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10.164.20.10\P1 Common\TDM\0 TDM-GOV\! TDM Sales Forecast\Sales Forecast\"/>
    </mc:Choice>
  </mc:AlternateContent>
  <bookViews>
    <workbookView xWindow="0" yWindow="0" windowWidth="28800" windowHeight="11400" tabRatio="958" firstSheet="2" activeTab="4"/>
  </bookViews>
  <sheets>
    <sheet name="Masterlist 9-30" sheetId="26" r:id="rId1"/>
    <sheet name="Fixed Sale Items_1004" sheetId="23" r:id="rId2"/>
    <sheet name="Q4Apprv_1001" sheetId="24" r:id="rId3"/>
    <sheet name="ALL RFQ_1001" sheetId="28" r:id="rId4"/>
    <sheet name="TDM Sales plan by Customer" sheetId="21" r:id="rId5"/>
    <sheet name="Pivot data" sheetId="25" r:id="rId6"/>
    <sheet name="Graph Comp" sheetId="27" r:id="rId7"/>
    <sheet name="MV+MS Details" sheetId="16" r:id="rId8"/>
    <sheet name="売上検討04_0626" sheetId="14" state="hidden" r:id="rId9"/>
    <sheet name="売上検討04_0608" sheetId="13" state="hidden" r:id="rId10"/>
    <sheet name="売上検討04_0602" sheetId="11" state="hidden" r:id="rId11"/>
    <sheet name="売上検討03_0527" sheetId="10" state="hidden" r:id="rId12"/>
    <sheet name="売上検討03_0515" sheetId="9" state="hidden" r:id="rId13"/>
    <sheet name="売上検討02" sheetId="6" state="hidden" r:id="rId14"/>
    <sheet name="売上検討" sheetId="1" state="hidden" r:id="rId15"/>
    <sheet name="2016-2025" sheetId="17" r:id="rId16"/>
    <sheet name="FY2021 Sales Plan" sheetId="20" r:id="rId17"/>
    <sheet name="Sales &gt;&gt; manhour calculati" sheetId="2" r:id="rId18"/>
    <sheet name="loadmanhour_budget" sheetId="18" r:id="rId19"/>
    <sheet name="Manhour Capacity" sheetId="3" r:id="rId20"/>
    <sheet name="Sheet1" sheetId="19" r:id="rId21"/>
    <sheet name="Manpower" sheetId="4" r:id="rId22"/>
    <sheet name="Load Manhour 2-20 vs 4-16" sheetId="8" state="hidden"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0" localSheetId="3">#REF!</definedName>
    <definedName name="\0">#REF!</definedName>
    <definedName name="\a" localSheetId="3">#REF!</definedName>
    <definedName name="\a" localSheetId="0">#REF!</definedName>
    <definedName name="\a">#REF!</definedName>
    <definedName name="\a1" localSheetId="3">#REF!</definedName>
    <definedName name="\a1">#REF!</definedName>
    <definedName name="\i">#N/A</definedName>
    <definedName name="\p" localSheetId="3">#REF!</definedName>
    <definedName name="\p" localSheetId="0">#REF!</definedName>
    <definedName name="\p">#REF!</definedName>
    <definedName name="\s" localSheetId="3">#REF!</definedName>
    <definedName name="\s">#REF!</definedName>
    <definedName name="\t" localSheetId="3">#REF!</definedName>
    <definedName name="\t">#REF!</definedName>
    <definedName name="_3_提供①" localSheetId="3">#REF!</definedName>
    <definedName name="_3_提供①">#REF!</definedName>
    <definedName name="_6_24" localSheetId="3">#REF!</definedName>
    <definedName name="_6_24">#REF!</definedName>
    <definedName name="_CDBKKAKO.CSV" localSheetId="3">#REF!</definedName>
    <definedName name="_CDBKKAKO.CSV" localSheetId="0">#REF!</definedName>
    <definedName name="_CDBKKAKO.CSV">#REF!</definedName>
    <definedName name="_CDBKKHIT.CSV" localSheetId="3">#REF!</definedName>
    <definedName name="_CDBKKHIT.CSV" localSheetId="0">#REF!</definedName>
    <definedName name="_CDBKKHIT.CSV">#REF!</definedName>
    <definedName name="_CDBKKHIX.CSV" localSheetId="3">#REF!</definedName>
    <definedName name="_CDBKKHIX.CSV" localSheetId="0">#REF!</definedName>
    <definedName name="_CDBKKHIX.CSV">#REF!</definedName>
    <definedName name="_CDBKKTXX.CSV" localSheetId="3">#REF!</definedName>
    <definedName name="_CDBKKTXX.CSV" localSheetId="0">#REF!</definedName>
    <definedName name="_CDBKKTXX.CSV">#REF!</definedName>
    <definedName name="_CDBKSHOR.CSV" localSheetId="3">#REF!</definedName>
    <definedName name="_CDBKSHOR.CSV" localSheetId="0">#REF!</definedName>
    <definedName name="_CDBKSHOR.CSV">#REF!</definedName>
    <definedName name="_CDBKSKIS.CSV" localSheetId="3">#REF!</definedName>
    <definedName name="_CDBKSKIS.CSV" localSheetId="0">#REF!</definedName>
    <definedName name="_CDBKSKIS.CSV">#REF!</definedName>
    <definedName name="_CDBKTPXX.CSV" localSheetId="3">#REF!</definedName>
    <definedName name="_CDBKTPXX.CSV" localSheetId="0">#REF!</definedName>
    <definedName name="_CDBKTPXX.CSV">#REF!</definedName>
    <definedName name="_CDBKZRST.CSV" localSheetId="3">#REF!</definedName>
    <definedName name="_CDBKZRST.CSV" localSheetId="0">#REF!</definedName>
    <definedName name="_CDBKZRST.CSV">#REF!</definedName>
    <definedName name="_CDGYOMTT.CSV" localSheetId="3">#REF!</definedName>
    <definedName name="_CDGYOMTT.CSV" localSheetId="0">#REF!</definedName>
    <definedName name="_CDGYOMTT.CSV">#REF!</definedName>
    <definedName name="_CDMAUMTT.CSV" localSheetId="3">#REF!</definedName>
    <definedName name="_CDMAUMTT.CSV" localSheetId="0">#REF!</definedName>
    <definedName name="_CDMAUMTT.CSV">#REF!</definedName>
    <definedName name="_CDMDAKHX.CSV" localSheetId="3">#REF!</definedName>
    <definedName name="_CDMDAKHX.CSV" localSheetId="0">#REF!</definedName>
    <definedName name="_CDMDAKHX.CSV">#REF!</definedName>
    <definedName name="_CDMDDDHI.CSV" localSheetId="3">#REF!</definedName>
    <definedName name="_CDMDDDHI.CSV" localSheetId="0">#REF!</definedName>
    <definedName name="_CDMDDDHI.CSV">#REF!</definedName>
    <definedName name="_CDMDDDHX.CSV" localSheetId="3">#REF!</definedName>
    <definedName name="_CDMDDDHX.CSV" localSheetId="0">#REF!</definedName>
    <definedName name="_CDMDDDHX.CSV">#REF!</definedName>
    <definedName name="_CDMDISHI.CSV" localSheetId="3">#REF!</definedName>
    <definedName name="_CDMDISHI.CSV" localSheetId="0">#REF!</definedName>
    <definedName name="_CDMDISHI.CSV">#REF!</definedName>
    <definedName name="_CDMDISHX.CSV" localSheetId="3">#REF!</definedName>
    <definedName name="_CDMDISHX.CSV" localSheetId="0">#REF!</definedName>
    <definedName name="_CDMDISHX.CSV">#REF!</definedName>
    <definedName name="_CDMDKBHX.CSV" localSheetId="3">#REF!</definedName>
    <definedName name="_CDMDKBHX.CSV" localSheetId="0">#REF!</definedName>
    <definedName name="_CDMDKBHX.CSV">#REF!</definedName>
    <definedName name="_CDMDKGHX.CSV" localSheetId="3">#REF!</definedName>
    <definedName name="_CDMDKGHX.CSV" localSheetId="0">#REF!</definedName>
    <definedName name="_CDMDKGHX.CSV">#REF!</definedName>
    <definedName name="_CDMDKYOS.CSV" localSheetId="3">#REF!</definedName>
    <definedName name="_CDMDKYOS.CSV" localSheetId="0">#REF!</definedName>
    <definedName name="_CDMDKYOS.CSV">#REF!</definedName>
    <definedName name="_CDMDSKHI.CSV" localSheetId="3">#REF!</definedName>
    <definedName name="_CDMDSKHI.CSV" localSheetId="0">#REF!</definedName>
    <definedName name="_CDMDSKHI.CSV">#REF!</definedName>
    <definedName name="_CDMDSKKI.CSV" localSheetId="3">#REF!</definedName>
    <definedName name="_CDMDSKKI.CSV" localSheetId="0">#REF!</definedName>
    <definedName name="_CDMDSKKI.CSV">#REF!</definedName>
    <definedName name="_CDMDTSHI.CSV" localSheetId="3">#REF!</definedName>
    <definedName name="_CDMDTSHI.CSV" localSheetId="0">#REF!</definedName>
    <definedName name="_CDMDTSHI.CSV">#REF!</definedName>
    <definedName name="_CDMDZRHI.CSV" localSheetId="3">#REF!</definedName>
    <definedName name="_CDMDZRHI.CSV" localSheetId="0">#REF!</definedName>
    <definedName name="_CDMDZRHI.CSV">#REF!</definedName>
    <definedName name="_CDMDZRST.CSV" localSheetId="3">#REF!</definedName>
    <definedName name="_CDMDZRST.CSV" localSheetId="0">#REF!</definedName>
    <definedName name="_CDMDZRST.CSV">#REF!</definedName>
    <definedName name="_CDPTBMTT.CSV" localSheetId="3">#REF!</definedName>
    <definedName name="_CDPTBMTT.CSV" localSheetId="0">#REF!</definedName>
    <definedName name="_CDPTBMTT.CSV">#REF!</definedName>
    <definedName name="_CDSBKKHI.CSV" localSheetId="3">#REF!</definedName>
    <definedName name="_CDSBKKHI.CSV" localSheetId="0">#REF!</definedName>
    <definedName name="_CDSBKKHI.CSV">#REF!</definedName>
    <definedName name="_CDSBKTXX.CSV" localSheetId="3">#REF!</definedName>
    <definedName name="_CDSBKTXX.CSV" localSheetId="0">#REF!</definedName>
    <definedName name="_CDSBKTXX.CSV">#REF!</definedName>
    <definedName name="_CDSBSRHI.CSV" localSheetId="3">#REF!</definedName>
    <definedName name="_CDSBSRHI.CSV" localSheetId="0">#REF!</definedName>
    <definedName name="_CDSBSRHI.CSV">#REF!</definedName>
    <definedName name="_CDSBZRHI.CSV" localSheetId="3">#REF!</definedName>
    <definedName name="_CDSBZRHI.CSV" localSheetId="0">#REF!</definedName>
    <definedName name="_CDSBZRHI.CSV">#REF!</definedName>
    <definedName name="_CMBKKTNK.CSV" localSheetId="3">#REF!</definedName>
    <definedName name="_CMBKKTNK.CSV" localSheetId="0">#REF!</definedName>
    <definedName name="_CMBKKTNK.CSV">#REF!</definedName>
    <definedName name="_CMNORITX.CSV" localSheetId="3">#REF!</definedName>
    <definedName name="_CMNORITX.CSV" localSheetId="0">#REF!</definedName>
    <definedName name="_CMNORITX.CSV">#REF!</definedName>
    <definedName name="_CMSBKKTK.CSV" localSheetId="3">#REF!</definedName>
    <definedName name="_CMSBKKTK.CSV" localSheetId="0">#REF!</definedName>
    <definedName name="_CMSBKKTK.CSV">#REF!</definedName>
    <definedName name="_CMSEIKKI.CSV" localSheetId="3">#REF!</definedName>
    <definedName name="_CMSEIKKI.CSV" localSheetId="0">#REF!</definedName>
    <definedName name="_CMSEIKKI.CSV">#REF!</definedName>
    <definedName name="_CMSKMXXX.CSV" localSheetId="3">#REF!</definedName>
    <definedName name="_CMSKMXXX.CSV" localSheetId="0">#REF!</definedName>
    <definedName name="_CMSKMXXX.CSV">#REF!</definedName>
    <definedName name="_CMZAIRYO.CSV" localSheetId="3">#REF!</definedName>
    <definedName name="_CMZAIRYO.CSV" localSheetId="0">#REF!</definedName>
    <definedName name="_CMZAIRYO.CSV">#REF!</definedName>
    <definedName name="_Fill" localSheetId="3" hidden="1">#REF!</definedName>
    <definedName name="_Fill" localSheetId="0" hidden="1">#REF!</definedName>
    <definedName name="_Fill" hidden="1">#REF!</definedName>
    <definedName name="_Fill2" localSheetId="3" hidden="1">#REF!</definedName>
    <definedName name="_Fill2" hidden="1">#REF!</definedName>
    <definedName name="_fill3" localSheetId="3" hidden="1">#REF!</definedName>
    <definedName name="_fill3" hidden="1">#REF!</definedName>
    <definedName name="_xlnm._FilterDatabase" localSheetId="3" hidden="1">'ALL RFQ_1001'!$A$3:$XEZ$17</definedName>
    <definedName name="_xlnm._FilterDatabase" localSheetId="1" hidden="1">'Fixed Sale Items_1004'!$CK$9:$CW$9</definedName>
    <definedName name="_xlnm._FilterDatabase" localSheetId="21" hidden="1">Manpower!$A$3:$V$16</definedName>
    <definedName name="_xlnm._FilterDatabase" localSheetId="0" hidden="1">'Masterlist 9-30'!$A$1:$J$2828</definedName>
    <definedName name="_xlnm._FilterDatabase" localSheetId="2" hidden="1">Q4Apprv_1001!$A$9:$WWE$9</definedName>
    <definedName name="_xlnm._FilterDatabase" localSheetId="4" hidden="1">'TDM Sales plan by Customer'!$A$87:$BP$116</definedName>
    <definedName name="_GENBHNJZTB.CSV" localSheetId="3">#REF!</definedName>
    <definedName name="_GENBHNJZTB.CSV" localSheetId="0">#REF!</definedName>
    <definedName name="_GENBHNJZTB.CSV">#REF!</definedName>
    <definedName name="_GENCMIXX.CSV" localSheetId="3">#REF!</definedName>
    <definedName name="_GENCMIXX.CSV" localSheetId="0">#REF!</definedName>
    <definedName name="_GENCMIXX.CSV">#REF!</definedName>
    <definedName name="_GENZAIKOTB.CSV" localSheetId="3">#REF!</definedName>
    <definedName name="_GENZAIKOTB.CSV" localSheetId="0">#REF!</definedName>
    <definedName name="_GENZAIKOTB.CSV">#REF!</definedName>
    <definedName name="_nvlsd" localSheetId="3">#REF!</definedName>
    <definedName name="_nvlsd">#REF!</definedName>
    <definedName name="_Order1" hidden="1">255</definedName>
    <definedName name="_Order2" hidden="1">255</definedName>
    <definedName name="_xlcn.WorksheetConnection_TDM売上見込み21.08.13.xlsxSale_item1" hidden="1">Sale_item[]</definedName>
    <definedName name="_xlcn.WorksheetConnection_TDM売上見込み21.08.13.xlsxTable121" hidden="1">Table12[]</definedName>
    <definedName name="_控除1" localSheetId="3">#REF!</definedName>
    <definedName name="_控除1">#REF!</definedName>
    <definedName name="a" localSheetId="3">#REF!</definedName>
    <definedName name="a" localSheetId="0">#REF!</definedName>
    <definedName name="a">#REF!</definedName>
    <definedName name="aa" localSheetId="3" hidden="1">{"'先行ユーザＳＰＥＣ'!$B$2:$V$25"}</definedName>
    <definedName name="aa" localSheetId="0" hidden="1">{"'先行ユーザＳＰＥＣ'!$B$2:$V$25"}</definedName>
    <definedName name="aa" localSheetId="2" hidden="1">{"'先行ユーザＳＰＥＣ'!$B$2:$V$25"}</definedName>
    <definedName name="aa" hidden="1">{"'先行ユーザＳＰＥＣ'!$B$2:$V$25"}</definedName>
    <definedName name="aaa" localSheetId="3">#REF!</definedName>
    <definedName name="aaa">#REF!</definedName>
    <definedName name="AAAA" localSheetId="3" hidden="1">{"'納状'!$B$375:$F$541"}</definedName>
    <definedName name="AAAA" localSheetId="0" hidden="1">{"'納状'!$B$375:$F$541"}</definedName>
    <definedName name="AAAA" localSheetId="2" hidden="1">{"'納状'!$B$375:$F$541"}</definedName>
    <definedName name="AAAA" hidden="1">{"'納状'!$B$375:$F$541"}</definedName>
    <definedName name="aaaaa" localSheetId="3">#REF!</definedName>
    <definedName name="aaaaa">#REF!</definedName>
    <definedName name="aaaaaaaa" localSheetId="3">#REF!</definedName>
    <definedName name="aaaaaaaa">#REF!</definedName>
    <definedName name="aaaaaaaaa" localSheetId="3">#REF!</definedName>
    <definedName name="aaaaaaaaa">#REF!</definedName>
    <definedName name="aaaaaaaaaaaa" localSheetId="3">#REF!</definedName>
    <definedName name="aaaaaaaaaaaa">#REF!</definedName>
    <definedName name="aaaaaaaaaaaaa" localSheetId="3">#REF!</definedName>
    <definedName name="aaaaaaaaaaaaa">#REF!</definedName>
    <definedName name="aadsadasrewrcdfewfdcdsrfdscsdcsdsax" localSheetId="3">#REF!</definedName>
    <definedName name="aadsadasrewrcdfewfdcdsrfdscsdcsdsax">#REF!</definedName>
    <definedName name="ABC" localSheetId="3" hidden="1">{"'先行ユーザＳＰＥＣ'!$B$2:$V$25"}</definedName>
    <definedName name="ABC" localSheetId="0" hidden="1">{"'先行ユーザＳＰＥＣ'!$B$2:$V$25"}</definedName>
    <definedName name="ABC" localSheetId="2" hidden="1">{"'先行ユーザＳＰＥＣ'!$B$2:$V$25"}</definedName>
    <definedName name="ABC" hidden="1">{"'先行ユーザＳＰＥＣ'!$B$2:$V$25"}</definedName>
    <definedName name="acefefrv" localSheetId="3">#REF!</definedName>
    <definedName name="acefefrv">#REF!</definedName>
    <definedName name="Actual">(PeriodInActual*(#REF!&gt;0))*PeriodInPlan</definedName>
    <definedName name="ActualBeyond">PeriodInActual*(#REF!&gt;0)</definedName>
    <definedName name="AQ" localSheetId="3">[1]SA2015!#REF!</definedName>
    <definedName name="AQ">[1]SA2015!#REF!</definedName>
    <definedName name="asdas" localSheetId="3">#REF!</definedName>
    <definedName name="asdas">#REF!</definedName>
    <definedName name="asdf" localSheetId="3">#REF!</definedName>
    <definedName name="asdf">#REF!</definedName>
    <definedName name="asfasdf" localSheetId="3">#REF!</definedName>
    <definedName name="asfasdf">#REF!</definedName>
    <definedName name="awrw3rt34t54" localSheetId="3">[1]SA2015!#REF!</definedName>
    <definedName name="awrw3rt34t54">[1]SA2015!#REF!</definedName>
    <definedName name="BBB" localSheetId="3" hidden="1">{"'納状'!$B$375:$F$541"}</definedName>
    <definedName name="BBB" localSheetId="0" hidden="1">{"'納状'!$B$375:$F$541"}</definedName>
    <definedName name="BBB" localSheetId="2" hidden="1">{"'納状'!$B$375:$F$541"}</definedName>
    <definedName name="BBB" hidden="1">{"'納状'!$B$375:$F$541"}</definedName>
    <definedName name="bfrbrfb" localSheetId="3">[2]summry!#REF!</definedName>
    <definedName name="bfrbrfb">[2]summry!#REF!</definedName>
    <definedName name="bgfgdghthtrjtyjuy" localSheetId="3">#REF!</definedName>
    <definedName name="bgfgdghthtrjtyjuy">#REF!</definedName>
    <definedName name="BU" localSheetId="3">#REF!</definedName>
    <definedName name="BU">#REF!</definedName>
    <definedName name="BU_CODE">[3]TABLE!$EX$3</definedName>
    <definedName name="CCC" localSheetId="3" hidden="1">{"'納状'!$B$375:$F$541"}</definedName>
    <definedName name="CCC" localSheetId="0" hidden="1">{"'納状'!$B$375:$F$541"}</definedName>
    <definedName name="CCC" localSheetId="2" hidden="1">{"'納状'!$B$375:$F$541"}</definedName>
    <definedName name="CCC" hidden="1">{"'納状'!$B$375:$F$541"}</definedName>
    <definedName name="cedmvlksmlkfv" localSheetId="3">#REF!</definedName>
    <definedName name="cedmvlksmlkfv">#REF!</definedName>
    <definedName name="cf" localSheetId="3">#REF!</definedName>
    <definedName name="cf">#REF!</definedName>
    <definedName name="CLM_SRCH">[3]TABLE!$E$2:$GG$3</definedName>
    <definedName name="cnc" localSheetId="3">[2]summry!#REF!</definedName>
    <definedName name="cnc">[2]summry!#REF!</definedName>
    <definedName name="Co_Code">[4]INDEX!$H$6</definedName>
    <definedName name="CO_Name">[4]INDEX!$H$4</definedName>
    <definedName name="_xlnm.Criteria" localSheetId="3">#REF!</definedName>
    <definedName name="_xlnm.Criteria">#REF!</definedName>
    <definedName name="Criteria_MI" localSheetId="3">#REF!</definedName>
    <definedName name="Criteria_MI">#REF!</definedName>
    <definedName name="csdklcnkd" localSheetId="3">#REF!</definedName>
    <definedName name="csdklcnkd">#REF!</definedName>
    <definedName name="CSV" localSheetId="3">#REF!</definedName>
    <definedName name="CSV" localSheetId="0">#REF!</definedName>
    <definedName name="CSV">#REF!</definedName>
    <definedName name="currency">[4]INDEX!$H$12</definedName>
    <definedName name="cv" localSheetId="3">#REF!</definedName>
    <definedName name="cv">#REF!</definedName>
    <definedName name="D" localSheetId="3">#REF!</definedName>
    <definedName name="D" localSheetId="0">#REF!</definedName>
    <definedName name="D">#REF!</definedName>
    <definedName name="Dan" localSheetId="3">[2]summry!#REF!</definedName>
    <definedName name="Dan">[2]summry!#REF!</definedName>
    <definedName name="das" localSheetId="3">#REF!</definedName>
    <definedName name="das">#REF!</definedName>
    <definedName name="dasd" localSheetId="3">#REF!</definedName>
    <definedName name="dasd">#REF!</definedName>
    <definedName name="DATA">[3]TABLE!$A$1:$GG$244</definedName>
    <definedName name="_xlnm.Database" localSheetId="3">#REF!</definedName>
    <definedName name="_xlnm.Database" localSheetId="0">#REF!</definedName>
    <definedName name="_xlnm.Database">#REF!</definedName>
    <definedName name="DDD" localSheetId="3">[1]SA2015!#REF!</definedName>
    <definedName name="DDD">[1]SA2015!#REF!</definedName>
    <definedName name="dddddddddddd" localSheetId="3">#REF!</definedName>
    <definedName name="dddddddddddd">#REF!</definedName>
    <definedName name="ddddddddddddddddddddddddddddddddddd" localSheetId="3">[1]SA2015!#REF!</definedName>
    <definedName name="ddddddddddddddddddddddddddddddddddd">[1]SA2015!#REF!</definedName>
    <definedName name="deniis" localSheetId="3">#REF!</definedName>
    <definedName name="deniis">#REF!</definedName>
    <definedName name="dfgfdsg" localSheetId="3">#REF!</definedName>
    <definedName name="dfgfdsg">#REF!</definedName>
    <definedName name="dfsfcwef" localSheetId="3">#REF!</definedName>
    <definedName name="dfsfcwef">#REF!</definedName>
    <definedName name="dgedhyjku" localSheetId="3">[1]SA2015!#REF!</definedName>
    <definedName name="dgedhyjku">[1]SA2015!#REF!</definedName>
    <definedName name="dhthtyjyjy" localSheetId="3">#REF!</definedName>
    <definedName name="dhthtyjyjy">#REF!</definedName>
    <definedName name="djyjdyjnrdjhnyfgnfgnfgnjyrjn" localSheetId="3">#REF!</definedName>
    <definedName name="djyjdyjnrdjhnyfgnfgnfgnjyrjn">#REF!</definedName>
    <definedName name="drtuhtyujyikuklui" localSheetId="3">[1]SA2015!#REF!</definedName>
    <definedName name="drtuhtyujyikuklui">[1]SA2015!#REF!</definedName>
    <definedName name="dsadasd" localSheetId="3">#REF!</definedName>
    <definedName name="dsadasd">#REF!</definedName>
    <definedName name="dsfssd" localSheetId="3">#REF!</definedName>
    <definedName name="dsfssd">#REF!</definedName>
    <definedName name="dsfvdsfsdf" localSheetId="3">[1]SA2015!#REF!</definedName>
    <definedName name="dsfvdsfsdf">[1]SA2015!#REF!</definedName>
    <definedName name="dsvgbd" localSheetId="3">#REF!</definedName>
    <definedName name="dsvgbd">#REF!</definedName>
    <definedName name="DTDT">#N/A</definedName>
    <definedName name="edrherhthtyr" localSheetId="3">[1]SA2015!#REF!</definedName>
    <definedName name="edrherhthtyr">[1]SA2015!#REF!</definedName>
    <definedName name="efjerufwscbn" localSheetId="3">#REF!</definedName>
    <definedName name="efjerufwscbn">#REF!</definedName>
    <definedName name="egeryyhtrh" localSheetId="3">#REF!</definedName>
    <definedName name="egeryyhtrh">#REF!</definedName>
    <definedName name="egwtgeryrtuytu" localSheetId="3">#REF!</definedName>
    <definedName name="egwtgeryrtuytu">#REF!</definedName>
    <definedName name="erfgjgjuykutg" localSheetId="3">[1]SA2015!#REF!</definedName>
    <definedName name="erfgjgjuykutg">[1]SA2015!#REF!</definedName>
    <definedName name="eryujtyjkuykm" localSheetId="3">#REF!</definedName>
    <definedName name="eryujtyjkuykm">#REF!</definedName>
    <definedName name="etrertyhtruyt" localSheetId="3">#REF!</definedName>
    <definedName name="etrertyhtruyt">#REF!</definedName>
    <definedName name="_xlnm.Extract" localSheetId="3">#REF!</definedName>
    <definedName name="_xlnm.Extract">#REF!</definedName>
    <definedName name="Extract_MI" localSheetId="3">#REF!</definedName>
    <definedName name="Extract_MI">#REF!</definedName>
    <definedName name="fasfasdf" localSheetId="3">#REF!</definedName>
    <definedName name="fasfasdf">#REF!</definedName>
    <definedName name="fbdfhbdf" localSheetId="3">#REF!</definedName>
    <definedName name="fbdfhbdf">#REF!</definedName>
    <definedName name="fcsdcsdc" localSheetId="3">#REF!</definedName>
    <definedName name="fcsdcsdc">#REF!</definedName>
    <definedName name="fdasfasf" localSheetId="3">#REF!</definedName>
    <definedName name="fdasfasf">#REF!</definedName>
    <definedName name="fddsfgdsv" localSheetId="3">#REF!</definedName>
    <definedName name="fddsfgdsv">#REF!</definedName>
    <definedName name="fdsfgd" localSheetId="3">#REF!</definedName>
    <definedName name="fdsfgd">#REF!</definedName>
    <definedName name="fdsgdfhgfjhg" localSheetId="3">#REF!</definedName>
    <definedName name="fdsgdfhgfjhg">#REF!</definedName>
    <definedName name="fefeadsad" localSheetId="3">#REF!</definedName>
    <definedName name="fefeadsad">#REF!</definedName>
    <definedName name="fghjytt" localSheetId="3">#REF!</definedName>
    <definedName name="fghjytt">#REF!</definedName>
    <definedName name="fgjfh" localSheetId="3">#REF!</definedName>
    <definedName name="fgjfh">#REF!</definedName>
    <definedName name="fgwefef" localSheetId="3">#REF!</definedName>
    <definedName name="fgwefef">#REF!</definedName>
    <definedName name="fgwerfewr" localSheetId="3">#REF!</definedName>
    <definedName name="fgwerfewr">#REF!</definedName>
    <definedName name="FJ_MO単金" localSheetId="3">#REF!</definedName>
    <definedName name="FJ_MO単金" localSheetId="0">#REF!</definedName>
    <definedName name="FJ_MO単金">#REF!</definedName>
    <definedName name="FJ_MO歩留まり" localSheetId="3">#REF!</definedName>
    <definedName name="FJ_MO歩留まり" localSheetId="0">#REF!</definedName>
    <definedName name="FJ_MO歩留まり">#REF!</definedName>
    <definedName name="FJ単金能率" localSheetId="3">#REF!</definedName>
    <definedName name="FJ単金能率" localSheetId="0">#REF!</definedName>
    <definedName name="FJ単金能率">#REF!</definedName>
    <definedName name="FJ機電_Q" localSheetId="3">#REF!</definedName>
    <definedName name="FJ機電_Q" localSheetId="0">#REF!</definedName>
    <definedName name="FJ機電_Q">#REF!</definedName>
    <definedName name="flsdflsdkfsd" localSheetId="3">#REF!</definedName>
    <definedName name="flsdflsdkfsd">#REF!</definedName>
    <definedName name="fnklwehrtweih" localSheetId="3">#REF!</definedName>
    <definedName name="fnklwehrtweih">#REF!</definedName>
    <definedName name="FTEC_Q" localSheetId="3">#REF!</definedName>
    <definedName name="FTEC_Q" localSheetId="0">#REF!</definedName>
    <definedName name="FTEC_Q">#REF!</definedName>
    <definedName name="fthjftgh" localSheetId="3">#REF!</definedName>
    <definedName name="fthjftgh">#REF!</definedName>
    <definedName name="fyjtyjuykuyklui" localSheetId="3">[2]summry!#REF!</definedName>
    <definedName name="fyjtyjuykuyklui">[2]summry!#REF!</definedName>
    <definedName name="gedgjlertujoepg" localSheetId="3">#REF!</definedName>
    <definedName name="gedgjlertujoepg">#REF!</definedName>
    <definedName name="GENGO">[3]INDEX!$D$15</definedName>
    <definedName name="gfrgfg" localSheetId="3">#REF!</definedName>
    <definedName name="gfrgfg">#REF!</definedName>
    <definedName name="GG" localSheetId="3">#REF!</definedName>
    <definedName name="GG" localSheetId="0">#REF!</definedName>
    <definedName name="GG">#REF!</definedName>
    <definedName name="gheyt6rujy" localSheetId="3">[1]SA2015!#REF!</definedName>
    <definedName name="gheyt6rujy">[1]SA2015!#REF!</definedName>
    <definedName name="H" localSheetId="3">#REF!</definedName>
    <definedName name="H" localSheetId="0">#REF!</definedName>
    <definedName name="H">#REF!</definedName>
    <definedName name="hdfhtht" localSheetId="3">#REF!</definedName>
    <definedName name="hdfhtht">#REF!</definedName>
    <definedName name="hftghrt" localSheetId="3">#REF!</definedName>
    <definedName name="hftghrt">#REF!</definedName>
    <definedName name="hkdjqwyeuiw" localSheetId="3">#REF!</definedName>
    <definedName name="hkdjqwyeuiw">#REF!</definedName>
    <definedName name="hreetyjuykuil" localSheetId="3">#REF!</definedName>
    <definedName name="hreetyjuykuil">#REF!</definedName>
    <definedName name="hthrtfjhyjtyj" localSheetId="3">#REF!</definedName>
    <definedName name="hthrtfjhyjtyj">#REF!</definedName>
    <definedName name="hthrththe" localSheetId="3">#REF!</definedName>
    <definedName name="hthrththe">#REF!</definedName>
    <definedName name="HTML_CodePage" hidden="1">932</definedName>
    <definedName name="HTML_Control" localSheetId="3" hidden="1">{"'先行ユーザＳＰＥＣ'!$B$2:$V$25"}</definedName>
    <definedName name="HTML_Control" localSheetId="0" hidden="1">{"'先行ユーザＳＰＥＣ'!$B$2:$V$25"}</definedName>
    <definedName name="HTML_Control" localSheetId="2" hidden="1">{"'先行ユーザＳＰＥＣ'!$B$2:$V$25"}</definedName>
    <definedName name="HTML_Control" hidden="1">{"'先行ユーザＳＰＥＣ'!$B$2:$V$25"}</definedName>
    <definedName name="HTML_Description" hidden="1">""</definedName>
    <definedName name="HTML_Email" hidden="1">"okamura@jsys.trm.fujitsu.co.jp"</definedName>
    <definedName name="HTML_Header" hidden="1">"先行ユーザＳＰＥＣ"</definedName>
    <definedName name="HTML_LastUpdate" hidden="1">"99/12/16"</definedName>
    <definedName name="HTML_LineAfter" hidden="1">TRUE</definedName>
    <definedName name="HTML_LineBefore" hidden="1">TRUE</definedName>
    <definedName name="HTML_Name" hidden="1">"岡村"</definedName>
    <definedName name="HTML_OBDlg2" hidden="1">TRUE</definedName>
    <definedName name="HTML_OBDlg4" hidden="1">TRUE</definedName>
    <definedName name="HTML_OS" hidden="1">0</definedName>
    <definedName name="HTML_PathFile" hidden="1">"D:\work\一覧.htm"</definedName>
    <definedName name="HTML_Title" hidden="1">"ユーザＳＰＥＣ正式版"</definedName>
    <definedName name="jared" localSheetId="3">#REF!</definedName>
    <definedName name="jared">#REF!</definedName>
    <definedName name="jaredko" localSheetId="3">#REF!</definedName>
    <definedName name="jaredko">#REF!</definedName>
    <definedName name="jfgwjehfa" localSheetId="3">#REF!</definedName>
    <definedName name="jfgwjehfa">#REF!</definedName>
    <definedName name="jhrtjyjrjhr" localSheetId="3">[2]summry!#REF!</definedName>
    <definedName name="jhrtjyjrjhr">[2]summry!#REF!</definedName>
    <definedName name="joan" localSheetId="3">[1]SA2015!#REF!</definedName>
    <definedName name="joan">[1]SA2015!#REF!</definedName>
    <definedName name="jytjtyjjy" localSheetId="3">#REF!</definedName>
    <definedName name="jytjtyjjy">#REF!</definedName>
    <definedName name="KD03200_H001" localSheetId="3">#REF!</definedName>
    <definedName name="KD03200_H001" localSheetId="0">#REF!</definedName>
    <definedName name="KD03200_H001">#REF!</definedName>
    <definedName name="KD03200_H002" localSheetId="3">#REF!</definedName>
    <definedName name="KD03200_H002" localSheetId="0">#REF!</definedName>
    <definedName name="KD03200_H002">#REF!</definedName>
    <definedName name="khikhdfkf" localSheetId="3">#REF!</definedName>
    <definedName name="khikhdfkf">#REF!</definedName>
    <definedName name="kncvdksncvd" localSheetId="3">#REF!</definedName>
    <definedName name="kncvdksncvd">#REF!</definedName>
    <definedName name="kvcjdvsdv" localSheetId="3">#REF!</definedName>
    <definedName name="kvcjdvsdv">#REF!</definedName>
    <definedName name="language">[4]INDEX!$H$14</definedName>
    <definedName name="lﾟb" localSheetId="3">#REF!</definedName>
    <definedName name="lﾟb">#REF!</definedName>
    <definedName name="lclsacfkld" localSheetId="3">#REF!</definedName>
    <definedName name="lclsacfkld">#REF!</definedName>
    <definedName name="LC見積りデータ">[5]LC見積りデータ!$B$8:$DG$290</definedName>
    <definedName name="LC見積りリンク範囲" localSheetId="3">#REF!</definedName>
    <definedName name="LC見積りリンク範囲" localSheetId="0">#REF!</definedName>
    <definedName name="LC見積りリンク範囲">#REF!</definedName>
    <definedName name="lfmwelfjawekljf" localSheetId="3">#REF!</definedName>
    <definedName name="lfmwelfjawekljf">#REF!</definedName>
    <definedName name="ＬＧ" localSheetId="3" hidden="1">{"'納状'!$B$375:$F$541"}</definedName>
    <definedName name="ＬＧ" localSheetId="0" hidden="1">{"'納状'!$B$375:$F$541"}</definedName>
    <definedName name="ＬＧ" localSheetId="2" hidden="1">{"'納状'!$B$375:$F$541"}</definedName>
    <definedName name="ＬＧ" hidden="1">{"'納状'!$B$375:$F$541"}</definedName>
    <definedName name="ljvkl" localSheetId="3">#REF!</definedName>
    <definedName name="ljvkl">#REF!</definedName>
    <definedName name="LLLLLLLLLLLLLLLLLLLOT" localSheetId="3">[6]fujitsu!#REF!</definedName>
    <definedName name="LLLLLLLLLLLLLLLLLLLOT">[6]fujitsu!#REF!</definedName>
    <definedName name="LOLK" localSheetId="3">[1]SA2015!#REF!</definedName>
    <definedName name="LOLK">[1]SA2015!#REF!</definedName>
    <definedName name="MOLD" localSheetId="3">#REF!</definedName>
    <definedName name="MOLD" localSheetId="0">#REF!</definedName>
    <definedName name="MOLD">#REF!</definedName>
    <definedName name="Mold_Charge">[7]Mold_Charge!$B$4:$F$10</definedName>
    <definedName name="Mold_Charge_査定用" localSheetId="3">#REF!</definedName>
    <definedName name="Mold_Charge_査定用" localSheetId="0">#REF!</definedName>
    <definedName name="Mold_Charge_査定用">#REF!</definedName>
    <definedName name="Mold_Charge_量産用" localSheetId="3">#REF!</definedName>
    <definedName name="Mold_Charge_量産用" localSheetId="0">#REF!</definedName>
    <definedName name="Mold_Charge_量産用">#REF!</definedName>
    <definedName name="month">[4]INDEX!$H$10</definedName>
    <definedName name="MO単金ｾｯﾄ">[5]条件!$G$4</definedName>
    <definedName name="MO単金ｾｯﾄ一覧">[5]List!$H$4:$H$5</definedName>
    <definedName name="mvlkdsvk" localSheetId="3">#REF!</definedName>
    <definedName name="mvlkdsvk">#REF!</definedName>
    <definedName name="MZB_旧メカ" localSheetId="3">#REF!</definedName>
    <definedName name="MZB_旧メカ" localSheetId="0">#REF!</definedName>
    <definedName name="MZB_旧メカ">#REF!</definedName>
    <definedName name="NEXT">#N/A</definedName>
    <definedName name="NEXT2">#N/A</definedName>
    <definedName name="nvdksjcskanckas" localSheetId="3">#REF!</definedName>
    <definedName name="nvdksjcskanckas">#REF!</definedName>
    <definedName name="nyjtyuklui" localSheetId="3">#REF!</definedName>
    <definedName name="nyjtyuklui">#REF!</definedName>
    <definedName name="O" localSheetId="3">#REF!</definedName>
    <definedName name="O">#REF!</definedName>
    <definedName name="p" localSheetId="3">#REF!</definedName>
    <definedName name="p">#REF!</definedName>
    <definedName name="PercentComplete">PercentCompleteBeyond*PeriodInPlan</definedName>
    <definedName name="PercentCompleteBeyond">(#REF!=MEDIAN(#REF!,#REF!,#REF!+#REF!)*(#REF!&gt;0))*((#REF!&lt;(INT(#REF!+#REF!*#REF!)))+(#REF!=#REF!))*(#REF!&gt;0)</definedName>
    <definedName name="period_selected">#REF!</definedName>
    <definedName name="PeriodInActual">#REF!=MEDIAN(#REF!,#REF!,#REF!+#REF!-1)</definedName>
    <definedName name="PeriodInPlan">#REF!=MEDIAN(#REF!,#REF!,#REF!+#REF!-1)</definedName>
    <definedName name="Plan">PeriodInPlan*(#REF!&gt;0)</definedName>
    <definedName name="_xlnm.Print_Area" localSheetId="15">'2016-2025'!$A$1:$P$75</definedName>
    <definedName name="_xlnm.Print_Area" localSheetId="3">'ALL RFQ_1001'!$A$1:$T$17</definedName>
    <definedName name="_xlnm.Print_Area" localSheetId="1">'Fixed Sale Items_1004'!$A$9:$AA$9</definedName>
    <definedName name="_xlnm.Print_Area" localSheetId="16">'FY2021 Sales Plan'!#REF!</definedName>
    <definedName name="_xlnm.Print_Area" localSheetId="4">'TDM Sales plan by Customer'!$A$1:$BP$149</definedName>
    <definedName name="_xlnm.Print_Area" localSheetId="14">売上検討!$A$1:$AH$45</definedName>
    <definedName name="_xlnm.Print_Area" localSheetId="13">売上検討02!$A$1:$AH$94</definedName>
    <definedName name="_xlnm.Print_Area" localSheetId="12">売上検討03_0515!$A$1:$AH$63</definedName>
    <definedName name="_xlnm.Print_Area" localSheetId="11">売上検討03_0527!$A$1:$AH$63</definedName>
    <definedName name="_xlnm.Print_Area" localSheetId="10">売上検討04_0602!$A$1:$AH$63</definedName>
    <definedName name="_xlnm.Print_Area" localSheetId="9">売上検討04_0608!$A$1:$AH$63</definedName>
    <definedName name="_xlnm.Print_Area" localSheetId="8">売上検討04_0626!$A$1:$AH$63</definedName>
    <definedName name="_xlnm.Print_Area">#REF!</definedName>
    <definedName name="PRINT_AREA_MI" localSheetId="3">#REF!</definedName>
    <definedName name="PRINT_AREA_MI">#REF!</definedName>
    <definedName name="_xlnm.Print_Titles">#REF!</definedName>
    <definedName name="Project_Start">#REF!</definedName>
    <definedName name="PT板見積り" localSheetId="3">#REF!</definedName>
    <definedName name="PT板見積り" localSheetId="0">#REF!</definedName>
    <definedName name="PT板見積り">#REF!</definedName>
    <definedName name="Q_M3_MONTH_REPORT" localSheetId="3">#REF!</definedName>
    <definedName name="Q_M3_MONTH_REPORT" localSheetId="0">#REF!</definedName>
    <definedName name="Q_M3_MONTH_REPORT">#REF!</definedName>
    <definedName name="qas" localSheetId="3">#REF!</definedName>
    <definedName name="qas">#REF!</definedName>
    <definedName name="qry週割納期管理表" localSheetId="3">#REF!</definedName>
    <definedName name="qry週割納期管理表" localSheetId="0">#REF!</definedName>
    <definedName name="qry週割納期管理表">#REF!</definedName>
    <definedName name="QW" localSheetId="3">[1]SA2015!#REF!</definedName>
    <definedName name="QW">[1]SA2015!#REF!</definedName>
    <definedName name="RE" localSheetId="3">[1]SA2015!#REF!</definedName>
    <definedName name="RE">[1]SA2015!#REF!</definedName>
    <definedName name="rere" localSheetId="3">[1]SA2015!#REF!</definedName>
    <definedName name="rere">[1]SA2015!#REF!</definedName>
    <definedName name="REREA" localSheetId="3">[1]SA2015!#REF!</definedName>
    <definedName name="REREA">[1]SA2015!#REF!</definedName>
    <definedName name="rerere" localSheetId="3">[1]SA2015!#REF!</definedName>
    <definedName name="rerere">[1]SA2015!#REF!</definedName>
    <definedName name="rghrehrthtrh" localSheetId="3">#REF!</definedName>
    <definedName name="rghrehrthtrh">#REF!</definedName>
    <definedName name="rherrgs" localSheetId="3">[1]SA2015!#REF!</definedName>
    <definedName name="rherrgs">[1]SA2015!#REF!</definedName>
    <definedName name="rjrt6rt5err" localSheetId="3">#REF!</definedName>
    <definedName name="rjrt6rt5err">#REF!</definedName>
    <definedName name="rthtyhdrhxcttghr" localSheetId="3">#REF!</definedName>
    <definedName name="rthtyhdrhxcttghr">#REF!</definedName>
    <definedName name="SA" localSheetId="3">[1]SA2015!#REF!</definedName>
    <definedName name="SA">[1]SA2015!#REF!</definedName>
    <definedName name="Scrolling_Increment">#REF!</definedName>
    <definedName name="sdfasdfa" localSheetId="3">#REF!</definedName>
    <definedName name="sdfasdfa">#REF!</definedName>
    <definedName name="sdvfdvfsd" localSheetId="3">#REF!</definedName>
    <definedName name="sdvfdvfsd">#REF!</definedName>
    <definedName name="SE" localSheetId="3">[1]SA2015!#REF!</definedName>
    <definedName name="SE">[1]SA2015!#REF!</definedName>
    <definedName name="serfwerwetery" localSheetId="3">[1]SA2015!#REF!</definedName>
    <definedName name="serfwerwetery">[1]SA2015!#REF!</definedName>
    <definedName name="seteryhrtujhytkuikl" localSheetId="3">#REF!</definedName>
    <definedName name="seteryhrtujhytkuikl">#REF!</definedName>
    <definedName name="SF" localSheetId="3">[1]SA2015!#REF!</definedName>
    <definedName name="SF">[1]SA2015!#REF!</definedName>
    <definedName name="sfjwelfhwaeio" localSheetId="3">#REF!</definedName>
    <definedName name="sfjwelfhwaeio">#REF!</definedName>
    <definedName name="SK作成日" localSheetId="3">#REF!</definedName>
    <definedName name="SK作成日" localSheetId="0">#REF!</definedName>
    <definedName name="SK作成日">#REF!</definedName>
    <definedName name="SSD" localSheetId="3">[1]SA2015!#REF!</definedName>
    <definedName name="SSD">[1]SA2015!#REF!</definedName>
    <definedName name="ST" localSheetId="3">[1]SA2015!#REF!</definedName>
    <definedName name="ST">[1]SA2015!#REF!</definedName>
    <definedName name="Sup_Name">[8]MASTER!$J$3:$J$48</definedName>
    <definedName name="tgjhtrer4tw" localSheetId="3">#REF!</definedName>
    <definedName name="tgjhtrer4tw">#REF!</definedName>
    <definedName name="tinydim" localSheetId="3">#REF!</definedName>
    <definedName name="tinydim">#REF!</definedName>
    <definedName name="TitleRegion..BO60">#REF!</definedName>
    <definedName name="tjtyikuykuiky" localSheetId="3">#REF!</definedName>
    <definedName name="tjtyikuykuiky">#REF!</definedName>
    <definedName name="Ton数" localSheetId="3">#REF!</definedName>
    <definedName name="Ton数" localSheetId="0">#REF!</definedName>
    <definedName name="Ton数">#REF!</definedName>
    <definedName name="Ton数List" localSheetId="3">#REF!</definedName>
    <definedName name="Ton数List" localSheetId="0">#REF!</definedName>
    <definedName name="Ton数List">#REF!</definedName>
    <definedName name="tri" localSheetId="3">#REF!</definedName>
    <definedName name="tri">#REF!</definedName>
    <definedName name="trjhtrhththed" localSheetId="3">#REF!</definedName>
    <definedName name="trjhtrhththed">#REF!</definedName>
    <definedName name="Unit_Code">[9]INDEX!$F$9</definedName>
    <definedName name="Unit_Name">[9]INDEX!$F$7</definedName>
    <definedName name="vabnolfoe" localSheetId="3">#REF!</definedName>
    <definedName name="vabnolfoe">#REF!</definedName>
    <definedName name="van" localSheetId="3">#REF!</definedName>
    <definedName name="van">#REF!</definedName>
    <definedName name="vcsdfvsd" localSheetId="3">[1]SA2015!#REF!</definedName>
    <definedName name="vcsdfvsd">[1]SA2015!#REF!</definedName>
    <definedName name="vcxzcvxc" localSheetId="3">#REF!</definedName>
    <definedName name="vcxzcvxc">#REF!</definedName>
    <definedName name="vcxzvxczvzx" localSheetId="3">#REF!</definedName>
    <definedName name="vcxzvxczvzx">#REF!</definedName>
    <definedName name="vdfvdvs" localSheetId="3">#REF!</definedName>
    <definedName name="vdfvdvs">#REF!</definedName>
    <definedName name="vdfvrdv" localSheetId="3">#REF!</definedName>
    <definedName name="vdfvrdv">#REF!</definedName>
    <definedName name="vdfvsdvsd" localSheetId="3">#REF!</definedName>
    <definedName name="vdfvsdvsd">#REF!</definedName>
    <definedName name="vdscwefe" localSheetId="3">#REF!</definedName>
    <definedName name="vdscwefe">#REF!</definedName>
    <definedName name="vgesgfwefg" localSheetId="3">#REF!</definedName>
    <definedName name="vgesgfwefg">#REF!</definedName>
    <definedName name="vsagvrv" localSheetId="3">#REF!</definedName>
    <definedName name="vsagvrv">#REF!</definedName>
    <definedName name="vsdvrv" localSheetId="3">#REF!</definedName>
    <definedName name="vsdvrv">#REF!</definedName>
    <definedName name="vsdvsdvas" localSheetId="3">#REF!</definedName>
    <definedName name="vsdvsdvas">#REF!</definedName>
    <definedName name="vsegvrvrf" localSheetId="3">#REF!</definedName>
    <definedName name="vsegvrvrf">#REF!</definedName>
    <definedName name="vsvrrdfbg" localSheetId="3">#REF!</definedName>
    <definedName name="vsvrrdfbg">#REF!</definedName>
    <definedName name="W" localSheetId="3">#REF!</definedName>
    <definedName name="W" localSheetId="0">#REF!</definedName>
    <definedName name="W">#REF!</definedName>
    <definedName name="wt3y56uy67ujhrf" localSheetId="3">[1]SA2015!#REF!</definedName>
    <definedName name="wt3y56uy67ujhrf">[1]SA2015!#REF!</definedName>
    <definedName name="xdfjduyykiuk" localSheetId="3">#REF!</definedName>
    <definedName name="xdfjduyykiuk">#REF!</definedName>
    <definedName name="Z" localSheetId="3">#REF!</definedName>
    <definedName name="Z" localSheetId="0">#REF!</definedName>
    <definedName name="Z">#REF!</definedName>
    <definedName name="Z_0F2BAA27_FDAD_45A6_AF95_06232ADD9FF0_.wvu.FilterData" localSheetId="3" hidden="1">'ALL RFQ_1001'!$A$3:$T$3</definedName>
    <definedName name="Z_139B52B7_1D67_426F_8C1B_F0A49EA22A7C_.wvu.FilterData" localSheetId="3" hidden="1">'ALL RFQ_1001'!$A$3:$T$3</definedName>
    <definedName name="Z_25C59375_BCC2_44C2_91C9_460DC11B7E31_.wvu.FilterData" localSheetId="3" hidden="1">'ALL RFQ_1001'!$A$3:$T$3</definedName>
    <definedName name="Z_288000BE_8CB8_404D_AF0B_28DB5B152BF0_.wvu.FilterData" localSheetId="3" hidden="1">'ALL RFQ_1001'!#REF!</definedName>
    <definedName name="Z_31C5E764_A8AD_4054_83EC_8F1BF83B2552_.wvu.FilterData" localSheetId="3" hidden="1">'ALL RFQ_1001'!$A$3:$T$3</definedName>
    <definedName name="Z_412FC3A7_EFA9_4751_B7CC_B6F4D69380D4_.wvu.FilterData" localSheetId="3" hidden="1">'ALL RFQ_1001'!#REF!</definedName>
    <definedName name="Z_575BE51B_37A2_4C63_8379_4B236CDC22C9_.wvu.FilterData" localSheetId="3" hidden="1">'ALL RFQ_1001'!$A$3:$C$3</definedName>
    <definedName name="Z_5835F6E7_8ABE_4744_8564_82B84C80398C_.wvu.FilterData" localSheetId="3" hidden="1">'ALL RFQ_1001'!$A$3:$T$3</definedName>
    <definedName name="Z_6C4069F2_7EFD_4803_8AA4_F8868C3B3978_.wvu.FilterData" localSheetId="3" hidden="1">'ALL RFQ_1001'!$A$3:$T$3</definedName>
    <definedName name="Z_7EDB61C6_ED53_4680_A60F_E98316AF6EF1_.wvu.FilterData" localSheetId="3" hidden="1">'ALL RFQ_1001'!$A$3:$T$3</definedName>
    <definedName name="Z_8BA7580B_13F2_40ED_A2E2_62940094C88B_.wvu.FilterData" localSheetId="3" hidden="1">'ALL RFQ_1001'!$A$3:$T$3</definedName>
    <definedName name="Z_93F3D2F7_2972_4A07_9C3C_6C3D2B01FB57_.wvu.FilterData" localSheetId="3" hidden="1">'ALL RFQ_1001'!$A$3:$T$3</definedName>
    <definedName name="Z_C553461A_C530_4AF7_98E9_A0F9A498CD53_.wvu.FilterData" localSheetId="3" hidden="1">'ALL RFQ_1001'!$A$3:$T$3</definedName>
    <definedName name="Z_C865EF6C_2942_438B_B2E0_EFB50C741AD8_.wvu.FilterData" localSheetId="3" hidden="1">'ALL RFQ_1001'!$A$3:$T$3</definedName>
    <definedName name="Z_DC9C5C7F_5823_4A75_B3D7_822A912E9AF5_.wvu.FilterData" localSheetId="3" hidden="1">'ALL RFQ_1001'!#REF!</definedName>
    <definedName name="Z_F27E30CB_A9B3_4D78_B8C4_8F29CF7A9199_.wvu.FilterData" localSheetId="3" hidden="1">'ALL RFQ_1001'!$A$3:$T$3</definedName>
    <definedName name="Z_F8DD6EB9_65D4_4EF1_907B_53C63F656D55_.wvu.FilterData" localSheetId="3" hidden="1">'ALL RFQ_1001'!$A$3:$T$3</definedName>
    <definedName name="Z_FDFB806B_4150_4038_9943_F77BFB809AC8_.wvu.FilterData" localSheetId="3" hidden="1">'ALL RFQ_1001'!$A$3:$T$3</definedName>
    <definedName name="ZZ" localSheetId="3">#REF!</definedName>
    <definedName name="ZZ" localSheetId="0">#REF!</definedName>
    <definedName name="ZZ">#REF!</definedName>
    <definedName name="ｚｚｚ" localSheetId="3">#REF!,#REF!,#REF!,#REF!,#REF!,#REF!,#REF!,#REF!,#REF!,#REF!,#REF!,#REF!,#REF!,#REF!,#REF!</definedName>
    <definedName name="ｚｚｚ">#REF!,#REF!,#REF!,#REF!,#REF!,#REF!,#REF!,#REF!,#REF!,#REF!,#REF!,#REF!,#REF!,#REF!,#REF!</definedName>
    <definedName name="ZZZZ" localSheetId="3">#REF!</definedName>
    <definedName name="ZZZZ" localSheetId="0">#REF!</definedName>
    <definedName name="ZZZZ">#REF!</definedName>
    <definedName name="ZZZZZZ" localSheetId="3">#REF!</definedName>
    <definedName name="ZZZZZZ" localSheetId="0">#REF!</definedName>
    <definedName name="ZZZZZZ">#REF!</definedName>
    <definedName name="ZZZZZZZZZZ" localSheetId="3">#REF!</definedName>
    <definedName name="ZZZZZZZZZZ" localSheetId="0">#REF!</definedName>
    <definedName name="ZZZZZZZZZZ">#REF!</definedName>
    <definedName name="ZZZZZZZZZZZ" localSheetId="3">#REF!</definedName>
    <definedName name="ZZZZZZZZZZZ" localSheetId="0">#REF!</definedName>
    <definedName name="ZZZZZZZZZZZ">#REF!</definedName>
    <definedName name="あ" localSheetId="3">[10]Sheet1!#REF!</definedName>
    <definedName name="あ">[10]Sheet1!#REF!</definedName>
    <definedName name="コストマスター" localSheetId="3">#REF!</definedName>
    <definedName name="コストマスター" localSheetId="0">#REF!</definedName>
    <definedName name="コストマスター">#REF!</definedName>
    <definedName name="さ" localSheetId="3" hidden="1">{"'納状'!$B$375:$F$541"}</definedName>
    <definedName name="さ" localSheetId="0" hidden="1">{"'納状'!$B$375:$F$541"}</definedName>
    <definedName name="さ" localSheetId="2" hidden="1">{"'納状'!$B$375:$F$541"}</definedName>
    <definedName name="さ" hidden="1">{"'納状'!$B$375:$F$541"}</definedName>
    <definedName name="シボ" localSheetId="3">#REF!</definedName>
    <definedName name="シボ" localSheetId="0">#REF!</definedName>
    <definedName name="シボ">#REF!</definedName>
    <definedName name="に" localSheetId="3">#REF!</definedName>
    <definedName name="に" localSheetId="0">#REF!</definedName>
    <definedName name="に">#REF!</definedName>
    <definedName name="ﾋﾟﾝｽﾗｲﾄﾞ" localSheetId="3">#REF!</definedName>
    <definedName name="ﾋﾟﾝｽﾗｲﾄﾞ" localSheetId="0">#REF!</definedName>
    <definedName name="ﾋﾟﾝｽﾗｲﾄﾞ">#REF!</definedName>
    <definedName name="ﾌﾛﾝﾃｯｸ1110_200311" localSheetId="3">#REF!</definedName>
    <definedName name="ﾌﾛﾝﾃｯｸ1110_200311">#REF!</definedName>
    <definedName name="ﾌﾛﾝﾃｯｸ1110_2004021" localSheetId="3">#REF!</definedName>
    <definedName name="ﾌﾛﾝﾃｯｸ1110_2004021">#REF!</definedName>
    <definedName name="ﾌﾛﾝﾃｯｸ1110_200403" localSheetId="3">#REF!</definedName>
    <definedName name="ﾌﾛﾝﾃｯｸ1110_200403">#REF!</definedName>
    <definedName name="みつもり" localSheetId="3">#REF!</definedName>
    <definedName name="みつもり" localSheetId="0">#REF!</definedName>
    <definedName name="みつもり">#REF!</definedName>
    <definedName name="ﾒﾆｭｰ" localSheetId="3">#REF!</definedName>
    <definedName name="ﾒﾆｭｰ">#REF!</definedName>
    <definedName name="ﾛｯﾄ" localSheetId="3">#REF!</definedName>
    <definedName name="ﾛｯﾄ" localSheetId="0">#REF!</definedName>
    <definedName name="ﾛｯﾄ">#REF!</definedName>
    <definedName name="ﾛｯﾄ1">[7]条件!$B$3</definedName>
    <definedName name="ﾛｯﾄ11">[11]条件!$B$3</definedName>
    <definedName name="ﾛｯﾄ2">[7]条件!$C$3</definedName>
    <definedName name="ﾛｯﾄ3">[12]条件!$D$3</definedName>
    <definedName name="ﾛｯﾄ4" localSheetId="3">#REF!</definedName>
    <definedName name="ﾛｯﾄ4" localSheetId="0">#REF!</definedName>
    <definedName name="ﾛｯﾄ4">#REF!</definedName>
    <definedName name="ﾛｯﾄ5">[12]条件!$F$3</definedName>
    <definedName name="ロット採用一覧">[5]List!$S$4:$S$5</definedName>
    <definedName name="上期累計一本２" localSheetId="3">#REF!</definedName>
    <definedName name="上期累計一本２">#REF!</definedName>
    <definedName name="修正" localSheetId="3">#REF!</definedName>
    <definedName name="修正">#REF!</definedName>
    <definedName name="修正値_処理">[7]List!$N$13</definedName>
    <definedName name="修正値_加工">[7]List!$N$16</definedName>
    <definedName name="修正値_材料">[12]List!$N$10</definedName>
    <definedName name="修正値_金型係数">[12]List!$N$22</definedName>
    <definedName name="入力" localSheetId="3">#REF!</definedName>
    <definedName name="入力">#REF!</definedName>
    <definedName name="全本部データ" localSheetId="3">#REF!</definedName>
    <definedName name="全本部データ">#REF!</definedName>
    <definedName name="処理リンク範囲" localSheetId="3">#REF!</definedName>
    <definedName name="処理リンク範囲" localSheetId="0">#REF!</definedName>
    <definedName name="処理リンク範囲">#REF!</definedName>
    <definedName name="加工種範囲" localSheetId="3">#REF!</definedName>
    <definedName name="加工種範囲" localSheetId="0">#REF!</definedName>
    <definedName name="加工種範囲">#REF!</definedName>
    <definedName name="単価設定元一覧">[13]リスト!$C$2:$C$4</definedName>
    <definedName name="単金セット">[5]List!$F$4:$F$7</definedName>
    <definedName name="単金ｾｯﾄ1">[7]条件!$B$4</definedName>
    <definedName name="単金ｾｯﾄ2">[7]条件!$C$4</definedName>
    <definedName name="単金ｾｯﾄ3">[7]条件!$D$4</definedName>
    <definedName name="単金ｾｯﾄ4">[7]条件!$E$4</definedName>
    <definedName name="単金ｾｯﾄ5">[7]条件!$F$4</definedName>
    <definedName name="印刷" localSheetId="3">#REF!</definedName>
    <definedName name="印刷">#REF!</definedName>
    <definedName name="原単位_C700" localSheetId="3">#REF!</definedName>
    <definedName name="原単位_C700" localSheetId="0">#REF!</definedName>
    <definedName name="原単位_C700">#REF!</definedName>
    <definedName name="原単位_C701" localSheetId="3">#REF!</definedName>
    <definedName name="原単位_C701" localSheetId="0">#REF!</definedName>
    <definedName name="原単位_C701">#REF!</definedName>
    <definedName name="原単位_D550" localSheetId="3">#REF!</definedName>
    <definedName name="原単位_D550" localSheetId="0">#REF!</definedName>
    <definedName name="原単位_D550">#REF!</definedName>
    <definedName name="原単位_D651" localSheetId="3">#REF!</definedName>
    <definedName name="原単位_D651" localSheetId="0">#REF!</definedName>
    <definedName name="原単位_D651">#REF!</definedName>
    <definedName name="参照先">[7]List!$D$4:$D$8</definedName>
    <definedName name="合価_D550_Lot100" localSheetId="3">#REF!</definedName>
    <definedName name="合価_D550_Lot100" localSheetId="0">#REF!</definedName>
    <definedName name="合価_D550_Lot100">#REF!</definedName>
    <definedName name="合価_D550_Lot1000" localSheetId="3">#REF!</definedName>
    <definedName name="合価_D550_Lot1000" localSheetId="0">#REF!</definedName>
    <definedName name="合価_D550_Lot1000">#REF!</definedName>
    <definedName name="合価_D550_Lot500" localSheetId="3">#REF!</definedName>
    <definedName name="合価_D550_Lot500" localSheetId="0">#REF!</definedName>
    <definedName name="合価_D550_Lot500">#REF!</definedName>
    <definedName name="合価_D651_Lot100" localSheetId="3">#REF!</definedName>
    <definedName name="合価_D651_Lot100" localSheetId="0">#REF!</definedName>
    <definedName name="合価_D651_Lot100">#REF!</definedName>
    <definedName name="合価_D651_Lot1000" localSheetId="3">#REF!</definedName>
    <definedName name="合価_D651_Lot1000" localSheetId="0">#REF!</definedName>
    <definedName name="合価_D651_Lot1000">#REF!</definedName>
    <definedName name="合価_D651_Lot500" localSheetId="3">#REF!</definedName>
    <definedName name="合価_D651_Lot500" localSheetId="0">#REF!</definedName>
    <definedName name="合価_D651_Lot500">#REF!</definedName>
    <definedName name="名前種" localSheetId="3">#REF!</definedName>
    <definedName name="名前種" localSheetId="0">#REF!</definedName>
    <definedName name="名前種">#REF!</definedName>
    <definedName name="品名" localSheetId="3">#REF!</definedName>
    <definedName name="品名" localSheetId="0">#REF!</definedName>
    <definedName name="品名">#REF!</definedName>
    <definedName name="図番" localSheetId="3">#REF!</definedName>
    <definedName name="図番" localSheetId="0">#REF!</definedName>
    <definedName name="図番">#REF!</definedName>
    <definedName name="図番範囲" localSheetId="3">#REF!</definedName>
    <definedName name="図番範囲" localSheetId="0">#REF!</definedName>
    <definedName name="図番範囲">#REF!</definedName>
    <definedName name="国内外List" localSheetId="3">#REF!</definedName>
    <definedName name="国内外List" localSheetId="0">#REF!</definedName>
    <definedName name="国内外List">#REF!</definedName>
    <definedName name="型手区分一覧">[7]List!$V$4:$V$5</definedName>
    <definedName name="型適手造り区分範囲" localSheetId="3">#REF!</definedName>
    <definedName name="型適手造り区分範囲" localSheetId="0">#REF!</definedName>
    <definedName name="型適手造り区分範囲">#REF!</definedName>
    <definedName name="基準型費" localSheetId="3">#REF!</definedName>
    <definedName name="基準型費" localSheetId="0">#REF!</definedName>
    <definedName name="基準型費">#REF!</definedName>
    <definedName name="外注_MO単金" localSheetId="3">#REF!</definedName>
    <definedName name="外注_MO単金" localSheetId="0">#REF!</definedName>
    <definedName name="外注_MO単金">#REF!</definedName>
    <definedName name="外注_MO歩留まり" localSheetId="3">#REF!</definedName>
    <definedName name="外注_MO歩留まり" localSheetId="0">#REF!</definedName>
    <definedName name="外注_MO歩留まり">#REF!</definedName>
    <definedName name="外注単金能率" localSheetId="3">#REF!</definedName>
    <definedName name="外注単金能率" localSheetId="0">#REF!</definedName>
    <definedName name="外注単金能率">#REF!</definedName>
    <definedName name="外注組立単金_国内" localSheetId="3">#REF!</definedName>
    <definedName name="外注組立単金_国内" localSheetId="0">#REF!</definedName>
    <definedName name="外注組立単金_国内">#REF!</definedName>
    <definedName name="大人" localSheetId="3">#REF!</definedName>
    <definedName name="大人" localSheetId="0">#REF!</definedName>
    <definedName name="大人">#REF!</definedName>
    <definedName name="子供" localSheetId="3">#REF!</definedName>
    <definedName name="子供" localSheetId="0">#REF!</definedName>
    <definedName name="子供">#REF!</definedName>
    <definedName name="宿題">[14]BRU売上!$S$119,[14]BRU売上!$S$119:$T$125</definedName>
    <definedName name="工数計算">[12]List!$D$11</definedName>
    <definedName name="引当" localSheetId="3">#REF!</definedName>
    <definedName name="引当" localSheetId="0">#REF!</definedName>
    <definedName name="引当">#REF!</definedName>
    <definedName name="後加工費リンク範囲" localSheetId="3">#REF!</definedName>
    <definedName name="後加工費リンク範囲" localSheetId="0">#REF!</definedName>
    <definedName name="後加工費リンク範囲">#REF!</definedName>
    <definedName name="成果評価データ" localSheetId="3">#REF!</definedName>
    <definedName name="成果評価データ">#REF!</definedName>
    <definedName name="成果評価データ2" localSheetId="3">#REF!</definedName>
    <definedName name="成果評価データ2">#REF!</definedName>
    <definedName name="成果評価一覧作成３">[15]成果評価一覧!$A$1:$CS$111</definedName>
    <definedName name="所要データ" localSheetId="3">#REF!</definedName>
    <definedName name="所要データ" localSheetId="0">#REF!</definedName>
    <definedName name="所要データ">#REF!</definedName>
    <definedName name="所要計画－6_3" localSheetId="3">#REF!</definedName>
    <definedName name="所要計画－6_3">#REF!</definedName>
    <definedName name="文字入れ" localSheetId="3">#REF!</definedName>
    <definedName name="文字入れ" localSheetId="0">#REF!</definedName>
    <definedName name="文字入れ">#REF!</definedName>
    <definedName name="時間外単金" localSheetId="3">#REF!</definedName>
    <definedName name="時間外単金">#REF!</definedName>
    <definedName name="月04" localSheetId="3">#REF!</definedName>
    <definedName name="月04">#REF!</definedName>
    <definedName name="月10" localSheetId="3">#REF!</definedName>
    <definedName name="月10">#REF!</definedName>
    <definedName name="有無List" localSheetId="3">#REF!</definedName>
    <definedName name="有無List" localSheetId="0">#REF!</definedName>
    <definedName name="有無List">#REF!</definedName>
    <definedName name="杉原" localSheetId="3">#REF!</definedName>
    <definedName name="杉原">#REF!</definedName>
    <definedName name="材料係数一覧" localSheetId="3">#REF!</definedName>
    <definedName name="材料係数一覧" localSheetId="0">#REF!</definedName>
    <definedName name="材料係数一覧">#REF!</definedName>
    <definedName name="材料係数一覧_部品">[12]条件!$B$9:$B$13</definedName>
    <definedName name="材料係数一覧_金型">[12]条件!$C$9:$C$13</definedName>
    <definedName name="材料費リンク範囲" localSheetId="3">#REF!</definedName>
    <definedName name="材料費リンク範囲" localSheetId="0">#REF!</definedName>
    <definedName name="材料費リンク範囲">#REF!</definedName>
    <definedName name="査定_C700_Lot100" localSheetId="3">#REF!</definedName>
    <definedName name="査定_C700_Lot100" localSheetId="0">#REF!</definedName>
    <definedName name="査定_C700_Lot100">#REF!</definedName>
    <definedName name="査定_C700_Lot1000" localSheetId="3">#REF!</definedName>
    <definedName name="査定_C700_Lot1000" localSheetId="0">#REF!</definedName>
    <definedName name="査定_C700_Lot1000">#REF!</definedName>
    <definedName name="査定_C700_Lot500" localSheetId="3">#REF!</definedName>
    <definedName name="査定_C700_Lot500" localSheetId="0">#REF!</definedName>
    <definedName name="査定_C700_Lot500">#REF!</definedName>
    <definedName name="査定_C701_Lot100" localSheetId="3">#REF!</definedName>
    <definedName name="査定_C701_Lot100" localSheetId="0">#REF!</definedName>
    <definedName name="査定_C701_Lot100">#REF!</definedName>
    <definedName name="査定_C701_Lot1000" localSheetId="3">#REF!</definedName>
    <definedName name="査定_C701_Lot1000" localSheetId="0">#REF!</definedName>
    <definedName name="査定_C701_Lot1000">#REF!</definedName>
    <definedName name="査定_C701_Lot500" localSheetId="3">#REF!</definedName>
    <definedName name="査定_C701_Lot500" localSheetId="0">#REF!</definedName>
    <definedName name="査定_C701_Lot500">#REF!</definedName>
    <definedName name="査定_D550_Lot100" localSheetId="3">#REF!</definedName>
    <definedName name="査定_D550_Lot100" localSheetId="0">#REF!</definedName>
    <definedName name="査定_D550_Lot100">#REF!</definedName>
    <definedName name="査定_D550_Lot1000" localSheetId="3">#REF!</definedName>
    <definedName name="査定_D550_Lot1000" localSheetId="0">#REF!</definedName>
    <definedName name="査定_D550_Lot1000">#REF!</definedName>
    <definedName name="査定_D550_Lot500" localSheetId="3">#REF!</definedName>
    <definedName name="査定_D550_Lot500" localSheetId="0">#REF!</definedName>
    <definedName name="査定_D550_Lot500">#REF!</definedName>
    <definedName name="査定_D651_Lot100" localSheetId="3">#REF!</definedName>
    <definedName name="査定_D651_Lot100" localSheetId="0">#REF!</definedName>
    <definedName name="査定_D651_Lot100">#REF!</definedName>
    <definedName name="査定_D651_Lot1000" localSheetId="3">#REF!</definedName>
    <definedName name="査定_D651_Lot1000" localSheetId="0">#REF!</definedName>
    <definedName name="査定_D651_Lot1000">#REF!</definedName>
    <definedName name="査定_D651_Lot500" localSheetId="3">#REF!</definedName>
    <definedName name="査定_D651_Lot500" localSheetId="0">#REF!</definedName>
    <definedName name="査定_D651_Lot500">#REF!</definedName>
    <definedName name="査定用ﾛｯﾄ1" localSheetId="3">#REF!</definedName>
    <definedName name="査定用ﾛｯﾄ1" localSheetId="0">#REF!</definedName>
    <definedName name="査定用ﾛｯﾄ1">#REF!</definedName>
    <definedName name="査定用ﾛｯﾄ10" localSheetId="3">#REF!</definedName>
    <definedName name="査定用ﾛｯﾄ10" localSheetId="0">#REF!</definedName>
    <definedName name="査定用ﾛｯﾄ10">#REF!</definedName>
    <definedName name="査定用ﾛｯﾄ100" localSheetId="3">#REF!</definedName>
    <definedName name="査定用ﾛｯﾄ100" localSheetId="0">#REF!</definedName>
    <definedName name="査定用ﾛｯﾄ100">#REF!</definedName>
    <definedName name="査定用ﾛｯﾄ1000" localSheetId="3">#REF!</definedName>
    <definedName name="査定用ﾛｯﾄ1000" localSheetId="0">#REF!</definedName>
    <definedName name="査定用ﾛｯﾄ1000">#REF!</definedName>
    <definedName name="査定用ﾛｯﾄ1001" localSheetId="3">#REF!</definedName>
    <definedName name="査定用ﾛｯﾄ1001" localSheetId="0">#REF!</definedName>
    <definedName name="査定用ﾛｯﾄ1001">#REF!</definedName>
    <definedName name="査定用ﾛｯﾄ300" localSheetId="3">#REF!</definedName>
    <definedName name="査定用ﾛｯﾄ300" localSheetId="0">#REF!</definedName>
    <definedName name="査定用ﾛｯﾄ300">#REF!</definedName>
    <definedName name="査定用ﾛｯﾄ4" localSheetId="3">#REF!</definedName>
    <definedName name="査定用ﾛｯﾄ4" localSheetId="0">#REF!</definedName>
    <definedName name="査定用ﾛｯﾄ4">#REF!</definedName>
    <definedName name="査定用ﾛｯﾄ50" localSheetId="3">#REF!</definedName>
    <definedName name="査定用ﾛｯﾄ50" localSheetId="0">#REF!</definedName>
    <definedName name="査定用ﾛｯﾄ50">#REF!</definedName>
    <definedName name="査定用ﾛｯﾄ500" localSheetId="3">#REF!</definedName>
    <definedName name="査定用ﾛｯﾄ500" localSheetId="0">#REF!</definedName>
    <definedName name="査定用ﾛｯﾄ500">#REF!</definedName>
    <definedName name="検査員" localSheetId="3">#REF!</definedName>
    <definedName name="検査員" localSheetId="0">#REF!</definedName>
    <definedName name="検査員">#REF!</definedName>
    <definedName name="検査種" localSheetId="3">[16]summry!#REF!</definedName>
    <definedName name="検査種">[16]summry!#REF!</definedName>
    <definedName name="業者別見積り" localSheetId="3">#REF!</definedName>
    <definedName name="業者別見積り" localSheetId="0">#REF!</definedName>
    <definedName name="業者別見積り">#REF!</definedName>
    <definedName name="概算見積り" localSheetId="3">#REF!</definedName>
    <definedName name="概算見積り" localSheetId="0">#REF!</definedName>
    <definedName name="概算見積り">#REF!</definedName>
    <definedName name="機種" localSheetId="3">#REF!</definedName>
    <definedName name="機種" localSheetId="0">#REF!</definedName>
    <definedName name="機種">#REF!</definedName>
    <definedName name="毎月_所要計画" localSheetId="3">#REF!</definedName>
    <definedName name="毎月_所要計画" localSheetId="0">#REF!</definedName>
    <definedName name="毎月_所要計画">#REF!</definedName>
    <definedName name="版数" localSheetId="3">#REF!</definedName>
    <definedName name="版数" localSheetId="0">#REF!</definedName>
    <definedName name="版数">#REF!</definedName>
    <definedName name="現調障害ﾃﾞｰﾀ" localSheetId="3" hidden="1">{"'納状'!$B$375:$F$541"}</definedName>
    <definedName name="現調障害ﾃﾞｰﾀ" localSheetId="0" hidden="1">{"'納状'!$B$375:$F$541"}</definedName>
    <definedName name="現調障害ﾃﾞｰﾀ" localSheetId="2" hidden="1">{"'納状'!$B$375:$F$541"}</definedName>
    <definedName name="現調障害ﾃﾞｰﾀ" hidden="1">{"'納状'!$B$375:$F$541"}</definedName>
    <definedName name="生年月日" localSheetId="3">#REF!</definedName>
    <definedName name="生年月日">#REF!</definedName>
    <definedName name="発注List" localSheetId="3">#REF!</definedName>
    <definedName name="発注List" localSheetId="0">#REF!</definedName>
    <definedName name="発注List">#REF!</definedName>
    <definedName name="発注先">[7]List!$B$4:$B$7</definedName>
    <definedName name="発注先変換表">[5]List!$A$4:$B$7</definedName>
    <definedName name="社内単金">'[17]P02.詳細'!$V$90</definedName>
    <definedName name="社給_下搬送" localSheetId="3">#REF!</definedName>
    <definedName name="社給_下搬送" localSheetId="0">#REF!</definedName>
    <definedName name="社給_下搬送">#REF!</definedName>
    <definedName name="種別" localSheetId="3">[16]summry!#REF!</definedName>
    <definedName name="種別" localSheetId="0">[16]summry!#REF!</definedName>
    <definedName name="種別">[16]summry!#REF!</definedName>
    <definedName name="端数処理_処理">[5]条件!$B$17</definedName>
    <definedName name="端数処理_加工">[5]条件!$C$17</definedName>
    <definedName name="端数処理_材料">[5]条件!$A$17</definedName>
    <definedName name="端数処理_材料UP">[5]条件!$D$17</definedName>
    <definedName name="端数処理_金型係数">[5]条件!$E$17</definedName>
    <definedName name="端数処理一覧">[5]List!$M$4:$N$6</definedName>
    <definedName name="管理費" localSheetId="3">#REF!</definedName>
    <definedName name="管理費" localSheetId="0">#REF!</definedName>
    <definedName name="管理費">#REF!</definedName>
    <definedName name="管理費_下搬送" localSheetId="3">#REF!</definedName>
    <definedName name="管理費_下搬送" localSheetId="0">#REF!</definedName>
    <definedName name="管理費_下搬送">#REF!</definedName>
    <definedName name="能率セット">[5]List!$K$4:$K$21</definedName>
    <definedName name="能率ｾｯﾄ1">[7]条件!$B$5</definedName>
    <definedName name="能率ｾｯﾄ2">[7]条件!$C$5</definedName>
    <definedName name="能率ｾｯﾄ3">[7]条件!$D$5</definedName>
    <definedName name="能率ｾｯﾄ4">[7]条件!$E$5</definedName>
    <definedName name="能率ｾｯﾄ5">[7]条件!$F$5</definedName>
    <definedName name="般一成果評価一覧2_1" localSheetId="3">#REF!</definedName>
    <definedName name="般一成果評価一覧2_1">#REF!</definedName>
    <definedName name="般一成果評価一覧2_2" localSheetId="3">#REF!</definedName>
    <definedName name="般一成果評価一覧2_2">#REF!</definedName>
    <definedName name="般一成果評価一覧３" localSheetId="3">#REF!</definedName>
    <definedName name="般一成果評価一覧３">#REF!</definedName>
    <definedName name="般一成果評価一覧３の重複レコード" localSheetId="3">#REF!</definedName>
    <definedName name="般一成果評価一覧３の重複レコード">#REF!</definedName>
    <definedName name="補正_シボ" localSheetId="3">#REF!</definedName>
    <definedName name="補正_シボ" localSheetId="0">#REF!</definedName>
    <definedName name="補正_シボ">#REF!</definedName>
    <definedName name="補正_ピンスライド" localSheetId="3">#REF!</definedName>
    <definedName name="補正_ピンスライド" localSheetId="0">#REF!</definedName>
    <definedName name="補正_ピンスライド">#REF!</definedName>
    <definedName name="補正_基準" localSheetId="3">#REF!</definedName>
    <definedName name="補正_基準" localSheetId="0">#REF!</definedName>
    <definedName name="補正_基準">#REF!</definedName>
    <definedName name="補正_面スライド" localSheetId="3">#REF!</definedName>
    <definedName name="補正_面スライド" localSheetId="0">#REF!</definedName>
    <definedName name="補正_面スライド">#REF!</definedName>
    <definedName name="製_営4_8" localSheetId="3">#REF!,#REF!,#REF!,#REF!,#REF!,#REF!,#REF!,#REF!,#REF!,#REF!,#REF!,#REF!</definedName>
    <definedName name="製_営4_8">#REF!,#REF!,#REF!,#REF!,#REF!,#REF!,#REF!,#REF!,#REF!,#REF!,#REF!,#REF!</definedName>
    <definedName name="見積り版数範囲" localSheetId="3">#REF!</definedName>
    <definedName name="見積り版数範囲" localSheetId="0">#REF!</definedName>
    <definedName name="見積り版数範囲">#REF!</definedName>
    <definedName name="見積り詳細" localSheetId="3">#REF!</definedName>
    <definedName name="見積り詳細" localSheetId="0">#REF!</definedName>
    <definedName name="見積り詳細">#REF!</definedName>
    <definedName name="見積り詳細_提出" localSheetId="3">#REF!</definedName>
    <definedName name="見積り詳細_提出" localSheetId="0">#REF!</definedName>
    <definedName name="見積り詳細_提出">#REF!</definedName>
    <definedName name="見積り詳細_査定" localSheetId="3">#REF!</definedName>
    <definedName name="見積り詳細_査定" localSheetId="0">#REF!</definedName>
    <definedName name="見積り詳細_査定">#REF!</definedName>
    <definedName name="親加工種_TPU" localSheetId="3">#REF!</definedName>
    <definedName name="親加工種_TPU" localSheetId="0">#REF!</definedName>
    <definedName name="親加工種_TPU">#REF!</definedName>
    <definedName name="親加工種_下搬送" localSheetId="3">#REF!</definedName>
    <definedName name="親加工種_下搬送" localSheetId="0">#REF!</definedName>
    <definedName name="親加工種_下搬送">#REF!</definedName>
    <definedName name="試作査定用" localSheetId="3">#REF!</definedName>
    <definedName name="試作査定用" localSheetId="0">#REF!</definedName>
    <definedName name="試作査定用">#REF!</definedName>
    <definedName name="試作用" localSheetId="3">#REF!</definedName>
    <definedName name="試作用" localSheetId="0">#REF!</definedName>
    <definedName name="試作用">#REF!</definedName>
    <definedName name="試作用ﾛｯﾄ1" localSheetId="3">#REF!</definedName>
    <definedName name="試作用ﾛｯﾄ1" localSheetId="0">#REF!</definedName>
    <definedName name="試作用ﾛｯﾄ1">#REF!</definedName>
    <definedName name="試作用ﾛｯﾄ10" localSheetId="3">#REF!</definedName>
    <definedName name="試作用ﾛｯﾄ10" localSheetId="0">#REF!</definedName>
    <definedName name="試作用ﾛｯﾄ10">#REF!</definedName>
    <definedName name="試作用ﾛｯﾄ4" localSheetId="3">#REF!</definedName>
    <definedName name="試作用ﾛｯﾄ4" localSheetId="0">#REF!</definedName>
    <definedName name="試作用ﾛｯﾄ4">#REF!</definedName>
    <definedName name="購入副費">'[17]P02.詳細'!$V$92</definedName>
    <definedName name="購入品検索キー列">[5]購入関連見積り一覧!$A$5:$A$438</definedName>
    <definedName name="購入費詳細リンク範囲" localSheetId="3">#REF!</definedName>
    <definedName name="購入費詳細リンク範囲" localSheetId="0">#REF!</definedName>
    <definedName name="購入費詳細リンク範囲">#REF!</definedName>
    <definedName name="購入関連">[12]List!$D$20</definedName>
    <definedName name="購入関連リンク範囲" localSheetId="3">#REF!</definedName>
    <definedName name="購入関連リンク範囲" localSheetId="0">#REF!</definedName>
    <definedName name="購入関連リンク範囲">#REF!</definedName>
    <definedName name="購入関連参照先一覧">[5]List!$P$4:$P$7</definedName>
    <definedName name="購入関連見積り一覧">[5]購入関連見積り一覧!$A$5:$BH$438</definedName>
    <definedName name="部品形状" localSheetId="3">#REF!</definedName>
    <definedName name="部品形状" localSheetId="0">#REF!</definedName>
    <definedName name="部品形状">#REF!</definedName>
    <definedName name="部品形状List" localSheetId="3">#REF!</definedName>
    <definedName name="部品形状List" localSheetId="0">#REF!</definedName>
    <definedName name="部品形状List">#REF!</definedName>
    <definedName name="量産査定用" localSheetId="3">#REF!</definedName>
    <definedName name="量産査定用" localSheetId="0">#REF!</definedName>
    <definedName name="量産査定用">#REF!</definedName>
    <definedName name="量産用" localSheetId="3">#REF!</definedName>
    <definedName name="量産用" localSheetId="0">#REF!</definedName>
    <definedName name="量産用">#REF!</definedName>
    <definedName name="量産用ﾛｯﾄ100" localSheetId="3">#REF!</definedName>
    <definedName name="量産用ﾛｯﾄ100" localSheetId="0">#REF!</definedName>
    <definedName name="量産用ﾛｯﾄ100">#REF!</definedName>
    <definedName name="量産用ﾛｯﾄ1000" localSheetId="3">#REF!</definedName>
    <definedName name="量産用ﾛｯﾄ1000" localSheetId="0">#REF!</definedName>
    <definedName name="量産用ﾛｯﾄ1000">#REF!</definedName>
    <definedName name="量産用ﾛｯﾄ1001" localSheetId="3">#REF!</definedName>
    <definedName name="量産用ﾛｯﾄ1001" localSheetId="0">#REF!</definedName>
    <definedName name="量産用ﾛｯﾄ1001">#REF!</definedName>
    <definedName name="量産用ﾛｯﾄ300" localSheetId="3">#REF!</definedName>
    <definedName name="量産用ﾛｯﾄ300" localSheetId="0">#REF!</definedName>
    <definedName name="量産用ﾛｯﾄ300">#REF!</definedName>
    <definedName name="量産用ﾛｯﾄ50" localSheetId="3">#REF!</definedName>
    <definedName name="量産用ﾛｯﾄ50" localSheetId="0">#REF!</definedName>
    <definedName name="量産用ﾛｯﾄ50">#REF!</definedName>
    <definedName name="量産用ﾛｯﾄ500" localSheetId="3">#REF!</definedName>
    <definedName name="量産用ﾛｯﾄ500" localSheetId="0">#REF!</definedName>
    <definedName name="量産用ﾛｯﾄ500">#REF!</definedName>
    <definedName name="金型">[18]FTEC発注!$X$1:$X$5</definedName>
    <definedName name="金型係数">[7]条件!$B$21:$E$25</definedName>
    <definedName name="金型係数用加工種">[7]条件!$A$21:$A$25</definedName>
    <definedName name="金額_ｼﾎﾞ" localSheetId="3">#REF!</definedName>
    <definedName name="金額_ｼﾎﾞ" localSheetId="0">#REF!</definedName>
    <definedName name="金額_ｼﾎﾞ">#REF!</definedName>
    <definedName name="金額_ﾋﾟﾝｽﾗｲﾄﾞ" localSheetId="3">#REF!</definedName>
    <definedName name="金額_ﾋﾟﾝｽﾗｲﾄﾞ" localSheetId="0">#REF!</definedName>
    <definedName name="金額_ﾋﾟﾝｽﾗｲﾄﾞ">#REF!</definedName>
    <definedName name="金額_文字入れ" localSheetId="3">#REF!</definedName>
    <definedName name="金額_文字入れ" localSheetId="0">#REF!</definedName>
    <definedName name="金額_文字入れ">#REF!</definedName>
    <definedName name="金額_面ｽﾗｲﾄﾞ" localSheetId="3">#REF!</definedName>
    <definedName name="金額_面ｽﾗｲﾄﾞ" localSheetId="0">#REF!</definedName>
    <definedName name="金額_面ｽﾗｲﾄﾞ">#REF!</definedName>
    <definedName name="面ｽﾗｲﾄﾞ" localSheetId="3">#REF!</definedName>
    <definedName name="面ｽﾗｲﾄﾞ" localSheetId="0">#REF!</definedName>
    <definedName name="面ｽﾗｲﾄﾞ">#REF!</definedName>
    <definedName name="項_下搬送" localSheetId="3">#REF!</definedName>
    <definedName name="項_下搬送" localSheetId="0">#REF!</definedName>
    <definedName name="項_下搬送">#REF!</definedName>
  </definedNames>
  <calcPr calcId="162913" calcMode="manual"/>
  <pivotCaches>
    <pivotCache cacheId="15" r:id="rId45"/>
    <pivotCache cacheId="16" r:id="rId46"/>
    <pivotCache cacheId="17" r:id="rId4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2" name="Table12" connection="WorksheetConnection_TDM売上見込み (21.08.13).xlsx!Table12"/>
          <x15:modelTable id="Sale_item" name="Sale_item" connection="WorksheetConnection_TDM売上見込み (21.08.13).xlsx!Sale_item"/>
        </x15:modelTables>
        <x15:extLst>
          <ext xmlns:x16="http://schemas.microsoft.com/office/spreadsheetml/2014/11/main" uri="{9835A34E-60A6-4A7C-AAB8-D5F71C897F49}">
            <x16:modelTimeGroupings>
              <x16:modelTimeGrouping tableName="Sale_item" columnName="Sales Month" columnId="Sales Month">
                <x16:calculatedTimeColumn columnName="Sales Month (Month Index)" columnId="Sales Month (Month Index)" contentType="monthsindex" isSelected="1"/>
                <x16:calculatedTimeColumn columnName="Sales Month (Month)" columnId="Sales Month (Month)" contentType="months" isSelected="1"/>
              </x16:modelTimeGrouping>
              <x16:modelTimeGrouping tableName="Table12" columnName="Sales Plan Month3" columnId="Sales Plan Month3">
                <x16:calculatedTimeColumn columnName="Sales Plan Month3 (Year)" columnId="Sales Plan Month3 (Year)" contentType="years" isSelected="1"/>
                <x16:calculatedTimeColumn columnName="Sales Plan Month3 (Quarter)" columnId="Sales Plan Month3 (Quarter)" contentType="quarters" isSelected="1"/>
                <x16:calculatedTimeColumn columnName="Sales Plan Month3 (Month Index)" columnId="Sales Plan Month3 (Month Index)" contentType="monthsindex" isSelected="1"/>
                <x16:calculatedTimeColumn columnName="Sales Plan Month3 (Month)" columnId="Sales Plan Month3 (Month)" contentType="months" isSelected="1"/>
              </x16:modelTimeGrouping>
            </x16:modelTimeGroupings>
          </ext>
        </x15:extLst>
      </x15:dataModel>
    </ext>
  </extLst>
</workbook>
</file>

<file path=xl/calcChain.xml><?xml version="1.0" encoding="utf-8"?>
<calcChain xmlns="http://schemas.openxmlformats.org/spreadsheetml/2006/main">
  <c r="AT72" i="18" l="1"/>
  <c r="AU72" i="18" s="1"/>
  <c r="AS72" i="18"/>
  <c r="AR72" i="18"/>
  <c r="AQ72" i="18"/>
  <c r="AP72" i="18"/>
  <c r="AO72" i="18"/>
  <c r="AN72" i="18"/>
  <c r="AM72" i="18"/>
  <c r="AL72" i="18"/>
  <c r="AK72" i="18"/>
  <c r="AJ72" i="18"/>
  <c r="AI72" i="18"/>
  <c r="AH72" i="18"/>
  <c r="AG72" i="18"/>
  <c r="AF72" i="18"/>
  <c r="AE72" i="18"/>
  <c r="AD72" i="18"/>
  <c r="AC72" i="18"/>
  <c r="AB72" i="18"/>
  <c r="AT71" i="18"/>
  <c r="AU71" i="18" s="1"/>
  <c r="AS71" i="18"/>
  <c r="AR71" i="18"/>
  <c r="AQ71" i="18"/>
  <c r="AP71" i="18"/>
  <c r="AO71" i="18"/>
  <c r="AN71" i="18"/>
  <c r="AM71" i="18"/>
  <c r="AL71" i="18"/>
  <c r="AK71" i="18"/>
  <c r="AJ71" i="18"/>
  <c r="AI71" i="18"/>
  <c r="AH71" i="18"/>
  <c r="AG71" i="18"/>
  <c r="AF71" i="18"/>
  <c r="AE71" i="18"/>
  <c r="AD71" i="18"/>
  <c r="AC71" i="18"/>
  <c r="AB71" i="18"/>
  <c r="AT70" i="18"/>
  <c r="AU70" i="18" s="1"/>
  <c r="AS70" i="18"/>
  <c r="AR70" i="18"/>
  <c r="AQ70" i="18"/>
  <c r="AP70" i="18"/>
  <c r="AO70" i="18"/>
  <c r="AN70" i="18"/>
  <c r="AM70" i="18"/>
  <c r="AL70" i="18"/>
  <c r="AK70" i="18"/>
  <c r="AJ70" i="18"/>
  <c r="AI70" i="18"/>
  <c r="AH70" i="18"/>
  <c r="AG70" i="18"/>
  <c r="AF70" i="18"/>
  <c r="AE70" i="18"/>
  <c r="AD70" i="18"/>
  <c r="AC70" i="18"/>
  <c r="AB70" i="18"/>
  <c r="AT69" i="18"/>
  <c r="AU69" i="18" s="1"/>
  <c r="AS69" i="18"/>
  <c r="AR69" i="18"/>
  <c r="AQ69" i="18"/>
  <c r="AP69" i="18"/>
  <c r="AO69" i="18"/>
  <c r="AN69" i="18"/>
  <c r="AM69" i="18"/>
  <c r="AL69" i="18"/>
  <c r="AK69" i="18"/>
  <c r="AJ69" i="18"/>
  <c r="AI69" i="18"/>
  <c r="AH69" i="18"/>
  <c r="AG69" i="18"/>
  <c r="AF69" i="18"/>
  <c r="AE69" i="18"/>
  <c r="AD69" i="18"/>
  <c r="AC69" i="18"/>
  <c r="AB69" i="18"/>
  <c r="AT68" i="18"/>
  <c r="AU68" i="18" s="1"/>
  <c r="AS68" i="18"/>
  <c r="AR68" i="18"/>
  <c r="AQ68" i="18"/>
  <c r="AP68" i="18"/>
  <c r="AO68" i="18"/>
  <c r="AN68" i="18"/>
  <c r="AM68" i="18"/>
  <c r="AL68" i="18"/>
  <c r="AK68" i="18"/>
  <c r="AJ68" i="18"/>
  <c r="AI68" i="18"/>
  <c r="AH68" i="18"/>
  <c r="AG68" i="18"/>
  <c r="AF68" i="18"/>
  <c r="AE68" i="18"/>
  <c r="AD68" i="18"/>
  <c r="AC68" i="18"/>
  <c r="AB68" i="18"/>
  <c r="AH64" i="18"/>
  <c r="AG64" i="18"/>
  <c r="AF64" i="18"/>
  <c r="AD64" i="18"/>
  <c r="AQ63" i="18"/>
  <c r="AP63" i="18"/>
  <c r="AO63" i="18"/>
  <c r="AM63" i="18"/>
  <c r="AL63" i="18"/>
  <c r="AK63" i="18"/>
  <c r="AI63" i="18"/>
  <c r="AH63" i="18"/>
  <c r="AG63" i="18"/>
  <c r="AF63" i="18"/>
  <c r="AD63" i="18"/>
  <c r="AC63" i="18"/>
  <c r="AB63" i="18"/>
  <c r="AR62" i="18"/>
  <c r="AQ62" i="18"/>
  <c r="AP62" i="18"/>
  <c r="AO62" i="18"/>
  <c r="AM62" i="18"/>
  <c r="AL62" i="18"/>
  <c r="AK62" i="18"/>
  <c r="AH62" i="18"/>
  <c r="AG62" i="18"/>
  <c r="AF62" i="18"/>
  <c r="AD62" i="18"/>
  <c r="AC62" i="18"/>
  <c r="AB62" i="18"/>
  <c r="AQ61" i="18"/>
  <c r="AP61" i="18"/>
  <c r="AO61" i="18"/>
  <c r="AM61" i="18"/>
  <c r="AL61" i="18"/>
  <c r="AK61" i="18"/>
  <c r="AH61" i="18"/>
  <c r="AG61" i="18"/>
  <c r="AF61" i="18"/>
  <c r="AE61" i="18"/>
  <c r="AD61" i="18"/>
  <c r="AC61" i="18"/>
  <c r="AB61" i="18"/>
  <c r="AQ60" i="18"/>
  <c r="AP60" i="18"/>
  <c r="AO60" i="18"/>
  <c r="AM60" i="18"/>
  <c r="AL60" i="18"/>
  <c r="AK60" i="18"/>
  <c r="AI60" i="18"/>
  <c r="AH60" i="18"/>
  <c r="AG60" i="18"/>
  <c r="AF60" i="18"/>
  <c r="AD60" i="18"/>
  <c r="AC60" i="18"/>
  <c r="AB60" i="18"/>
  <c r="AQ56" i="18"/>
  <c r="AP56" i="18"/>
  <c r="AO56" i="18"/>
  <c r="AM56" i="18"/>
  <c r="AL56" i="18"/>
  <c r="AK56" i="18"/>
  <c r="AH56" i="18"/>
  <c r="AG56" i="18"/>
  <c r="AF56" i="18"/>
  <c r="AD56" i="18"/>
  <c r="AC56" i="18"/>
  <c r="AB56" i="18"/>
  <c r="AR55" i="18"/>
  <c r="AN55" i="18"/>
  <c r="AI55" i="18"/>
  <c r="AE55" i="18"/>
  <c r="AJ55" i="18" s="1"/>
  <c r="AR54" i="18"/>
  <c r="AN54" i="18"/>
  <c r="AI54" i="18"/>
  <c r="AE54" i="18"/>
  <c r="AJ54" i="18" s="1"/>
  <c r="AR53" i="18"/>
  <c r="AN53" i="18"/>
  <c r="AI53" i="18"/>
  <c r="AI56" i="18" s="1"/>
  <c r="AE53" i="18"/>
  <c r="AJ53" i="18" s="1"/>
  <c r="AR52" i="18"/>
  <c r="AR56" i="18" s="1"/>
  <c r="AN52" i="18"/>
  <c r="AI52" i="18"/>
  <c r="AE52" i="18"/>
  <c r="AJ52" i="18" s="1"/>
  <c r="R64" i="18"/>
  <c r="AQ64" i="18" s="1"/>
  <c r="Q64" i="18"/>
  <c r="AP64" i="18" s="1"/>
  <c r="P64" i="18"/>
  <c r="AO64" i="18" s="1"/>
  <c r="N64" i="18"/>
  <c r="AM64" i="18" s="1"/>
  <c r="M64" i="18"/>
  <c r="AL64" i="18" s="1"/>
  <c r="L64" i="18"/>
  <c r="AK64" i="18" s="1"/>
  <c r="I64" i="18"/>
  <c r="H64" i="18"/>
  <c r="G64" i="18"/>
  <c r="E64" i="18"/>
  <c r="D64" i="18"/>
  <c r="AC64" i="18" s="1"/>
  <c r="C64" i="18"/>
  <c r="AB64" i="18" s="1"/>
  <c r="S63" i="18"/>
  <c r="AR63" i="18" s="1"/>
  <c r="O63" i="18"/>
  <c r="AN63" i="18" s="1"/>
  <c r="J63" i="18"/>
  <c r="F63" i="18"/>
  <c r="AE63" i="18" s="1"/>
  <c r="S62" i="18"/>
  <c r="O62" i="18"/>
  <c r="AN62" i="18" s="1"/>
  <c r="J62" i="18"/>
  <c r="AI62" i="18" s="1"/>
  <c r="F62" i="18"/>
  <c r="AE62" i="18" s="1"/>
  <c r="S61" i="18"/>
  <c r="AR61" i="18" s="1"/>
  <c r="O61" i="18"/>
  <c r="AN61" i="18" s="1"/>
  <c r="J61" i="18"/>
  <c r="AI61" i="18" s="1"/>
  <c r="F61" i="18"/>
  <c r="S60" i="18"/>
  <c r="AR60" i="18" s="1"/>
  <c r="O60" i="18"/>
  <c r="T60" i="18" s="1"/>
  <c r="AS60" i="18" s="1"/>
  <c r="J60" i="18"/>
  <c r="F60" i="18"/>
  <c r="AE60" i="18" s="1"/>
  <c r="AS54" i="18" l="1"/>
  <c r="AT54" i="18" s="1"/>
  <c r="AN60" i="18"/>
  <c r="AS55" i="18"/>
  <c r="AT55" i="18" s="1"/>
  <c r="AN56" i="18"/>
  <c r="AS53" i="18"/>
  <c r="AT53" i="18" s="1"/>
  <c r="AJ56" i="18"/>
  <c r="AS52" i="18"/>
  <c r="T61" i="18"/>
  <c r="AS61" i="18" s="1"/>
  <c r="AE56" i="18"/>
  <c r="T63" i="18"/>
  <c r="AS63" i="18" s="1"/>
  <c r="K62" i="18"/>
  <c r="AJ62" i="18" s="1"/>
  <c r="O64" i="18"/>
  <c r="AN64" i="18" s="1"/>
  <c r="T62" i="18"/>
  <c r="AS62" i="18" s="1"/>
  <c r="K63" i="18"/>
  <c r="AJ63" i="18" s="1"/>
  <c r="J64" i="18"/>
  <c r="AI64" i="18" s="1"/>
  <c r="S64" i="18"/>
  <c r="AR64" i="18" s="1"/>
  <c r="K61" i="18"/>
  <c r="AJ61" i="18" s="1"/>
  <c r="F64" i="18"/>
  <c r="AE64" i="18" s="1"/>
  <c r="K60" i="18"/>
  <c r="AJ60" i="18" s="1"/>
  <c r="AG6" i="2"/>
  <c r="P6" i="2"/>
  <c r="I116" i="2"/>
  <c r="H116" i="2"/>
  <c r="AS56" i="18" l="1"/>
  <c r="AT52" i="18"/>
  <c r="AT56" i="18" s="1"/>
  <c r="U63" i="18"/>
  <c r="AT63" i="18" s="1"/>
  <c r="U60" i="18"/>
  <c r="AT60" i="18" s="1"/>
  <c r="K64" i="18"/>
  <c r="AJ64" i="18" s="1"/>
  <c r="U61" i="18"/>
  <c r="AT61" i="18" s="1"/>
  <c r="T64" i="18"/>
  <c r="AS64" i="18" s="1"/>
  <c r="U62" i="18"/>
  <c r="AT62" i="18" s="1"/>
  <c r="AL41" i="20"/>
  <c r="AK41" i="20"/>
  <c r="AJ41" i="20"/>
  <c r="AI41" i="20"/>
  <c r="AH41" i="20"/>
  <c r="AG41" i="20"/>
  <c r="AF41" i="20"/>
  <c r="AE41" i="20"/>
  <c r="AD41" i="20"/>
  <c r="AC41" i="20"/>
  <c r="AB41" i="20"/>
  <c r="AA41" i="20"/>
  <c r="AM40" i="20"/>
  <c r="AN40" i="20" s="1"/>
  <c r="AL39" i="20"/>
  <c r="AL42" i="20" s="1"/>
  <c r="AK39" i="20"/>
  <c r="AK42" i="20" s="1"/>
  <c r="AJ39" i="20"/>
  <c r="AJ42" i="20" s="1"/>
  <c r="AI39" i="20"/>
  <c r="AI42" i="20" s="1"/>
  <c r="AH39" i="20"/>
  <c r="AH42" i="20" s="1"/>
  <c r="AG39" i="20"/>
  <c r="AG42" i="20" s="1"/>
  <c r="AF39" i="20"/>
  <c r="AF42" i="20" s="1"/>
  <c r="AE39" i="20"/>
  <c r="AE42" i="20" s="1"/>
  <c r="AD39" i="20"/>
  <c r="AD42" i="20" s="1"/>
  <c r="AC39" i="20"/>
  <c r="AC42" i="20" s="1"/>
  <c r="AB39" i="20"/>
  <c r="AB42" i="20" s="1"/>
  <c r="AA39" i="20"/>
  <c r="AA42" i="20" s="1"/>
  <c r="AA43" i="20" s="1"/>
  <c r="AB43" i="20" s="1"/>
  <c r="AM38" i="20"/>
  <c r="AN38" i="20" s="1"/>
  <c r="AM37" i="20"/>
  <c r="AN37" i="20" s="1"/>
  <c r="AU63" i="18" l="1"/>
  <c r="AU62" i="18"/>
  <c r="AU61" i="18"/>
  <c r="U64" i="18"/>
  <c r="AT64" i="18" s="1"/>
  <c r="AU60" i="18"/>
  <c r="AC43" i="20"/>
  <c r="AD43" i="20" s="1"/>
  <c r="AE43" i="20" s="1"/>
  <c r="AF43" i="20" s="1"/>
  <c r="AG43" i="20" s="1"/>
  <c r="AH43" i="20" s="1"/>
  <c r="AI43" i="20" s="1"/>
  <c r="AJ43" i="20" s="1"/>
  <c r="AK43" i="20" s="1"/>
  <c r="AL43" i="20" s="1"/>
  <c r="AN39" i="20"/>
  <c r="AN42" i="20" s="1"/>
  <c r="AM39" i="20"/>
  <c r="AM42" i="20" s="1"/>
  <c r="AM41" i="20"/>
  <c r="AF21" i="20"/>
  <c r="AE21" i="20"/>
  <c r="AG20" i="20"/>
  <c r="AF20" i="20"/>
  <c r="AE20" i="20"/>
  <c r="AG19" i="20"/>
  <c r="AF19" i="20"/>
  <c r="AE19" i="20"/>
  <c r="AG17" i="20"/>
  <c r="AF17" i="20"/>
  <c r="AE17" i="20"/>
  <c r="AU64" i="18" l="1"/>
  <c r="AG21" i="20"/>
  <c r="AH21" i="20" s="1"/>
  <c r="AI21" i="20" s="1"/>
  <c r="P117" i="20" l="1"/>
  <c r="P115" i="20"/>
  <c r="P114" i="20"/>
  <c r="P106" i="20"/>
  <c r="P104" i="20"/>
  <c r="P103" i="20"/>
  <c r="P95" i="20"/>
  <c r="P93" i="20"/>
  <c r="P92" i="20"/>
  <c r="P62" i="20"/>
  <c r="P60" i="20"/>
  <c r="P59" i="20"/>
  <c r="P40" i="20"/>
  <c r="P38" i="20"/>
  <c r="P37" i="20"/>
  <c r="P7" i="20"/>
  <c r="P5" i="20"/>
  <c r="P4" i="20"/>
  <c r="P16" i="20"/>
  <c r="H33" i="20"/>
  <c r="G33" i="20"/>
  <c r="N119" i="20"/>
  <c r="H119" i="20"/>
  <c r="G119" i="20"/>
  <c r="F119" i="20"/>
  <c r="N118" i="20"/>
  <c r="M118" i="20"/>
  <c r="L118" i="20"/>
  <c r="V118" i="20" s="1"/>
  <c r="K118" i="20"/>
  <c r="J118" i="20"/>
  <c r="I118" i="20"/>
  <c r="H118" i="20"/>
  <c r="G118" i="20"/>
  <c r="F118" i="20"/>
  <c r="E118" i="20"/>
  <c r="D118" i="20"/>
  <c r="C118" i="20"/>
  <c r="O117" i="20"/>
  <c r="N116" i="20"/>
  <c r="M116" i="20"/>
  <c r="M119" i="20" s="1"/>
  <c r="L116" i="20"/>
  <c r="L119" i="20" s="1"/>
  <c r="V119" i="20" s="1"/>
  <c r="K116" i="20"/>
  <c r="K119" i="20" s="1"/>
  <c r="J116" i="20"/>
  <c r="J119" i="20" s="1"/>
  <c r="I116" i="20"/>
  <c r="I119" i="20" s="1"/>
  <c r="H116" i="20"/>
  <c r="G116" i="20"/>
  <c r="F116" i="20"/>
  <c r="E116" i="20"/>
  <c r="S116" i="20" s="1"/>
  <c r="D116" i="20"/>
  <c r="D119" i="20" s="1"/>
  <c r="C116" i="20"/>
  <c r="C119" i="20" s="1"/>
  <c r="O115" i="20"/>
  <c r="O114" i="20"/>
  <c r="O116" i="20" s="1"/>
  <c r="O119" i="20" s="1"/>
  <c r="U118" i="20"/>
  <c r="T118" i="20"/>
  <c r="S118" i="20"/>
  <c r="V117" i="20"/>
  <c r="U117" i="20"/>
  <c r="T117" i="20"/>
  <c r="S117" i="20"/>
  <c r="W117" i="20" s="1"/>
  <c r="X117" i="20" s="1"/>
  <c r="V116" i="20"/>
  <c r="U116" i="20"/>
  <c r="V115" i="20"/>
  <c r="U115" i="20"/>
  <c r="T115" i="20"/>
  <c r="S115" i="20"/>
  <c r="V114" i="20"/>
  <c r="U114" i="20"/>
  <c r="T114" i="20"/>
  <c r="S114" i="20"/>
  <c r="P116" i="20" l="1"/>
  <c r="P119" i="20" s="1"/>
  <c r="P105" i="20"/>
  <c r="P108" i="20" s="1"/>
  <c r="P94" i="20"/>
  <c r="P97" i="20" s="1"/>
  <c r="P61" i="20"/>
  <c r="P64" i="20" s="1"/>
  <c r="P39" i="20"/>
  <c r="P42" i="20" s="1"/>
  <c r="P6" i="20"/>
  <c r="P9" i="20" s="1"/>
  <c r="C120" i="20"/>
  <c r="D120" i="20" s="1"/>
  <c r="U119" i="20"/>
  <c r="W115" i="20"/>
  <c r="X115" i="20" s="1"/>
  <c r="E119" i="20"/>
  <c r="S119" i="20" s="1"/>
  <c r="O118" i="20"/>
  <c r="W114" i="20"/>
  <c r="X114" i="20" s="1"/>
  <c r="T119" i="20"/>
  <c r="W118" i="20"/>
  <c r="X118" i="20" s="1"/>
  <c r="T116" i="20"/>
  <c r="W116" i="20" s="1"/>
  <c r="X116" i="20" s="1"/>
  <c r="S120" i="20" l="1"/>
  <c r="W119" i="20"/>
  <c r="T120" i="20"/>
  <c r="U120" i="20" s="1"/>
  <c r="V120" i="20" s="1"/>
  <c r="E120" i="20"/>
  <c r="F120" i="20" s="1"/>
  <c r="G120" i="20" s="1"/>
  <c r="H120" i="20" s="1"/>
  <c r="I120" i="20" s="1"/>
  <c r="J120" i="20" s="1"/>
  <c r="K120" i="20" s="1"/>
  <c r="L120" i="20" s="1"/>
  <c r="M120" i="20" s="1"/>
  <c r="N120" i="20" s="1"/>
  <c r="F17" i="16" l="1"/>
  <c r="F18" i="16" s="1"/>
  <c r="F19" i="16" s="1"/>
  <c r="E17" i="16"/>
  <c r="E18" i="16" s="1"/>
  <c r="E19" i="16" s="1"/>
  <c r="D17" i="16"/>
  <c r="D18" i="16" s="1"/>
  <c r="D19" i="16" s="1"/>
  <c r="C17" i="16"/>
  <c r="C18" i="16" s="1"/>
  <c r="C19" i="16" s="1"/>
  <c r="B17" i="16"/>
  <c r="B18" i="16" s="1"/>
  <c r="B19" i="16" s="1"/>
  <c r="G3" i="16"/>
  <c r="G4" i="16"/>
  <c r="G5" i="16"/>
  <c r="G6" i="16"/>
  <c r="G7" i="16"/>
  <c r="G8" i="16"/>
  <c r="G9" i="16"/>
  <c r="G10" i="16"/>
  <c r="G11" i="16"/>
  <c r="G12" i="16"/>
  <c r="G13" i="16"/>
  <c r="G14" i="16"/>
  <c r="G15" i="16"/>
  <c r="G16" i="16"/>
  <c r="G17" i="16" l="1"/>
  <c r="G18" i="16"/>
  <c r="G19" i="16" s="1"/>
  <c r="H144" i="21"/>
  <c r="G144" i="21"/>
  <c r="H23" i="21"/>
  <c r="H44" i="21"/>
  <c r="H43" i="21"/>
  <c r="H42" i="21"/>
  <c r="H41" i="21"/>
  <c r="H40" i="21"/>
  <c r="H39" i="21"/>
  <c r="H38" i="21"/>
  <c r="H37" i="21"/>
  <c r="H36" i="21"/>
  <c r="H35" i="21"/>
  <c r="H34" i="21"/>
  <c r="H33" i="21"/>
  <c r="H32" i="21"/>
  <c r="H31" i="21"/>
  <c r="H30" i="21"/>
  <c r="H29" i="21"/>
  <c r="H28" i="21"/>
  <c r="H27" i="21"/>
  <c r="H26" i="21"/>
  <c r="H25" i="21"/>
  <c r="H24" i="21"/>
  <c r="H48" i="21"/>
  <c r="H47" i="21"/>
  <c r="H46" i="21"/>
  <c r="H49" i="21" l="1"/>
  <c r="H45" i="21"/>
  <c r="H50" i="21" l="1"/>
  <c r="H3" i="21" s="1"/>
  <c r="G2969" i="26" l="1"/>
  <c r="G2968" i="26"/>
  <c r="G2967" i="26"/>
  <c r="G2966" i="26"/>
  <c r="G2965" i="26"/>
  <c r="G2964" i="26"/>
  <c r="G2963" i="26"/>
  <c r="G2962" i="26"/>
  <c r="G2961" i="26"/>
  <c r="G2960" i="26"/>
  <c r="G2959" i="26"/>
  <c r="G2958" i="26"/>
  <c r="G2957" i="26"/>
  <c r="G2956" i="26"/>
  <c r="G2955" i="26"/>
  <c r="G2954" i="26"/>
  <c r="G2953" i="26"/>
  <c r="G2952" i="26"/>
  <c r="G2951" i="26"/>
  <c r="G2950" i="26"/>
  <c r="G2949" i="26"/>
  <c r="G2948" i="26"/>
  <c r="G2947" i="26"/>
  <c r="G2946" i="26"/>
  <c r="G2945" i="26"/>
  <c r="G2944" i="26"/>
  <c r="G2943" i="26"/>
  <c r="G2942" i="26"/>
  <c r="G2941" i="26"/>
  <c r="G2940" i="26"/>
  <c r="G2939" i="26"/>
  <c r="G2938" i="26"/>
  <c r="G2937" i="26"/>
  <c r="G2936" i="26"/>
  <c r="G2935" i="26"/>
  <c r="G2934" i="26"/>
  <c r="G2933" i="26"/>
  <c r="G2932" i="26"/>
  <c r="G2931" i="26"/>
  <c r="G2930" i="26"/>
  <c r="G2929" i="26"/>
  <c r="G2928" i="26"/>
  <c r="AC4" i="28" l="1"/>
  <c r="N8" i="28"/>
  <c r="AQ48" i="18" l="1"/>
  <c r="AP48" i="18"/>
  <c r="AO48" i="18"/>
  <c r="AM48" i="18"/>
  <c r="AL48" i="18"/>
  <c r="AK48" i="18"/>
  <c r="AH48" i="18"/>
  <c r="AG48" i="18"/>
  <c r="AF48" i="18"/>
  <c r="AD48" i="18"/>
  <c r="AC48" i="18"/>
  <c r="AB48" i="18"/>
  <c r="AR47" i="18"/>
  <c r="AN47" i="18"/>
  <c r="AS47" i="18" s="1"/>
  <c r="AJ47" i="18"/>
  <c r="AT47" i="18" s="1"/>
  <c r="AI47" i="18"/>
  <c r="AE47" i="18"/>
  <c r="AS46" i="18"/>
  <c r="AR46" i="18"/>
  <c r="AN46" i="18"/>
  <c r="AI46" i="18"/>
  <c r="AJ46" i="18" s="1"/>
  <c r="AT46" i="18" s="1"/>
  <c r="AE46" i="18"/>
  <c r="AR45" i="18"/>
  <c r="AS45" i="18" s="1"/>
  <c r="AN45" i="18"/>
  <c r="AI45" i="18"/>
  <c r="AI48" i="18" s="1"/>
  <c r="AE45" i="18"/>
  <c r="AE48" i="18" s="1"/>
  <c r="AR44" i="18"/>
  <c r="AR48" i="18" s="1"/>
  <c r="AN44" i="18"/>
  <c r="AS44" i="18" s="1"/>
  <c r="AI44" i="18"/>
  <c r="AE44" i="18"/>
  <c r="AJ44" i="18" s="1"/>
  <c r="AU56" i="18"/>
  <c r="AU55" i="18"/>
  <c r="AU54" i="18"/>
  <c r="AU53" i="18"/>
  <c r="AU52" i="18"/>
  <c r="N56" i="18"/>
  <c r="L56" i="18"/>
  <c r="S55" i="18"/>
  <c r="O55" i="18"/>
  <c r="J55" i="18"/>
  <c r="S54" i="18"/>
  <c r="O54" i="18"/>
  <c r="J54" i="18"/>
  <c r="K54" i="18" s="1"/>
  <c r="S53" i="18"/>
  <c r="O53" i="18"/>
  <c r="T53" i="18" s="1"/>
  <c r="J53" i="18"/>
  <c r="R56" i="18"/>
  <c r="Q56" i="18"/>
  <c r="P56" i="18"/>
  <c r="M56" i="18"/>
  <c r="O52" i="18"/>
  <c r="J52" i="18"/>
  <c r="I56" i="18"/>
  <c r="H56" i="18"/>
  <c r="G56" i="18"/>
  <c r="E56" i="18"/>
  <c r="D56" i="18"/>
  <c r="C56" i="18"/>
  <c r="F55" i="18"/>
  <c r="F54" i="18"/>
  <c r="F53" i="18"/>
  <c r="F52" i="18"/>
  <c r="H61" i="2"/>
  <c r="H5" i="2"/>
  <c r="K5" i="2"/>
  <c r="J5" i="2"/>
  <c r="AT44" i="18" l="1"/>
  <c r="AS48" i="18"/>
  <c r="AJ45" i="18"/>
  <c r="AT45" i="18" s="1"/>
  <c r="AN48" i="18"/>
  <c r="O56" i="18"/>
  <c r="T55" i="18"/>
  <c r="T54" i="18"/>
  <c r="K53" i="18"/>
  <c r="K55" i="18"/>
  <c r="K52" i="18"/>
  <c r="S52" i="18"/>
  <c r="J56" i="18"/>
  <c r="F56" i="18"/>
  <c r="AJ48" i="18" l="1"/>
  <c r="AT48" i="18"/>
  <c r="U54" i="18"/>
  <c r="U53" i="18"/>
  <c r="S56" i="18"/>
  <c r="K56" i="18"/>
  <c r="T52" i="18"/>
  <c r="U55" i="18"/>
  <c r="T56" i="18" l="1"/>
  <c r="U52" i="18"/>
  <c r="U56" i="18" l="1"/>
  <c r="AC5" i="28" l="1"/>
  <c r="O2" i="21" l="1"/>
  <c r="G17" i="20" l="1"/>
  <c r="X107" i="20"/>
  <c r="X106" i="20"/>
  <c r="X105" i="20"/>
  <c r="X104" i="20"/>
  <c r="X103" i="20"/>
  <c r="N17" i="20"/>
  <c r="M17" i="20"/>
  <c r="L17" i="20"/>
  <c r="K17" i="20"/>
  <c r="J17" i="20"/>
  <c r="I17" i="20"/>
  <c r="H17" i="20"/>
  <c r="E108" i="20" l="1"/>
  <c r="V107" i="20"/>
  <c r="N107" i="20"/>
  <c r="M107" i="20"/>
  <c r="L107" i="20"/>
  <c r="K107" i="20"/>
  <c r="J107" i="20"/>
  <c r="I107" i="20"/>
  <c r="U107" i="20" s="1"/>
  <c r="H107" i="20"/>
  <c r="G107" i="20"/>
  <c r="F107" i="20"/>
  <c r="E107" i="20"/>
  <c r="D107" i="20"/>
  <c r="C107" i="20"/>
  <c r="S107" i="20" s="1"/>
  <c r="V106" i="20"/>
  <c r="U106" i="20"/>
  <c r="T106" i="20"/>
  <c r="S106" i="20"/>
  <c r="O106" i="20"/>
  <c r="N105" i="20"/>
  <c r="N108" i="20" s="1"/>
  <c r="M105" i="20"/>
  <c r="M108" i="20" s="1"/>
  <c r="L105" i="20"/>
  <c r="K105" i="20"/>
  <c r="K108" i="20" s="1"/>
  <c r="J105" i="20"/>
  <c r="J108" i="20" s="1"/>
  <c r="I105" i="20"/>
  <c r="H105" i="20"/>
  <c r="H108" i="20" s="1"/>
  <c r="G105" i="20"/>
  <c r="G108" i="20" s="1"/>
  <c r="F105" i="20"/>
  <c r="F108" i="20" s="1"/>
  <c r="E105" i="20"/>
  <c r="D105" i="20"/>
  <c r="D108" i="20" s="1"/>
  <c r="C105" i="20"/>
  <c r="C108" i="20" s="1"/>
  <c r="V104" i="20"/>
  <c r="U104" i="20"/>
  <c r="T104" i="20"/>
  <c r="S104" i="20"/>
  <c r="O104" i="20"/>
  <c r="V103" i="20"/>
  <c r="U103" i="20"/>
  <c r="T103" i="20"/>
  <c r="S103" i="20"/>
  <c r="O103" i="20"/>
  <c r="V105" i="20" l="1"/>
  <c r="T108" i="20"/>
  <c r="W104" i="20"/>
  <c r="O105" i="20"/>
  <c r="O108" i="20" s="1"/>
  <c r="O107" i="20"/>
  <c r="T107" i="20"/>
  <c r="W107" i="20" s="1"/>
  <c r="W103" i="20"/>
  <c r="U105" i="20"/>
  <c r="W106" i="20"/>
  <c r="C109" i="20"/>
  <c r="D109" i="20" s="1"/>
  <c r="E109" i="20" s="1"/>
  <c r="F109" i="20" s="1"/>
  <c r="G109" i="20" s="1"/>
  <c r="H109" i="20" s="1"/>
  <c r="S108" i="20"/>
  <c r="I108" i="20"/>
  <c r="U108" i="20" s="1"/>
  <c r="S105" i="20"/>
  <c r="T105" i="20"/>
  <c r="L108" i="20"/>
  <c r="V108" i="20" s="1"/>
  <c r="W105" i="20" l="1"/>
  <c r="W108" i="20"/>
  <c r="S109" i="20"/>
  <c r="T109" i="20" s="1"/>
  <c r="U109" i="20" s="1"/>
  <c r="V109" i="20" s="1"/>
  <c r="I109" i="20"/>
  <c r="J109" i="20" s="1"/>
  <c r="K109" i="20" s="1"/>
  <c r="L109" i="20" s="1"/>
  <c r="M109" i="20" s="1"/>
  <c r="N109" i="20" s="1"/>
  <c r="L751" i="24" l="1"/>
  <c r="AC8" i="28"/>
  <c r="AC7" i="28"/>
  <c r="AC6" i="28"/>
  <c r="L749" i="24" l="1"/>
  <c r="L750" i="24"/>
  <c r="CF5" i="21"/>
  <c r="G48" i="21"/>
  <c r="G47" i="21"/>
  <c r="G46" i="21"/>
  <c r="G44" i="21"/>
  <c r="G43" i="21"/>
  <c r="G42" i="21"/>
  <c r="G41" i="21"/>
  <c r="G40" i="21"/>
  <c r="G39" i="21"/>
  <c r="G38" i="21"/>
  <c r="G37" i="21"/>
  <c r="G36" i="21"/>
  <c r="G35" i="21"/>
  <c r="G34" i="21"/>
  <c r="G33" i="21"/>
  <c r="G32" i="21"/>
  <c r="G31" i="21"/>
  <c r="G30" i="21"/>
  <c r="G29" i="21"/>
  <c r="G28" i="21"/>
  <c r="G27" i="21"/>
  <c r="G26" i="21"/>
  <c r="G25" i="21"/>
  <c r="G24" i="21"/>
  <c r="G23" i="21"/>
  <c r="C87" i="21" l="1"/>
  <c r="D54" i="21"/>
  <c r="E54" i="21"/>
  <c r="F54" i="21"/>
  <c r="G54" i="21"/>
  <c r="H54" i="21"/>
  <c r="I54" i="21"/>
  <c r="J54" i="21"/>
  <c r="K54" i="21"/>
  <c r="L54" i="21"/>
  <c r="M54" i="21"/>
  <c r="N54" i="21"/>
  <c r="I22" i="21"/>
  <c r="J22" i="21"/>
  <c r="K22" i="21"/>
  <c r="L22" i="21"/>
  <c r="M22" i="21"/>
  <c r="N22" i="21"/>
  <c r="O54" i="21"/>
  <c r="C54" i="21"/>
  <c r="C75" i="21"/>
  <c r="D75" i="21" s="1"/>
  <c r="C74" i="21"/>
  <c r="I47" i="21" l="1"/>
  <c r="J47" i="21" s="1"/>
  <c r="K47" i="21" s="1"/>
  <c r="L47" i="21" s="1"/>
  <c r="M47" i="21" s="1"/>
  <c r="N47" i="21" s="1"/>
  <c r="I38" i="21"/>
  <c r="J38" i="21" s="1"/>
  <c r="K38" i="21" s="1"/>
  <c r="L38" i="21" s="1"/>
  <c r="M38" i="21" s="1"/>
  <c r="N38" i="21" s="1"/>
  <c r="I30" i="21"/>
  <c r="J30" i="21" s="1"/>
  <c r="K30" i="21" s="1"/>
  <c r="L30" i="21" s="1"/>
  <c r="M30" i="21" s="1"/>
  <c r="N30" i="21" s="1"/>
  <c r="I23" i="21"/>
  <c r="I46" i="21"/>
  <c r="J46" i="21" s="1"/>
  <c r="K46" i="21" s="1"/>
  <c r="L46" i="21" s="1"/>
  <c r="M46" i="21" s="1"/>
  <c r="N46" i="21" s="1"/>
  <c r="I37" i="21"/>
  <c r="J37" i="21" s="1"/>
  <c r="K37" i="21" s="1"/>
  <c r="L37" i="21" s="1"/>
  <c r="M37" i="21" s="1"/>
  <c r="N37" i="21" s="1"/>
  <c r="I29" i="21"/>
  <c r="J29" i="21" s="1"/>
  <c r="K29" i="21" s="1"/>
  <c r="L29" i="21" s="1"/>
  <c r="M29" i="21" s="1"/>
  <c r="N29" i="21" s="1"/>
  <c r="I44" i="21"/>
  <c r="J44" i="21" s="1"/>
  <c r="K44" i="21" s="1"/>
  <c r="L44" i="21" s="1"/>
  <c r="M44" i="21" s="1"/>
  <c r="N44" i="21" s="1"/>
  <c r="I36" i="21"/>
  <c r="J36" i="21" s="1"/>
  <c r="K36" i="21" s="1"/>
  <c r="L36" i="21" s="1"/>
  <c r="M36" i="21" s="1"/>
  <c r="N36" i="21" s="1"/>
  <c r="I28" i="21"/>
  <c r="J28" i="21" s="1"/>
  <c r="K28" i="21" s="1"/>
  <c r="L28" i="21" s="1"/>
  <c r="M28" i="21" s="1"/>
  <c r="N28" i="21" s="1"/>
  <c r="I43" i="21"/>
  <c r="J43" i="21" s="1"/>
  <c r="K43" i="21" s="1"/>
  <c r="L43" i="21" s="1"/>
  <c r="M43" i="21" s="1"/>
  <c r="N43" i="21" s="1"/>
  <c r="I35" i="21"/>
  <c r="J35" i="21" s="1"/>
  <c r="K35" i="21" s="1"/>
  <c r="L35" i="21" s="1"/>
  <c r="M35" i="21" s="1"/>
  <c r="N35" i="21" s="1"/>
  <c r="I27" i="21"/>
  <c r="J27" i="21" s="1"/>
  <c r="K27" i="21" s="1"/>
  <c r="L27" i="21" s="1"/>
  <c r="M27" i="21" s="1"/>
  <c r="N27" i="21" s="1"/>
  <c r="I42" i="21"/>
  <c r="J42" i="21" s="1"/>
  <c r="K42" i="21" s="1"/>
  <c r="L42" i="21" s="1"/>
  <c r="M42" i="21" s="1"/>
  <c r="N42" i="21" s="1"/>
  <c r="I34" i="21"/>
  <c r="J34" i="21" s="1"/>
  <c r="K34" i="21" s="1"/>
  <c r="L34" i="21" s="1"/>
  <c r="M34" i="21" s="1"/>
  <c r="N34" i="21" s="1"/>
  <c r="I26" i="21"/>
  <c r="J26" i="21" s="1"/>
  <c r="K26" i="21" s="1"/>
  <c r="L26" i="21" s="1"/>
  <c r="M26" i="21" s="1"/>
  <c r="N26" i="21" s="1"/>
  <c r="I41" i="21"/>
  <c r="J41" i="21" s="1"/>
  <c r="K41" i="21" s="1"/>
  <c r="L41" i="21" s="1"/>
  <c r="M41" i="21" s="1"/>
  <c r="N41" i="21" s="1"/>
  <c r="I33" i="21"/>
  <c r="J33" i="21" s="1"/>
  <c r="K33" i="21" s="1"/>
  <c r="L33" i="21" s="1"/>
  <c r="M33" i="21" s="1"/>
  <c r="N33" i="21" s="1"/>
  <c r="I25" i="21"/>
  <c r="J25" i="21" s="1"/>
  <c r="K25" i="21" s="1"/>
  <c r="L25" i="21" s="1"/>
  <c r="M25" i="21" s="1"/>
  <c r="N25" i="21" s="1"/>
  <c r="I48" i="21"/>
  <c r="J48" i="21" s="1"/>
  <c r="K48" i="21" s="1"/>
  <c r="L48" i="21" s="1"/>
  <c r="M48" i="21" s="1"/>
  <c r="N48" i="21" s="1"/>
  <c r="I39" i="21"/>
  <c r="J39" i="21" s="1"/>
  <c r="K39" i="21" s="1"/>
  <c r="L39" i="21" s="1"/>
  <c r="M39" i="21" s="1"/>
  <c r="N39" i="21" s="1"/>
  <c r="I31" i="21"/>
  <c r="J31" i="21" s="1"/>
  <c r="K31" i="21" s="1"/>
  <c r="L31" i="21" s="1"/>
  <c r="M31" i="21" s="1"/>
  <c r="N31" i="21" s="1"/>
  <c r="I40" i="21"/>
  <c r="J40" i="21" s="1"/>
  <c r="K40" i="21" s="1"/>
  <c r="L40" i="21" s="1"/>
  <c r="M40" i="21" s="1"/>
  <c r="N40" i="21" s="1"/>
  <c r="I32" i="21"/>
  <c r="J32" i="21" s="1"/>
  <c r="K32" i="21" s="1"/>
  <c r="L32" i="21" s="1"/>
  <c r="M32" i="21" s="1"/>
  <c r="N32" i="21" s="1"/>
  <c r="I24" i="21"/>
  <c r="J24" i="21" s="1"/>
  <c r="K24" i="21" s="1"/>
  <c r="L24" i="21" s="1"/>
  <c r="M24" i="21" s="1"/>
  <c r="N24" i="21" s="1"/>
  <c r="J23" i="21"/>
  <c r="K23" i="21" s="1"/>
  <c r="L23" i="21" s="1"/>
  <c r="M23" i="21" s="1"/>
  <c r="N23" i="21" s="1"/>
  <c r="C99" i="21"/>
  <c r="C110" i="21"/>
  <c r="C105" i="21"/>
  <c r="C94" i="21"/>
  <c r="C109" i="21"/>
  <c r="C104" i="21"/>
  <c r="C98" i="21"/>
  <c r="C93" i="21"/>
  <c r="C108" i="21"/>
  <c r="C103" i="21"/>
  <c r="C88" i="21"/>
  <c r="C102" i="21"/>
  <c r="C97" i="21"/>
  <c r="C89" i="21"/>
  <c r="C107" i="21"/>
  <c r="C101" i="21"/>
  <c r="C96" i="21"/>
  <c r="C90" i="21"/>
  <c r="C106" i="21"/>
  <c r="C91" i="21"/>
  <c r="C100" i="21"/>
  <c r="C95" i="21"/>
  <c r="C92" i="21"/>
  <c r="C69" i="21"/>
  <c r="D69" i="21" s="1"/>
  <c r="C79" i="21"/>
  <c r="C76" i="21"/>
  <c r="C80" i="21"/>
  <c r="D80" i="21" s="1"/>
  <c r="E80" i="21" s="1"/>
  <c r="F80" i="21" s="1"/>
  <c r="G80" i="21" s="1"/>
  <c r="H80" i="21" s="1"/>
  <c r="I80" i="21" s="1"/>
  <c r="J80" i="21" s="1"/>
  <c r="K80" i="21" s="1"/>
  <c r="L80" i="21" s="1"/>
  <c r="M80" i="21" s="1"/>
  <c r="N80" i="21" s="1"/>
  <c r="C81" i="21"/>
  <c r="D81" i="21" s="1"/>
  <c r="E81" i="21" s="1"/>
  <c r="F81" i="21" s="1"/>
  <c r="G81" i="21" s="1"/>
  <c r="H81" i="21" s="1"/>
  <c r="I81" i="21" s="1"/>
  <c r="J81" i="21" s="1"/>
  <c r="K81" i="21" s="1"/>
  <c r="L81" i="21" s="1"/>
  <c r="M81" i="21" s="1"/>
  <c r="N81" i="21" s="1"/>
  <c r="C113" i="21"/>
  <c r="D113" i="21" s="1"/>
  <c r="E113" i="21" s="1"/>
  <c r="F113" i="21" s="1"/>
  <c r="G113" i="21" s="1"/>
  <c r="H113" i="21" s="1"/>
  <c r="I113" i="21" s="1"/>
  <c r="J113" i="21" s="1"/>
  <c r="K113" i="21" s="1"/>
  <c r="L113" i="21" s="1"/>
  <c r="M113" i="21" s="1"/>
  <c r="N113" i="21" s="1"/>
  <c r="C112" i="21"/>
  <c r="D112" i="21" s="1"/>
  <c r="E112" i="21" s="1"/>
  <c r="F112" i="21" s="1"/>
  <c r="G112" i="21" s="1"/>
  <c r="H112" i="21" s="1"/>
  <c r="I112" i="21" s="1"/>
  <c r="J112" i="21" s="1"/>
  <c r="K112" i="21" s="1"/>
  <c r="L112" i="21" s="1"/>
  <c r="M112" i="21" s="1"/>
  <c r="N112" i="21" s="1"/>
  <c r="C114" i="21"/>
  <c r="D114" i="21" s="1"/>
  <c r="E114" i="21" s="1"/>
  <c r="F114" i="21" s="1"/>
  <c r="G114" i="21" s="1"/>
  <c r="H114" i="21" s="1"/>
  <c r="I114" i="21" s="1"/>
  <c r="J114" i="21" s="1"/>
  <c r="K114" i="21" s="1"/>
  <c r="L114" i="21" s="1"/>
  <c r="M114" i="21" s="1"/>
  <c r="N114" i="21" s="1"/>
  <c r="C57" i="21"/>
  <c r="D57" i="21" s="1"/>
  <c r="E57" i="21" s="1"/>
  <c r="F57" i="21" s="1"/>
  <c r="G57" i="21" s="1"/>
  <c r="H57" i="21" s="1"/>
  <c r="I57" i="21" s="1"/>
  <c r="C61" i="21"/>
  <c r="D61" i="21" s="1"/>
  <c r="E61" i="21" s="1"/>
  <c r="F61" i="21" s="1"/>
  <c r="G61" i="21" s="1"/>
  <c r="H61" i="21" s="1"/>
  <c r="I61" i="21" s="1"/>
  <c r="J61" i="21" s="1"/>
  <c r="C62" i="21"/>
  <c r="D62" i="21" s="1"/>
  <c r="E62" i="21" s="1"/>
  <c r="F62" i="21" s="1"/>
  <c r="G62" i="21" s="1"/>
  <c r="H62" i="21" s="1"/>
  <c r="I62" i="21" s="1"/>
  <c r="D74" i="21"/>
  <c r="E74" i="21" s="1"/>
  <c r="F74" i="21" s="1"/>
  <c r="G74" i="21" s="1"/>
  <c r="H74" i="21" s="1"/>
  <c r="I74" i="21" s="1"/>
  <c r="J74" i="21" s="1"/>
  <c r="K74" i="21" s="1"/>
  <c r="L74" i="21" s="1"/>
  <c r="M74" i="21" s="1"/>
  <c r="N74" i="21" s="1"/>
  <c r="C63" i="21"/>
  <c r="D63" i="21" s="1"/>
  <c r="E63" i="21" s="1"/>
  <c r="F63" i="21" s="1"/>
  <c r="G63" i="21" s="1"/>
  <c r="H63" i="21" s="1"/>
  <c r="I63" i="21" s="1"/>
  <c r="J63" i="21" s="1"/>
  <c r="K63" i="21" s="1"/>
  <c r="L63" i="21" s="1"/>
  <c r="M63" i="21" s="1"/>
  <c r="N63" i="21" s="1"/>
  <c r="C66" i="21"/>
  <c r="D66" i="21" s="1"/>
  <c r="E66" i="21" s="1"/>
  <c r="F66" i="21" s="1"/>
  <c r="G66" i="21" s="1"/>
  <c r="H66" i="21" s="1"/>
  <c r="I66" i="21" s="1"/>
  <c r="J66" i="21" s="1"/>
  <c r="K66" i="21" s="1"/>
  <c r="L66" i="21" s="1"/>
  <c r="M66" i="21" s="1"/>
  <c r="N66" i="21" s="1"/>
  <c r="C67" i="21"/>
  <c r="D67" i="21" s="1"/>
  <c r="E67" i="21" s="1"/>
  <c r="F67" i="21" s="1"/>
  <c r="G67" i="21" s="1"/>
  <c r="H67" i="21" s="1"/>
  <c r="I67" i="21" s="1"/>
  <c r="C56" i="21"/>
  <c r="D56" i="21" s="1"/>
  <c r="E56" i="21" s="1"/>
  <c r="C70" i="21"/>
  <c r="D70" i="21" s="1"/>
  <c r="E70" i="21" s="1"/>
  <c r="F70" i="21" s="1"/>
  <c r="G70" i="21" s="1"/>
  <c r="H70" i="21" s="1"/>
  <c r="I70" i="21" s="1"/>
  <c r="J70" i="21" s="1"/>
  <c r="K70" i="21" s="1"/>
  <c r="L70" i="21" s="1"/>
  <c r="M70" i="21" s="1"/>
  <c r="N70" i="21" s="1"/>
  <c r="C58" i="21"/>
  <c r="D58" i="21" s="1"/>
  <c r="E58" i="21" s="1"/>
  <c r="F58" i="21" s="1"/>
  <c r="G58" i="21" s="1"/>
  <c r="H58" i="21" s="1"/>
  <c r="I58" i="21" s="1"/>
  <c r="J58" i="21" s="1"/>
  <c r="K58" i="21" s="1"/>
  <c r="L58" i="21" s="1"/>
  <c r="M58" i="21" s="1"/>
  <c r="N58" i="21" s="1"/>
  <c r="C71" i="21"/>
  <c r="D71" i="21" s="1"/>
  <c r="E71" i="21" s="1"/>
  <c r="F71" i="21" s="1"/>
  <c r="G71" i="21" s="1"/>
  <c r="H71" i="21" s="1"/>
  <c r="I71" i="21" s="1"/>
  <c r="J71" i="21" s="1"/>
  <c r="C59" i="21"/>
  <c r="D59" i="21" s="1"/>
  <c r="E59" i="21" s="1"/>
  <c r="F59" i="21" s="1"/>
  <c r="G59" i="21" s="1"/>
  <c r="H59" i="21" s="1"/>
  <c r="I59" i="21" s="1"/>
  <c r="J59" i="21" s="1"/>
  <c r="K59" i="21" s="1"/>
  <c r="L59" i="21" s="1"/>
  <c r="M59" i="21" s="1"/>
  <c r="N59" i="21" s="1"/>
  <c r="C72" i="21"/>
  <c r="D72" i="21" s="1"/>
  <c r="E72" i="21" s="1"/>
  <c r="F72" i="21" s="1"/>
  <c r="G72" i="21" s="1"/>
  <c r="H72" i="21" s="1"/>
  <c r="I72" i="21" s="1"/>
  <c r="E75" i="21"/>
  <c r="F75" i="21" s="1"/>
  <c r="G75" i="21" s="1"/>
  <c r="H75" i="21" s="1"/>
  <c r="I75" i="21" s="1"/>
  <c r="J75" i="21" s="1"/>
  <c r="K75" i="21" s="1"/>
  <c r="L75" i="21" s="1"/>
  <c r="E69" i="21"/>
  <c r="F69" i="21" s="1"/>
  <c r="G69" i="21" s="1"/>
  <c r="H69" i="21" s="1"/>
  <c r="I69" i="21" s="1"/>
  <c r="C60" i="21"/>
  <c r="D60" i="21" s="1"/>
  <c r="E60" i="21" s="1"/>
  <c r="F60" i="21" s="1"/>
  <c r="G60" i="21" s="1"/>
  <c r="H60" i="21" s="1"/>
  <c r="C65" i="21"/>
  <c r="D65" i="21" s="1"/>
  <c r="E65" i="21" s="1"/>
  <c r="F65" i="21" s="1"/>
  <c r="G65" i="21" s="1"/>
  <c r="H65" i="21" s="1"/>
  <c r="I65" i="21" s="1"/>
  <c r="C77" i="21"/>
  <c r="D77" i="21" s="1"/>
  <c r="E77" i="21" s="1"/>
  <c r="F77" i="21" s="1"/>
  <c r="G77" i="21" s="1"/>
  <c r="H77" i="21" s="1"/>
  <c r="C55" i="21"/>
  <c r="C68" i="21"/>
  <c r="D68" i="21" s="1"/>
  <c r="E68" i="21" s="1"/>
  <c r="F68" i="21" s="1"/>
  <c r="G68" i="21" s="1"/>
  <c r="H68" i="21" s="1"/>
  <c r="C73" i="21"/>
  <c r="D73" i="21" s="1"/>
  <c r="E73" i="21" s="1"/>
  <c r="F73" i="21" s="1"/>
  <c r="G73" i="21" s="1"/>
  <c r="H73" i="21" s="1"/>
  <c r="I73" i="21" s="1"/>
  <c r="J73" i="21" s="1"/>
  <c r="K73" i="21" s="1"/>
  <c r="L73" i="21" s="1"/>
  <c r="M73" i="21" s="1"/>
  <c r="N73" i="21" s="1"/>
  <c r="C64" i="21"/>
  <c r="D64" i="21" s="1"/>
  <c r="E64" i="21" s="1"/>
  <c r="F64" i="21" s="1"/>
  <c r="G64" i="21" s="1"/>
  <c r="H64" i="21" s="1"/>
  <c r="I64" i="21" s="1"/>
  <c r="J64" i="21" s="1"/>
  <c r="K64" i="21" s="1"/>
  <c r="L64" i="21" s="1"/>
  <c r="M64" i="21" s="1"/>
  <c r="N64" i="21" s="1"/>
  <c r="CF2" i="21"/>
  <c r="D100" i="21" l="1"/>
  <c r="E100" i="21" s="1"/>
  <c r="F100" i="21" s="1"/>
  <c r="G100" i="21" s="1"/>
  <c r="H100" i="21" s="1"/>
  <c r="I100" i="21" s="1"/>
  <c r="J100" i="21" s="1"/>
  <c r="K100" i="21" s="1"/>
  <c r="L100" i="21" s="1"/>
  <c r="M100" i="21" s="1"/>
  <c r="N100" i="21" s="1"/>
  <c r="D97" i="21"/>
  <c r="E97" i="21" s="1"/>
  <c r="F97" i="21" s="1"/>
  <c r="G97" i="21" s="1"/>
  <c r="H97" i="21" s="1"/>
  <c r="I97" i="21" s="1"/>
  <c r="J97" i="21" s="1"/>
  <c r="K97" i="21" s="1"/>
  <c r="L97" i="21" s="1"/>
  <c r="M97" i="21" s="1"/>
  <c r="N97" i="21" s="1"/>
  <c r="D109" i="21"/>
  <c r="E109" i="21" s="1"/>
  <c r="F109" i="21" s="1"/>
  <c r="G109" i="21" s="1"/>
  <c r="H109" i="21" s="1"/>
  <c r="I109" i="21" s="1"/>
  <c r="J109" i="21" s="1"/>
  <c r="K109" i="21" s="1"/>
  <c r="L109" i="21" s="1"/>
  <c r="M109" i="21" s="1"/>
  <c r="N109" i="21" s="1"/>
  <c r="D91" i="21"/>
  <c r="E91" i="21" s="1"/>
  <c r="F91" i="21" s="1"/>
  <c r="G91" i="21" s="1"/>
  <c r="H91" i="21" s="1"/>
  <c r="I91" i="21" s="1"/>
  <c r="J91" i="21" s="1"/>
  <c r="K91" i="21" s="1"/>
  <c r="L91" i="21" s="1"/>
  <c r="M91" i="21" s="1"/>
  <c r="N91" i="21" s="1"/>
  <c r="D102" i="21"/>
  <c r="E102" i="21" s="1"/>
  <c r="F102" i="21" s="1"/>
  <c r="G102" i="21" s="1"/>
  <c r="H102" i="21" s="1"/>
  <c r="I102" i="21" s="1"/>
  <c r="J102" i="21" s="1"/>
  <c r="K102" i="21" s="1"/>
  <c r="L102" i="21" s="1"/>
  <c r="M102" i="21" s="1"/>
  <c r="N102" i="21" s="1"/>
  <c r="D94" i="21"/>
  <c r="E94" i="21" s="1"/>
  <c r="F94" i="21" s="1"/>
  <c r="G94" i="21" s="1"/>
  <c r="H94" i="21" s="1"/>
  <c r="I94" i="21" s="1"/>
  <c r="J94" i="21" s="1"/>
  <c r="K94" i="21" s="1"/>
  <c r="L94" i="21" s="1"/>
  <c r="M94" i="21" s="1"/>
  <c r="N94" i="21" s="1"/>
  <c r="D106" i="21"/>
  <c r="E106" i="21" s="1"/>
  <c r="F106" i="21" s="1"/>
  <c r="G106" i="21" s="1"/>
  <c r="H106" i="21" s="1"/>
  <c r="I106" i="21" s="1"/>
  <c r="J106" i="21" s="1"/>
  <c r="K106" i="21" s="1"/>
  <c r="L106" i="21" s="1"/>
  <c r="M106" i="21" s="1"/>
  <c r="N106" i="21" s="1"/>
  <c r="D88" i="21"/>
  <c r="E88" i="21" s="1"/>
  <c r="F88" i="21" s="1"/>
  <c r="G88" i="21" s="1"/>
  <c r="H88" i="21" s="1"/>
  <c r="I88" i="21" s="1"/>
  <c r="J88" i="21" s="1"/>
  <c r="K88" i="21" s="1"/>
  <c r="L88" i="21" s="1"/>
  <c r="M88" i="21" s="1"/>
  <c r="N88" i="21" s="1"/>
  <c r="D105" i="21"/>
  <c r="E105" i="21" s="1"/>
  <c r="F105" i="21" s="1"/>
  <c r="G105" i="21" s="1"/>
  <c r="H105" i="21" s="1"/>
  <c r="I105" i="21" s="1"/>
  <c r="J105" i="21" s="1"/>
  <c r="K105" i="21" s="1"/>
  <c r="L105" i="21" s="1"/>
  <c r="M105" i="21" s="1"/>
  <c r="N105" i="21" s="1"/>
  <c r="D90" i="21"/>
  <c r="E90" i="21" s="1"/>
  <c r="F90" i="21" s="1"/>
  <c r="G90" i="21" s="1"/>
  <c r="H90" i="21" s="1"/>
  <c r="I90" i="21" s="1"/>
  <c r="J90" i="21" s="1"/>
  <c r="K90" i="21" s="1"/>
  <c r="L90" i="21" s="1"/>
  <c r="M90" i="21" s="1"/>
  <c r="N90" i="21" s="1"/>
  <c r="D103" i="21"/>
  <c r="E103" i="21" s="1"/>
  <c r="F103" i="21" s="1"/>
  <c r="G103" i="21" s="1"/>
  <c r="H103" i="21" s="1"/>
  <c r="I103" i="21" s="1"/>
  <c r="J103" i="21" s="1"/>
  <c r="K103" i="21" s="1"/>
  <c r="L103" i="21" s="1"/>
  <c r="M103" i="21" s="1"/>
  <c r="N103" i="21" s="1"/>
  <c r="D110" i="21"/>
  <c r="E110" i="21" s="1"/>
  <c r="F110" i="21" s="1"/>
  <c r="G110" i="21" s="1"/>
  <c r="H110" i="21" s="1"/>
  <c r="I110" i="21" s="1"/>
  <c r="J110" i="21" s="1"/>
  <c r="K110" i="21" s="1"/>
  <c r="L110" i="21" s="1"/>
  <c r="M110" i="21" s="1"/>
  <c r="N110" i="21" s="1"/>
  <c r="D96" i="21"/>
  <c r="E96" i="21" s="1"/>
  <c r="F96" i="21" s="1"/>
  <c r="G96" i="21" s="1"/>
  <c r="H96" i="21" s="1"/>
  <c r="I96" i="21" s="1"/>
  <c r="J96" i="21" s="1"/>
  <c r="K96" i="21" s="1"/>
  <c r="L96" i="21" s="1"/>
  <c r="M96" i="21" s="1"/>
  <c r="N96" i="21" s="1"/>
  <c r="D108" i="21"/>
  <c r="E108" i="21" s="1"/>
  <c r="F108" i="21" s="1"/>
  <c r="G108" i="21" s="1"/>
  <c r="H108" i="21" s="1"/>
  <c r="I108" i="21" s="1"/>
  <c r="J108" i="21" s="1"/>
  <c r="K108" i="21" s="1"/>
  <c r="L108" i="21" s="1"/>
  <c r="M108" i="21" s="1"/>
  <c r="N108" i="21" s="1"/>
  <c r="D99" i="21"/>
  <c r="E99" i="21" s="1"/>
  <c r="F99" i="21" s="1"/>
  <c r="G99" i="21" s="1"/>
  <c r="H99" i="21" s="1"/>
  <c r="I99" i="21" s="1"/>
  <c r="J99" i="21" s="1"/>
  <c r="K99" i="21" s="1"/>
  <c r="L99" i="21" s="1"/>
  <c r="M99" i="21" s="1"/>
  <c r="N99" i="21" s="1"/>
  <c r="D101" i="21"/>
  <c r="E101" i="21" s="1"/>
  <c r="F101" i="21" s="1"/>
  <c r="G101" i="21" s="1"/>
  <c r="H101" i="21" s="1"/>
  <c r="I101" i="21" s="1"/>
  <c r="J101" i="21" s="1"/>
  <c r="K101" i="21" s="1"/>
  <c r="L101" i="21" s="1"/>
  <c r="M101" i="21" s="1"/>
  <c r="N101" i="21" s="1"/>
  <c r="D93" i="21"/>
  <c r="E93" i="21" s="1"/>
  <c r="F93" i="21" s="1"/>
  <c r="G93" i="21" s="1"/>
  <c r="H93" i="21" s="1"/>
  <c r="I93" i="21" s="1"/>
  <c r="J93" i="21" s="1"/>
  <c r="K93" i="21" s="1"/>
  <c r="L93" i="21" s="1"/>
  <c r="M93" i="21" s="1"/>
  <c r="N93" i="21" s="1"/>
  <c r="D92" i="21"/>
  <c r="E92" i="21" s="1"/>
  <c r="F92" i="21" s="1"/>
  <c r="G92" i="21" s="1"/>
  <c r="H92" i="21" s="1"/>
  <c r="I92" i="21" s="1"/>
  <c r="J92" i="21" s="1"/>
  <c r="K92" i="21" s="1"/>
  <c r="L92" i="21" s="1"/>
  <c r="M92" i="21" s="1"/>
  <c r="N92" i="21" s="1"/>
  <c r="D107" i="21"/>
  <c r="E107" i="21" s="1"/>
  <c r="F107" i="21" s="1"/>
  <c r="G107" i="21" s="1"/>
  <c r="H107" i="21" s="1"/>
  <c r="I107" i="21" s="1"/>
  <c r="J107" i="21" s="1"/>
  <c r="K107" i="21" s="1"/>
  <c r="L107" i="21" s="1"/>
  <c r="M107" i="21" s="1"/>
  <c r="N107" i="21" s="1"/>
  <c r="D98" i="21"/>
  <c r="E98" i="21" s="1"/>
  <c r="F98" i="21" s="1"/>
  <c r="G98" i="21" s="1"/>
  <c r="H98" i="21" s="1"/>
  <c r="I98" i="21" s="1"/>
  <c r="J98" i="21" s="1"/>
  <c r="K98" i="21" s="1"/>
  <c r="L98" i="21" s="1"/>
  <c r="M98" i="21" s="1"/>
  <c r="N98" i="21" s="1"/>
  <c r="D95" i="21"/>
  <c r="E95" i="21" s="1"/>
  <c r="F95" i="21" s="1"/>
  <c r="G95" i="21" s="1"/>
  <c r="H95" i="21" s="1"/>
  <c r="I95" i="21" s="1"/>
  <c r="J95" i="21" s="1"/>
  <c r="K95" i="21" s="1"/>
  <c r="L95" i="21" s="1"/>
  <c r="M95" i="21" s="1"/>
  <c r="N95" i="21" s="1"/>
  <c r="D89" i="21"/>
  <c r="E89" i="21" s="1"/>
  <c r="F89" i="21" s="1"/>
  <c r="G89" i="21" s="1"/>
  <c r="H89" i="21" s="1"/>
  <c r="I89" i="21" s="1"/>
  <c r="J89" i="21" s="1"/>
  <c r="K89" i="21" s="1"/>
  <c r="L89" i="21" s="1"/>
  <c r="M89" i="21" s="1"/>
  <c r="N89" i="21" s="1"/>
  <c r="D104" i="21"/>
  <c r="E104" i="21" s="1"/>
  <c r="F104" i="21" s="1"/>
  <c r="G104" i="21" s="1"/>
  <c r="H104" i="21" s="1"/>
  <c r="I104" i="21" s="1"/>
  <c r="J104" i="21" s="1"/>
  <c r="K104" i="21" s="1"/>
  <c r="L104" i="21" s="1"/>
  <c r="M104" i="21" s="1"/>
  <c r="N104" i="21" s="1"/>
  <c r="D76" i="21"/>
  <c r="E76" i="21" s="1"/>
  <c r="F76" i="21" s="1"/>
  <c r="G76" i="21" s="1"/>
  <c r="H76" i="21" s="1"/>
  <c r="I76" i="21" s="1"/>
  <c r="J76" i="21" s="1"/>
  <c r="K76" i="21" s="1"/>
  <c r="L76" i="21" s="1"/>
  <c r="M76" i="21" s="1"/>
  <c r="N76" i="21" s="1"/>
  <c r="D79" i="21"/>
  <c r="C82" i="21"/>
  <c r="O59" i="21"/>
  <c r="D55" i="21"/>
  <c r="C78" i="21"/>
  <c r="M75" i="21"/>
  <c r="N75" i="21" s="1"/>
  <c r="I60" i="21"/>
  <c r="J60" i="21" s="1"/>
  <c r="K60" i="21" s="1"/>
  <c r="L60" i="21" s="1"/>
  <c r="M60" i="21" s="1"/>
  <c r="N60" i="21" s="1"/>
  <c r="I77" i="21"/>
  <c r="J77" i="21" s="1"/>
  <c r="K77" i="21" s="1"/>
  <c r="L77" i="21" s="1"/>
  <c r="M77" i="21" s="1"/>
  <c r="N77" i="21" s="1"/>
  <c r="K61" i="21"/>
  <c r="L61" i="21" s="1"/>
  <c r="M61" i="21" s="1"/>
  <c r="N61" i="21" s="1"/>
  <c r="O74" i="21"/>
  <c r="K71" i="21"/>
  <c r="L71" i="21" s="1"/>
  <c r="M71" i="21" s="1"/>
  <c r="N71" i="21" s="1"/>
  <c r="O66" i="21"/>
  <c r="J67" i="21"/>
  <c r="K67" i="21" s="1"/>
  <c r="L67" i="21" s="1"/>
  <c r="M67" i="21" s="1"/>
  <c r="N67" i="21" s="1"/>
  <c r="O64" i="21"/>
  <c r="J62" i="21"/>
  <c r="K62" i="21" s="1"/>
  <c r="L62" i="21" s="1"/>
  <c r="M62" i="21" s="1"/>
  <c r="N62" i="21" s="1"/>
  <c r="O62" i="21" s="1"/>
  <c r="I68" i="21"/>
  <c r="J68" i="21" s="1"/>
  <c r="K68" i="21" s="1"/>
  <c r="L68" i="21" s="1"/>
  <c r="M68" i="21" s="1"/>
  <c r="N68" i="21" s="1"/>
  <c r="J69" i="21"/>
  <c r="K69" i="21" s="1"/>
  <c r="L69" i="21" s="1"/>
  <c r="M69" i="21" s="1"/>
  <c r="N69" i="21" s="1"/>
  <c r="J72" i="21"/>
  <c r="K72" i="21" s="1"/>
  <c r="L72" i="21" s="1"/>
  <c r="M72" i="21" s="1"/>
  <c r="N72" i="21" s="1"/>
  <c r="J57" i="21"/>
  <c r="K57" i="21" s="1"/>
  <c r="L57" i="21" s="1"/>
  <c r="M57" i="21" s="1"/>
  <c r="N57" i="21" s="1"/>
  <c r="F56" i="21"/>
  <c r="J65" i="21"/>
  <c r="K65" i="21" s="1"/>
  <c r="L65" i="21" s="1"/>
  <c r="M65" i="21" s="1"/>
  <c r="N65" i="21" s="1"/>
  <c r="O58" i="21"/>
  <c r="O63" i="21"/>
  <c r="O73" i="21"/>
  <c r="O70" i="21"/>
  <c r="AC9" i="28"/>
  <c r="AC11" i="28"/>
  <c r="O104" i="21" l="1"/>
  <c r="O107" i="21"/>
  <c r="O101" i="21"/>
  <c r="O110" i="21"/>
  <c r="O88" i="21"/>
  <c r="O91" i="21"/>
  <c r="O89" i="21"/>
  <c r="O92" i="21"/>
  <c r="O99" i="21"/>
  <c r="O103" i="21"/>
  <c r="O106" i="21"/>
  <c r="O109" i="21"/>
  <c r="O95" i="21"/>
  <c r="O108" i="21"/>
  <c r="O90" i="21"/>
  <c r="O94" i="21"/>
  <c r="O97" i="21"/>
  <c r="O98" i="21"/>
  <c r="O93" i="21"/>
  <c r="O96" i="21"/>
  <c r="O105" i="21"/>
  <c r="O102" i="21"/>
  <c r="O100" i="21"/>
  <c r="O76" i="21"/>
  <c r="E79" i="21"/>
  <c r="D82" i="21"/>
  <c r="C83" i="21"/>
  <c r="O61" i="21"/>
  <c r="O72" i="21"/>
  <c r="E55" i="21"/>
  <c r="D78" i="21"/>
  <c r="O68" i="21"/>
  <c r="O57" i="21"/>
  <c r="O67" i="21"/>
  <c r="O69" i="21"/>
  <c r="O77" i="21"/>
  <c r="G56" i="21"/>
  <c r="O71" i="21"/>
  <c r="O60" i="21"/>
  <c r="O65" i="21"/>
  <c r="O75" i="21"/>
  <c r="E16" i="28"/>
  <c r="E15" i="28"/>
  <c r="AB2" i="28"/>
  <c r="F79" i="21" l="1"/>
  <c r="E82" i="21"/>
  <c r="D83" i="21"/>
  <c r="F55" i="21"/>
  <c r="E78" i="21"/>
  <c r="H56" i="21"/>
  <c r="N120" i="21"/>
  <c r="M120" i="21"/>
  <c r="L120" i="21"/>
  <c r="K120" i="21"/>
  <c r="J120" i="21"/>
  <c r="I120" i="21"/>
  <c r="H120" i="21"/>
  <c r="G120" i="21"/>
  <c r="I143" i="21" l="1"/>
  <c r="J143" i="21" s="1"/>
  <c r="K143" i="21" s="1"/>
  <c r="L143" i="21" s="1"/>
  <c r="M143" i="21" s="1"/>
  <c r="N143" i="21" s="1"/>
  <c r="I139" i="21"/>
  <c r="J139" i="21" s="1"/>
  <c r="K139" i="21" s="1"/>
  <c r="L139" i="21" s="1"/>
  <c r="M139" i="21" s="1"/>
  <c r="N139" i="21" s="1"/>
  <c r="I135" i="21"/>
  <c r="J135" i="21" s="1"/>
  <c r="K135" i="21" s="1"/>
  <c r="L135" i="21" s="1"/>
  <c r="M135" i="21" s="1"/>
  <c r="N135" i="21" s="1"/>
  <c r="I131" i="21"/>
  <c r="J131" i="21" s="1"/>
  <c r="K131" i="21" s="1"/>
  <c r="L131" i="21" s="1"/>
  <c r="M131" i="21" s="1"/>
  <c r="N131" i="21" s="1"/>
  <c r="I127" i="21"/>
  <c r="J127" i="21" s="1"/>
  <c r="K127" i="21" s="1"/>
  <c r="L127" i="21" s="1"/>
  <c r="M127" i="21" s="1"/>
  <c r="N127" i="21" s="1"/>
  <c r="I123" i="21"/>
  <c r="J123" i="21" s="1"/>
  <c r="K123" i="21" s="1"/>
  <c r="L123" i="21" s="1"/>
  <c r="M123" i="21" s="1"/>
  <c r="N123" i="21" s="1"/>
  <c r="I142" i="21"/>
  <c r="J142" i="21" s="1"/>
  <c r="K142" i="21" s="1"/>
  <c r="L142" i="21" s="1"/>
  <c r="M142" i="21" s="1"/>
  <c r="N142" i="21" s="1"/>
  <c r="I138" i="21"/>
  <c r="J138" i="21" s="1"/>
  <c r="K138" i="21" s="1"/>
  <c r="L138" i="21" s="1"/>
  <c r="M138" i="21" s="1"/>
  <c r="N138" i="21" s="1"/>
  <c r="I134" i="21"/>
  <c r="J134" i="21" s="1"/>
  <c r="K134" i="21" s="1"/>
  <c r="L134" i="21" s="1"/>
  <c r="M134" i="21" s="1"/>
  <c r="N134" i="21" s="1"/>
  <c r="I130" i="21"/>
  <c r="J130" i="21" s="1"/>
  <c r="K130" i="21" s="1"/>
  <c r="L130" i="21" s="1"/>
  <c r="M130" i="21" s="1"/>
  <c r="N130" i="21" s="1"/>
  <c r="I126" i="21"/>
  <c r="J126" i="21" s="1"/>
  <c r="K126" i="21" s="1"/>
  <c r="L126" i="21" s="1"/>
  <c r="M126" i="21" s="1"/>
  <c r="N126" i="21" s="1"/>
  <c r="I140" i="21"/>
  <c r="J140" i="21" s="1"/>
  <c r="K140" i="21" s="1"/>
  <c r="L140" i="21" s="1"/>
  <c r="M140" i="21" s="1"/>
  <c r="N140" i="21" s="1"/>
  <c r="I136" i="21"/>
  <c r="J136" i="21" s="1"/>
  <c r="K136" i="21" s="1"/>
  <c r="L136" i="21" s="1"/>
  <c r="M136" i="21" s="1"/>
  <c r="N136" i="21" s="1"/>
  <c r="I132" i="21"/>
  <c r="J132" i="21" s="1"/>
  <c r="K132" i="21" s="1"/>
  <c r="L132" i="21" s="1"/>
  <c r="M132" i="21" s="1"/>
  <c r="N132" i="21" s="1"/>
  <c r="I128" i="21"/>
  <c r="J128" i="21" s="1"/>
  <c r="K128" i="21" s="1"/>
  <c r="L128" i="21" s="1"/>
  <c r="M128" i="21" s="1"/>
  <c r="N128" i="21" s="1"/>
  <c r="I124" i="21"/>
  <c r="J124" i="21" s="1"/>
  <c r="K124" i="21" s="1"/>
  <c r="L124" i="21" s="1"/>
  <c r="M124" i="21" s="1"/>
  <c r="N124" i="21" s="1"/>
  <c r="I141" i="21"/>
  <c r="J141" i="21" s="1"/>
  <c r="K141" i="21" s="1"/>
  <c r="L141" i="21" s="1"/>
  <c r="M141" i="21" s="1"/>
  <c r="N141" i="21" s="1"/>
  <c r="I137" i="21"/>
  <c r="J137" i="21" s="1"/>
  <c r="K137" i="21" s="1"/>
  <c r="L137" i="21" s="1"/>
  <c r="M137" i="21" s="1"/>
  <c r="N137" i="21" s="1"/>
  <c r="I133" i="21"/>
  <c r="J133" i="21" s="1"/>
  <c r="K133" i="21" s="1"/>
  <c r="L133" i="21" s="1"/>
  <c r="M133" i="21" s="1"/>
  <c r="N133" i="21" s="1"/>
  <c r="I129" i="21"/>
  <c r="J129" i="21" s="1"/>
  <c r="K129" i="21" s="1"/>
  <c r="L129" i="21" s="1"/>
  <c r="M129" i="21" s="1"/>
  <c r="N129" i="21" s="1"/>
  <c r="I125" i="21"/>
  <c r="J125" i="21" s="1"/>
  <c r="K125" i="21" s="1"/>
  <c r="L125" i="21" s="1"/>
  <c r="M125" i="21" s="1"/>
  <c r="N125" i="21" s="1"/>
  <c r="I122" i="21"/>
  <c r="J122" i="21" s="1"/>
  <c r="K122" i="21" s="1"/>
  <c r="L122" i="21" s="1"/>
  <c r="M122" i="21" s="1"/>
  <c r="N122" i="21" s="1"/>
  <c r="G79" i="21"/>
  <c r="H79" i="21" s="1"/>
  <c r="I79" i="21" s="1"/>
  <c r="J79" i="21" s="1"/>
  <c r="K79" i="21" s="1"/>
  <c r="L79" i="21" s="1"/>
  <c r="M79" i="21" s="1"/>
  <c r="N79" i="21" s="1"/>
  <c r="F82" i="21"/>
  <c r="E83" i="21"/>
  <c r="G55" i="21"/>
  <c r="F78" i="21"/>
  <c r="I56" i="21"/>
  <c r="I121" i="21"/>
  <c r="J121" i="21" s="1"/>
  <c r="K121" i="21" s="1"/>
  <c r="L121" i="21" s="1"/>
  <c r="M121" i="21" s="1"/>
  <c r="N121" i="21" s="1"/>
  <c r="I147" i="21"/>
  <c r="J147" i="21" s="1"/>
  <c r="K147" i="21" s="1"/>
  <c r="L147" i="21" s="1"/>
  <c r="M147" i="21" s="1"/>
  <c r="N147" i="21" s="1"/>
  <c r="I146" i="21"/>
  <c r="J146" i="21" s="1"/>
  <c r="K146" i="21" s="1"/>
  <c r="L146" i="21" s="1"/>
  <c r="M146" i="21" s="1"/>
  <c r="N146" i="21" s="1"/>
  <c r="I145" i="21"/>
  <c r="J145" i="21" s="1"/>
  <c r="K145" i="21" s="1"/>
  <c r="L145" i="21" s="1"/>
  <c r="M145" i="21" s="1"/>
  <c r="N145" i="21" s="1"/>
  <c r="F83" i="21" l="1"/>
  <c r="H55" i="21"/>
  <c r="G78" i="21"/>
  <c r="J56" i="21"/>
  <c r="O121" i="21"/>
  <c r="I111" i="21" l="1"/>
  <c r="G82" i="21"/>
  <c r="I55" i="21"/>
  <c r="H78" i="21"/>
  <c r="K56" i="21"/>
  <c r="F47" i="18"/>
  <c r="K47" i="18" s="1"/>
  <c r="F46" i="18"/>
  <c r="K46" i="18" s="1"/>
  <c r="F45" i="18"/>
  <c r="F44" i="18"/>
  <c r="F48" i="18" s="1"/>
  <c r="J47" i="18"/>
  <c r="J46" i="18"/>
  <c r="J45" i="18"/>
  <c r="J44" i="18"/>
  <c r="J48" i="18" s="1"/>
  <c r="O47" i="18"/>
  <c r="O46" i="18"/>
  <c r="O45" i="18"/>
  <c r="O44" i="18"/>
  <c r="O48" i="18" s="1"/>
  <c r="S47" i="18"/>
  <c r="T47" i="18" s="1"/>
  <c r="S46" i="18"/>
  <c r="S45" i="18"/>
  <c r="S44" i="18"/>
  <c r="S48" i="18" s="1"/>
  <c r="S32" i="18"/>
  <c r="S31" i="18"/>
  <c r="S30" i="18"/>
  <c r="S29" i="18"/>
  <c r="S28" i="18"/>
  <c r="AU40" i="18"/>
  <c r="AU39" i="18"/>
  <c r="AU38" i="18"/>
  <c r="AU37" i="18"/>
  <c r="AU36" i="18"/>
  <c r="I48" i="18"/>
  <c r="H48" i="18"/>
  <c r="AH40" i="18"/>
  <c r="AG40" i="18"/>
  <c r="E48" i="18"/>
  <c r="D48" i="18"/>
  <c r="C48" i="18"/>
  <c r="G48" i="18"/>
  <c r="CF4" i="21"/>
  <c r="CF3" i="21"/>
  <c r="G83" i="21" l="1"/>
  <c r="H82" i="21"/>
  <c r="O81" i="21"/>
  <c r="O80" i="21"/>
  <c r="J55" i="21"/>
  <c r="I78" i="21"/>
  <c r="L56" i="21"/>
  <c r="K45" i="18"/>
  <c r="T46" i="18"/>
  <c r="T48" i="18"/>
  <c r="T44" i="18"/>
  <c r="T45" i="18"/>
  <c r="U47" i="18"/>
  <c r="AU47" i="18" s="1"/>
  <c r="U46" i="18"/>
  <c r="AU46" i="18" s="1"/>
  <c r="X96" i="20"/>
  <c r="X95" i="20"/>
  <c r="X94" i="20"/>
  <c r="X93" i="20"/>
  <c r="X92" i="20"/>
  <c r="X63" i="20"/>
  <c r="X62" i="20"/>
  <c r="X61" i="20"/>
  <c r="X60" i="20"/>
  <c r="X59" i="20"/>
  <c r="W97" i="20"/>
  <c r="W96" i="20"/>
  <c r="W95" i="20"/>
  <c r="W94" i="20"/>
  <c r="W93" i="20"/>
  <c r="W92" i="20"/>
  <c r="W64" i="20"/>
  <c r="W63" i="20"/>
  <c r="W62" i="20"/>
  <c r="W61" i="20"/>
  <c r="W60" i="20"/>
  <c r="W59" i="20"/>
  <c r="W42" i="20"/>
  <c r="W41" i="20"/>
  <c r="W40" i="20"/>
  <c r="W39" i="20"/>
  <c r="W38" i="20"/>
  <c r="W37" i="20"/>
  <c r="S97" i="20"/>
  <c r="S98" i="20" s="1"/>
  <c r="V96" i="20"/>
  <c r="V95" i="20"/>
  <c r="U95" i="20"/>
  <c r="T95" i="20"/>
  <c r="S95" i="20"/>
  <c r="S94" i="20"/>
  <c r="V93" i="20"/>
  <c r="U93" i="20"/>
  <c r="T93" i="20"/>
  <c r="S93" i="20"/>
  <c r="V92" i="20"/>
  <c r="U92" i="20"/>
  <c r="T92" i="20"/>
  <c r="S92" i="20"/>
  <c r="H97" i="20"/>
  <c r="N96" i="20"/>
  <c r="M96" i="20"/>
  <c r="L96" i="20"/>
  <c r="K96" i="20"/>
  <c r="J96" i="20"/>
  <c r="I96" i="20"/>
  <c r="U96" i="20" s="1"/>
  <c r="H96" i="20"/>
  <c r="G96" i="20"/>
  <c r="F96" i="20"/>
  <c r="T96" i="20" s="1"/>
  <c r="E96" i="20"/>
  <c r="D96" i="20"/>
  <c r="S96" i="20" s="1"/>
  <c r="C96" i="20"/>
  <c r="O95" i="20"/>
  <c r="N94" i="20"/>
  <c r="N97" i="20" s="1"/>
  <c r="V97" i="20" s="1"/>
  <c r="M94" i="20"/>
  <c r="M97" i="20" s="1"/>
  <c r="L94" i="20"/>
  <c r="L97" i="20" s="1"/>
  <c r="K94" i="20"/>
  <c r="K97" i="20" s="1"/>
  <c r="J94" i="20"/>
  <c r="J97" i="20" s="1"/>
  <c r="I94" i="20"/>
  <c r="I97" i="20" s="1"/>
  <c r="U97" i="20" s="1"/>
  <c r="H94" i="20"/>
  <c r="G94" i="20"/>
  <c r="G97" i="20" s="1"/>
  <c r="F94" i="20"/>
  <c r="T94" i="20" s="1"/>
  <c r="E94" i="20"/>
  <c r="E97" i="20" s="1"/>
  <c r="D94" i="20"/>
  <c r="D97" i="20" s="1"/>
  <c r="C94" i="20"/>
  <c r="C97" i="20" s="1"/>
  <c r="C98" i="20" s="1"/>
  <c r="D98" i="20" s="1"/>
  <c r="E98" i="20" s="1"/>
  <c r="O93" i="20"/>
  <c r="O96" i="20" s="1"/>
  <c r="O92" i="20"/>
  <c r="O94" i="20" s="1"/>
  <c r="O97" i="20" s="1"/>
  <c r="S65" i="20"/>
  <c r="T65" i="20" s="1"/>
  <c r="U65" i="20" s="1"/>
  <c r="V65" i="20" s="1"/>
  <c r="V64" i="20"/>
  <c r="U64" i="20"/>
  <c r="T64" i="20"/>
  <c r="S64" i="20"/>
  <c r="V63" i="20"/>
  <c r="U63" i="20"/>
  <c r="T63" i="20"/>
  <c r="S63" i="20"/>
  <c r="V62" i="20"/>
  <c r="U62" i="20"/>
  <c r="T62" i="20"/>
  <c r="S62" i="20"/>
  <c r="V61" i="20"/>
  <c r="U61" i="20"/>
  <c r="T61" i="20"/>
  <c r="S61" i="20"/>
  <c r="V60" i="20"/>
  <c r="U60" i="20"/>
  <c r="T60" i="20"/>
  <c r="S60" i="20"/>
  <c r="V59" i="20"/>
  <c r="U59" i="20"/>
  <c r="T59" i="20"/>
  <c r="S59" i="20"/>
  <c r="S43" i="20"/>
  <c r="T43" i="20" s="1"/>
  <c r="U43" i="20" s="1"/>
  <c r="V43" i="20" s="1"/>
  <c r="V42" i="20"/>
  <c r="U42" i="20"/>
  <c r="T42" i="20"/>
  <c r="S42" i="20"/>
  <c r="V41" i="20"/>
  <c r="U41" i="20"/>
  <c r="T41" i="20"/>
  <c r="S41" i="20"/>
  <c r="V40" i="20"/>
  <c r="U40" i="20"/>
  <c r="T40" i="20"/>
  <c r="S40" i="20"/>
  <c r="V39" i="20"/>
  <c r="U39" i="20"/>
  <c r="T39" i="20"/>
  <c r="S39" i="20"/>
  <c r="V38" i="20"/>
  <c r="U38" i="20"/>
  <c r="T38" i="20"/>
  <c r="S38" i="20"/>
  <c r="V37" i="20"/>
  <c r="U37" i="20"/>
  <c r="T37" i="20"/>
  <c r="S37" i="20"/>
  <c r="N42" i="20"/>
  <c r="H42" i="20"/>
  <c r="G42" i="20"/>
  <c r="F42" i="20"/>
  <c r="N41" i="20"/>
  <c r="M41" i="20"/>
  <c r="L41" i="20"/>
  <c r="K41" i="20"/>
  <c r="J41" i="20"/>
  <c r="I41" i="20"/>
  <c r="H41" i="20"/>
  <c r="G41" i="20"/>
  <c r="F41" i="20"/>
  <c r="E41" i="20"/>
  <c r="D41" i="20"/>
  <c r="C41" i="20"/>
  <c r="O40" i="20"/>
  <c r="N39" i="20"/>
  <c r="M39" i="20"/>
  <c r="M42" i="20" s="1"/>
  <c r="L39" i="20"/>
  <c r="L42" i="20" s="1"/>
  <c r="K39" i="20"/>
  <c r="K42" i="20" s="1"/>
  <c r="J39" i="20"/>
  <c r="J42" i="20" s="1"/>
  <c r="I39" i="20"/>
  <c r="I42" i="20" s="1"/>
  <c r="H39" i="20"/>
  <c r="G39" i="20"/>
  <c r="F39" i="20"/>
  <c r="E39" i="20"/>
  <c r="E42" i="20" s="1"/>
  <c r="D39" i="20"/>
  <c r="D42" i="20" s="1"/>
  <c r="C39" i="20"/>
  <c r="C42" i="20" s="1"/>
  <c r="C43" i="20" s="1"/>
  <c r="D43" i="20" s="1"/>
  <c r="E43" i="20" s="1"/>
  <c r="F43" i="20" s="1"/>
  <c r="G43" i="20" s="1"/>
  <c r="H43" i="20" s="1"/>
  <c r="I43" i="20" s="1"/>
  <c r="O38" i="20"/>
  <c r="O41" i="20" s="1"/>
  <c r="O37" i="20"/>
  <c r="O39" i="20" s="1"/>
  <c r="O42" i="20" s="1"/>
  <c r="J111" i="21" l="1"/>
  <c r="H83" i="21"/>
  <c r="I82" i="21"/>
  <c r="K55" i="21"/>
  <c r="J78" i="21"/>
  <c r="M56" i="21"/>
  <c r="U45" i="18"/>
  <c r="AU45" i="18" s="1"/>
  <c r="K44" i="18"/>
  <c r="V94" i="20"/>
  <c r="F97" i="20"/>
  <c r="T97" i="20" s="1"/>
  <c r="T98" i="20" s="1"/>
  <c r="U98" i="20" s="1"/>
  <c r="V98" i="20" s="1"/>
  <c r="U94" i="20"/>
  <c r="J43" i="20"/>
  <c r="K43" i="20" s="1"/>
  <c r="L43" i="20" s="1"/>
  <c r="M43" i="20" s="1"/>
  <c r="N43" i="20" s="1"/>
  <c r="L111" i="21" l="1"/>
  <c r="I83" i="21"/>
  <c r="I5" i="21" s="1"/>
  <c r="J82" i="21"/>
  <c r="L55" i="21"/>
  <c r="K78" i="21"/>
  <c r="N56" i="21"/>
  <c r="U44" i="18"/>
  <c r="AU44" i="18" s="1"/>
  <c r="K48" i="18"/>
  <c r="F98" i="20"/>
  <c r="G98" i="20" s="1"/>
  <c r="H98" i="20" s="1"/>
  <c r="I98" i="20" s="1"/>
  <c r="J98" i="20" s="1"/>
  <c r="K98" i="20" s="1"/>
  <c r="L98" i="20" s="1"/>
  <c r="M98" i="20" s="1"/>
  <c r="N98" i="20" s="1"/>
  <c r="N111" i="21" l="1"/>
  <c r="J83" i="21"/>
  <c r="J5" i="21" s="1"/>
  <c r="K82" i="21"/>
  <c r="M55" i="21"/>
  <c r="L78" i="21"/>
  <c r="O56" i="21"/>
  <c r="U48" i="18"/>
  <c r="AU48" i="18" s="1"/>
  <c r="C61" i="20"/>
  <c r="L82" i="21" l="1"/>
  <c r="K83" i="21"/>
  <c r="K5" i="21" s="1"/>
  <c r="N55" i="21"/>
  <c r="M78" i="21"/>
  <c r="L83" i="21" l="1"/>
  <c r="L5" i="21" s="1"/>
  <c r="M82" i="21"/>
  <c r="O55" i="21"/>
  <c r="N78" i="21"/>
  <c r="C11" i="21"/>
  <c r="D11" i="21" s="1"/>
  <c r="E11" i="21" s="1"/>
  <c r="F11" i="21" s="1"/>
  <c r="G11" i="21" s="1"/>
  <c r="H11" i="21" s="1"/>
  <c r="I11" i="21" s="1"/>
  <c r="J11" i="21" s="1"/>
  <c r="K11" i="21" s="1"/>
  <c r="L11" i="21" s="1"/>
  <c r="M11" i="21" s="1"/>
  <c r="N11" i="21" s="1"/>
  <c r="F148" i="21"/>
  <c r="E148" i="21"/>
  <c r="D148" i="21"/>
  <c r="C148" i="21"/>
  <c r="N148" i="21"/>
  <c r="M148" i="21"/>
  <c r="L148" i="21"/>
  <c r="J148" i="21"/>
  <c r="I148" i="21"/>
  <c r="H148" i="21"/>
  <c r="F144" i="21"/>
  <c r="E144" i="21"/>
  <c r="D144" i="21"/>
  <c r="C144" i="21"/>
  <c r="N144" i="21"/>
  <c r="M144" i="21"/>
  <c r="L144" i="21"/>
  <c r="K144" i="21"/>
  <c r="I144" i="21"/>
  <c r="M83" i="21" l="1"/>
  <c r="M5" i="21" s="1"/>
  <c r="N82" i="21"/>
  <c r="O79" i="21"/>
  <c r="O78" i="21"/>
  <c r="J144" i="21"/>
  <c r="J149" i="21" s="1"/>
  <c r="J7" i="21" s="1"/>
  <c r="H149" i="21"/>
  <c r="H7" i="21" s="1"/>
  <c r="F149" i="21"/>
  <c r="I149" i="21"/>
  <c r="I7" i="21" s="1"/>
  <c r="E149" i="21"/>
  <c r="O126" i="21"/>
  <c r="O127" i="21"/>
  <c r="O124" i="21"/>
  <c r="O122" i="21"/>
  <c r="O128" i="21"/>
  <c r="O123" i="21"/>
  <c r="O129" i="21"/>
  <c r="O130" i="21"/>
  <c r="O131" i="21"/>
  <c r="O132" i="21"/>
  <c r="O133" i="21"/>
  <c r="O134" i="21"/>
  <c r="O135" i="21"/>
  <c r="O136" i="21"/>
  <c r="O137" i="21"/>
  <c r="O138" i="21"/>
  <c r="O139" i="21"/>
  <c r="O140" i="21"/>
  <c r="O141" i="21"/>
  <c r="O142" i="21"/>
  <c r="O143" i="21"/>
  <c r="K148" i="21"/>
  <c r="K149" i="21" s="1"/>
  <c r="K7" i="21" s="1"/>
  <c r="N149" i="21"/>
  <c r="N7" i="21" s="1"/>
  <c r="O145" i="21"/>
  <c r="O146" i="21"/>
  <c r="O147" i="21"/>
  <c r="C149" i="21"/>
  <c r="D149" i="21"/>
  <c r="M149" i="21"/>
  <c r="M7" i="21" s="1"/>
  <c r="L149" i="21"/>
  <c r="L7" i="21" s="1"/>
  <c r="O125" i="21"/>
  <c r="G148" i="21"/>
  <c r="G149" i="21" s="1"/>
  <c r="M8" i="21" l="1"/>
  <c r="M9" i="21" s="1"/>
  <c r="O82" i="21"/>
  <c r="N83" i="21"/>
  <c r="O7" i="21"/>
  <c r="O144" i="21"/>
  <c r="O149" i="21"/>
  <c r="O148" i="21"/>
  <c r="O83" i="21" l="1"/>
  <c r="N5" i="21"/>
  <c r="N8" i="21" s="1"/>
  <c r="N9" i="21" s="1"/>
  <c r="F48" i="21" l="1"/>
  <c r="E48" i="21"/>
  <c r="D48" i="21"/>
  <c r="C48" i="21"/>
  <c r="F47" i="21"/>
  <c r="E47" i="21"/>
  <c r="D47" i="21"/>
  <c r="C47" i="21"/>
  <c r="F46" i="21"/>
  <c r="E46" i="21"/>
  <c r="D46" i="21"/>
  <c r="C46" i="21"/>
  <c r="F25" i="21"/>
  <c r="E25" i="21"/>
  <c r="D25" i="21"/>
  <c r="C25" i="21"/>
  <c r="F33" i="21"/>
  <c r="E33" i="21"/>
  <c r="D33" i="21"/>
  <c r="C33" i="21"/>
  <c r="F34" i="21"/>
  <c r="E34" i="21"/>
  <c r="D34" i="21"/>
  <c r="C34" i="21"/>
  <c r="F32" i="21"/>
  <c r="E32" i="21"/>
  <c r="D32" i="21"/>
  <c r="C32" i="21"/>
  <c r="F35" i="21"/>
  <c r="E35" i="21"/>
  <c r="D35" i="21"/>
  <c r="C35" i="21"/>
  <c r="F36" i="21"/>
  <c r="E36" i="21"/>
  <c r="D36" i="21"/>
  <c r="C36" i="21"/>
  <c r="F37" i="21"/>
  <c r="E37" i="21"/>
  <c r="D37" i="21"/>
  <c r="C37" i="21"/>
  <c r="F38" i="21"/>
  <c r="E38" i="21"/>
  <c r="D38" i="21"/>
  <c r="C38" i="21"/>
  <c r="F39" i="21"/>
  <c r="E39" i="21"/>
  <c r="D39" i="21"/>
  <c r="C39" i="21"/>
  <c r="F27" i="21"/>
  <c r="E27" i="21"/>
  <c r="D27" i="21"/>
  <c r="C27" i="21"/>
  <c r="F29" i="21"/>
  <c r="E29" i="21"/>
  <c r="D29" i="21"/>
  <c r="C29" i="21"/>
  <c r="F40" i="21"/>
  <c r="E40" i="21"/>
  <c r="D40" i="21"/>
  <c r="C40" i="21"/>
  <c r="F41" i="21"/>
  <c r="E41" i="21"/>
  <c r="D41" i="21"/>
  <c r="C41" i="21"/>
  <c r="F42" i="21"/>
  <c r="E42" i="21"/>
  <c r="D42" i="21"/>
  <c r="C42" i="21"/>
  <c r="F26" i="21"/>
  <c r="E26" i="21"/>
  <c r="D26" i="21"/>
  <c r="C26" i="21"/>
  <c r="F31" i="21"/>
  <c r="E31" i="21"/>
  <c r="D31" i="21"/>
  <c r="C31" i="21"/>
  <c r="F43" i="21"/>
  <c r="E43" i="21"/>
  <c r="D43" i="21"/>
  <c r="C43" i="21"/>
  <c r="F44" i="21"/>
  <c r="E44" i="21"/>
  <c r="D44" i="21"/>
  <c r="C44" i="21"/>
  <c r="F24" i="21"/>
  <c r="E24" i="21"/>
  <c r="D24" i="21"/>
  <c r="C24" i="21"/>
  <c r="F28" i="21"/>
  <c r="E28" i="21"/>
  <c r="D28" i="21"/>
  <c r="C28" i="21"/>
  <c r="F30" i="21"/>
  <c r="E30" i="21"/>
  <c r="D30" i="21"/>
  <c r="C30" i="21"/>
  <c r="F23" i="21"/>
  <c r="E23" i="21"/>
  <c r="D23" i="21"/>
  <c r="C23" i="21"/>
  <c r="BC48" i="21"/>
  <c r="BB48" i="21"/>
  <c r="BA48" i="21"/>
  <c r="AZ48" i="21"/>
  <c r="AY48" i="21"/>
  <c r="AX48" i="21"/>
  <c r="AW48" i="21"/>
  <c r="AV48" i="21"/>
  <c r="AU48" i="21"/>
  <c r="AT48" i="21"/>
  <c r="AS48" i="21"/>
  <c r="AR48" i="21"/>
  <c r="BC47" i="21"/>
  <c r="BB47" i="21"/>
  <c r="BA47" i="21"/>
  <c r="AZ47" i="21"/>
  <c r="AY47" i="21"/>
  <c r="AX47" i="21"/>
  <c r="AW47" i="21"/>
  <c r="AV47" i="21"/>
  <c r="AU47" i="21"/>
  <c r="AT47" i="21"/>
  <c r="AS47" i="21"/>
  <c r="AR47" i="21"/>
  <c r="BC46" i="21"/>
  <c r="BB46" i="21"/>
  <c r="BA46" i="21"/>
  <c r="AZ46" i="21"/>
  <c r="AY46" i="21"/>
  <c r="AX46" i="21"/>
  <c r="AW46" i="21"/>
  <c r="AV46" i="21"/>
  <c r="AU46" i="21"/>
  <c r="AT46" i="21"/>
  <c r="AS46" i="21"/>
  <c r="AR46" i="21"/>
  <c r="BC25" i="21"/>
  <c r="BB25" i="21"/>
  <c r="BA25" i="21"/>
  <c r="AZ25" i="21"/>
  <c r="AY25" i="21"/>
  <c r="AX25" i="21"/>
  <c r="AW25" i="21"/>
  <c r="AV25" i="21"/>
  <c r="AU25" i="21"/>
  <c r="AT25" i="21"/>
  <c r="AS25" i="21"/>
  <c r="AR25" i="21"/>
  <c r="BC33" i="21"/>
  <c r="BB33" i="21"/>
  <c r="BA33" i="21"/>
  <c r="AZ33" i="21"/>
  <c r="AY33" i="21"/>
  <c r="AX33" i="21"/>
  <c r="AW33" i="21"/>
  <c r="AV33" i="21"/>
  <c r="AU33" i="21"/>
  <c r="AT33" i="21"/>
  <c r="AS33" i="21"/>
  <c r="AR33" i="21"/>
  <c r="BC34" i="21"/>
  <c r="BB34" i="21"/>
  <c r="BA34" i="21"/>
  <c r="AZ34" i="21"/>
  <c r="AY34" i="21"/>
  <c r="AX34" i="21"/>
  <c r="AW34" i="21"/>
  <c r="AV34" i="21"/>
  <c r="AU34" i="21"/>
  <c r="AT34" i="21"/>
  <c r="AS34" i="21"/>
  <c r="AR34" i="21"/>
  <c r="BC32" i="21"/>
  <c r="BB32" i="21"/>
  <c r="BA32" i="21"/>
  <c r="AZ32" i="21"/>
  <c r="AY32" i="21"/>
  <c r="AX32" i="21"/>
  <c r="AW32" i="21"/>
  <c r="AV32" i="21"/>
  <c r="AU32" i="21"/>
  <c r="AT32" i="21"/>
  <c r="AS32" i="21"/>
  <c r="AR32" i="21"/>
  <c r="BC35" i="21"/>
  <c r="BB35" i="21"/>
  <c r="BA35" i="21"/>
  <c r="AZ35" i="21"/>
  <c r="AY35" i="21"/>
  <c r="AX35" i="21"/>
  <c r="AW35" i="21"/>
  <c r="AV35" i="21"/>
  <c r="AU35" i="21"/>
  <c r="AT35" i="21"/>
  <c r="AS35" i="21"/>
  <c r="AR35" i="21"/>
  <c r="BC36" i="21"/>
  <c r="BB36" i="21"/>
  <c r="BA36" i="21"/>
  <c r="AZ36" i="21"/>
  <c r="AY36" i="21"/>
  <c r="AX36" i="21"/>
  <c r="AW36" i="21"/>
  <c r="AV36" i="21"/>
  <c r="AU36" i="21"/>
  <c r="AT36" i="21"/>
  <c r="AS36" i="21"/>
  <c r="AR36" i="21"/>
  <c r="BC37" i="21"/>
  <c r="BB37" i="21"/>
  <c r="BA37" i="21"/>
  <c r="AZ37" i="21"/>
  <c r="AY37" i="21"/>
  <c r="AX37" i="21"/>
  <c r="AW37" i="21"/>
  <c r="AV37" i="21"/>
  <c r="AU37" i="21"/>
  <c r="AT37" i="21"/>
  <c r="AS37" i="21"/>
  <c r="AR37" i="21"/>
  <c r="BC38" i="21"/>
  <c r="BB38" i="21"/>
  <c r="BA38" i="21"/>
  <c r="AZ38" i="21"/>
  <c r="AY38" i="21"/>
  <c r="AX38" i="21"/>
  <c r="AW38" i="21"/>
  <c r="AV38" i="21"/>
  <c r="AU38" i="21"/>
  <c r="AT38" i="21"/>
  <c r="AS38" i="21"/>
  <c r="AR38" i="21"/>
  <c r="BC39" i="21"/>
  <c r="BB39" i="21"/>
  <c r="BA39" i="21"/>
  <c r="AZ39" i="21"/>
  <c r="AY39" i="21"/>
  <c r="AX39" i="21"/>
  <c r="AW39" i="21"/>
  <c r="AV39" i="21"/>
  <c r="AU39" i="21"/>
  <c r="AT39" i="21"/>
  <c r="AS39" i="21"/>
  <c r="AR39" i="21"/>
  <c r="BC27" i="21"/>
  <c r="BB27" i="21"/>
  <c r="BA27" i="21"/>
  <c r="AZ27" i="21"/>
  <c r="AY27" i="21"/>
  <c r="AX27" i="21"/>
  <c r="AW27" i="21"/>
  <c r="AV27" i="21"/>
  <c r="AU27" i="21"/>
  <c r="AT27" i="21"/>
  <c r="AS27" i="21"/>
  <c r="AR27" i="21"/>
  <c r="BC29" i="21"/>
  <c r="BB29" i="21"/>
  <c r="BA29" i="21"/>
  <c r="AZ29" i="21"/>
  <c r="AY29" i="21"/>
  <c r="AX29" i="21"/>
  <c r="AW29" i="21"/>
  <c r="AV29" i="21"/>
  <c r="AU29" i="21"/>
  <c r="AT29" i="21"/>
  <c r="AS29" i="21"/>
  <c r="AR29" i="21"/>
  <c r="BC40" i="21"/>
  <c r="BB40" i="21"/>
  <c r="BA40" i="21"/>
  <c r="AZ40" i="21"/>
  <c r="AY40" i="21"/>
  <c r="AX40" i="21"/>
  <c r="AW40" i="21"/>
  <c r="AV40" i="21"/>
  <c r="AU40" i="21"/>
  <c r="AT40" i="21"/>
  <c r="AS40" i="21"/>
  <c r="AR40" i="21"/>
  <c r="BC41" i="21"/>
  <c r="BB41" i="21"/>
  <c r="BA41" i="21"/>
  <c r="AZ41" i="21"/>
  <c r="AY41" i="21"/>
  <c r="AX41" i="21"/>
  <c r="AW41" i="21"/>
  <c r="AV41" i="21"/>
  <c r="AU41" i="21"/>
  <c r="AT41" i="21"/>
  <c r="AS41" i="21"/>
  <c r="AR41" i="21"/>
  <c r="BC42" i="21"/>
  <c r="BB42" i="21"/>
  <c r="BA42" i="21"/>
  <c r="AZ42" i="21"/>
  <c r="AY42" i="21"/>
  <c r="AX42" i="21"/>
  <c r="AW42" i="21"/>
  <c r="AV42" i="21"/>
  <c r="AU42" i="21"/>
  <c r="AT42" i="21"/>
  <c r="AS42" i="21"/>
  <c r="AR42" i="21"/>
  <c r="BC26" i="21"/>
  <c r="BB26" i="21"/>
  <c r="BA26" i="21"/>
  <c r="AZ26" i="21"/>
  <c r="AY26" i="21"/>
  <c r="AX26" i="21"/>
  <c r="AW26" i="21"/>
  <c r="AV26" i="21"/>
  <c r="AU26" i="21"/>
  <c r="AT26" i="21"/>
  <c r="AS26" i="21"/>
  <c r="AR26" i="21"/>
  <c r="BC31" i="21"/>
  <c r="BB31" i="21"/>
  <c r="BA31" i="21"/>
  <c r="AZ31" i="21"/>
  <c r="AY31" i="21"/>
  <c r="AX31" i="21"/>
  <c r="AW31" i="21"/>
  <c r="AV31" i="21"/>
  <c r="AU31" i="21"/>
  <c r="AT31" i="21"/>
  <c r="AS31" i="21"/>
  <c r="AR31" i="21"/>
  <c r="BC43" i="21"/>
  <c r="BB43" i="21"/>
  <c r="BA43" i="21"/>
  <c r="AZ43" i="21"/>
  <c r="AY43" i="21"/>
  <c r="AX43" i="21"/>
  <c r="AW43" i="21"/>
  <c r="AV43" i="21"/>
  <c r="AU43" i="21"/>
  <c r="AT43" i="21"/>
  <c r="AS43" i="21"/>
  <c r="AR43" i="21"/>
  <c r="BC44" i="21"/>
  <c r="BB44" i="21"/>
  <c r="BA44" i="21"/>
  <c r="AZ44" i="21"/>
  <c r="AY44" i="21"/>
  <c r="AX44" i="21"/>
  <c r="AW44" i="21"/>
  <c r="AV44" i="21"/>
  <c r="AU44" i="21"/>
  <c r="AT44" i="21"/>
  <c r="AS44" i="21"/>
  <c r="AR44" i="21"/>
  <c r="BC24" i="21"/>
  <c r="BB24" i="21"/>
  <c r="BA24" i="21"/>
  <c r="AZ24" i="21"/>
  <c r="AY24" i="21"/>
  <c r="AX24" i="21"/>
  <c r="AW24" i="21"/>
  <c r="AV24" i="21"/>
  <c r="AU24" i="21"/>
  <c r="AT24" i="21"/>
  <c r="AS24" i="21"/>
  <c r="AR24" i="21"/>
  <c r="BC28" i="21"/>
  <c r="BB28" i="21"/>
  <c r="BA28" i="21"/>
  <c r="AZ28" i="21"/>
  <c r="AY28" i="21"/>
  <c r="AX28" i="21"/>
  <c r="AW28" i="21"/>
  <c r="AV28" i="21"/>
  <c r="AU28" i="21"/>
  <c r="AT28" i="21"/>
  <c r="AS28" i="21"/>
  <c r="AR28" i="21"/>
  <c r="BC30" i="21"/>
  <c r="BB30" i="21"/>
  <c r="BA30" i="21"/>
  <c r="AZ30" i="21"/>
  <c r="AY30" i="21"/>
  <c r="AX30" i="21"/>
  <c r="AW30" i="21"/>
  <c r="AV30" i="21"/>
  <c r="AU30" i="21"/>
  <c r="AT30" i="21"/>
  <c r="AS30" i="21"/>
  <c r="AR30" i="21"/>
  <c r="BC23" i="21"/>
  <c r="BB23" i="21"/>
  <c r="BA23" i="21"/>
  <c r="AZ23" i="21"/>
  <c r="AY23" i="21"/>
  <c r="AX23" i="21"/>
  <c r="AW23" i="21"/>
  <c r="AV23" i="21"/>
  <c r="AU23" i="21"/>
  <c r="AT23" i="21"/>
  <c r="AS23" i="21"/>
  <c r="AR23" i="21"/>
  <c r="AP48" i="21"/>
  <c r="AO48" i="21"/>
  <c r="AN48" i="21"/>
  <c r="AM48" i="21"/>
  <c r="AL48" i="21"/>
  <c r="AK48" i="21"/>
  <c r="AJ48" i="21"/>
  <c r="AI48" i="21"/>
  <c r="AH48" i="21"/>
  <c r="AG48" i="21"/>
  <c r="AF48" i="21"/>
  <c r="AE48" i="21"/>
  <c r="AP47" i="21"/>
  <c r="AO47" i="21"/>
  <c r="AN47" i="21"/>
  <c r="AM47" i="21"/>
  <c r="AL47" i="21"/>
  <c r="AK47" i="21"/>
  <c r="AJ47" i="21"/>
  <c r="AI47" i="21"/>
  <c r="AH47" i="21"/>
  <c r="AG47" i="21"/>
  <c r="AF47" i="21"/>
  <c r="AE47" i="21"/>
  <c r="AP46" i="21"/>
  <c r="AO46" i="21"/>
  <c r="AN46" i="21"/>
  <c r="AM46" i="21"/>
  <c r="AL46" i="21"/>
  <c r="AK46" i="21"/>
  <c r="AJ46" i="21"/>
  <c r="AI46" i="21"/>
  <c r="AH46" i="21"/>
  <c r="AG46" i="21"/>
  <c r="AF46" i="21"/>
  <c r="AE46" i="21"/>
  <c r="AP25" i="21"/>
  <c r="AO25" i="21"/>
  <c r="AN25" i="21"/>
  <c r="AM25" i="21"/>
  <c r="AL25" i="21"/>
  <c r="AK25" i="21"/>
  <c r="AJ25" i="21"/>
  <c r="AI25" i="21"/>
  <c r="AH25" i="21"/>
  <c r="AG25" i="21"/>
  <c r="AF25" i="21"/>
  <c r="AE25" i="21"/>
  <c r="AP33" i="21"/>
  <c r="AO33" i="21"/>
  <c r="AN33" i="21"/>
  <c r="AM33" i="21"/>
  <c r="AL33" i="21"/>
  <c r="AK33" i="21"/>
  <c r="AJ33" i="21"/>
  <c r="AI33" i="21"/>
  <c r="AH33" i="21"/>
  <c r="AG33" i="21"/>
  <c r="AF33" i="21"/>
  <c r="AE33" i="21"/>
  <c r="AP34" i="21"/>
  <c r="AO34" i="21"/>
  <c r="AN34" i="21"/>
  <c r="AM34" i="21"/>
  <c r="AL34" i="21"/>
  <c r="AK34" i="21"/>
  <c r="AJ34" i="21"/>
  <c r="AI34" i="21"/>
  <c r="AH34" i="21"/>
  <c r="AG34" i="21"/>
  <c r="AF34" i="21"/>
  <c r="AE34" i="21"/>
  <c r="AP32" i="21"/>
  <c r="AO32" i="21"/>
  <c r="AN32" i="21"/>
  <c r="AM32" i="21"/>
  <c r="AL32" i="21"/>
  <c r="AK32" i="21"/>
  <c r="AJ32" i="21"/>
  <c r="AI32" i="21"/>
  <c r="AH32" i="21"/>
  <c r="AG32" i="21"/>
  <c r="AF32" i="21"/>
  <c r="AE32" i="21"/>
  <c r="AP35" i="21"/>
  <c r="AO35" i="21"/>
  <c r="AN35" i="21"/>
  <c r="AM35" i="21"/>
  <c r="AL35" i="21"/>
  <c r="AK35" i="21"/>
  <c r="AJ35" i="21"/>
  <c r="AI35" i="21"/>
  <c r="AH35" i="21"/>
  <c r="AG35" i="21"/>
  <c r="AF35" i="21"/>
  <c r="AE35" i="21"/>
  <c r="AP36" i="21"/>
  <c r="AO36" i="21"/>
  <c r="AN36" i="21"/>
  <c r="AM36" i="21"/>
  <c r="AL36" i="21"/>
  <c r="AK36" i="21"/>
  <c r="AJ36" i="21"/>
  <c r="AI36" i="21"/>
  <c r="AH36" i="21"/>
  <c r="AG36" i="21"/>
  <c r="AF36" i="21"/>
  <c r="AE36" i="21"/>
  <c r="AP37" i="21"/>
  <c r="AO37" i="21"/>
  <c r="AN37" i="21"/>
  <c r="AM37" i="21"/>
  <c r="AL37" i="21"/>
  <c r="AK37" i="21"/>
  <c r="AJ37" i="21"/>
  <c r="AI37" i="21"/>
  <c r="AH37" i="21"/>
  <c r="AG37" i="21"/>
  <c r="AF37" i="21"/>
  <c r="AE37" i="21"/>
  <c r="AP38" i="21"/>
  <c r="AO38" i="21"/>
  <c r="AN38" i="21"/>
  <c r="AM38" i="21"/>
  <c r="AL38" i="21"/>
  <c r="AK38" i="21"/>
  <c r="AJ38" i="21"/>
  <c r="AI38" i="21"/>
  <c r="AH38" i="21"/>
  <c r="AG38" i="21"/>
  <c r="AF38" i="21"/>
  <c r="AE38" i="21"/>
  <c r="AP39" i="21"/>
  <c r="AO39" i="21"/>
  <c r="AN39" i="21"/>
  <c r="AM39" i="21"/>
  <c r="AL39" i="21"/>
  <c r="AK39" i="21"/>
  <c r="AJ39" i="21"/>
  <c r="AI39" i="21"/>
  <c r="AH39" i="21"/>
  <c r="AG39" i="21"/>
  <c r="AF39" i="21"/>
  <c r="AE39" i="21"/>
  <c r="AP27" i="21"/>
  <c r="AO27" i="21"/>
  <c r="AN27" i="21"/>
  <c r="AM27" i="21"/>
  <c r="AL27" i="21"/>
  <c r="AK27" i="21"/>
  <c r="AJ27" i="21"/>
  <c r="AI27" i="21"/>
  <c r="AH27" i="21"/>
  <c r="AG27" i="21"/>
  <c r="AF27" i="21"/>
  <c r="AE27" i="21"/>
  <c r="AP29" i="21"/>
  <c r="AO29" i="21"/>
  <c r="AN29" i="21"/>
  <c r="AM29" i="21"/>
  <c r="AL29" i="21"/>
  <c r="AK29" i="21"/>
  <c r="AJ29" i="21"/>
  <c r="AI29" i="21"/>
  <c r="AH29" i="21"/>
  <c r="AG29" i="21"/>
  <c r="AF29" i="21"/>
  <c r="AE29" i="21"/>
  <c r="AP40" i="21"/>
  <c r="AO40" i="21"/>
  <c r="AN40" i="21"/>
  <c r="AM40" i="21"/>
  <c r="AL40" i="21"/>
  <c r="AK40" i="21"/>
  <c r="AJ40" i="21"/>
  <c r="AI40" i="21"/>
  <c r="AH40" i="21"/>
  <c r="AG40" i="21"/>
  <c r="AF40" i="21"/>
  <c r="AE40" i="21"/>
  <c r="AP41" i="21"/>
  <c r="AO41" i="21"/>
  <c r="AN41" i="21"/>
  <c r="AM41" i="21"/>
  <c r="AL41" i="21"/>
  <c r="AK41" i="21"/>
  <c r="AJ41" i="21"/>
  <c r="AI41" i="21"/>
  <c r="AH41" i="21"/>
  <c r="AG41" i="21"/>
  <c r="AF41" i="21"/>
  <c r="AE41" i="21"/>
  <c r="AP42" i="21"/>
  <c r="AO42" i="21"/>
  <c r="AN42" i="21"/>
  <c r="AM42" i="21"/>
  <c r="AL42" i="21"/>
  <c r="AK42" i="21"/>
  <c r="AJ42" i="21"/>
  <c r="AI42" i="21"/>
  <c r="AH42" i="21"/>
  <c r="AG42" i="21"/>
  <c r="AF42" i="21"/>
  <c r="AE42" i="21"/>
  <c r="AP26" i="21"/>
  <c r="AO26" i="21"/>
  <c r="AN26" i="21"/>
  <c r="AM26" i="21"/>
  <c r="AL26" i="21"/>
  <c r="AK26" i="21"/>
  <c r="AJ26" i="21"/>
  <c r="AI26" i="21"/>
  <c r="AH26" i="21"/>
  <c r="AG26" i="21"/>
  <c r="AF26" i="21"/>
  <c r="AE26" i="21"/>
  <c r="AP31" i="21"/>
  <c r="AO31" i="21"/>
  <c r="AN31" i="21"/>
  <c r="AM31" i="21"/>
  <c r="AL31" i="21"/>
  <c r="AK31" i="21"/>
  <c r="AJ31" i="21"/>
  <c r="AI31" i="21"/>
  <c r="AH31" i="21"/>
  <c r="AG31" i="21"/>
  <c r="AF31" i="21"/>
  <c r="AE31" i="21"/>
  <c r="AP43" i="21"/>
  <c r="AO43" i="21"/>
  <c r="AN43" i="21"/>
  <c r="AM43" i="21"/>
  <c r="AL43" i="21"/>
  <c r="AK43" i="21"/>
  <c r="AJ43" i="21"/>
  <c r="AI43" i="21"/>
  <c r="AH43" i="21"/>
  <c r="AG43" i="21"/>
  <c r="AF43" i="21"/>
  <c r="AE43" i="21"/>
  <c r="AP44" i="21"/>
  <c r="AO44" i="21"/>
  <c r="AN44" i="21"/>
  <c r="AM44" i="21"/>
  <c r="AL44" i="21"/>
  <c r="AK44" i="21"/>
  <c r="AJ44" i="21"/>
  <c r="AI44" i="21"/>
  <c r="AH44" i="21"/>
  <c r="AG44" i="21"/>
  <c r="AF44" i="21"/>
  <c r="AE44" i="21"/>
  <c r="AP24" i="21"/>
  <c r="AO24" i="21"/>
  <c r="AN24" i="21"/>
  <c r="AM24" i="21"/>
  <c r="AL24" i="21"/>
  <c r="AK24" i="21"/>
  <c r="AJ24" i="21"/>
  <c r="AI24" i="21"/>
  <c r="AH24" i="21"/>
  <c r="AG24" i="21"/>
  <c r="AF24" i="21"/>
  <c r="AE24" i="21"/>
  <c r="AP28" i="21"/>
  <c r="AO28" i="21"/>
  <c r="AN28" i="21"/>
  <c r="AM28" i="21"/>
  <c r="AL28" i="21"/>
  <c r="AK28" i="21"/>
  <c r="AJ28" i="21"/>
  <c r="AI28" i="21"/>
  <c r="AH28" i="21"/>
  <c r="AG28" i="21"/>
  <c r="AF28" i="21"/>
  <c r="AE28" i="21"/>
  <c r="AP30" i="21"/>
  <c r="AO30" i="21"/>
  <c r="AN30" i="21"/>
  <c r="AM30" i="21"/>
  <c r="AL30" i="21"/>
  <c r="AK30" i="21"/>
  <c r="AJ30" i="21"/>
  <c r="AI30" i="21"/>
  <c r="AG30" i="21"/>
  <c r="AF30" i="21"/>
  <c r="AE30" i="21"/>
  <c r="AP23" i="21"/>
  <c r="AO23" i="21"/>
  <c r="AN23" i="21"/>
  <c r="AM23" i="21"/>
  <c r="AL23" i="21"/>
  <c r="AK23" i="21"/>
  <c r="AJ23" i="21"/>
  <c r="AI23" i="21"/>
  <c r="AH23" i="21"/>
  <c r="AG23" i="21"/>
  <c r="AF23" i="21"/>
  <c r="AE23" i="21"/>
  <c r="AC48" i="21"/>
  <c r="AB48" i="21"/>
  <c r="AA48" i="21"/>
  <c r="Z48" i="21"/>
  <c r="Y48" i="21"/>
  <c r="X48" i="21"/>
  <c r="W48" i="21"/>
  <c r="V48" i="21"/>
  <c r="U48" i="21"/>
  <c r="T48" i="21"/>
  <c r="S48" i="21"/>
  <c r="R48" i="21"/>
  <c r="AC47" i="21"/>
  <c r="AB47" i="21"/>
  <c r="AA47" i="21"/>
  <c r="Z47" i="21"/>
  <c r="Y47" i="21"/>
  <c r="X47" i="21"/>
  <c r="W47" i="21"/>
  <c r="V47" i="21"/>
  <c r="U47" i="21"/>
  <c r="T47" i="21"/>
  <c r="S47" i="21"/>
  <c r="R47" i="21"/>
  <c r="AC46" i="21"/>
  <c r="AB46" i="21"/>
  <c r="AA46" i="21"/>
  <c r="Z46" i="21"/>
  <c r="Y46" i="21"/>
  <c r="X46" i="21"/>
  <c r="W46" i="21"/>
  <c r="V46" i="21"/>
  <c r="U46" i="21"/>
  <c r="T46" i="21"/>
  <c r="S46" i="21"/>
  <c r="R46" i="21"/>
  <c r="AC25" i="21"/>
  <c r="AB25" i="21"/>
  <c r="AA25" i="21"/>
  <c r="Z25" i="21"/>
  <c r="Y25" i="21"/>
  <c r="X25" i="21"/>
  <c r="W25" i="21"/>
  <c r="V25" i="21"/>
  <c r="U25" i="21"/>
  <c r="T25" i="21"/>
  <c r="S25" i="21"/>
  <c r="R25" i="21"/>
  <c r="AC33" i="21"/>
  <c r="AB33" i="21"/>
  <c r="AA33" i="21"/>
  <c r="Z33" i="21"/>
  <c r="Y33" i="21"/>
  <c r="X33" i="21"/>
  <c r="W33" i="21"/>
  <c r="V33" i="21"/>
  <c r="U33" i="21"/>
  <c r="T33" i="21"/>
  <c r="S33" i="21"/>
  <c r="R33" i="21"/>
  <c r="AC34" i="21"/>
  <c r="AB34" i="21"/>
  <c r="AA34" i="21"/>
  <c r="Z34" i="21"/>
  <c r="Y34" i="21"/>
  <c r="X34" i="21"/>
  <c r="W34" i="21"/>
  <c r="V34" i="21"/>
  <c r="U34" i="21"/>
  <c r="T34" i="21"/>
  <c r="S34" i="21"/>
  <c r="R34" i="21"/>
  <c r="AC32" i="21"/>
  <c r="AB32" i="21"/>
  <c r="AA32" i="21"/>
  <c r="Z32" i="21"/>
  <c r="Y32" i="21"/>
  <c r="X32" i="21"/>
  <c r="W32" i="21"/>
  <c r="V32" i="21"/>
  <c r="U32" i="21"/>
  <c r="T32" i="21"/>
  <c r="S32" i="21"/>
  <c r="R32" i="21"/>
  <c r="AC35" i="21"/>
  <c r="AB35" i="21"/>
  <c r="AA35" i="21"/>
  <c r="Z35" i="21"/>
  <c r="Y35" i="21"/>
  <c r="X35" i="21"/>
  <c r="W35" i="21"/>
  <c r="V35" i="21"/>
  <c r="U35" i="21"/>
  <c r="T35" i="21"/>
  <c r="S35" i="21"/>
  <c r="R35" i="21"/>
  <c r="AC36" i="21"/>
  <c r="AB36" i="21"/>
  <c r="AA36" i="21"/>
  <c r="Z36" i="21"/>
  <c r="Y36" i="21"/>
  <c r="X36" i="21"/>
  <c r="W36" i="21"/>
  <c r="V36" i="21"/>
  <c r="U36" i="21"/>
  <c r="T36" i="21"/>
  <c r="S36" i="21"/>
  <c r="R36" i="21"/>
  <c r="AC37" i="21"/>
  <c r="AB37" i="21"/>
  <c r="AA37" i="21"/>
  <c r="Z37" i="21"/>
  <c r="Y37" i="21"/>
  <c r="X37" i="21"/>
  <c r="W37" i="21"/>
  <c r="V37" i="21"/>
  <c r="U37" i="21"/>
  <c r="T37" i="21"/>
  <c r="S37" i="21"/>
  <c r="R37" i="21"/>
  <c r="AC38" i="21"/>
  <c r="AB38" i="21"/>
  <c r="AA38" i="21"/>
  <c r="Z38" i="21"/>
  <c r="Y38" i="21"/>
  <c r="X38" i="21"/>
  <c r="W38" i="21"/>
  <c r="V38" i="21"/>
  <c r="U38" i="21"/>
  <c r="T38" i="21"/>
  <c r="S38" i="21"/>
  <c r="R38" i="21"/>
  <c r="AC39" i="21"/>
  <c r="AB39" i="21"/>
  <c r="AA39" i="21"/>
  <c r="Z39" i="21"/>
  <c r="Y39" i="21"/>
  <c r="X39" i="21"/>
  <c r="W39" i="21"/>
  <c r="V39" i="21"/>
  <c r="U39" i="21"/>
  <c r="T39" i="21"/>
  <c r="S39" i="21"/>
  <c r="R39" i="21"/>
  <c r="AC27" i="21"/>
  <c r="AB27" i="21"/>
  <c r="AA27" i="21"/>
  <c r="Z27" i="21"/>
  <c r="Y27" i="21"/>
  <c r="X27" i="21"/>
  <c r="W27" i="21"/>
  <c r="V27" i="21"/>
  <c r="U27" i="21"/>
  <c r="T27" i="21"/>
  <c r="S27" i="21"/>
  <c r="R27" i="21"/>
  <c r="AC29" i="21"/>
  <c r="AB29" i="21"/>
  <c r="AA29" i="21"/>
  <c r="Z29" i="21"/>
  <c r="Y29" i="21"/>
  <c r="X29" i="21"/>
  <c r="W29" i="21"/>
  <c r="V29" i="21"/>
  <c r="U29" i="21"/>
  <c r="T29" i="21"/>
  <c r="S29" i="21"/>
  <c r="R29" i="21"/>
  <c r="AC40" i="21"/>
  <c r="AB40" i="21"/>
  <c r="AA40" i="21"/>
  <c r="Z40" i="21"/>
  <c r="Y40" i="21"/>
  <c r="X40" i="21"/>
  <c r="W40" i="21"/>
  <c r="V40" i="21"/>
  <c r="U40" i="21"/>
  <c r="T40" i="21"/>
  <c r="S40" i="21"/>
  <c r="R40" i="21"/>
  <c r="AC41" i="21"/>
  <c r="AB41" i="21"/>
  <c r="AA41" i="21"/>
  <c r="Z41" i="21"/>
  <c r="Y41" i="21"/>
  <c r="X41" i="21"/>
  <c r="W41" i="21"/>
  <c r="V41" i="21"/>
  <c r="U41" i="21"/>
  <c r="T41" i="21"/>
  <c r="S41" i="21"/>
  <c r="R41" i="21"/>
  <c r="AC42" i="21"/>
  <c r="AB42" i="21"/>
  <c r="AA42" i="21"/>
  <c r="Z42" i="21"/>
  <c r="Y42" i="21"/>
  <c r="X42" i="21"/>
  <c r="W42" i="21"/>
  <c r="V42" i="21"/>
  <c r="U42" i="21"/>
  <c r="T42" i="21"/>
  <c r="S42" i="21"/>
  <c r="R42" i="21"/>
  <c r="AC26" i="21"/>
  <c r="AB26" i="21"/>
  <c r="AA26" i="21"/>
  <c r="Z26" i="21"/>
  <c r="Y26" i="21"/>
  <c r="X26" i="21"/>
  <c r="W26" i="21"/>
  <c r="V26" i="21"/>
  <c r="U26" i="21"/>
  <c r="T26" i="21"/>
  <c r="S26" i="21"/>
  <c r="R26" i="21"/>
  <c r="AC31" i="21"/>
  <c r="AB31" i="21"/>
  <c r="AA31" i="21"/>
  <c r="Z31" i="21"/>
  <c r="Y31" i="21"/>
  <c r="X31" i="21"/>
  <c r="W31" i="21"/>
  <c r="V31" i="21"/>
  <c r="U31" i="21"/>
  <c r="T31" i="21"/>
  <c r="S31" i="21"/>
  <c r="R31" i="21"/>
  <c r="AC43" i="21"/>
  <c r="AB43" i="21"/>
  <c r="AA43" i="21"/>
  <c r="Z43" i="21"/>
  <c r="Y43" i="21"/>
  <c r="X43" i="21"/>
  <c r="W43" i="21"/>
  <c r="V43" i="21"/>
  <c r="U43" i="21"/>
  <c r="T43" i="21"/>
  <c r="S43" i="21"/>
  <c r="R43" i="21"/>
  <c r="AC44" i="21"/>
  <c r="AB44" i="21"/>
  <c r="AA44" i="21"/>
  <c r="Z44" i="21"/>
  <c r="Y44" i="21"/>
  <c r="X44" i="21"/>
  <c r="W44" i="21"/>
  <c r="V44" i="21"/>
  <c r="U44" i="21"/>
  <c r="T44" i="21"/>
  <c r="S44" i="21"/>
  <c r="R44" i="21"/>
  <c r="AC24" i="21"/>
  <c r="AB24" i="21"/>
  <c r="AA24" i="21"/>
  <c r="Z24" i="21"/>
  <c r="Y24" i="21"/>
  <c r="X24" i="21"/>
  <c r="W24" i="21"/>
  <c r="V24" i="21"/>
  <c r="U24" i="21"/>
  <c r="T24" i="21"/>
  <c r="S24" i="21"/>
  <c r="R24" i="21"/>
  <c r="AC28" i="21"/>
  <c r="AB28" i="21"/>
  <c r="AA28" i="21"/>
  <c r="Z28" i="21"/>
  <c r="Y28" i="21"/>
  <c r="X28" i="21"/>
  <c r="W28" i="21"/>
  <c r="V28" i="21"/>
  <c r="U28" i="21"/>
  <c r="T28" i="21"/>
  <c r="S28" i="21"/>
  <c r="R28" i="21"/>
  <c r="AC30" i="21"/>
  <c r="AB30" i="21"/>
  <c r="AA30" i="21"/>
  <c r="Z30" i="21"/>
  <c r="Y30" i="21"/>
  <c r="X30" i="21"/>
  <c r="W30" i="21"/>
  <c r="V30" i="21"/>
  <c r="U30" i="21"/>
  <c r="T30" i="21"/>
  <c r="S30" i="21"/>
  <c r="R30" i="21"/>
  <c r="AC23" i="21"/>
  <c r="AB23" i="21"/>
  <c r="AA23" i="21"/>
  <c r="Z23" i="21"/>
  <c r="Y23" i="21"/>
  <c r="X23" i="21"/>
  <c r="W23" i="21"/>
  <c r="V23" i="21"/>
  <c r="U23" i="21"/>
  <c r="T23" i="21"/>
  <c r="S23" i="21"/>
  <c r="R23" i="21"/>
  <c r="G2828" i="26"/>
  <c r="G2827" i="26"/>
  <c r="G2826" i="26"/>
  <c r="G2825" i="26"/>
  <c r="G2824" i="26"/>
  <c r="G2823" i="26"/>
  <c r="G2822" i="26"/>
  <c r="G2821" i="26"/>
  <c r="G2820" i="26"/>
  <c r="G2819" i="26"/>
  <c r="G2818" i="26"/>
  <c r="G2817" i="26"/>
  <c r="G2816" i="26"/>
  <c r="G2815" i="26"/>
  <c r="G2814" i="26"/>
  <c r="G2813" i="26"/>
  <c r="G2812" i="26"/>
  <c r="G2811" i="26"/>
  <c r="G2810" i="26"/>
  <c r="G2809" i="26"/>
  <c r="G2808" i="26"/>
  <c r="G2807" i="26"/>
  <c r="G2806" i="26"/>
  <c r="G2805" i="26"/>
  <c r="G2804" i="26"/>
  <c r="G2803" i="26"/>
  <c r="G2802" i="26"/>
  <c r="G2801" i="26"/>
  <c r="G2800" i="26"/>
  <c r="G2799" i="26"/>
  <c r="G2798" i="26"/>
  <c r="G2797" i="26"/>
  <c r="G2796" i="26"/>
  <c r="G2795" i="26"/>
  <c r="G2794" i="26"/>
  <c r="G2793" i="26"/>
  <c r="G2792" i="26"/>
  <c r="G2791" i="26"/>
  <c r="G2790" i="26"/>
  <c r="G2789" i="26"/>
  <c r="G2788" i="26"/>
  <c r="G2787" i="26"/>
  <c r="G2786" i="26"/>
  <c r="G2785" i="26"/>
  <c r="G2784" i="26"/>
  <c r="G2783" i="26"/>
  <c r="G2782" i="26"/>
  <c r="G2781" i="26"/>
  <c r="G2780" i="26"/>
  <c r="G2779" i="26"/>
  <c r="G2778" i="26"/>
  <c r="G2777" i="26"/>
  <c r="G2776" i="26"/>
  <c r="G2775" i="26"/>
  <c r="G2774" i="26"/>
  <c r="G2773" i="26"/>
  <c r="G2772" i="26"/>
  <c r="G2771" i="26"/>
  <c r="G2770" i="26"/>
  <c r="G2769" i="26"/>
  <c r="G2768" i="26"/>
  <c r="G2767" i="26"/>
  <c r="G2766" i="26"/>
  <c r="G2765" i="26"/>
  <c r="G2764" i="26"/>
  <c r="G2763" i="26"/>
  <c r="G2762" i="26"/>
  <c r="G2761" i="26"/>
  <c r="G2760" i="26"/>
  <c r="G2759" i="26"/>
  <c r="G2758" i="26"/>
  <c r="G2757" i="26"/>
  <c r="G2756" i="26"/>
  <c r="G2755" i="26"/>
  <c r="G2754" i="26"/>
  <c r="G2753" i="26"/>
  <c r="G2752" i="26"/>
  <c r="G2751" i="26"/>
  <c r="G2750" i="26"/>
  <c r="G2749" i="26"/>
  <c r="G2748" i="26"/>
  <c r="G2747" i="26"/>
  <c r="G2746" i="26"/>
  <c r="G2745" i="26"/>
  <c r="G2744" i="26"/>
  <c r="G2743" i="26"/>
  <c r="G2742" i="26"/>
  <c r="G2741" i="26"/>
  <c r="G2740" i="26"/>
  <c r="G2739" i="26"/>
  <c r="G2738" i="26"/>
  <c r="G2737" i="26"/>
  <c r="G2736" i="26"/>
  <c r="G2735" i="26"/>
  <c r="G2734" i="26"/>
  <c r="G2733" i="26"/>
  <c r="G2732" i="26"/>
  <c r="G2731" i="26"/>
  <c r="G2730" i="26"/>
  <c r="G2729" i="26"/>
  <c r="G2728" i="26"/>
  <c r="G2727" i="26"/>
  <c r="G2726" i="26"/>
  <c r="G2725" i="26"/>
  <c r="G2724" i="26"/>
  <c r="G2723" i="26"/>
  <c r="G2722" i="26"/>
  <c r="G2721" i="26"/>
  <c r="G2720" i="26"/>
  <c r="G2719" i="26"/>
  <c r="G2718" i="26"/>
  <c r="G2717" i="26"/>
  <c r="G2716" i="26"/>
  <c r="G2715" i="26"/>
  <c r="G2714" i="26"/>
  <c r="G2713" i="26"/>
  <c r="G2712" i="26"/>
  <c r="G2711" i="26"/>
  <c r="G2710" i="26"/>
  <c r="G2709" i="26"/>
  <c r="G2708" i="26"/>
  <c r="G2707" i="26"/>
  <c r="G2706" i="26"/>
  <c r="G2705" i="26"/>
  <c r="G2704" i="26"/>
  <c r="G2703" i="26"/>
  <c r="G2702" i="26"/>
  <c r="G2701" i="26"/>
  <c r="G2700" i="26"/>
  <c r="G2699" i="26"/>
  <c r="G2698" i="26"/>
  <c r="G2697" i="26"/>
  <c r="G2696" i="26"/>
  <c r="G2695" i="26"/>
  <c r="G2694" i="26"/>
  <c r="G2693" i="26"/>
  <c r="G2692" i="26"/>
  <c r="G2691" i="26"/>
  <c r="G2690" i="26"/>
  <c r="G2689" i="26"/>
  <c r="G2688" i="26"/>
  <c r="G2687" i="26"/>
  <c r="G2686" i="26"/>
  <c r="G2685" i="26"/>
  <c r="G2684" i="26"/>
  <c r="G2683" i="26"/>
  <c r="G2682" i="26"/>
  <c r="G2681" i="26"/>
  <c r="G2680" i="26"/>
  <c r="G2679" i="26"/>
  <c r="G2678" i="26"/>
  <c r="G2677" i="26"/>
  <c r="G2676" i="26"/>
  <c r="G2675" i="26"/>
  <c r="G2674" i="26"/>
  <c r="G2673" i="26"/>
  <c r="G2672" i="26"/>
  <c r="G2671" i="26"/>
  <c r="G2670" i="26"/>
  <c r="G2669" i="26"/>
  <c r="G2668" i="26"/>
  <c r="G2667" i="26"/>
  <c r="G2666" i="26"/>
  <c r="G2665" i="26"/>
  <c r="G2664" i="26"/>
  <c r="G2663" i="26"/>
  <c r="G2662" i="26"/>
  <c r="G2661" i="26"/>
  <c r="G2660" i="26"/>
  <c r="G2659" i="26"/>
  <c r="G2658" i="26"/>
  <c r="G2657" i="26"/>
  <c r="G2656" i="26"/>
  <c r="G2655" i="26"/>
  <c r="G2654" i="26"/>
  <c r="G2653" i="26"/>
  <c r="G2652" i="26"/>
  <c r="G2651" i="26"/>
  <c r="G2650" i="26"/>
  <c r="G2649" i="26"/>
  <c r="G2648" i="26"/>
  <c r="G2647" i="26"/>
  <c r="G2646" i="26"/>
  <c r="G2645" i="26"/>
  <c r="G2644" i="26"/>
  <c r="G2643" i="26"/>
  <c r="G2642" i="26"/>
  <c r="G2641" i="26"/>
  <c r="G2640" i="26"/>
  <c r="G2639" i="26"/>
  <c r="G2638" i="26"/>
  <c r="G2637" i="26"/>
  <c r="G2636" i="26"/>
  <c r="G2635" i="26"/>
  <c r="G2634" i="26"/>
  <c r="G2633" i="26"/>
  <c r="G2632" i="26"/>
  <c r="G2631" i="26"/>
  <c r="G2630" i="26"/>
  <c r="G2629" i="26"/>
  <c r="G2628" i="26"/>
  <c r="G2627" i="26"/>
  <c r="G2626" i="26"/>
  <c r="G2625" i="26"/>
  <c r="G2624" i="26"/>
  <c r="G2623" i="26"/>
  <c r="G2622" i="26"/>
  <c r="G2621" i="26"/>
  <c r="G2620" i="26"/>
  <c r="G2619" i="26"/>
  <c r="G2618" i="26"/>
  <c r="G2617" i="26"/>
  <c r="G2616" i="26"/>
  <c r="G2615" i="26"/>
  <c r="G2614" i="26"/>
  <c r="G2613" i="26"/>
  <c r="G2612" i="26"/>
  <c r="G2611" i="26"/>
  <c r="G2610" i="26"/>
  <c r="G2609" i="26"/>
  <c r="G2608" i="26"/>
  <c r="G2607" i="26"/>
  <c r="G2606" i="26"/>
  <c r="G2605" i="26"/>
  <c r="G2604" i="26"/>
  <c r="G2603" i="26"/>
  <c r="G2602" i="26"/>
  <c r="G2601" i="26"/>
  <c r="G2600" i="26"/>
  <c r="G2599" i="26"/>
  <c r="G2598" i="26"/>
  <c r="G2597" i="26"/>
  <c r="G2596" i="26"/>
  <c r="G2595" i="26"/>
  <c r="G2594" i="26"/>
  <c r="G2593" i="26"/>
  <c r="G2592" i="26"/>
  <c r="G2591" i="26"/>
  <c r="G2590" i="26"/>
  <c r="G2589" i="26"/>
  <c r="G2588" i="26"/>
  <c r="G2587" i="26"/>
  <c r="G2586" i="26"/>
  <c r="G2585" i="26"/>
  <c r="G2584" i="26"/>
  <c r="G2583" i="26"/>
  <c r="G2582" i="26"/>
  <c r="G2581" i="26"/>
  <c r="G2580" i="26"/>
  <c r="G2579" i="26"/>
  <c r="G2578" i="26"/>
  <c r="G2577" i="26"/>
  <c r="G2576" i="26"/>
  <c r="G2575" i="26"/>
  <c r="G2574" i="26"/>
  <c r="G2573" i="26"/>
  <c r="G2572" i="26"/>
  <c r="G2571" i="26"/>
  <c r="G2570" i="26"/>
  <c r="G2569" i="26"/>
  <c r="G2568" i="26"/>
  <c r="G2567" i="26"/>
  <c r="G2566" i="26"/>
  <c r="G2565" i="26"/>
  <c r="G2564" i="26"/>
  <c r="G2563" i="26"/>
  <c r="G2562" i="26"/>
  <c r="G2561" i="26"/>
  <c r="G2560" i="26"/>
  <c r="G2559" i="26"/>
  <c r="G2558" i="26"/>
  <c r="G2557" i="26"/>
  <c r="G2556" i="26"/>
  <c r="G2555" i="26"/>
  <c r="G2554" i="26"/>
  <c r="G2553" i="26"/>
  <c r="G2552" i="26"/>
  <c r="G2551" i="26"/>
  <c r="G2550" i="26"/>
  <c r="G2549" i="26"/>
  <c r="G2548" i="26"/>
  <c r="G2547" i="26"/>
  <c r="G2546" i="26"/>
  <c r="G2545" i="26"/>
  <c r="G2544" i="26"/>
  <c r="G2543" i="26"/>
  <c r="G2542" i="26"/>
  <c r="G2541" i="26"/>
  <c r="G2540" i="26"/>
  <c r="G2539" i="26"/>
  <c r="G2538" i="26"/>
  <c r="G2537" i="26"/>
  <c r="G2536" i="26"/>
  <c r="G2535" i="26"/>
  <c r="G2534" i="26"/>
  <c r="G2533" i="26"/>
  <c r="G2532" i="26"/>
  <c r="G2531" i="26"/>
  <c r="G2530" i="26"/>
  <c r="G2529" i="26"/>
  <c r="G2528" i="26"/>
  <c r="G2527" i="26"/>
  <c r="G2526" i="26"/>
  <c r="G2525" i="26"/>
  <c r="G2524" i="26"/>
  <c r="G2523" i="26"/>
  <c r="G2522" i="26"/>
  <c r="G2521" i="26"/>
  <c r="G2520" i="26"/>
  <c r="G2519" i="26"/>
  <c r="G2518" i="26"/>
  <c r="G2517" i="26"/>
  <c r="G2516" i="26"/>
  <c r="G2515" i="26"/>
  <c r="G2514" i="26"/>
  <c r="G2513" i="26"/>
  <c r="G2512" i="26"/>
  <c r="G2511" i="26"/>
  <c r="G2510" i="26"/>
  <c r="G2509" i="26"/>
  <c r="G2508" i="26"/>
  <c r="G2507" i="26"/>
  <c r="G2506" i="26"/>
  <c r="G2505" i="26"/>
  <c r="G2504" i="26"/>
  <c r="G2503" i="26"/>
  <c r="G2502" i="26"/>
  <c r="G2501" i="26"/>
  <c r="G2500" i="26"/>
  <c r="G2499" i="26"/>
  <c r="G2498" i="26"/>
  <c r="G2497" i="26"/>
  <c r="G2496" i="26"/>
  <c r="G2495" i="26"/>
  <c r="G2494" i="26"/>
  <c r="G2493" i="26"/>
  <c r="G2492" i="26"/>
  <c r="G2491" i="26"/>
  <c r="G2490" i="26"/>
  <c r="G2489" i="26"/>
  <c r="G2488" i="26"/>
  <c r="G2487" i="26"/>
  <c r="G2486" i="26"/>
  <c r="G2485" i="26"/>
  <c r="G2484" i="26"/>
  <c r="G2483" i="26"/>
  <c r="G2482" i="26"/>
  <c r="G2481" i="26"/>
  <c r="G2480" i="26"/>
  <c r="G2479" i="26"/>
  <c r="G2478" i="26"/>
  <c r="G2477" i="26"/>
  <c r="G2476" i="26"/>
  <c r="G2475" i="26"/>
  <c r="G2474" i="26"/>
  <c r="G2473" i="26"/>
  <c r="G2472" i="26"/>
  <c r="G2471" i="26"/>
  <c r="G2470" i="26"/>
  <c r="G2469" i="26"/>
  <c r="G2468" i="26"/>
  <c r="G2467" i="26"/>
  <c r="G2466" i="26"/>
  <c r="G2465" i="26"/>
  <c r="G2464" i="26"/>
  <c r="G2463" i="26"/>
  <c r="G2462" i="26"/>
  <c r="G2461" i="26"/>
  <c r="G2460" i="26"/>
  <c r="G2459" i="26"/>
  <c r="G2458" i="26"/>
  <c r="G2457" i="26"/>
  <c r="G2456" i="26"/>
  <c r="G2455" i="26"/>
  <c r="G2454" i="26"/>
  <c r="G2453" i="26"/>
  <c r="G2452" i="26"/>
  <c r="G2451" i="26"/>
  <c r="G2450" i="26"/>
  <c r="G2449" i="26"/>
  <c r="G2448" i="26"/>
  <c r="G2447" i="26"/>
  <c r="G2446" i="26"/>
  <c r="G2445" i="26"/>
  <c r="G2444" i="26"/>
  <c r="G2443" i="26"/>
  <c r="G2442" i="26"/>
  <c r="G2441" i="26"/>
  <c r="G2440" i="26"/>
  <c r="G2439" i="26"/>
  <c r="G2438" i="26"/>
  <c r="G2437" i="26"/>
  <c r="G2436" i="26"/>
  <c r="G2435" i="26"/>
  <c r="G2434" i="26"/>
  <c r="G2433" i="26"/>
  <c r="G2432" i="26"/>
  <c r="G2431" i="26"/>
  <c r="G2430" i="26"/>
  <c r="G2429" i="26"/>
  <c r="G2428" i="26"/>
  <c r="G2427" i="26"/>
  <c r="G2426" i="26"/>
  <c r="G2425" i="26"/>
  <c r="G2424" i="26"/>
  <c r="G2423" i="26"/>
  <c r="G2422" i="26"/>
  <c r="G2421" i="26"/>
  <c r="G2420" i="26"/>
  <c r="G2419" i="26"/>
  <c r="G2418" i="26"/>
  <c r="G2417" i="26"/>
  <c r="G2416" i="26"/>
  <c r="G2415" i="26"/>
  <c r="G2414" i="26"/>
  <c r="G2413" i="26"/>
  <c r="G2412" i="26"/>
  <c r="G2411" i="26"/>
  <c r="G2410" i="26"/>
  <c r="G2409" i="26"/>
  <c r="G2408" i="26"/>
  <c r="G2407" i="26"/>
  <c r="G2406" i="26"/>
  <c r="G2405" i="26"/>
  <c r="G2404" i="26"/>
  <c r="G2403" i="26"/>
  <c r="G2402" i="26"/>
  <c r="G2401" i="26"/>
  <c r="G2400" i="26"/>
  <c r="G2399" i="26"/>
  <c r="G2398" i="26"/>
  <c r="G2397" i="26"/>
  <c r="G2396" i="26"/>
  <c r="G2395" i="26"/>
  <c r="G2394" i="26"/>
  <c r="G2393" i="26"/>
  <c r="G2392" i="26"/>
  <c r="G2391" i="26"/>
  <c r="G2390" i="26"/>
  <c r="G2389" i="26"/>
  <c r="G2388" i="26"/>
  <c r="G2387" i="26"/>
  <c r="G2386" i="26"/>
  <c r="G2385" i="26"/>
  <c r="G2384" i="26"/>
  <c r="G2383" i="26"/>
  <c r="G2382" i="26"/>
  <c r="G2381" i="26"/>
  <c r="G2380" i="26"/>
  <c r="G2379" i="26"/>
  <c r="G2378" i="26"/>
  <c r="G2377" i="26"/>
  <c r="G2376" i="26"/>
  <c r="G2375" i="26"/>
  <c r="G2374" i="26"/>
  <c r="G2373" i="26"/>
  <c r="G2372" i="26"/>
  <c r="G2371" i="26"/>
  <c r="G2370" i="26"/>
  <c r="G2369" i="26"/>
  <c r="G2368" i="26"/>
  <c r="G2367" i="26"/>
  <c r="G2366" i="26"/>
  <c r="G2365" i="26"/>
  <c r="G2364" i="26"/>
  <c r="G2363" i="26"/>
  <c r="G2362" i="26"/>
  <c r="G2361" i="26"/>
  <c r="G2360" i="26"/>
  <c r="G2359" i="26"/>
  <c r="G2358" i="26"/>
  <c r="G2357" i="26"/>
  <c r="G2356" i="26"/>
  <c r="G2355" i="26"/>
  <c r="G2354" i="26"/>
  <c r="G2353" i="26"/>
  <c r="G2352" i="26"/>
  <c r="G2351" i="26"/>
  <c r="G2350" i="26"/>
  <c r="G2349" i="26"/>
  <c r="G2348" i="26"/>
  <c r="G2347" i="26"/>
  <c r="G2346" i="26"/>
  <c r="G2345" i="26"/>
  <c r="G2344" i="26"/>
  <c r="G2343" i="26"/>
  <c r="G2342" i="26"/>
  <c r="G2341" i="26"/>
  <c r="G2340" i="26"/>
  <c r="G2339" i="26"/>
  <c r="G2338" i="26"/>
  <c r="G2337" i="26"/>
  <c r="G2336" i="26"/>
  <c r="G2335" i="26"/>
  <c r="G2334" i="26"/>
  <c r="G2333" i="26"/>
  <c r="G2332" i="26"/>
  <c r="G2331" i="26"/>
  <c r="G2330" i="26"/>
  <c r="G2329" i="26"/>
  <c r="G2328" i="26"/>
  <c r="G2327" i="26"/>
  <c r="G2326" i="26"/>
  <c r="G2325" i="26"/>
  <c r="G2324" i="26"/>
  <c r="G2323" i="26"/>
  <c r="G2322" i="26"/>
  <c r="G2321" i="26"/>
  <c r="G2320" i="26"/>
  <c r="G2319" i="26"/>
  <c r="G2318" i="26"/>
  <c r="G2317" i="26"/>
  <c r="G2316" i="26"/>
  <c r="G2315" i="26"/>
  <c r="G2314" i="26"/>
  <c r="G2313" i="26"/>
  <c r="G2312" i="26"/>
  <c r="G2311" i="26"/>
  <c r="G2310" i="26"/>
  <c r="G2309" i="26"/>
  <c r="G2308" i="26"/>
  <c r="G2307" i="26"/>
  <c r="G2306" i="26"/>
  <c r="G2305" i="26"/>
  <c r="G2304" i="26"/>
  <c r="G2303" i="26"/>
  <c r="G2302" i="26"/>
  <c r="G2301" i="26"/>
  <c r="G2300" i="26"/>
  <c r="G2299" i="26"/>
  <c r="G2298" i="26"/>
  <c r="G2297" i="26"/>
  <c r="G2296" i="26"/>
  <c r="G2295" i="26"/>
  <c r="G2294" i="26"/>
  <c r="G2293" i="26"/>
  <c r="G2292" i="26"/>
  <c r="G2291" i="26"/>
  <c r="G2290" i="26"/>
  <c r="G2289" i="26"/>
  <c r="G2288" i="26"/>
  <c r="G2287" i="26"/>
  <c r="G2286" i="26"/>
  <c r="G2285" i="26"/>
  <c r="G2284" i="26"/>
  <c r="G2283" i="26"/>
  <c r="G2282" i="26"/>
  <c r="G2281" i="26"/>
  <c r="G2280" i="26"/>
  <c r="G2279" i="26"/>
  <c r="G2278" i="26"/>
  <c r="G2277" i="26"/>
  <c r="G2276" i="26"/>
  <c r="G2275" i="26"/>
  <c r="G2274" i="26"/>
  <c r="G2273" i="26"/>
  <c r="G2272" i="26"/>
  <c r="G2271" i="26"/>
  <c r="G2270" i="26"/>
  <c r="G2269" i="26"/>
  <c r="G2268" i="26"/>
  <c r="G2267" i="26"/>
  <c r="G2266" i="26"/>
  <c r="G2265" i="26"/>
  <c r="G2264" i="26"/>
  <c r="G2263" i="26"/>
  <c r="G2262" i="26"/>
  <c r="G2261" i="26"/>
  <c r="G2260" i="26"/>
  <c r="G2259" i="26"/>
  <c r="G2258" i="26"/>
  <c r="G2257" i="26"/>
  <c r="G2256" i="26"/>
  <c r="G2255" i="26"/>
  <c r="G2254" i="26"/>
  <c r="G2253" i="26"/>
  <c r="G2252" i="26"/>
  <c r="G2251" i="26"/>
  <c r="G2250" i="26"/>
  <c r="G2249" i="26"/>
  <c r="G2248" i="26"/>
  <c r="G2247" i="26"/>
  <c r="G2246" i="26"/>
  <c r="G2245" i="26"/>
  <c r="G2244" i="26"/>
  <c r="G2243" i="26"/>
  <c r="G2242" i="26"/>
  <c r="G2241" i="26"/>
  <c r="G2240" i="26"/>
  <c r="G2239" i="26"/>
  <c r="G2238" i="26"/>
  <c r="G2237" i="26"/>
  <c r="G2236" i="26"/>
  <c r="G2235" i="26"/>
  <c r="G2234" i="26"/>
  <c r="G2233" i="26"/>
  <c r="G2232" i="26"/>
  <c r="G2231" i="26"/>
  <c r="G2230" i="26"/>
  <c r="G2229" i="26"/>
  <c r="G2228" i="26"/>
  <c r="G2227" i="26"/>
  <c r="G2226" i="26"/>
  <c r="G2225" i="26"/>
  <c r="G2224" i="26"/>
  <c r="G2223" i="26"/>
  <c r="G2222" i="26"/>
  <c r="G2221" i="26"/>
  <c r="G2220" i="26"/>
  <c r="G2219" i="26"/>
  <c r="G2218" i="26"/>
  <c r="G2217" i="26"/>
  <c r="G2216" i="26"/>
  <c r="G2215" i="26"/>
  <c r="G2214" i="26"/>
  <c r="G2213" i="26"/>
  <c r="G2212" i="26"/>
  <c r="G2211" i="26"/>
  <c r="G2210" i="26"/>
  <c r="G2209" i="26"/>
  <c r="G2208" i="26"/>
  <c r="G2207" i="26"/>
  <c r="G2206" i="26"/>
  <c r="G2205" i="26"/>
  <c r="G2204" i="26"/>
  <c r="G2203" i="26"/>
  <c r="G2202" i="26"/>
  <c r="G2201" i="26"/>
  <c r="G2200" i="26"/>
  <c r="G2199" i="26"/>
  <c r="G2198" i="26"/>
  <c r="G2197" i="26"/>
  <c r="G2196" i="26"/>
  <c r="G2195" i="26"/>
  <c r="G2194" i="26"/>
  <c r="G2193" i="26"/>
  <c r="G2192" i="26"/>
  <c r="G2191" i="26"/>
  <c r="G2190" i="26"/>
  <c r="G2189" i="26"/>
  <c r="G2188" i="26"/>
  <c r="G2187" i="26"/>
  <c r="G2186" i="26"/>
  <c r="G2185" i="26"/>
  <c r="G2184" i="26"/>
  <c r="G2183" i="26"/>
  <c r="G2182" i="26"/>
  <c r="G2181" i="26"/>
  <c r="G2180" i="26"/>
  <c r="G2179" i="26"/>
  <c r="G2178" i="26"/>
  <c r="G2177" i="26"/>
  <c r="G2176" i="26"/>
  <c r="G2175" i="26"/>
  <c r="G2174" i="26"/>
  <c r="G2173" i="26"/>
  <c r="G2172" i="26"/>
  <c r="G2171" i="26"/>
  <c r="G2170" i="26"/>
  <c r="G2169" i="26"/>
  <c r="G2168" i="26"/>
  <c r="G2167" i="26"/>
  <c r="G2166" i="26"/>
  <c r="G2165" i="26"/>
  <c r="G2164" i="26"/>
  <c r="G2163" i="26"/>
  <c r="G2162" i="26"/>
  <c r="G2161" i="26"/>
  <c r="G2160" i="26"/>
  <c r="G2159" i="26"/>
  <c r="G2158" i="26"/>
  <c r="G2157" i="26"/>
  <c r="G2156" i="26"/>
  <c r="G2155" i="26"/>
  <c r="G2154" i="26"/>
  <c r="G2153" i="26"/>
  <c r="G2152" i="26"/>
  <c r="G2151" i="26"/>
  <c r="G2150" i="26"/>
  <c r="G2149" i="26"/>
  <c r="G2148" i="26"/>
  <c r="G2147" i="26"/>
  <c r="G2146" i="26"/>
  <c r="G2145" i="26"/>
  <c r="G2144" i="26"/>
  <c r="G2143" i="26"/>
  <c r="G2142" i="26"/>
  <c r="G2141" i="26"/>
  <c r="G2140" i="26"/>
  <c r="G2139" i="26"/>
  <c r="G2138" i="26"/>
  <c r="G2137" i="26"/>
  <c r="G2136" i="26"/>
  <c r="G2135" i="26"/>
  <c r="G2134" i="26"/>
  <c r="G2133" i="26"/>
  <c r="G2132" i="26"/>
  <c r="G2131" i="26"/>
  <c r="G2130" i="26"/>
  <c r="G2129" i="26"/>
  <c r="G2128" i="26"/>
  <c r="G2127" i="26"/>
  <c r="G2126" i="26"/>
  <c r="G2125" i="26"/>
  <c r="G2124" i="26"/>
  <c r="G2123" i="26"/>
  <c r="G2122" i="26"/>
  <c r="G2121" i="26"/>
  <c r="G2120" i="26"/>
  <c r="G2119" i="26"/>
  <c r="G2118" i="26"/>
  <c r="G2117" i="26"/>
  <c r="G2116" i="26"/>
  <c r="G2115" i="26"/>
  <c r="G2114" i="26"/>
  <c r="G2113" i="26"/>
  <c r="G2112" i="26"/>
  <c r="G2111" i="26"/>
  <c r="G2110" i="26"/>
  <c r="G2109" i="26"/>
  <c r="G2108" i="26"/>
  <c r="G2107" i="26"/>
  <c r="G2106" i="26"/>
  <c r="G2105" i="26"/>
  <c r="G2104" i="26"/>
  <c r="G2103" i="26"/>
  <c r="G2102" i="26"/>
  <c r="G2101" i="26"/>
  <c r="G2100" i="26"/>
  <c r="G2099" i="26"/>
  <c r="G2098" i="26"/>
  <c r="G2097" i="26"/>
  <c r="G2096" i="26"/>
  <c r="G2095" i="26"/>
  <c r="G2094" i="26"/>
  <c r="G2093" i="26"/>
  <c r="G2092" i="26"/>
  <c r="G2091" i="26"/>
  <c r="G2090" i="26"/>
  <c r="G2089" i="26"/>
  <c r="G2088" i="26"/>
  <c r="G2087" i="26"/>
  <c r="G2086" i="26"/>
  <c r="G2085" i="26"/>
  <c r="G2084" i="26"/>
  <c r="G2083" i="26"/>
  <c r="G2082" i="26"/>
  <c r="G2081" i="26"/>
  <c r="G2080" i="26"/>
  <c r="G2079" i="26"/>
  <c r="G2078" i="26"/>
  <c r="G2077" i="26"/>
  <c r="G2076" i="26"/>
  <c r="G2075" i="26"/>
  <c r="G2074" i="26"/>
  <c r="G2073" i="26"/>
  <c r="G2072" i="26"/>
  <c r="G2071" i="26"/>
  <c r="G2070" i="26"/>
  <c r="G2069" i="26"/>
  <c r="G2068" i="26"/>
  <c r="G2067" i="26"/>
  <c r="G2066" i="26"/>
  <c r="G2065" i="26"/>
  <c r="G2064" i="26"/>
  <c r="G2063" i="26"/>
  <c r="G2062" i="26"/>
  <c r="G2061" i="26"/>
  <c r="G2060" i="26"/>
  <c r="G2059" i="26"/>
  <c r="G2058" i="26"/>
  <c r="G2057" i="26"/>
  <c r="G2056" i="26"/>
  <c r="G2055" i="26"/>
  <c r="G2054" i="26"/>
  <c r="G2053" i="26"/>
  <c r="G2052" i="26"/>
  <c r="G2051" i="26"/>
  <c r="G2050" i="26"/>
  <c r="G2049" i="26"/>
  <c r="G2048" i="26"/>
  <c r="G2047" i="26"/>
  <c r="G2046" i="26"/>
  <c r="G2045" i="26"/>
  <c r="G2044" i="26"/>
  <c r="G2043" i="26"/>
  <c r="G2042" i="26"/>
  <c r="G2041" i="26"/>
  <c r="G2040" i="26"/>
  <c r="G2039" i="26"/>
  <c r="G2038" i="26"/>
  <c r="G2037" i="26"/>
  <c r="G2036" i="26"/>
  <c r="G2035" i="26"/>
  <c r="G2034" i="26"/>
  <c r="G2033" i="26"/>
  <c r="G2032" i="26"/>
  <c r="G2031" i="26"/>
  <c r="G2030" i="26"/>
  <c r="G2029" i="26"/>
  <c r="G2028" i="26"/>
  <c r="G2027" i="26"/>
  <c r="G2026" i="26"/>
  <c r="G2025" i="26"/>
  <c r="G2024" i="26"/>
  <c r="G2023" i="26"/>
  <c r="G2022" i="26"/>
  <c r="G2021" i="26"/>
  <c r="G2020" i="26"/>
  <c r="G2019" i="26"/>
  <c r="G2018" i="26"/>
  <c r="G2017" i="26"/>
  <c r="G2016" i="26"/>
  <c r="G2015" i="26"/>
  <c r="G2014" i="26"/>
  <c r="G2013" i="26"/>
  <c r="G2012" i="26"/>
  <c r="G2011" i="26"/>
  <c r="G2010" i="26"/>
  <c r="G2009" i="26"/>
  <c r="G2008" i="26"/>
  <c r="G2007" i="26"/>
  <c r="G2006" i="26"/>
  <c r="G2005" i="26"/>
  <c r="G2004" i="26"/>
  <c r="G2003" i="26"/>
  <c r="G2002" i="26"/>
  <c r="G2001" i="26"/>
  <c r="G2000" i="26"/>
  <c r="G1999" i="26"/>
  <c r="G1998" i="26"/>
  <c r="G1997" i="26"/>
  <c r="G1996" i="26"/>
  <c r="G1995" i="26"/>
  <c r="G1994" i="26"/>
  <c r="G1993" i="26"/>
  <c r="G1992" i="26"/>
  <c r="G1991" i="26"/>
  <c r="G1990" i="26"/>
  <c r="G1989" i="26"/>
  <c r="G1988" i="26"/>
  <c r="G1987" i="26"/>
  <c r="G1986" i="26"/>
  <c r="G1985" i="26"/>
  <c r="G1984" i="26"/>
  <c r="G1983" i="26"/>
  <c r="G1982" i="26"/>
  <c r="G1981" i="26"/>
  <c r="G1980" i="26"/>
  <c r="G1979" i="26"/>
  <c r="G1978" i="26"/>
  <c r="G1977" i="26"/>
  <c r="G1976" i="26"/>
  <c r="G1975" i="26"/>
  <c r="G1974" i="26"/>
  <c r="G1973" i="26"/>
  <c r="G1972" i="26"/>
  <c r="G1971" i="26"/>
  <c r="G1970" i="26"/>
  <c r="G1969" i="26"/>
  <c r="G1968" i="26"/>
  <c r="G1967" i="26"/>
  <c r="G1966" i="26"/>
  <c r="G1965" i="26"/>
  <c r="G1964" i="26"/>
  <c r="G1963" i="26"/>
  <c r="G1962" i="26"/>
  <c r="G1961" i="26"/>
  <c r="G1960" i="26"/>
  <c r="G1959" i="26"/>
  <c r="G1958" i="26"/>
  <c r="G1957" i="26"/>
  <c r="G1956" i="26"/>
  <c r="G1955" i="26"/>
  <c r="G1954" i="26"/>
  <c r="G1953" i="26"/>
  <c r="G1952" i="26"/>
  <c r="G1951" i="26"/>
  <c r="G1950" i="26"/>
  <c r="G1949" i="26"/>
  <c r="G1948" i="26"/>
  <c r="G1947" i="26"/>
  <c r="G1946" i="26"/>
  <c r="G1945" i="26"/>
  <c r="G1944" i="26"/>
  <c r="G1943" i="26"/>
  <c r="G1942" i="26"/>
  <c r="G1941" i="26"/>
  <c r="G1940" i="26"/>
  <c r="G1939" i="26"/>
  <c r="G1938" i="26"/>
  <c r="G1937" i="26"/>
  <c r="G1936" i="26"/>
  <c r="G1935" i="26"/>
  <c r="G1934" i="26"/>
  <c r="G1933" i="26"/>
  <c r="G1932" i="26"/>
  <c r="G1931" i="26"/>
  <c r="G1930" i="26"/>
  <c r="G1929" i="26"/>
  <c r="G1928" i="26"/>
  <c r="G1927" i="26"/>
  <c r="G1926" i="26"/>
  <c r="G1925" i="26"/>
  <c r="G1924" i="26"/>
  <c r="G1923" i="26"/>
  <c r="G1922" i="26"/>
  <c r="G1921" i="26"/>
  <c r="G1920" i="26"/>
  <c r="G1919" i="26"/>
  <c r="G1918" i="26"/>
  <c r="G1917" i="26"/>
  <c r="G1916" i="26"/>
  <c r="G1915" i="26"/>
  <c r="G1914" i="26"/>
  <c r="G1913" i="26"/>
  <c r="G1912" i="26"/>
  <c r="G1911" i="26"/>
  <c r="G1910" i="26"/>
  <c r="G1909" i="26"/>
  <c r="G1908" i="26"/>
  <c r="G1907" i="26"/>
  <c r="G1906" i="26"/>
  <c r="G1905" i="26"/>
  <c r="G1904" i="26"/>
  <c r="G1903" i="26"/>
  <c r="G1902" i="26"/>
  <c r="G1901" i="26"/>
  <c r="G1900" i="26"/>
  <c r="G1899" i="26"/>
  <c r="G1898" i="26"/>
  <c r="G1897" i="26"/>
  <c r="G1896" i="26"/>
  <c r="G1895" i="26"/>
  <c r="G1894" i="26"/>
  <c r="G1893" i="26"/>
  <c r="G1892" i="26"/>
  <c r="G1891" i="26"/>
  <c r="G1890" i="26"/>
  <c r="G1889" i="26"/>
  <c r="G1888" i="26"/>
  <c r="G1887" i="26"/>
  <c r="G1886" i="26"/>
  <c r="G1885" i="26"/>
  <c r="G1884" i="26"/>
  <c r="G1883" i="26"/>
  <c r="G1882" i="26"/>
  <c r="G1881" i="26"/>
  <c r="G1880" i="26"/>
  <c r="G1879" i="26"/>
  <c r="G1878" i="26"/>
  <c r="G1877" i="26"/>
  <c r="G1876" i="26"/>
  <c r="G1875" i="26"/>
  <c r="G1874" i="26"/>
  <c r="G1873" i="26"/>
  <c r="G1872" i="26"/>
  <c r="G1871" i="26"/>
  <c r="G1870" i="26"/>
  <c r="G1869" i="26"/>
  <c r="G1868" i="26"/>
  <c r="G1867" i="26"/>
  <c r="G1866" i="26"/>
  <c r="G1865" i="26"/>
  <c r="G1864" i="26"/>
  <c r="G1863" i="26"/>
  <c r="G1862" i="26"/>
  <c r="G1861" i="26"/>
  <c r="G1860" i="26"/>
  <c r="G1859" i="26"/>
  <c r="G1858" i="26"/>
  <c r="G1857" i="26"/>
  <c r="G1856" i="26"/>
  <c r="G1855" i="26"/>
  <c r="G1854" i="26"/>
  <c r="G1853" i="26"/>
  <c r="G1852" i="26"/>
  <c r="G1851" i="26"/>
  <c r="G1850" i="26"/>
  <c r="G1849" i="26"/>
  <c r="G1848" i="26"/>
  <c r="G1847" i="26"/>
  <c r="G1846" i="26"/>
  <c r="G1845" i="26"/>
  <c r="G1844" i="26"/>
  <c r="G1843" i="26"/>
  <c r="G1842" i="26"/>
  <c r="G1841" i="26"/>
  <c r="G1840" i="26"/>
  <c r="G1839" i="26"/>
  <c r="G1838" i="26"/>
  <c r="G1837" i="26"/>
  <c r="G1836" i="26"/>
  <c r="G1835" i="26"/>
  <c r="G1834" i="26"/>
  <c r="G1833" i="26"/>
  <c r="G1832" i="26"/>
  <c r="G1831" i="26"/>
  <c r="G1830" i="26"/>
  <c r="G1829" i="26"/>
  <c r="G1828" i="26"/>
  <c r="G1827" i="26"/>
  <c r="G1826" i="26"/>
  <c r="G1825" i="26"/>
  <c r="G1824" i="26"/>
  <c r="G1823" i="26"/>
  <c r="G1822" i="26"/>
  <c r="G1821" i="26"/>
  <c r="G1820" i="26"/>
  <c r="G1819" i="26"/>
  <c r="G1818" i="26"/>
  <c r="G1817" i="26"/>
  <c r="G1816" i="26"/>
  <c r="G1815" i="26"/>
  <c r="G1814" i="26"/>
  <c r="G1813" i="26"/>
  <c r="G1812" i="26"/>
  <c r="G1811" i="26"/>
  <c r="G1810" i="26"/>
  <c r="G1809" i="26"/>
  <c r="G1808" i="26"/>
  <c r="G1807" i="26"/>
  <c r="G1806" i="26"/>
  <c r="G1805" i="26"/>
  <c r="G1804" i="26"/>
  <c r="G1803" i="26"/>
  <c r="G1802" i="26"/>
  <c r="G1801" i="26"/>
  <c r="G1800" i="26"/>
  <c r="G1799" i="26"/>
  <c r="G1798" i="26"/>
  <c r="G1797" i="26"/>
  <c r="G1796" i="26"/>
  <c r="G1795" i="26"/>
  <c r="G1794" i="26"/>
  <c r="G1793" i="26"/>
  <c r="G1792" i="26"/>
  <c r="G1791" i="26"/>
  <c r="G1790" i="26"/>
  <c r="G1789" i="26"/>
  <c r="G1788" i="26"/>
  <c r="G1787" i="26"/>
  <c r="G1786" i="26"/>
  <c r="G1785" i="26"/>
  <c r="G1784" i="26"/>
  <c r="G1783" i="26"/>
  <c r="G1782" i="26"/>
  <c r="G1781" i="26"/>
  <c r="G1780" i="26"/>
  <c r="G1779" i="26"/>
  <c r="G1778" i="26"/>
  <c r="G1777" i="26"/>
  <c r="G1776" i="26"/>
  <c r="G1775" i="26"/>
  <c r="G1774" i="26"/>
  <c r="G1773" i="26"/>
  <c r="G1772" i="26"/>
  <c r="G1771" i="26"/>
  <c r="G1770" i="26"/>
  <c r="G1769" i="26"/>
  <c r="G1768" i="26"/>
  <c r="G1767" i="26"/>
  <c r="G1766" i="26"/>
  <c r="G1765" i="26"/>
  <c r="G1764" i="26"/>
  <c r="G1763" i="26"/>
  <c r="G1762" i="26"/>
  <c r="G1761" i="26"/>
  <c r="G1760" i="26"/>
  <c r="G1759" i="26"/>
  <c r="G1758" i="26"/>
  <c r="G1757" i="26"/>
  <c r="G1756" i="26"/>
  <c r="G1755" i="26"/>
  <c r="G1754" i="26"/>
  <c r="G1753" i="26"/>
  <c r="G1752" i="26"/>
  <c r="G1751" i="26"/>
  <c r="G1750" i="26"/>
  <c r="G1749" i="26"/>
  <c r="G1748" i="26"/>
  <c r="G1747" i="26"/>
  <c r="G1746" i="26"/>
  <c r="G1745" i="26"/>
  <c r="G1744" i="26"/>
  <c r="G1743" i="26"/>
  <c r="G1742" i="26"/>
  <c r="G1741" i="26"/>
  <c r="G1740" i="26"/>
  <c r="G1739" i="26"/>
  <c r="G1738" i="26"/>
  <c r="G1737" i="26"/>
  <c r="G1736" i="26"/>
  <c r="G1735" i="26"/>
  <c r="G1734" i="26"/>
  <c r="G1733" i="26"/>
  <c r="G1732" i="26"/>
  <c r="G1731" i="26"/>
  <c r="G1730" i="26"/>
  <c r="G1729" i="26"/>
  <c r="G1728" i="26"/>
  <c r="G1727" i="26"/>
  <c r="G1726" i="26"/>
  <c r="G1725" i="26"/>
  <c r="G1724" i="26"/>
  <c r="G1723" i="26"/>
  <c r="G1722" i="26"/>
  <c r="G1721" i="26"/>
  <c r="G1720" i="26"/>
  <c r="G1719" i="26"/>
  <c r="G1718" i="26"/>
  <c r="G1717" i="26"/>
  <c r="G1716" i="26"/>
  <c r="G1715" i="26"/>
  <c r="G1714" i="26"/>
  <c r="G1713" i="26"/>
  <c r="G1712" i="26"/>
  <c r="G1711" i="26"/>
  <c r="G1710" i="26"/>
  <c r="G1709" i="26"/>
  <c r="G1708" i="26"/>
  <c r="G1707" i="26"/>
  <c r="G1706" i="26"/>
  <c r="G1705" i="26"/>
  <c r="G1704" i="26"/>
  <c r="G1703" i="26"/>
  <c r="G1702" i="26"/>
  <c r="G1701" i="26"/>
  <c r="G1700" i="26"/>
  <c r="G1699" i="26"/>
  <c r="G1698" i="26"/>
  <c r="G1697" i="26"/>
  <c r="G1696" i="26"/>
  <c r="G1695" i="26"/>
  <c r="G1694" i="26"/>
  <c r="G1693" i="26"/>
  <c r="G1692" i="26"/>
  <c r="G1691" i="26"/>
  <c r="G1690" i="26"/>
  <c r="G1689" i="26"/>
  <c r="G1688" i="26"/>
  <c r="G1687" i="26"/>
  <c r="G1686" i="26"/>
  <c r="G1685" i="26"/>
  <c r="G1684" i="26"/>
  <c r="G1683" i="26"/>
  <c r="G1682" i="26"/>
  <c r="G1681" i="26"/>
  <c r="G1680" i="26"/>
  <c r="G1679" i="26"/>
  <c r="G1678" i="26"/>
  <c r="G1677" i="26"/>
  <c r="G1676" i="26"/>
  <c r="G1675" i="26"/>
  <c r="G1674" i="26"/>
  <c r="G1673" i="26"/>
  <c r="G1672" i="26"/>
  <c r="G1671" i="26"/>
  <c r="G1670" i="26"/>
  <c r="G1669" i="26"/>
  <c r="G1668" i="26"/>
  <c r="G1667" i="26"/>
  <c r="G1666" i="26"/>
  <c r="G1665" i="26"/>
  <c r="G1664" i="26"/>
  <c r="G1663" i="26"/>
  <c r="G1662" i="26"/>
  <c r="G1661" i="26"/>
  <c r="G1660" i="26"/>
  <c r="G1659" i="26"/>
  <c r="G1658" i="26"/>
  <c r="G1657" i="26"/>
  <c r="G1656" i="26"/>
  <c r="G1655" i="26"/>
  <c r="G1654" i="26"/>
  <c r="G1653" i="26"/>
  <c r="G1652" i="26"/>
  <c r="G1651" i="26"/>
  <c r="G1650" i="26"/>
  <c r="G1649" i="26"/>
  <c r="G1648" i="26"/>
  <c r="G1647" i="26"/>
  <c r="G1646" i="26"/>
  <c r="G1645" i="26"/>
  <c r="G1644" i="26"/>
  <c r="G1643" i="26"/>
  <c r="G1642" i="26"/>
  <c r="G1641" i="26"/>
  <c r="G1640" i="26"/>
  <c r="G1639" i="26"/>
  <c r="G1638" i="26"/>
  <c r="G1637" i="26"/>
  <c r="G1636" i="26"/>
  <c r="G1635" i="26"/>
  <c r="G1634" i="26"/>
  <c r="G1633" i="26"/>
  <c r="G1632" i="26"/>
  <c r="G1631" i="26"/>
  <c r="G1630" i="26"/>
  <c r="G1629" i="26"/>
  <c r="G1628" i="26"/>
  <c r="G1627" i="26"/>
  <c r="G1626" i="26"/>
  <c r="G1625" i="26"/>
  <c r="G1624" i="26"/>
  <c r="G1623" i="26"/>
  <c r="G1622" i="26"/>
  <c r="G1621" i="26"/>
  <c r="G1620" i="26"/>
  <c r="G1619" i="26"/>
  <c r="G1618" i="26"/>
  <c r="G1617" i="26"/>
  <c r="G1616" i="26"/>
  <c r="G1615" i="26"/>
  <c r="G1614" i="26"/>
  <c r="G1613" i="26"/>
  <c r="G1612" i="26"/>
  <c r="G1611" i="26"/>
  <c r="G1610" i="26"/>
  <c r="G1609" i="26"/>
  <c r="G1608" i="26"/>
  <c r="G1607" i="26"/>
  <c r="G1606" i="26"/>
  <c r="G1605" i="26"/>
  <c r="G1604" i="26"/>
  <c r="G1603" i="26"/>
  <c r="G1602" i="26"/>
  <c r="G1601" i="26"/>
  <c r="G1600" i="26"/>
  <c r="G1599" i="26"/>
  <c r="G1598" i="26"/>
  <c r="G1597" i="26"/>
  <c r="G1596" i="26"/>
  <c r="G1595" i="26"/>
  <c r="G1594" i="26"/>
  <c r="G1593" i="26"/>
  <c r="G1592" i="26"/>
  <c r="G1591" i="26"/>
  <c r="G1590" i="26"/>
  <c r="G1589" i="26"/>
  <c r="G1588" i="26"/>
  <c r="G1587" i="26"/>
  <c r="G1586" i="26"/>
  <c r="G1585" i="26"/>
  <c r="G1584" i="26"/>
  <c r="G1583" i="26"/>
  <c r="G1582" i="26"/>
  <c r="G1581" i="26"/>
  <c r="G1580" i="26"/>
  <c r="G1579" i="26"/>
  <c r="G1578" i="26"/>
  <c r="G1577" i="26"/>
  <c r="G1576" i="26"/>
  <c r="G1575" i="26"/>
  <c r="G1574" i="26"/>
  <c r="G1573" i="26"/>
  <c r="G1572" i="26"/>
  <c r="G1571" i="26"/>
  <c r="G1570" i="26"/>
  <c r="G1569" i="26"/>
  <c r="G1568" i="26"/>
  <c r="G1567" i="26"/>
  <c r="G1566" i="26"/>
  <c r="G1565" i="26"/>
  <c r="G1564" i="26"/>
  <c r="G1563" i="26"/>
  <c r="G1562" i="26"/>
  <c r="G1561" i="26"/>
  <c r="G1560" i="26"/>
  <c r="G1559" i="26"/>
  <c r="G1558" i="26"/>
  <c r="G1557" i="26"/>
  <c r="G1556" i="26"/>
  <c r="G1555" i="26"/>
  <c r="G1554" i="26"/>
  <c r="G1553" i="26"/>
  <c r="G1552" i="26"/>
  <c r="G1551" i="26"/>
  <c r="G1550" i="26"/>
  <c r="G1549" i="26"/>
  <c r="G1548" i="26"/>
  <c r="G1547" i="26"/>
  <c r="G1546" i="26"/>
  <c r="G1545" i="26"/>
  <c r="G1544" i="26"/>
  <c r="G1543" i="26"/>
  <c r="G1542" i="26"/>
  <c r="G1541" i="26"/>
  <c r="G1540" i="26"/>
  <c r="G1539" i="26"/>
  <c r="G1538" i="26"/>
  <c r="G1537" i="26"/>
  <c r="G1536" i="26"/>
  <c r="G1535" i="26"/>
  <c r="G1534" i="26"/>
  <c r="G1533" i="26"/>
  <c r="G1532" i="26"/>
  <c r="G1531" i="26"/>
  <c r="G1530" i="26"/>
  <c r="G1529" i="26"/>
  <c r="G1528" i="26"/>
  <c r="G1527" i="26"/>
  <c r="G1526" i="26"/>
  <c r="G1525" i="26"/>
  <c r="G1524" i="26"/>
  <c r="G1523" i="26"/>
  <c r="G1522" i="26"/>
  <c r="G1521" i="26"/>
  <c r="G1520" i="26"/>
  <c r="G1519" i="26"/>
  <c r="G1518" i="26"/>
  <c r="G1517" i="26"/>
  <c r="G1516" i="26"/>
  <c r="G1515" i="26"/>
  <c r="G1514" i="26"/>
  <c r="G1513" i="26"/>
  <c r="G1512" i="26"/>
  <c r="G1511" i="26"/>
  <c r="G1510" i="26"/>
  <c r="G1509" i="26"/>
  <c r="G1508" i="26"/>
  <c r="G1507" i="26"/>
  <c r="G1506" i="26"/>
  <c r="G1505" i="26"/>
  <c r="G1504" i="26"/>
  <c r="G1503" i="26"/>
  <c r="G1502" i="26"/>
  <c r="G1501" i="26"/>
  <c r="G1500" i="26"/>
  <c r="G1499" i="26"/>
  <c r="G1498" i="26"/>
  <c r="G1497" i="26"/>
  <c r="G1496" i="26"/>
  <c r="G1495" i="26"/>
  <c r="G1494" i="26"/>
  <c r="G1493" i="26"/>
  <c r="G1492" i="26"/>
  <c r="G1491" i="26"/>
  <c r="G1490" i="26"/>
  <c r="G1489" i="26"/>
  <c r="G1488" i="26"/>
  <c r="G1487" i="26"/>
  <c r="G1486" i="26"/>
  <c r="G1485" i="26"/>
  <c r="G1484" i="26"/>
  <c r="G1483" i="26"/>
  <c r="G1482" i="26"/>
  <c r="G1481" i="26"/>
  <c r="G1480" i="26"/>
  <c r="G1479" i="26"/>
  <c r="G1478" i="26"/>
  <c r="G1477" i="26"/>
  <c r="G1476" i="26"/>
  <c r="G1475" i="26"/>
  <c r="G1474" i="26"/>
  <c r="G1473" i="26"/>
  <c r="G1472" i="26"/>
  <c r="G1471" i="26"/>
  <c r="G1470" i="26"/>
  <c r="G1469" i="26"/>
  <c r="G1468" i="26"/>
  <c r="G1467" i="26"/>
  <c r="G1466" i="26"/>
  <c r="G1465" i="26"/>
  <c r="G1464" i="26"/>
  <c r="G1463" i="26"/>
  <c r="G1462" i="26"/>
  <c r="G1461" i="26"/>
  <c r="G1460" i="26"/>
  <c r="G1459" i="26"/>
  <c r="G1458" i="26"/>
  <c r="G1457" i="26"/>
  <c r="G1456" i="26"/>
  <c r="G1455" i="26"/>
  <c r="G1454" i="26"/>
  <c r="G1453" i="26"/>
  <c r="G1452" i="26"/>
  <c r="G1451" i="26"/>
  <c r="G1450" i="26"/>
  <c r="G1449" i="26"/>
  <c r="G1448" i="26"/>
  <c r="G1447" i="26"/>
  <c r="G1446" i="26"/>
  <c r="G1445" i="26"/>
  <c r="G1444" i="26"/>
  <c r="G1443" i="26"/>
  <c r="G1442" i="26"/>
  <c r="G1441" i="26"/>
  <c r="G1440" i="26"/>
  <c r="G1439" i="26"/>
  <c r="G1438" i="26"/>
  <c r="G1437" i="26"/>
  <c r="G1436" i="26"/>
  <c r="G1435" i="26"/>
  <c r="G1434" i="26"/>
  <c r="G1433" i="26"/>
  <c r="G1432" i="26"/>
  <c r="G1431" i="26"/>
  <c r="G1430" i="26"/>
  <c r="G1429" i="26"/>
  <c r="G1428" i="26"/>
  <c r="G1427" i="26"/>
  <c r="G1426" i="26"/>
  <c r="G1425" i="26"/>
  <c r="G1424" i="26"/>
  <c r="G1423" i="26"/>
  <c r="G1422" i="26"/>
  <c r="G1421" i="26"/>
  <c r="G1420" i="26"/>
  <c r="G1419" i="26"/>
  <c r="G1418" i="26"/>
  <c r="G1417" i="26"/>
  <c r="G1416" i="26"/>
  <c r="G1415" i="26"/>
  <c r="G1414" i="26"/>
  <c r="G1413" i="26"/>
  <c r="G1412" i="26"/>
  <c r="G1411" i="26"/>
  <c r="G1410" i="26"/>
  <c r="G1409" i="26"/>
  <c r="G1408" i="26"/>
  <c r="G1407" i="26"/>
  <c r="G1406" i="26"/>
  <c r="G1405" i="26"/>
  <c r="G1404" i="26"/>
  <c r="G1403" i="26"/>
  <c r="G1402" i="26"/>
  <c r="G1401" i="26"/>
  <c r="G1400" i="26"/>
  <c r="G1399" i="26"/>
  <c r="G1398" i="26"/>
  <c r="G1397" i="26"/>
  <c r="G1396" i="26"/>
  <c r="G1395" i="26"/>
  <c r="G1394" i="26"/>
  <c r="G1393" i="26"/>
  <c r="G1392" i="26"/>
  <c r="G1391" i="26"/>
  <c r="G1390" i="26"/>
  <c r="G1389" i="26"/>
  <c r="G1388" i="26"/>
  <c r="G1387" i="26"/>
  <c r="G1386" i="26"/>
  <c r="G1385" i="26"/>
  <c r="G1384" i="26"/>
  <c r="G1383" i="26"/>
  <c r="G1382" i="26"/>
  <c r="G1381" i="26"/>
  <c r="G1380" i="26"/>
  <c r="G1379" i="26"/>
  <c r="G1378" i="26"/>
  <c r="G1377" i="26"/>
  <c r="G1376" i="26"/>
  <c r="G1375" i="26"/>
  <c r="G1374" i="26"/>
  <c r="G1373" i="26"/>
  <c r="G1372" i="26"/>
  <c r="G1371" i="26"/>
  <c r="G1370" i="26"/>
  <c r="G1369" i="26"/>
  <c r="G1368" i="26"/>
  <c r="G1367" i="26"/>
  <c r="G1366" i="26"/>
  <c r="G1365" i="26"/>
  <c r="G1364" i="26"/>
  <c r="G1363" i="26"/>
  <c r="G1362" i="26"/>
  <c r="G1361" i="26"/>
  <c r="G1360" i="26"/>
  <c r="G1359" i="26"/>
  <c r="G1358" i="26"/>
  <c r="G1357" i="26"/>
  <c r="G1356" i="26"/>
  <c r="G1355" i="26"/>
  <c r="G1354" i="26"/>
  <c r="G1353" i="26"/>
  <c r="G1352" i="26"/>
  <c r="G1351" i="26"/>
  <c r="G1350" i="26"/>
  <c r="G1349" i="26"/>
  <c r="G1348" i="26"/>
  <c r="G1347" i="26"/>
  <c r="G1346" i="26"/>
  <c r="G1345" i="26"/>
  <c r="G1344" i="26"/>
  <c r="G1343" i="26"/>
  <c r="G1342" i="26"/>
  <c r="G1341" i="26"/>
  <c r="G1340" i="26"/>
  <c r="G1339" i="26"/>
  <c r="G1338" i="26"/>
  <c r="G1337" i="26"/>
  <c r="G1336" i="26"/>
  <c r="G1335" i="26"/>
  <c r="G1334" i="26"/>
  <c r="G1333" i="26"/>
  <c r="G1332" i="26"/>
  <c r="G1331" i="26"/>
  <c r="G1330" i="26"/>
  <c r="G1329" i="26"/>
  <c r="G1328" i="26"/>
  <c r="G1327" i="26"/>
  <c r="G1326" i="26"/>
  <c r="G1325" i="26"/>
  <c r="G1324" i="26"/>
  <c r="G1323" i="26"/>
  <c r="G1322" i="26"/>
  <c r="G1321" i="26"/>
  <c r="G1320" i="26"/>
  <c r="G1319" i="26"/>
  <c r="G1318" i="26"/>
  <c r="G1317" i="26"/>
  <c r="G1316" i="26"/>
  <c r="G1315" i="26"/>
  <c r="G1314" i="26"/>
  <c r="G1313" i="26"/>
  <c r="G1312" i="26"/>
  <c r="G1311" i="26"/>
  <c r="G1310" i="26"/>
  <c r="G1309" i="26"/>
  <c r="G1308" i="26"/>
  <c r="G1307" i="26"/>
  <c r="G1306" i="26"/>
  <c r="G1305" i="26"/>
  <c r="G1304" i="26"/>
  <c r="G1303" i="26"/>
  <c r="G1302" i="26"/>
  <c r="G1301" i="26"/>
  <c r="G1300" i="26"/>
  <c r="G1299" i="26"/>
  <c r="G1298" i="26"/>
  <c r="G1297" i="26"/>
  <c r="G1296" i="26"/>
  <c r="G1295" i="26"/>
  <c r="G1294" i="26"/>
  <c r="G1293" i="26"/>
  <c r="G1292" i="26"/>
  <c r="G1291" i="26"/>
  <c r="G1290" i="26"/>
  <c r="G1289" i="26"/>
  <c r="G1288" i="26"/>
  <c r="G1287" i="26"/>
  <c r="G1286" i="26"/>
  <c r="G1285" i="26"/>
  <c r="G1284" i="26"/>
  <c r="G1283" i="26"/>
  <c r="G1282" i="26"/>
  <c r="G1281" i="26"/>
  <c r="G1280" i="26"/>
  <c r="G1279" i="26"/>
  <c r="G1278" i="26"/>
  <c r="G1277" i="26"/>
  <c r="G1276" i="26"/>
  <c r="G1275" i="26"/>
  <c r="G1274" i="26"/>
  <c r="G1273" i="26"/>
  <c r="G1272" i="26"/>
  <c r="G1271" i="26"/>
  <c r="G1270" i="26"/>
  <c r="G1269" i="26"/>
  <c r="G1268" i="26"/>
  <c r="G1267" i="26"/>
  <c r="G1266" i="26"/>
  <c r="G1265" i="26"/>
  <c r="G1264" i="26"/>
  <c r="G1263" i="26"/>
  <c r="G1262" i="26"/>
  <c r="G1261" i="26"/>
  <c r="G1260" i="26"/>
  <c r="G1259" i="26"/>
  <c r="G1258" i="26"/>
  <c r="G1257" i="26"/>
  <c r="G1256" i="26"/>
  <c r="G1255" i="26"/>
  <c r="G1254" i="26"/>
  <c r="G1253" i="26"/>
  <c r="G1252" i="26"/>
  <c r="G1251" i="26"/>
  <c r="G1250" i="26"/>
  <c r="G1249" i="26"/>
  <c r="G1248" i="26"/>
  <c r="G1247" i="26"/>
  <c r="G1246" i="26"/>
  <c r="G1245" i="26"/>
  <c r="G1244" i="26"/>
  <c r="G1243" i="26"/>
  <c r="G1242" i="26"/>
  <c r="G1241" i="26"/>
  <c r="G1240" i="26"/>
  <c r="G1239" i="26"/>
  <c r="G1238" i="26"/>
  <c r="G1237" i="26"/>
  <c r="G1236" i="26"/>
  <c r="G1235" i="26"/>
  <c r="G1234" i="26"/>
  <c r="G1233" i="26"/>
  <c r="G1232" i="26"/>
  <c r="G1231" i="26"/>
  <c r="G1230" i="26"/>
  <c r="G1229" i="26"/>
  <c r="G1228" i="26"/>
  <c r="G1227" i="26"/>
  <c r="G1226" i="26"/>
  <c r="G1225" i="26"/>
  <c r="G1224" i="26"/>
  <c r="G1223" i="26"/>
  <c r="G1222" i="26"/>
  <c r="G1221" i="26"/>
  <c r="G1220" i="26"/>
  <c r="G1219" i="26"/>
  <c r="G1218" i="26"/>
  <c r="G1217" i="26"/>
  <c r="G1216" i="26"/>
  <c r="G1215" i="26"/>
  <c r="G1214" i="26"/>
  <c r="G1213" i="26"/>
  <c r="G1212" i="26"/>
  <c r="G1211" i="26"/>
  <c r="G1210" i="26"/>
  <c r="G1209" i="26"/>
  <c r="G1208" i="26"/>
  <c r="G1207" i="26"/>
  <c r="G1206" i="26"/>
  <c r="G1205" i="26"/>
  <c r="G1204" i="26"/>
  <c r="G1203" i="26"/>
  <c r="G1202" i="26"/>
  <c r="G1201" i="26"/>
  <c r="G1200" i="26"/>
  <c r="G1199" i="26"/>
  <c r="G1198" i="26"/>
  <c r="G1197" i="26"/>
  <c r="G1196" i="26"/>
  <c r="G1195" i="26"/>
  <c r="G1194" i="26"/>
  <c r="G1193" i="26"/>
  <c r="G1192" i="26"/>
  <c r="G1191" i="26"/>
  <c r="G1190" i="26"/>
  <c r="G1189" i="26"/>
  <c r="G1188" i="26"/>
  <c r="G1187" i="26"/>
  <c r="G1186" i="26"/>
  <c r="G1185" i="26"/>
  <c r="G1184" i="26"/>
  <c r="G1183" i="26"/>
  <c r="G1182" i="26"/>
  <c r="G1181" i="26"/>
  <c r="G1180" i="26"/>
  <c r="G1179" i="26"/>
  <c r="G1178" i="26"/>
  <c r="G1177" i="26"/>
  <c r="G1176" i="26"/>
  <c r="G1175" i="26"/>
  <c r="G1174" i="26"/>
  <c r="G1173" i="26"/>
  <c r="G1172" i="26"/>
  <c r="G1171" i="26"/>
  <c r="G1170" i="26"/>
  <c r="G1169" i="26"/>
  <c r="G1168" i="26"/>
  <c r="G1167" i="26"/>
  <c r="G1166" i="26"/>
  <c r="G1165" i="26"/>
  <c r="G1164" i="26"/>
  <c r="G1163" i="26"/>
  <c r="G1162" i="26"/>
  <c r="G1161" i="26"/>
  <c r="G1160" i="26"/>
  <c r="G1159" i="26"/>
  <c r="G1158" i="26"/>
  <c r="G1157" i="26"/>
  <c r="G1156" i="26"/>
  <c r="G1155" i="26"/>
  <c r="G1154" i="26"/>
  <c r="G1153" i="26"/>
  <c r="G1152" i="26"/>
  <c r="G1151" i="26"/>
  <c r="G1150" i="26"/>
  <c r="G1149" i="26"/>
  <c r="G1148" i="26"/>
  <c r="G1147" i="26"/>
  <c r="F1146" i="26"/>
  <c r="G1146" i="26" s="1"/>
  <c r="G1145" i="26"/>
  <c r="G1144" i="26"/>
  <c r="G1143" i="26"/>
  <c r="G1142" i="26"/>
  <c r="G1141" i="26"/>
  <c r="G1140" i="26"/>
  <c r="G1139" i="26"/>
  <c r="G1138" i="26"/>
  <c r="G1137" i="26"/>
  <c r="G1136" i="26"/>
  <c r="G1135" i="26"/>
  <c r="G1134" i="26"/>
  <c r="G1133" i="26"/>
  <c r="G1132" i="26"/>
  <c r="G1131" i="26"/>
  <c r="G1130" i="26"/>
  <c r="G1129" i="26"/>
  <c r="G1128" i="26"/>
  <c r="G1127" i="26"/>
  <c r="G1126" i="26"/>
  <c r="G1125" i="26"/>
  <c r="G1124" i="26"/>
  <c r="G1123" i="26"/>
  <c r="G1122" i="26"/>
  <c r="G1121" i="26"/>
  <c r="G1120" i="26"/>
  <c r="G1119" i="26"/>
  <c r="G1118" i="26"/>
  <c r="G1117" i="26"/>
  <c r="G1116" i="26"/>
  <c r="G1115" i="26"/>
  <c r="G1114" i="26"/>
  <c r="G1113" i="26"/>
  <c r="G1112" i="26"/>
  <c r="G1111" i="26"/>
  <c r="G1110" i="26"/>
  <c r="G1109" i="26"/>
  <c r="G1108" i="26"/>
  <c r="G1107" i="26"/>
  <c r="G1106" i="26"/>
  <c r="G1105" i="26"/>
  <c r="G1104" i="26"/>
  <c r="G1103" i="26"/>
  <c r="G1102" i="26"/>
  <c r="G1101" i="26"/>
  <c r="G1100" i="26"/>
  <c r="G1099" i="26"/>
  <c r="G1098" i="26"/>
  <c r="G1097" i="26"/>
  <c r="G1096" i="26"/>
  <c r="G1095" i="26"/>
  <c r="G1094" i="26"/>
  <c r="G1093" i="26"/>
  <c r="G1092" i="26"/>
  <c r="G1091" i="26"/>
  <c r="G1090" i="26"/>
  <c r="G1089" i="26"/>
  <c r="G1088" i="26"/>
  <c r="G1087" i="26"/>
  <c r="G1086" i="26"/>
  <c r="G1085" i="26"/>
  <c r="G1084" i="26"/>
  <c r="G1083" i="26"/>
  <c r="G1082" i="26"/>
  <c r="G1081" i="26"/>
  <c r="G1080" i="26"/>
  <c r="G1079" i="26"/>
  <c r="G1078" i="26"/>
  <c r="G1077" i="26"/>
  <c r="G1076" i="26"/>
  <c r="G1075" i="26"/>
  <c r="G1074" i="26"/>
  <c r="G1073" i="26"/>
  <c r="G1072" i="26"/>
  <c r="G1071" i="26"/>
  <c r="G1070" i="26"/>
  <c r="G1069" i="26"/>
  <c r="G1068" i="26"/>
  <c r="G1067" i="26"/>
  <c r="G1066" i="26"/>
  <c r="G1065" i="26"/>
  <c r="G1064" i="26"/>
  <c r="G1063" i="26"/>
  <c r="G1062" i="26"/>
  <c r="G1061" i="26"/>
  <c r="G1060" i="26"/>
  <c r="G1059" i="26"/>
  <c r="G1058" i="26"/>
  <c r="G1057" i="26"/>
  <c r="G1056" i="26"/>
  <c r="G1055" i="26"/>
  <c r="G1054" i="26"/>
  <c r="G1053" i="26"/>
  <c r="G1052" i="26"/>
  <c r="G1051" i="26"/>
  <c r="G1050" i="26"/>
  <c r="G1049" i="26"/>
  <c r="G1048" i="26"/>
  <c r="G1047" i="26"/>
  <c r="G1046" i="26"/>
  <c r="G1045" i="26"/>
  <c r="G1044" i="26"/>
  <c r="G1043" i="26"/>
  <c r="G1042" i="26"/>
  <c r="G1041" i="26"/>
  <c r="G1040" i="26"/>
  <c r="G1039" i="26"/>
  <c r="G1038" i="26"/>
  <c r="G1037" i="26"/>
  <c r="G1036" i="26"/>
  <c r="G1035" i="26"/>
  <c r="G1034" i="26"/>
  <c r="G1033" i="26"/>
  <c r="G1032" i="26"/>
  <c r="G1031" i="26"/>
  <c r="G1030" i="26"/>
  <c r="G1029" i="26"/>
  <c r="G1028" i="26"/>
  <c r="G1027" i="26"/>
  <c r="G1026" i="26"/>
  <c r="G1025" i="26"/>
  <c r="G1024" i="26"/>
  <c r="G1023" i="26"/>
  <c r="G1022" i="26"/>
  <c r="G1021" i="26"/>
  <c r="G1020" i="26"/>
  <c r="G1019" i="26"/>
  <c r="G1018" i="26"/>
  <c r="G1017" i="26"/>
  <c r="G1016" i="26"/>
  <c r="G1015" i="26"/>
  <c r="G1014" i="26"/>
  <c r="G1013" i="26"/>
  <c r="G1012" i="26"/>
  <c r="G1011" i="26"/>
  <c r="G1010" i="26"/>
  <c r="G1009" i="26"/>
  <c r="G1008" i="26"/>
  <c r="G1007" i="26"/>
  <c r="G1006" i="26"/>
  <c r="G1005" i="26"/>
  <c r="G1004" i="26"/>
  <c r="G1003" i="26"/>
  <c r="G1002" i="26"/>
  <c r="G1001" i="26"/>
  <c r="G1000" i="26"/>
  <c r="G999" i="26"/>
  <c r="G998" i="26"/>
  <c r="G997" i="26"/>
  <c r="G996" i="26"/>
  <c r="G995" i="26"/>
  <c r="G994" i="26"/>
  <c r="G993" i="26"/>
  <c r="G992" i="26"/>
  <c r="G991" i="26"/>
  <c r="G990" i="26"/>
  <c r="G989" i="26"/>
  <c r="G988" i="26"/>
  <c r="G987" i="26"/>
  <c r="G986" i="26"/>
  <c r="G985" i="26"/>
  <c r="G984" i="26"/>
  <c r="G983" i="26"/>
  <c r="G982" i="26"/>
  <c r="G981" i="26"/>
  <c r="G980" i="26"/>
  <c r="G979" i="26"/>
  <c r="G978" i="26"/>
  <c r="G977" i="26"/>
  <c r="G976" i="26"/>
  <c r="G975" i="26"/>
  <c r="G974" i="26"/>
  <c r="G973" i="26"/>
  <c r="G972" i="26"/>
  <c r="G971" i="26"/>
  <c r="G970" i="26"/>
  <c r="G969" i="26"/>
  <c r="G968" i="26"/>
  <c r="G967" i="26"/>
  <c r="G966" i="26"/>
  <c r="G965" i="26"/>
  <c r="G964" i="26"/>
  <c r="G963" i="26"/>
  <c r="G962" i="26"/>
  <c r="G961" i="26"/>
  <c r="G960" i="26"/>
  <c r="G959" i="26"/>
  <c r="G958" i="26"/>
  <c r="G957" i="26"/>
  <c r="G956" i="26"/>
  <c r="G955" i="26"/>
  <c r="G954" i="26"/>
  <c r="G953" i="26"/>
  <c r="G952" i="26"/>
  <c r="G951" i="26"/>
  <c r="G950" i="26"/>
  <c r="G949" i="26"/>
  <c r="G948" i="26"/>
  <c r="G947" i="26"/>
  <c r="G946" i="26"/>
  <c r="G945" i="26"/>
  <c r="G944" i="26"/>
  <c r="G943" i="26"/>
  <c r="G942" i="26"/>
  <c r="G941" i="26"/>
  <c r="G940" i="26"/>
  <c r="G939" i="26"/>
  <c r="G938" i="26"/>
  <c r="G937" i="26"/>
  <c r="G936" i="26"/>
  <c r="G935" i="26"/>
  <c r="G934" i="26"/>
  <c r="G933" i="26"/>
  <c r="G932" i="26"/>
  <c r="G931" i="26"/>
  <c r="G930" i="26"/>
  <c r="G929" i="26"/>
  <c r="G928" i="26"/>
  <c r="G927" i="26"/>
  <c r="G926" i="26"/>
  <c r="G925" i="26"/>
  <c r="G924" i="26"/>
  <c r="G923" i="26"/>
  <c r="G922" i="26"/>
  <c r="G921" i="26"/>
  <c r="G920" i="26"/>
  <c r="G919" i="26"/>
  <c r="G918" i="26"/>
  <c r="G917" i="26"/>
  <c r="G916" i="26"/>
  <c r="G915" i="26"/>
  <c r="G914" i="26"/>
  <c r="G913" i="26"/>
  <c r="G912" i="26"/>
  <c r="G911" i="26"/>
  <c r="G910" i="26"/>
  <c r="G909" i="26"/>
  <c r="G908" i="26"/>
  <c r="G907" i="26"/>
  <c r="G906" i="26"/>
  <c r="G905" i="26"/>
  <c r="G904" i="26"/>
  <c r="G903" i="26"/>
  <c r="G902" i="26"/>
  <c r="G901" i="26"/>
  <c r="G900" i="26"/>
  <c r="G899" i="26"/>
  <c r="G898" i="26"/>
  <c r="G897" i="26"/>
  <c r="G896" i="26"/>
  <c r="G895" i="26"/>
  <c r="G894" i="26"/>
  <c r="G893" i="26"/>
  <c r="G892" i="26"/>
  <c r="G891" i="26"/>
  <c r="G890" i="26"/>
  <c r="G889" i="26"/>
  <c r="G888" i="26"/>
  <c r="G887" i="26"/>
  <c r="G886" i="26"/>
  <c r="G885" i="26"/>
  <c r="G884" i="26"/>
  <c r="G883" i="26"/>
  <c r="G882" i="26"/>
  <c r="G881" i="26"/>
  <c r="G880" i="26"/>
  <c r="G879" i="26"/>
  <c r="G878" i="26"/>
  <c r="G877" i="26"/>
  <c r="G876" i="26"/>
  <c r="G875" i="26"/>
  <c r="G874" i="26"/>
  <c r="G873" i="26"/>
  <c r="G872" i="26"/>
  <c r="G871" i="26"/>
  <c r="G870" i="26"/>
  <c r="G869" i="26"/>
  <c r="G868" i="26"/>
  <c r="G867" i="26"/>
  <c r="G866" i="26"/>
  <c r="G865" i="26"/>
  <c r="G864" i="26"/>
  <c r="G863" i="26"/>
  <c r="G862" i="26"/>
  <c r="G861" i="26"/>
  <c r="G860" i="26"/>
  <c r="G859" i="26"/>
  <c r="G858" i="26"/>
  <c r="G857" i="26"/>
  <c r="G856" i="26"/>
  <c r="G855" i="26"/>
  <c r="G854" i="26"/>
  <c r="G853" i="26"/>
  <c r="G852" i="26"/>
  <c r="G851" i="26"/>
  <c r="G850" i="26"/>
  <c r="G849" i="26"/>
  <c r="G848" i="26"/>
  <c r="G847" i="26"/>
  <c r="G846" i="26"/>
  <c r="G845" i="26"/>
  <c r="G844" i="26"/>
  <c r="G843" i="26"/>
  <c r="G842" i="26"/>
  <c r="G841" i="26"/>
  <c r="G840" i="26"/>
  <c r="G839" i="26"/>
  <c r="G838" i="26"/>
  <c r="G837" i="26"/>
  <c r="G836" i="26"/>
  <c r="G835" i="26"/>
  <c r="G834" i="26"/>
  <c r="G833" i="26"/>
  <c r="G832" i="26"/>
  <c r="G831" i="26"/>
  <c r="G830" i="26"/>
  <c r="G829" i="26"/>
  <c r="G828" i="26"/>
  <c r="G827" i="26"/>
  <c r="G826" i="26"/>
  <c r="G825" i="26"/>
  <c r="G824" i="26"/>
  <c r="G823" i="26"/>
  <c r="G822" i="26"/>
  <c r="G821" i="26"/>
  <c r="G820" i="26"/>
  <c r="G819" i="26"/>
  <c r="G818" i="26"/>
  <c r="G817" i="26"/>
  <c r="G816" i="26"/>
  <c r="G815" i="26"/>
  <c r="G814" i="26"/>
  <c r="G813" i="26"/>
  <c r="G812" i="26"/>
  <c r="G811" i="26"/>
  <c r="G810" i="26"/>
  <c r="G809" i="26"/>
  <c r="G808" i="26"/>
  <c r="G807" i="26"/>
  <c r="G806" i="26"/>
  <c r="G805" i="26"/>
  <c r="G804" i="26"/>
  <c r="G803" i="26"/>
  <c r="G802" i="26"/>
  <c r="G801" i="26"/>
  <c r="G800" i="26"/>
  <c r="G799" i="26"/>
  <c r="G798" i="26"/>
  <c r="G797" i="26"/>
  <c r="G796" i="26"/>
  <c r="G795" i="26"/>
  <c r="G794" i="26"/>
  <c r="G793" i="26"/>
  <c r="G792" i="26"/>
  <c r="G791" i="26"/>
  <c r="G790" i="26"/>
  <c r="G789" i="26"/>
  <c r="G788" i="26"/>
  <c r="G787" i="26"/>
  <c r="G786" i="26"/>
  <c r="G785" i="26"/>
  <c r="G784" i="26"/>
  <c r="G783" i="26"/>
  <c r="G782" i="26"/>
  <c r="G781" i="26"/>
  <c r="G780" i="26"/>
  <c r="G779" i="26"/>
  <c r="G778" i="26"/>
  <c r="G777" i="26"/>
  <c r="G776" i="26"/>
  <c r="G775" i="26"/>
  <c r="G774" i="26"/>
  <c r="G773" i="26"/>
  <c r="G772" i="26"/>
  <c r="G771" i="26"/>
  <c r="G770" i="26"/>
  <c r="G769" i="26"/>
  <c r="G768" i="26"/>
  <c r="G767" i="26"/>
  <c r="G766" i="26"/>
  <c r="G765" i="26"/>
  <c r="G764" i="26"/>
  <c r="G763" i="26"/>
  <c r="G762" i="26"/>
  <c r="G761" i="26"/>
  <c r="G760" i="26"/>
  <c r="G759" i="26"/>
  <c r="G758" i="26"/>
  <c r="G757" i="26"/>
  <c r="G756" i="26"/>
  <c r="G755" i="26"/>
  <c r="G754" i="26"/>
  <c r="G753" i="26"/>
  <c r="G752" i="26"/>
  <c r="G751" i="26"/>
  <c r="G750" i="26"/>
  <c r="G749" i="26"/>
  <c r="G748" i="26"/>
  <c r="G747" i="26"/>
  <c r="G746" i="26"/>
  <c r="G745" i="26"/>
  <c r="G744" i="26"/>
  <c r="G743" i="26"/>
  <c r="G742" i="26"/>
  <c r="G741" i="26"/>
  <c r="G740" i="26"/>
  <c r="G739" i="26"/>
  <c r="G738" i="26"/>
  <c r="G737" i="26"/>
  <c r="G736" i="26"/>
  <c r="G735" i="26"/>
  <c r="G734" i="26"/>
  <c r="G733" i="26"/>
  <c r="G732" i="26"/>
  <c r="G731" i="26"/>
  <c r="G730" i="26"/>
  <c r="G729" i="26"/>
  <c r="G728" i="26"/>
  <c r="G727" i="26"/>
  <c r="G726" i="26"/>
  <c r="G725" i="26"/>
  <c r="G724" i="26"/>
  <c r="G723" i="26"/>
  <c r="G722" i="26"/>
  <c r="G721" i="26"/>
  <c r="G720" i="26"/>
  <c r="G719" i="26"/>
  <c r="G718" i="26"/>
  <c r="G717" i="26"/>
  <c r="G716" i="26"/>
  <c r="G715" i="26"/>
  <c r="G714" i="26"/>
  <c r="G713" i="26"/>
  <c r="G712" i="26"/>
  <c r="G711" i="26"/>
  <c r="G710" i="26"/>
  <c r="G709" i="26"/>
  <c r="G708" i="26"/>
  <c r="G707" i="26"/>
  <c r="G706" i="26"/>
  <c r="G705" i="26"/>
  <c r="G704" i="26"/>
  <c r="G703" i="26"/>
  <c r="G702" i="26"/>
  <c r="G701" i="26"/>
  <c r="G700" i="26"/>
  <c r="G699" i="26"/>
  <c r="G698" i="26"/>
  <c r="G697" i="26"/>
  <c r="G696" i="26"/>
  <c r="G695" i="26"/>
  <c r="G694" i="26"/>
  <c r="G693" i="26"/>
  <c r="G692" i="26"/>
  <c r="G691" i="26"/>
  <c r="G690" i="26"/>
  <c r="G689" i="26"/>
  <c r="G688" i="26"/>
  <c r="G687" i="26"/>
  <c r="G686" i="26"/>
  <c r="G685" i="26"/>
  <c r="G684" i="26"/>
  <c r="G683" i="26"/>
  <c r="G682" i="26"/>
  <c r="G681" i="26"/>
  <c r="G680" i="26"/>
  <c r="G679" i="26"/>
  <c r="G678" i="26"/>
  <c r="G677" i="26"/>
  <c r="G676" i="26"/>
  <c r="G675" i="26"/>
  <c r="G674" i="26"/>
  <c r="G673" i="26"/>
  <c r="G672" i="26"/>
  <c r="G671" i="26"/>
  <c r="G670" i="26"/>
  <c r="G669" i="26"/>
  <c r="G668" i="26"/>
  <c r="G667" i="26"/>
  <c r="G666" i="26"/>
  <c r="G665" i="26"/>
  <c r="G664" i="26"/>
  <c r="G663" i="26"/>
  <c r="G662" i="26"/>
  <c r="G661" i="26"/>
  <c r="G660" i="26"/>
  <c r="G659" i="26"/>
  <c r="G658" i="26"/>
  <c r="G657" i="26"/>
  <c r="G656" i="26"/>
  <c r="G655" i="26"/>
  <c r="G654" i="26"/>
  <c r="G653" i="26"/>
  <c r="G652" i="26"/>
  <c r="G651" i="26"/>
  <c r="G650" i="26"/>
  <c r="G649" i="26"/>
  <c r="G648" i="26"/>
  <c r="G647" i="26"/>
  <c r="G646" i="26"/>
  <c r="G645" i="26"/>
  <c r="G644" i="26"/>
  <c r="G643" i="26"/>
  <c r="G642" i="26"/>
  <c r="G641" i="26"/>
  <c r="G640" i="26"/>
  <c r="G639" i="26"/>
  <c r="G638" i="26"/>
  <c r="G637" i="26"/>
  <c r="G636" i="26"/>
  <c r="G635" i="26"/>
  <c r="G634" i="26"/>
  <c r="G633" i="26"/>
  <c r="G632" i="26"/>
  <c r="G631" i="26"/>
  <c r="G630" i="26"/>
  <c r="G629" i="26"/>
  <c r="G628" i="26"/>
  <c r="G627" i="26"/>
  <c r="G626" i="26"/>
  <c r="G625" i="26"/>
  <c r="G624" i="26"/>
  <c r="G623" i="26"/>
  <c r="G622" i="26"/>
  <c r="G621" i="26"/>
  <c r="G620" i="26"/>
  <c r="G619" i="26"/>
  <c r="G618" i="26"/>
  <c r="G617" i="26"/>
  <c r="G616" i="26"/>
  <c r="G615" i="26"/>
  <c r="G614" i="26"/>
  <c r="G613" i="26"/>
  <c r="G612" i="26"/>
  <c r="G611" i="26"/>
  <c r="G610" i="26"/>
  <c r="G609" i="26"/>
  <c r="G608" i="26"/>
  <c r="G607" i="26"/>
  <c r="G606" i="26"/>
  <c r="G605" i="26"/>
  <c r="G604" i="26"/>
  <c r="G603" i="26"/>
  <c r="G602" i="26"/>
  <c r="G601" i="26"/>
  <c r="G600" i="26"/>
  <c r="G599" i="26"/>
  <c r="G598" i="26"/>
  <c r="G597" i="26"/>
  <c r="G596" i="26"/>
  <c r="G595" i="26"/>
  <c r="G594" i="26"/>
  <c r="G593" i="26"/>
  <c r="G592" i="26"/>
  <c r="G591" i="26"/>
  <c r="G590" i="26"/>
  <c r="G589" i="26"/>
  <c r="G588" i="26"/>
  <c r="G587" i="26"/>
  <c r="G586" i="26"/>
  <c r="G585" i="26"/>
  <c r="G584" i="26"/>
  <c r="G583" i="26"/>
  <c r="G582" i="26"/>
  <c r="G581" i="26"/>
  <c r="G580" i="26"/>
  <c r="G579" i="26"/>
  <c r="G578" i="26"/>
  <c r="G577" i="26"/>
  <c r="G576" i="26"/>
  <c r="G575" i="26"/>
  <c r="G574" i="26"/>
  <c r="G573" i="26"/>
  <c r="G572" i="26"/>
  <c r="G571" i="26"/>
  <c r="G570" i="26"/>
  <c r="G569" i="26"/>
  <c r="G568" i="26"/>
  <c r="G567" i="26"/>
  <c r="G566" i="26"/>
  <c r="G565" i="26"/>
  <c r="G564" i="26"/>
  <c r="G563" i="26"/>
  <c r="G562" i="26"/>
  <c r="G561" i="26"/>
  <c r="G560" i="26"/>
  <c r="G559" i="26"/>
  <c r="G558" i="26"/>
  <c r="G557" i="26"/>
  <c r="G556" i="26"/>
  <c r="G555" i="26"/>
  <c r="G554" i="26"/>
  <c r="G553" i="26"/>
  <c r="G552" i="26"/>
  <c r="G551" i="26"/>
  <c r="G550" i="26"/>
  <c r="G549" i="26"/>
  <c r="G548" i="26"/>
  <c r="G547" i="26"/>
  <c r="G546" i="26"/>
  <c r="G545" i="26"/>
  <c r="G544" i="26"/>
  <c r="G543" i="26"/>
  <c r="G542" i="26"/>
  <c r="G541" i="26"/>
  <c r="G540" i="26"/>
  <c r="G539" i="26"/>
  <c r="G538" i="26"/>
  <c r="G537" i="26"/>
  <c r="G536" i="26"/>
  <c r="G535" i="26"/>
  <c r="G534" i="26"/>
  <c r="G533" i="26"/>
  <c r="G532" i="26"/>
  <c r="G531" i="26"/>
  <c r="G530" i="26"/>
  <c r="G529" i="26"/>
  <c r="G528" i="26"/>
  <c r="G527" i="26"/>
  <c r="G526" i="26"/>
  <c r="G525" i="26"/>
  <c r="G524" i="26"/>
  <c r="G523" i="26"/>
  <c r="G522" i="26"/>
  <c r="G521" i="26"/>
  <c r="G520" i="26"/>
  <c r="G519" i="26"/>
  <c r="G518" i="26"/>
  <c r="G517" i="26"/>
  <c r="G516" i="26"/>
  <c r="G515" i="26"/>
  <c r="G514" i="26"/>
  <c r="G513" i="26"/>
  <c r="G512" i="26"/>
  <c r="G511" i="26"/>
  <c r="G510" i="26"/>
  <c r="G509" i="26"/>
  <c r="G508" i="26"/>
  <c r="G507" i="26"/>
  <c r="G506" i="26"/>
  <c r="G505" i="26"/>
  <c r="G504" i="26"/>
  <c r="G503" i="26"/>
  <c r="G502" i="26"/>
  <c r="G501" i="26"/>
  <c r="G500" i="26"/>
  <c r="G499" i="26"/>
  <c r="G498" i="26"/>
  <c r="G497" i="26"/>
  <c r="G496" i="26"/>
  <c r="G495" i="26"/>
  <c r="G494" i="26"/>
  <c r="G493" i="26"/>
  <c r="G492" i="26"/>
  <c r="G491" i="26"/>
  <c r="G490" i="26"/>
  <c r="G489" i="26"/>
  <c r="G488" i="26"/>
  <c r="G487" i="26"/>
  <c r="G486" i="26"/>
  <c r="G485" i="26"/>
  <c r="G484" i="26"/>
  <c r="G483" i="26"/>
  <c r="G482" i="26"/>
  <c r="G481" i="26"/>
  <c r="G480" i="26"/>
  <c r="G479" i="26"/>
  <c r="G478" i="26"/>
  <c r="G477" i="26"/>
  <c r="G476" i="26"/>
  <c r="G475" i="26"/>
  <c r="G474" i="26"/>
  <c r="G473" i="26"/>
  <c r="G472" i="26"/>
  <c r="G471" i="26"/>
  <c r="G470" i="26"/>
  <c r="G469" i="26"/>
  <c r="G468" i="26"/>
  <c r="G467" i="26"/>
  <c r="G466" i="26"/>
  <c r="G465" i="26"/>
  <c r="G464" i="26"/>
  <c r="G463" i="26"/>
  <c r="G462" i="26"/>
  <c r="G461" i="26"/>
  <c r="G460" i="26"/>
  <c r="G459" i="26"/>
  <c r="G458" i="26"/>
  <c r="G457" i="26"/>
  <c r="G456" i="26"/>
  <c r="G455" i="26"/>
  <c r="G454" i="26"/>
  <c r="G453" i="26"/>
  <c r="G452" i="26"/>
  <c r="G451" i="26"/>
  <c r="G450" i="26"/>
  <c r="G449" i="26"/>
  <c r="G448" i="26"/>
  <c r="G447" i="26"/>
  <c r="G446" i="26"/>
  <c r="G445" i="26"/>
  <c r="G444" i="26"/>
  <c r="G443" i="26"/>
  <c r="G442" i="26"/>
  <c r="G441" i="26"/>
  <c r="G440" i="26"/>
  <c r="G439" i="26"/>
  <c r="G438" i="26"/>
  <c r="G437" i="26"/>
  <c r="G436" i="26"/>
  <c r="G435" i="26"/>
  <c r="G434" i="26"/>
  <c r="G433" i="26"/>
  <c r="G432" i="26"/>
  <c r="G431" i="26"/>
  <c r="G430" i="26"/>
  <c r="G429" i="26"/>
  <c r="G428" i="26"/>
  <c r="G427" i="26"/>
  <c r="G426" i="26"/>
  <c r="G425" i="26"/>
  <c r="G424" i="26"/>
  <c r="G423" i="26"/>
  <c r="G422" i="26"/>
  <c r="G421" i="26"/>
  <c r="G420" i="26"/>
  <c r="G419" i="26"/>
  <c r="G418" i="26"/>
  <c r="G417" i="26"/>
  <c r="G416" i="26"/>
  <c r="G415" i="26"/>
  <c r="G414" i="26"/>
  <c r="G413" i="26"/>
  <c r="G412" i="26"/>
  <c r="G411" i="26"/>
  <c r="G410" i="26"/>
  <c r="G409" i="26"/>
  <c r="G408" i="26"/>
  <c r="G407" i="26"/>
  <c r="G406" i="26"/>
  <c r="G405" i="26"/>
  <c r="G404" i="26"/>
  <c r="G403" i="26"/>
  <c r="G402" i="26"/>
  <c r="G401" i="26"/>
  <c r="G400" i="26"/>
  <c r="G399" i="26"/>
  <c r="G398" i="26"/>
  <c r="G397" i="26"/>
  <c r="G396" i="26"/>
  <c r="G395" i="26"/>
  <c r="G394" i="26"/>
  <c r="G393" i="26"/>
  <c r="G392" i="26"/>
  <c r="G391" i="26"/>
  <c r="G390" i="26"/>
  <c r="G389" i="26"/>
  <c r="G388" i="26"/>
  <c r="G387" i="26"/>
  <c r="G386" i="26"/>
  <c r="G385" i="26"/>
  <c r="G384" i="26"/>
  <c r="G383" i="26"/>
  <c r="G382" i="26"/>
  <c r="G381" i="26"/>
  <c r="G380" i="26"/>
  <c r="G379" i="26"/>
  <c r="G378" i="26"/>
  <c r="G377" i="26"/>
  <c r="G376" i="26"/>
  <c r="G375" i="26"/>
  <c r="G374" i="26"/>
  <c r="G373" i="26"/>
  <c r="G372" i="26"/>
  <c r="G371" i="26"/>
  <c r="G370" i="26"/>
  <c r="G369" i="26"/>
  <c r="G368" i="26"/>
  <c r="G367" i="26"/>
  <c r="G366" i="26"/>
  <c r="G365" i="26"/>
  <c r="G364" i="26"/>
  <c r="G363" i="26"/>
  <c r="G362" i="26"/>
  <c r="G361" i="26"/>
  <c r="G360" i="26"/>
  <c r="G359" i="26"/>
  <c r="G358" i="26"/>
  <c r="G357" i="26"/>
  <c r="G356" i="26"/>
  <c r="G355" i="26"/>
  <c r="G354" i="26"/>
  <c r="G353" i="26"/>
  <c r="G352" i="26"/>
  <c r="G351" i="26"/>
  <c r="G350" i="26"/>
  <c r="G349" i="26"/>
  <c r="G348" i="26"/>
  <c r="G347" i="26"/>
  <c r="G346" i="26"/>
  <c r="G345" i="26"/>
  <c r="G344" i="26"/>
  <c r="G343" i="26"/>
  <c r="G342" i="26"/>
  <c r="G341" i="26"/>
  <c r="G340" i="26"/>
  <c r="G339" i="26"/>
  <c r="G338" i="26"/>
  <c r="G337" i="26"/>
  <c r="G336" i="26"/>
  <c r="G335" i="26"/>
  <c r="G334" i="26"/>
  <c r="G333" i="26"/>
  <c r="G332" i="26"/>
  <c r="G331" i="26"/>
  <c r="G330" i="26"/>
  <c r="G329" i="26"/>
  <c r="G328" i="26"/>
  <c r="G327" i="26"/>
  <c r="G326" i="26"/>
  <c r="G325" i="26"/>
  <c r="G324" i="26"/>
  <c r="G323" i="26"/>
  <c r="G322" i="26"/>
  <c r="G321" i="26"/>
  <c r="G320" i="26"/>
  <c r="G319" i="26"/>
  <c r="G318" i="26"/>
  <c r="G317" i="26"/>
  <c r="G316" i="26"/>
  <c r="G315" i="26"/>
  <c r="G314" i="26"/>
  <c r="G313" i="26"/>
  <c r="G312" i="26"/>
  <c r="G311" i="26"/>
  <c r="G310" i="26"/>
  <c r="G309" i="26"/>
  <c r="G308" i="26"/>
  <c r="G307" i="26"/>
  <c r="G306" i="26"/>
  <c r="G305" i="26"/>
  <c r="G304" i="26"/>
  <c r="G303" i="26"/>
  <c r="G302" i="26"/>
  <c r="G301" i="26"/>
  <c r="G300" i="26"/>
  <c r="G299" i="26"/>
  <c r="G298" i="26"/>
  <c r="G297" i="26"/>
  <c r="G296" i="26"/>
  <c r="G295" i="26"/>
  <c r="G294" i="26"/>
  <c r="G293" i="26"/>
  <c r="G292" i="26"/>
  <c r="G291" i="26"/>
  <c r="G290" i="26"/>
  <c r="G289" i="26"/>
  <c r="G288" i="26"/>
  <c r="G287" i="26"/>
  <c r="G286" i="26"/>
  <c r="G285" i="26"/>
  <c r="G284" i="26"/>
  <c r="G283" i="26"/>
  <c r="G282" i="26"/>
  <c r="G281" i="26"/>
  <c r="G280" i="26"/>
  <c r="G279" i="26"/>
  <c r="G278" i="26"/>
  <c r="G277" i="26"/>
  <c r="G276" i="26"/>
  <c r="G275" i="26"/>
  <c r="G274" i="26"/>
  <c r="G273" i="26"/>
  <c r="G272" i="26"/>
  <c r="G271" i="26"/>
  <c r="G270" i="26"/>
  <c r="G269" i="26"/>
  <c r="G268" i="26"/>
  <c r="G267" i="26"/>
  <c r="G266" i="26"/>
  <c r="G265" i="26"/>
  <c r="G264" i="26"/>
  <c r="G263" i="26"/>
  <c r="G262" i="26"/>
  <c r="G261" i="26"/>
  <c r="G260" i="26"/>
  <c r="G259" i="26"/>
  <c r="G258" i="26"/>
  <c r="G257" i="26"/>
  <c r="G256" i="26"/>
  <c r="G255" i="26"/>
  <c r="G254" i="26"/>
  <c r="G253" i="26"/>
  <c r="G252" i="26"/>
  <c r="G251" i="26"/>
  <c r="G250" i="26"/>
  <c r="G249" i="26"/>
  <c r="G248" i="26"/>
  <c r="G247" i="26"/>
  <c r="G246" i="26"/>
  <c r="G245" i="26"/>
  <c r="G244" i="26"/>
  <c r="G243" i="26"/>
  <c r="G242" i="26"/>
  <c r="G241" i="26"/>
  <c r="G240" i="26"/>
  <c r="G239" i="26"/>
  <c r="G238" i="26"/>
  <c r="G237" i="26"/>
  <c r="G236" i="26"/>
  <c r="G235" i="26"/>
  <c r="G234" i="26"/>
  <c r="G233" i="26"/>
  <c r="G232" i="26"/>
  <c r="G231" i="26"/>
  <c r="G230" i="26"/>
  <c r="G229" i="26"/>
  <c r="G228" i="26"/>
  <c r="G227" i="26"/>
  <c r="G226" i="26"/>
  <c r="G225" i="26"/>
  <c r="G224" i="26"/>
  <c r="G223" i="26"/>
  <c r="G222" i="26"/>
  <c r="G221" i="26"/>
  <c r="G220" i="26"/>
  <c r="G219" i="26"/>
  <c r="G218" i="26"/>
  <c r="G217" i="26"/>
  <c r="G216" i="26"/>
  <c r="G215" i="26"/>
  <c r="G214" i="26"/>
  <c r="G213" i="26"/>
  <c r="G212" i="26"/>
  <c r="G211" i="26"/>
  <c r="G210" i="26"/>
  <c r="G209" i="26"/>
  <c r="G208" i="26"/>
  <c r="G207" i="26"/>
  <c r="G206" i="26"/>
  <c r="G205" i="26"/>
  <c r="G204" i="26"/>
  <c r="G203" i="26"/>
  <c r="G202" i="26"/>
  <c r="G201" i="26"/>
  <c r="G200" i="26"/>
  <c r="G199" i="26"/>
  <c r="G198" i="26"/>
  <c r="G197" i="26"/>
  <c r="G196" i="26"/>
  <c r="G195" i="26"/>
  <c r="G194" i="26"/>
  <c r="G193" i="26"/>
  <c r="G192" i="26"/>
  <c r="G191" i="26"/>
  <c r="G190" i="26"/>
  <c r="G189" i="26"/>
  <c r="G188" i="26"/>
  <c r="G187" i="26"/>
  <c r="G186" i="26"/>
  <c r="G185" i="26"/>
  <c r="G184" i="26"/>
  <c r="G183" i="26"/>
  <c r="G182" i="26"/>
  <c r="G181" i="26"/>
  <c r="G180" i="26"/>
  <c r="G179" i="26"/>
  <c r="G178" i="26"/>
  <c r="G177" i="26"/>
  <c r="G176" i="26"/>
  <c r="G175" i="26"/>
  <c r="G174" i="26"/>
  <c r="G173" i="26"/>
  <c r="G172" i="26"/>
  <c r="G171" i="26"/>
  <c r="G170" i="26"/>
  <c r="G169" i="26"/>
  <c r="G168" i="26"/>
  <c r="G167" i="26"/>
  <c r="G166" i="26"/>
  <c r="G165" i="26"/>
  <c r="G164" i="26"/>
  <c r="G163" i="26"/>
  <c r="G162" i="26"/>
  <c r="G161" i="26"/>
  <c r="G160" i="26"/>
  <c r="G159" i="26"/>
  <c r="G158" i="26"/>
  <c r="G157" i="26"/>
  <c r="G156" i="26"/>
  <c r="G155" i="26"/>
  <c r="G154" i="26"/>
  <c r="G153" i="26"/>
  <c r="G152" i="26"/>
  <c r="G151" i="26"/>
  <c r="G150" i="26"/>
  <c r="G149" i="26"/>
  <c r="G148" i="26"/>
  <c r="G147" i="26"/>
  <c r="G146" i="26"/>
  <c r="G145" i="26"/>
  <c r="G144" i="26"/>
  <c r="G143" i="26"/>
  <c r="G142" i="26"/>
  <c r="G141" i="26"/>
  <c r="G140" i="26"/>
  <c r="G139" i="26"/>
  <c r="G138" i="26"/>
  <c r="G137" i="26"/>
  <c r="G136" i="26"/>
  <c r="G135" i="26"/>
  <c r="G134" i="26"/>
  <c r="G133" i="26"/>
  <c r="G132" i="26"/>
  <c r="G131" i="26"/>
  <c r="G130" i="26"/>
  <c r="G129" i="26"/>
  <c r="G128" i="26"/>
  <c r="G127" i="26"/>
  <c r="G126" i="26"/>
  <c r="G125" i="26"/>
  <c r="G124" i="26"/>
  <c r="G123" i="26"/>
  <c r="G122" i="26"/>
  <c r="G121" i="26"/>
  <c r="G120" i="26"/>
  <c r="G119" i="26"/>
  <c r="G118" i="26"/>
  <c r="G117" i="26"/>
  <c r="G116" i="26"/>
  <c r="G115" i="26"/>
  <c r="G114" i="26"/>
  <c r="G113" i="26"/>
  <c r="G112" i="26"/>
  <c r="G111" i="26"/>
  <c r="G110" i="26"/>
  <c r="G109" i="26"/>
  <c r="G108" i="26"/>
  <c r="G107" i="26"/>
  <c r="G106" i="26"/>
  <c r="G105" i="26"/>
  <c r="G104" i="26"/>
  <c r="G103" i="26"/>
  <c r="G102" i="26"/>
  <c r="G101" i="26"/>
  <c r="G100" i="26"/>
  <c r="G99" i="26"/>
  <c r="G98" i="26"/>
  <c r="G97" i="26"/>
  <c r="G96" i="26"/>
  <c r="G95" i="26"/>
  <c r="G94" i="26"/>
  <c r="G93" i="26"/>
  <c r="G92" i="26"/>
  <c r="G91" i="26"/>
  <c r="G90" i="26"/>
  <c r="G89" i="26"/>
  <c r="G88" i="26"/>
  <c r="G87" i="26"/>
  <c r="G86" i="26"/>
  <c r="G85" i="26"/>
  <c r="G84" i="26"/>
  <c r="G83" i="26"/>
  <c r="G82" i="26"/>
  <c r="G81" i="26"/>
  <c r="G80" i="26"/>
  <c r="G79" i="26"/>
  <c r="G78" i="26"/>
  <c r="G77" i="26"/>
  <c r="G76" i="26"/>
  <c r="G75" i="26"/>
  <c r="G74" i="26"/>
  <c r="G73" i="26"/>
  <c r="G72" i="26"/>
  <c r="G71" i="26"/>
  <c r="G70"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4"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2" i="26"/>
  <c r="G11" i="26"/>
  <c r="G10" i="26"/>
  <c r="G9" i="26"/>
  <c r="G8" i="26"/>
  <c r="G7" i="26"/>
  <c r="G6" i="26"/>
  <c r="G5" i="26"/>
  <c r="G4" i="26"/>
  <c r="G3" i="26"/>
  <c r="G2" i="26"/>
  <c r="D104" i="26"/>
  <c r="O43" i="21" l="1"/>
  <c r="O41" i="21"/>
  <c r="O39" i="21"/>
  <c r="O37" i="21"/>
  <c r="O35" i="21"/>
  <c r="O34" i="21"/>
  <c r="O44" i="21"/>
  <c r="O42" i="21"/>
  <c r="O40" i="21"/>
  <c r="O38" i="21"/>
  <c r="O36" i="21"/>
  <c r="O33" i="21"/>
  <c r="AI49" i="21"/>
  <c r="AW49" i="21"/>
  <c r="AH49" i="21"/>
  <c r="AP49" i="21"/>
  <c r="AF49" i="21"/>
  <c r="AN49" i="21"/>
  <c r="AS49" i="21"/>
  <c r="BA49" i="21"/>
  <c r="AX49" i="21"/>
  <c r="AU49" i="21"/>
  <c r="BC49" i="21"/>
  <c r="AG49" i="21"/>
  <c r="AO49" i="21"/>
  <c r="AJ49" i="21"/>
  <c r="AU45" i="21"/>
  <c r="BC45" i="21"/>
  <c r="AY45" i="21"/>
  <c r="AX45" i="21"/>
  <c r="AO45" i="21"/>
  <c r="AL45" i="21"/>
  <c r="AW45" i="21"/>
  <c r="AG45" i="21"/>
  <c r="AF45" i="21"/>
  <c r="AN45" i="21"/>
  <c r="AR45" i="21"/>
  <c r="AZ45" i="21"/>
  <c r="AI45" i="21"/>
  <c r="AS45" i="21"/>
  <c r="BA45" i="21"/>
  <c r="AJ45" i="21"/>
  <c r="AT49" i="21"/>
  <c r="BB49" i="21"/>
  <c r="AH30" i="21"/>
  <c r="AH45" i="21" s="1"/>
  <c r="AV45" i="21"/>
  <c r="AV49" i="21"/>
  <c r="AP45" i="21"/>
  <c r="AP50" i="21" s="1"/>
  <c r="AY49" i="21"/>
  <c r="AE49" i="21"/>
  <c r="AM49" i="21"/>
  <c r="AT45" i="21"/>
  <c r="BB45" i="21"/>
  <c r="AR49" i="21"/>
  <c r="AZ49" i="21"/>
  <c r="AK45" i="21"/>
  <c r="AK49" i="21"/>
  <c r="AL49" i="21"/>
  <c r="AE45" i="21"/>
  <c r="AM45" i="21"/>
  <c r="BB50" i="21" l="1"/>
  <c r="AJ50" i="21"/>
  <c r="AW50" i="21"/>
  <c r="AI50" i="21"/>
  <c r="AH50" i="21"/>
  <c r="AN50" i="21"/>
  <c r="AG50" i="21"/>
  <c r="AX50" i="21"/>
  <c r="AF50" i="21"/>
  <c r="BA50" i="21"/>
  <c r="AS50" i="21"/>
  <c r="AR50" i="21"/>
  <c r="AT50" i="21"/>
  <c r="BC50" i="21"/>
  <c r="AE50" i="21"/>
  <c r="AU50" i="21"/>
  <c r="AY50" i="21"/>
  <c r="AO50" i="21"/>
  <c r="AK50" i="21"/>
  <c r="AL50" i="21"/>
  <c r="AM50" i="21"/>
  <c r="AZ50" i="21"/>
  <c r="AV50" i="21"/>
  <c r="F115" i="21" l="1"/>
  <c r="E115" i="21"/>
  <c r="D115" i="21"/>
  <c r="C115" i="21"/>
  <c r="F111" i="21"/>
  <c r="E111" i="21"/>
  <c r="D111" i="21"/>
  <c r="C111" i="21"/>
  <c r="O114" i="21"/>
  <c r="O113" i="21"/>
  <c r="N115" i="21"/>
  <c r="M115" i="21"/>
  <c r="L115" i="21"/>
  <c r="K115" i="21"/>
  <c r="J115" i="21"/>
  <c r="I115" i="21"/>
  <c r="H115" i="21"/>
  <c r="H17" i="21" s="1"/>
  <c r="G115" i="21"/>
  <c r="M111" i="21"/>
  <c r="K111" i="21"/>
  <c r="H111" i="21"/>
  <c r="H16" i="21" s="1"/>
  <c r="G111" i="21"/>
  <c r="H5" i="21" l="1"/>
  <c r="O5" i="21" s="1"/>
  <c r="F116" i="21"/>
  <c r="C116" i="21"/>
  <c r="D116" i="21"/>
  <c r="E116" i="21"/>
  <c r="G116" i="21"/>
  <c r="H116" i="21"/>
  <c r="H6" i="21" s="1"/>
  <c r="I116" i="21"/>
  <c r="I6" i="21" s="1"/>
  <c r="K116" i="21"/>
  <c r="K6" i="21" s="1"/>
  <c r="L116" i="21"/>
  <c r="M116" i="21"/>
  <c r="J116" i="21"/>
  <c r="J6" i="21" s="1"/>
  <c r="N116" i="21"/>
  <c r="O112" i="21"/>
  <c r="O111" i="21"/>
  <c r="O115" i="21"/>
  <c r="L6" i="21" l="1"/>
  <c r="L8" i="21" s="1"/>
  <c r="L9" i="21" s="1"/>
  <c r="O116" i="21"/>
  <c r="O6" i="21" l="1"/>
  <c r="O48" i="21"/>
  <c r="F49" i="21"/>
  <c r="F17" i="21" s="1"/>
  <c r="E49" i="21"/>
  <c r="E17" i="21" s="1"/>
  <c r="D49" i="21"/>
  <c r="D17" i="21" s="1"/>
  <c r="O46" i="21"/>
  <c r="O32" i="21"/>
  <c r="O27" i="21"/>
  <c r="O28" i="21"/>
  <c r="O31" i="21"/>
  <c r="O30" i="21"/>
  <c r="O29" i="21"/>
  <c r="O26" i="21"/>
  <c r="O25" i="21"/>
  <c r="O24" i="21"/>
  <c r="O23" i="21"/>
  <c r="BJ23" i="21" s="1"/>
  <c r="X49" i="21"/>
  <c r="T49" i="21"/>
  <c r="R49" i="21"/>
  <c r="AC49" i="21"/>
  <c r="AB49" i="21"/>
  <c r="AA49" i="21"/>
  <c r="Y49" i="21"/>
  <c r="W49" i="21"/>
  <c r="AD48" i="21"/>
  <c r="BF48" i="21" s="1"/>
  <c r="AD47" i="21"/>
  <c r="BF47" i="21" s="1"/>
  <c r="AD39" i="21"/>
  <c r="BF39" i="21" s="1"/>
  <c r="S45" i="21" l="1"/>
  <c r="AA45" i="21"/>
  <c r="AA50" i="21" s="1"/>
  <c r="W45" i="21"/>
  <c r="W50" i="21" s="1"/>
  <c r="AD34" i="21"/>
  <c r="BF34" i="21" s="1"/>
  <c r="S49" i="21"/>
  <c r="T45" i="21"/>
  <c r="T50" i="21" s="1"/>
  <c r="AB45" i="21"/>
  <c r="AB50" i="21" s="1"/>
  <c r="U45" i="21"/>
  <c r="Y45" i="21"/>
  <c r="Y50" i="21" s="1"/>
  <c r="U49" i="21"/>
  <c r="AC45" i="21"/>
  <c r="AC50" i="21" s="1"/>
  <c r="V49" i="21"/>
  <c r="Z49" i="21"/>
  <c r="C45" i="21"/>
  <c r="C16" i="21" s="1"/>
  <c r="C49" i="21"/>
  <c r="C17" i="21" s="1"/>
  <c r="X45" i="21"/>
  <c r="X50" i="21" s="1"/>
  <c r="AD24" i="21"/>
  <c r="BF24" i="21" s="1"/>
  <c r="Z45" i="21"/>
  <c r="V45" i="21"/>
  <c r="AD25" i="21"/>
  <c r="BF25" i="21" s="1"/>
  <c r="AD26" i="21"/>
  <c r="BF26" i="21" s="1"/>
  <c r="AD29" i="21"/>
  <c r="BF29" i="21" s="1"/>
  <c r="AD30" i="21"/>
  <c r="BF30" i="21" s="1"/>
  <c r="AD31" i="21"/>
  <c r="BF31" i="21" s="1"/>
  <c r="AD28" i="21"/>
  <c r="BF28" i="21" s="1"/>
  <c r="AD27" i="21"/>
  <c r="BF27" i="21" s="1"/>
  <c r="AD44" i="21"/>
  <c r="BF44" i="21" s="1"/>
  <c r="AD41" i="21"/>
  <c r="BF41" i="21" s="1"/>
  <c r="AD42" i="21"/>
  <c r="BF42" i="21" s="1"/>
  <c r="AD35" i="21"/>
  <c r="BF35" i="21" s="1"/>
  <c r="AD43" i="21"/>
  <c r="BF43" i="21" s="1"/>
  <c r="AD33" i="21"/>
  <c r="BF33" i="21" s="1"/>
  <c r="AD40" i="21"/>
  <c r="BF40" i="21" s="1"/>
  <c r="AD37" i="21"/>
  <c r="BF37" i="21" s="1"/>
  <c r="AD38" i="21"/>
  <c r="BF38" i="21" s="1"/>
  <c r="AD36" i="21"/>
  <c r="BF36" i="21" s="1"/>
  <c r="AD32" i="21"/>
  <c r="BF32" i="21" s="1"/>
  <c r="D45" i="21"/>
  <c r="D16" i="21" s="1"/>
  <c r="L45" i="21"/>
  <c r="L16" i="21" s="1"/>
  <c r="I45" i="21"/>
  <c r="I16" i="21" s="1"/>
  <c r="J45" i="21"/>
  <c r="J16" i="21" s="1"/>
  <c r="K45" i="21"/>
  <c r="K16" i="21" s="1"/>
  <c r="BJ29" i="21"/>
  <c r="BJ38" i="21"/>
  <c r="BJ48" i="21"/>
  <c r="BJ36" i="21"/>
  <c r="E45" i="21"/>
  <c r="E16" i="21" s="1"/>
  <c r="F45" i="21"/>
  <c r="F16" i="21" s="1"/>
  <c r="BJ25" i="21"/>
  <c r="M45" i="21"/>
  <c r="M16" i="21" s="1"/>
  <c r="N45" i="21"/>
  <c r="N16" i="21" s="1"/>
  <c r="G45" i="21"/>
  <c r="G16" i="21" s="1"/>
  <c r="BJ24" i="21"/>
  <c r="BJ26" i="21"/>
  <c r="BJ28" i="21"/>
  <c r="BJ44" i="21"/>
  <c r="BJ42" i="21"/>
  <c r="BJ33" i="21"/>
  <c r="BJ37" i="21"/>
  <c r="BJ39" i="21"/>
  <c r="BJ41" i="21"/>
  <c r="BJ35" i="21"/>
  <c r="BJ31" i="21"/>
  <c r="BJ34" i="21"/>
  <c r="BJ27" i="21"/>
  <c r="BJ40" i="21"/>
  <c r="BJ30" i="21"/>
  <c r="BJ43" i="21"/>
  <c r="BJ32" i="21"/>
  <c r="BJ46" i="21"/>
  <c r="BD25" i="21"/>
  <c r="BH25" i="21" s="1"/>
  <c r="BD29" i="21"/>
  <c r="BH29" i="21" s="1"/>
  <c r="BD41" i="21"/>
  <c r="BH41" i="21" s="1"/>
  <c r="BD35" i="21"/>
  <c r="BH35" i="21" s="1"/>
  <c r="BD34" i="21"/>
  <c r="BH34" i="21" s="1"/>
  <c r="BD38" i="21"/>
  <c r="BH38" i="21" s="1"/>
  <c r="BD36" i="21"/>
  <c r="BH36" i="21" s="1"/>
  <c r="BD48" i="21"/>
  <c r="BH48" i="21" s="1"/>
  <c r="BD24" i="21"/>
  <c r="BH24" i="21" s="1"/>
  <c r="BD26" i="21"/>
  <c r="BH26" i="21" s="1"/>
  <c r="BD30" i="21"/>
  <c r="BH30" i="21" s="1"/>
  <c r="BD27" i="21"/>
  <c r="BH27" i="21" s="1"/>
  <c r="BD44" i="21"/>
  <c r="BH44" i="21" s="1"/>
  <c r="BD42" i="21"/>
  <c r="BH42" i="21" s="1"/>
  <c r="BD43" i="21"/>
  <c r="BH43" i="21" s="1"/>
  <c r="BD33" i="21"/>
  <c r="BH33" i="21" s="1"/>
  <c r="BD37" i="21"/>
  <c r="BH37" i="21" s="1"/>
  <c r="BD39" i="21"/>
  <c r="BH39" i="21" s="1"/>
  <c r="BD32" i="21"/>
  <c r="BH32" i="21" s="1"/>
  <c r="BD40" i="21"/>
  <c r="BH40" i="21" s="1"/>
  <c r="BD31" i="21"/>
  <c r="BH31" i="21" s="1"/>
  <c r="BD47" i="21"/>
  <c r="BH47" i="21" s="1"/>
  <c r="BD28" i="21"/>
  <c r="BH28" i="21" s="1"/>
  <c r="BD23" i="21"/>
  <c r="BH23" i="21" s="1"/>
  <c r="BD46" i="21"/>
  <c r="BH46" i="21" s="1"/>
  <c r="AQ25" i="21"/>
  <c r="BG25" i="21" s="1"/>
  <c r="AQ29" i="21"/>
  <c r="BG29" i="21" s="1"/>
  <c r="AQ41" i="21"/>
  <c r="BG41" i="21" s="1"/>
  <c r="AQ35" i="21"/>
  <c r="BG35" i="21" s="1"/>
  <c r="AQ34" i="21"/>
  <c r="BG34" i="21" s="1"/>
  <c r="AQ38" i="21"/>
  <c r="BG38" i="21" s="1"/>
  <c r="AQ36" i="21"/>
  <c r="BG36" i="21" s="1"/>
  <c r="AQ48" i="21"/>
  <c r="BG48" i="21" s="1"/>
  <c r="AQ24" i="21"/>
  <c r="BG24" i="21" s="1"/>
  <c r="AQ26" i="21"/>
  <c r="BG26" i="21" s="1"/>
  <c r="AQ30" i="21"/>
  <c r="BG30" i="21" s="1"/>
  <c r="AQ27" i="21"/>
  <c r="BG27" i="21" s="1"/>
  <c r="AQ44" i="21"/>
  <c r="BG44" i="21" s="1"/>
  <c r="AQ42" i="21"/>
  <c r="BG42" i="21" s="1"/>
  <c r="AQ43" i="21"/>
  <c r="BG43" i="21" s="1"/>
  <c r="AQ37" i="21"/>
  <c r="BG37" i="21" s="1"/>
  <c r="AQ39" i="21"/>
  <c r="BG39" i="21" s="1"/>
  <c r="AQ32" i="21"/>
  <c r="BG32" i="21" s="1"/>
  <c r="AQ28" i="21"/>
  <c r="BG28" i="21" s="1"/>
  <c r="AQ33" i="21"/>
  <c r="BG33" i="21" s="1"/>
  <c r="AQ47" i="21"/>
  <c r="BG47" i="21" s="1"/>
  <c r="AQ31" i="21"/>
  <c r="BG31" i="21" s="1"/>
  <c r="AQ40" i="21"/>
  <c r="BG40" i="21" s="1"/>
  <c r="AQ23" i="21"/>
  <c r="BG23" i="21" s="1"/>
  <c r="AQ46" i="21"/>
  <c r="BG46" i="21" s="1"/>
  <c r="R45" i="21"/>
  <c r="R50" i="21" s="1"/>
  <c r="AD23" i="21"/>
  <c r="BF23" i="21" s="1"/>
  <c r="AD46" i="21"/>
  <c r="BF46" i="21" s="1"/>
  <c r="E50" i="21" l="1"/>
  <c r="E3" i="21" s="1"/>
  <c r="E9" i="21" s="1"/>
  <c r="E18" i="21"/>
  <c r="D50" i="21"/>
  <c r="D3" i="21" s="1"/>
  <c r="D9" i="21" s="1"/>
  <c r="D18" i="21"/>
  <c r="F50" i="21"/>
  <c r="F18" i="21"/>
  <c r="BK46" i="21"/>
  <c r="AD49" i="21"/>
  <c r="BF49" i="21" s="1"/>
  <c r="AQ49" i="21"/>
  <c r="BG49" i="21" s="1"/>
  <c r="O45" i="21"/>
  <c r="BK36" i="21"/>
  <c r="BK25" i="21"/>
  <c r="V50" i="21"/>
  <c r="Z50" i="21"/>
  <c r="S50" i="21"/>
  <c r="C50" i="21"/>
  <c r="C3" i="21" s="1"/>
  <c r="C9" i="21" s="1"/>
  <c r="BK34" i="21"/>
  <c r="BK29" i="21"/>
  <c r="U50" i="21"/>
  <c r="BK39" i="21"/>
  <c r="BK42" i="21"/>
  <c r="BD50" i="21"/>
  <c r="BH50" i="21" s="1"/>
  <c r="BK48" i="21"/>
  <c r="BK47" i="21"/>
  <c r="BK26" i="21"/>
  <c r="BK38" i="21"/>
  <c r="BK44" i="21"/>
  <c r="BK37" i="21"/>
  <c r="BK27" i="21"/>
  <c r="BK35" i="21"/>
  <c r="BK32" i="21"/>
  <c r="BK23" i="21"/>
  <c r="BK41" i="21"/>
  <c r="AD45" i="21"/>
  <c r="BF45" i="21" s="1"/>
  <c r="BK40" i="21"/>
  <c r="BK28" i="21"/>
  <c r="BK33" i="21"/>
  <c r="BK31" i="21"/>
  <c r="BK43" i="21"/>
  <c r="BK30" i="21"/>
  <c r="BK24" i="21"/>
  <c r="BD45" i="21"/>
  <c r="BH45" i="21" s="1"/>
  <c r="BD49" i="21"/>
  <c r="BH49" i="21" s="1"/>
  <c r="AQ45" i="21"/>
  <c r="BG45" i="21" s="1"/>
  <c r="G49" i="21" l="1"/>
  <c r="G17" i="21" s="1"/>
  <c r="F3" i="21"/>
  <c r="F9" i="21" s="1"/>
  <c r="C18" i="21"/>
  <c r="O16" i="21"/>
  <c r="BJ45" i="21"/>
  <c r="BK49" i="21"/>
  <c r="BL48" i="21" s="1"/>
  <c r="AQ50" i="21"/>
  <c r="BG50" i="21" s="1"/>
  <c r="AD50" i="21"/>
  <c r="BF50" i="21" s="1"/>
  <c r="BK45" i="21"/>
  <c r="G50" i="21" l="1"/>
  <c r="BN45" i="21"/>
  <c r="BO45" i="21" s="1"/>
  <c r="C12" i="21"/>
  <c r="D12" i="21" s="1"/>
  <c r="E12" i="21" s="1"/>
  <c r="F12" i="21" s="1"/>
  <c r="BL47" i="21"/>
  <c r="BM47" i="21" s="1"/>
  <c r="BL46" i="21"/>
  <c r="BM48" i="21"/>
  <c r="BN48" i="21" s="1"/>
  <c r="BK50" i="21"/>
  <c r="BL49" i="21" s="1"/>
  <c r="BL23" i="21"/>
  <c r="BL33" i="21"/>
  <c r="BL30" i="21"/>
  <c r="BL27" i="21"/>
  <c r="BL34" i="21"/>
  <c r="BL26" i="21"/>
  <c r="BL41" i="21"/>
  <c r="BL42" i="21"/>
  <c r="BL31" i="21"/>
  <c r="BL38" i="21"/>
  <c r="BL32" i="21"/>
  <c r="BL43" i="21"/>
  <c r="BL28" i="21"/>
  <c r="BL37" i="21"/>
  <c r="BL40" i="21"/>
  <c r="BL36" i="21"/>
  <c r="BL25" i="21"/>
  <c r="BL35" i="21"/>
  <c r="BL39" i="21"/>
  <c r="BL44" i="21"/>
  <c r="BL29" i="21"/>
  <c r="BL24" i="21"/>
  <c r="G3" i="21" l="1"/>
  <c r="G9" i="21" s="1"/>
  <c r="G18" i="21"/>
  <c r="H18" i="21"/>
  <c r="H9" i="21"/>
  <c r="I49" i="21"/>
  <c r="I17" i="21" s="1"/>
  <c r="BL45" i="21"/>
  <c r="BM46" i="21"/>
  <c r="BO48" i="21"/>
  <c r="BM33" i="21"/>
  <c r="BM35" i="21"/>
  <c r="BM30" i="21"/>
  <c r="BM42" i="21"/>
  <c r="BM25" i="21"/>
  <c r="BM31" i="21"/>
  <c r="BM37" i="21"/>
  <c r="BM26" i="21"/>
  <c r="BM38" i="21"/>
  <c r="BM24" i="21"/>
  <c r="BM41" i="21"/>
  <c r="BM44" i="21"/>
  <c r="BM28" i="21"/>
  <c r="BM34" i="21"/>
  <c r="BM32" i="21"/>
  <c r="BM36" i="21"/>
  <c r="BM40" i="21"/>
  <c r="BM29" i="21"/>
  <c r="BM39" i="21"/>
  <c r="BM43" i="21"/>
  <c r="BM27" i="21"/>
  <c r="BM23" i="21"/>
  <c r="G61" i="2"/>
  <c r="O3" i="21" l="1"/>
  <c r="I18" i="21"/>
  <c r="I50" i="21"/>
  <c r="J49" i="21"/>
  <c r="J17" i="21" s="1"/>
  <c r="J18" i="21" s="1"/>
  <c r="BN39" i="21"/>
  <c r="BO39" i="21" s="1"/>
  <c r="BN32" i="21"/>
  <c r="BO32" i="21" s="1"/>
  <c r="BN41" i="21"/>
  <c r="BO41" i="21" s="1"/>
  <c r="BN37" i="21"/>
  <c r="BO37" i="21" s="1"/>
  <c r="BN30" i="21"/>
  <c r="BO30" i="21" s="1"/>
  <c r="BN23" i="21"/>
  <c r="BO23" i="21" s="1"/>
  <c r="BN29" i="21"/>
  <c r="BO29" i="21" s="1"/>
  <c r="BN34" i="21"/>
  <c r="BO34" i="21" s="1"/>
  <c r="BN24" i="21"/>
  <c r="BO24" i="21" s="1"/>
  <c r="BN31" i="21"/>
  <c r="BO31" i="21" s="1"/>
  <c r="BN35" i="21"/>
  <c r="BO35" i="21" s="1"/>
  <c r="BN27" i="21"/>
  <c r="BO27" i="21" s="1"/>
  <c r="BN40" i="21"/>
  <c r="BO40" i="21" s="1"/>
  <c r="BN28" i="21"/>
  <c r="BO28" i="21" s="1"/>
  <c r="BN38" i="21"/>
  <c r="BO38" i="21" s="1"/>
  <c r="BN25" i="21"/>
  <c r="BO25" i="21" s="1"/>
  <c r="BN33" i="21"/>
  <c r="BO33" i="21" s="1"/>
  <c r="BN43" i="21"/>
  <c r="BO43" i="21" s="1"/>
  <c r="BN36" i="21"/>
  <c r="BO36" i="21" s="1"/>
  <c r="BN44" i="21"/>
  <c r="BO44" i="21" s="1"/>
  <c r="BN26" i="21"/>
  <c r="BO26" i="21" s="1"/>
  <c r="BN42" i="21"/>
  <c r="BO42" i="21" s="1"/>
  <c r="BN46" i="21"/>
  <c r="BO46" i="21" s="1"/>
  <c r="G12" i="21" l="1"/>
  <c r="H12" i="21" s="1"/>
  <c r="I12" i="21" s="1"/>
  <c r="K49" i="21"/>
  <c r="K17" i="21" s="1"/>
  <c r="I4" i="21"/>
  <c r="I9" i="21" s="1"/>
  <c r="J50" i="21"/>
  <c r="J4" i="21" s="1"/>
  <c r="R9" i="16"/>
  <c r="R8" i="16"/>
  <c r="R7" i="16"/>
  <c r="R6" i="16"/>
  <c r="R5" i="16"/>
  <c r="R4" i="16"/>
  <c r="J12" i="21" l="1"/>
  <c r="K12" i="21" s="1"/>
  <c r="L12" i="21" s="1"/>
  <c r="M12" i="21" s="1"/>
  <c r="N12" i="21" s="1"/>
  <c r="O12" i="21" s="1"/>
  <c r="H13" i="21"/>
  <c r="I13" i="21" s="1"/>
  <c r="J8" i="21"/>
  <c r="J9" i="21" s="1"/>
  <c r="K18" i="21"/>
  <c r="K50" i="21"/>
  <c r="K4" i="21" s="1"/>
  <c r="O4" i="21" s="1"/>
  <c r="L49" i="21"/>
  <c r="L17" i="21" s="1"/>
  <c r="K8" i="21" l="1"/>
  <c r="M49" i="21"/>
  <c r="M17" i="21" s="1"/>
  <c r="L50" i="21"/>
  <c r="N85" i="20"/>
  <c r="M85" i="20"/>
  <c r="L85" i="20"/>
  <c r="K85" i="20"/>
  <c r="J85" i="20"/>
  <c r="I85" i="20"/>
  <c r="G85" i="20"/>
  <c r="F85" i="20"/>
  <c r="E85" i="20"/>
  <c r="D85" i="20"/>
  <c r="C85" i="20"/>
  <c r="O84" i="20"/>
  <c r="P84" i="20" s="1"/>
  <c r="N83" i="20"/>
  <c r="N86" i="20" s="1"/>
  <c r="M83" i="20"/>
  <c r="M86" i="20" s="1"/>
  <c r="L83" i="20"/>
  <c r="L86" i="20" s="1"/>
  <c r="K83" i="20"/>
  <c r="K86" i="20" s="1"/>
  <c r="J83" i="20"/>
  <c r="J86" i="20" s="1"/>
  <c r="I83" i="20"/>
  <c r="I86" i="20" s="1"/>
  <c r="G83" i="20"/>
  <c r="G86" i="20" s="1"/>
  <c r="F83" i="20"/>
  <c r="F86" i="20" s="1"/>
  <c r="E83" i="20"/>
  <c r="E86" i="20" s="1"/>
  <c r="D83" i="20"/>
  <c r="D86" i="20" s="1"/>
  <c r="C83" i="20"/>
  <c r="C86" i="20" s="1"/>
  <c r="C87" i="20" s="1"/>
  <c r="H82" i="20"/>
  <c r="O82" i="20" s="1"/>
  <c r="P82" i="20" s="1"/>
  <c r="O81" i="20"/>
  <c r="R9" i="17"/>
  <c r="Q9" i="17"/>
  <c r="P9" i="17"/>
  <c r="S8" i="17"/>
  <c r="R8" i="17"/>
  <c r="Q8" i="17"/>
  <c r="P8" i="17"/>
  <c r="P15" i="17" s="1"/>
  <c r="R7" i="17"/>
  <c r="Q7" i="17"/>
  <c r="P7" i="17"/>
  <c r="R6" i="17"/>
  <c r="Q6" i="17"/>
  <c r="P6" i="17"/>
  <c r="X9" i="17"/>
  <c r="W9" i="17"/>
  <c r="V9" i="17"/>
  <c r="X8" i="17"/>
  <c r="W8" i="17"/>
  <c r="W22" i="17" s="1"/>
  <c r="V8" i="17"/>
  <c r="U8" i="17"/>
  <c r="T8" i="17"/>
  <c r="T15" i="17" s="1"/>
  <c r="X7" i="17"/>
  <c r="W7" i="17"/>
  <c r="V7" i="17"/>
  <c r="X6" i="17"/>
  <c r="W6" i="17"/>
  <c r="V6" i="17"/>
  <c r="X5" i="17"/>
  <c r="X19" i="17" s="1"/>
  <c r="W5" i="17"/>
  <c r="W19" i="17" s="1"/>
  <c r="V5" i="17"/>
  <c r="V19" i="17" s="1"/>
  <c r="U5" i="17"/>
  <c r="U19" i="17" s="1"/>
  <c r="T5" i="17"/>
  <c r="X4" i="17"/>
  <c r="W4" i="17"/>
  <c r="W18" i="17" s="1"/>
  <c r="V4" i="17"/>
  <c r="U4" i="17"/>
  <c r="U18" i="17" s="1"/>
  <c r="T4" i="17"/>
  <c r="T18" i="17" s="1"/>
  <c r="S5" i="17"/>
  <c r="S19" i="17" s="1"/>
  <c r="R5" i="17"/>
  <c r="Q5" i="17"/>
  <c r="P5" i="17"/>
  <c r="S4" i="17"/>
  <c r="R4" i="17"/>
  <c r="Q4" i="17"/>
  <c r="Q12" i="17" s="1"/>
  <c r="P4" i="17"/>
  <c r="P12" i="17" s="1"/>
  <c r="X70" i="17"/>
  <c r="W70" i="17"/>
  <c r="V70" i="17"/>
  <c r="U70" i="17"/>
  <c r="T70" i="17"/>
  <c r="S70" i="17"/>
  <c r="R70" i="17"/>
  <c r="Q70" i="17"/>
  <c r="P70" i="17"/>
  <c r="O70" i="17"/>
  <c r="X68" i="17"/>
  <c r="X71" i="17" s="1"/>
  <c r="W68" i="17"/>
  <c r="W71" i="17" s="1"/>
  <c r="V68" i="17"/>
  <c r="V71" i="17" s="1"/>
  <c r="U68" i="17"/>
  <c r="U71" i="17" s="1"/>
  <c r="T68" i="17"/>
  <c r="T71" i="17" s="1"/>
  <c r="S68" i="17"/>
  <c r="S71" i="17" s="1"/>
  <c r="R68" i="17"/>
  <c r="R71" i="17" s="1"/>
  <c r="Q68" i="17"/>
  <c r="Q71" i="17" s="1"/>
  <c r="P68" i="17"/>
  <c r="P71" i="17" s="1"/>
  <c r="O68" i="17"/>
  <c r="O71" i="17" s="1"/>
  <c r="X61" i="17"/>
  <c r="X62" i="17" s="1"/>
  <c r="W61" i="17"/>
  <c r="W62" i="17" s="1"/>
  <c r="V61" i="17"/>
  <c r="V62" i="17" s="1"/>
  <c r="U61" i="17"/>
  <c r="U62" i="17" s="1"/>
  <c r="T61" i="17"/>
  <c r="T62" i="17" s="1"/>
  <c r="S61" i="17"/>
  <c r="S62" i="17" s="1"/>
  <c r="R61" i="17"/>
  <c r="R62" i="17" s="1"/>
  <c r="Q61" i="17"/>
  <c r="Q62" i="17" s="1"/>
  <c r="P61" i="17"/>
  <c r="P62" i="17" s="1"/>
  <c r="O61" i="17"/>
  <c r="O62" i="17" s="1"/>
  <c r="X59" i="17"/>
  <c r="W59" i="17"/>
  <c r="V59" i="17"/>
  <c r="U59" i="17"/>
  <c r="T59" i="17"/>
  <c r="S59" i="17"/>
  <c r="R59" i="17"/>
  <c r="Q59" i="17"/>
  <c r="P59" i="17"/>
  <c r="O59" i="17"/>
  <c r="R23" i="17"/>
  <c r="Q23" i="17"/>
  <c r="P23" i="17"/>
  <c r="O23" i="17"/>
  <c r="O24" i="17" s="1"/>
  <c r="X22" i="17"/>
  <c r="U22" i="17"/>
  <c r="T22" i="17"/>
  <c r="S22" i="17"/>
  <c r="T19" i="17"/>
  <c r="X18" i="17"/>
  <c r="U15" i="17"/>
  <c r="S15" i="17"/>
  <c r="R15" i="17"/>
  <c r="T13" i="17"/>
  <c r="P13" i="17"/>
  <c r="M22" i="17"/>
  <c r="L22" i="17"/>
  <c r="K22" i="17"/>
  <c r="J22" i="17"/>
  <c r="H22" i="17"/>
  <c r="M19" i="17"/>
  <c r="L19" i="17"/>
  <c r="K19" i="17"/>
  <c r="J19" i="17"/>
  <c r="I19" i="17"/>
  <c r="H19" i="17"/>
  <c r="M18" i="17"/>
  <c r="L18" i="17"/>
  <c r="K18" i="17"/>
  <c r="J18" i="17"/>
  <c r="I18" i="17"/>
  <c r="H18" i="17"/>
  <c r="H6" i="17"/>
  <c r="H9" i="17" s="1"/>
  <c r="S9" i="17" s="1"/>
  <c r="N74" i="20"/>
  <c r="M74" i="20"/>
  <c r="L74" i="20"/>
  <c r="K74" i="20"/>
  <c r="J74" i="20"/>
  <c r="I74" i="20"/>
  <c r="H74" i="20"/>
  <c r="G74" i="20"/>
  <c r="F74" i="20"/>
  <c r="E74" i="20"/>
  <c r="D74" i="20"/>
  <c r="C74" i="20"/>
  <c r="O73" i="20"/>
  <c r="P73" i="20" s="1"/>
  <c r="N72" i="20"/>
  <c r="N75" i="20" s="1"/>
  <c r="M72" i="20"/>
  <c r="M75" i="20" s="1"/>
  <c r="L72" i="20"/>
  <c r="L75" i="20" s="1"/>
  <c r="K72" i="20"/>
  <c r="K75" i="20" s="1"/>
  <c r="J72" i="20"/>
  <c r="J75" i="20" s="1"/>
  <c r="I72" i="20"/>
  <c r="I75" i="20" s="1"/>
  <c r="H72" i="20"/>
  <c r="H75" i="20" s="1"/>
  <c r="G72" i="20"/>
  <c r="G75" i="20" s="1"/>
  <c r="F72" i="20"/>
  <c r="F75" i="20" s="1"/>
  <c r="E72" i="20"/>
  <c r="E75" i="20" s="1"/>
  <c r="D72" i="20"/>
  <c r="D75" i="20" s="1"/>
  <c r="C72" i="20"/>
  <c r="C75" i="20" s="1"/>
  <c r="C76" i="20" s="1"/>
  <c r="O71" i="20"/>
  <c r="P71" i="20" s="1"/>
  <c r="O70" i="20"/>
  <c r="P70" i="20" s="1"/>
  <c r="N63" i="20"/>
  <c r="M63" i="20"/>
  <c r="L63" i="20"/>
  <c r="K63" i="20"/>
  <c r="J63" i="20"/>
  <c r="I63" i="20"/>
  <c r="H63" i="20"/>
  <c r="G63" i="20"/>
  <c r="F63" i="20"/>
  <c r="E63" i="20"/>
  <c r="D63" i="20"/>
  <c r="C63" i="20"/>
  <c r="O62" i="20"/>
  <c r="N61" i="20"/>
  <c r="N64" i="20" s="1"/>
  <c r="M61" i="20"/>
  <c r="M64" i="20" s="1"/>
  <c r="L61" i="20"/>
  <c r="L64" i="20" s="1"/>
  <c r="K61" i="20"/>
  <c r="K64" i="20" s="1"/>
  <c r="J61" i="20"/>
  <c r="J64" i="20" s="1"/>
  <c r="I61" i="20"/>
  <c r="I64" i="20" s="1"/>
  <c r="H61" i="20"/>
  <c r="H64" i="20" s="1"/>
  <c r="G61" i="20"/>
  <c r="G64" i="20" s="1"/>
  <c r="F61" i="20"/>
  <c r="F64" i="20" s="1"/>
  <c r="E61" i="20"/>
  <c r="E64" i="20" s="1"/>
  <c r="D61" i="20"/>
  <c r="D64" i="20" s="1"/>
  <c r="C64" i="20"/>
  <c r="C65" i="20" s="1"/>
  <c r="O60" i="20"/>
  <c r="O59" i="20"/>
  <c r="N52" i="20"/>
  <c r="M52" i="20"/>
  <c r="L52" i="20"/>
  <c r="K52" i="20"/>
  <c r="J52" i="20"/>
  <c r="I52" i="20"/>
  <c r="H52" i="20"/>
  <c r="G52" i="20"/>
  <c r="F52" i="20"/>
  <c r="E52" i="20"/>
  <c r="D52" i="20"/>
  <c r="C52" i="20"/>
  <c r="O51" i="20"/>
  <c r="P51" i="20" s="1"/>
  <c r="N50" i="20"/>
  <c r="N53" i="20" s="1"/>
  <c r="M50" i="20"/>
  <c r="M53" i="20" s="1"/>
  <c r="L50" i="20"/>
  <c r="L53" i="20" s="1"/>
  <c r="K50" i="20"/>
  <c r="K53" i="20" s="1"/>
  <c r="J50" i="20"/>
  <c r="J53" i="20" s="1"/>
  <c r="I50" i="20"/>
  <c r="I53" i="20" s="1"/>
  <c r="H50" i="20"/>
  <c r="H53" i="20" s="1"/>
  <c r="G50" i="20"/>
  <c r="G53" i="20" s="1"/>
  <c r="F50" i="20"/>
  <c r="F53" i="20" s="1"/>
  <c r="E50" i="20"/>
  <c r="E53" i="20" s="1"/>
  <c r="D50" i="20"/>
  <c r="D53" i="20" s="1"/>
  <c r="C50" i="20"/>
  <c r="C53" i="20" s="1"/>
  <c r="C54" i="20" s="1"/>
  <c r="O49" i="20"/>
  <c r="P49" i="20" s="1"/>
  <c r="O48" i="20"/>
  <c r="AM32" i="20"/>
  <c r="P32" i="20"/>
  <c r="O32" i="20"/>
  <c r="P30" i="20"/>
  <c r="AL29" i="20"/>
  <c r="AK29" i="20"/>
  <c r="AJ29" i="20"/>
  <c r="AI29" i="20"/>
  <c r="AH29" i="20"/>
  <c r="AG29" i="20"/>
  <c r="AF29" i="20"/>
  <c r="AE29" i="20"/>
  <c r="AD29" i="20"/>
  <c r="AC29" i="20"/>
  <c r="AB29" i="20"/>
  <c r="AA29" i="20"/>
  <c r="AO29" i="20" s="1"/>
  <c r="N29" i="20"/>
  <c r="M29" i="20"/>
  <c r="L29" i="20"/>
  <c r="K29" i="20"/>
  <c r="J29" i="20"/>
  <c r="I29" i="20"/>
  <c r="H29" i="20"/>
  <c r="G29" i="20"/>
  <c r="F29" i="20"/>
  <c r="E29" i="20"/>
  <c r="D29" i="20"/>
  <c r="C29" i="20"/>
  <c r="AL27" i="20"/>
  <c r="AK27" i="20"/>
  <c r="AJ27" i="20"/>
  <c r="AI27" i="20"/>
  <c r="AH27" i="20"/>
  <c r="AG27" i="20"/>
  <c r="AF27" i="20"/>
  <c r="AE27" i="20"/>
  <c r="AD27" i="20"/>
  <c r="AC27" i="20"/>
  <c r="AB27" i="20"/>
  <c r="AA27" i="20"/>
  <c r="AO27" i="20" s="1"/>
  <c r="N27" i="20"/>
  <c r="M27" i="20"/>
  <c r="L27" i="20"/>
  <c r="K27" i="20"/>
  <c r="J27" i="20"/>
  <c r="I27" i="20"/>
  <c r="H27" i="20"/>
  <c r="G27" i="20"/>
  <c r="F27" i="20"/>
  <c r="E27" i="20"/>
  <c r="D27" i="20"/>
  <c r="C27" i="20"/>
  <c r="AL26" i="20"/>
  <c r="AK26" i="20"/>
  <c r="AJ26" i="20"/>
  <c r="AI26" i="20"/>
  <c r="AH26" i="20"/>
  <c r="AG26" i="20"/>
  <c r="AF26" i="20"/>
  <c r="AE26" i="20"/>
  <c r="AD26" i="20"/>
  <c r="AC26" i="20"/>
  <c r="AB26" i="20"/>
  <c r="AA26" i="20"/>
  <c r="AO26" i="20" s="1"/>
  <c r="N26" i="20"/>
  <c r="M26" i="20"/>
  <c r="L26" i="20"/>
  <c r="K26" i="20"/>
  <c r="J26" i="20"/>
  <c r="I26" i="20"/>
  <c r="H26" i="20"/>
  <c r="G26" i="20"/>
  <c r="F26" i="20"/>
  <c r="E26" i="20"/>
  <c r="D26" i="20"/>
  <c r="C26" i="20"/>
  <c r="AL19" i="20"/>
  <c r="AK19" i="20"/>
  <c r="AJ19" i="20"/>
  <c r="AI19" i="20"/>
  <c r="AH19" i="20"/>
  <c r="AD19" i="20"/>
  <c r="AC19" i="20"/>
  <c r="AB19" i="20"/>
  <c r="AA19" i="20"/>
  <c r="N19" i="20"/>
  <c r="M19" i="20"/>
  <c r="L19" i="20"/>
  <c r="K19" i="20"/>
  <c r="J19" i="20"/>
  <c r="I19" i="20"/>
  <c r="H19" i="20"/>
  <c r="G19" i="20"/>
  <c r="F19" i="20"/>
  <c r="E19" i="20"/>
  <c r="D19" i="20"/>
  <c r="C19" i="20"/>
  <c r="AR18" i="20"/>
  <c r="AQ18" i="20"/>
  <c r="AP18" i="20"/>
  <c r="AO18" i="20"/>
  <c r="AM18" i="20"/>
  <c r="V18" i="20"/>
  <c r="U18" i="20"/>
  <c r="T18" i="20"/>
  <c r="S18" i="20"/>
  <c r="O18" i="20"/>
  <c r="P18" i="20" s="1"/>
  <c r="AL17" i="20"/>
  <c r="AL20" i="20" s="1"/>
  <c r="AK17" i="20"/>
  <c r="AK28" i="20" s="1"/>
  <c r="AJ17" i="20"/>
  <c r="AJ20" i="20" s="1"/>
  <c r="AI17" i="20"/>
  <c r="AH17" i="20"/>
  <c r="AH20" i="20" s="1"/>
  <c r="AG28" i="20"/>
  <c r="AF28" i="20"/>
  <c r="AD17" i="20"/>
  <c r="AC17" i="20"/>
  <c r="AC28" i="20" s="1"/>
  <c r="AB17" i="20"/>
  <c r="AB28" i="20" s="1"/>
  <c r="AA17" i="20"/>
  <c r="L20" i="20"/>
  <c r="F17" i="20"/>
  <c r="E17" i="20"/>
  <c r="D17" i="20"/>
  <c r="D20" i="20" s="1"/>
  <c r="C17" i="20"/>
  <c r="AR16" i="20"/>
  <c r="AQ16" i="20"/>
  <c r="AP16" i="20"/>
  <c r="AO16" i="20"/>
  <c r="AM16" i="20"/>
  <c r="V16" i="20"/>
  <c r="U16" i="20"/>
  <c r="S16" i="20"/>
  <c r="O16" i="20"/>
  <c r="T16" i="20"/>
  <c r="AR15" i="20"/>
  <c r="AQ15" i="20"/>
  <c r="AP15" i="20"/>
  <c r="AO15" i="20"/>
  <c r="AM15" i="20"/>
  <c r="V15" i="20"/>
  <c r="U15" i="20"/>
  <c r="T15" i="20"/>
  <c r="S15" i="20"/>
  <c r="O15" i="20"/>
  <c r="AL9" i="20"/>
  <c r="AK9" i="20"/>
  <c r="AJ9" i="20"/>
  <c r="AI9" i="20"/>
  <c r="AH9" i="20"/>
  <c r="AG9" i="20"/>
  <c r="AQ9" i="20" s="1"/>
  <c r="AF9" i="20"/>
  <c r="AE9" i="20"/>
  <c r="AD9" i="20"/>
  <c r="AC9" i="20"/>
  <c r="AB9" i="20"/>
  <c r="AA9" i="20"/>
  <c r="AA10" i="20" s="1"/>
  <c r="AL8" i="20"/>
  <c r="AK8" i="20"/>
  <c r="AJ8" i="20"/>
  <c r="AI8" i="20"/>
  <c r="AH8" i="20"/>
  <c r="AG8" i="20"/>
  <c r="AF8" i="20"/>
  <c r="AE8" i="20"/>
  <c r="AD8" i="20"/>
  <c r="AC8" i="20"/>
  <c r="AB8" i="20"/>
  <c r="AA8" i="20"/>
  <c r="N30" i="20"/>
  <c r="AR7" i="20"/>
  <c r="AQ7" i="20"/>
  <c r="AP7" i="20"/>
  <c r="AO7" i="20"/>
  <c r="AM7" i="20"/>
  <c r="V7" i="20"/>
  <c r="U7" i="20"/>
  <c r="T7" i="20"/>
  <c r="S7" i="20"/>
  <c r="AR6" i="20"/>
  <c r="AQ6" i="20"/>
  <c r="AP6" i="20"/>
  <c r="AO6" i="20"/>
  <c r="AR5" i="20"/>
  <c r="AQ5" i="20"/>
  <c r="AP5" i="20"/>
  <c r="AO5" i="20"/>
  <c r="AM5" i="20"/>
  <c r="V5" i="20"/>
  <c r="U5" i="20"/>
  <c r="T5" i="20"/>
  <c r="S5" i="20"/>
  <c r="AR4" i="20"/>
  <c r="AQ4" i="20"/>
  <c r="AP4" i="20"/>
  <c r="AO4" i="20"/>
  <c r="AM4" i="20"/>
  <c r="V4" i="20"/>
  <c r="U4" i="20"/>
  <c r="T4" i="20"/>
  <c r="S4" i="20"/>
  <c r="AM19" i="20" l="1"/>
  <c r="AM17" i="20"/>
  <c r="AM20" i="20" s="1"/>
  <c r="V26" i="20"/>
  <c r="AR8" i="20"/>
  <c r="O8" i="21"/>
  <c r="O9" i="21" s="1"/>
  <c r="K9" i="21"/>
  <c r="J13" i="21"/>
  <c r="L18" i="21"/>
  <c r="M18" i="21"/>
  <c r="M50" i="21"/>
  <c r="N49" i="21"/>
  <c r="N17" i="21" s="1"/>
  <c r="O47" i="21"/>
  <c r="BJ47" i="21" s="1"/>
  <c r="D87" i="20"/>
  <c r="AP19" i="20"/>
  <c r="S26" i="20"/>
  <c r="AQ19" i="20"/>
  <c r="AQ26" i="20"/>
  <c r="S27" i="20"/>
  <c r="AQ27" i="20"/>
  <c r="S29" i="20"/>
  <c r="AQ29" i="20"/>
  <c r="AK30" i="20"/>
  <c r="AR27" i="20"/>
  <c r="AO8" i="20"/>
  <c r="AP9" i="20"/>
  <c r="AM29" i="20"/>
  <c r="AR9" i="20"/>
  <c r="AR17" i="20"/>
  <c r="AB30" i="20"/>
  <c r="AR19" i="20"/>
  <c r="AP26" i="20"/>
  <c r="AH28" i="20"/>
  <c r="AB10" i="20"/>
  <c r="AC10" i="20" s="1"/>
  <c r="AD10" i="20" s="1"/>
  <c r="AE10" i="20" s="1"/>
  <c r="AF10" i="20" s="1"/>
  <c r="AG10" i="20" s="1"/>
  <c r="AH10" i="20" s="1"/>
  <c r="AI10" i="20" s="1"/>
  <c r="AJ10" i="20" s="1"/>
  <c r="AK10" i="20" s="1"/>
  <c r="AL10" i="20" s="1"/>
  <c r="AC30" i="20"/>
  <c r="AP27" i="20"/>
  <c r="AP29" i="20"/>
  <c r="O50" i="20"/>
  <c r="O53" i="20" s="1"/>
  <c r="AM6" i="20"/>
  <c r="AM9" i="20" s="1"/>
  <c r="AL28" i="20"/>
  <c r="N28" i="20"/>
  <c r="AH31" i="20"/>
  <c r="AL30" i="20"/>
  <c r="C30" i="20"/>
  <c r="AE30" i="20"/>
  <c r="O26" i="20"/>
  <c r="G28" i="20"/>
  <c r="AQ8" i="20"/>
  <c r="U17" i="20"/>
  <c r="AG30" i="20"/>
  <c r="D28" i="20"/>
  <c r="P48" i="20"/>
  <c r="P50" i="20" s="1"/>
  <c r="AM8" i="20"/>
  <c r="J28" i="20"/>
  <c r="AP17" i="20"/>
  <c r="AL31" i="20"/>
  <c r="AH30" i="20"/>
  <c r="V27" i="20"/>
  <c r="L28" i="20"/>
  <c r="O27" i="20"/>
  <c r="AE31" i="20"/>
  <c r="AA30" i="20"/>
  <c r="AO30" i="20" s="1"/>
  <c r="AI30" i="20"/>
  <c r="AR26" i="20"/>
  <c r="AD28" i="20"/>
  <c r="AP28" i="20" s="1"/>
  <c r="AR29" i="20"/>
  <c r="AJ30" i="20"/>
  <c r="D76" i="20"/>
  <c r="E76" i="20" s="1"/>
  <c r="F76" i="20" s="1"/>
  <c r="G76" i="20" s="1"/>
  <c r="H76" i="20" s="1"/>
  <c r="I76" i="20" s="1"/>
  <c r="J76" i="20" s="1"/>
  <c r="K76" i="20" s="1"/>
  <c r="L76" i="20" s="1"/>
  <c r="M76" i="20" s="1"/>
  <c r="N76" i="20" s="1"/>
  <c r="O74" i="20"/>
  <c r="O83" i="20"/>
  <c r="O86" i="20" s="1"/>
  <c r="D54" i="20"/>
  <c r="E54" i="20" s="1"/>
  <c r="F54" i="20" s="1"/>
  <c r="G54" i="20" s="1"/>
  <c r="H54" i="20" s="1"/>
  <c r="I54" i="20" s="1"/>
  <c r="J54" i="20" s="1"/>
  <c r="K54" i="20" s="1"/>
  <c r="L54" i="20" s="1"/>
  <c r="M54" i="20" s="1"/>
  <c r="N54" i="20" s="1"/>
  <c r="O63" i="20"/>
  <c r="E87" i="20"/>
  <c r="F87" i="20" s="1"/>
  <c r="G87" i="20" s="1"/>
  <c r="S8" i="20"/>
  <c r="V29" i="20"/>
  <c r="H30" i="20"/>
  <c r="O29" i="20"/>
  <c r="I30" i="20"/>
  <c r="L30" i="20"/>
  <c r="T8" i="20"/>
  <c r="V8" i="20"/>
  <c r="K30" i="20"/>
  <c r="D30" i="20"/>
  <c r="F30" i="20"/>
  <c r="E30" i="20"/>
  <c r="M30" i="20"/>
  <c r="V9" i="20"/>
  <c r="U8" i="20"/>
  <c r="G30" i="20"/>
  <c r="T9" i="20"/>
  <c r="U26" i="20"/>
  <c r="U27" i="20"/>
  <c r="P27" i="20"/>
  <c r="T26" i="20"/>
  <c r="V19" i="20"/>
  <c r="J30" i="20"/>
  <c r="T29" i="20"/>
  <c r="U29" i="20"/>
  <c r="O19" i="20"/>
  <c r="P15" i="20"/>
  <c r="P26" i="20" s="1"/>
  <c r="T27" i="20"/>
  <c r="AM26" i="20"/>
  <c r="C28" i="20"/>
  <c r="L31" i="20"/>
  <c r="D31" i="20"/>
  <c r="S17" i="20"/>
  <c r="E28" i="20"/>
  <c r="AO17" i="20"/>
  <c r="AA28" i="20"/>
  <c r="AO28" i="20" s="1"/>
  <c r="AA20" i="20"/>
  <c r="AI20" i="20"/>
  <c r="AI31" i="20" s="1"/>
  <c r="AI28" i="20"/>
  <c r="P72" i="20"/>
  <c r="P75" i="20" s="1"/>
  <c r="U6" i="20"/>
  <c r="AJ31" i="20"/>
  <c r="U9" i="20"/>
  <c r="O85" i="20"/>
  <c r="AF30" i="20"/>
  <c r="AP8" i="20"/>
  <c r="T19" i="20"/>
  <c r="E20" i="20"/>
  <c r="E31" i="20" s="1"/>
  <c r="D65" i="20"/>
  <c r="E65" i="20" s="1"/>
  <c r="F65" i="20" s="1"/>
  <c r="G65" i="20" s="1"/>
  <c r="H65" i="20" s="1"/>
  <c r="I65" i="20" s="1"/>
  <c r="J65" i="20" s="1"/>
  <c r="K65" i="20" s="1"/>
  <c r="L65" i="20" s="1"/>
  <c r="M65" i="20" s="1"/>
  <c r="N65" i="20" s="1"/>
  <c r="K28" i="20"/>
  <c r="S6" i="20"/>
  <c r="M28" i="20"/>
  <c r="M20" i="20"/>
  <c r="M31" i="20" s="1"/>
  <c r="O72" i="20"/>
  <c r="O75" i="20" s="1"/>
  <c r="AB20" i="20"/>
  <c r="AB31" i="20" s="1"/>
  <c r="F20" i="20"/>
  <c r="N20" i="20"/>
  <c r="N31" i="20" s="1"/>
  <c r="O17" i="20"/>
  <c r="AO19" i="20"/>
  <c r="G20" i="20"/>
  <c r="G31" i="20" s="1"/>
  <c r="AC20" i="20"/>
  <c r="AC31" i="20" s="1"/>
  <c r="AK20" i="20"/>
  <c r="AK31" i="20" s="1"/>
  <c r="AM27" i="20"/>
  <c r="F28" i="20"/>
  <c r="AJ28" i="20"/>
  <c r="AD30" i="20"/>
  <c r="O52" i="20"/>
  <c r="V6" i="20"/>
  <c r="S19" i="20"/>
  <c r="AO9" i="20"/>
  <c r="AO10" i="20" s="1"/>
  <c r="AP10" i="20" s="1"/>
  <c r="AQ10" i="20" s="1"/>
  <c r="AR10" i="20" s="1"/>
  <c r="U19" i="20"/>
  <c r="AD20" i="20"/>
  <c r="X15" i="17"/>
  <c r="I20" i="20"/>
  <c r="J20" i="20"/>
  <c r="J31" i="20" s="1"/>
  <c r="AF31" i="20"/>
  <c r="I28" i="20"/>
  <c r="AE28" i="20"/>
  <c r="AQ28" i="20" s="1"/>
  <c r="O61" i="20"/>
  <c r="O64" i="20" s="1"/>
  <c r="X12" i="17"/>
  <c r="Q15" i="17"/>
  <c r="P81" i="20"/>
  <c r="C20" i="20"/>
  <c r="K20" i="20"/>
  <c r="K31" i="20" s="1"/>
  <c r="H83" i="20"/>
  <c r="H86" i="20" s="1"/>
  <c r="H85" i="20"/>
  <c r="T6" i="20"/>
  <c r="V17" i="20"/>
  <c r="AQ17" i="20"/>
  <c r="W20" i="17"/>
  <c r="W13" i="17"/>
  <c r="X13" i="17"/>
  <c r="W15" i="17"/>
  <c r="S6" i="17"/>
  <c r="U12" i="17"/>
  <c r="S13" i="17"/>
  <c r="U13" i="17"/>
  <c r="X20" i="17"/>
  <c r="V13" i="17"/>
  <c r="V15" i="17"/>
  <c r="V22" i="17"/>
  <c r="S12" i="17"/>
  <c r="W12" i="17"/>
  <c r="Q14" i="17"/>
  <c r="V18" i="17"/>
  <c r="V20" i="17" s="1"/>
  <c r="V21" i="17" s="1"/>
  <c r="X21" i="17"/>
  <c r="V12" i="17"/>
  <c r="X16" i="17"/>
  <c r="Q13" i="17"/>
  <c r="R13" i="17"/>
  <c r="T12" i="17"/>
  <c r="S18" i="17"/>
  <c r="S20" i="17" s="1"/>
  <c r="T20" i="17"/>
  <c r="X23" i="17"/>
  <c r="X24" i="17" s="1"/>
  <c r="U20" i="17"/>
  <c r="W21" i="17"/>
  <c r="P16" i="17"/>
  <c r="W23" i="17"/>
  <c r="W24" i="17" s="1"/>
  <c r="W14" i="17"/>
  <c r="R12" i="17"/>
  <c r="P14" i="17"/>
  <c r="X14" i="17"/>
  <c r="AM31" i="20" l="1"/>
  <c r="AM30" i="20"/>
  <c r="K13" i="21"/>
  <c r="L13" i="21" s="1"/>
  <c r="M13" i="21" s="1"/>
  <c r="N13" i="21" s="1"/>
  <c r="O13" i="21" s="1"/>
  <c r="BN47" i="21"/>
  <c r="BO47" i="21" s="1"/>
  <c r="N50" i="21"/>
  <c r="O50" i="21" s="1"/>
  <c r="O49" i="21"/>
  <c r="BJ49" i="21" s="1"/>
  <c r="V30" i="20"/>
  <c r="AQ30" i="20"/>
  <c r="AP30" i="20"/>
  <c r="O30" i="20"/>
  <c r="P29" i="20"/>
  <c r="AM28" i="20"/>
  <c r="S28" i="20"/>
  <c r="AR31" i="20"/>
  <c r="AR30" i="20"/>
  <c r="V28" i="20"/>
  <c r="AR28" i="20"/>
  <c r="T30" i="20"/>
  <c r="U28" i="20"/>
  <c r="P53" i="20"/>
  <c r="H87" i="20"/>
  <c r="I87" i="20" s="1"/>
  <c r="J87" i="20" s="1"/>
  <c r="K87" i="20" s="1"/>
  <c r="L87" i="20" s="1"/>
  <c r="M87" i="20" s="1"/>
  <c r="N87" i="20" s="1"/>
  <c r="U30" i="20"/>
  <c r="S30" i="20"/>
  <c r="P17" i="20"/>
  <c r="P20" i="20" s="1"/>
  <c r="P31" i="20" s="1"/>
  <c r="I31" i="20"/>
  <c r="U31" i="20" s="1"/>
  <c r="U20" i="20"/>
  <c r="AR20" i="20"/>
  <c r="P83" i="20"/>
  <c r="P86" i="20" s="1"/>
  <c r="AP20" i="20"/>
  <c r="AD31" i="20"/>
  <c r="AP31" i="20" s="1"/>
  <c r="O28" i="20"/>
  <c r="O20" i="20"/>
  <c r="O31" i="20" s="1"/>
  <c r="S9" i="20"/>
  <c r="S10" i="20" s="1"/>
  <c r="T10" i="20" s="1"/>
  <c r="U10" i="20" s="1"/>
  <c r="V10" i="20" s="1"/>
  <c r="AO20" i="20"/>
  <c r="AO21" i="20" s="1"/>
  <c r="AA31" i="20"/>
  <c r="AO31" i="20" s="1"/>
  <c r="AO32" i="20" s="1"/>
  <c r="AA21" i="20"/>
  <c r="V31" i="20"/>
  <c r="AQ20" i="20"/>
  <c r="AG31" i="20"/>
  <c r="AQ31" i="20" s="1"/>
  <c r="H28" i="20"/>
  <c r="T28" i="20" s="1"/>
  <c r="H20" i="20"/>
  <c r="H31" i="20" s="1"/>
  <c r="F31" i="20"/>
  <c r="V20" i="20"/>
  <c r="S20" i="20"/>
  <c r="S21" i="20" s="1"/>
  <c r="C21" i="20"/>
  <c r="C31" i="20"/>
  <c r="S31" i="20" s="1"/>
  <c r="S32" i="20" s="1"/>
  <c r="T17" i="20"/>
  <c r="R16" i="17"/>
  <c r="T23" i="17"/>
  <c r="R14" i="17"/>
  <c r="S14" i="17"/>
  <c r="S21" i="17"/>
  <c r="V23" i="17"/>
  <c r="U23" i="17"/>
  <c r="S23" i="17"/>
  <c r="S24" i="17" s="1"/>
  <c r="P24" i="17"/>
  <c r="R24" i="17"/>
  <c r="Q16" i="17"/>
  <c r="Q24" i="17"/>
  <c r="S16" i="17"/>
  <c r="BJ50" i="21" l="1"/>
  <c r="BN50" i="21" s="1"/>
  <c r="BO50" i="21" s="1"/>
  <c r="O21" i="21"/>
  <c r="N18" i="21"/>
  <c r="O18" i="21" s="1"/>
  <c r="O17" i="21"/>
  <c r="BN49" i="21"/>
  <c r="BO49" i="21" s="1"/>
  <c r="T31" i="20"/>
  <c r="T32" i="20" s="1"/>
  <c r="U32" i="20" s="1"/>
  <c r="V32" i="20" s="1"/>
  <c r="P28" i="20"/>
  <c r="T20" i="20"/>
  <c r="T21" i="20" s="1"/>
  <c r="U21" i="20" s="1"/>
  <c r="V21" i="20" s="1"/>
  <c r="AP21" i="20"/>
  <c r="AQ21" i="20" s="1"/>
  <c r="AR21" i="20" s="1"/>
  <c r="C33" i="20"/>
  <c r="C32" i="20"/>
  <c r="D21" i="20"/>
  <c r="AA32" i="20"/>
  <c r="AB21" i="20"/>
  <c r="AP32" i="20"/>
  <c r="AQ32" i="20" s="1"/>
  <c r="AR32" i="20" s="1"/>
  <c r="V24" i="17"/>
  <c r="W16" i="17"/>
  <c r="AB32" i="20" l="1"/>
  <c r="AC21" i="20"/>
  <c r="D33" i="20"/>
  <c r="D32" i="20"/>
  <c r="E21" i="20"/>
  <c r="E32" i="20" l="1"/>
  <c r="F21" i="20"/>
  <c r="E33" i="20"/>
  <c r="AC32" i="20"/>
  <c r="AD21" i="20"/>
  <c r="AD32" i="20" l="1"/>
  <c r="F32" i="20"/>
  <c r="G21" i="20"/>
  <c r="F33" i="20"/>
  <c r="G32" i="20" l="1"/>
  <c r="H21" i="20"/>
  <c r="AE32" i="20"/>
  <c r="AF32" i="20" l="1"/>
  <c r="I21" i="20"/>
  <c r="H32" i="20"/>
  <c r="I33" i="20" l="1"/>
  <c r="I32" i="20"/>
  <c r="J21" i="20"/>
  <c r="AG32" i="20"/>
  <c r="AH32" i="20" l="1"/>
  <c r="J33" i="20"/>
  <c r="K21" i="20"/>
  <c r="J32" i="20"/>
  <c r="K33" i="20" l="1"/>
  <c r="K32" i="20"/>
  <c r="L21" i="20"/>
  <c r="AI32" i="20"/>
  <c r="AJ21" i="20"/>
  <c r="AJ32" i="20" l="1"/>
  <c r="AK21" i="20"/>
  <c r="L33" i="20"/>
  <c r="L32" i="20"/>
  <c r="M21" i="20"/>
  <c r="N21" i="20" l="1"/>
  <c r="M32" i="20"/>
  <c r="M33" i="20"/>
  <c r="AK32" i="20"/>
  <c r="AL21" i="20"/>
  <c r="AL32" i="20" s="1"/>
  <c r="N32" i="20" l="1"/>
  <c r="N33" i="20"/>
  <c r="AE32" i="18" l="1"/>
  <c r="AE31" i="18"/>
  <c r="AJ31" i="18" s="1"/>
  <c r="AE30" i="18"/>
  <c r="AE29" i="18"/>
  <c r="AE28" i="18"/>
  <c r="AS32" i="18"/>
  <c r="AR32" i="18"/>
  <c r="AN32" i="18"/>
  <c r="AJ32" i="18"/>
  <c r="AT32" i="18" s="1"/>
  <c r="AI32" i="18"/>
  <c r="AS31" i="18"/>
  <c r="AR31" i="18"/>
  <c r="AN31" i="18"/>
  <c r="AI31" i="18"/>
  <c r="AR30" i="18"/>
  <c r="AN30" i="18"/>
  <c r="AI30" i="18"/>
  <c r="AJ30" i="18" s="1"/>
  <c r="AR29" i="18"/>
  <c r="AN29" i="18"/>
  <c r="AS29" i="18" s="1"/>
  <c r="AI29" i="18"/>
  <c r="AR28" i="18"/>
  <c r="AS28" i="18" s="1"/>
  <c r="AN28" i="18"/>
  <c r="AJ28" i="18"/>
  <c r="AT28" i="18" s="1"/>
  <c r="AI28" i="18"/>
  <c r="AD32" i="18"/>
  <c r="E40" i="18"/>
  <c r="R39" i="18"/>
  <c r="Q39" i="18"/>
  <c r="P39" i="18"/>
  <c r="S39" i="18" s="1"/>
  <c r="N39" i="18"/>
  <c r="M39" i="18"/>
  <c r="L39" i="18"/>
  <c r="I39" i="18"/>
  <c r="H39" i="18"/>
  <c r="G39" i="18"/>
  <c r="R38" i="18"/>
  <c r="Q38" i="18"/>
  <c r="P38" i="18"/>
  <c r="N38" i="18"/>
  <c r="M38" i="18"/>
  <c r="L38" i="18"/>
  <c r="I38" i="18"/>
  <c r="H38" i="18"/>
  <c r="G38" i="18"/>
  <c r="S37" i="18"/>
  <c r="R37" i="18"/>
  <c r="Q37" i="18"/>
  <c r="P37" i="18"/>
  <c r="N37" i="18"/>
  <c r="M37" i="18"/>
  <c r="L37" i="18"/>
  <c r="I37" i="18"/>
  <c r="H37" i="18"/>
  <c r="G37" i="18"/>
  <c r="R36" i="18"/>
  <c r="Q36" i="18"/>
  <c r="P36" i="18"/>
  <c r="N36" i="18"/>
  <c r="M36" i="18"/>
  <c r="L36" i="18"/>
  <c r="I36" i="18"/>
  <c r="H36" i="18"/>
  <c r="G36" i="18"/>
  <c r="J36" i="18" s="1"/>
  <c r="K36" i="18" s="1"/>
  <c r="D40" i="18"/>
  <c r="F40" i="18" s="1"/>
  <c r="C40" i="18"/>
  <c r="F39" i="18"/>
  <c r="F38" i="18"/>
  <c r="F37" i="18"/>
  <c r="F36" i="18"/>
  <c r="J38" i="18" l="1"/>
  <c r="L40" i="18"/>
  <c r="I40" i="18"/>
  <c r="J39" i="18"/>
  <c r="G40" i="18"/>
  <c r="M40" i="18"/>
  <c r="O37" i="18"/>
  <c r="T37" i="18" s="1"/>
  <c r="P40" i="18"/>
  <c r="O38" i="18"/>
  <c r="N40" i="18"/>
  <c r="Q40" i="18"/>
  <c r="O39" i="18"/>
  <c r="T39" i="18" s="1"/>
  <c r="H40" i="18"/>
  <c r="R40" i="18"/>
  <c r="J37" i="18"/>
  <c r="S38" i="18"/>
  <c r="AT31" i="18"/>
  <c r="AJ29" i="18"/>
  <c r="AT29" i="18"/>
  <c r="AS30" i="18"/>
  <c r="K38" i="18"/>
  <c r="S36" i="18"/>
  <c r="O36" i="18"/>
  <c r="T36" i="18" s="1"/>
  <c r="U36" i="18" s="1"/>
  <c r="T38" i="18" l="1"/>
  <c r="U38" i="18" s="1"/>
  <c r="J40" i="18"/>
  <c r="S40" i="18"/>
  <c r="K37" i="18"/>
  <c r="U37" i="18" s="1"/>
  <c r="K39" i="18"/>
  <c r="U39" i="18" s="1"/>
  <c r="AT30" i="18"/>
  <c r="O40" i="18"/>
  <c r="T40" i="18" l="1"/>
  <c r="K40" i="18"/>
  <c r="U40" i="18" l="1"/>
  <c r="F89" i="2"/>
  <c r="F61" i="2" l="1"/>
  <c r="D32" i="18" l="1"/>
  <c r="C32" i="18"/>
  <c r="AC32" i="18"/>
  <c r="AB32" i="18"/>
  <c r="T32" i="18"/>
  <c r="T31" i="18"/>
  <c r="T30" i="18"/>
  <c r="T29" i="18"/>
  <c r="T28" i="18"/>
  <c r="K32" i="18"/>
  <c r="K30" i="18"/>
  <c r="O32" i="18"/>
  <c r="O31" i="18"/>
  <c r="O30" i="18"/>
  <c r="O29" i="18"/>
  <c r="O28" i="18"/>
  <c r="J32" i="18"/>
  <c r="J31" i="18"/>
  <c r="J30" i="18"/>
  <c r="J29" i="18"/>
  <c r="J28" i="18"/>
  <c r="F32" i="18"/>
  <c r="F31" i="18"/>
  <c r="F30" i="18"/>
  <c r="F29" i="18"/>
  <c r="K29" i="18" s="1"/>
  <c r="F28" i="18"/>
  <c r="K28" i="18" s="1"/>
  <c r="U30" i="18" l="1"/>
  <c r="X38" i="18" s="1"/>
  <c r="U32" i="18"/>
  <c r="X40" i="18" s="1"/>
  <c r="X30" i="18"/>
  <c r="X32" i="18"/>
  <c r="U28" i="18"/>
  <c r="X36" i="18" s="1"/>
  <c r="U29" i="18"/>
  <c r="X37" i="18" s="1"/>
  <c r="K31" i="18"/>
  <c r="X28" i="18" l="1"/>
  <c r="U31" i="18"/>
  <c r="X39" i="18" s="1"/>
  <c r="X29" i="18"/>
  <c r="X31" i="18" l="1"/>
  <c r="AT24" i="18" l="1"/>
  <c r="AT23" i="18"/>
  <c r="AT22" i="18"/>
  <c r="AT21" i="18"/>
  <c r="AT20" i="18"/>
  <c r="AS24" i="18"/>
  <c r="AS23" i="18"/>
  <c r="AS22" i="18"/>
  <c r="AS21" i="18"/>
  <c r="AS20" i="18"/>
  <c r="AJ24" i="18"/>
  <c r="AJ23" i="18"/>
  <c r="AJ22" i="18"/>
  <c r="AJ21" i="18"/>
  <c r="AJ20" i="18"/>
  <c r="AR24" i="18"/>
  <c r="AR23" i="18"/>
  <c r="AR22" i="18"/>
  <c r="AR21" i="18"/>
  <c r="AR20" i="18"/>
  <c r="AN24" i="18"/>
  <c r="AN23" i="18"/>
  <c r="AN22" i="18"/>
  <c r="AN21" i="18"/>
  <c r="AN20" i="18"/>
  <c r="AI24" i="18"/>
  <c r="AI23" i="18"/>
  <c r="AI22" i="18"/>
  <c r="AI21" i="18"/>
  <c r="AI20" i="18"/>
  <c r="AE24" i="18"/>
  <c r="AE23" i="18"/>
  <c r="AE22" i="18"/>
  <c r="AE21" i="18"/>
  <c r="AE20" i="18"/>
  <c r="AQ24" i="18"/>
  <c r="AP24" i="18"/>
  <c r="AO24" i="18"/>
  <c r="AM24" i="18"/>
  <c r="AL24" i="18"/>
  <c r="AK24" i="18"/>
  <c r="AH24" i="18"/>
  <c r="AG24" i="18"/>
  <c r="AF24" i="18"/>
  <c r="AD24" i="18"/>
  <c r="AC24" i="18"/>
  <c r="AB24" i="18"/>
  <c r="AT16" i="18"/>
  <c r="AS16" i="18"/>
  <c r="AR16" i="18"/>
  <c r="AQ16" i="18"/>
  <c r="AP16" i="18"/>
  <c r="AO16" i="18"/>
  <c r="AN16" i="18"/>
  <c r="AM16" i="18"/>
  <c r="AL16" i="18"/>
  <c r="AK16" i="18"/>
  <c r="AJ16" i="18"/>
  <c r="AI16" i="18"/>
  <c r="AH16" i="18"/>
  <c r="AG16" i="18"/>
  <c r="AF16" i="18"/>
  <c r="AE16" i="18"/>
  <c r="AD16" i="18"/>
  <c r="AC16" i="18"/>
  <c r="AB16" i="18"/>
  <c r="X24" i="18"/>
  <c r="X23" i="18"/>
  <c r="X22" i="18"/>
  <c r="X21" i="18"/>
  <c r="X20" i="18"/>
  <c r="D85" i="2"/>
  <c r="E85" i="2"/>
  <c r="E61" i="2" l="1"/>
  <c r="R17" i="16" l="1"/>
  <c r="Q17" i="16"/>
  <c r="P17" i="16"/>
  <c r="R16" i="16"/>
  <c r="Q16" i="16"/>
  <c r="P16" i="16"/>
  <c r="E60" i="2" l="1"/>
  <c r="K60" i="2"/>
  <c r="D89" i="2" l="1"/>
  <c r="D61" i="2"/>
  <c r="B65" i="2" l="1"/>
  <c r="B64" i="2"/>
  <c r="B63" i="2"/>
  <c r="B62" i="2"/>
  <c r="O94" i="2" l="1"/>
  <c r="N94" i="2"/>
  <c r="M94" i="2"/>
  <c r="L94" i="2"/>
  <c r="K94" i="2"/>
  <c r="J94" i="2"/>
  <c r="I94" i="2"/>
  <c r="H94" i="2"/>
  <c r="G94" i="2"/>
  <c r="F94" i="2"/>
  <c r="E94" i="2"/>
  <c r="D94" i="2"/>
  <c r="M116" i="2"/>
  <c r="M114" i="2" s="1"/>
  <c r="L116" i="2"/>
  <c r="L114" i="2" s="1"/>
  <c r="K116" i="2"/>
  <c r="K115" i="2" s="1"/>
  <c r="J116" i="2"/>
  <c r="J113" i="2" s="1"/>
  <c r="G116" i="2"/>
  <c r="G115" i="2" s="1"/>
  <c r="F116" i="2"/>
  <c r="E116" i="2"/>
  <c r="D116" i="2"/>
  <c r="M115" i="2"/>
  <c r="L115" i="2"/>
  <c r="K114" i="2"/>
  <c r="J114" i="2"/>
  <c r="L112" i="2"/>
  <c r="K112" i="2"/>
  <c r="M111" i="2"/>
  <c r="L111" i="2"/>
  <c r="M108" i="2"/>
  <c r="L108" i="2"/>
  <c r="K108" i="2"/>
  <c r="M107" i="2"/>
  <c r="L107" i="2"/>
  <c r="K106" i="2"/>
  <c r="M105" i="2"/>
  <c r="L105" i="2"/>
  <c r="K105" i="2"/>
  <c r="M104" i="2"/>
  <c r="L104" i="2"/>
  <c r="K104" i="2"/>
  <c r="O69" i="2"/>
  <c r="N69" i="2"/>
  <c r="M69" i="2"/>
  <c r="L69" i="2"/>
  <c r="K69" i="2"/>
  <c r="J69" i="2"/>
  <c r="I69" i="2"/>
  <c r="H69" i="2"/>
  <c r="G69" i="2"/>
  <c r="F69" i="2"/>
  <c r="E69" i="2"/>
  <c r="D69" i="2"/>
  <c r="O60" i="2"/>
  <c r="N60" i="2"/>
  <c r="M60" i="2"/>
  <c r="M66" i="2" s="1"/>
  <c r="L60" i="2"/>
  <c r="L66" i="2" s="1"/>
  <c r="K66" i="2"/>
  <c r="J60" i="2"/>
  <c r="J66" i="2" s="1"/>
  <c r="I60" i="2"/>
  <c r="H60" i="2"/>
  <c r="H66" i="2" s="1"/>
  <c r="G60" i="2"/>
  <c r="G66" i="2" s="1"/>
  <c r="F60" i="2"/>
  <c r="F66" i="2" s="1"/>
  <c r="E66" i="2"/>
  <c r="D60" i="2"/>
  <c r="D66" i="2" s="1"/>
  <c r="D5" i="2"/>
  <c r="O68" i="2"/>
  <c r="N68" i="2"/>
  <c r="M68" i="2"/>
  <c r="L68" i="2"/>
  <c r="K68" i="2"/>
  <c r="J68" i="2"/>
  <c r="I68" i="2"/>
  <c r="H68" i="2"/>
  <c r="G68" i="2"/>
  <c r="F68" i="2"/>
  <c r="E68" i="2"/>
  <c r="D68" i="2"/>
  <c r="O39" i="2"/>
  <c r="N39" i="2"/>
  <c r="M39" i="2"/>
  <c r="L39" i="2"/>
  <c r="K39" i="2"/>
  <c r="J39" i="2"/>
  <c r="I39" i="2"/>
  <c r="H39" i="2"/>
  <c r="G39" i="2"/>
  <c r="F39" i="2"/>
  <c r="E39" i="2"/>
  <c r="D39" i="2"/>
  <c r="O59" i="2"/>
  <c r="N59" i="2"/>
  <c r="M59" i="2"/>
  <c r="L59" i="2"/>
  <c r="K59" i="2"/>
  <c r="J59" i="2"/>
  <c r="I59" i="2"/>
  <c r="H59" i="2"/>
  <c r="G59" i="2"/>
  <c r="F59" i="2"/>
  <c r="E59" i="2"/>
  <c r="D59" i="2"/>
  <c r="M65" i="2"/>
  <c r="L65" i="2"/>
  <c r="K65" i="2"/>
  <c r="J65" i="2"/>
  <c r="M64" i="2"/>
  <c r="L64" i="2"/>
  <c r="K64" i="2"/>
  <c r="J64" i="2"/>
  <c r="M63" i="2"/>
  <c r="L63" i="2"/>
  <c r="K63" i="2"/>
  <c r="J63" i="2"/>
  <c r="M62" i="2"/>
  <c r="L62" i="2"/>
  <c r="K62" i="2"/>
  <c r="J62" i="2"/>
  <c r="O49" i="2"/>
  <c r="N49" i="2"/>
  <c r="M49" i="2"/>
  <c r="L49" i="2"/>
  <c r="K49" i="2"/>
  <c r="J49" i="2"/>
  <c r="I49" i="2"/>
  <c r="H49" i="2"/>
  <c r="G49" i="2"/>
  <c r="F49" i="2"/>
  <c r="E49" i="2"/>
  <c r="D49" i="2"/>
  <c r="AK6" i="3"/>
  <c r="AJ6" i="3"/>
  <c r="AI6" i="3"/>
  <c r="AH6" i="3"/>
  <c r="AG6" i="3"/>
  <c r="AF6" i="3"/>
  <c r="AE6" i="3"/>
  <c r="AD6" i="3"/>
  <c r="AC6" i="3"/>
  <c r="AB6" i="3"/>
  <c r="AA6" i="3"/>
  <c r="Z6" i="3"/>
  <c r="T32" i="3"/>
  <c r="S32" i="3"/>
  <c r="R32" i="3"/>
  <c r="Q32" i="3"/>
  <c r="P32" i="3"/>
  <c r="O32" i="3"/>
  <c r="N32" i="3"/>
  <c r="M32" i="3"/>
  <c r="L32" i="3"/>
  <c r="K32" i="3"/>
  <c r="J32" i="3"/>
  <c r="I32" i="3"/>
  <c r="T19" i="3"/>
  <c r="S19" i="3"/>
  <c r="R19" i="3"/>
  <c r="Q19" i="3"/>
  <c r="P19" i="3"/>
  <c r="O19" i="3"/>
  <c r="N19" i="3"/>
  <c r="M19" i="3"/>
  <c r="L19" i="3"/>
  <c r="K19" i="3"/>
  <c r="J19" i="3"/>
  <c r="I19" i="3"/>
  <c r="L31" i="3"/>
  <c r="T6" i="3"/>
  <c r="S6" i="3"/>
  <c r="S18" i="3" s="1"/>
  <c r="R6" i="3"/>
  <c r="Q6" i="3"/>
  <c r="P6" i="3"/>
  <c r="P18" i="3" s="1"/>
  <c r="O6" i="3"/>
  <c r="O18" i="3" s="1"/>
  <c r="N6" i="3"/>
  <c r="M6" i="3"/>
  <c r="L6" i="3"/>
  <c r="L18" i="3" s="1"/>
  <c r="K6" i="3"/>
  <c r="K31" i="3" s="1"/>
  <c r="J6" i="3"/>
  <c r="I6" i="3"/>
  <c r="D13" i="4"/>
  <c r="O20" i="2"/>
  <c r="O21" i="2" s="1"/>
  <c r="N20" i="2"/>
  <c r="N21" i="2" s="1"/>
  <c r="M20" i="2"/>
  <c r="M22" i="2" s="1"/>
  <c r="L20" i="2"/>
  <c r="L23" i="2" s="1"/>
  <c r="K20" i="2"/>
  <c r="K22" i="2" s="1"/>
  <c r="J20" i="2"/>
  <c r="J21" i="2" s="1"/>
  <c r="I20" i="2"/>
  <c r="I23" i="2" s="1"/>
  <c r="H20" i="2"/>
  <c r="H21" i="2" s="1"/>
  <c r="G20" i="2"/>
  <c r="G21" i="2" s="1"/>
  <c r="F20" i="2"/>
  <c r="F21" i="2" s="1"/>
  <c r="E20" i="2"/>
  <c r="E22" i="2" s="1"/>
  <c r="D20" i="2"/>
  <c r="D22" i="2" s="1"/>
  <c r="O31" i="3" l="1"/>
  <c r="K18" i="3"/>
  <c r="S31" i="3"/>
  <c r="K109" i="2"/>
  <c r="M112" i="2"/>
  <c r="L109" i="2"/>
  <c r="K113" i="2"/>
  <c r="M109" i="2"/>
  <c r="L113" i="2"/>
  <c r="K110" i="2"/>
  <c r="M113" i="2"/>
  <c r="J112" i="2"/>
  <c r="J106" i="2"/>
  <c r="J104" i="2"/>
  <c r="J110" i="2"/>
  <c r="J108" i="2"/>
  <c r="H22" i="2"/>
  <c r="I22" i="2"/>
  <c r="L22" i="2"/>
  <c r="N22" i="2"/>
  <c r="J23" i="2"/>
  <c r="I30" i="2" s="1"/>
  <c r="H115" i="2"/>
  <c r="E115" i="2"/>
  <c r="T18" i="3"/>
  <c r="T31" i="3"/>
  <c r="P31" i="3"/>
  <c r="J31" i="3"/>
  <c r="R18" i="3"/>
  <c r="N18" i="3"/>
  <c r="R31" i="3"/>
  <c r="I31" i="3"/>
  <c r="I18" i="3"/>
  <c r="M31" i="3"/>
  <c r="M18" i="3"/>
  <c r="Q31" i="3"/>
  <c r="Q18" i="3"/>
  <c r="J18" i="3"/>
  <c r="N31" i="3"/>
  <c r="D115" i="2"/>
  <c r="K21" i="2"/>
  <c r="D21" i="2"/>
  <c r="L21" i="2"/>
  <c r="K23" i="2"/>
  <c r="K30" i="2" s="1"/>
  <c r="I21" i="2"/>
  <c r="F22" i="2"/>
  <c r="J22" i="2"/>
  <c r="O22" i="2"/>
  <c r="G22" i="2"/>
  <c r="D23" i="2"/>
  <c r="D99" i="2"/>
  <c r="D98" i="2"/>
  <c r="D96" i="2"/>
  <c r="D97" i="2"/>
  <c r="L106" i="2"/>
  <c r="J107" i="2"/>
  <c r="L110" i="2"/>
  <c r="J111" i="2"/>
  <c r="J115" i="2"/>
  <c r="M106" i="2"/>
  <c r="K107" i="2"/>
  <c r="M110" i="2"/>
  <c r="K111" i="2"/>
  <c r="J105" i="2"/>
  <c r="J109" i="2"/>
  <c r="F115" i="2"/>
  <c r="E23" i="2"/>
  <c r="M23" i="2"/>
  <c r="E21" i="2"/>
  <c r="M21" i="2"/>
  <c r="F23" i="2"/>
  <c r="N23" i="2"/>
  <c r="G23" i="2"/>
  <c r="O23" i="2"/>
  <c r="H23" i="2"/>
  <c r="H30" i="2" s="1"/>
  <c r="N30" i="2" l="1"/>
  <c r="M30" i="2"/>
  <c r="D30" i="2"/>
  <c r="G30" i="2"/>
  <c r="E30" i="2"/>
  <c r="L30" i="2"/>
  <c r="J30" i="2"/>
  <c r="F30" i="2"/>
  <c r="D95" i="2"/>
  <c r="P4" i="2" l="1"/>
  <c r="P3" i="2"/>
  <c r="AG103" i="2" l="1"/>
  <c r="AF103" i="2"/>
  <c r="AE103" i="2"/>
  <c r="AD103" i="2"/>
  <c r="AC103" i="2"/>
  <c r="AB103" i="2"/>
  <c r="AA103" i="2"/>
  <c r="Z103" i="2"/>
  <c r="Y103" i="2"/>
  <c r="X103" i="2"/>
  <c r="W103" i="2"/>
  <c r="V103" i="2"/>
  <c r="U103" i="2"/>
  <c r="P103" i="2"/>
  <c r="O103" i="2"/>
  <c r="N103" i="2"/>
  <c r="M103" i="2"/>
  <c r="L103" i="2"/>
  <c r="K103" i="2"/>
  <c r="J103" i="2"/>
  <c r="I103" i="2"/>
  <c r="H103" i="2"/>
  <c r="G103" i="2"/>
  <c r="F103" i="2"/>
  <c r="E103" i="2"/>
  <c r="D103" i="2"/>
  <c r="AF116" i="2"/>
  <c r="AF114" i="2" s="1"/>
  <c r="AE116" i="2"/>
  <c r="AE115" i="2" s="1"/>
  <c r="AD116" i="2"/>
  <c r="AD115" i="2" s="1"/>
  <c r="AC116" i="2"/>
  <c r="AC114" i="2" s="1"/>
  <c r="AB116" i="2"/>
  <c r="AB114" i="2" s="1"/>
  <c r="AA116" i="2"/>
  <c r="AA114" i="2" s="1"/>
  <c r="Z116" i="2"/>
  <c r="Z115" i="2" s="1"/>
  <c r="Y116" i="2"/>
  <c r="Y115" i="2" s="1"/>
  <c r="X116" i="2"/>
  <c r="X114" i="2" s="1"/>
  <c r="W116" i="2"/>
  <c r="W113" i="2" s="1"/>
  <c r="V116" i="2"/>
  <c r="V114" i="2" s="1"/>
  <c r="U116" i="2"/>
  <c r="U114" i="2" s="1"/>
  <c r="O116" i="2"/>
  <c r="O109" i="2" s="1"/>
  <c r="N116" i="2"/>
  <c r="N109" i="2" s="1"/>
  <c r="AE106" i="2" l="1"/>
  <c r="U107" i="2"/>
  <c r="AC111" i="2"/>
  <c r="AC115" i="2"/>
  <c r="AB111" i="2"/>
  <c r="AA107" i="2"/>
  <c r="AA113" i="2"/>
  <c r="AB107" i="2"/>
  <c r="AB113" i="2"/>
  <c r="AC107" i="2"/>
  <c r="AC113" i="2"/>
  <c r="U109" i="2"/>
  <c r="U115" i="2"/>
  <c r="U111" i="2"/>
  <c r="AA115" i="2"/>
  <c r="O104" i="2"/>
  <c r="AA111" i="2"/>
  <c r="AB115" i="2"/>
  <c r="AA105" i="2"/>
  <c r="AE107" i="2"/>
  <c r="AB105" i="2"/>
  <c r="AC105" i="2"/>
  <c r="AC109" i="2"/>
  <c r="AE114" i="2"/>
  <c r="V107" i="2"/>
  <c r="AE108" i="2"/>
  <c r="AE109" i="2"/>
  <c r="V115" i="2"/>
  <c r="W107" i="2"/>
  <c r="W110" i="2"/>
  <c r="AD111" i="2"/>
  <c r="W115" i="2"/>
  <c r="V109" i="2"/>
  <c r="AE110" i="2"/>
  <c r="AE111" i="2"/>
  <c r="W104" i="2"/>
  <c r="AD105" i="2"/>
  <c r="W109" i="2"/>
  <c r="W112" i="2"/>
  <c r="AD113" i="2"/>
  <c r="AE104" i="2"/>
  <c r="AE105" i="2"/>
  <c r="AA109" i="2"/>
  <c r="V111" i="2"/>
  <c r="AE112" i="2"/>
  <c r="AE113" i="2"/>
  <c r="U105" i="2"/>
  <c r="W106" i="2"/>
  <c r="AD107" i="2"/>
  <c r="AB109" i="2"/>
  <c r="W111" i="2"/>
  <c r="U113" i="2"/>
  <c r="W114" i="2"/>
  <c r="V105" i="2"/>
  <c r="V113" i="2"/>
  <c r="W105" i="2"/>
  <c r="W108" i="2"/>
  <c r="AD109" i="2"/>
  <c r="AF104" i="2"/>
  <c r="X106" i="2"/>
  <c r="AF106" i="2"/>
  <c r="X108" i="2"/>
  <c r="AF108" i="2"/>
  <c r="X110" i="2"/>
  <c r="AF110" i="2"/>
  <c r="X112" i="2"/>
  <c r="Y104" i="2"/>
  <c r="Y106" i="2"/>
  <c r="Y108" i="2"/>
  <c r="Y110" i="2"/>
  <c r="Y112" i="2"/>
  <c r="Y114" i="2"/>
  <c r="O110" i="2"/>
  <c r="Z104" i="2"/>
  <c r="Z106" i="2"/>
  <c r="Z108" i="2"/>
  <c r="Z110" i="2"/>
  <c r="Z112" i="2"/>
  <c r="Z114" i="2"/>
  <c r="O111" i="2"/>
  <c r="AA104" i="2"/>
  <c r="AA106" i="2"/>
  <c r="AA108" i="2"/>
  <c r="AA110" i="2"/>
  <c r="AA112" i="2"/>
  <c r="O112" i="2"/>
  <c r="AB104" i="2"/>
  <c r="X105" i="2"/>
  <c r="AF105" i="2"/>
  <c r="AB106" i="2"/>
  <c r="X107" i="2"/>
  <c r="AF107" i="2"/>
  <c r="AB108" i="2"/>
  <c r="X109" i="2"/>
  <c r="AF109" i="2"/>
  <c r="AB110" i="2"/>
  <c r="X111" i="2"/>
  <c r="AF111" i="2"/>
  <c r="AB112" i="2"/>
  <c r="X113" i="2"/>
  <c r="AF113" i="2"/>
  <c r="X115" i="2"/>
  <c r="AF115" i="2"/>
  <c r="U104" i="2"/>
  <c r="AC104" i="2"/>
  <c r="Y105" i="2"/>
  <c r="U106" i="2"/>
  <c r="AC106" i="2"/>
  <c r="Y107" i="2"/>
  <c r="U108" i="2"/>
  <c r="AC108" i="2"/>
  <c r="Y109" i="2"/>
  <c r="U110" i="2"/>
  <c r="AC110" i="2"/>
  <c r="Y111" i="2"/>
  <c r="U112" i="2"/>
  <c r="AC112" i="2"/>
  <c r="Y113" i="2"/>
  <c r="V104" i="2"/>
  <c r="AD104" i="2"/>
  <c r="Z105" i="2"/>
  <c r="V106" i="2"/>
  <c r="AD106" i="2"/>
  <c r="Z107" i="2"/>
  <c r="V108" i="2"/>
  <c r="AD108" i="2"/>
  <c r="Z109" i="2"/>
  <c r="V110" i="2"/>
  <c r="AD110" i="2"/>
  <c r="Z111" i="2"/>
  <c r="V112" i="2"/>
  <c r="AD112" i="2"/>
  <c r="Z113" i="2"/>
  <c r="AD114" i="2"/>
  <c r="X104" i="2"/>
  <c r="AF112" i="2"/>
  <c r="O105" i="2"/>
  <c r="O113" i="2"/>
  <c r="O106" i="2"/>
  <c r="O114" i="2"/>
  <c r="O107" i="2"/>
  <c r="O115" i="2"/>
  <c r="O108" i="2"/>
  <c r="N110" i="2"/>
  <c r="N111" i="2"/>
  <c r="N104" i="2"/>
  <c r="N112" i="2"/>
  <c r="N105" i="2"/>
  <c r="N113" i="2"/>
  <c r="N106" i="2"/>
  <c r="N114" i="2"/>
  <c r="N107" i="2"/>
  <c r="N115" i="2"/>
  <c r="N108" i="2"/>
  <c r="AF59" i="2" l="1"/>
  <c r="AE59" i="2"/>
  <c r="AD59" i="2"/>
  <c r="AC59" i="2"/>
  <c r="AB59" i="2"/>
  <c r="AA59" i="2"/>
  <c r="Z59" i="2"/>
  <c r="Y59" i="2"/>
  <c r="X59" i="2"/>
  <c r="W59" i="2"/>
  <c r="V59" i="2"/>
  <c r="U59" i="2"/>
  <c r="AF68" i="2"/>
  <c r="AE68" i="2"/>
  <c r="AD68" i="2"/>
  <c r="AC68" i="2"/>
  <c r="AB68" i="2"/>
  <c r="AA68" i="2"/>
  <c r="Z68" i="2"/>
  <c r="Y68" i="2"/>
  <c r="X68" i="2"/>
  <c r="W68" i="2"/>
  <c r="V68" i="2"/>
  <c r="U68" i="2"/>
  <c r="AF93" i="2"/>
  <c r="AE93" i="2"/>
  <c r="AD93" i="2"/>
  <c r="AC93" i="2"/>
  <c r="AB93" i="2"/>
  <c r="AA93" i="2"/>
  <c r="Z93" i="2"/>
  <c r="Y93" i="2"/>
  <c r="X93" i="2"/>
  <c r="W93" i="2"/>
  <c r="V93" i="2"/>
  <c r="U93" i="2"/>
  <c r="AF94" i="2"/>
  <c r="AE94" i="2"/>
  <c r="AD94" i="2"/>
  <c r="AC94" i="2"/>
  <c r="AB94" i="2"/>
  <c r="AA94" i="2"/>
  <c r="Z94" i="2"/>
  <c r="Y94" i="2"/>
  <c r="X94" i="2"/>
  <c r="W94" i="2"/>
  <c r="V94" i="2"/>
  <c r="U94" i="2"/>
  <c r="AF69" i="2"/>
  <c r="AE69" i="2"/>
  <c r="AD69" i="2"/>
  <c r="AC69" i="2"/>
  <c r="AB69" i="2"/>
  <c r="AA69" i="2"/>
  <c r="Z69" i="2"/>
  <c r="Y69" i="2"/>
  <c r="X69" i="2"/>
  <c r="W69" i="2"/>
  <c r="V69" i="2"/>
  <c r="U69" i="2"/>
  <c r="AF60" i="2"/>
  <c r="AE60" i="2"/>
  <c r="AD60" i="2"/>
  <c r="AC60" i="2"/>
  <c r="AB60" i="2"/>
  <c r="AA60" i="2"/>
  <c r="Z60" i="2"/>
  <c r="Y60" i="2"/>
  <c r="X60" i="2"/>
  <c r="W60" i="2"/>
  <c r="V60" i="2"/>
  <c r="U60" i="2"/>
  <c r="AF49" i="2"/>
  <c r="AE49" i="2"/>
  <c r="AD49" i="2"/>
  <c r="AC49" i="2"/>
  <c r="AB49" i="2"/>
  <c r="AA49" i="2"/>
  <c r="Z49" i="2"/>
  <c r="Y49" i="2"/>
  <c r="X49" i="2"/>
  <c r="W49" i="2"/>
  <c r="V49" i="2"/>
  <c r="U49" i="2"/>
  <c r="T52" i="2"/>
  <c r="T51" i="2"/>
  <c r="T50" i="2"/>
  <c r="C52" i="2"/>
  <c r="C51" i="2"/>
  <c r="C50" i="2"/>
  <c r="AF21" i="2"/>
  <c r="AF22" i="2" s="1"/>
  <c r="AE21" i="2"/>
  <c r="AE22" i="2" s="1"/>
  <c r="AD21" i="2"/>
  <c r="AD23" i="2" s="1"/>
  <c r="AC21" i="2"/>
  <c r="AC23" i="2" s="1"/>
  <c r="AB21" i="2"/>
  <c r="AB23" i="2" s="1"/>
  <c r="AA21" i="2"/>
  <c r="AA23" i="2" s="1"/>
  <c r="Z21" i="2"/>
  <c r="Z22" i="2" s="1"/>
  <c r="Y21" i="2"/>
  <c r="Y22" i="2" s="1"/>
  <c r="X21" i="2"/>
  <c r="X22" i="2" s="1"/>
  <c r="W21" i="2"/>
  <c r="W22" i="2" s="1"/>
  <c r="V21" i="2"/>
  <c r="V23" i="2" s="1"/>
  <c r="U21" i="2"/>
  <c r="W23" i="2" l="1"/>
  <c r="AE23" i="2"/>
  <c r="X23" i="2"/>
  <c r="Y23" i="2"/>
  <c r="Z23" i="2"/>
  <c r="AF23" i="2"/>
  <c r="AA22" i="2"/>
  <c r="AB22" i="2"/>
  <c r="AC22" i="2"/>
  <c r="V22" i="2"/>
  <c r="AD22" i="2"/>
  <c r="AF39" i="2"/>
  <c r="AE39" i="2"/>
  <c r="AD39" i="2"/>
  <c r="AC39" i="2"/>
  <c r="AB39" i="2"/>
  <c r="AA39" i="2"/>
  <c r="Z39" i="2"/>
  <c r="Y39" i="2"/>
  <c r="X39" i="2"/>
  <c r="W39" i="2"/>
  <c r="V39" i="2"/>
  <c r="U39" i="2"/>
  <c r="M16" i="16"/>
  <c r="O17" i="16"/>
  <c r="N17" i="16"/>
  <c r="M17" i="16"/>
  <c r="L17" i="16"/>
  <c r="K17" i="16"/>
  <c r="J17" i="16"/>
  <c r="O16" i="16"/>
  <c r="N16" i="16"/>
  <c r="L16" i="16"/>
  <c r="K16" i="16"/>
  <c r="J16" i="16" l="1"/>
  <c r="T92" i="2" l="1"/>
  <c r="U5" i="2"/>
  <c r="AG94" i="2"/>
  <c r="AG69" i="2"/>
  <c r="AF66" i="2"/>
  <c r="AE66" i="2"/>
  <c r="AG60" i="2"/>
  <c r="AG40" i="2"/>
  <c r="AF15" i="2"/>
  <c r="AF16" i="2" s="1"/>
  <c r="AE15" i="2"/>
  <c r="AD15" i="2"/>
  <c r="AD16" i="2" s="1"/>
  <c r="AC15" i="2"/>
  <c r="AC16" i="2" s="1"/>
  <c r="AB15" i="2"/>
  <c r="AA15" i="2"/>
  <c r="AA16" i="2" s="1"/>
  <c r="Z15" i="2"/>
  <c r="Z16" i="2" s="1"/>
  <c r="Y15" i="2"/>
  <c r="Y16" i="2" s="1"/>
  <c r="X15" i="2"/>
  <c r="X16" i="2" s="1"/>
  <c r="W15" i="2"/>
  <c r="V15" i="2"/>
  <c r="V16" i="2" s="1"/>
  <c r="U15" i="2"/>
  <c r="U16" i="2" s="1"/>
  <c r="AF10" i="2"/>
  <c r="AE10" i="2"/>
  <c r="AE11" i="2" s="1"/>
  <c r="AD10" i="2"/>
  <c r="AD11" i="2" s="1"/>
  <c r="AC10" i="2"/>
  <c r="AB10" i="2"/>
  <c r="AB11" i="2" s="1"/>
  <c r="AA10" i="2"/>
  <c r="Z10" i="2"/>
  <c r="Z11" i="2" s="1"/>
  <c r="Y10" i="2"/>
  <c r="Y11" i="2" s="1"/>
  <c r="X10" i="2"/>
  <c r="W10" i="2"/>
  <c r="W11" i="2" s="1"/>
  <c r="V10" i="2"/>
  <c r="V11" i="2" s="1"/>
  <c r="U10" i="2"/>
  <c r="AF5" i="2"/>
  <c r="AE5" i="2"/>
  <c r="AD5" i="2"/>
  <c r="AC5" i="2"/>
  <c r="AB5" i="2"/>
  <c r="AA5" i="2"/>
  <c r="Z5" i="2"/>
  <c r="Y5" i="2"/>
  <c r="X5" i="2"/>
  <c r="W5" i="2"/>
  <c r="V5" i="2"/>
  <c r="AG4" i="2"/>
  <c r="AG3" i="2"/>
  <c r="AK19" i="3"/>
  <c r="AK32" i="3" s="1"/>
  <c r="AJ19" i="3"/>
  <c r="AJ32" i="3" s="1"/>
  <c r="AI19" i="3"/>
  <c r="AI32" i="3" s="1"/>
  <c r="AH19" i="3"/>
  <c r="AH32" i="3" s="1"/>
  <c r="AG19" i="3"/>
  <c r="AG32" i="3" s="1"/>
  <c r="AF19" i="3"/>
  <c r="AF32" i="3" s="1"/>
  <c r="AE19" i="3"/>
  <c r="AE32" i="3" s="1"/>
  <c r="AD19" i="3"/>
  <c r="AD32" i="3" s="1"/>
  <c r="AC19" i="3"/>
  <c r="AC32" i="3" s="1"/>
  <c r="AB19" i="3"/>
  <c r="AB32" i="3" s="1"/>
  <c r="AA19" i="3"/>
  <c r="AA32" i="3" s="1"/>
  <c r="Z19" i="3"/>
  <c r="Z32" i="3" s="1"/>
  <c r="AK18" i="3"/>
  <c r="AK31" i="3" s="1"/>
  <c r="AJ18" i="3"/>
  <c r="AJ31" i="3" s="1"/>
  <c r="AI18" i="3"/>
  <c r="AI31" i="3" s="1"/>
  <c r="AH18" i="3"/>
  <c r="AH31" i="3" s="1"/>
  <c r="AG18" i="3"/>
  <c r="AG31" i="3" s="1"/>
  <c r="AF18" i="3"/>
  <c r="AF31" i="3" s="1"/>
  <c r="AE18" i="3"/>
  <c r="AE31" i="3" s="1"/>
  <c r="AD18" i="3"/>
  <c r="AD31" i="3" s="1"/>
  <c r="AC18" i="3"/>
  <c r="AC31" i="3" s="1"/>
  <c r="AB18" i="3"/>
  <c r="AB31" i="3" s="1"/>
  <c r="AA18" i="3"/>
  <c r="AA31" i="3" s="1"/>
  <c r="Z18" i="3"/>
  <c r="Z31" i="3" s="1"/>
  <c r="AK13" i="3"/>
  <c r="AK25" i="3" s="1"/>
  <c r="AJ13" i="3"/>
  <c r="AI13" i="3"/>
  <c r="AI25" i="3" s="1"/>
  <c r="AH13" i="3"/>
  <c r="AH25" i="3" s="1"/>
  <c r="AG13" i="3"/>
  <c r="AG25" i="3" s="1"/>
  <c r="AF13" i="3"/>
  <c r="AF25" i="3" s="1"/>
  <c r="AE13" i="3"/>
  <c r="AE25" i="3" s="1"/>
  <c r="AD13" i="3"/>
  <c r="AD25" i="3" s="1"/>
  <c r="AC13" i="3"/>
  <c r="AC25" i="3" s="1"/>
  <c r="AB13" i="3"/>
  <c r="AA13" i="3"/>
  <c r="AA25" i="3" s="1"/>
  <c r="Z13" i="3"/>
  <c r="Z25" i="3" s="1"/>
  <c r="AK12" i="3"/>
  <c r="AK24" i="3" s="1"/>
  <c r="AJ12" i="3"/>
  <c r="AJ24" i="3" s="1"/>
  <c r="AI12" i="3"/>
  <c r="AI24" i="3" s="1"/>
  <c r="AH12" i="3"/>
  <c r="AH24" i="3" s="1"/>
  <c r="AG12" i="3"/>
  <c r="AF12" i="3"/>
  <c r="AF24" i="3" s="1"/>
  <c r="AE12" i="3"/>
  <c r="AE24" i="3" s="1"/>
  <c r="AD12" i="3"/>
  <c r="AD24" i="3" s="1"/>
  <c r="AC12" i="3"/>
  <c r="AC24" i="3" s="1"/>
  <c r="AB12" i="3"/>
  <c r="AB24" i="3" s="1"/>
  <c r="AA12" i="3"/>
  <c r="AA24" i="3" s="1"/>
  <c r="Z12" i="3"/>
  <c r="AL6" i="3"/>
  <c r="P69" i="2"/>
  <c r="AD12" i="2" l="1"/>
  <c r="AD13" i="2"/>
  <c r="AE13" i="2"/>
  <c r="AE12" i="2"/>
  <c r="AA17" i="2"/>
  <c r="AA18" i="2"/>
  <c r="Y13" i="2"/>
  <c r="Y12" i="2"/>
  <c r="AC18" i="2"/>
  <c r="AC17" i="2"/>
  <c r="Z12" i="2"/>
  <c r="Z13" i="2"/>
  <c r="V18" i="2"/>
  <c r="V17" i="2"/>
  <c r="AD18" i="2"/>
  <c r="AD17" i="2"/>
  <c r="AB12" i="2"/>
  <c r="AB13" i="2"/>
  <c r="X18" i="2"/>
  <c r="X17" i="2"/>
  <c r="AF18" i="2"/>
  <c r="AF29" i="2" s="1"/>
  <c r="AF17" i="2"/>
  <c r="Y17" i="2"/>
  <c r="Y18" i="2"/>
  <c r="Z17" i="2"/>
  <c r="Z18" i="2"/>
  <c r="W13" i="2"/>
  <c r="W12" i="2"/>
  <c r="V12" i="2"/>
  <c r="V13" i="2"/>
  <c r="U18" i="2"/>
  <c r="U17" i="2"/>
  <c r="U22" i="2"/>
  <c r="U23" i="2"/>
  <c r="AB16" i="2"/>
  <c r="W16" i="2"/>
  <c r="AE16" i="2"/>
  <c r="X11" i="2"/>
  <c r="AF11" i="2"/>
  <c r="U11" i="2"/>
  <c r="AA11" i="2"/>
  <c r="AC11" i="2"/>
  <c r="AF30" i="2"/>
  <c r="AC23" i="3"/>
  <c r="AK23" i="3"/>
  <c r="AG15" i="2"/>
  <c r="AG5" i="2"/>
  <c r="AG21" i="2"/>
  <c r="AG10" i="2"/>
  <c r="AG20" i="2"/>
  <c r="AE23" i="3"/>
  <c r="AH23" i="3"/>
  <c r="AA23" i="3"/>
  <c r="AI23" i="3"/>
  <c r="AD23" i="3"/>
  <c r="AF23" i="3"/>
  <c r="Z11" i="3"/>
  <c r="U74" i="2" s="1"/>
  <c r="AA11" i="3"/>
  <c r="V74" i="2" s="1"/>
  <c r="AK11" i="3"/>
  <c r="AF74" i="2" s="1"/>
  <c r="AG11" i="3"/>
  <c r="AB74" i="2" s="1"/>
  <c r="AL12" i="3"/>
  <c r="AE11" i="3"/>
  <c r="Z74" i="2" s="1"/>
  <c r="AF11" i="3"/>
  <c r="AA74" i="2" s="1"/>
  <c r="AH11" i="3"/>
  <c r="AC74" i="2" s="1"/>
  <c r="AI11" i="3"/>
  <c r="AD74" i="2" s="1"/>
  <c r="AB11" i="3"/>
  <c r="W74" i="2" s="1"/>
  <c r="AJ11" i="3"/>
  <c r="AE74" i="2" s="1"/>
  <c r="AD11" i="3"/>
  <c r="Y74" i="2" s="1"/>
  <c r="AC11" i="3"/>
  <c r="X74" i="2" s="1"/>
  <c r="AL18" i="3"/>
  <c r="AL31" i="3" s="1"/>
  <c r="AG24" i="3"/>
  <c r="AG23" i="3" s="1"/>
  <c r="AB25" i="3"/>
  <c r="AJ25" i="3"/>
  <c r="AL13" i="3"/>
  <c r="Z24" i="3"/>
  <c r="Z23" i="3" s="1"/>
  <c r="U30" i="2" l="1"/>
  <c r="O30" i="2"/>
  <c r="AE18" i="2"/>
  <c r="AE29" i="2" s="1"/>
  <c r="AE17" i="2"/>
  <c r="W18" i="2"/>
  <c r="W29" i="2" s="1"/>
  <c r="W17" i="2"/>
  <c r="AB18" i="2"/>
  <c r="AB17" i="2"/>
  <c r="AC12" i="2"/>
  <c r="AC13" i="2"/>
  <c r="AA12" i="2"/>
  <c r="AA13" i="2"/>
  <c r="AF13" i="2"/>
  <c r="AF12" i="2"/>
  <c r="X13" i="2"/>
  <c r="X12" i="2"/>
  <c r="AG16" i="2"/>
  <c r="U13" i="2"/>
  <c r="U12" i="2"/>
  <c r="AD28" i="2"/>
  <c r="AG11" i="2"/>
  <c r="U29" i="2"/>
  <c r="W30" i="2"/>
  <c r="Z30" i="2"/>
  <c r="Y28" i="2"/>
  <c r="V28" i="2"/>
  <c r="Z29" i="2"/>
  <c r="AC29" i="2"/>
  <c r="AB30" i="2"/>
  <c r="V30" i="2"/>
  <c r="Y30" i="2"/>
  <c r="AA30" i="2"/>
  <c r="X30" i="2"/>
  <c r="AE30" i="2"/>
  <c r="AC30" i="2"/>
  <c r="AD30" i="2"/>
  <c r="AG74" i="2"/>
  <c r="AG23" i="2"/>
  <c r="Y29" i="2"/>
  <c r="AG22" i="2"/>
  <c r="AJ23" i="3"/>
  <c r="AB23" i="3"/>
  <c r="AL25" i="3"/>
  <c r="AL11" i="3"/>
  <c r="AL24" i="3"/>
  <c r="X28" i="2" l="1"/>
  <c r="W28" i="2"/>
  <c r="W31" i="2" s="1"/>
  <c r="AD29" i="2"/>
  <c r="AD31" i="2" s="1"/>
  <c r="AA29" i="2"/>
  <c r="AF28" i="2"/>
  <c r="AF31" i="2" s="1"/>
  <c r="AG13" i="2"/>
  <c r="U28" i="2"/>
  <c r="AB28" i="2"/>
  <c r="AC28" i="2"/>
  <c r="AC31" i="2" s="1"/>
  <c r="AG17" i="2"/>
  <c r="AB29" i="2"/>
  <c r="V29" i="2"/>
  <c r="AG12" i="2"/>
  <c r="AA28" i="2"/>
  <c r="AE28" i="2"/>
  <c r="AE31" i="2" s="1"/>
  <c r="AL23" i="3"/>
  <c r="Z28" i="2"/>
  <c r="X29" i="2"/>
  <c r="AG18" i="2"/>
  <c r="AG30" i="2"/>
  <c r="Y31" i="2"/>
  <c r="AD87" i="2" l="1"/>
  <c r="AE87" i="2"/>
  <c r="AE86" i="2"/>
  <c r="AE85" i="2"/>
  <c r="AC86" i="2"/>
  <c r="AC85" i="2"/>
  <c r="W86" i="2"/>
  <c r="W85" i="2"/>
  <c r="AC87" i="2"/>
  <c r="Y86" i="2"/>
  <c r="Y85" i="2"/>
  <c r="AF86" i="2"/>
  <c r="AF85" i="2"/>
  <c r="AF87" i="2"/>
  <c r="Y87" i="2"/>
  <c r="AD86" i="2"/>
  <c r="AD85" i="2"/>
  <c r="W87" i="2"/>
  <c r="V31" i="2"/>
  <c r="U31" i="2"/>
  <c r="AB31" i="2"/>
  <c r="AA31" i="2"/>
  <c r="AG28" i="2"/>
  <c r="Z31" i="2"/>
  <c r="AG29" i="2"/>
  <c r="X31" i="2"/>
  <c r="AE89" i="2" l="1"/>
  <c r="AA86" i="2"/>
  <c r="AB86" i="2"/>
  <c r="V86" i="2"/>
  <c r="AG88" i="2"/>
  <c r="X85" i="2"/>
  <c r="X86" i="2"/>
  <c r="X87" i="2"/>
  <c r="Z86" i="2"/>
  <c r="Z85" i="2"/>
  <c r="Z87" i="2"/>
  <c r="U85" i="2"/>
  <c r="AB87" i="2"/>
  <c r="AB85" i="2"/>
  <c r="V85" i="2"/>
  <c r="V87" i="2"/>
  <c r="AA87" i="2"/>
  <c r="AA85" i="2"/>
  <c r="AF89" i="2"/>
  <c r="U87" i="2"/>
  <c r="U86" i="2"/>
  <c r="AG31" i="2"/>
  <c r="U89" i="2" l="1"/>
  <c r="H15" i="4" l="1"/>
  <c r="G15" i="4"/>
  <c r="F15" i="4"/>
  <c r="E15" i="4"/>
  <c r="K14" i="4"/>
  <c r="J14" i="4"/>
  <c r="L14" i="4" s="1"/>
  <c r="I14" i="4"/>
  <c r="K13" i="4"/>
  <c r="I13" i="4"/>
  <c r="K12" i="4"/>
  <c r="J12" i="4"/>
  <c r="L12" i="4" s="1"/>
  <c r="I12" i="4"/>
  <c r="K11" i="4"/>
  <c r="J11" i="4"/>
  <c r="L11" i="4" s="1"/>
  <c r="I11" i="4"/>
  <c r="K10" i="4"/>
  <c r="Q6" i="4" s="1"/>
  <c r="F10" i="3" s="1"/>
  <c r="J10" i="4"/>
  <c r="L10" i="4" s="1"/>
  <c r="I10" i="4"/>
  <c r="K9" i="4"/>
  <c r="K8" i="4"/>
  <c r="J8" i="4"/>
  <c r="L8" i="4" s="1"/>
  <c r="I8" i="4"/>
  <c r="R5" i="4" s="1"/>
  <c r="R7" i="4"/>
  <c r="Q7" i="4"/>
  <c r="F11" i="3" s="1"/>
  <c r="P7" i="4"/>
  <c r="K7" i="4"/>
  <c r="J7" i="4"/>
  <c r="L7" i="4" s="1"/>
  <c r="I7" i="4"/>
  <c r="K6" i="4"/>
  <c r="J6" i="4"/>
  <c r="L6" i="4" s="1"/>
  <c r="I6" i="4"/>
  <c r="Q5" i="4"/>
  <c r="F9" i="3" s="1"/>
  <c r="K5" i="4"/>
  <c r="J5" i="4"/>
  <c r="L5" i="4" s="1"/>
  <c r="I5" i="4"/>
  <c r="K4" i="4"/>
  <c r="J4" i="4"/>
  <c r="L4" i="4" s="1"/>
  <c r="I4" i="4"/>
  <c r="Q4" i="4" l="1"/>
  <c r="F8" i="3" s="1"/>
  <c r="E11" i="3"/>
  <c r="P4" i="4"/>
  <c r="R4" i="4"/>
  <c r="D15" i="4"/>
  <c r="J13" i="4"/>
  <c r="I9" i="4"/>
  <c r="K15" i="4"/>
  <c r="J9" i="4"/>
  <c r="Q8" i="4" l="1"/>
  <c r="K11" i="3"/>
  <c r="F74" i="2" s="1"/>
  <c r="F81" i="2" s="1"/>
  <c r="S11" i="3"/>
  <c r="L11" i="3"/>
  <c r="O11" i="3"/>
  <c r="J74" i="2" s="1"/>
  <c r="J81" i="2" s="1"/>
  <c r="P11" i="3"/>
  <c r="K74" i="2" s="1"/>
  <c r="K81" i="2" s="1"/>
  <c r="J11" i="3"/>
  <c r="E74" i="2" s="1"/>
  <c r="E81" i="2" s="1"/>
  <c r="M11" i="3"/>
  <c r="H74" i="2" s="1"/>
  <c r="H81" i="2" s="1"/>
  <c r="N11" i="3"/>
  <c r="I74" i="2" s="1"/>
  <c r="I11" i="3"/>
  <c r="D74" i="2" s="1"/>
  <c r="D81" i="2" s="1"/>
  <c r="T11" i="3"/>
  <c r="Q11" i="3"/>
  <c r="L74" i="2" s="1"/>
  <c r="L81" i="2" s="1"/>
  <c r="R11" i="3"/>
  <c r="M74" i="2" s="1"/>
  <c r="M81" i="2" s="1"/>
  <c r="E8" i="3"/>
  <c r="J15" i="4"/>
  <c r="P6" i="4"/>
  <c r="E10" i="3" s="1"/>
  <c r="L9" i="4"/>
  <c r="R6" i="4"/>
  <c r="R8" i="4" s="1"/>
  <c r="I15" i="4"/>
  <c r="L13" i="4"/>
  <c r="P5" i="4"/>
  <c r="K10" i="3" l="1"/>
  <c r="F73" i="2" s="1"/>
  <c r="F80" i="2" s="1"/>
  <c r="S10" i="3"/>
  <c r="O10" i="3"/>
  <c r="J73" i="2" s="1"/>
  <c r="J80" i="2" s="1"/>
  <c r="L10" i="3"/>
  <c r="G73" i="2" s="1"/>
  <c r="G80" i="2" s="1"/>
  <c r="I10" i="3"/>
  <c r="D73" i="2" s="1"/>
  <c r="D80" i="2" s="1"/>
  <c r="R10" i="3"/>
  <c r="M73" i="2" s="1"/>
  <c r="M80" i="2" s="1"/>
  <c r="M10" i="3"/>
  <c r="H73" i="2" s="1"/>
  <c r="H80" i="2" s="1"/>
  <c r="T10" i="3"/>
  <c r="Q10" i="3"/>
  <c r="L73" i="2" s="1"/>
  <c r="L80" i="2" s="1"/>
  <c r="P10" i="3"/>
  <c r="K73" i="2" s="1"/>
  <c r="K80" i="2" s="1"/>
  <c r="N10" i="3"/>
  <c r="I73" i="2" s="1"/>
  <c r="J10" i="3"/>
  <c r="E73" i="2" s="1"/>
  <c r="E80" i="2" s="1"/>
  <c r="G74" i="2"/>
  <c r="G81" i="2" s="1"/>
  <c r="K8" i="3"/>
  <c r="F71" i="2" s="1"/>
  <c r="O8" i="3"/>
  <c r="J71" i="2" s="1"/>
  <c r="L8" i="3"/>
  <c r="G71" i="2" s="1"/>
  <c r="S8" i="3"/>
  <c r="N71" i="2" s="1"/>
  <c r="P8" i="3"/>
  <c r="K71" i="2" s="1"/>
  <c r="N8" i="3"/>
  <c r="I71" i="2" s="1"/>
  <c r="T8" i="3"/>
  <c r="O71" i="2" s="1"/>
  <c r="M8" i="3"/>
  <c r="H71" i="2" s="1"/>
  <c r="R8" i="3"/>
  <c r="M71" i="2" s="1"/>
  <c r="Q8" i="3"/>
  <c r="L71" i="2" s="1"/>
  <c r="J8" i="3"/>
  <c r="E71" i="2" s="1"/>
  <c r="I8" i="3"/>
  <c r="AJ8" i="3"/>
  <c r="Z8" i="3"/>
  <c r="AK8" i="3"/>
  <c r="AF8" i="3"/>
  <c r="AH8" i="3"/>
  <c r="AB8" i="3"/>
  <c r="AC8" i="3"/>
  <c r="AD8" i="3"/>
  <c r="AE8" i="3"/>
  <c r="AA8" i="3"/>
  <c r="AG8" i="3"/>
  <c r="AI8" i="3"/>
  <c r="E9" i="3"/>
  <c r="L15" i="4"/>
  <c r="P8" i="4"/>
  <c r="J16" i="4"/>
  <c r="K16" i="4"/>
  <c r="L78" i="2" l="1"/>
  <c r="M78" i="2"/>
  <c r="K78" i="2"/>
  <c r="F78" i="2"/>
  <c r="I78" i="2"/>
  <c r="H78" i="2"/>
  <c r="J78" i="2"/>
  <c r="K9" i="3"/>
  <c r="S9" i="3"/>
  <c r="N72" i="2" s="1"/>
  <c r="L9" i="3"/>
  <c r="G72" i="2" s="1"/>
  <c r="G79" i="2" s="1"/>
  <c r="O9" i="3"/>
  <c r="J72" i="2" s="1"/>
  <c r="J79" i="2" s="1"/>
  <c r="Q9" i="3"/>
  <c r="L72" i="2" s="1"/>
  <c r="L79" i="2" s="1"/>
  <c r="P9" i="3"/>
  <c r="K72" i="2" s="1"/>
  <c r="K79" i="2" s="1"/>
  <c r="N9" i="3"/>
  <c r="I72" i="2" s="1"/>
  <c r="I79" i="2" s="1"/>
  <c r="T9" i="3"/>
  <c r="O72" i="2" s="1"/>
  <c r="J9" i="3"/>
  <c r="E72" i="2" s="1"/>
  <c r="E79" i="2" s="1"/>
  <c r="R9" i="3"/>
  <c r="M72" i="2" s="1"/>
  <c r="M79" i="2" s="1"/>
  <c r="I9" i="3"/>
  <c r="D72" i="2" s="1"/>
  <c r="D79" i="2" s="1"/>
  <c r="M9" i="3"/>
  <c r="H72" i="2" s="1"/>
  <c r="H79" i="2" s="1"/>
  <c r="E78" i="2"/>
  <c r="G78" i="2"/>
  <c r="D71" i="2"/>
  <c r="P71" i="2" s="1"/>
  <c r="AB71" i="2"/>
  <c r="AC71" i="2"/>
  <c r="AA71" i="2"/>
  <c r="Z71" i="2"/>
  <c r="AF71" i="2"/>
  <c r="S7" i="4"/>
  <c r="S4" i="4"/>
  <c r="Y71" i="2"/>
  <c r="AE9" i="3"/>
  <c r="Z72" i="2" s="1"/>
  <c r="AB9" i="3"/>
  <c r="W72" i="2" s="1"/>
  <c r="AF9" i="3"/>
  <c r="AA72" i="2" s="1"/>
  <c r="AD9" i="3"/>
  <c r="Y72" i="2" s="1"/>
  <c r="AA9" i="3"/>
  <c r="V72" i="2" s="1"/>
  <c r="AC9" i="3"/>
  <c r="X72" i="2" s="1"/>
  <c r="AG9" i="3"/>
  <c r="AB72" i="2" s="1"/>
  <c r="Z9" i="3"/>
  <c r="AI9" i="3"/>
  <c r="AD72" i="2" s="1"/>
  <c r="AK9" i="3"/>
  <c r="AF72" i="2" s="1"/>
  <c r="AH9" i="3"/>
  <c r="AC72" i="2" s="1"/>
  <c r="AJ9" i="3"/>
  <c r="AE72" i="2" s="1"/>
  <c r="X71" i="2"/>
  <c r="U71" i="2"/>
  <c r="AL8" i="3"/>
  <c r="AD71" i="2"/>
  <c r="AH10" i="3"/>
  <c r="AC73" i="2" s="1"/>
  <c r="AE10" i="3"/>
  <c r="Z73" i="2" s="1"/>
  <c r="AG10" i="3"/>
  <c r="AB10" i="3"/>
  <c r="W73" i="2" s="1"/>
  <c r="AJ10" i="3"/>
  <c r="AE73" i="2" s="1"/>
  <c r="N73" i="2"/>
  <c r="AD10" i="3"/>
  <c r="Y73" i="2" s="1"/>
  <c r="AC10" i="3"/>
  <c r="X73" i="2" s="1"/>
  <c r="AA10" i="3"/>
  <c r="V73" i="2" s="1"/>
  <c r="Z10" i="3"/>
  <c r="O73" i="2"/>
  <c r="AK10" i="3"/>
  <c r="AF73" i="2" s="1"/>
  <c r="AI10" i="3"/>
  <c r="AD73" i="2" s="1"/>
  <c r="AF10" i="3"/>
  <c r="AA73" i="2" s="1"/>
  <c r="V71" i="2"/>
  <c r="S5" i="4"/>
  <c r="AE71" i="2"/>
  <c r="W71" i="2"/>
  <c r="S6" i="4"/>
  <c r="O66" i="2"/>
  <c r="N66" i="2"/>
  <c r="O65" i="2"/>
  <c r="N65" i="2"/>
  <c r="O64" i="2"/>
  <c r="N64" i="2"/>
  <c r="O63" i="2"/>
  <c r="N63" i="2"/>
  <c r="O62" i="2"/>
  <c r="O78" i="2" s="1"/>
  <c r="N62" i="2"/>
  <c r="N78" i="2" s="1"/>
  <c r="G77" i="2" l="1"/>
  <c r="J77" i="2"/>
  <c r="E77" i="2"/>
  <c r="E70" i="2"/>
  <c r="E75" i="2" s="1"/>
  <c r="H70" i="2"/>
  <c r="H75" i="2" s="1"/>
  <c r="M70" i="2"/>
  <c r="M75" i="2" s="1"/>
  <c r="G70" i="2"/>
  <c r="G75" i="2" s="1"/>
  <c r="F72" i="2"/>
  <c r="P72" i="2" s="1"/>
  <c r="H77" i="2"/>
  <c r="M77" i="2"/>
  <c r="J70" i="2"/>
  <c r="J75" i="2" s="1"/>
  <c r="I70" i="2"/>
  <c r="I75" i="2" s="1"/>
  <c r="K70" i="2"/>
  <c r="K75" i="2" s="1"/>
  <c r="L70" i="2"/>
  <c r="L75" i="2" s="1"/>
  <c r="K77" i="2"/>
  <c r="L77" i="2"/>
  <c r="D78" i="2"/>
  <c r="D77" i="2" s="1"/>
  <c r="D70" i="2"/>
  <c r="D75" i="2" s="1"/>
  <c r="O80" i="2"/>
  <c r="O79" i="2"/>
  <c r="W70" i="2"/>
  <c r="W75" i="2" s="1"/>
  <c r="Z14" i="3"/>
  <c r="Z15" i="3" s="1"/>
  <c r="AB14" i="3"/>
  <c r="AB15" i="3" s="1"/>
  <c r="AD70" i="2"/>
  <c r="AD75" i="2" s="1"/>
  <c r="AE14" i="3"/>
  <c r="Z50" i="2" s="1"/>
  <c r="Z70" i="2"/>
  <c r="Z75" i="2" s="1"/>
  <c r="V70" i="2"/>
  <c r="V75" i="2" s="1"/>
  <c r="AI14" i="3"/>
  <c r="AD50" i="2" s="1"/>
  <c r="AD14" i="3"/>
  <c r="Y70" i="2"/>
  <c r="Y75" i="2" s="1"/>
  <c r="N79" i="2"/>
  <c r="S96" i="2"/>
  <c r="S71" i="2"/>
  <c r="S33" i="2"/>
  <c r="AF14" i="3"/>
  <c r="S74" i="2"/>
  <c r="S99" i="2"/>
  <c r="S36" i="2"/>
  <c r="AA70" i="2"/>
  <c r="AA75" i="2" s="1"/>
  <c r="AJ14" i="3"/>
  <c r="AH14" i="3"/>
  <c r="S98" i="2"/>
  <c r="S35" i="2"/>
  <c r="S73" i="2"/>
  <c r="N80" i="2"/>
  <c r="P73" i="2"/>
  <c r="AG71" i="2"/>
  <c r="AC70" i="2"/>
  <c r="AC75" i="2" s="1"/>
  <c r="S97" i="2"/>
  <c r="S34" i="2"/>
  <c r="S72" i="2"/>
  <c r="U73" i="2"/>
  <c r="AL10" i="3"/>
  <c r="AB73" i="2"/>
  <c r="AB70" i="2" s="1"/>
  <c r="AB75" i="2" s="1"/>
  <c r="AC14" i="3"/>
  <c r="AK14" i="3"/>
  <c r="AG14" i="3"/>
  <c r="AE70" i="2"/>
  <c r="AE75" i="2" s="1"/>
  <c r="AA14" i="3"/>
  <c r="X70" i="2"/>
  <c r="X75" i="2" s="1"/>
  <c r="U72" i="2"/>
  <c r="AG72" i="2" s="1"/>
  <c r="AL9" i="3"/>
  <c r="AF70" i="2"/>
  <c r="AF75" i="2" s="1"/>
  <c r="M5" i="2"/>
  <c r="O5" i="2"/>
  <c r="N5" i="2"/>
  <c r="L5" i="2"/>
  <c r="G5" i="2"/>
  <c r="F5" i="2"/>
  <c r="E5" i="2"/>
  <c r="U50" i="2" l="1"/>
  <c r="W50" i="2"/>
  <c r="P78" i="2"/>
  <c r="F79" i="2"/>
  <c r="F77" i="2" s="1"/>
  <c r="F70" i="2"/>
  <c r="F75" i="2" s="1"/>
  <c r="AL14" i="3"/>
  <c r="AL15" i="3" s="1"/>
  <c r="AE15" i="3"/>
  <c r="AG73" i="2"/>
  <c r="AG70" i="2" s="1"/>
  <c r="AG50" i="2"/>
  <c r="AI15" i="3"/>
  <c r="AD64" i="2"/>
  <c r="AD80" i="2" s="1"/>
  <c r="Y64" i="2"/>
  <c r="Y80" i="2" s="1"/>
  <c r="X64" i="2"/>
  <c r="X80" i="2" s="1"/>
  <c r="AE64" i="2"/>
  <c r="W64" i="2"/>
  <c r="W80" i="2" s="1"/>
  <c r="AA64" i="2"/>
  <c r="AA80" i="2" s="1"/>
  <c r="AF64" i="2"/>
  <c r="U64" i="2"/>
  <c r="AC64" i="2"/>
  <c r="AC80" i="2" s="1"/>
  <c r="Z64" i="2"/>
  <c r="Z80" i="2" s="1"/>
  <c r="V64" i="2"/>
  <c r="V80" i="2" s="1"/>
  <c r="AB64" i="2"/>
  <c r="AB80" i="2" s="1"/>
  <c r="AF35" i="2"/>
  <c r="AF44" i="2" s="1"/>
  <c r="AC35" i="2"/>
  <c r="AC44" i="2" s="1"/>
  <c r="AE35" i="2"/>
  <c r="AE44" i="2" s="1"/>
  <c r="W35" i="2"/>
  <c r="W44" i="2" s="1"/>
  <c r="Y35" i="2"/>
  <c r="Y44" i="2" s="1"/>
  <c r="AD35" i="2"/>
  <c r="AD44" i="2" s="1"/>
  <c r="V35" i="2"/>
  <c r="V44" i="2" s="1"/>
  <c r="AB35" i="2"/>
  <c r="AB44" i="2" s="1"/>
  <c r="U35" i="2"/>
  <c r="AA35" i="2"/>
  <c r="AA44" i="2" s="1"/>
  <c r="Z35" i="2"/>
  <c r="Z44" i="2" s="1"/>
  <c r="X35" i="2"/>
  <c r="X44" i="2" s="1"/>
  <c r="AA15" i="3"/>
  <c r="V50" i="2"/>
  <c r="U70" i="2"/>
  <c r="U75" i="2" s="1"/>
  <c r="AH15" i="3"/>
  <c r="AC50" i="2"/>
  <c r="AF15" i="3"/>
  <c r="AA50" i="2"/>
  <c r="Y63" i="2"/>
  <c r="Y79" i="2" s="1"/>
  <c r="AB63" i="2"/>
  <c r="AB79" i="2" s="1"/>
  <c r="X63" i="2"/>
  <c r="X79" i="2" s="1"/>
  <c r="AC63" i="2"/>
  <c r="AC79" i="2" s="1"/>
  <c r="Z63" i="2"/>
  <c r="Z79" i="2" s="1"/>
  <c r="AA63" i="2"/>
  <c r="AA79" i="2" s="1"/>
  <c r="W63" i="2"/>
  <c r="W79" i="2" s="1"/>
  <c r="AE63" i="2"/>
  <c r="AD63" i="2"/>
  <c r="AD79" i="2" s="1"/>
  <c r="V63" i="2"/>
  <c r="V79" i="2" s="1"/>
  <c r="AF63" i="2"/>
  <c r="U63" i="2"/>
  <c r="AK15" i="3"/>
  <c r="AF50" i="2"/>
  <c r="AJ15" i="3"/>
  <c r="AE50" i="2"/>
  <c r="W36" i="2"/>
  <c r="W45" i="2" s="1"/>
  <c r="AD36" i="2"/>
  <c r="AD45" i="2" s="1"/>
  <c r="AF36" i="2"/>
  <c r="AF45" i="2" s="1"/>
  <c r="AC36" i="2"/>
  <c r="AC45" i="2" s="1"/>
  <c r="AE36" i="2"/>
  <c r="AE45" i="2" s="1"/>
  <c r="Y36" i="2"/>
  <c r="Y45" i="2" s="1"/>
  <c r="U36" i="2"/>
  <c r="Z36" i="2"/>
  <c r="Z45" i="2" s="1"/>
  <c r="AA36" i="2"/>
  <c r="AA45" i="2" s="1"/>
  <c r="X36" i="2"/>
  <c r="X45" i="2" s="1"/>
  <c r="V36" i="2"/>
  <c r="V45" i="2" s="1"/>
  <c r="AB36" i="2"/>
  <c r="AB45" i="2" s="1"/>
  <c r="AB50" i="2"/>
  <c r="AG15" i="3"/>
  <c r="Y33" i="2"/>
  <c r="AF33" i="2"/>
  <c r="W33" i="2"/>
  <c r="AE33" i="2"/>
  <c r="AD33" i="2"/>
  <c r="AC33" i="2"/>
  <c r="V33" i="2"/>
  <c r="X33" i="2"/>
  <c r="U33" i="2"/>
  <c r="AB33" i="2"/>
  <c r="AA33" i="2"/>
  <c r="Z33" i="2"/>
  <c r="AC15" i="3"/>
  <c r="X50" i="2"/>
  <c r="AC34" i="2"/>
  <c r="AC43" i="2" s="1"/>
  <c r="W34" i="2"/>
  <c r="W43" i="2" s="1"/>
  <c r="Y34" i="2"/>
  <c r="Y43" i="2" s="1"/>
  <c r="AF34" i="2"/>
  <c r="AF43" i="2" s="1"/>
  <c r="AD34" i="2"/>
  <c r="AD43" i="2" s="1"/>
  <c r="AE34" i="2"/>
  <c r="AE43" i="2" s="1"/>
  <c r="U34" i="2"/>
  <c r="AB34" i="2"/>
  <c r="AB43" i="2" s="1"/>
  <c r="X34" i="2"/>
  <c r="X43" i="2" s="1"/>
  <c r="V34" i="2"/>
  <c r="V43" i="2" s="1"/>
  <c r="Z34" i="2"/>
  <c r="Z43" i="2" s="1"/>
  <c r="AA34" i="2"/>
  <c r="AA43" i="2" s="1"/>
  <c r="AC65" i="2"/>
  <c r="AC81" i="2" s="1"/>
  <c r="AB65" i="2"/>
  <c r="AB81" i="2" s="1"/>
  <c r="Y65" i="2"/>
  <c r="Y81" i="2" s="1"/>
  <c r="W65" i="2"/>
  <c r="W81" i="2" s="1"/>
  <c r="Z65" i="2"/>
  <c r="Z81" i="2" s="1"/>
  <c r="AE65" i="2"/>
  <c r="AA65" i="2"/>
  <c r="AA81" i="2" s="1"/>
  <c r="AF65" i="2"/>
  <c r="U65" i="2"/>
  <c r="V65" i="2"/>
  <c r="V81" i="2" s="1"/>
  <c r="X65" i="2"/>
  <c r="X81" i="2" s="1"/>
  <c r="AD65" i="2"/>
  <c r="AD81" i="2" s="1"/>
  <c r="AF62" i="2"/>
  <c r="U62" i="2"/>
  <c r="AA62" i="2"/>
  <c r="AA78" i="2" s="1"/>
  <c r="W62" i="2"/>
  <c r="W78" i="2" s="1"/>
  <c r="V62" i="2"/>
  <c r="V78" i="2" s="1"/>
  <c r="X62" i="2"/>
  <c r="X78" i="2" s="1"/>
  <c r="Z62" i="2"/>
  <c r="Z78" i="2" s="1"/>
  <c r="AC62" i="2"/>
  <c r="AC78" i="2" s="1"/>
  <c r="Y62" i="2"/>
  <c r="Y78" i="2" s="1"/>
  <c r="AB62" i="2"/>
  <c r="AB78" i="2" s="1"/>
  <c r="AD62" i="2"/>
  <c r="AD78" i="2" s="1"/>
  <c r="AE62" i="2"/>
  <c r="AD15" i="3"/>
  <c r="Y50" i="2"/>
  <c r="P5" i="2"/>
  <c r="P79" i="2" l="1"/>
  <c r="AC77" i="2"/>
  <c r="Z77" i="2"/>
  <c r="AA77" i="2"/>
  <c r="W77" i="2"/>
  <c r="AD77" i="2"/>
  <c r="AB77" i="2"/>
  <c r="AE78" i="2"/>
  <c r="AE96" i="2"/>
  <c r="AF99" i="2"/>
  <c r="AF81" i="2"/>
  <c r="AB42" i="2"/>
  <c r="AB41" i="2" s="1"/>
  <c r="AB46" i="2" s="1"/>
  <c r="AB37" i="2"/>
  <c r="AF37" i="2"/>
  <c r="AF42" i="2"/>
  <c r="AF41" i="2" s="1"/>
  <c r="AF46" i="2" s="1"/>
  <c r="AE79" i="2"/>
  <c r="AE97" i="2"/>
  <c r="U98" i="2"/>
  <c r="U80" i="2"/>
  <c r="U42" i="2"/>
  <c r="U37" i="2"/>
  <c r="AG33" i="2"/>
  <c r="Y37" i="2"/>
  <c r="Y42" i="2"/>
  <c r="Y41" i="2" s="1"/>
  <c r="Y46" i="2" s="1"/>
  <c r="U45" i="2"/>
  <c r="AG45" i="2" s="1"/>
  <c r="AG36" i="2"/>
  <c r="AF80" i="2"/>
  <c r="AF98" i="2"/>
  <c r="U78" i="2"/>
  <c r="U96" i="2"/>
  <c r="AE99" i="2"/>
  <c r="AE81" i="2"/>
  <c r="X42" i="2"/>
  <c r="X41" i="2" s="1"/>
  <c r="X46" i="2" s="1"/>
  <c r="X37" i="2"/>
  <c r="Y77" i="2"/>
  <c r="AF78" i="2"/>
  <c r="AF96" i="2"/>
  <c r="V42" i="2"/>
  <c r="V41" i="2" s="1"/>
  <c r="V46" i="2" s="1"/>
  <c r="V37" i="2"/>
  <c r="U44" i="2"/>
  <c r="AG44" i="2" s="1"/>
  <c r="AG35" i="2"/>
  <c r="AC42" i="2"/>
  <c r="AC41" i="2" s="1"/>
  <c r="AC46" i="2" s="1"/>
  <c r="AC37" i="2"/>
  <c r="U97" i="2"/>
  <c r="U79" i="2"/>
  <c r="AE80" i="2"/>
  <c r="AE98" i="2"/>
  <c r="X77" i="2"/>
  <c r="Z42" i="2"/>
  <c r="Z41" i="2" s="1"/>
  <c r="Z46" i="2" s="1"/>
  <c r="Z37" i="2"/>
  <c r="AE42" i="2"/>
  <c r="AE41" i="2" s="1"/>
  <c r="AE46" i="2" s="1"/>
  <c r="AE37" i="2"/>
  <c r="U43" i="2"/>
  <c r="AG43" i="2" s="1"/>
  <c r="AG34" i="2"/>
  <c r="AD37" i="2"/>
  <c r="AD42" i="2"/>
  <c r="AD41" i="2" s="1"/>
  <c r="AD46" i="2" s="1"/>
  <c r="AF79" i="2"/>
  <c r="AF97" i="2"/>
  <c r="V77" i="2"/>
  <c r="U99" i="2"/>
  <c r="U81" i="2"/>
  <c r="AA42" i="2"/>
  <c r="AA41" i="2" s="1"/>
  <c r="AA46" i="2" s="1"/>
  <c r="AA37" i="2"/>
  <c r="W37" i="2"/>
  <c r="W42" i="2"/>
  <c r="W41" i="2" s="1"/>
  <c r="W46" i="2" s="1"/>
  <c r="AG81" i="2" l="1"/>
  <c r="AG79" i="2"/>
  <c r="U41" i="2"/>
  <c r="U46" i="2" s="1"/>
  <c r="AG42" i="2"/>
  <c r="AG41" i="2" s="1"/>
  <c r="AG46" i="2" s="1"/>
  <c r="AG80" i="2"/>
  <c r="AF95" i="2"/>
  <c r="AE95" i="2"/>
  <c r="AF77" i="2"/>
  <c r="U77" i="2"/>
  <c r="AG78" i="2"/>
  <c r="AG37" i="2"/>
  <c r="AE77" i="2"/>
  <c r="AG77" i="2" l="1"/>
  <c r="D6" i="17" l="1"/>
  <c r="E6" i="17"/>
  <c r="F6" i="17"/>
  <c r="F9" i="17" s="1"/>
  <c r="G6" i="17"/>
  <c r="H14" i="17"/>
  <c r="I6" i="17"/>
  <c r="J6" i="17"/>
  <c r="J7" i="17" s="1"/>
  <c r="K6" i="17"/>
  <c r="L6" i="17"/>
  <c r="L14" i="17" s="1"/>
  <c r="M6" i="17"/>
  <c r="M7" i="17" s="1"/>
  <c r="D7" i="17"/>
  <c r="G7" i="17"/>
  <c r="H7" i="17"/>
  <c r="S7" i="17" s="1"/>
  <c r="K7" i="17"/>
  <c r="L7" i="17"/>
  <c r="D9" i="17"/>
  <c r="G9" i="17"/>
  <c r="H16" i="17"/>
  <c r="K9" i="17"/>
  <c r="L9" i="17"/>
  <c r="L16" i="17" s="1"/>
  <c r="E12" i="17"/>
  <c r="F12" i="17"/>
  <c r="G12" i="17"/>
  <c r="H12" i="17"/>
  <c r="I12" i="17"/>
  <c r="J12" i="17"/>
  <c r="K12" i="17"/>
  <c r="L12" i="17"/>
  <c r="M12" i="17"/>
  <c r="E13" i="17"/>
  <c r="F13" i="17"/>
  <c r="G13" i="17"/>
  <c r="H13" i="17"/>
  <c r="I13" i="17"/>
  <c r="J13" i="17"/>
  <c r="K13" i="17"/>
  <c r="L13" i="17"/>
  <c r="M13" i="17"/>
  <c r="G14" i="17"/>
  <c r="K14" i="17"/>
  <c r="E15" i="17"/>
  <c r="F15" i="17"/>
  <c r="G15" i="17"/>
  <c r="H15" i="17"/>
  <c r="I15" i="17"/>
  <c r="J15" i="17"/>
  <c r="K15" i="17"/>
  <c r="L15" i="17"/>
  <c r="M15" i="17"/>
  <c r="I20" i="17"/>
  <c r="J20" i="17"/>
  <c r="J21" i="17" s="1"/>
  <c r="H20" i="17"/>
  <c r="H21" i="17" s="1"/>
  <c r="M20" i="17"/>
  <c r="M21" i="17" s="1"/>
  <c r="I22" i="17"/>
  <c r="D23" i="17"/>
  <c r="E23" i="17"/>
  <c r="F23" i="17"/>
  <c r="G23" i="17"/>
  <c r="G24" i="17" s="1"/>
  <c r="D59" i="17"/>
  <c r="E59" i="17"/>
  <c r="F59" i="17"/>
  <c r="G59" i="17"/>
  <c r="H59" i="17"/>
  <c r="I59" i="17"/>
  <c r="J59" i="17"/>
  <c r="K59" i="17"/>
  <c r="L59" i="17"/>
  <c r="M59" i="17"/>
  <c r="N59" i="17"/>
  <c r="D61" i="17"/>
  <c r="D62" i="17" s="1"/>
  <c r="E61" i="17"/>
  <c r="F61" i="17"/>
  <c r="G61" i="17"/>
  <c r="H61" i="17"/>
  <c r="H62" i="17" s="1"/>
  <c r="I61" i="17"/>
  <c r="J61" i="17"/>
  <c r="K61" i="17"/>
  <c r="L61" i="17"/>
  <c r="L62" i="17" s="1"/>
  <c r="M61" i="17"/>
  <c r="M62" i="17" s="1"/>
  <c r="N61" i="17"/>
  <c r="E62" i="17"/>
  <c r="F62" i="17"/>
  <c r="G62" i="17"/>
  <c r="I62" i="17"/>
  <c r="J62" i="17"/>
  <c r="K62" i="17"/>
  <c r="N62" i="17"/>
  <c r="D68" i="17"/>
  <c r="D71" i="17" s="1"/>
  <c r="E68" i="17"/>
  <c r="F68" i="17"/>
  <c r="F71" i="17" s="1"/>
  <c r="G68" i="17"/>
  <c r="G71" i="17" s="1"/>
  <c r="H68" i="17"/>
  <c r="H71" i="17" s="1"/>
  <c r="I68" i="17"/>
  <c r="J68" i="17"/>
  <c r="J71" i="17" s="1"/>
  <c r="K68" i="17"/>
  <c r="K71" i="17" s="1"/>
  <c r="L68" i="17"/>
  <c r="L71" i="17" s="1"/>
  <c r="M68" i="17"/>
  <c r="N68" i="17"/>
  <c r="N71" i="17" s="1"/>
  <c r="D70" i="17"/>
  <c r="E70" i="17"/>
  <c r="F70" i="17"/>
  <c r="G70" i="17"/>
  <c r="H70" i="17"/>
  <c r="I70" i="17"/>
  <c r="J70" i="17"/>
  <c r="K70" i="17"/>
  <c r="L70" i="17"/>
  <c r="M70" i="17"/>
  <c r="N70" i="17"/>
  <c r="E71" i="17"/>
  <c r="I71" i="17"/>
  <c r="M71" i="17"/>
  <c r="I7" i="17" l="1"/>
  <c r="U6" i="17"/>
  <c r="T6" i="17"/>
  <c r="I21" i="17"/>
  <c r="H23" i="17"/>
  <c r="F24" i="17"/>
  <c r="L20" i="17"/>
  <c r="L21" i="17" s="1"/>
  <c r="H24" i="17"/>
  <c r="D24" i="17"/>
  <c r="K20" i="17"/>
  <c r="K23" i="17" s="1"/>
  <c r="K24" i="17" s="1"/>
  <c r="J9" i="17"/>
  <c r="M23" i="17"/>
  <c r="I23" i="17"/>
  <c r="M9" i="17"/>
  <c r="M16" i="17" s="1"/>
  <c r="I9" i="17"/>
  <c r="E9" i="17"/>
  <c r="F14" i="17"/>
  <c r="J23" i="17"/>
  <c r="J14" i="17"/>
  <c r="G16" i="17"/>
  <c r="M14" i="17"/>
  <c r="I14" i="17"/>
  <c r="E14" i="17"/>
  <c r="F7" i="17"/>
  <c r="E7" i="17"/>
  <c r="I16" i="17" l="1"/>
  <c r="U9" i="17"/>
  <c r="T9" i="17"/>
  <c r="T14" i="17"/>
  <c r="T21" i="17"/>
  <c r="U14" i="17"/>
  <c r="V14" i="17"/>
  <c r="U21" i="17"/>
  <c r="U7" i="17"/>
  <c r="T7" i="17"/>
  <c r="J16" i="17"/>
  <c r="K21" i="17"/>
  <c r="I24" i="17"/>
  <c r="L23" i="17"/>
  <c r="L24" i="17" s="1"/>
  <c r="J24" i="17"/>
  <c r="K16" i="17"/>
  <c r="E16" i="17"/>
  <c r="E24" i="17"/>
  <c r="M24" i="17"/>
  <c r="F16" i="17"/>
  <c r="T16" i="17" l="1"/>
  <c r="T24" i="17"/>
  <c r="U16" i="17"/>
  <c r="V16" i="17"/>
  <c r="U24" i="17"/>
  <c r="C92" i="2"/>
  <c r="P94" i="2" l="1"/>
  <c r="M13" i="3" l="1"/>
  <c r="M12" i="3"/>
  <c r="T13" i="3"/>
  <c r="S13" i="3"/>
  <c r="R13" i="3"/>
  <c r="Q13" i="3"/>
  <c r="P13" i="3"/>
  <c r="O13" i="3"/>
  <c r="T12" i="3"/>
  <c r="S12" i="3"/>
  <c r="R12" i="3"/>
  <c r="Q12" i="3"/>
  <c r="P12" i="3"/>
  <c r="O12" i="3"/>
  <c r="N13" i="3"/>
  <c r="N12" i="3"/>
  <c r="N74" i="2" l="1"/>
  <c r="N81" i="2" s="1"/>
  <c r="O74" i="2"/>
  <c r="O81" i="2" s="1"/>
  <c r="U12" i="3"/>
  <c r="U13" i="3"/>
  <c r="O70" i="2" l="1"/>
  <c r="O75" i="2" s="1"/>
  <c r="O77" i="2"/>
  <c r="N70" i="2"/>
  <c r="N75" i="2" s="1"/>
  <c r="P74" i="2"/>
  <c r="P70" i="2" s="1"/>
  <c r="E22" i="3"/>
  <c r="M22" i="3" l="1"/>
  <c r="L22" i="3"/>
  <c r="K22" i="3"/>
  <c r="J22" i="3"/>
  <c r="I22" i="3"/>
  <c r="N77" i="2"/>
  <c r="AG22" i="3"/>
  <c r="AF22" i="3"/>
  <c r="Z22" i="3"/>
  <c r="AE22" i="3"/>
  <c r="AD22" i="3"/>
  <c r="AK22" i="3"/>
  <c r="AC22" i="3"/>
  <c r="AH22" i="3"/>
  <c r="AJ22" i="3"/>
  <c r="AB22" i="3"/>
  <c r="AI22" i="3"/>
  <c r="AA22" i="3"/>
  <c r="H10" i="3"/>
  <c r="AL22" i="3" l="1"/>
  <c r="U10" i="3"/>
  <c r="U11" i="3" l="1"/>
  <c r="AA46" i="14" l="1"/>
  <c r="AA47" i="14" s="1"/>
  <c r="Z46" i="14"/>
  <c r="Z47" i="14" s="1"/>
  <c r="Y46" i="14"/>
  <c r="Y47" i="14" s="1"/>
  <c r="X46" i="14"/>
  <c r="X47" i="14" s="1"/>
  <c r="W46" i="14"/>
  <c r="W47" i="14" s="1"/>
  <c r="V46" i="14"/>
  <c r="V47" i="14" s="1"/>
  <c r="U46" i="14"/>
  <c r="U47" i="14" s="1"/>
  <c r="T46" i="14"/>
  <c r="T47" i="14" s="1"/>
  <c r="S46" i="14"/>
  <c r="S47" i="14" s="1"/>
  <c r="R46" i="14"/>
  <c r="R47" i="14" s="1"/>
  <c r="Q46" i="14"/>
  <c r="Q47" i="14" s="1"/>
  <c r="P46" i="14"/>
  <c r="P47" i="14" s="1"/>
  <c r="O46" i="14"/>
  <c r="O47" i="14" s="1"/>
  <c r="N46" i="14"/>
  <c r="N47" i="14" s="1"/>
  <c r="M46" i="14"/>
  <c r="M47" i="14" s="1"/>
  <c r="L46" i="14"/>
  <c r="L47" i="14" s="1"/>
  <c r="K46" i="14"/>
  <c r="K47" i="14" s="1"/>
  <c r="J46" i="14"/>
  <c r="J47" i="14" s="1"/>
  <c r="I46" i="14"/>
  <c r="I47" i="14" s="1"/>
  <c r="H46" i="14"/>
  <c r="H47" i="14" s="1"/>
  <c r="G46" i="14"/>
  <c r="G47" i="14" s="1"/>
  <c r="F46" i="14"/>
  <c r="F47" i="14" s="1"/>
  <c r="E46" i="14"/>
  <c r="E47" i="14" s="1"/>
  <c r="D46" i="14"/>
  <c r="D47" i="14" s="1"/>
  <c r="AB45" i="14"/>
  <c r="AA44" i="14"/>
  <c r="Z44" i="14"/>
  <c r="Y44" i="14"/>
  <c r="X44" i="14"/>
  <c r="W44" i="14"/>
  <c r="V44" i="14"/>
  <c r="U44" i="14"/>
  <c r="T44" i="14"/>
  <c r="S44" i="14"/>
  <c r="R44" i="14"/>
  <c r="Q44" i="14"/>
  <c r="AB43" i="14"/>
  <c r="AB42" i="14"/>
  <c r="AA37" i="14"/>
  <c r="AA38" i="14" s="1"/>
  <c r="Z37" i="14"/>
  <c r="Z38" i="14" s="1"/>
  <c r="Y37" i="14"/>
  <c r="Y38" i="14" s="1"/>
  <c r="X37" i="14"/>
  <c r="X38" i="14" s="1"/>
  <c r="W37" i="14"/>
  <c r="W38" i="14" s="1"/>
  <c r="V37" i="14"/>
  <c r="V38" i="14" s="1"/>
  <c r="U37" i="14"/>
  <c r="U38" i="14" s="1"/>
  <c r="T37" i="14"/>
  <c r="T38" i="14" s="1"/>
  <c r="S37" i="14"/>
  <c r="S38" i="14" s="1"/>
  <c r="R37" i="14"/>
  <c r="R38" i="14" s="1"/>
  <c r="Q37" i="14"/>
  <c r="Q38" i="14" s="1"/>
  <c r="P37" i="14"/>
  <c r="O37" i="14"/>
  <c r="O38" i="14" s="1"/>
  <c r="N37" i="14"/>
  <c r="N38" i="14" s="1"/>
  <c r="M37" i="14"/>
  <c r="M38" i="14" s="1"/>
  <c r="L37" i="14"/>
  <c r="L38" i="14" s="1"/>
  <c r="K37" i="14"/>
  <c r="K38" i="14" s="1"/>
  <c r="J37" i="14"/>
  <c r="J38" i="14" s="1"/>
  <c r="I37" i="14"/>
  <c r="I38" i="14" s="1"/>
  <c r="H37" i="14"/>
  <c r="H38" i="14" s="1"/>
  <c r="G37" i="14"/>
  <c r="G38" i="14" s="1"/>
  <c r="F37" i="14"/>
  <c r="F38" i="14" s="1"/>
  <c r="E37" i="14"/>
  <c r="E38" i="14" s="1"/>
  <c r="D37" i="14"/>
  <c r="D38" i="14" s="1"/>
  <c r="AB36" i="14"/>
  <c r="AA35" i="14"/>
  <c r="Z35" i="14"/>
  <c r="Y35" i="14"/>
  <c r="X35" i="14"/>
  <c r="W35" i="14"/>
  <c r="V35" i="14"/>
  <c r="U35" i="14"/>
  <c r="T35" i="14"/>
  <c r="S35" i="14"/>
  <c r="R35" i="14"/>
  <c r="Q35" i="14"/>
  <c r="AB34" i="14"/>
  <c r="AB33" i="14"/>
  <c r="AA29" i="14"/>
  <c r="AA49" i="14" s="1"/>
  <c r="Z29" i="14"/>
  <c r="Y29" i="14"/>
  <c r="Y49" i="14" s="1"/>
  <c r="X29" i="14"/>
  <c r="W29" i="14"/>
  <c r="W49" i="14" s="1"/>
  <c r="V29" i="14"/>
  <c r="U29" i="14"/>
  <c r="T29" i="14"/>
  <c r="S29" i="14"/>
  <c r="R29" i="14"/>
  <c r="P29" i="14"/>
  <c r="O29" i="14"/>
  <c r="O49" i="14" s="1"/>
  <c r="N29" i="14"/>
  <c r="M29" i="14"/>
  <c r="L29" i="14"/>
  <c r="K29" i="14"/>
  <c r="K49" i="14" s="1"/>
  <c r="J29" i="14"/>
  <c r="I29" i="14"/>
  <c r="H29" i="14"/>
  <c r="G29" i="14"/>
  <c r="G49" i="14" s="1"/>
  <c r="F29" i="14"/>
  <c r="E29" i="14"/>
  <c r="D29" i="14"/>
  <c r="Q26" i="14"/>
  <c r="Q29" i="14" s="1"/>
  <c r="Q49" i="14" s="1"/>
  <c r="AC14" i="14"/>
  <c r="AC15" i="14" s="1"/>
  <c r="Z14" i="14"/>
  <c r="Z15" i="14" s="1"/>
  <c r="Y14" i="14"/>
  <c r="Y15" i="14" s="1"/>
  <c r="X14" i="14"/>
  <c r="X15" i="14" s="1"/>
  <c r="W14" i="14"/>
  <c r="W15" i="14" s="1"/>
  <c r="V14" i="14"/>
  <c r="V15" i="14" s="1"/>
  <c r="U14" i="14"/>
  <c r="U15" i="14" s="1"/>
  <c r="T14" i="14"/>
  <c r="T15" i="14" s="1"/>
  <c r="S14" i="14"/>
  <c r="S15" i="14" s="1"/>
  <c r="R14" i="14"/>
  <c r="R15" i="14" s="1"/>
  <c r="Q14" i="14"/>
  <c r="Q15" i="14" s="1"/>
  <c r="P14" i="14"/>
  <c r="P15" i="14" s="1"/>
  <c r="O14" i="14"/>
  <c r="O15" i="14" s="1"/>
  <c r="N14" i="14"/>
  <c r="N15" i="14" s="1"/>
  <c r="M14" i="14"/>
  <c r="M15" i="14" s="1"/>
  <c r="L14" i="14"/>
  <c r="L15" i="14" s="1"/>
  <c r="K14" i="14"/>
  <c r="K15" i="14" s="1"/>
  <c r="J14" i="14"/>
  <c r="J15" i="14" s="1"/>
  <c r="I14" i="14"/>
  <c r="I15" i="14" s="1"/>
  <c r="H14" i="14"/>
  <c r="H15" i="14" s="1"/>
  <c r="G14" i="14"/>
  <c r="G15" i="14" s="1"/>
  <c r="F14" i="14"/>
  <c r="F15" i="14" s="1"/>
  <c r="E14" i="14"/>
  <c r="E15" i="14" s="1"/>
  <c r="D14" i="14"/>
  <c r="D15" i="14" s="1"/>
  <c r="AD13" i="14"/>
  <c r="AB13" i="14"/>
  <c r="Z12" i="14"/>
  <c r="Y12" i="14"/>
  <c r="X12" i="14"/>
  <c r="W12" i="14"/>
  <c r="V12" i="14"/>
  <c r="U12" i="14"/>
  <c r="T12" i="14"/>
  <c r="S12" i="14"/>
  <c r="R12" i="14"/>
  <c r="Q12" i="14"/>
  <c r="P12" i="14"/>
  <c r="AD11" i="14"/>
  <c r="AD14" i="14" s="1"/>
  <c r="AA11" i="14"/>
  <c r="AA14" i="14" s="1"/>
  <c r="AA15" i="14" s="1"/>
  <c r="AD10" i="14"/>
  <c r="AB10" i="14"/>
  <c r="AA7" i="14"/>
  <c r="Z7" i="14"/>
  <c r="Y7" i="14"/>
  <c r="X7" i="14"/>
  <c r="W7" i="14"/>
  <c r="W17" i="14" s="1"/>
  <c r="V7" i="14"/>
  <c r="U7" i="14"/>
  <c r="T7" i="14"/>
  <c r="S7" i="14"/>
  <c r="S17" i="14" s="1"/>
  <c r="R7" i="14"/>
  <c r="P7" i="14"/>
  <c r="O7" i="14"/>
  <c r="N7" i="14"/>
  <c r="M7" i="14"/>
  <c r="L7" i="14"/>
  <c r="K7" i="14"/>
  <c r="J7" i="14"/>
  <c r="I7" i="14"/>
  <c r="H7" i="14"/>
  <c r="G7" i="14"/>
  <c r="F7" i="14"/>
  <c r="E7" i="14"/>
  <c r="D7" i="14"/>
  <c r="AD4" i="14"/>
  <c r="Q4" i="14"/>
  <c r="Q7" i="14" s="1"/>
  <c r="E49" i="14" l="1"/>
  <c r="I49" i="14"/>
  <c r="M49" i="14"/>
  <c r="AB35" i="14"/>
  <c r="AB37" i="14"/>
  <c r="AB11" i="14"/>
  <c r="AD15" i="14"/>
  <c r="AA17" i="14"/>
  <c r="F17" i="14"/>
  <c r="J17" i="14"/>
  <c r="N17" i="14"/>
  <c r="AB15" i="14"/>
  <c r="R17" i="14"/>
  <c r="V17" i="14"/>
  <c r="Z17" i="14"/>
  <c r="P38" i="14"/>
  <c r="Q17" i="14"/>
  <c r="U17" i="14"/>
  <c r="Y17" i="14"/>
  <c r="E17" i="14"/>
  <c r="I17" i="14"/>
  <c r="M17" i="14"/>
  <c r="AA12" i="14"/>
  <c r="AB12" i="14" s="1"/>
  <c r="D49" i="14"/>
  <c r="H49" i="14"/>
  <c r="L49" i="14"/>
  <c r="P49" i="14"/>
  <c r="X49" i="14"/>
  <c r="S49" i="14"/>
  <c r="U49" i="14"/>
  <c r="T49" i="14"/>
  <c r="AB46" i="14"/>
  <c r="AB47" i="14" s="1"/>
  <c r="AB44" i="14"/>
  <c r="G17" i="14"/>
  <c r="K17" i="14"/>
  <c r="O17" i="14"/>
  <c r="T17" i="14"/>
  <c r="X17" i="14"/>
  <c r="AB38" i="14"/>
  <c r="H17" i="14"/>
  <c r="P17" i="14"/>
  <c r="D17" i="14"/>
  <c r="L17" i="14"/>
  <c r="F49" i="14"/>
  <c r="J49" i="14"/>
  <c r="N49" i="14"/>
  <c r="R49" i="14"/>
  <c r="V49" i="14"/>
  <c r="Z49" i="14"/>
  <c r="AB14" i="14"/>
  <c r="AA46" i="13" l="1"/>
  <c r="AA47" i="13" s="1"/>
  <c r="Z46" i="13"/>
  <c r="Z47" i="13" s="1"/>
  <c r="Y46" i="13"/>
  <c r="Y47" i="13" s="1"/>
  <c r="X46" i="13"/>
  <c r="X47" i="13" s="1"/>
  <c r="W46" i="13"/>
  <c r="W47" i="13" s="1"/>
  <c r="V46" i="13"/>
  <c r="V47" i="13" s="1"/>
  <c r="U46" i="13"/>
  <c r="U47" i="13" s="1"/>
  <c r="T46" i="13"/>
  <c r="T47" i="13" s="1"/>
  <c r="S46" i="13"/>
  <c r="S47" i="13" s="1"/>
  <c r="R46" i="13"/>
  <c r="R47" i="13" s="1"/>
  <c r="Q46" i="13"/>
  <c r="Q47" i="13" s="1"/>
  <c r="P46" i="13"/>
  <c r="P47" i="13" s="1"/>
  <c r="O46" i="13"/>
  <c r="O47" i="13" s="1"/>
  <c r="N46" i="13"/>
  <c r="N47" i="13" s="1"/>
  <c r="M46" i="13"/>
  <c r="M47" i="13" s="1"/>
  <c r="L46" i="13"/>
  <c r="L47" i="13" s="1"/>
  <c r="K46" i="13"/>
  <c r="K47" i="13" s="1"/>
  <c r="J46" i="13"/>
  <c r="J47" i="13" s="1"/>
  <c r="I46" i="13"/>
  <c r="I47" i="13" s="1"/>
  <c r="H46" i="13"/>
  <c r="H47" i="13" s="1"/>
  <c r="G46" i="13"/>
  <c r="G47" i="13" s="1"/>
  <c r="F46" i="13"/>
  <c r="F47" i="13" s="1"/>
  <c r="E46" i="13"/>
  <c r="E47" i="13" s="1"/>
  <c r="D46" i="13"/>
  <c r="D47" i="13" s="1"/>
  <c r="AB45" i="13"/>
  <c r="AA44" i="13"/>
  <c r="Z44" i="13"/>
  <c r="Y44" i="13"/>
  <c r="X44" i="13"/>
  <c r="W44" i="13"/>
  <c r="V44" i="13"/>
  <c r="U44" i="13"/>
  <c r="T44" i="13"/>
  <c r="S44" i="13"/>
  <c r="R44" i="13"/>
  <c r="Q44" i="13"/>
  <c r="AB43" i="13"/>
  <c r="AB42" i="13"/>
  <c r="AA37" i="13"/>
  <c r="AA38" i="13" s="1"/>
  <c r="Z37" i="13"/>
  <c r="Z38" i="13" s="1"/>
  <c r="Y37" i="13"/>
  <c r="Y38" i="13" s="1"/>
  <c r="X37" i="13"/>
  <c r="X38" i="13" s="1"/>
  <c r="W37" i="13"/>
  <c r="W38" i="13" s="1"/>
  <c r="V37" i="13"/>
  <c r="V38" i="13" s="1"/>
  <c r="U37" i="13"/>
  <c r="U38" i="13" s="1"/>
  <c r="T37" i="13"/>
  <c r="T38" i="13" s="1"/>
  <c r="S37" i="13"/>
  <c r="S38" i="13" s="1"/>
  <c r="R37" i="13"/>
  <c r="R38" i="13" s="1"/>
  <c r="Q37" i="13"/>
  <c r="Q38" i="13" s="1"/>
  <c r="P37" i="13"/>
  <c r="P38" i="13" s="1"/>
  <c r="O37" i="13"/>
  <c r="O38" i="13" s="1"/>
  <c r="N37" i="13"/>
  <c r="N38" i="13" s="1"/>
  <c r="M37" i="13"/>
  <c r="M38" i="13" s="1"/>
  <c r="L37" i="13"/>
  <c r="L38" i="13" s="1"/>
  <c r="K37" i="13"/>
  <c r="K38" i="13" s="1"/>
  <c r="J37" i="13"/>
  <c r="J38" i="13" s="1"/>
  <c r="I37" i="13"/>
  <c r="I38" i="13" s="1"/>
  <c r="H37" i="13"/>
  <c r="H38" i="13" s="1"/>
  <c r="G37" i="13"/>
  <c r="G38" i="13" s="1"/>
  <c r="F37" i="13"/>
  <c r="F38" i="13" s="1"/>
  <c r="E37" i="13"/>
  <c r="E38" i="13" s="1"/>
  <c r="D37" i="13"/>
  <c r="D38" i="13" s="1"/>
  <c r="AB36" i="13"/>
  <c r="AA35" i="13"/>
  <c r="Z35" i="13"/>
  <c r="Y35" i="13"/>
  <c r="X35" i="13"/>
  <c r="W35" i="13"/>
  <c r="V35" i="13"/>
  <c r="U35" i="13"/>
  <c r="T35" i="13"/>
  <c r="S35" i="13"/>
  <c r="R35" i="13"/>
  <c r="Q35" i="13"/>
  <c r="AB34" i="13"/>
  <c r="AB33" i="13"/>
  <c r="AA29" i="13"/>
  <c r="Z29" i="13"/>
  <c r="Y29" i="13"/>
  <c r="X29" i="13"/>
  <c r="W29" i="13"/>
  <c r="V29" i="13"/>
  <c r="U29" i="13"/>
  <c r="T29" i="13"/>
  <c r="S29" i="13"/>
  <c r="R29" i="13"/>
  <c r="P29" i="13"/>
  <c r="O29" i="13"/>
  <c r="N29" i="13"/>
  <c r="M29" i="13"/>
  <c r="L29" i="13"/>
  <c r="K29" i="13"/>
  <c r="J29" i="13"/>
  <c r="I29" i="13"/>
  <c r="H29" i="13"/>
  <c r="G29" i="13"/>
  <c r="F29" i="13"/>
  <c r="E29" i="13"/>
  <c r="D29" i="13"/>
  <c r="Q26" i="13"/>
  <c r="Q29" i="13" s="1"/>
  <c r="AC14" i="13"/>
  <c r="AC15" i="13" s="1"/>
  <c r="Z14" i="13"/>
  <c r="Z15" i="13" s="1"/>
  <c r="Y14" i="13"/>
  <c r="Y15" i="13" s="1"/>
  <c r="X14" i="13"/>
  <c r="X15" i="13" s="1"/>
  <c r="W14" i="13"/>
  <c r="W15" i="13" s="1"/>
  <c r="V14" i="13"/>
  <c r="V15" i="13" s="1"/>
  <c r="U14" i="13"/>
  <c r="U15" i="13" s="1"/>
  <c r="T14" i="13"/>
  <c r="T15" i="13" s="1"/>
  <c r="S14" i="13"/>
  <c r="S15" i="13" s="1"/>
  <c r="R14" i="13"/>
  <c r="R15" i="13" s="1"/>
  <c r="Q14" i="13"/>
  <c r="Q15" i="13" s="1"/>
  <c r="P14" i="13"/>
  <c r="O14" i="13"/>
  <c r="O15" i="13" s="1"/>
  <c r="N14" i="13"/>
  <c r="N15" i="13" s="1"/>
  <c r="M14" i="13"/>
  <c r="M15" i="13" s="1"/>
  <c r="L14" i="13"/>
  <c r="L15" i="13" s="1"/>
  <c r="K14" i="13"/>
  <c r="K15" i="13" s="1"/>
  <c r="J14" i="13"/>
  <c r="J15" i="13" s="1"/>
  <c r="I14" i="13"/>
  <c r="I15" i="13" s="1"/>
  <c r="H14" i="13"/>
  <c r="H15" i="13" s="1"/>
  <c r="G14" i="13"/>
  <c r="G15" i="13" s="1"/>
  <c r="F14" i="13"/>
  <c r="F15" i="13" s="1"/>
  <c r="E14" i="13"/>
  <c r="E15" i="13" s="1"/>
  <c r="D14" i="13"/>
  <c r="D15" i="13" s="1"/>
  <c r="AD13" i="13"/>
  <c r="AB13" i="13"/>
  <c r="Z12" i="13"/>
  <c r="Y12" i="13"/>
  <c r="X12" i="13"/>
  <c r="W12" i="13"/>
  <c r="V12" i="13"/>
  <c r="U12" i="13"/>
  <c r="T12" i="13"/>
  <c r="S12" i="13"/>
  <c r="R12" i="13"/>
  <c r="Q12" i="13"/>
  <c r="P12" i="13"/>
  <c r="AD11" i="13"/>
  <c r="AA11" i="13"/>
  <c r="AA12" i="13" s="1"/>
  <c r="AD10" i="13"/>
  <c r="AB10" i="13"/>
  <c r="AA7" i="13"/>
  <c r="Z7" i="13"/>
  <c r="Y7" i="13"/>
  <c r="X7" i="13"/>
  <c r="W7" i="13"/>
  <c r="V7" i="13"/>
  <c r="U7" i="13"/>
  <c r="T7" i="13"/>
  <c r="S7" i="13"/>
  <c r="R7" i="13"/>
  <c r="P7" i="13"/>
  <c r="O7" i="13"/>
  <c r="N7" i="13"/>
  <c r="M7" i="13"/>
  <c r="M17" i="13" s="1"/>
  <c r="L7" i="13"/>
  <c r="L17" i="13" s="1"/>
  <c r="K7" i="13"/>
  <c r="J7" i="13"/>
  <c r="I7" i="13"/>
  <c r="I17" i="13" s="1"/>
  <c r="H7" i="13"/>
  <c r="H17" i="13" s="1"/>
  <c r="G7" i="13"/>
  <c r="F7" i="13"/>
  <c r="E7" i="13"/>
  <c r="E17" i="13" s="1"/>
  <c r="D7" i="13"/>
  <c r="D17" i="13" s="1"/>
  <c r="AD4" i="13"/>
  <c r="Q4" i="13"/>
  <c r="Q7" i="13" s="1"/>
  <c r="U17" i="13" l="1"/>
  <c r="Y17" i="13"/>
  <c r="G49" i="13"/>
  <c r="K49" i="13"/>
  <c r="O49" i="13"/>
  <c r="AD14" i="13"/>
  <c r="Q17" i="13"/>
  <c r="T17" i="13"/>
  <c r="X17" i="13"/>
  <c r="Q49" i="13"/>
  <c r="G17" i="13"/>
  <c r="K17" i="13"/>
  <c r="O17" i="13"/>
  <c r="S17" i="13"/>
  <c r="W17" i="13"/>
  <c r="AB12" i="13"/>
  <c r="U49" i="13"/>
  <c r="J17" i="13"/>
  <c r="R17" i="13"/>
  <c r="E49" i="13"/>
  <c r="M49" i="13"/>
  <c r="AB35" i="13"/>
  <c r="D49" i="13"/>
  <c r="H49" i="13"/>
  <c r="L49" i="13"/>
  <c r="P49" i="13"/>
  <c r="T49" i="13"/>
  <c r="X49" i="13"/>
  <c r="Y49" i="13"/>
  <c r="AB44" i="13"/>
  <c r="F17" i="13"/>
  <c r="N17" i="13"/>
  <c r="V17" i="13"/>
  <c r="Z17" i="13"/>
  <c r="I49" i="13"/>
  <c r="AB11" i="13"/>
  <c r="AD15" i="13"/>
  <c r="R49" i="13"/>
  <c r="V49" i="13"/>
  <c r="Z49" i="13"/>
  <c r="F49" i="13"/>
  <c r="J49" i="13"/>
  <c r="N49" i="13"/>
  <c r="S49" i="13"/>
  <c r="W49" i="13"/>
  <c r="AA49" i="13"/>
  <c r="AB37" i="13"/>
  <c r="AB38" i="13" s="1"/>
  <c r="AA14" i="13"/>
  <c r="AA15" i="13" s="1"/>
  <c r="AA17" i="13" s="1"/>
  <c r="P15" i="13"/>
  <c r="P17" i="13" s="1"/>
  <c r="AB46" i="13"/>
  <c r="AB47" i="13" s="1"/>
  <c r="AB15" i="13" l="1"/>
  <c r="AB14" i="13"/>
  <c r="AA46" i="11" l="1"/>
  <c r="AA47" i="11" s="1"/>
  <c r="Z46" i="11"/>
  <c r="Z47" i="11" s="1"/>
  <c r="Y46" i="11"/>
  <c r="Y47" i="11" s="1"/>
  <c r="X46" i="11"/>
  <c r="X47" i="11" s="1"/>
  <c r="W46" i="11"/>
  <c r="W47" i="11" s="1"/>
  <c r="V46" i="11"/>
  <c r="V47" i="11" s="1"/>
  <c r="U46" i="11"/>
  <c r="U47" i="11" s="1"/>
  <c r="T46" i="11"/>
  <c r="T47" i="11" s="1"/>
  <c r="S46" i="11"/>
  <c r="S47" i="11" s="1"/>
  <c r="R46" i="11"/>
  <c r="R47" i="11" s="1"/>
  <c r="Q46" i="11"/>
  <c r="Q47" i="11" s="1"/>
  <c r="P46" i="11"/>
  <c r="P47" i="11" s="1"/>
  <c r="O46" i="11"/>
  <c r="O47" i="11" s="1"/>
  <c r="N46" i="11"/>
  <c r="N47" i="11" s="1"/>
  <c r="M46" i="11"/>
  <c r="M47" i="11" s="1"/>
  <c r="L46" i="11"/>
  <c r="L47" i="11" s="1"/>
  <c r="K46" i="11"/>
  <c r="K47" i="11" s="1"/>
  <c r="J46" i="11"/>
  <c r="J47" i="11" s="1"/>
  <c r="I46" i="11"/>
  <c r="I47" i="11" s="1"/>
  <c r="H46" i="11"/>
  <c r="H47" i="11" s="1"/>
  <c r="G46" i="11"/>
  <c r="G47" i="11" s="1"/>
  <c r="F46" i="11"/>
  <c r="F47" i="11" s="1"/>
  <c r="E46" i="11"/>
  <c r="E47" i="11" s="1"/>
  <c r="D46" i="11"/>
  <c r="D47" i="11" s="1"/>
  <c r="AB45" i="11"/>
  <c r="AA44" i="11"/>
  <c r="Z44" i="11"/>
  <c r="Y44" i="11"/>
  <c r="X44" i="11"/>
  <c r="W44" i="11"/>
  <c r="V44" i="11"/>
  <c r="U44" i="11"/>
  <c r="T44" i="11"/>
  <c r="S44" i="11"/>
  <c r="R44" i="11"/>
  <c r="Q44" i="11"/>
  <c r="AB43" i="11"/>
  <c r="AB42" i="11"/>
  <c r="AA37" i="11"/>
  <c r="AA38" i="11" s="1"/>
  <c r="Z37" i="11"/>
  <c r="Z38" i="11" s="1"/>
  <c r="Y37" i="11"/>
  <c r="Y38" i="11" s="1"/>
  <c r="X37" i="11"/>
  <c r="X38" i="11" s="1"/>
  <c r="W37" i="11"/>
  <c r="W38" i="11" s="1"/>
  <c r="V37" i="11"/>
  <c r="V38" i="11" s="1"/>
  <c r="U37" i="11"/>
  <c r="U38" i="11" s="1"/>
  <c r="T37" i="11"/>
  <c r="T38" i="11" s="1"/>
  <c r="S37" i="11"/>
  <c r="S38" i="11" s="1"/>
  <c r="R37" i="11"/>
  <c r="R38" i="11" s="1"/>
  <c r="Q37" i="11"/>
  <c r="Q38" i="11" s="1"/>
  <c r="P37" i="11"/>
  <c r="P38" i="11" s="1"/>
  <c r="O37" i="11"/>
  <c r="O38" i="11" s="1"/>
  <c r="N37" i="11"/>
  <c r="N38" i="11" s="1"/>
  <c r="M37" i="11"/>
  <c r="M38" i="11" s="1"/>
  <c r="L37" i="11"/>
  <c r="L38" i="11" s="1"/>
  <c r="K37" i="11"/>
  <c r="K38" i="11" s="1"/>
  <c r="J37" i="11"/>
  <c r="J38" i="11" s="1"/>
  <c r="I37" i="11"/>
  <c r="I38" i="11" s="1"/>
  <c r="H37" i="11"/>
  <c r="H38" i="11" s="1"/>
  <c r="G37" i="11"/>
  <c r="G38" i="11" s="1"/>
  <c r="F37" i="11"/>
  <c r="F38" i="11" s="1"/>
  <c r="E37" i="11"/>
  <c r="E38" i="11" s="1"/>
  <c r="D37" i="11"/>
  <c r="D38" i="11" s="1"/>
  <c r="AB36" i="11"/>
  <c r="AA35" i="11"/>
  <c r="Z35" i="11"/>
  <c r="Y35" i="11"/>
  <c r="X35" i="11"/>
  <c r="W35" i="11"/>
  <c r="V35" i="11"/>
  <c r="U35" i="11"/>
  <c r="T35" i="11"/>
  <c r="S35" i="11"/>
  <c r="R35" i="11"/>
  <c r="Q35" i="11"/>
  <c r="AB34" i="11"/>
  <c r="AB33" i="11"/>
  <c r="AA29" i="11"/>
  <c r="Z29" i="11"/>
  <c r="Y29" i="11"/>
  <c r="X29" i="11"/>
  <c r="W29" i="11"/>
  <c r="V29" i="11"/>
  <c r="U29" i="11"/>
  <c r="T29" i="11"/>
  <c r="S29" i="11"/>
  <c r="R29" i="11"/>
  <c r="P29" i="11"/>
  <c r="O29" i="11"/>
  <c r="O49" i="11" s="1"/>
  <c r="N29" i="11"/>
  <c r="M29" i="11"/>
  <c r="L29" i="11"/>
  <c r="K29" i="11"/>
  <c r="K49" i="11" s="1"/>
  <c r="J29" i="11"/>
  <c r="I29" i="11"/>
  <c r="H29" i="11"/>
  <c r="G29" i="11"/>
  <c r="G49" i="11" s="1"/>
  <c r="F29" i="11"/>
  <c r="E29" i="11"/>
  <c r="D29" i="11"/>
  <c r="Q26" i="11"/>
  <c r="Q29" i="11" s="1"/>
  <c r="AC14" i="11"/>
  <c r="AC15" i="11" s="1"/>
  <c r="Z14" i="11"/>
  <c r="Z15" i="11" s="1"/>
  <c r="Y14" i="11"/>
  <c r="Y15" i="11" s="1"/>
  <c r="X14" i="11"/>
  <c r="X15" i="11" s="1"/>
  <c r="W14" i="11"/>
  <c r="W15" i="11" s="1"/>
  <c r="V14" i="11"/>
  <c r="V15" i="11" s="1"/>
  <c r="U14" i="11"/>
  <c r="U15" i="11" s="1"/>
  <c r="T14" i="11"/>
  <c r="T15" i="11" s="1"/>
  <c r="S14" i="11"/>
  <c r="S15" i="11" s="1"/>
  <c r="R14" i="11"/>
  <c r="R15" i="11" s="1"/>
  <c r="Q14" i="11"/>
  <c r="Q15" i="11" s="1"/>
  <c r="P14" i="11"/>
  <c r="O14" i="11"/>
  <c r="O15" i="11" s="1"/>
  <c r="N14" i="11"/>
  <c r="N15" i="11" s="1"/>
  <c r="M14" i="11"/>
  <c r="M15" i="11" s="1"/>
  <c r="L14" i="11"/>
  <c r="L15" i="11" s="1"/>
  <c r="K14" i="11"/>
  <c r="K15" i="11" s="1"/>
  <c r="J14" i="11"/>
  <c r="J15" i="11" s="1"/>
  <c r="I14" i="11"/>
  <c r="I15" i="11" s="1"/>
  <c r="H14" i="11"/>
  <c r="H15" i="11" s="1"/>
  <c r="G14" i="11"/>
  <c r="G15" i="11" s="1"/>
  <c r="F14" i="11"/>
  <c r="F15" i="11" s="1"/>
  <c r="E14" i="11"/>
  <c r="E15" i="11" s="1"/>
  <c r="D14" i="11"/>
  <c r="D15" i="11" s="1"/>
  <c r="AD13" i="11"/>
  <c r="AB13" i="11"/>
  <c r="Z12" i="11"/>
  <c r="Y12" i="11"/>
  <c r="X12" i="11"/>
  <c r="W12" i="11"/>
  <c r="V12" i="11"/>
  <c r="U12" i="11"/>
  <c r="T12" i="11"/>
  <c r="S12" i="11"/>
  <c r="R12" i="11"/>
  <c r="Q12" i="11"/>
  <c r="P12" i="11"/>
  <c r="AD11" i="11"/>
  <c r="AD14" i="11" s="1"/>
  <c r="AA11" i="11"/>
  <c r="AA12" i="11" s="1"/>
  <c r="AD10" i="11"/>
  <c r="AB10" i="11"/>
  <c r="AA7" i="11"/>
  <c r="Z7" i="11"/>
  <c r="Y7" i="11"/>
  <c r="X7" i="11"/>
  <c r="W7" i="11"/>
  <c r="V7" i="11"/>
  <c r="U7" i="11"/>
  <c r="T7" i="11"/>
  <c r="S7" i="11"/>
  <c r="R7" i="11"/>
  <c r="P7" i="11"/>
  <c r="O7" i="11"/>
  <c r="N7" i="11"/>
  <c r="M7" i="11"/>
  <c r="M17" i="11" s="1"/>
  <c r="L7" i="11"/>
  <c r="L17" i="11" s="1"/>
  <c r="K7" i="11"/>
  <c r="J7" i="11"/>
  <c r="I7" i="11"/>
  <c r="I17" i="11" s="1"/>
  <c r="H7" i="11"/>
  <c r="H17" i="11" s="1"/>
  <c r="G7" i="11"/>
  <c r="F7" i="11"/>
  <c r="E7" i="11"/>
  <c r="E17" i="11" s="1"/>
  <c r="D7" i="11"/>
  <c r="D17" i="11" s="1"/>
  <c r="AD4" i="11"/>
  <c r="Q4" i="11"/>
  <c r="Q7" i="11" s="1"/>
  <c r="T17" i="11" l="1"/>
  <c r="X17" i="11"/>
  <c r="Q17" i="11"/>
  <c r="U17" i="11"/>
  <c r="Y17" i="11"/>
  <c r="G17" i="11"/>
  <c r="O17" i="11"/>
  <c r="S17" i="11"/>
  <c r="W17" i="11"/>
  <c r="E49" i="11"/>
  <c r="Y49" i="11"/>
  <c r="R17" i="11"/>
  <c r="F17" i="11"/>
  <c r="AB12" i="11"/>
  <c r="J17" i="11"/>
  <c r="K17" i="11"/>
  <c r="U49" i="11"/>
  <c r="N17" i="11"/>
  <c r="V17" i="11"/>
  <c r="M49" i="11"/>
  <c r="AB35" i="11"/>
  <c r="D49" i="11"/>
  <c r="L49" i="11"/>
  <c r="T49" i="11"/>
  <c r="AB11" i="11"/>
  <c r="Z17" i="11"/>
  <c r="I49" i="11"/>
  <c r="H49" i="11"/>
  <c r="P49" i="11"/>
  <c r="X49" i="11"/>
  <c r="AB44" i="11"/>
  <c r="Q49" i="11"/>
  <c r="AD15" i="11"/>
  <c r="R49" i="11"/>
  <c r="V49" i="11"/>
  <c r="Z49" i="11"/>
  <c r="F49" i="11"/>
  <c r="J49" i="11"/>
  <c r="N49" i="11"/>
  <c r="S49" i="11"/>
  <c r="W49" i="11"/>
  <c r="AA49" i="11"/>
  <c r="AB37" i="11"/>
  <c r="AB38" i="11" s="1"/>
  <c r="AA14" i="11"/>
  <c r="AA15" i="11" s="1"/>
  <c r="AA17" i="11" s="1"/>
  <c r="P15" i="11"/>
  <c r="P17" i="11" s="1"/>
  <c r="AB46" i="11"/>
  <c r="AB47" i="11" s="1"/>
  <c r="AA46" i="10"/>
  <c r="AA47" i="10" s="1"/>
  <c r="Z46" i="10"/>
  <c r="Z47" i="10" s="1"/>
  <c r="Y46" i="10"/>
  <c r="Y47" i="10" s="1"/>
  <c r="X46" i="10"/>
  <c r="X47" i="10" s="1"/>
  <c r="W46" i="10"/>
  <c r="W47" i="10" s="1"/>
  <c r="V46" i="10"/>
  <c r="V47" i="10" s="1"/>
  <c r="U46" i="10"/>
  <c r="U47" i="10" s="1"/>
  <c r="T46" i="10"/>
  <c r="T47" i="10" s="1"/>
  <c r="S46" i="10"/>
  <c r="S47" i="10" s="1"/>
  <c r="R46" i="10"/>
  <c r="R47" i="10" s="1"/>
  <c r="Q46" i="10"/>
  <c r="Q47" i="10" s="1"/>
  <c r="P46" i="10"/>
  <c r="O46" i="10"/>
  <c r="O47" i="10" s="1"/>
  <c r="N46" i="10"/>
  <c r="N47" i="10" s="1"/>
  <c r="M46" i="10"/>
  <c r="M47" i="10" s="1"/>
  <c r="L46" i="10"/>
  <c r="L47" i="10" s="1"/>
  <c r="K46" i="10"/>
  <c r="K47" i="10" s="1"/>
  <c r="J46" i="10"/>
  <c r="J47" i="10" s="1"/>
  <c r="I46" i="10"/>
  <c r="I47" i="10" s="1"/>
  <c r="H46" i="10"/>
  <c r="H47" i="10" s="1"/>
  <c r="G46" i="10"/>
  <c r="G47" i="10" s="1"/>
  <c r="F46" i="10"/>
  <c r="F47" i="10" s="1"/>
  <c r="E46" i="10"/>
  <c r="E47" i="10" s="1"/>
  <c r="D46" i="10"/>
  <c r="D47" i="10" s="1"/>
  <c r="AB45" i="10"/>
  <c r="AA44" i="10"/>
  <c r="Z44" i="10"/>
  <c r="Y44" i="10"/>
  <c r="X44" i="10"/>
  <c r="W44" i="10"/>
  <c r="V44" i="10"/>
  <c r="U44" i="10"/>
  <c r="T44" i="10"/>
  <c r="S44" i="10"/>
  <c r="R44" i="10"/>
  <c r="Q44" i="10"/>
  <c r="AB43" i="10"/>
  <c r="AB42" i="10"/>
  <c r="AA37" i="10"/>
  <c r="AA38" i="10" s="1"/>
  <c r="Z37" i="10"/>
  <c r="Z38" i="10" s="1"/>
  <c r="Y37" i="10"/>
  <c r="Y38" i="10" s="1"/>
  <c r="X37" i="10"/>
  <c r="X38" i="10" s="1"/>
  <c r="W37" i="10"/>
  <c r="W38" i="10" s="1"/>
  <c r="V37" i="10"/>
  <c r="V38" i="10" s="1"/>
  <c r="U37" i="10"/>
  <c r="U38" i="10" s="1"/>
  <c r="T37" i="10"/>
  <c r="T38" i="10" s="1"/>
  <c r="S37" i="10"/>
  <c r="S38" i="10" s="1"/>
  <c r="R37" i="10"/>
  <c r="R38" i="10" s="1"/>
  <c r="Q37" i="10"/>
  <c r="Q38" i="10" s="1"/>
  <c r="P37" i="10"/>
  <c r="O37" i="10"/>
  <c r="O38" i="10" s="1"/>
  <c r="N37" i="10"/>
  <c r="N38" i="10" s="1"/>
  <c r="M37" i="10"/>
  <c r="M38" i="10" s="1"/>
  <c r="L37" i="10"/>
  <c r="L38" i="10" s="1"/>
  <c r="K37" i="10"/>
  <c r="K38" i="10" s="1"/>
  <c r="J37" i="10"/>
  <c r="J38" i="10" s="1"/>
  <c r="I37" i="10"/>
  <c r="I38" i="10" s="1"/>
  <c r="H37" i="10"/>
  <c r="H38" i="10" s="1"/>
  <c r="G37" i="10"/>
  <c r="G38" i="10" s="1"/>
  <c r="F37" i="10"/>
  <c r="F38" i="10" s="1"/>
  <c r="E37" i="10"/>
  <c r="E38" i="10" s="1"/>
  <c r="D37" i="10"/>
  <c r="D38" i="10" s="1"/>
  <c r="AB36" i="10"/>
  <c r="AA35" i="10"/>
  <c r="Z35" i="10"/>
  <c r="Y35" i="10"/>
  <c r="X35" i="10"/>
  <c r="W35" i="10"/>
  <c r="V35" i="10"/>
  <c r="U35" i="10"/>
  <c r="T35" i="10"/>
  <c r="S35" i="10"/>
  <c r="R35" i="10"/>
  <c r="Q35" i="10"/>
  <c r="AB34" i="10"/>
  <c r="AB33" i="10"/>
  <c r="AA29" i="10"/>
  <c r="AA49" i="10" s="1"/>
  <c r="Z29" i="10"/>
  <c r="Y29" i="10"/>
  <c r="X29" i="10"/>
  <c r="W29" i="10"/>
  <c r="V29" i="10"/>
  <c r="U29" i="10"/>
  <c r="U49" i="10" s="1"/>
  <c r="T29" i="10"/>
  <c r="T49" i="10" s="1"/>
  <c r="S29" i="10"/>
  <c r="S49" i="10" s="1"/>
  <c r="R29" i="10"/>
  <c r="P29" i="10"/>
  <c r="O29" i="10"/>
  <c r="N29" i="10"/>
  <c r="M29" i="10"/>
  <c r="L29" i="10"/>
  <c r="K29" i="10"/>
  <c r="K49" i="10" s="1"/>
  <c r="J29" i="10"/>
  <c r="I29" i="10"/>
  <c r="H29" i="10"/>
  <c r="G29" i="10"/>
  <c r="F29" i="10"/>
  <c r="E29" i="10"/>
  <c r="D29" i="10"/>
  <c r="Q26" i="10"/>
  <c r="Q29" i="10" s="1"/>
  <c r="AC14" i="10"/>
  <c r="AC15" i="10" s="1"/>
  <c r="Z14" i="10"/>
  <c r="Z15" i="10" s="1"/>
  <c r="Y14" i="10"/>
  <c r="Y15" i="10" s="1"/>
  <c r="X14" i="10"/>
  <c r="X15" i="10" s="1"/>
  <c r="W14" i="10"/>
  <c r="W15" i="10" s="1"/>
  <c r="V14" i="10"/>
  <c r="V15" i="10" s="1"/>
  <c r="U14" i="10"/>
  <c r="U15" i="10" s="1"/>
  <c r="T14" i="10"/>
  <c r="T15" i="10" s="1"/>
  <c r="S14" i="10"/>
  <c r="S15" i="10" s="1"/>
  <c r="R14" i="10"/>
  <c r="R15" i="10" s="1"/>
  <c r="Q14" i="10"/>
  <c r="Q15" i="10" s="1"/>
  <c r="P14" i="10"/>
  <c r="O14" i="10"/>
  <c r="O15" i="10" s="1"/>
  <c r="N14" i="10"/>
  <c r="N15" i="10" s="1"/>
  <c r="M14" i="10"/>
  <c r="M15" i="10" s="1"/>
  <c r="L14" i="10"/>
  <c r="L15" i="10" s="1"/>
  <c r="K14" i="10"/>
  <c r="K15" i="10" s="1"/>
  <c r="J14" i="10"/>
  <c r="J15" i="10" s="1"/>
  <c r="I14" i="10"/>
  <c r="I15" i="10" s="1"/>
  <c r="H14" i="10"/>
  <c r="H15" i="10" s="1"/>
  <c r="G14" i="10"/>
  <c r="G15" i="10" s="1"/>
  <c r="F14" i="10"/>
  <c r="F15" i="10" s="1"/>
  <c r="E14" i="10"/>
  <c r="E15" i="10" s="1"/>
  <c r="D14" i="10"/>
  <c r="D15" i="10" s="1"/>
  <c r="AD13" i="10"/>
  <c r="AB13" i="10"/>
  <c r="Z12" i="10"/>
  <c r="Y12" i="10"/>
  <c r="X12" i="10"/>
  <c r="W12" i="10"/>
  <c r="V12" i="10"/>
  <c r="U12" i="10"/>
  <c r="T12" i="10"/>
  <c r="S12" i="10"/>
  <c r="R12" i="10"/>
  <c r="Q12" i="10"/>
  <c r="P12" i="10"/>
  <c r="AD11" i="10"/>
  <c r="AA11" i="10"/>
  <c r="AA14" i="10" s="1"/>
  <c r="AA15" i="10" s="1"/>
  <c r="AD10" i="10"/>
  <c r="AB10" i="10"/>
  <c r="AA7" i="10"/>
  <c r="Z7" i="10"/>
  <c r="Y7" i="10"/>
  <c r="X7" i="10"/>
  <c r="W7" i="10"/>
  <c r="V7" i="10"/>
  <c r="U7" i="10"/>
  <c r="T7" i="10"/>
  <c r="S7" i="10"/>
  <c r="R7" i="10"/>
  <c r="P7" i="10"/>
  <c r="O7" i="10"/>
  <c r="N7" i="10"/>
  <c r="M7" i="10"/>
  <c r="L7" i="10"/>
  <c r="K7" i="10"/>
  <c r="J7" i="10"/>
  <c r="J17" i="10" s="1"/>
  <c r="I7" i="10"/>
  <c r="H7" i="10"/>
  <c r="G7" i="10"/>
  <c r="F7" i="10"/>
  <c r="E7" i="10"/>
  <c r="D7" i="10"/>
  <c r="AD4" i="10"/>
  <c r="Q4" i="10"/>
  <c r="Q7" i="10" s="1"/>
  <c r="R17" i="10" l="1"/>
  <c r="Z17" i="10"/>
  <c r="M49" i="10"/>
  <c r="D49" i="10"/>
  <c r="L49" i="10"/>
  <c r="Q17" i="10"/>
  <c r="N49" i="10"/>
  <c r="AA12" i="10"/>
  <c r="AB35" i="10"/>
  <c r="G49" i="10"/>
  <c r="O49" i="10"/>
  <c r="F17" i="10"/>
  <c r="N17" i="10"/>
  <c r="W17" i="10"/>
  <c r="AD14" i="10"/>
  <c r="AD15" i="10" s="1"/>
  <c r="G17" i="10"/>
  <c r="O17" i="10"/>
  <c r="F49" i="10"/>
  <c r="S17" i="10"/>
  <c r="AB12" i="10"/>
  <c r="I17" i="10"/>
  <c r="Y17" i="10"/>
  <c r="AB14" i="11"/>
  <c r="AB15" i="11"/>
  <c r="K17" i="10"/>
  <c r="L17" i="10"/>
  <c r="AB44" i="10"/>
  <c r="AB46" i="10"/>
  <c r="AB47" i="10" s="1"/>
  <c r="E17" i="10"/>
  <c r="M17" i="10"/>
  <c r="V17" i="10"/>
  <c r="H17" i="10"/>
  <c r="X17" i="10"/>
  <c r="J49" i="10"/>
  <c r="R49" i="10"/>
  <c r="V49" i="10"/>
  <c r="Z49" i="10"/>
  <c r="AB37" i="10"/>
  <c r="AB38" i="10" s="1"/>
  <c r="E49" i="10"/>
  <c r="W49" i="10"/>
  <c r="P38" i="10"/>
  <c r="P47" i="10"/>
  <c r="P49" i="10" s="1"/>
  <c r="H49" i="10"/>
  <c r="I49" i="10"/>
  <c r="Q49" i="10"/>
  <c r="Y49" i="10"/>
  <c r="AA17" i="10"/>
  <c r="AB14" i="10"/>
  <c r="P15" i="10"/>
  <c r="T17" i="10"/>
  <c r="D17" i="10"/>
  <c r="U17" i="10"/>
  <c r="X49" i="10"/>
  <c r="AB11" i="10"/>
  <c r="AA46" i="9"/>
  <c r="AA47" i="9" s="1"/>
  <c r="Z46" i="9"/>
  <c r="Z47" i="9" s="1"/>
  <c r="Y46" i="9"/>
  <c r="Y47" i="9" s="1"/>
  <c r="X46" i="9"/>
  <c r="X47" i="9" s="1"/>
  <c r="W46" i="9"/>
  <c r="W47" i="9" s="1"/>
  <c r="V46" i="9"/>
  <c r="V47" i="9" s="1"/>
  <c r="U46" i="9"/>
  <c r="U47" i="9" s="1"/>
  <c r="T46" i="9"/>
  <c r="T47" i="9" s="1"/>
  <c r="S46" i="9"/>
  <c r="S47" i="9" s="1"/>
  <c r="R46" i="9"/>
  <c r="R47" i="9" s="1"/>
  <c r="Q46" i="9"/>
  <c r="Q47" i="9" s="1"/>
  <c r="P46" i="9"/>
  <c r="O46" i="9"/>
  <c r="O47" i="9" s="1"/>
  <c r="N46" i="9"/>
  <c r="N47" i="9" s="1"/>
  <c r="M46" i="9"/>
  <c r="M47" i="9" s="1"/>
  <c r="L46" i="9"/>
  <c r="L47" i="9" s="1"/>
  <c r="K46" i="9"/>
  <c r="K47" i="9" s="1"/>
  <c r="J46" i="9"/>
  <c r="J47" i="9" s="1"/>
  <c r="I46" i="9"/>
  <c r="I47" i="9" s="1"/>
  <c r="H46" i="9"/>
  <c r="H47" i="9" s="1"/>
  <c r="G46" i="9"/>
  <c r="G47" i="9" s="1"/>
  <c r="F46" i="9"/>
  <c r="F47" i="9" s="1"/>
  <c r="E46" i="9"/>
  <c r="E47" i="9" s="1"/>
  <c r="D46" i="9"/>
  <c r="D47" i="9" s="1"/>
  <c r="AB45" i="9"/>
  <c r="AA44" i="9"/>
  <c r="Z44" i="9"/>
  <c r="Y44" i="9"/>
  <c r="X44" i="9"/>
  <c r="W44" i="9"/>
  <c r="V44" i="9"/>
  <c r="U44" i="9"/>
  <c r="T44" i="9"/>
  <c r="S44" i="9"/>
  <c r="R44" i="9"/>
  <c r="Q44" i="9"/>
  <c r="AB43" i="9"/>
  <c r="AB42" i="9"/>
  <c r="AA37" i="9"/>
  <c r="AA38" i="9" s="1"/>
  <c r="Z37" i="9"/>
  <c r="Z38" i="9" s="1"/>
  <c r="Y37" i="9"/>
  <c r="Y38" i="9" s="1"/>
  <c r="X37" i="9"/>
  <c r="X38" i="9" s="1"/>
  <c r="W37" i="9"/>
  <c r="W38" i="9" s="1"/>
  <c r="V37" i="9"/>
  <c r="V38" i="9" s="1"/>
  <c r="U37" i="9"/>
  <c r="U38" i="9" s="1"/>
  <c r="T37" i="9"/>
  <c r="T38" i="9" s="1"/>
  <c r="S37" i="9"/>
  <c r="S38" i="9" s="1"/>
  <c r="R37" i="9"/>
  <c r="R38" i="9" s="1"/>
  <c r="Q37" i="9"/>
  <c r="Q38" i="9" s="1"/>
  <c r="P37" i="9"/>
  <c r="P38" i="9" s="1"/>
  <c r="O37" i="9"/>
  <c r="O38" i="9" s="1"/>
  <c r="N37" i="9"/>
  <c r="N38" i="9" s="1"/>
  <c r="M37" i="9"/>
  <c r="M38" i="9" s="1"/>
  <c r="L37" i="9"/>
  <c r="L38" i="9" s="1"/>
  <c r="K37" i="9"/>
  <c r="K38" i="9" s="1"/>
  <c r="J37" i="9"/>
  <c r="J38" i="9" s="1"/>
  <c r="I37" i="9"/>
  <c r="I38" i="9" s="1"/>
  <c r="H37" i="9"/>
  <c r="H38" i="9" s="1"/>
  <c r="G37" i="9"/>
  <c r="G38" i="9" s="1"/>
  <c r="F37" i="9"/>
  <c r="F38" i="9" s="1"/>
  <c r="E37" i="9"/>
  <c r="E38" i="9" s="1"/>
  <c r="D37" i="9"/>
  <c r="D38" i="9" s="1"/>
  <c r="AB36" i="9"/>
  <c r="AA35" i="9"/>
  <c r="Z35" i="9"/>
  <c r="Y35" i="9"/>
  <c r="X35" i="9"/>
  <c r="W35" i="9"/>
  <c r="V35" i="9"/>
  <c r="U35" i="9"/>
  <c r="T35" i="9"/>
  <c r="S35" i="9"/>
  <c r="R35" i="9"/>
  <c r="Q35" i="9"/>
  <c r="AB34" i="9"/>
  <c r="AB33" i="9"/>
  <c r="AA29" i="9"/>
  <c r="Z29" i="9"/>
  <c r="Y29" i="9"/>
  <c r="X29" i="9"/>
  <c r="W29" i="9"/>
  <c r="V29" i="9"/>
  <c r="U29" i="9"/>
  <c r="U49" i="9" s="1"/>
  <c r="T29" i="9"/>
  <c r="S29" i="9"/>
  <c r="R29" i="9"/>
  <c r="P29" i="9"/>
  <c r="O29" i="9"/>
  <c r="N29" i="9"/>
  <c r="M29" i="9"/>
  <c r="M49" i="9" s="1"/>
  <c r="L29" i="9"/>
  <c r="K29" i="9"/>
  <c r="J29" i="9"/>
  <c r="I29" i="9"/>
  <c r="H29" i="9"/>
  <c r="G29" i="9"/>
  <c r="F29" i="9"/>
  <c r="E29" i="9"/>
  <c r="E49" i="9" s="1"/>
  <c r="D29" i="9"/>
  <c r="Q26" i="9"/>
  <c r="Q29" i="9" s="1"/>
  <c r="AC14" i="9"/>
  <c r="AC15" i="9" s="1"/>
  <c r="Z14" i="9"/>
  <c r="Z15" i="9" s="1"/>
  <c r="Y14" i="9"/>
  <c r="Y15" i="9" s="1"/>
  <c r="X14" i="9"/>
  <c r="X15" i="9" s="1"/>
  <c r="W14" i="9"/>
  <c r="W15" i="9" s="1"/>
  <c r="V14" i="9"/>
  <c r="V15" i="9" s="1"/>
  <c r="U14" i="9"/>
  <c r="U15" i="9" s="1"/>
  <c r="T14" i="9"/>
  <c r="T15" i="9" s="1"/>
  <c r="S14" i="9"/>
  <c r="S15" i="9" s="1"/>
  <c r="R14" i="9"/>
  <c r="R15" i="9" s="1"/>
  <c r="Q14" i="9"/>
  <c r="Q15" i="9" s="1"/>
  <c r="P14" i="9"/>
  <c r="O14" i="9"/>
  <c r="O15" i="9" s="1"/>
  <c r="N14" i="9"/>
  <c r="N15" i="9" s="1"/>
  <c r="M14" i="9"/>
  <c r="M15" i="9" s="1"/>
  <c r="L14" i="9"/>
  <c r="L15" i="9" s="1"/>
  <c r="K14" i="9"/>
  <c r="K15" i="9" s="1"/>
  <c r="J14" i="9"/>
  <c r="J15" i="9" s="1"/>
  <c r="I14" i="9"/>
  <c r="I15" i="9" s="1"/>
  <c r="H14" i="9"/>
  <c r="H15" i="9" s="1"/>
  <c r="G14" i="9"/>
  <c r="G15" i="9" s="1"/>
  <c r="F14" i="9"/>
  <c r="F15" i="9" s="1"/>
  <c r="E14" i="9"/>
  <c r="E15" i="9" s="1"/>
  <c r="D14" i="9"/>
  <c r="D15" i="9" s="1"/>
  <c r="AD13" i="9"/>
  <c r="AB13" i="9"/>
  <c r="Z12" i="9"/>
  <c r="Y12" i="9"/>
  <c r="X12" i="9"/>
  <c r="W12" i="9"/>
  <c r="V12" i="9"/>
  <c r="U12" i="9"/>
  <c r="T12" i="9"/>
  <c r="S12" i="9"/>
  <c r="R12" i="9"/>
  <c r="Q12" i="9"/>
  <c r="P12" i="9"/>
  <c r="AD11" i="9"/>
  <c r="AA11" i="9"/>
  <c r="AA14" i="9" s="1"/>
  <c r="AA15" i="9" s="1"/>
  <c r="AD10" i="9"/>
  <c r="AB10" i="9"/>
  <c r="AA7" i="9"/>
  <c r="Z7" i="9"/>
  <c r="Y7" i="9"/>
  <c r="Y17" i="9" s="1"/>
  <c r="X7" i="9"/>
  <c r="W7" i="9"/>
  <c r="V7" i="9"/>
  <c r="U7" i="9"/>
  <c r="T7" i="9"/>
  <c r="S7" i="9"/>
  <c r="R7" i="9"/>
  <c r="P7" i="9"/>
  <c r="O7" i="9"/>
  <c r="N7" i="9"/>
  <c r="M7" i="9"/>
  <c r="L7" i="9"/>
  <c r="K7" i="9"/>
  <c r="J7" i="9"/>
  <c r="I7" i="9"/>
  <c r="I17" i="9" s="1"/>
  <c r="H7" i="9"/>
  <c r="G7" i="9"/>
  <c r="F7" i="9"/>
  <c r="E7" i="9"/>
  <c r="D7" i="9"/>
  <c r="AD4" i="9"/>
  <c r="Q4" i="9"/>
  <c r="Q7" i="9" s="1"/>
  <c r="G49" i="9" l="1"/>
  <c r="O49" i="9"/>
  <c r="Q17" i="9"/>
  <c r="W49" i="9"/>
  <c r="H49" i="9"/>
  <c r="R17" i="9"/>
  <c r="H17" i="9"/>
  <c r="X17" i="9"/>
  <c r="J17" i="9"/>
  <c r="Z17" i="9"/>
  <c r="T17" i="9"/>
  <c r="S17" i="9"/>
  <c r="AB46" i="9"/>
  <c r="AB47" i="9" s="1"/>
  <c r="F17" i="9"/>
  <c r="N17" i="9"/>
  <c r="V17" i="9"/>
  <c r="AB37" i="9"/>
  <c r="AB38" i="9" s="1"/>
  <c r="AB44" i="9"/>
  <c r="G17" i="9"/>
  <c r="K17" i="9"/>
  <c r="O17" i="9"/>
  <c r="W17" i="9"/>
  <c r="AA17" i="9"/>
  <c r="AD14" i="9"/>
  <c r="AD15" i="9" s="1"/>
  <c r="AA12" i="9"/>
  <c r="AB12" i="9" s="1"/>
  <c r="AB35" i="9"/>
  <c r="F49" i="9"/>
  <c r="N49" i="9"/>
  <c r="V49" i="9"/>
  <c r="P17" i="10"/>
  <c r="AB15" i="10"/>
  <c r="P47" i="9"/>
  <c r="P49" i="9" s="1"/>
  <c r="X49" i="9"/>
  <c r="I49" i="9"/>
  <c r="Q49" i="9"/>
  <c r="Y49" i="9"/>
  <c r="AB14" i="9"/>
  <c r="P15" i="9"/>
  <c r="AB15" i="9" s="1"/>
  <c r="J49" i="9"/>
  <c r="R49" i="9"/>
  <c r="Z49" i="9"/>
  <c r="D17" i="9"/>
  <c r="L17" i="9"/>
  <c r="K49" i="9"/>
  <c r="S49" i="9"/>
  <c r="AA49" i="9"/>
  <c r="E17" i="9"/>
  <c r="M17" i="9"/>
  <c r="U17" i="9"/>
  <c r="D49" i="9"/>
  <c r="L49" i="9"/>
  <c r="T49" i="9"/>
  <c r="AB11" i="9"/>
  <c r="P17" i="9" l="1"/>
  <c r="P35" i="8" l="1"/>
  <c r="O35" i="8"/>
  <c r="N35" i="8"/>
  <c r="M35" i="8"/>
  <c r="L35" i="8"/>
  <c r="K35" i="8"/>
  <c r="J35" i="8"/>
  <c r="I35" i="8"/>
  <c r="H35" i="8"/>
  <c r="G35" i="8"/>
  <c r="F35" i="8"/>
  <c r="E35" i="8"/>
  <c r="P34" i="8"/>
  <c r="O34" i="8"/>
  <c r="N34" i="8"/>
  <c r="M34" i="8"/>
  <c r="L34" i="8"/>
  <c r="K34" i="8"/>
  <c r="J34" i="8"/>
  <c r="I34" i="8"/>
  <c r="H34" i="8"/>
  <c r="G34" i="8"/>
  <c r="F34" i="8"/>
  <c r="E34" i="8"/>
  <c r="P33" i="8"/>
  <c r="O33" i="8"/>
  <c r="N33" i="8"/>
  <c r="M33" i="8"/>
  <c r="L33" i="8"/>
  <c r="K33" i="8"/>
  <c r="J33" i="8"/>
  <c r="I33" i="8"/>
  <c r="H33" i="8"/>
  <c r="G33" i="8"/>
  <c r="F33" i="8"/>
  <c r="E33" i="8"/>
  <c r="P32" i="8"/>
  <c r="O32" i="8"/>
  <c r="N32" i="8"/>
  <c r="M32" i="8"/>
  <c r="L32" i="8"/>
  <c r="K32" i="8"/>
  <c r="J32" i="8"/>
  <c r="I32" i="8"/>
  <c r="H32" i="8"/>
  <c r="G32" i="8"/>
  <c r="F32" i="8"/>
  <c r="E32" i="8"/>
  <c r="Q30" i="8"/>
  <c r="Q24" i="8"/>
  <c r="Q23" i="8"/>
  <c r="Q22" i="8"/>
  <c r="Q21" i="8"/>
  <c r="P20" i="8"/>
  <c r="O20" i="8"/>
  <c r="N20" i="8"/>
  <c r="M20" i="8"/>
  <c r="L20" i="8"/>
  <c r="K20" i="8"/>
  <c r="J20" i="8"/>
  <c r="I20" i="8"/>
  <c r="H20" i="8"/>
  <c r="G20" i="8"/>
  <c r="F20" i="8"/>
  <c r="E20" i="8"/>
  <c r="Q19" i="8"/>
  <c r="Q13" i="8"/>
  <c r="Q12" i="8"/>
  <c r="Q11" i="8"/>
  <c r="Q10" i="8"/>
  <c r="P9" i="8"/>
  <c r="O9" i="8"/>
  <c r="N9" i="8"/>
  <c r="M9" i="8"/>
  <c r="L9" i="8"/>
  <c r="K9" i="8"/>
  <c r="J9" i="8"/>
  <c r="I9" i="8"/>
  <c r="H9" i="8"/>
  <c r="G9" i="8"/>
  <c r="F9" i="8"/>
  <c r="E9" i="8"/>
  <c r="Q8" i="8"/>
  <c r="P4" i="8"/>
  <c r="O4" i="8"/>
  <c r="N4" i="8"/>
  <c r="M4" i="8"/>
  <c r="L4" i="8"/>
  <c r="K4" i="8"/>
  <c r="J4" i="8"/>
  <c r="I4" i="8"/>
  <c r="H4" i="8"/>
  <c r="G4" i="8"/>
  <c r="F4" i="8"/>
  <c r="E4" i="8"/>
  <c r="Q3" i="8"/>
  <c r="Q2" i="8"/>
  <c r="K31" i="8" l="1"/>
  <c r="Q9" i="8"/>
  <c r="I31" i="8"/>
  <c r="J31" i="8"/>
  <c r="E31" i="8"/>
  <c r="M31" i="8"/>
  <c r="F31" i="8"/>
  <c r="N31" i="8"/>
  <c r="Q4" i="8"/>
  <c r="Q20" i="8"/>
  <c r="R20" i="8" s="1"/>
  <c r="G31" i="8"/>
  <c r="O31" i="8"/>
  <c r="Q34" i="8"/>
  <c r="Q32" i="8"/>
  <c r="H31" i="8"/>
  <c r="L31" i="8"/>
  <c r="P31" i="8"/>
  <c r="Q35" i="8"/>
  <c r="Q33" i="8"/>
  <c r="E36" i="8" l="1"/>
  <c r="Q31" i="8"/>
  <c r="P60" i="2" l="1"/>
  <c r="AA90" i="6" l="1"/>
  <c r="AA91" i="6" s="1"/>
  <c r="Z90" i="6"/>
  <c r="Z91" i="6" s="1"/>
  <c r="Y90" i="6"/>
  <c r="Y91" i="6" s="1"/>
  <c r="X90" i="6"/>
  <c r="X91" i="6" s="1"/>
  <c r="W90" i="6"/>
  <c r="W91" i="6" s="1"/>
  <c r="V90" i="6"/>
  <c r="V91" i="6" s="1"/>
  <c r="U90" i="6"/>
  <c r="U91" i="6" s="1"/>
  <c r="T90" i="6"/>
  <c r="T91" i="6" s="1"/>
  <c r="S90" i="6"/>
  <c r="S91" i="6" s="1"/>
  <c r="R90" i="6"/>
  <c r="R91" i="6" s="1"/>
  <c r="Q90" i="6"/>
  <c r="Q91" i="6" s="1"/>
  <c r="P90" i="6"/>
  <c r="P91" i="6" s="1"/>
  <c r="O90" i="6"/>
  <c r="O91" i="6" s="1"/>
  <c r="N90" i="6"/>
  <c r="N91" i="6" s="1"/>
  <c r="M90" i="6"/>
  <c r="M91" i="6" s="1"/>
  <c r="L90" i="6"/>
  <c r="L91" i="6" s="1"/>
  <c r="K90" i="6"/>
  <c r="K91" i="6" s="1"/>
  <c r="J90" i="6"/>
  <c r="J91" i="6" s="1"/>
  <c r="I90" i="6"/>
  <c r="I91" i="6" s="1"/>
  <c r="H90" i="6"/>
  <c r="H91" i="6" s="1"/>
  <c r="G90" i="6"/>
  <c r="G91" i="6" s="1"/>
  <c r="F90" i="6"/>
  <c r="F91" i="6" s="1"/>
  <c r="E90" i="6"/>
  <c r="E91" i="6" s="1"/>
  <c r="D90" i="6"/>
  <c r="D91" i="6" s="1"/>
  <c r="AD89" i="6"/>
  <c r="AB89" i="6"/>
  <c r="AA88" i="6"/>
  <c r="Z88" i="6"/>
  <c r="Y88" i="6"/>
  <c r="X88" i="6"/>
  <c r="W88" i="6"/>
  <c r="V88" i="6"/>
  <c r="U88" i="6"/>
  <c r="T88" i="6"/>
  <c r="S88" i="6"/>
  <c r="AD87" i="6"/>
  <c r="AB87" i="6"/>
  <c r="AD86" i="6"/>
  <c r="AB86" i="6"/>
  <c r="AA83" i="6"/>
  <c r="Z83" i="6"/>
  <c r="Y83" i="6"/>
  <c r="X83" i="6"/>
  <c r="X93" i="6" s="1"/>
  <c r="W83" i="6"/>
  <c r="V83" i="6"/>
  <c r="U83" i="6"/>
  <c r="T83" i="6"/>
  <c r="R83" i="6"/>
  <c r="Q83" i="6"/>
  <c r="P83" i="6"/>
  <c r="O83" i="6"/>
  <c r="N83" i="6"/>
  <c r="M83" i="6"/>
  <c r="L83" i="6"/>
  <c r="K83" i="6"/>
  <c r="J83" i="6"/>
  <c r="I83" i="6"/>
  <c r="H83" i="6"/>
  <c r="G83" i="6"/>
  <c r="F83" i="6"/>
  <c r="E83" i="6"/>
  <c r="D83" i="6"/>
  <c r="AD80" i="6"/>
  <c r="S80" i="6"/>
  <c r="S83" i="6" s="1"/>
  <c r="AA68" i="6"/>
  <c r="AA69" i="6" s="1"/>
  <c r="Z68" i="6"/>
  <c r="Z69" i="6" s="1"/>
  <c r="Y68" i="6"/>
  <c r="Y69" i="6" s="1"/>
  <c r="X68" i="6"/>
  <c r="X69" i="6" s="1"/>
  <c r="W68" i="6"/>
  <c r="W69" i="6" s="1"/>
  <c r="V68" i="6"/>
  <c r="V69" i="6" s="1"/>
  <c r="U68" i="6"/>
  <c r="U69" i="6" s="1"/>
  <c r="T68" i="6"/>
  <c r="T69" i="6" s="1"/>
  <c r="S68" i="6"/>
  <c r="S69" i="6" s="1"/>
  <c r="R68" i="6"/>
  <c r="R69" i="6" s="1"/>
  <c r="Q68" i="6"/>
  <c r="Q69" i="6" s="1"/>
  <c r="P68" i="6"/>
  <c r="P69" i="6" s="1"/>
  <c r="O68" i="6"/>
  <c r="O69" i="6" s="1"/>
  <c r="N68" i="6"/>
  <c r="N69" i="6" s="1"/>
  <c r="M68" i="6"/>
  <c r="M69" i="6" s="1"/>
  <c r="L68" i="6"/>
  <c r="L69" i="6" s="1"/>
  <c r="K68" i="6"/>
  <c r="K69" i="6" s="1"/>
  <c r="J68" i="6"/>
  <c r="J69" i="6" s="1"/>
  <c r="I68" i="6"/>
  <c r="I69" i="6" s="1"/>
  <c r="H68" i="6"/>
  <c r="H69" i="6" s="1"/>
  <c r="G68" i="6"/>
  <c r="G69" i="6" s="1"/>
  <c r="F68" i="6"/>
  <c r="F69" i="6" s="1"/>
  <c r="E68" i="6"/>
  <c r="E69" i="6" s="1"/>
  <c r="D68" i="6"/>
  <c r="D69" i="6" s="1"/>
  <c r="AD67" i="6"/>
  <c r="AB67" i="6"/>
  <c r="AA66" i="6"/>
  <c r="Z66" i="6"/>
  <c r="Y66" i="6"/>
  <c r="X66" i="6"/>
  <c r="W66" i="6"/>
  <c r="V66" i="6"/>
  <c r="U66" i="6"/>
  <c r="T66" i="6"/>
  <c r="S66" i="6"/>
  <c r="R66" i="6"/>
  <c r="AD65" i="6"/>
  <c r="AB65" i="6"/>
  <c r="AD64" i="6"/>
  <c r="AB64" i="6"/>
  <c r="AA61" i="6"/>
  <c r="AA71" i="6" s="1"/>
  <c r="Z61" i="6"/>
  <c r="Y61" i="6"/>
  <c r="X61" i="6"/>
  <c r="X71" i="6" s="1"/>
  <c r="W61" i="6"/>
  <c r="W71" i="6" s="1"/>
  <c r="V61" i="6"/>
  <c r="U61" i="6"/>
  <c r="T61" i="6"/>
  <c r="T71" i="6" s="1"/>
  <c r="S61" i="6"/>
  <c r="S71" i="6" s="1"/>
  <c r="Q61" i="6"/>
  <c r="P61" i="6"/>
  <c r="O61" i="6"/>
  <c r="N61" i="6"/>
  <c r="M61" i="6"/>
  <c r="L61" i="6"/>
  <c r="K61" i="6"/>
  <c r="J61" i="6"/>
  <c r="I61" i="6"/>
  <c r="H61" i="6"/>
  <c r="G61" i="6"/>
  <c r="F61" i="6"/>
  <c r="E61" i="6"/>
  <c r="D61" i="6"/>
  <c r="AD58" i="6"/>
  <c r="R58" i="6"/>
  <c r="R61" i="6" s="1"/>
  <c r="AA39" i="6"/>
  <c r="AA40" i="6" s="1"/>
  <c r="Z39" i="6"/>
  <c r="Z40" i="6" s="1"/>
  <c r="Y39" i="6"/>
  <c r="Y40" i="6" s="1"/>
  <c r="X39" i="6"/>
  <c r="X40" i="6" s="1"/>
  <c r="W39" i="6"/>
  <c r="W40" i="6" s="1"/>
  <c r="V39" i="6"/>
  <c r="V40" i="6" s="1"/>
  <c r="U39" i="6"/>
  <c r="U40" i="6" s="1"/>
  <c r="T39" i="6"/>
  <c r="T40" i="6" s="1"/>
  <c r="S39" i="6"/>
  <c r="S40" i="6" s="1"/>
  <c r="R39" i="6"/>
  <c r="R40" i="6" s="1"/>
  <c r="Q39" i="6"/>
  <c r="Q40" i="6" s="1"/>
  <c r="P39" i="6"/>
  <c r="P40" i="6" s="1"/>
  <c r="O39" i="6"/>
  <c r="O40" i="6" s="1"/>
  <c r="N39" i="6"/>
  <c r="N40" i="6" s="1"/>
  <c r="M39" i="6"/>
  <c r="M40" i="6" s="1"/>
  <c r="L39" i="6"/>
  <c r="L40" i="6" s="1"/>
  <c r="K39" i="6"/>
  <c r="K40" i="6" s="1"/>
  <c r="J39" i="6"/>
  <c r="J40" i="6" s="1"/>
  <c r="I39" i="6"/>
  <c r="I40" i="6" s="1"/>
  <c r="H39" i="6"/>
  <c r="H40" i="6" s="1"/>
  <c r="G39" i="6"/>
  <c r="G40" i="6" s="1"/>
  <c r="F39" i="6"/>
  <c r="F40" i="6" s="1"/>
  <c r="E39" i="6"/>
  <c r="E40" i="6" s="1"/>
  <c r="D39" i="6"/>
  <c r="D40" i="6" s="1"/>
  <c r="AC38" i="6"/>
  <c r="AD38" i="6" s="1"/>
  <c r="AB38" i="6"/>
  <c r="AA37" i="6"/>
  <c r="Z37" i="6"/>
  <c r="Y37" i="6"/>
  <c r="X37" i="6"/>
  <c r="W37" i="6"/>
  <c r="V37" i="6"/>
  <c r="U37" i="6"/>
  <c r="T37" i="6"/>
  <c r="S37" i="6"/>
  <c r="R37" i="6"/>
  <c r="Q37" i="6"/>
  <c r="AC36" i="6"/>
  <c r="AB36" i="6"/>
  <c r="AC35" i="6"/>
  <c r="AD35" i="6" s="1"/>
  <c r="AB35" i="6"/>
  <c r="AA29" i="6"/>
  <c r="AA42" i="6" s="1"/>
  <c r="Z29" i="6"/>
  <c r="Y29" i="6"/>
  <c r="X29" i="6"/>
  <c r="W29" i="6"/>
  <c r="V29" i="6"/>
  <c r="U29" i="6"/>
  <c r="U42" i="6" s="1"/>
  <c r="T29" i="6"/>
  <c r="S29" i="6"/>
  <c r="R29" i="6"/>
  <c r="P29" i="6"/>
  <c r="O29" i="6"/>
  <c r="N29" i="6"/>
  <c r="M29" i="6"/>
  <c r="M42" i="6" s="1"/>
  <c r="L29" i="6"/>
  <c r="K29" i="6"/>
  <c r="J29" i="6"/>
  <c r="I29" i="6"/>
  <c r="H29" i="6"/>
  <c r="G29" i="6"/>
  <c r="F29" i="6"/>
  <c r="E29" i="6"/>
  <c r="D29" i="6"/>
  <c r="AD26" i="6"/>
  <c r="Q26" i="6"/>
  <c r="Q29" i="6" s="1"/>
  <c r="Q42" i="6" s="1"/>
  <c r="AC14" i="6"/>
  <c r="AC15" i="6" s="1"/>
  <c r="Z14" i="6"/>
  <c r="Z15" i="6" s="1"/>
  <c r="Y14" i="6"/>
  <c r="Y15" i="6" s="1"/>
  <c r="X14" i="6"/>
  <c r="X15" i="6" s="1"/>
  <c r="W14" i="6"/>
  <c r="W15" i="6" s="1"/>
  <c r="V14" i="6"/>
  <c r="V15" i="6" s="1"/>
  <c r="U14" i="6"/>
  <c r="U15" i="6" s="1"/>
  <c r="T14" i="6"/>
  <c r="T15" i="6" s="1"/>
  <c r="S14" i="6"/>
  <c r="S15" i="6" s="1"/>
  <c r="R14" i="6"/>
  <c r="R15" i="6" s="1"/>
  <c r="Q14" i="6"/>
  <c r="Q15" i="6" s="1"/>
  <c r="P14" i="6"/>
  <c r="P15" i="6" s="1"/>
  <c r="O14" i="6"/>
  <c r="O15" i="6" s="1"/>
  <c r="N14" i="6"/>
  <c r="N15" i="6" s="1"/>
  <c r="M14" i="6"/>
  <c r="M15" i="6" s="1"/>
  <c r="L14" i="6"/>
  <c r="L15" i="6" s="1"/>
  <c r="K14" i="6"/>
  <c r="K15" i="6" s="1"/>
  <c r="J14" i="6"/>
  <c r="J15" i="6" s="1"/>
  <c r="I14" i="6"/>
  <c r="I15" i="6" s="1"/>
  <c r="H14" i="6"/>
  <c r="H15" i="6" s="1"/>
  <c r="G14" i="6"/>
  <c r="G15" i="6" s="1"/>
  <c r="F14" i="6"/>
  <c r="F15" i="6" s="1"/>
  <c r="E14" i="6"/>
  <c r="E15" i="6" s="1"/>
  <c r="D14" i="6"/>
  <c r="D15" i="6" s="1"/>
  <c r="AD13" i="6"/>
  <c r="AB13" i="6"/>
  <c r="AE38" i="6" s="1"/>
  <c r="Z12" i="6"/>
  <c r="Y12" i="6"/>
  <c r="X12" i="6"/>
  <c r="W12" i="6"/>
  <c r="V12" i="6"/>
  <c r="U12" i="6"/>
  <c r="T12" i="6"/>
  <c r="S12" i="6"/>
  <c r="R12" i="6"/>
  <c r="Q12" i="6"/>
  <c r="P12" i="6"/>
  <c r="AD11" i="6"/>
  <c r="AA11" i="6"/>
  <c r="AA14" i="6" s="1"/>
  <c r="AA15" i="6" s="1"/>
  <c r="AD10" i="6"/>
  <c r="AB10" i="6"/>
  <c r="AE35" i="6" s="1"/>
  <c r="AA7" i="6"/>
  <c r="Z7" i="6"/>
  <c r="Z17" i="6" s="1"/>
  <c r="Y7" i="6"/>
  <c r="X7" i="6"/>
  <c r="W7" i="6"/>
  <c r="V7" i="6"/>
  <c r="U7" i="6"/>
  <c r="T7" i="6"/>
  <c r="S7" i="6"/>
  <c r="R7" i="6"/>
  <c r="P7" i="6"/>
  <c r="O7" i="6"/>
  <c r="N7" i="6"/>
  <c r="M7" i="6"/>
  <c r="L7" i="6"/>
  <c r="K7" i="6"/>
  <c r="J7" i="6"/>
  <c r="J17" i="6" s="1"/>
  <c r="I7" i="6"/>
  <c r="H7" i="6"/>
  <c r="H17" i="6" s="1"/>
  <c r="G7" i="6"/>
  <c r="F7" i="6"/>
  <c r="E7" i="6"/>
  <c r="E17" i="6" s="1"/>
  <c r="D7" i="6"/>
  <c r="D17" i="6" s="1"/>
  <c r="AD4" i="6"/>
  <c r="Q4" i="6"/>
  <c r="Q7" i="6" s="1"/>
  <c r="AF38" i="6" l="1"/>
  <c r="Y93" i="6"/>
  <c r="J71" i="6"/>
  <c r="I17" i="6"/>
  <c r="E93" i="6"/>
  <c r="F71" i="6"/>
  <c r="N71" i="6"/>
  <c r="J42" i="6"/>
  <c r="M93" i="6"/>
  <c r="M17" i="6"/>
  <c r="U17" i="6"/>
  <c r="I93" i="6"/>
  <c r="R17" i="6"/>
  <c r="V17" i="6"/>
  <c r="Q93" i="6"/>
  <c r="E42" i="6"/>
  <c r="I42" i="6"/>
  <c r="D71" i="6"/>
  <c r="H71" i="6"/>
  <c r="L71" i="6"/>
  <c r="P71" i="6"/>
  <c r="H93" i="6"/>
  <c r="P93" i="6"/>
  <c r="U93" i="6"/>
  <c r="Y17" i="6"/>
  <c r="Y42" i="6"/>
  <c r="Y71" i="6"/>
  <c r="R42" i="6"/>
  <c r="V42" i="6"/>
  <c r="Z42" i="6"/>
  <c r="E71" i="6"/>
  <c r="I71" i="6"/>
  <c r="M71" i="6"/>
  <c r="Q71" i="6"/>
  <c r="V71" i="6"/>
  <c r="Z71" i="6"/>
  <c r="Q17" i="6"/>
  <c r="F17" i="6"/>
  <c r="N17" i="6"/>
  <c r="S17" i="6"/>
  <c r="AB11" i="6"/>
  <c r="AE36" i="6" s="1"/>
  <c r="AE39" i="6" s="1"/>
  <c r="AE40" i="6" s="1"/>
  <c r="L17" i="6"/>
  <c r="F42" i="6"/>
  <c r="K42" i="6"/>
  <c r="O42" i="6"/>
  <c r="S93" i="6"/>
  <c r="D93" i="6"/>
  <c r="L93" i="6"/>
  <c r="T93" i="6"/>
  <c r="U71" i="6"/>
  <c r="AD14" i="6"/>
  <c r="AD15" i="6" s="1"/>
  <c r="AA12" i="6"/>
  <c r="AB12" i="6" s="1"/>
  <c r="P17" i="6"/>
  <c r="AC39" i="6"/>
  <c r="AB88" i="6"/>
  <c r="AB15" i="6"/>
  <c r="G42" i="6"/>
  <c r="AF35" i="6"/>
  <c r="AB14" i="6"/>
  <c r="W17" i="6"/>
  <c r="AA17" i="6"/>
  <c r="AD36" i="6"/>
  <c r="AD39" i="6" s="1"/>
  <c r="AD40" i="6" s="1"/>
  <c r="G17" i="6"/>
  <c r="K17" i="6"/>
  <c r="O17" i="6"/>
  <c r="T17" i="6"/>
  <c r="X17" i="6"/>
  <c r="N42" i="6"/>
  <c r="S42" i="6"/>
  <c r="W42" i="6"/>
  <c r="T42" i="6"/>
  <c r="X42" i="6"/>
  <c r="AB39" i="6"/>
  <c r="AB40" i="6" s="1"/>
  <c r="R71" i="6"/>
  <c r="F93" i="6"/>
  <c r="J93" i="6"/>
  <c r="N93" i="6"/>
  <c r="R93" i="6"/>
  <c r="V93" i="6"/>
  <c r="Z93" i="6"/>
  <c r="D42" i="6"/>
  <c r="H42" i="6"/>
  <c r="L42" i="6"/>
  <c r="P42" i="6"/>
  <c r="AC40" i="6"/>
  <c r="AB37" i="6"/>
  <c r="G71" i="6"/>
  <c r="K71" i="6"/>
  <c r="O71" i="6"/>
  <c r="AB66" i="6"/>
  <c r="AB68" i="6"/>
  <c r="AB69" i="6" s="1"/>
  <c r="G93" i="6"/>
  <c r="K93" i="6"/>
  <c r="O93" i="6"/>
  <c r="W93" i="6"/>
  <c r="AA93" i="6"/>
  <c r="AB90" i="6"/>
  <c r="AB91" i="6" s="1"/>
  <c r="AF36" i="6" l="1"/>
  <c r="AF39" i="6" s="1"/>
  <c r="AF40" i="6"/>
  <c r="T24" i="3" l="1"/>
  <c r="T37" i="3" s="1"/>
  <c r="T25" i="3"/>
  <c r="T38" i="3" s="1"/>
  <c r="O10" i="2"/>
  <c r="O11" i="2" s="1"/>
  <c r="O15" i="2"/>
  <c r="O16" i="2" s="1"/>
  <c r="S24" i="3"/>
  <c r="S37" i="3" s="1"/>
  <c r="N10" i="2"/>
  <c r="N11" i="2" s="1"/>
  <c r="N15" i="2"/>
  <c r="N16" i="2" s="1"/>
  <c r="R24" i="3"/>
  <c r="R25" i="3"/>
  <c r="R38" i="3" s="1"/>
  <c r="M10" i="2"/>
  <c r="M11" i="2" s="1"/>
  <c r="M15" i="2"/>
  <c r="M16" i="2" s="1"/>
  <c r="Q24" i="3"/>
  <c r="Q37" i="3" s="1"/>
  <c r="L10" i="2"/>
  <c r="L11" i="2" s="1"/>
  <c r="L15" i="2"/>
  <c r="L16" i="2" s="1"/>
  <c r="P24" i="3"/>
  <c r="P25" i="3"/>
  <c r="P38" i="3" s="1"/>
  <c r="K10" i="2"/>
  <c r="K11" i="2" s="1"/>
  <c r="K15" i="2"/>
  <c r="K16" i="2" s="1"/>
  <c r="O24" i="3"/>
  <c r="J10" i="2"/>
  <c r="J11" i="2" s="1"/>
  <c r="J15" i="2"/>
  <c r="J16" i="2" s="1"/>
  <c r="F10" i="2"/>
  <c r="F11" i="2" s="1"/>
  <c r="G10" i="2"/>
  <c r="G11" i="2" s="1"/>
  <c r="F15" i="2"/>
  <c r="F16" i="2" s="1"/>
  <c r="G15" i="2"/>
  <c r="G16" i="2" s="1"/>
  <c r="D10" i="2"/>
  <c r="D15" i="2"/>
  <c r="H15" i="2"/>
  <c r="H16" i="2" s="1"/>
  <c r="I15" i="2"/>
  <c r="I16" i="2" s="1"/>
  <c r="N24" i="3"/>
  <c r="N37" i="3" s="1"/>
  <c r="N25" i="3"/>
  <c r="N38" i="3" s="1"/>
  <c r="H38" i="3"/>
  <c r="H37" i="3"/>
  <c r="H13" i="3"/>
  <c r="H12" i="3"/>
  <c r="P40" i="2"/>
  <c r="M25" i="3"/>
  <c r="M38" i="3" s="1"/>
  <c r="U31" i="3"/>
  <c r="U18" i="3"/>
  <c r="U6" i="3"/>
  <c r="E15" i="2"/>
  <c r="E16" i="2" s="1"/>
  <c r="I10" i="2"/>
  <c r="I11" i="2" s="1"/>
  <c r="H10" i="2"/>
  <c r="H11" i="2" s="1"/>
  <c r="E10" i="2"/>
  <c r="E11" i="2" s="1"/>
  <c r="AB82" i="1"/>
  <c r="AB80" i="1"/>
  <c r="AB79" i="1"/>
  <c r="AB58" i="1"/>
  <c r="AB57" i="1"/>
  <c r="AB60" i="1"/>
  <c r="AB35" i="1"/>
  <c r="AA81" i="1"/>
  <c r="Z81" i="1"/>
  <c r="Y81" i="1"/>
  <c r="X81" i="1"/>
  <c r="W81" i="1"/>
  <c r="V81" i="1"/>
  <c r="U81" i="1"/>
  <c r="T81" i="1"/>
  <c r="S81" i="1"/>
  <c r="AA59" i="1"/>
  <c r="Z59" i="1"/>
  <c r="Y59" i="1"/>
  <c r="X59" i="1"/>
  <c r="W59" i="1"/>
  <c r="V59" i="1"/>
  <c r="U59" i="1"/>
  <c r="T59" i="1"/>
  <c r="S59" i="1"/>
  <c r="R59" i="1"/>
  <c r="AA37" i="1"/>
  <c r="Z37" i="1"/>
  <c r="Y37" i="1"/>
  <c r="X37" i="1"/>
  <c r="W37" i="1"/>
  <c r="V37" i="1"/>
  <c r="U37" i="1"/>
  <c r="T37" i="1"/>
  <c r="S37" i="1"/>
  <c r="R37" i="1"/>
  <c r="Q37" i="1"/>
  <c r="Z12" i="1"/>
  <c r="Y12" i="1"/>
  <c r="X12" i="1"/>
  <c r="W12" i="1"/>
  <c r="V12" i="1"/>
  <c r="U12" i="1"/>
  <c r="T12" i="1"/>
  <c r="S12" i="1"/>
  <c r="R12" i="1"/>
  <c r="Q12" i="1"/>
  <c r="P12" i="1"/>
  <c r="P14" i="1"/>
  <c r="P15" i="1" s="1"/>
  <c r="AC14" i="1"/>
  <c r="AC15" i="1" s="1"/>
  <c r="AA39" i="1"/>
  <c r="AA40" i="1" s="1"/>
  <c r="Z39" i="1"/>
  <c r="Y39" i="1"/>
  <c r="Y40" i="1" s="1"/>
  <c r="X39" i="1"/>
  <c r="X40" i="1" s="1"/>
  <c r="W39" i="1"/>
  <c r="W40" i="1" s="1"/>
  <c r="V39" i="1"/>
  <c r="V40" i="1" s="1"/>
  <c r="U39" i="1"/>
  <c r="U40" i="1" s="1"/>
  <c r="T39" i="1"/>
  <c r="T40" i="1" s="1"/>
  <c r="S39" i="1"/>
  <c r="S40" i="1" s="1"/>
  <c r="R39" i="1"/>
  <c r="R40" i="1" s="1"/>
  <c r="Q39" i="1"/>
  <c r="Q40" i="1" s="1"/>
  <c r="AB38" i="1"/>
  <c r="AB36" i="1"/>
  <c r="AB13" i="1"/>
  <c r="AE38" i="1" s="1"/>
  <c r="AB10" i="1"/>
  <c r="AE35" i="1" s="1"/>
  <c r="AC38" i="1"/>
  <c r="AD38" i="1" s="1"/>
  <c r="AC36" i="1"/>
  <c r="AC35" i="1"/>
  <c r="Z83" i="1"/>
  <c r="Z84" i="1" s="1"/>
  <c r="Y83" i="1"/>
  <c r="Y84" i="1" s="1"/>
  <c r="X83" i="1"/>
  <c r="X84" i="1" s="1"/>
  <c r="W83" i="1"/>
  <c r="W84" i="1" s="1"/>
  <c r="V83" i="1"/>
  <c r="V84" i="1" s="1"/>
  <c r="U83" i="1"/>
  <c r="U84" i="1" s="1"/>
  <c r="T83" i="1"/>
  <c r="T84" i="1" s="1"/>
  <c r="R83" i="1"/>
  <c r="R84" i="1" s="1"/>
  <c r="Q83" i="1"/>
  <c r="Q84" i="1" s="1"/>
  <c r="P83" i="1"/>
  <c r="P84" i="1" s="1"/>
  <c r="O83" i="1"/>
  <c r="O84" i="1" s="1"/>
  <c r="N83" i="1"/>
  <c r="N84" i="1" s="1"/>
  <c r="M83" i="1"/>
  <c r="M84" i="1" s="1"/>
  <c r="L83" i="1"/>
  <c r="L84" i="1" s="1"/>
  <c r="K83" i="1"/>
  <c r="K84" i="1" s="1"/>
  <c r="J83" i="1"/>
  <c r="J84" i="1" s="1"/>
  <c r="I83" i="1"/>
  <c r="I84" i="1" s="1"/>
  <c r="H83" i="1"/>
  <c r="H84" i="1" s="1"/>
  <c r="G83" i="1"/>
  <c r="G84" i="1" s="1"/>
  <c r="F83" i="1"/>
  <c r="F84" i="1" s="1"/>
  <c r="E83" i="1"/>
  <c r="E84" i="1" s="1"/>
  <c r="D83" i="1"/>
  <c r="D84" i="1" s="1"/>
  <c r="AD82" i="1"/>
  <c r="AD80" i="1"/>
  <c r="AA83" i="1"/>
  <c r="AA84" i="1" s="1"/>
  <c r="AD79" i="1"/>
  <c r="AA76" i="1"/>
  <c r="Z76" i="1"/>
  <c r="Y76" i="1"/>
  <c r="X76" i="1"/>
  <c r="W76" i="1"/>
  <c r="V76" i="1"/>
  <c r="U76" i="1"/>
  <c r="T76" i="1"/>
  <c r="R76" i="1"/>
  <c r="Q76" i="1"/>
  <c r="P76" i="1"/>
  <c r="O76" i="1"/>
  <c r="N76" i="1"/>
  <c r="M76" i="1"/>
  <c r="L76" i="1"/>
  <c r="K76" i="1"/>
  <c r="J76" i="1"/>
  <c r="I76" i="1"/>
  <c r="H76" i="1"/>
  <c r="G76" i="1"/>
  <c r="F76" i="1"/>
  <c r="E76" i="1"/>
  <c r="D76" i="1"/>
  <c r="AD73" i="1"/>
  <c r="S73" i="1"/>
  <c r="S76" i="1" s="1"/>
  <c r="U61" i="1"/>
  <c r="U62" i="1" s="1"/>
  <c r="AA61" i="1"/>
  <c r="AA62" i="1" s="1"/>
  <c r="Z61" i="1"/>
  <c r="Z62" i="1" s="1"/>
  <c r="Y61" i="1"/>
  <c r="Y62" i="1" s="1"/>
  <c r="X61" i="1"/>
  <c r="X62" i="1" s="1"/>
  <c r="W61" i="1"/>
  <c r="W62" i="1" s="1"/>
  <c r="V61" i="1"/>
  <c r="V62" i="1" s="1"/>
  <c r="T61" i="1"/>
  <c r="T62" i="1" s="1"/>
  <c r="S61" i="1"/>
  <c r="S62" i="1" s="1"/>
  <c r="Q61" i="1"/>
  <c r="Q62" i="1" s="1"/>
  <c r="P61" i="1"/>
  <c r="P62" i="1" s="1"/>
  <c r="O61" i="1"/>
  <c r="O62" i="1" s="1"/>
  <c r="N61" i="1"/>
  <c r="N62" i="1" s="1"/>
  <c r="M61" i="1"/>
  <c r="M62" i="1" s="1"/>
  <c r="L61" i="1"/>
  <c r="L62" i="1" s="1"/>
  <c r="K61" i="1"/>
  <c r="K62" i="1" s="1"/>
  <c r="J61" i="1"/>
  <c r="J62" i="1" s="1"/>
  <c r="I61" i="1"/>
  <c r="I62" i="1" s="1"/>
  <c r="H61" i="1"/>
  <c r="H62" i="1" s="1"/>
  <c r="G61" i="1"/>
  <c r="G62" i="1"/>
  <c r="F61" i="1"/>
  <c r="F62" i="1" s="1"/>
  <c r="E61" i="1"/>
  <c r="E62" i="1" s="1"/>
  <c r="D61" i="1"/>
  <c r="D62" i="1" s="1"/>
  <c r="AD60" i="1"/>
  <c r="R61" i="1"/>
  <c r="R62" i="1" s="1"/>
  <c r="AD58" i="1"/>
  <c r="AD57" i="1"/>
  <c r="AA54" i="1"/>
  <c r="Z54" i="1"/>
  <c r="Y54" i="1"/>
  <c r="X54" i="1"/>
  <c r="W54" i="1"/>
  <c r="V54" i="1"/>
  <c r="U54" i="1"/>
  <c r="T54" i="1"/>
  <c r="S54" i="1"/>
  <c r="Q54" i="1"/>
  <c r="P54" i="1"/>
  <c r="O54" i="1"/>
  <c r="N54" i="1"/>
  <c r="M54" i="1"/>
  <c r="L54" i="1"/>
  <c r="K54" i="1"/>
  <c r="J54" i="1"/>
  <c r="I54" i="1"/>
  <c r="H54" i="1"/>
  <c r="G54" i="1"/>
  <c r="F54" i="1"/>
  <c r="E54" i="1"/>
  <c r="D54" i="1"/>
  <c r="AD51" i="1"/>
  <c r="R51" i="1"/>
  <c r="R54" i="1" s="1"/>
  <c r="Z40" i="1"/>
  <c r="P39" i="1"/>
  <c r="P40" i="1" s="1"/>
  <c r="O39" i="1"/>
  <c r="O40" i="1" s="1"/>
  <c r="N39" i="1"/>
  <c r="N40" i="1" s="1"/>
  <c r="M39" i="1"/>
  <c r="M40" i="1" s="1"/>
  <c r="L39" i="1"/>
  <c r="L40" i="1" s="1"/>
  <c r="K39" i="1"/>
  <c r="K40" i="1" s="1"/>
  <c r="J39" i="1"/>
  <c r="J40" i="1" s="1"/>
  <c r="I39" i="1"/>
  <c r="I40" i="1" s="1"/>
  <c r="H39" i="1"/>
  <c r="H40" i="1" s="1"/>
  <c r="G39" i="1"/>
  <c r="G40" i="1" s="1"/>
  <c r="F39" i="1"/>
  <c r="F40" i="1" s="1"/>
  <c r="E39" i="1"/>
  <c r="E40" i="1" s="1"/>
  <c r="D39" i="1"/>
  <c r="D40" i="1" s="1"/>
  <c r="AA29" i="1"/>
  <c r="Z29" i="1"/>
  <c r="Z42" i="1" s="1"/>
  <c r="Y29" i="1"/>
  <c r="X29" i="1"/>
  <c r="W29" i="1"/>
  <c r="V29" i="1"/>
  <c r="V42" i="1" s="1"/>
  <c r="U29" i="1"/>
  <c r="T29" i="1"/>
  <c r="S29" i="1"/>
  <c r="R29" i="1"/>
  <c r="P29" i="1"/>
  <c r="O29" i="1"/>
  <c r="N29" i="1"/>
  <c r="M29" i="1"/>
  <c r="L29" i="1"/>
  <c r="K29" i="1"/>
  <c r="J29" i="1"/>
  <c r="I29" i="1"/>
  <c r="H29" i="1"/>
  <c r="G29" i="1"/>
  <c r="F29" i="1"/>
  <c r="E29" i="1"/>
  <c r="D29" i="1"/>
  <c r="AD26" i="1"/>
  <c r="Q26" i="1"/>
  <c r="Q29" i="1" s="1"/>
  <c r="Z14" i="1"/>
  <c r="Z15" i="1" s="1"/>
  <c r="Y14" i="1"/>
  <c r="Y15" i="1" s="1"/>
  <c r="X14" i="1"/>
  <c r="X15" i="1" s="1"/>
  <c r="W14" i="1"/>
  <c r="W15" i="1" s="1"/>
  <c r="V14" i="1"/>
  <c r="V15" i="1" s="1"/>
  <c r="U14" i="1"/>
  <c r="U15" i="1" s="1"/>
  <c r="T14" i="1"/>
  <c r="T15" i="1" s="1"/>
  <c r="S14" i="1"/>
  <c r="S15" i="1" s="1"/>
  <c r="R14" i="1"/>
  <c r="R15" i="1" s="1"/>
  <c r="Q14" i="1"/>
  <c r="Q15" i="1" s="1"/>
  <c r="O14" i="1"/>
  <c r="O15" i="1" s="1"/>
  <c r="N14" i="1"/>
  <c r="N15" i="1" s="1"/>
  <c r="M14" i="1"/>
  <c r="M15" i="1" s="1"/>
  <c r="L14" i="1"/>
  <c r="L15" i="1" s="1"/>
  <c r="K14" i="1"/>
  <c r="K15" i="1" s="1"/>
  <c r="J14" i="1"/>
  <c r="J15" i="1" s="1"/>
  <c r="I14" i="1"/>
  <c r="I15" i="1" s="1"/>
  <c r="H14" i="1"/>
  <c r="H15" i="1" s="1"/>
  <c r="G14" i="1"/>
  <c r="G15" i="1" s="1"/>
  <c r="F14" i="1"/>
  <c r="F15" i="1" s="1"/>
  <c r="E14" i="1"/>
  <c r="E15" i="1" s="1"/>
  <c r="D14" i="1"/>
  <c r="D15" i="1" s="1"/>
  <c r="AD13" i="1"/>
  <c r="AD11" i="1"/>
  <c r="AA11" i="1"/>
  <c r="AA12" i="1" s="1"/>
  <c r="AD10" i="1"/>
  <c r="AA7" i="1"/>
  <c r="Z7" i="1"/>
  <c r="Z17" i="1"/>
  <c r="Y7" i="1"/>
  <c r="X7" i="1"/>
  <c r="X17" i="1" s="1"/>
  <c r="W7" i="1"/>
  <c r="V7" i="1"/>
  <c r="U7" i="1"/>
  <c r="T7" i="1"/>
  <c r="S7" i="1"/>
  <c r="R7" i="1"/>
  <c r="P7" i="1"/>
  <c r="O7" i="1"/>
  <c r="N7" i="1"/>
  <c r="M7" i="1"/>
  <c r="L7" i="1"/>
  <c r="K7" i="1"/>
  <c r="J7" i="1"/>
  <c r="I7" i="1"/>
  <c r="I17" i="1" s="1"/>
  <c r="H7" i="1"/>
  <c r="G7" i="1"/>
  <c r="F7" i="1"/>
  <c r="E7" i="1"/>
  <c r="D7" i="1"/>
  <c r="AD4" i="1"/>
  <c r="Q4" i="1"/>
  <c r="Q7" i="1" s="1"/>
  <c r="AA14" i="1"/>
  <c r="AA15" i="1" s="1"/>
  <c r="S83" i="1"/>
  <c r="O17" i="2" l="1"/>
  <c r="O18" i="2"/>
  <c r="O29" i="2" s="1"/>
  <c r="E12" i="2"/>
  <c r="E13" i="2"/>
  <c r="F17" i="2"/>
  <c r="F18" i="2"/>
  <c r="J13" i="2"/>
  <c r="I28" i="2" s="1"/>
  <c r="J12" i="2"/>
  <c r="H12" i="2"/>
  <c r="H13" i="2"/>
  <c r="G13" i="2"/>
  <c r="G12" i="2"/>
  <c r="M17" i="2"/>
  <c r="M18" i="2"/>
  <c r="N18" i="2"/>
  <c r="N29" i="2" s="1"/>
  <c r="N17" i="2"/>
  <c r="O13" i="2"/>
  <c r="O28" i="2" s="1"/>
  <c r="O12" i="2"/>
  <c r="I12" i="2"/>
  <c r="I13" i="2"/>
  <c r="F13" i="2"/>
  <c r="F12" i="2"/>
  <c r="K17" i="2"/>
  <c r="K18" i="2"/>
  <c r="L17" i="2"/>
  <c r="L18" i="2"/>
  <c r="M12" i="2"/>
  <c r="M13" i="2"/>
  <c r="N13" i="2"/>
  <c r="N28" i="2" s="1"/>
  <c r="N12" i="2"/>
  <c r="H18" i="2"/>
  <c r="H29" i="2" s="1"/>
  <c r="H17" i="2"/>
  <c r="E17" i="2"/>
  <c r="E18" i="2"/>
  <c r="I18" i="2"/>
  <c r="I17" i="2"/>
  <c r="G17" i="2"/>
  <c r="G18" i="2"/>
  <c r="J17" i="2"/>
  <c r="J18" i="2"/>
  <c r="K13" i="2"/>
  <c r="K12" i="2"/>
  <c r="L12" i="2"/>
  <c r="L13" i="2"/>
  <c r="L28" i="2" s="1"/>
  <c r="F28" i="2"/>
  <c r="D11" i="2"/>
  <c r="P11" i="2" s="1"/>
  <c r="G64" i="1"/>
  <c r="F23" i="3"/>
  <c r="E20" i="3"/>
  <c r="H8" i="3"/>
  <c r="H11" i="3"/>
  <c r="T42" i="1"/>
  <c r="L42" i="1"/>
  <c r="AD14" i="1"/>
  <c r="AD15" i="1" s="1"/>
  <c r="O42" i="1"/>
  <c r="S42" i="1"/>
  <c r="W42" i="1"/>
  <c r="AA42" i="1"/>
  <c r="H42" i="1"/>
  <c r="K86" i="1"/>
  <c r="P42" i="1"/>
  <c r="J42" i="1"/>
  <c r="I86" i="1"/>
  <c r="L64" i="1"/>
  <c r="J86" i="1"/>
  <c r="D42" i="1"/>
  <c r="H86" i="1"/>
  <c r="W17" i="1"/>
  <c r="Y86" i="1"/>
  <c r="G17" i="1"/>
  <c r="O17" i="1"/>
  <c r="F42" i="1"/>
  <c r="I42" i="1"/>
  <c r="W64" i="1"/>
  <c r="Q86" i="1"/>
  <c r="Z86" i="1"/>
  <c r="G11" i="3"/>
  <c r="G23" i="3" s="1"/>
  <c r="H36" i="3"/>
  <c r="AB83" i="1"/>
  <c r="AB84" i="1" s="1"/>
  <c r="P17" i="1"/>
  <c r="G42" i="1"/>
  <c r="K64" i="1"/>
  <c r="X64" i="1"/>
  <c r="O86" i="1"/>
  <c r="D86" i="1"/>
  <c r="R86" i="1"/>
  <c r="AF38" i="1"/>
  <c r="P20" i="2"/>
  <c r="N42" i="1"/>
  <c r="Z64" i="1"/>
  <c r="H17" i="1"/>
  <c r="X42" i="1"/>
  <c r="K42" i="1"/>
  <c r="L86" i="1"/>
  <c r="U86" i="1"/>
  <c r="AC39" i="1"/>
  <c r="R42" i="1"/>
  <c r="M17" i="1"/>
  <c r="H64" i="1"/>
  <c r="G86" i="1"/>
  <c r="T86" i="1"/>
  <c r="R64" i="1"/>
  <c r="E17" i="1"/>
  <c r="N17" i="1"/>
  <c r="K17" i="1"/>
  <c r="M42" i="1"/>
  <c r="P64" i="1"/>
  <c r="Y64" i="1"/>
  <c r="X86" i="1"/>
  <c r="E42" i="1"/>
  <c r="AB37" i="1"/>
  <c r="D17" i="1"/>
  <c r="L17" i="1"/>
  <c r="D64" i="1"/>
  <c r="E86" i="1"/>
  <c r="V86" i="1"/>
  <c r="P86" i="1"/>
  <c r="T64" i="1"/>
  <c r="Y17" i="1"/>
  <c r="F64" i="1"/>
  <c r="N64" i="1"/>
  <c r="AA64" i="1"/>
  <c r="U42" i="1"/>
  <c r="Y42" i="1"/>
  <c r="T23" i="3"/>
  <c r="AB39" i="1"/>
  <c r="AB40" i="1" s="1"/>
  <c r="AB11" i="1"/>
  <c r="AE36" i="1" s="1"/>
  <c r="AE39" i="1" s="1"/>
  <c r="AE40" i="1" s="1"/>
  <c r="S17" i="1"/>
  <c r="T17" i="1"/>
  <c r="Q42" i="1"/>
  <c r="J64" i="1"/>
  <c r="S64" i="1"/>
  <c r="U64" i="1"/>
  <c r="AA86" i="1"/>
  <c r="AB81" i="1"/>
  <c r="F17" i="1"/>
  <c r="R17" i="1"/>
  <c r="V17" i="1"/>
  <c r="O64" i="1"/>
  <c r="N86" i="1"/>
  <c r="S84" i="1"/>
  <c r="S86" i="1" s="1"/>
  <c r="AA17" i="1"/>
  <c r="AB15" i="1"/>
  <c r="AD36" i="1"/>
  <c r="AD39" i="1" s="1"/>
  <c r="E64" i="1"/>
  <c r="I64" i="1"/>
  <c r="M64" i="1"/>
  <c r="Q64" i="1"/>
  <c r="V64" i="1"/>
  <c r="AB61" i="1"/>
  <c r="AB62" i="1" s="1"/>
  <c r="M86" i="1"/>
  <c r="F86" i="1"/>
  <c r="W86" i="1"/>
  <c r="AB12" i="1"/>
  <c r="N23" i="3"/>
  <c r="P23" i="3"/>
  <c r="U17" i="1"/>
  <c r="AF36" i="1"/>
  <c r="Q17" i="1"/>
  <c r="J17" i="1"/>
  <c r="D16" i="2"/>
  <c r="P15" i="2"/>
  <c r="O37" i="3"/>
  <c r="AB14" i="1"/>
  <c r="AF35" i="1"/>
  <c r="AB59" i="1"/>
  <c r="R37" i="3"/>
  <c r="R23" i="3"/>
  <c r="S25" i="3"/>
  <c r="AC40" i="1"/>
  <c r="AD35" i="1"/>
  <c r="AD40" i="1" s="1"/>
  <c r="P10" i="2"/>
  <c r="F36" i="3"/>
  <c r="G8" i="3"/>
  <c r="E33" i="3"/>
  <c r="M24" i="3"/>
  <c r="O25" i="3"/>
  <c r="O38" i="3" s="1"/>
  <c r="P37" i="3"/>
  <c r="Q25" i="3"/>
  <c r="Q38" i="3" s="1"/>
  <c r="G9" i="3"/>
  <c r="G10" i="3"/>
  <c r="P21" i="2"/>
  <c r="J29" i="2" l="1"/>
  <c r="K28" i="2"/>
  <c r="M29" i="2"/>
  <c r="M20" i="3"/>
  <c r="M33" i="3" s="1"/>
  <c r="L20" i="3"/>
  <c r="L33" i="3" s="1"/>
  <c r="K20" i="3"/>
  <c r="K33" i="3" s="1"/>
  <c r="J20" i="3"/>
  <c r="J33" i="3" s="1"/>
  <c r="I20" i="3"/>
  <c r="I33" i="3" s="1"/>
  <c r="K29" i="2"/>
  <c r="F29" i="2"/>
  <c r="D13" i="2"/>
  <c r="D28" i="2" s="1"/>
  <c r="D12" i="2"/>
  <c r="P12" i="2" s="1"/>
  <c r="I29" i="2"/>
  <c r="J28" i="2"/>
  <c r="M28" i="2"/>
  <c r="E28" i="2"/>
  <c r="G29" i="2"/>
  <c r="L29" i="2"/>
  <c r="E29" i="2"/>
  <c r="H28" i="2"/>
  <c r="G28" i="2"/>
  <c r="Z37" i="3"/>
  <c r="AH37" i="3"/>
  <c r="AG37" i="3"/>
  <c r="AF37" i="3"/>
  <c r="AE37" i="3"/>
  <c r="AD37" i="3"/>
  <c r="AK37" i="3"/>
  <c r="AC37" i="3"/>
  <c r="AJ37" i="3"/>
  <c r="AB37" i="3"/>
  <c r="AI37" i="3"/>
  <c r="AA37" i="3"/>
  <c r="H33" i="3"/>
  <c r="AI20" i="3"/>
  <c r="AI33" i="3" s="1"/>
  <c r="AA20" i="3"/>
  <c r="AA33" i="3" s="1"/>
  <c r="AH20" i="3"/>
  <c r="AH33" i="3" s="1"/>
  <c r="Z20" i="3"/>
  <c r="Z33" i="3" s="1"/>
  <c r="AG20" i="3"/>
  <c r="AG33" i="3" s="1"/>
  <c r="AF20" i="3"/>
  <c r="AF33" i="3" s="1"/>
  <c r="AJ20" i="3"/>
  <c r="AJ33" i="3" s="1"/>
  <c r="AE20" i="3"/>
  <c r="AE33" i="3" s="1"/>
  <c r="AB20" i="3"/>
  <c r="AB33" i="3" s="1"/>
  <c r="AD20" i="3"/>
  <c r="AD33" i="3" s="1"/>
  <c r="AK20" i="3"/>
  <c r="AK33" i="3" s="1"/>
  <c r="AC20" i="3"/>
  <c r="AC33" i="3" s="1"/>
  <c r="AF39" i="1"/>
  <c r="G33" i="3"/>
  <c r="G14" i="3"/>
  <c r="G20" i="3"/>
  <c r="G34" i="3"/>
  <c r="G21" i="3"/>
  <c r="G35" i="3"/>
  <c r="G22" i="3"/>
  <c r="E23" i="3"/>
  <c r="N20" i="3"/>
  <c r="N33" i="3" s="1"/>
  <c r="U8" i="3"/>
  <c r="E21" i="3"/>
  <c r="P14" i="3"/>
  <c r="K50" i="2" s="1"/>
  <c r="H9" i="3"/>
  <c r="H21" i="3" s="1"/>
  <c r="E14" i="3"/>
  <c r="F21" i="3"/>
  <c r="G36" i="3"/>
  <c r="AF40" i="1"/>
  <c r="E34" i="3"/>
  <c r="S38" i="3"/>
  <c r="S23" i="3"/>
  <c r="E36" i="3"/>
  <c r="T36" i="3" s="1"/>
  <c r="Q23" i="3"/>
  <c r="P16" i="2"/>
  <c r="D17" i="2"/>
  <c r="D18" i="2"/>
  <c r="M37" i="3"/>
  <c r="O23" i="3"/>
  <c r="P20" i="3"/>
  <c r="P33" i="3" s="1"/>
  <c r="Q20" i="3"/>
  <c r="Q33" i="3" s="1"/>
  <c r="T20" i="3"/>
  <c r="T33" i="3" s="1"/>
  <c r="S20" i="3"/>
  <c r="S33" i="3" s="1"/>
  <c r="O20" i="3"/>
  <c r="O33" i="3" s="1"/>
  <c r="H25" i="3"/>
  <c r="H24" i="3"/>
  <c r="H20" i="3"/>
  <c r="R20" i="3"/>
  <c r="R33" i="3" s="1"/>
  <c r="T14" i="3"/>
  <c r="O50" i="2" s="1"/>
  <c r="E35" i="3"/>
  <c r="R14" i="3"/>
  <c r="M50" i="2" s="1"/>
  <c r="H22" i="3"/>
  <c r="J14" i="3"/>
  <c r="E50" i="2" s="1"/>
  <c r="L14" i="3"/>
  <c r="G50" i="2" s="1"/>
  <c r="P23" i="2"/>
  <c r="P22" i="2"/>
  <c r="O31" i="2"/>
  <c r="S36" i="3" l="1"/>
  <c r="Q36" i="3"/>
  <c r="O36" i="3"/>
  <c r="R36" i="3"/>
  <c r="M23" i="3"/>
  <c r="M36" i="3" s="1"/>
  <c r="K23" i="3"/>
  <c r="K36" i="3" s="1"/>
  <c r="I23" i="3"/>
  <c r="I36" i="3" s="1"/>
  <c r="J23" i="3"/>
  <c r="J36" i="3" s="1"/>
  <c r="L23" i="3"/>
  <c r="L36" i="3" s="1"/>
  <c r="M21" i="3"/>
  <c r="M34" i="3" s="1"/>
  <c r="L21" i="3"/>
  <c r="L34" i="3" s="1"/>
  <c r="I21" i="3"/>
  <c r="I34" i="3" s="1"/>
  <c r="J21" i="3"/>
  <c r="J34" i="3" s="1"/>
  <c r="K21" i="3"/>
  <c r="K34" i="3" s="1"/>
  <c r="N36" i="3"/>
  <c r="K35" i="3"/>
  <c r="M35" i="3"/>
  <c r="J35" i="3"/>
  <c r="I35" i="3"/>
  <c r="L35" i="3"/>
  <c r="P36" i="3"/>
  <c r="O87" i="2"/>
  <c r="P13" i="2"/>
  <c r="P18" i="2"/>
  <c r="D29" i="2"/>
  <c r="P29" i="2" s="1"/>
  <c r="O85" i="2"/>
  <c r="O86" i="2"/>
  <c r="K31" i="2"/>
  <c r="O34" i="2"/>
  <c r="O43" i="2" s="1"/>
  <c r="O36" i="2"/>
  <c r="O45" i="2" s="1"/>
  <c r="O33" i="2"/>
  <c r="O35" i="2"/>
  <c r="O44" i="2" s="1"/>
  <c r="Z38" i="3"/>
  <c r="AE38" i="3"/>
  <c r="AE36" i="3" s="1"/>
  <c r="AD38" i="3"/>
  <c r="AD36" i="3" s="1"/>
  <c r="AK38" i="3"/>
  <c r="AK36" i="3" s="1"/>
  <c r="AC38" i="3"/>
  <c r="AC36" i="3" s="1"/>
  <c r="AJ38" i="3"/>
  <c r="AJ36" i="3" s="1"/>
  <c r="AB38" i="3"/>
  <c r="AB36" i="3" s="1"/>
  <c r="AI38" i="3"/>
  <c r="AI36" i="3" s="1"/>
  <c r="AA38" i="3"/>
  <c r="AA36" i="3" s="1"/>
  <c r="AH38" i="3"/>
  <c r="AH36" i="3" s="1"/>
  <c r="AG38" i="3"/>
  <c r="AG36" i="3" s="1"/>
  <c r="AF38" i="3"/>
  <c r="AF36" i="3" s="1"/>
  <c r="AL37" i="3"/>
  <c r="AG35" i="3"/>
  <c r="AF35" i="3"/>
  <c r="AE35" i="3"/>
  <c r="AD35" i="3"/>
  <c r="AK35" i="3"/>
  <c r="AC35" i="3"/>
  <c r="Z35" i="3"/>
  <c r="AJ35" i="3"/>
  <c r="AB35" i="3"/>
  <c r="AH35" i="3"/>
  <c r="AI35" i="3"/>
  <c r="AA35" i="3"/>
  <c r="S21" i="3"/>
  <c r="S34" i="3" s="1"/>
  <c r="AD21" i="3"/>
  <c r="AD26" i="3" s="1"/>
  <c r="Y51" i="2" s="1"/>
  <c r="AK21" i="3"/>
  <c r="AK26" i="3" s="1"/>
  <c r="AF51" i="2" s="1"/>
  <c r="AC21" i="3"/>
  <c r="AC34" i="3" s="1"/>
  <c r="AJ21" i="3"/>
  <c r="AJ26" i="3" s="1"/>
  <c r="AE51" i="2" s="1"/>
  <c r="AB21" i="3"/>
  <c r="AB34" i="3" s="1"/>
  <c r="AI21" i="3"/>
  <c r="AI26" i="3" s="1"/>
  <c r="AA21" i="3"/>
  <c r="AA26" i="3" s="1"/>
  <c r="V51" i="2" s="1"/>
  <c r="AH21" i="3"/>
  <c r="AH26" i="3" s="1"/>
  <c r="AC51" i="2" s="1"/>
  <c r="Z21" i="3"/>
  <c r="Z34" i="3" s="1"/>
  <c r="AG21" i="3"/>
  <c r="AG34" i="3" s="1"/>
  <c r="AF21" i="3"/>
  <c r="AF34" i="3" s="1"/>
  <c r="AE21" i="3"/>
  <c r="AE26" i="3" s="1"/>
  <c r="Z51" i="2" s="1"/>
  <c r="H34" i="3"/>
  <c r="AL20" i="3"/>
  <c r="S14" i="3"/>
  <c r="F31" i="2"/>
  <c r="E31" i="2"/>
  <c r="G39" i="3"/>
  <c r="U9" i="3"/>
  <c r="F33" i="3"/>
  <c r="F20" i="3"/>
  <c r="F14" i="3"/>
  <c r="F35" i="3"/>
  <c r="F22" i="3"/>
  <c r="G26" i="3"/>
  <c r="F34" i="3"/>
  <c r="E26" i="3"/>
  <c r="L31" i="2"/>
  <c r="N31" i="2"/>
  <c r="I31" i="2"/>
  <c r="H23" i="3"/>
  <c r="H26" i="3" s="1"/>
  <c r="J31" i="2"/>
  <c r="K14" i="3"/>
  <c r="N21" i="3"/>
  <c r="N34" i="3" s="1"/>
  <c r="M31" i="2"/>
  <c r="Q21" i="3"/>
  <c r="Q34" i="3" s="1"/>
  <c r="O21" i="3"/>
  <c r="O34" i="3" s="1"/>
  <c r="M14" i="3"/>
  <c r="H50" i="2" s="1"/>
  <c r="T21" i="3"/>
  <c r="T34" i="3" s="1"/>
  <c r="N14" i="3"/>
  <c r="I50" i="2" s="1"/>
  <c r="R21" i="3"/>
  <c r="R34" i="3" s="1"/>
  <c r="P21" i="3"/>
  <c r="P34" i="3" s="1"/>
  <c r="Q14" i="3"/>
  <c r="L50" i="2" s="1"/>
  <c r="O14" i="3"/>
  <c r="J50" i="2" s="1"/>
  <c r="G31" i="2"/>
  <c r="P28" i="2"/>
  <c r="U37" i="3"/>
  <c r="H31" i="2"/>
  <c r="P17" i="2"/>
  <c r="U38" i="3"/>
  <c r="U20" i="3"/>
  <c r="J15" i="3"/>
  <c r="R15" i="3"/>
  <c r="T15" i="3"/>
  <c r="L15" i="3"/>
  <c r="I14" i="3"/>
  <c r="D50" i="2" s="1"/>
  <c r="H35" i="3"/>
  <c r="E39" i="3"/>
  <c r="H14" i="3"/>
  <c r="S22" i="3"/>
  <c r="S35" i="3" s="1"/>
  <c r="T22" i="3"/>
  <c r="T35" i="3" s="1"/>
  <c r="Q22" i="3"/>
  <c r="Q35" i="3" s="1"/>
  <c r="R22" i="3"/>
  <c r="R35" i="3" s="1"/>
  <c r="P22" i="3"/>
  <c r="P35" i="3" s="1"/>
  <c r="O22" i="3"/>
  <c r="O35" i="3" s="1"/>
  <c r="N22" i="3"/>
  <c r="N35" i="3" s="1"/>
  <c r="P15" i="3"/>
  <c r="P30" i="2"/>
  <c r="O89" i="2" l="1"/>
  <c r="U23" i="3"/>
  <c r="U36" i="3"/>
  <c r="L82" i="2"/>
  <c r="L83" i="2" s="1"/>
  <c r="H82" i="2"/>
  <c r="H83" i="2" s="1"/>
  <c r="I82" i="2"/>
  <c r="F82" i="2"/>
  <c r="F83" i="2" s="1"/>
  <c r="G82" i="2"/>
  <c r="G83" i="2" s="1"/>
  <c r="M82" i="2"/>
  <c r="M83" i="2" s="1"/>
  <c r="K82" i="2"/>
  <c r="K83" i="2" s="1"/>
  <c r="D82" i="2"/>
  <c r="D83" i="2" s="1"/>
  <c r="E82" i="2"/>
  <c r="E83" i="2" s="1"/>
  <c r="J82" i="2"/>
  <c r="J83" i="2" s="1"/>
  <c r="K85" i="2"/>
  <c r="L87" i="2"/>
  <c r="M87" i="2"/>
  <c r="J87" i="2"/>
  <c r="D31" i="2"/>
  <c r="K15" i="3"/>
  <c r="F50" i="2"/>
  <c r="L86" i="2"/>
  <c r="J86" i="2"/>
  <c r="L85" i="2"/>
  <c r="M86" i="2"/>
  <c r="M85" i="2"/>
  <c r="K87" i="2"/>
  <c r="K86" i="2"/>
  <c r="J85" i="2"/>
  <c r="U82" i="2"/>
  <c r="U83" i="2" s="1"/>
  <c r="AF82" i="2"/>
  <c r="AF83" i="2" s="1"/>
  <c r="X82" i="2"/>
  <c r="X83" i="2" s="1"/>
  <c r="AE82" i="2"/>
  <c r="AE83" i="2" s="1"/>
  <c r="W82" i="2"/>
  <c r="W83" i="2" s="1"/>
  <c r="AD82" i="2"/>
  <c r="AD83" i="2" s="1"/>
  <c r="V82" i="2"/>
  <c r="V83" i="2" s="1"/>
  <c r="AC82" i="2"/>
  <c r="AC83" i="2" s="1"/>
  <c r="AB82" i="2"/>
  <c r="AB83" i="2" s="1"/>
  <c r="AA82" i="2"/>
  <c r="AA83" i="2" s="1"/>
  <c r="O82" i="2"/>
  <c r="O83" i="2" s="1"/>
  <c r="Z82" i="2"/>
  <c r="Z83" i="2" s="1"/>
  <c r="N82" i="2"/>
  <c r="N83" i="2" s="1"/>
  <c r="Y82" i="2"/>
  <c r="Y83" i="2" s="1"/>
  <c r="N85" i="2"/>
  <c r="N86" i="2"/>
  <c r="N87" i="2"/>
  <c r="M34" i="2"/>
  <c r="M43" i="2" s="1"/>
  <c r="M36" i="2"/>
  <c r="M45" i="2" s="1"/>
  <c r="M33" i="2"/>
  <c r="M42" i="2" s="1"/>
  <c r="M35" i="2"/>
  <c r="M44" i="2" s="1"/>
  <c r="E34" i="2"/>
  <c r="E43" i="2" s="1"/>
  <c r="E36" i="2"/>
  <c r="E45" i="2" s="1"/>
  <c r="E33" i="2"/>
  <c r="E35" i="2"/>
  <c r="E44" i="2" s="1"/>
  <c r="L35" i="2"/>
  <c r="L44" i="2" s="1"/>
  <c r="L34" i="2"/>
  <c r="L43" i="2" s="1"/>
  <c r="L36" i="2"/>
  <c r="L45" i="2" s="1"/>
  <c r="L33" i="2"/>
  <c r="L42" i="2" s="1"/>
  <c r="F34" i="2"/>
  <c r="F43" i="2" s="1"/>
  <c r="F36" i="2"/>
  <c r="F45" i="2" s="1"/>
  <c r="F33" i="2"/>
  <c r="F42" i="2" s="1"/>
  <c r="F35" i="2"/>
  <c r="F44" i="2" s="1"/>
  <c r="H36" i="2"/>
  <c r="H45" i="2" s="1"/>
  <c r="H33" i="2"/>
  <c r="H35" i="2"/>
  <c r="H34" i="2"/>
  <c r="H43" i="2" s="1"/>
  <c r="J33" i="2"/>
  <c r="J42" i="2" s="1"/>
  <c r="J35" i="2"/>
  <c r="J44" i="2" s="1"/>
  <c r="J34" i="2"/>
  <c r="J43" i="2" s="1"/>
  <c r="J36" i="2"/>
  <c r="J45" i="2" s="1"/>
  <c r="G34" i="2"/>
  <c r="G43" i="2" s="1"/>
  <c r="G36" i="2"/>
  <c r="G45" i="2" s="1"/>
  <c r="G33" i="2"/>
  <c r="G42" i="2" s="1"/>
  <c r="G35" i="2"/>
  <c r="G44" i="2" s="1"/>
  <c r="N34" i="2"/>
  <c r="N43" i="2" s="1"/>
  <c r="N36" i="2"/>
  <c r="N45" i="2" s="1"/>
  <c r="N33" i="2"/>
  <c r="N42" i="2" s="1"/>
  <c r="N35" i="2"/>
  <c r="N44" i="2" s="1"/>
  <c r="I36" i="2"/>
  <c r="I45" i="2" s="1"/>
  <c r="I33" i="2"/>
  <c r="I42" i="2" s="1"/>
  <c r="I35" i="2"/>
  <c r="I44" i="2" s="1"/>
  <c r="I34" i="2"/>
  <c r="I43" i="2" s="1"/>
  <c r="K35" i="2"/>
  <c r="K44" i="2" s="1"/>
  <c r="K34" i="2"/>
  <c r="K43" i="2" s="1"/>
  <c r="K36" i="2"/>
  <c r="K45" i="2" s="1"/>
  <c r="K33" i="2"/>
  <c r="K42" i="2" s="1"/>
  <c r="AG51" i="2"/>
  <c r="AD51" i="2"/>
  <c r="S15" i="3"/>
  <c r="N50" i="2"/>
  <c r="AI34" i="3"/>
  <c r="AI39" i="3" s="1"/>
  <c r="AD52" i="2" s="1"/>
  <c r="AD54" i="2" s="1"/>
  <c r="AD56" i="2" s="1"/>
  <c r="AH34" i="3"/>
  <c r="AH39" i="3" s="1"/>
  <c r="AA34" i="3"/>
  <c r="AA39" i="3" s="1"/>
  <c r="V52" i="2" s="1"/>
  <c r="V54" i="2" s="1"/>
  <c r="V56" i="2" s="1"/>
  <c r="AD34" i="3"/>
  <c r="AD39" i="3" s="1"/>
  <c r="Y52" i="2" s="1"/>
  <c r="Y54" i="2" s="1"/>
  <c r="Y56" i="2" s="1"/>
  <c r="AE34" i="3"/>
  <c r="AE39" i="3" s="1"/>
  <c r="Z52" i="2" s="1"/>
  <c r="Z54" i="2" s="1"/>
  <c r="Z56" i="2" s="1"/>
  <c r="AJ34" i="3"/>
  <c r="AJ39" i="3" s="1"/>
  <c r="AE52" i="2" s="1"/>
  <c r="AE54" i="2" s="1"/>
  <c r="AE56" i="2" s="1"/>
  <c r="AK34" i="3"/>
  <c r="AK39" i="3" s="1"/>
  <c r="AF52" i="2" s="1"/>
  <c r="AF54" i="2" s="1"/>
  <c r="AF56" i="2" s="1"/>
  <c r="AF26" i="3"/>
  <c r="AB26" i="3"/>
  <c r="AC26" i="3"/>
  <c r="X51" i="2" s="1"/>
  <c r="AC39" i="3"/>
  <c r="AG39" i="3"/>
  <c r="AG26" i="3"/>
  <c r="AL21" i="3"/>
  <c r="AL26" i="3" s="1"/>
  <c r="AL27" i="3" s="1"/>
  <c r="H39" i="3"/>
  <c r="AD27" i="3"/>
  <c r="AD28" i="3"/>
  <c r="AH28" i="3"/>
  <c r="AH27" i="3"/>
  <c r="AA28" i="3"/>
  <c r="AA27" i="3"/>
  <c r="AJ28" i="3"/>
  <c r="AJ27" i="3"/>
  <c r="AK27" i="3"/>
  <c r="AK28" i="3"/>
  <c r="AB39" i="3"/>
  <c r="W52" i="2" s="1"/>
  <c r="W54" i="2" s="1"/>
  <c r="W56" i="2" s="1"/>
  <c r="AI28" i="3"/>
  <c r="AI27" i="3"/>
  <c r="Z26" i="3"/>
  <c r="U51" i="2" s="1"/>
  <c r="AF39" i="3"/>
  <c r="AA52" i="2" s="1"/>
  <c r="AA54" i="2" s="1"/>
  <c r="AA56" i="2" s="1"/>
  <c r="AE27" i="3"/>
  <c r="AE28" i="3"/>
  <c r="AL35" i="3"/>
  <c r="AL33" i="3"/>
  <c r="F39" i="3"/>
  <c r="F26" i="3"/>
  <c r="P26" i="3"/>
  <c r="Q26" i="3"/>
  <c r="L51" i="2" s="1"/>
  <c r="T39" i="3"/>
  <c r="O52" i="2" s="1"/>
  <c r="M26" i="3"/>
  <c r="O15" i="3"/>
  <c r="O26" i="3"/>
  <c r="U14" i="3"/>
  <c r="U15" i="3" s="1"/>
  <c r="U33" i="3"/>
  <c r="M15" i="3"/>
  <c r="U21" i="3"/>
  <c r="L26" i="3"/>
  <c r="G51" i="2" s="1"/>
  <c r="J26" i="3"/>
  <c r="R26" i="3"/>
  <c r="M51" i="2" s="1"/>
  <c r="N15" i="3"/>
  <c r="U34" i="3"/>
  <c r="Q15" i="3"/>
  <c r="K26" i="3"/>
  <c r="P31" i="2"/>
  <c r="H44" i="2"/>
  <c r="O39" i="3"/>
  <c r="J52" i="2" s="1"/>
  <c r="T26" i="3"/>
  <c r="O51" i="2" s="1"/>
  <c r="J39" i="3"/>
  <c r="E52" i="2" s="1"/>
  <c r="P39" i="3"/>
  <c r="K52" i="2" s="1"/>
  <c r="Q39" i="3"/>
  <c r="L52" i="2" s="1"/>
  <c r="L39" i="3"/>
  <c r="N39" i="3"/>
  <c r="M39" i="3"/>
  <c r="H52" i="2" s="1"/>
  <c r="K39" i="3"/>
  <c r="F52" i="2" s="1"/>
  <c r="I39" i="3"/>
  <c r="N26" i="3"/>
  <c r="I51" i="2" s="1"/>
  <c r="S26" i="3"/>
  <c r="N51" i="2" s="1"/>
  <c r="S39" i="3"/>
  <c r="N52" i="2" s="1"/>
  <c r="U22" i="3"/>
  <c r="I26" i="3"/>
  <c r="D51" i="2" s="1"/>
  <c r="O42" i="2"/>
  <c r="O41" i="2" s="1"/>
  <c r="O37" i="2"/>
  <c r="M89" i="2" l="1"/>
  <c r="K89" i="2"/>
  <c r="E89" i="2"/>
  <c r="E90" i="2" s="1"/>
  <c r="H89" i="2"/>
  <c r="N89" i="2"/>
  <c r="J89" i="2"/>
  <c r="L89" i="2"/>
  <c r="G89" i="2"/>
  <c r="P88" i="2"/>
  <c r="D52" i="2"/>
  <c r="I41" i="3"/>
  <c r="D36" i="2"/>
  <c r="D45" i="2" s="1"/>
  <c r="D35" i="2"/>
  <c r="D44" i="2" s="1"/>
  <c r="P44" i="2" s="1"/>
  <c r="D33" i="2"/>
  <c r="D42" i="2" s="1"/>
  <c r="D34" i="2"/>
  <c r="D43" i="2" s="1"/>
  <c r="P43" i="2" s="1"/>
  <c r="L40" i="3"/>
  <c r="G52" i="2"/>
  <c r="K28" i="3"/>
  <c r="F51" i="2"/>
  <c r="J27" i="3"/>
  <c r="E51" i="2"/>
  <c r="P27" i="3"/>
  <c r="K51" i="2"/>
  <c r="M28" i="3"/>
  <c r="H51" i="2"/>
  <c r="I52" i="2"/>
  <c r="O28" i="3"/>
  <c r="J51" i="2"/>
  <c r="K37" i="2"/>
  <c r="K41" i="2"/>
  <c r="K46" i="2" s="1"/>
  <c r="E42" i="2"/>
  <c r="E41" i="2" s="1"/>
  <c r="AF27" i="3"/>
  <c r="AA51" i="2"/>
  <c r="R28" i="3"/>
  <c r="T28" i="3"/>
  <c r="AG28" i="3"/>
  <c r="AB51" i="2"/>
  <c r="T40" i="3"/>
  <c r="O54" i="2"/>
  <c r="O56" i="2" s="1"/>
  <c r="AG40" i="3"/>
  <c r="AB52" i="2"/>
  <c r="AB54" i="2" s="1"/>
  <c r="AB56" i="2" s="1"/>
  <c r="AC40" i="3"/>
  <c r="X52" i="2"/>
  <c r="X54" i="2" s="1"/>
  <c r="X56" i="2" s="1"/>
  <c r="AH41" i="3"/>
  <c r="AC52" i="2"/>
  <c r="AC54" i="2" s="1"/>
  <c r="AC56" i="2" s="1"/>
  <c r="AB28" i="3"/>
  <c r="W51" i="2"/>
  <c r="AI40" i="3"/>
  <c r="AG52" i="2"/>
  <c r="AG82" i="2"/>
  <c r="AG83" i="2"/>
  <c r="AL38" i="3"/>
  <c r="Z36" i="3"/>
  <c r="AL36" i="3" s="1"/>
  <c r="AB27" i="3"/>
  <c r="P82" i="2"/>
  <c r="AH40" i="3"/>
  <c r="AF28" i="3"/>
  <c r="AC41" i="3"/>
  <c r="AC28" i="3"/>
  <c r="AC27" i="3"/>
  <c r="AG27" i="3"/>
  <c r="AG41" i="3"/>
  <c r="AL34" i="3"/>
  <c r="AI41" i="3"/>
  <c r="AD40" i="3"/>
  <c r="AD41" i="3"/>
  <c r="Z28" i="3"/>
  <c r="Z27" i="3"/>
  <c r="AA41" i="3"/>
  <c r="AA40" i="3"/>
  <c r="AF40" i="3"/>
  <c r="AF41" i="3"/>
  <c r="AE40" i="3"/>
  <c r="AE41" i="3"/>
  <c r="AB41" i="3"/>
  <c r="AB40" i="3"/>
  <c r="M27" i="3"/>
  <c r="AJ41" i="3"/>
  <c r="AJ40" i="3"/>
  <c r="AK41" i="3"/>
  <c r="AK40" i="3"/>
  <c r="P41" i="3"/>
  <c r="P28" i="3"/>
  <c r="F41" i="2"/>
  <c r="F46" i="2" s="1"/>
  <c r="E37" i="2"/>
  <c r="F37" i="2"/>
  <c r="L37" i="2"/>
  <c r="I41" i="2"/>
  <c r="I46" i="2" s="1"/>
  <c r="Q27" i="3"/>
  <c r="Q28" i="3"/>
  <c r="Q41" i="3"/>
  <c r="N41" i="2"/>
  <c r="N46" i="2" s="1"/>
  <c r="M41" i="2"/>
  <c r="M46" i="2" s="1"/>
  <c r="L41" i="2"/>
  <c r="L46" i="2" s="1"/>
  <c r="O27" i="3"/>
  <c r="P50" i="2"/>
  <c r="K27" i="3"/>
  <c r="J28" i="3"/>
  <c r="J37" i="2"/>
  <c r="I37" i="2"/>
  <c r="J41" i="2"/>
  <c r="J46" i="2" s="1"/>
  <c r="H42" i="2"/>
  <c r="H41" i="2" s="1"/>
  <c r="H46" i="2" s="1"/>
  <c r="N37" i="2"/>
  <c r="M37" i="2"/>
  <c r="T41" i="3"/>
  <c r="R27" i="3"/>
  <c r="L28" i="3"/>
  <c r="L27" i="3"/>
  <c r="U26" i="3"/>
  <c r="P51" i="2" s="1"/>
  <c r="R39" i="3"/>
  <c r="M52" i="2" s="1"/>
  <c r="P45" i="2"/>
  <c r="G41" i="2"/>
  <c r="G46" i="2" s="1"/>
  <c r="G37" i="2"/>
  <c r="H37" i="2"/>
  <c r="L41" i="3"/>
  <c r="T27" i="3"/>
  <c r="Q40" i="3"/>
  <c r="P40" i="3"/>
  <c r="U35" i="3"/>
  <c r="U39" i="3" s="1"/>
  <c r="M41" i="3"/>
  <c r="M40" i="3"/>
  <c r="O40" i="3"/>
  <c r="O41" i="3"/>
  <c r="K41" i="3"/>
  <c r="K40" i="3"/>
  <c r="I27" i="3"/>
  <c r="S41" i="3"/>
  <c r="S40" i="3"/>
  <c r="J41" i="3"/>
  <c r="J40" i="3"/>
  <c r="S28" i="3"/>
  <c r="S27" i="3"/>
  <c r="N27" i="3"/>
  <c r="N28" i="3"/>
  <c r="I40" i="3"/>
  <c r="N41" i="3"/>
  <c r="N40" i="3"/>
  <c r="O46" i="2"/>
  <c r="P35" i="2" l="1"/>
  <c r="P36" i="2"/>
  <c r="D41" i="2"/>
  <c r="D54" i="2" s="1"/>
  <c r="D56" i="2" s="1"/>
  <c r="D37" i="2"/>
  <c r="P34" i="2"/>
  <c r="P33" i="2"/>
  <c r="K54" i="2"/>
  <c r="K56" i="2" s="1"/>
  <c r="R41" i="3"/>
  <c r="U41" i="3" s="1"/>
  <c r="M54" i="2"/>
  <c r="M56" i="2" s="1"/>
  <c r="Z39" i="3"/>
  <c r="Z41" i="3" s="1"/>
  <c r="AL41" i="3" s="1"/>
  <c r="AL39" i="3"/>
  <c r="AL40" i="3" s="1"/>
  <c r="AL28" i="3"/>
  <c r="F54" i="2"/>
  <c r="F56" i="2" s="1"/>
  <c r="J54" i="2"/>
  <c r="J56" i="2" s="1"/>
  <c r="I54" i="2"/>
  <c r="I56" i="2" s="1"/>
  <c r="P42" i="2"/>
  <c r="P41" i="2" s="1"/>
  <c r="L54" i="2"/>
  <c r="L56" i="2" s="1"/>
  <c r="N54" i="2"/>
  <c r="N56" i="2" s="1"/>
  <c r="R40" i="3"/>
  <c r="U27" i="3"/>
  <c r="U28" i="3"/>
  <c r="H54" i="2"/>
  <c r="H56" i="2" s="1"/>
  <c r="G54" i="2"/>
  <c r="G56" i="2" s="1"/>
  <c r="P52" i="2"/>
  <c r="U40" i="3"/>
  <c r="E54" i="2"/>
  <c r="E56" i="2" s="1"/>
  <c r="E46" i="2"/>
  <c r="P37" i="2" l="1"/>
  <c r="Z40" i="3"/>
  <c r="U52" i="2"/>
  <c r="U54" i="2" s="1"/>
  <c r="U56" i="2" s="1"/>
  <c r="L99" i="2"/>
  <c r="M99" i="2"/>
  <c r="K99" i="2"/>
  <c r="F99" i="2"/>
  <c r="E99" i="2"/>
  <c r="J99" i="2"/>
  <c r="G99" i="2"/>
  <c r="H99" i="2"/>
  <c r="O99" i="2"/>
  <c r="H98" i="2"/>
  <c r="J98" i="2"/>
  <c r="G98" i="2"/>
  <c r="L98" i="2"/>
  <c r="M98" i="2"/>
  <c r="K98" i="2"/>
  <c r="F98" i="2"/>
  <c r="E98" i="2"/>
  <c r="O98" i="2"/>
  <c r="F97" i="2"/>
  <c r="K97" i="2"/>
  <c r="J97" i="2"/>
  <c r="I97" i="2"/>
  <c r="E97" i="2"/>
  <c r="G97" i="2"/>
  <c r="H97" i="2"/>
  <c r="M97" i="2"/>
  <c r="L97" i="2"/>
  <c r="O97" i="2"/>
  <c r="F96" i="2"/>
  <c r="L96" i="2"/>
  <c r="H96" i="2"/>
  <c r="G96" i="2"/>
  <c r="E96" i="2"/>
  <c r="M96" i="2"/>
  <c r="O96" i="2"/>
  <c r="I96" i="2"/>
  <c r="J96" i="2"/>
  <c r="N99" i="2"/>
  <c r="N97" i="2"/>
  <c r="N98" i="2"/>
  <c r="N96" i="2"/>
  <c r="F95" i="2" l="1"/>
  <c r="L95" i="2"/>
  <c r="N95" i="2"/>
  <c r="E95" i="2"/>
  <c r="G95" i="2"/>
  <c r="P97" i="2"/>
  <c r="H95" i="2"/>
  <c r="P63" i="2"/>
  <c r="O95" i="2"/>
  <c r="P62" i="2"/>
  <c r="K96" i="2"/>
  <c r="K95" i="2" s="1"/>
  <c r="M95" i="2"/>
  <c r="J95" i="2"/>
  <c r="P96" i="2" l="1"/>
  <c r="AG62" i="2"/>
  <c r="AG63" i="2"/>
  <c r="V97" i="2"/>
  <c r="AD97" i="2"/>
  <c r="AG64" i="2"/>
  <c r="AA98" i="2"/>
  <c r="AG65" i="2"/>
  <c r="X99" i="2"/>
  <c r="V66" i="2"/>
  <c r="W66" i="2"/>
  <c r="X66" i="2"/>
  <c r="Y66" i="2"/>
  <c r="Z66" i="2"/>
  <c r="AA66" i="2"/>
  <c r="AB66" i="2"/>
  <c r="AC66" i="2"/>
  <c r="AD66" i="2"/>
  <c r="Z89" i="2"/>
  <c r="V96" i="2"/>
  <c r="W96" i="2"/>
  <c r="X96" i="2"/>
  <c r="Z96" i="2"/>
  <c r="AA96" i="2"/>
  <c r="AB96" i="2"/>
  <c r="AC96" i="2"/>
  <c r="AD96" i="2"/>
  <c r="W97" i="2"/>
  <c r="X97" i="2"/>
  <c r="Y97" i="2"/>
  <c r="Z97" i="2"/>
  <c r="AA97" i="2"/>
  <c r="AB97" i="2"/>
  <c r="AC97" i="2"/>
  <c r="V98" i="2"/>
  <c r="W98" i="2"/>
  <c r="X98" i="2"/>
  <c r="Y98" i="2"/>
  <c r="Z98" i="2"/>
  <c r="AB98" i="2"/>
  <c r="AC98" i="2"/>
  <c r="AD98" i="2"/>
  <c r="V99" i="2"/>
  <c r="W99" i="2"/>
  <c r="Y99" i="2"/>
  <c r="Z99" i="2"/>
  <c r="AA99" i="2"/>
  <c r="AB99" i="2"/>
  <c r="AC99" i="2"/>
  <c r="AD99" i="2"/>
  <c r="X89" i="2" l="1"/>
  <c r="W89" i="2"/>
  <c r="AD89" i="2"/>
  <c r="V89" i="2"/>
  <c r="Y89" i="2"/>
  <c r="AC89" i="2"/>
  <c r="AB89" i="2"/>
  <c r="AA89" i="2"/>
  <c r="AB95" i="2"/>
  <c r="AA95" i="2"/>
  <c r="Z95" i="2"/>
  <c r="AG85" i="2"/>
  <c r="AD95" i="2"/>
  <c r="X95" i="2"/>
  <c r="W95" i="2"/>
  <c r="AG86" i="2"/>
  <c r="AC95" i="2"/>
  <c r="AG99" i="2"/>
  <c r="AG87" i="2"/>
  <c r="AG61" i="2"/>
  <c r="AG116" i="2" s="1"/>
  <c r="V95" i="2"/>
  <c r="AG97" i="2"/>
  <c r="AG98" i="2"/>
  <c r="U95" i="2"/>
  <c r="Y96" i="2"/>
  <c r="Y95" i="2" s="1"/>
  <c r="AG109" i="2" l="1"/>
  <c r="AG106" i="2"/>
  <c r="AG110" i="2"/>
  <c r="AG111" i="2"/>
  <c r="AG112" i="2"/>
  <c r="AG108" i="2"/>
  <c r="AG113" i="2"/>
  <c r="AG114" i="2"/>
  <c r="AG104" i="2"/>
  <c r="AG105" i="2"/>
  <c r="AG107" i="2"/>
  <c r="AG115" i="2"/>
  <c r="AG89" i="2"/>
  <c r="AG96" i="2"/>
  <c r="AG95" i="2" s="1"/>
  <c r="P65" i="2" l="1"/>
  <c r="I81" i="2"/>
  <c r="P81" i="2" s="1"/>
  <c r="I99" i="2"/>
  <c r="P99" i="2"/>
  <c r="I98" i="2"/>
  <c r="I95" i="2" s="1"/>
  <c r="I80" i="2"/>
  <c r="I61" i="2"/>
  <c r="I66" i="2" s="1"/>
  <c r="P64" i="2"/>
  <c r="P61" i="2" l="1"/>
  <c r="P116" i="2" s="1"/>
  <c r="I77" i="2"/>
  <c r="P77" i="2" s="1"/>
  <c r="P87" i="2"/>
  <c r="P107" i="2"/>
  <c r="P114" i="2"/>
  <c r="P113" i="2"/>
  <c r="P109" i="2"/>
  <c r="P110" i="2"/>
  <c r="P115" i="2"/>
  <c r="P108" i="2"/>
  <c r="P104" i="2"/>
  <c r="P106" i="2"/>
  <c r="P112" i="2"/>
  <c r="P105" i="2"/>
  <c r="P111" i="2"/>
  <c r="I83" i="2"/>
  <c r="P83" i="2" s="1"/>
  <c r="P98" i="2"/>
  <c r="P95" i="2" s="1"/>
  <c r="I115" i="2"/>
  <c r="P80" i="2"/>
  <c r="P86" i="2"/>
  <c r="P85" i="2" l="1"/>
  <c r="P89" i="2" s="1"/>
  <c r="I89" i="2"/>
</calcChain>
</file>

<file path=xl/comments1.xml><?xml version="1.0" encoding="utf-8"?>
<comments xmlns="http://schemas.openxmlformats.org/spreadsheetml/2006/main">
  <authors>
    <author>Author</author>
  </authors>
  <commentList>
    <comment ref="P9" authorId="0" shapeId="0">
      <text>
        <r>
          <rPr>
            <sz val="15"/>
            <color indexed="81"/>
            <rFont val="Tahoma"/>
            <family val="2"/>
          </rPr>
          <t>Temporary price</t>
        </r>
        <r>
          <rPr>
            <sz val="9"/>
            <color indexed="81"/>
            <rFont val="Tahoma"/>
            <family val="2"/>
          </rPr>
          <t xml:space="preserve">
</t>
        </r>
      </text>
    </comment>
  </commentList>
</comments>
</file>

<file path=xl/comments2.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List>
</comments>
</file>

<file path=xl/comments3.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List>
</comments>
</file>

<file path=xl/comments4.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List>
</comments>
</file>

<file path=xl/comments5.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List>
</comments>
</file>

<file path=xl/comments6.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List>
</comments>
</file>

<file path=xl/comments7.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 ref="B57" authorId="0" shapeId="0">
      <text>
        <r>
          <rPr>
            <sz val="9"/>
            <color indexed="81"/>
            <rFont val="Tahoma"/>
            <family val="2"/>
          </rPr>
          <t xml:space="preserve">
Check tentative sales for ref</t>
        </r>
      </text>
    </comment>
    <comment ref="B79" authorId="0" shapeId="0">
      <text>
        <r>
          <rPr>
            <sz val="9"/>
            <color indexed="81"/>
            <rFont val="Tahoma"/>
            <family val="2"/>
          </rPr>
          <t xml:space="preserve">
Check tentative sales for ref</t>
        </r>
      </text>
    </comment>
  </commentList>
</comments>
</file>

<file path=xl/comments8.xml><?xml version="1.0" encoding="utf-8"?>
<comments xmlns="http://schemas.openxmlformats.org/spreadsheetml/2006/main">
  <authors>
    <author>ANALIZA D. HERNANDEZ</author>
  </authors>
  <commentList>
    <comment ref="B3" authorId="0" shapeId="0">
      <text>
        <r>
          <rPr>
            <sz val="9"/>
            <color indexed="81"/>
            <rFont val="Tahoma"/>
            <family val="2"/>
          </rPr>
          <t xml:space="preserve">
Check tentative sales for ref</t>
        </r>
      </text>
    </comment>
    <comment ref="B25" authorId="0" shapeId="0">
      <text>
        <r>
          <rPr>
            <sz val="9"/>
            <color indexed="81"/>
            <rFont val="Tahoma"/>
            <family val="2"/>
          </rPr>
          <t xml:space="preserve">
Check tentative sales for ref</t>
        </r>
      </text>
    </comment>
    <comment ref="B50" authorId="0" shapeId="0">
      <text>
        <r>
          <rPr>
            <sz val="9"/>
            <color indexed="81"/>
            <rFont val="Tahoma"/>
            <family val="2"/>
          </rPr>
          <t xml:space="preserve">
Check tentative sales for ref</t>
        </r>
      </text>
    </comment>
    <comment ref="B72" authorId="0" shapeId="0">
      <text>
        <r>
          <rPr>
            <sz val="9"/>
            <color indexed="81"/>
            <rFont val="Tahoma"/>
            <family val="2"/>
          </rPr>
          <t xml:space="preserve">
Check tentative sales for ref</t>
        </r>
      </text>
    </comment>
  </commentList>
</comments>
</file>

<file path=xl/comments9.xml><?xml version="1.0" encoding="utf-8"?>
<comments xmlns="http://schemas.openxmlformats.org/spreadsheetml/2006/main">
  <authors>
    <author>Valenzuela, Gilbert</author>
  </authors>
  <commentList>
    <comment ref="H81" authorId="0" shapeId="0">
      <text>
        <r>
          <rPr>
            <sz val="9"/>
            <color indexed="81"/>
            <rFont val="Tahoma"/>
            <family val="2"/>
          </rPr>
          <t xml:space="preserve">Confirmation of New order from Yutaka die order x 5set; FCC die cast (2cav)
</t>
        </r>
      </text>
    </comment>
  </commentList>
</comments>
</file>

<file path=xl/comments10.xml><?xml version="1.0" encoding="utf-8"?>
<comments xmlns="http://schemas.openxmlformats.org/spreadsheetml/2006/main">
  <authors>
    <author>Valenzuela, Gilbert</author>
  </authors>
  <commentList>
    <comment ref="B42" authorId="0" shapeId="0">
      <text>
        <r>
          <rPr>
            <b/>
            <sz val="9"/>
            <color indexed="81"/>
            <rFont val="Tahoma"/>
            <family val="2"/>
          </rPr>
          <t>Valenzuela, Gilbert:</t>
        </r>
        <r>
          <rPr>
            <sz val="9"/>
            <color indexed="81"/>
            <rFont val="Tahoma"/>
            <family val="2"/>
          </rPr>
          <t xml:space="preserve">
For Review.
Base on Actual Manhour / Job (Average)</t>
        </r>
      </text>
    </comment>
    <comment ref="S42" authorId="0" shapeId="0">
      <text>
        <r>
          <rPr>
            <b/>
            <sz val="9"/>
            <color indexed="81"/>
            <rFont val="Tahoma"/>
            <family val="2"/>
          </rPr>
          <t>Valenzuela, Gilbert:</t>
        </r>
        <r>
          <rPr>
            <sz val="9"/>
            <color indexed="81"/>
            <rFont val="Tahoma"/>
            <family val="2"/>
          </rPr>
          <t xml:space="preserve">
For Review.
Base on Actual Manhour / Job (Average)</t>
        </r>
      </text>
    </comment>
    <comment ref="B43" authorId="0" shapeId="0">
      <text>
        <r>
          <rPr>
            <b/>
            <sz val="9"/>
            <color indexed="81"/>
            <rFont val="Tahoma"/>
            <family val="2"/>
          </rPr>
          <t>Valenzuela, Gilbert:</t>
        </r>
        <r>
          <rPr>
            <sz val="9"/>
            <color indexed="81"/>
            <rFont val="Tahoma"/>
            <family val="2"/>
          </rPr>
          <t xml:space="preserve">
For Review.
Base on Actual Manhour / Job (Average)</t>
        </r>
      </text>
    </comment>
    <comment ref="S43" authorId="0" shapeId="0">
      <text>
        <r>
          <rPr>
            <b/>
            <sz val="9"/>
            <color indexed="81"/>
            <rFont val="Tahoma"/>
            <family val="2"/>
          </rPr>
          <t>Valenzuela, Gilbert:</t>
        </r>
        <r>
          <rPr>
            <sz val="9"/>
            <color indexed="81"/>
            <rFont val="Tahoma"/>
            <family val="2"/>
          </rPr>
          <t xml:space="preserve">
For Review.
Base on Actual Manhour / Job (Average)</t>
        </r>
      </text>
    </comment>
    <comment ref="B44" authorId="0" shapeId="0">
      <text>
        <r>
          <rPr>
            <b/>
            <sz val="9"/>
            <color indexed="81"/>
            <rFont val="Tahoma"/>
            <family val="2"/>
          </rPr>
          <t>Valenzuela, Gilbert:</t>
        </r>
        <r>
          <rPr>
            <sz val="9"/>
            <color indexed="81"/>
            <rFont val="Tahoma"/>
            <family val="2"/>
          </rPr>
          <t xml:space="preserve">
For Review.
Base on Actual Manhour / Job (Average)</t>
        </r>
      </text>
    </comment>
    <comment ref="S44" authorId="0" shapeId="0">
      <text>
        <r>
          <rPr>
            <b/>
            <sz val="9"/>
            <color indexed="81"/>
            <rFont val="Tahoma"/>
            <family val="2"/>
          </rPr>
          <t>Valenzuela, Gilbert:</t>
        </r>
        <r>
          <rPr>
            <sz val="9"/>
            <color indexed="81"/>
            <rFont val="Tahoma"/>
            <family val="2"/>
          </rPr>
          <t xml:space="preserve">
For Review.
Base on Actual Manhour / Job (Average)</t>
        </r>
      </text>
    </comment>
    <comment ref="B45" authorId="0" shapeId="0">
      <text>
        <r>
          <rPr>
            <b/>
            <sz val="9"/>
            <color indexed="81"/>
            <rFont val="Tahoma"/>
            <family val="2"/>
          </rPr>
          <t>Valenzuela, Gilbert:</t>
        </r>
        <r>
          <rPr>
            <sz val="9"/>
            <color indexed="81"/>
            <rFont val="Tahoma"/>
            <family val="2"/>
          </rPr>
          <t xml:space="preserve">
For Review.
Base on Actual Manhour / Job (Average)</t>
        </r>
      </text>
    </comment>
    <comment ref="S45" authorId="0" shapeId="0">
      <text>
        <r>
          <rPr>
            <b/>
            <sz val="9"/>
            <color indexed="81"/>
            <rFont val="Tahoma"/>
            <family val="2"/>
          </rPr>
          <t>Valenzuela, Gilbert:</t>
        </r>
        <r>
          <rPr>
            <sz val="9"/>
            <color indexed="81"/>
            <rFont val="Tahoma"/>
            <family val="2"/>
          </rPr>
          <t xml:space="preserve">
For Review.
Base on Actual Manhour / Job (Average)</t>
        </r>
      </text>
    </comment>
    <comment ref="I61" authorId="0" shapeId="0">
      <text>
        <r>
          <rPr>
            <sz val="15"/>
            <color indexed="81"/>
            <rFont val="Tahoma"/>
            <family val="2"/>
          </rPr>
          <t>Increased covid case</t>
        </r>
      </text>
    </comment>
    <comment ref="B62" authorId="0" shapeId="0">
      <text>
        <r>
          <rPr>
            <b/>
            <sz val="9"/>
            <color indexed="81"/>
            <rFont val="Tahoma"/>
            <family val="2"/>
          </rPr>
          <t>Valenzuela, Gilbert:</t>
        </r>
        <r>
          <rPr>
            <sz val="9"/>
            <color indexed="81"/>
            <rFont val="Tahoma"/>
            <family val="2"/>
          </rPr>
          <t xml:space="preserve">
For Review.
Base on Actual Manhour / Job (Average)</t>
        </r>
      </text>
    </comment>
    <comment ref="S62" authorId="0" shapeId="0">
      <text>
        <r>
          <rPr>
            <b/>
            <sz val="9"/>
            <color indexed="81"/>
            <rFont val="Tahoma"/>
            <family val="2"/>
          </rPr>
          <t>Valenzuela, Gilbert:</t>
        </r>
        <r>
          <rPr>
            <sz val="9"/>
            <color indexed="81"/>
            <rFont val="Tahoma"/>
            <family val="2"/>
          </rPr>
          <t xml:space="preserve">
For Review.
Base on Actual Manhour / Job (Average)</t>
        </r>
      </text>
    </comment>
    <comment ref="B63" authorId="0" shapeId="0">
      <text>
        <r>
          <rPr>
            <b/>
            <sz val="9"/>
            <color indexed="81"/>
            <rFont val="Tahoma"/>
            <family val="2"/>
          </rPr>
          <t>Valenzuela, Gilbert:</t>
        </r>
        <r>
          <rPr>
            <sz val="9"/>
            <color indexed="81"/>
            <rFont val="Tahoma"/>
            <family val="2"/>
          </rPr>
          <t xml:space="preserve">
For Review.
Base on Actual Manhour / Job (Average)</t>
        </r>
      </text>
    </comment>
    <comment ref="S63" authorId="0" shapeId="0">
      <text>
        <r>
          <rPr>
            <b/>
            <sz val="9"/>
            <color indexed="81"/>
            <rFont val="Tahoma"/>
            <family val="2"/>
          </rPr>
          <t>Valenzuela, Gilbert:</t>
        </r>
        <r>
          <rPr>
            <sz val="9"/>
            <color indexed="81"/>
            <rFont val="Tahoma"/>
            <family val="2"/>
          </rPr>
          <t xml:space="preserve">
For Review.
Base on Actual Manhour / Job (Average)</t>
        </r>
      </text>
    </comment>
    <comment ref="B64" authorId="0" shapeId="0">
      <text>
        <r>
          <rPr>
            <b/>
            <sz val="9"/>
            <color indexed="81"/>
            <rFont val="Tahoma"/>
            <family val="2"/>
          </rPr>
          <t>Valenzuela, Gilbert:</t>
        </r>
        <r>
          <rPr>
            <sz val="9"/>
            <color indexed="81"/>
            <rFont val="Tahoma"/>
            <family val="2"/>
          </rPr>
          <t xml:space="preserve">
For Review.
Base on Actual Manhour / Job (Average)</t>
        </r>
      </text>
    </comment>
    <comment ref="S64" authorId="0" shapeId="0">
      <text>
        <r>
          <rPr>
            <b/>
            <sz val="9"/>
            <color indexed="81"/>
            <rFont val="Tahoma"/>
            <family val="2"/>
          </rPr>
          <t>Valenzuela, Gilbert:</t>
        </r>
        <r>
          <rPr>
            <sz val="9"/>
            <color indexed="81"/>
            <rFont val="Tahoma"/>
            <family val="2"/>
          </rPr>
          <t xml:space="preserve">
For Review.
Base on Actual Manhour / Job (Average)</t>
        </r>
      </text>
    </comment>
    <comment ref="B65" authorId="0" shapeId="0">
      <text>
        <r>
          <rPr>
            <b/>
            <sz val="9"/>
            <color indexed="81"/>
            <rFont val="Tahoma"/>
            <family val="2"/>
          </rPr>
          <t>Valenzuela, Gilbert:</t>
        </r>
        <r>
          <rPr>
            <sz val="9"/>
            <color indexed="81"/>
            <rFont val="Tahoma"/>
            <family val="2"/>
          </rPr>
          <t xml:space="preserve">
For Review.
Base on Actual Manhour / Job (Average)</t>
        </r>
      </text>
    </comment>
    <comment ref="S65" authorId="0" shapeId="0">
      <text>
        <r>
          <rPr>
            <b/>
            <sz val="9"/>
            <color indexed="81"/>
            <rFont val="Tahoma"/>
            <family val="2"/>
          </rPr>
          <t>Valenzuela, Gilbert:</t>
        </r>
        <r>
          <rPr>
            <sz val="9"/>
            <color indexed="81"/>
            <rFont val="Tahoma"/>
            <family val="2"/>
          </rPr>
          <t xml:space="preserve">
For Review.
Base on Actual Manhour / Job (Average)</t>
        </r>
      </text>
    </comment>
    <comment ref="D82" authorId="0" shapeId="0">
      <text>
        <r>
          <rPr>
            <b/>
            <sz val="9"/>
            <color indexed="81"/>
            <rFont val="Tahoma"/>
            <family val="2"/>
          </rPr>
          <t>Valenzuela, Gilbert:</t>
        </r>
        <r>
          <rPr>
            <sz val="9"/>
            <color indexed="81"/>
            <rFont val="Tahoma"/>
            <family val="2"/>
          </rPr>
          <t xml:space="preserve">
</t>
        </r>
      </text>
    </comment>
    <comment ref="E82" authorId="0" shapeId="0">
      <text>
        <r>
          <rPr>
            <b/>
            <sz val="9"/>
            <color indexed="81"/>
            <rFont val="Tahoma"/>
            <family val="2"/>
          </rPr>
          <t>Valenzuela, Gilbert:</t>
        </r>
        <r>
          <rPr>
            <sz val="9"/>
            <color indexed="81"/>
            <rFont val="Tahoma"/>
            <family val="2"/>
          </rPr>
          <t xml:space="preserve">
</t>
        </r>
      </text>
    </comment>
    <comment ref="F82" authorId="0" shapeId="0">
      <text>
        <r>
          <rPr>
            <b/>
            <sz val="9"/>
            <color indexed="81"/>
            <rFont val="Tahoma"/>
            <family val="2"/>
          </rPr>
          <t>Valenzuela, Gilbert:</t>
        </r>
        <r>
          <rPr>
            <sz val="9"/>
            <color indexed="81"/>
            <rFont val="Tahoma"/>
            <family val="2"/>
          </rPr>
          <t xml:space="preserve">
</t>
        </r>
      </text>
    </comment>
    <comment ref="G82" authorId="0" shapeId="0">
      <text>
        <r>
          <rPr>
            <b/>
            <sz val="9"/>
            <color indexed="81"/>
            <rFont val="Tahoma"/>
            <family val="2"/>
          </rPr>
          <t>Valenzuela, Gilbert:</t>
        </r>
        <r>
          <rPr>
            <sz val="9"/>
            <color indexed="81"/>
            <rFont val="Tahoma"/>
            <family val="2"/>
          </rPr>
          <t xml:space="preserve">
</t>
        </r>
      </text>
    </comment>
    <comment ref="H82" authorId="0" shapeId="0">
      <text>
        <r>
          <rPr>
            <b/>
            <sz val="9"/>
            <color indexed="81"/>
            <rFont val="Tahoma"/>
            <family val="2"/>
          </rPr>
          <t>Valenzuela, Gilbert:</t>
        </r>
        <r>
          <rPr>
            <sz val="9"/>
            <color indexed="81"/>
            <rFont val="Tahoma"/>
            <family val="2"/>
          </rPr>
          <t xml:space="preserve">
</t>
        </r>
      </text>
    </comment>
    <comment ref="I82" authorId="0" shapeId="0">
      <text>
        <r>
          <rPr>
            <b/>
            <sz val="9"/>
            <color indexed="81"/>
            <rFont val="Tahoma"/>
            <family val="2"/>
          </rPr>
          <t>Valenzuela, Gilbert:</t>
        </r>
        <r>
          <rPr>
            <sz val="9"/>
            <color indexed="81"/>
            <rFont val="Tahoma"/>
            <family val="2"/>
          </rPr>
          <t xml:space="preserve">
</t>
        </r>
      </text>
    </comment>
    <comment ref="J82" authorId="0" shapeId="0">
      <text>
        <r>
          <rPr>
            <b/>
            <sz val="9"/>
            <color indexed="81"/>
            <rFont val="Tahoma"/>
            <family val="2"/>
          </rPr>
          <t>Valenzuela, Gilbert:</t>
        </r>
        <r>
          <rPr>
            <sz val="9"/>
            <color indexed="81"/>
            <rFont val="Tahoma"/>
            <family val="2"/>
          </rPr>
          <t xml:space="preserve">
</t>
        </r>
      </text>
    </comment>
    <comment ref="K82" authorId="0" shapeId="0">
      <text>
        <r>
          <rPr>
            <b/>
            <sz val="9"/>
            <color indexed="81"/>
            <rFont val="Tahoma"/>
            <family val="2"/>
          </rPr>
          <t>Valenzuela, Gilbert:</t>
        </r>
        <r>
          <rPr>
            <sz val="9"/>
            <color indexed="81"/>
            <rFont val="Tahoma"/>
            <family val="2"/>
          </rPr>
          <t xml:space="preserve">
</t>
        </r>
      </text>
    </comment>
    <comment ref="L82" authorId="0" shapeId="0">
      <text>
        <r>
          <rPr>
            <b/>
            <sz val="9"/>
            <color indexed="81"/>
            <rFont val="Tahoma"/>
            <family val="2"/>
          </rPr>
          <t>Valenzuela, Gilbert:</t>
        </r>
        <r>
          <rPr>
            <sz val="9"/>
            <color indexed="81"/>
            <rFont val="Tahoma"/>
            <family val="2"/>
          </rPr>
          <t xml:space="preserve">
</t>
        </r>
      </text>
    </comment>
    <comment ref="M82" authorId="0" shapeId="0">
      <text>
        <r>
          <rPr>
            <b/>
            <sz val="9"/>
            <color indexed="81"/>
            <rFont val="Tahoma"/>
            <family val="2"/>
          </rPr>
          <t>Valenzuela, Gilbert:</t>
        </r>
        <r>
          <rPr>
            <sz val="9"/>
            <color indexed="81"/>
            <rFont val="Tahoma"/>
            <family val="2"/>
          </rPr>
          <t xml:space="preserve">
</t>
        </r>
      </text>
    </comment>
    <comment ref="N82" authorId="0" shapeId="0">
      <text>
        <r>
          <rPr>
            <b/>
            <sz val="9"/>
            <color indexed="81"/>
            <rFont val="Tahoma"/>
            <family val="2"/>
          </rPr>
          <t>Valenzuela, Gilbert:</t>
        </r>
        <r>
          <rPr>
            <sz val="9"/>
            <color indexed="81"/>
            <rFont val="Tahoma"/>
            <family val="2"/>
          </rPr>
          <t xml:space="preserve">
</t>
        </r>
      </text>
    </comment>
    <comment ref="O82" authorId="0" shapeId="0">
      <text>
        <r>
          <rPr>
            <b/>
            <sz val="9"/>
            <color indexed="81"/>
            <rFont val="Tahoma"/>
            <family val="2"/>
          </rPr>
          <t>Valenzuela, Gilbert:</t>
        </r>
        <r>
          <rPr>
            <sz val="9"/>
            <color indexed="81"/>
            <rFont val="Tahoma"/>
            <family val="2"/>
          </rPr>
          <t xml:space="preserve">
</t>
        </r>
      </text>
    </comment>
    <comment ref="U82" authorId="0" shapeId="0">
      <text>
        <r>
          <rPr>
            <b/>
            <sz val="9"/>
            <color indexed="81"/>
            <rFont val="Tahoma"/>
            <family val="2"/>
          </rPr>
          <t>Valenzuela, Gilbert:</t>
        </r>
        <r>
          <rPr>
            <sz val="9"/>
            <color indexed="81"/>
            <rFont val="Tahoma"/>
            <family val="2"/>
          </rPr>
          <t xml:space="preserve">
</t>
        </r>
      </text>
    </comment>
    <comment ref="V82" authorId="0" shapeId="0">
      <text>
        <r>
          <rPr>
            <b/>
            <sz val="9"/>
            <color indexed="81"/>
            <rFont val="Tahoma"/>
            <family val="2"/>
          </rPr>
          <t>Valenzuela, Gilbert:</t>
        </r>
        <r>
          <rPr>
            <sz val="9"/>
            <color indexed="81"/>
            <rFont val="Tahoma"/>
            <family val="2"/>
          </rPr>
          <t xml:space="preserve">
</t>
        </r>
      </text>
    </comment>
    <comment ref="W82" authorId="0" shapeId="0">
      <text>
        <r>
          <rPr>
            <b/>
            <sz val="9"/>
            <color indexed="81"/>
            <rFont val="Tahoma"/>
            <family val="2"/>
          </rPr>
          <t>Valenzuela, Gilbert:</t>
        </r>
        <r>
          <rPr>
            <sz val="9"/>
            <color indexed="81"/>
            <rFont val="Tahoma"/>
            <family val="2"/>
          </rPr>
          <t xml:space="preserve">
</t>
        </r>
      </text>
    </comment>
    <comment ref="X82" authorId="0" shapeId="0">
      <text>
        <r>
          <rPr>
            <b/>
            <sz val="9"/>
            <color indexed="81"/>
            <rFont val="Tahoma"/>
            <family val="2"/>
          </rPr>
          <t>Valenzuela, Gilbert:</t>
        </r>
        <r>
          <rPr>
            <sz val="9"/>
            <color indexed="81"/>
            <rFont val="Tahoma"/>
            <family val="2"/>
          </rPr>
          <t xml:space="preserve">
</t>
        </r>
      </text>
    </comment>
    <comment ref="Y82" authorId="0" shapeId="0">
      <text>
        <r>
          <rPr>
            <b/>
            <sz val="9"/>
            <color indexed="81"/>
            <rFont val="Tahoma"/>
            <family val="2"/>
          </rPr>
          <t>Valenzuela, Gilbert:</t>
        </r>
        <r>
          <rPr>
            <sz val="9"/>
            <color indexed="81"/>
            <rFont val="Tahoma"/>
            <family val="2"/>
          </rPr>
          <t xml:space="preserve">
</t>
        </r>
      </text>
    </comment>
    <comment ref="Z82" authorId="0" shapeId="0">
      <text>
        <r>
          <rPr>
            <b/>
            <sz val="9"/>
            <color indexed="81"/>
            <rFont val="Tahoma"/>
            <family val="2"/>
          </rPr>
          <t>Valenzuela, Gilbert:</t>
        </r>
        <r>
          <rPr>
            <sz val="9"/>
            <color indexed="81"/>
            <rFont val="Tahoma"/>
            <family val="2"/>
          </rPr>
          <t xml:space="preserve">
</t>
        </r>
      </text>
    </comment>
    <comment ref="AA82" authorId="0" shapeId="0">
      <text>
        <r>
          <rPr>
            <b/>
            <sz val="9"/>
            <color indexed="81"/>
            <rFont val="Tahoma"/>
            <family val="2"/>
          </rPr>
          <t>Valenzuela, Gilbert:</t>
        </r>
        <r>
          <rPr>
            <sz val="9"/>
            <color indexed="81"/>
            <rFont val="Tahoma"/>
            <family val="2"/>
          </rPr>
          <t xml:space="preserve">
</t>
        </r>
      </text>
    </comment>
    <comment ref="AB82" authorId="0" shapeId="0">
      <text>
        <r>
          <rPr>
            <b/>
            <sz val="9"/>
            <color indexed="81"/>
            <rFont val="Tahoma"/>
            <family val="2"/>
          </rPr>
          <t>Valenzuela, Gilbert:</t>
        </r>
        <r>
          <rPr>
            <sz val="9"/>
            <color indexed="81"/>
            <rFont val="Tahoma"/>
            <family val="2"/>
          </rPr>
          <t xml:space="preserve">
</t>
        </r>
      </text>
    </comment>
    <comment ref="AC82" authorId="0" shapeId="0">
      <text>
        <r>
          <rPr>
            <b/>
            <sz val="9"/>
            <color indexed="81"/>
            <rFont val="Tahoma"/>
            <family val="2"/>
          </rPr>
          <t>Valenzuela, Gilbert:</t>
        </r>
        <r>
          <rPr>
            <sz val="9"/>
            <color indexed="81"/>
            <rFont val="Tahoma"/>
            <family val="2"/>
          </rPr>
          <t xml:space="preserve">
</t>
        </r>
      </text>
    </comment>
    <comment ref="AD82" authorId="0" shapeId="0">
      <text>
        <r>
          <rPr>
            <b/>
            <sz val="9"/>
            <color indexed="81"/>
            <rFont val="Tahoma"/>
            <family val="2"/>
          </rPr>
          <t>Valenzuela, Gilbert:</t>
        </r>
        <r>
          <rPr>
            <sz val="9"/>
            <color indexed="81"/>
            <rFont val="Tahoma"/>
            <family val="2"/>
          </rPr>
          <t xml:space="preserve">
</t>
        </r>
      </text>
    </comment>
    <comment ref="AE82" authorId="0" shapeId="0">
      <text>
        <r>
          <rPr>
            <b/>
            <sz val="9"/>
            <color indexed="81"/>
            <rFont val="Tahoma"/>
            <family val="2"/>
          </rPr>
          <t>Valenzuela, Gilbert:</t>
        </r>
        <r>
          <rPr>
            <sz val="9"/>
            <color indexed="81"/>
            <rFont val="Tahoma"/>
            <family val="2"/>
          </rPr>
          <t xml:space="preserve">
</t>
        </r>
      </text>
    </comment>
    <comment ref="AF82" authorId="0" shapeId="0">
      <text>
        <r>
          <rPr>
            <b/>
            <sz val="9"/>
            <color indexed="81"/>
            <rFont val="Tahoma"/>
            <family val="2"/>
          </rPr>
          <t>Valenzuela, Gilbert:</t>
        </r>
        <r>
          <rPr>
            <sz val="9"/>
            <color indexed="81"/>
            <rFont val="Tahoma"/>
            <family val="2"/>
          </rPr>
          <t xml:space="preserve">
</t>
        </r>
      </text>
    </comment>
  </commentList>
</comments>
</file>

<file path=xl/comments11.xml><?xml version="1.0" encoding="utf-8"?>
<comments xmlns="http://schemas.openxmlformats.org/spreadsheetml/2006/main">
  <authors>
    <author>Valenzuela, Gilbert</author>
    <author>Windows 10</author>
  </authors>
  <commentList>
    <comment ref="Y6" authorId="0" shapeId="0">
      <text>
        <r>
          <rPr>
            <b/>
            <sz val="9"/>
            <color indexed="81"/>
            <rFont val="Tahoma"/>
            <family val="2"/>
          </rPr>
          <t>FY2021 Calendar V3</t>
        </r>
        <r>
          <rPr>
            <sz val="9"/>
            <color indexed="81"/>
            <rFont val="Tahoma"/>
            <family val="2"/>
          </rPr>
          <t xml:space="preserve">
</t>
        </r>
      </text>
    </comment>
    <comment ref="E13" authorId="1" shapeId="0">
      <text>
        <r>
          <rPr>
            <sz val="9"/>
            <color indexed="81"/>
            <rFont val="Tahoma"/>
            <family val="2"/>
          </rPr>
          <t xml:space="preserve">Machine Count Base
</t>
        </r>
      </text>
    </comment>
    <comment ref="E25" authorId="1" shapeId="0">
      <text>
        <r>
          <rPr>
            <sz val="9"/>
            <color indexed="81"/>
            <rFont val="Tahoma"/>
            <family val="2"/>
          </rPr>
          <t xml:space="preserve">Machine Count Base
</t>
        </r>
      </text>
    </comment>
    <comment ref="E38" authorId="1" shapeId="0">
      <text>
        <r>
          <rPr>
            <sz val="9"/>
            <color indexed="81"/>
            <rFont val="Tahoma"/>
            <family val="2"/>
          </rPr>
          <t xml:space="preserve">Machine Count Base
</t>
        </r>
      </text>
    </comment>
  </commentList>
</comments>
</file>

<file path=xl/comments12.xml><?xml version="1.0" encoding="utf-8"?>
<comments xmlns="http://schemas.openxmlformats.org/spreadsheetml/2006/main">
  <authors>
    <author>Valenzuela, Gilbert</author>
  </authors>
  <commentList>
    <comment ref="F5" authorId="0" shapeId="0">
      <text>
        <r>
          <rPr>
            <b/>
            <sz val="9"/>
            <color indexed="81"/>
            <rFont val="Tahoma"/>
            <family val="2"/>
          </rPr>
          <t>new design =&gt; Diane
Jerome
Alvin</t>
        </r>
      </text>
    </comment>
    <comment ref="D11" authorId="0" shapeId="0">
      <text>
        <r>
          <rPr>
            <b/>
            <sz val="9"/>
            <color indexed="81"/>
            <rFont val="Tahoma"/>
            <family val="2"/>
          </rPr>
          <t>NC LAthe</t>
        </r>
      </text>
    </comment>
  </commentList>
</comments>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DM売上見込み (21.08.13).xlsx!Sale_item" type="102" refreshedVersion="6" minRefreshableVersion="5">
    <extLst>
      <ext xmlns:x15="http://schemas.microsoft.com/office/spreadsheetml/2010/11/main" uri="{DE250136-89BD-433C-8126-D09CA5730AF9}">
        <x15:connection id="Sale_item" autoDelete="1">
          <x15:rangePr sourceName="_xlcn.WorksheetConnection_TDM売上見込み21.08.13.xlsxSale_item1"/>
        </x15:connection>
      </ext>
    </extLst>
  </connection>
  <connection id="3" name="WorksheetConnection_TDM売上見込み (21.08.13).xlsx!Table12" type="102" refreshedVersion="6" minRefreshableVersion="5">
    <extLst>
      <ext xmlns:x15="http://schemas.microsoft.com/office/spreadsheetml/2010/11/main" uri="{DE250136-89BD-433C-8126-D09CA5730AF9}">
        <x15:connection id="Table12" autoDelete="1">
          <x15:rangePr sourceName="_xlcn.WorksheetConnection_TDM売上見込み21.08.13.xlsxTable121"/>
        </x15:connection>
      </ext>
    </extLst>
  </connection>
</connections>
</file>

<file path=xl/sharedStrings.xml><?xml version="1.0" encoding="utf-8"?>
<sst xmlns="http://schemas.openxmlformats.org/spreadsheetml/2006/main" count="34754" uniqueCount="7416">
  <si>
    <r>
      <t>3/6</t>
    </r>
    <r>
      <rPr>
        <sz val="11"/>
        <color indexed="8"/>
        <rFont val="ＭＳ Ｐゴシック"/>
        <family val="3"/>
        <charset val="128"/>
      </rPr>
      <t>ベース</t>
    </r>
    <phoneticPr fontId="10"/>
  </si>
  <si>
    <t>Mecha (FTEC)</t>
    <phoneticPr fontId="10"/>
  </si>
  <si>
    <t>MAPLE</t>
  </si>
  <si>
    <t>MECHA Total</t>
    <phoneticPr fontId="10"/>
  </si>
  <si>
    <r>
      <t>1QRF</t>
    </r>
    <r>
      <rPr>
        <sz val="11"/>
        <color indexed="8"/>
        <rFont val="ＭＳ Ｐゴシック"/>
        <family val="3"/>
        <charset val="128"/>
      </rPr>
      <t>ベース</t>
    </r>
    <phoneticPr fontId="10"/>
  </si>
  <si>
    <t>３月目標</t>
    <rPh sb="1" eb="2">
      <t>ガツ</t>
    </rPh>
    <rPh sb="2" eb="4">
      <t>モクヒョウ</t>
    </rPh>
    <phoneticPr fontId="10"/>
  </si>
  <si>
    <t>差異</t>
    <rPh sb="0" eb="2">
      <t>サイ</t>
    </rPh>
    <phoneticPr fontId="10"/>
  </si>
  <si>
    <t>※</t>
    <phoneticPr fontId="10"/>
  </si>
  <si>
    <t>TDM (LOCAL) MY</t>
    <phoneticPr fontId="10"/>
  </si>
  <si>
    <t>TDM (FTEC) MF</t>
    <phoneticPr fontId="10"/>
  </si>
  <si>
    <t>TDM (FTEC) MV</t>
    <phoneticPr fontId="10"/>
  </si>
  <si>
    <t>TDM (FTEC)  Total</t>
    <phoneticPr fontId="10"/>
  </si>
  <si>
    <t>TDM Total</t>
    <phoneticPr fontId="10"/>
  </si>
  <si>
    <t>Sales Total</t>
    <phoneticPr fontId="10"/>
  </si>
  <si>
    <r>
      <t>4</t>
    </r>
    <r>
      <rPr>
        <sz val="11"/>
        <color indexed="8"/>
        <rFont val="ＭＳ Ｐゴシック"/>
        <family val="3"/>
        <charset val="128"/>
      </rPr>
      <t>月ゼロ</t>
    </r>
    <rPh sb="1" eb="2">
      <t>ガツ</t>
    </rPh>
    <phoneticPr fontId="10"/>
  </si>
  <si>
    <t>&lt;Sales&gt;</t>
    <phoneticPr fontId="10"/>
  </si>
  <si>
    <r>
      <t>4</t>
    </r>
    <r>
      <rPr>
        <sz val="11"/>
        <color indexed="8"/>
        <rFont val="ＭＳ Ｐゴシック"/>
        <family val="3"/>
        <charset val="128"/>
      </rPr>
      <t>月</t>
    </r>
    <r>
      <rPr>
        <sz val="11"/>
        <color indexed="8"/>
        <rFont val="Arial"/>
        <family val="2"/>
      </rPr>
      <t>+5</t>
    </r>
    <r>
      <rPr>
        <sz val="11"/>
        <color indexed="8"/>
        <rFont val="ＭＳ Ｐゴシック"/>
        <family val="3"/>
        <charset val="128"/>
      </rPr>
      <t>月</t>
    </r>
    <rPh sb="1" eb="2">
      <t>ガツ</t>
    </rPh>
    <phoneticPr fontId="10"/>
  </si>
  <si>
    <t>出勤率（稼働率）</t>
    <rPh sb="0" eb="2">
      <t>シュッキン</t>
    </rPh>
    <rPh sb="2" eb="3">
      <t>リツ</t>
    </rPh>
    <rPh sb="4" eb="6">
      <t>カドウ</t>
    </rPh>
    <rPh sb="6" eb="7">
      <t>リツ</t>
    </rPh>
    <phoneticPr fontId="10"/>
  </si>
  <si>
    <r>
      <t>5</t>
    </r>
    <r>
      <rPr>
        <sz val="11"/>
        <color indexed="8"/>
        <rFont val="ＭＳ Ｐゴシック"/>
        <family val="3"/>
        <charset val="128"/>
      </rPr>
      <t>月ゼロ</t>
    </r>
    <rPh sb="1" eb="2">
      <t>ガツ</t>
    </rPh>
    <phoneticPr fontId="10"/>
  </si>
  <si>
    <r>
      <t>4</t>
    </r>
    <r>
      <rPr>
        <sz val="11"/>
        <color indexed="8"/>
        <rFont val="ＭＳ Ｐゴシック"/>
        <family val="3"/>
        <charset val="128"/>
      </rPr>
      <t>月</t>
    </r>
    <r>
      <rPr>
        <sz val="11"/>
        <color indexed="8"/>
        <rFont val="Arial"/>
        <family val="2"/>
      </rPr>
      <t>+5</t>
    </r>
    <r>
      <rPr>
        <sz val="11"/>
        <color indexed="8"/>
        <rFont val="ＭＳ Ｐゴシック"/>
        <family val="3"/>
        <charset val="128"/>
      </rPr>
      <t>月</t>
    </r>
    <r>
      <rPr>
        <sz val="11"/>
        <color indexed="8"/>
        <rFont val="Arial"/>
        <family val="2"/>
      </rPr>
      <t>+6</t>
    </r>
    <r>
      <rPr>
        <sz val="11"/>
        <color indexed="8"/>
        <rFont val="ＭＳ Ｐゴシック"/>
        <family val="3"/>
        <charset val="128"/>
      </rPr>
      <t>月</t>
    </r>
    <rPh sb="1" eb="2">
      <t>ガツ</t>
    </rPh>
    <rPh sb="7" eb="8">
      <t>ガツ</t>
    </rPh>
    <phoneticPr fontId="10"/>
  </si>
  <si>
    <t>6月ゼロ</t>
    <rPh sb="1" eb="2">
      <t>ガツ</t>
    </rPh>
    <phoneticPr fontId="10"/>
  </si>
  <si>
    <t>3月目標+4月目標</t>
    <rPh sb="1" eb="2">
      <t>ガツ</t>
    </rPh>
    <rPh sb="2" eb="4">
      <t>モクヒョウ</t>
    </rPh>
    <rPh sb="6" eb="7">
      <t>ガツ</t>
    </rPh>
    <rPh sb="7" eb="9">
      <t>モクヒョウ</t>
    </rPh>
    <phoneticPr fontId="10"/>
  </si>
  <si>
    <r>
      <rPr>
        <sz val="11"/>
        <color rgb="FF000000"/>
        <rFont val="ＭＳ Ｐゴシック"/>
        <family val="2"/>
        <charset val="128"/>
      </rPr>
      <t>目標（</t>
    </r>
    <r>
      <rPr>
        <sz val="11"/>
        <color rgb="FF000000"/>
        <rFont val="Arial"/>
        <family val="2"/>
      </rPr>
      <t>3</t>
    </r>
    <r>
      <rPr>
        <sz val="11"/>
        <color rgb="FF000000"/>
        <rFont val="ＭＳ Ｐゴシック"/>
        <family val="2"/>
        <charset val="128"/>
      </rPr>
      <t>月分含む）</t>
    </r>
    <rPh sb="0" eb="2">
      <t>モクヒョウ</t>
    </rPh>
    <rPh sb="4" eb="6">
      <t>ガツブン</t>
    </rPh>
    <rPh sb="6" eb="7">
      <t>フク</t>
    </rPh>
    <phoneticPr fontId="10"/>
  </si>
  <si>
    <t>このうち、失注40K＄、リカバリ5月20K＄、6月以降延伸43K＄</t>
    <rPh sb="5" eb="7">
      <t>シッチュウ</t>
    </rPh>
    <rPh sb="17" eb="18">
      <t>ガツ</t>
    </rPh>
    <rPh sb="24" eb="25">
      <t>ガツ</t>
    </rPh>
    <rPh sb="25" eb="27">
      <t>イコウ</t>
    </rPh>
    <phoneticPr fontId="10"/>
  </si>
  <si>
    <t>このうち、失注50K＄、リカバリ5月15K＄、6月延伸18K＄</t>
    <rPh sb="5" eb="7">
      <t>シッチュウ</t>
    </rPh>
    <rPh sb="17" eb="18">
      <t>ガツ</t>
    </rPh>
    <rPh sb="24" eb="25">
      <t>ガツ</t>
    </rPh>
    <phoneticPr fontId="10"/>
  </si>
  <si>
    <t>6月以降でリカバリ</t>
    <rPh sb="1" eb="4">
      <t>ガツイコウ</t>
    </rPh>
    <phoneticPr fontId="10"/>
  </si>
  <si>
    <r>
      <t>MV</t>
    </r>
    <r>
      <rPr>
        <sz val="11"/>
        <color rgb="FF000000"/>
        <rFont val="ＭＳ Ｐゴシック"/>
        <family val="2"/>
        <charset val="128"/>
      </rPr>
      <t>延伸</t>
    </r>
    <rPh sb="2" eb="4">
      <t>エンシン</t>
    </rPh>
    <phoneticPr fontId="10"/>
  </si>
  <si>
    <r>
      <t>MY</t>
    </r>
    <r>
      <rPr>
        <sz val="11"/>
        <color rgb="FF000000"/>
        <rFont val="ＭＳ Ｐゴシック"/>
        <family val="2"/>
        <charset val="128"/>
      </rPr>
      <t>失注</t>
    </r>
    <rPh sb="2" eb="4">
      <t>シッチュウ</t>
    </rPh>
    <phoneticPr fontId="10"/>
  </si>
  <si>
    <r>
      <t>MF</t>
    </r>
    <r>
      <rPr>
        <sz val="11"/>
        <color rgb="FF000000"/>
        <rFont val="ＭＳ Ｐゴシック"/>
        <family val="2"/>
        <charset val="128"/>
      </rPr>
      <t>失注</t>
    </r>
    <rPh sb="2" eb="4">
      <t>シッチュウ</t>
    </rPh>
    <phoneticPr fontId="10"/>
  </si>
  <si>
    <t>合計</t>
    <rPh sb="0" eb="2">
      <t>ゴウケイ</t>
    </rPh>
    <phoneticPr fontId="10"/>
  </si>
  <si>
    <r>
      <t>MY</t>
    </r>
    <r>
      <rPr>
        <sz val="11"/>
        <color theme="4" tint="-0.249977111117893"/>
        <rFont val="Yu Gothic"/>
        <family val="2"/>
        <charset val="128"/>
      </rPr>
      <t>追加</t>
    </r>
    <rPh sb="2" eb="4">
      <t>ツイカ</t>
    </rPh>
    <phoneticPr fontId="10"/>
  </si>
  <si>
    <t>TDM  MY+MF</t>
    <phoneticPr fontId="10"/>
  </si>
  <si>
    <t>4月+5月+6月</t>
    <rPh sb="1" eb="2">
      <t>ガツ</t>
    </rPh>
    <rPh sb="7" eb="8">
      <t>ガツ</t>
    </rPh>
    <phoneticPr fontId="10"/>
  </si>
  <si>
    <t>4月+5月+6月+7月</t>
    <rPh sb="1" eb="2">
      <t>ガツ</t>
    </rPh>
    <rPh sb="7" eb="8">
      <t>ガツ</t>
    </rPh>
    <rPh sb="10" eb="11">
      <t>ガツ</t>
    </rPh>
    <phoneticPr fontId="10"/>
  </si>
  <si>
    <t>4月+5月</t>
    <rPh sb="1" eb="2">
      <t>ガツ</t>
    </rPh>
    <phoneticPr fontId="10"/>
  </si>
  <si>
    <t>Total</t>
  </si>
  <si>
    <t>TDM (REPAIR) MS</t>
  </si>
  <si>
    <t>Material</t>
  </si>
  <si>
    <t>Process</t>
  </si>
  <si>
    <t>Cost %</t>
  </si>
  <si>
    <t>TDM (LOCAL) MY</t>
  </si>
  <si>
    <t>TDM (FTEC) MF</t>
  </si>
  <si>
    <t>Budget (93% of Sales amnt)</t>
  </si>
  <si>
    <t>Budget (85% of Sales amnt)</t>
  </si>
  <si>
    <t>(LOCAL) MY &lt;15% Gross Profit&gt;</t>
  </si>
  <si>
    <t>(REPAIR) MS &lt;5% Gross Profit&gt;</t>
  </si>
  <si>
    <t>(FTEC) MF &lt;7% Gross Profit&gt;</t>
  </si>
  <si>
    <t>Man</t>
  </si>
  <si>
    <t>Man-Machine</t>
  </si>
  <si>
    <t>NC Machine</t>
  </si>
  <si>
    <t>SND</t>
  </si>
  <si>
    <t>MANUF</t>
  </si>
  <si>
    <t>(LOCAL) MY</t>
  </si>
  <si>
    <t>(FTEC) MF</t>
  </si>
  <si>
    <t>(REPAIR) MS</t>
  </si>
  <si>
    <t>MANHOUR Cost</t>
  </si>
  <si>
    <t>Process Cost Total by Section</t>
  </si>
  <si>
    <t>Process Cost Total by Sales Order</t>
  </si>
  <si>
    <t>Manhour Total</t>
  </si>
  <si>
    <t>DES + CAM</t>
  </si>
  <si>
    <t>ASSY + TIN</t>
  </si>
  <si>
    <t>Direct</t>
  </si>
  <si>
    <t>Indirect</t>
  </si>
  <si>
    <t>WorkZone</t>
  </si>
  <si>
    <t>Sales</t>
  </si>
  <si>
    <t>PC + KAIZEN</t>
  </si>
  <si>
    <t>MAN + GR</t>
  </si>
  <si>
    <t>-</t>
  </si>
  <si>
    <t>MC + EW</t>
  </si>
  <si>
    <t>TDM Manpower Summary</t>
  </si>
  <si>
    <t>Work Zone</t>
  </si>
  <si>
    <t>Direct-Regular</t>
  </si>
  <si>
    <t>Direct-Contractual</t>
  </si>
  <si>
    <t>Indirect-Regular</t>
  </si>
  <si>
    <t>Indirect-Contractual</t>
  </si>
  <si>
    <t>NC-Full timer</t>
  </si>
  <si>
    <t>Actual TOTAL</t>
  </si>
  <si>
    <t>SALES</t>
  </si>
  <si>
    <t>DES</t>
  </si>
  <si>
    <t>CAM</t>
  </si>
  <si>
    <t>KAIZEN</t>
  </si>
  <si>
    <t>PC</t>
  </si>
  <si>
    <t>MAN</t>
  </si>
  <si>
    <t>GR</t>
  </si>
  <si>
    <t>MC</t>
  </si>
  <si>
    <t>EW</t>
  </si>
  <si>
    <t>ASS</t>
  </si>
  <si>
    <t>TIN</t>
  </si>
  <si>
    <t>S.TOTAL</t>
  </si>
  <si>
    <t>Section Class</t>
  </si>
  <si>
    <t>Section</t>
  </si>
  <si>
    <t>TOTAL</t>
  </si>
  <si>
    <t>Man Count</t>
  </si>
  <si>
    <t>Attendance Rate</t>
  </si>
  <si>
    <t>Hrs / day</t>
  </si>
  <si>
    <t>OT hrs</t>
  </si>
  <si>
    <t>OT Days</t>
  </si>
  <si>
    <t>Addional Manhour</t>
  </si>
  <si>
    <t>Work day</t>
  </si>
  <si>
    <t>SAT hrs</t>
  </si>
  <si>
    <t>Load Manhour Total (Sales)</t>
  </si>
  <si>
    <t>Months</t>
  </si>
  <si>
    <t>Work Days</t>
  </si>
  <si>
    <t>Load Manhour
FY2020 1QRF
1hr = $15.87</t>
  </si>
  <si>
    <t>Target Manhour /day</t>
  </si>
  <si>
    <t>Daily Cap</t>
  </si>
  <si>
    <t>Att %</t>
  </si>
  <si>
    <t>SAT Cap</t>
  </si>
  <si>
    <t>Daily Capacity</t>
  </si>
  <si>
    <t>&lt;NO OT&gt;</t>
  </si>
  <si>
    <t>Current Month</t>
  </si>
  <si>
    <t>Next Month</t>
  </si>
  <si>
    <t>WL vs CAP Checker</t>
  </si>
  <si>
    <t>Work Load Arrangement</t>
  </si>
  <si>
    <t>Overload For Subcon</t>
  </si>
  <si>
    <t>Load Manhour Total</t>
  </si>
  <si>
    <t>A</t>
  </si>
  <si>
    <t>B</t>
  </si>
  <si>
    <t>Load Manhour
Variance</t>
  </si>
  <si>
    <r>
      <t>3/6</t>
    </r>
    <r>
      <rPr>
        <sz val="11"/>
        <color indexed="8"/>
        <rFont val="ＭＳ Ｐゴシック"/>
        <family val="3"/>
        <charset val="128"/>
      </rPr>
      <t>ベース</t>
    </r>
  </si>
  <si>
    <t>Mecha (FTEC)</t>
    <phoneticPr fontId="9"/>
  </si>
  <si>
    <t>MECHA Total</t>
    <phoneticPr fontId="9"/>
  </si>
  <si>
    <r>
      <t>1QRF</t>
    </r>
    <r>
      <rPr>
        <sz val="11"/>
        <color indexed="8"/>
        <rFont val="ＭＳ Ｐゴシック"/>
        <family val="3"/>
        <charset val="128"/>
      </rPr>
      <t>ベース</t>
    </r>
  </si>
  <si>
    <t>３月目標</t>
    <rPh sb="1" eb="2">
      <t>ガツ</t>
    </rPh>
    <rPh sb="2" eb="4">
      <t>モクヒョウ</t>
    </rPh>
    <phoneticPr fontId="9"/>
  </si>
  <si>
    <t>差異</t>
    <rPh sb="0" eb="2">
      <t>サイ</t>
    </rPh>
    <phoneticPr fontId="9"/>
  </si>
  <si>
    <t>※</t>
    <phoneticPr fontId="9"/>
  </si>
  <si>
    <t>TDM (LOCAL) MY</t>
    <phoneticPr fontId="9"/>
  </si>
  <si>
    <t>このうち、失注40K＄、リカバリ5月20K＄、6月以降延伸43K＄</t>
    <rPh sb="5" eb="7">
      <t>シッチュウ</t>
    </rPh>
    <rPh sb="17" eb="18">
      <t>ガツ</t>
    </rPh>
    <rPh sb="24" eb="25">
      <t>ガツ</t>
    </rPh>
    <rPh sb="25" eb="27">
      <t>イコウ</t>
    </rPh>
    <phoneticPr fontId="9"/>
  </si>
  <si>
    <t>TDM (FTEC) MF</t>
    <phoneticPr fontId="9"/>
  </si>
  <si>
    <t>このうち、失注50K＄、リカバリ5月15K＄、6月延伸18K＄</t>
    <rPh sb="5" eb="7">
      <t>シッチュウ</t>
    </rPh>
    <rPh sb="17" eb="18">
      <t>ガツ</t>
    </rPh>
    <rPh sb="24" eb="25">
      <t>ガツ</t>
    </rPh>
    <phoneticPr fontId="9"/>
  </si>
  <si>
    <t>TDM (FTEC) MV</t>
    <phoneticPr fontId="9"/>
  </si>
  <si>
    <t>6月以降でリカバリ</t>
    <rPh sb="1" eb="4">
      <t>ガツイコウ</t>
    </rPh>
    <phoneticPr fontId="9"/>
  </si>
  <si>
    <t>TDM (FTEC)  Total</t>
    <phoneticPr fontId="9"/>
  </si>
  <si>
    <t>TDM Total</t>
    <phoneticPr fontId="9"/>
  </si>
  <si>
    <t>Sales Total</t>
    <phoneticPr fontId="9"/>
  </si>
  <si>
    <r>
      <t>4</t>
    </r>
    <r>
      <rPr>
        <sz val="11"/>
        <color indexed="8"/>
        <rFont val="ＭＳ Ｐゴシック"/>
        <family val="3"/>
        <charset val="128"/>
      </rPr>
      <t>月ゼロ</t>
    </r>
  </si>
  <si>
    <t>&lt;Sales&gt;</t>
    <phoneticPr fontId="9"/>
  </si>
  <si>
    <r>
      <t>4</t>
    </r>
    <r>
      <rPr>
        <sz val="11"/>
        <color indexed="8"/>
        <rFont val="ＭＳ Ｐゴシック"/>
        <family val="3"/>
        <charset val="128"/>
      </rPr>
      <t>月</t>
    </r>
    <r>
      <rPr>
        <sz val="11"/>
        <color indexed="8"/>
        <rFont val="Arial"/>
        <family val="2"/>
      </rPr>
      <t>+5</t>
    </r>
    <r>
      <rPr>
        <sz val="11"/>
        <color indexed="8"/>
        <rFont val="ＭＳ Ｐゴシック"/>
        <family val="3"/>
        <charset val="128"/>
      </rPr>
      <t>月</t>
    </r>
  </si>
  <si>
    <t>4月+5月</t>
    <rPh sb="1" eb="2">
      <t>ガツ</t>
    </rPh>
    <phoneticPr fontId="9"/>
  </si>
  <si>
    <t>出勤率（稼働率）</t>
    <rPh sb="0" eb="2">
      <t>シュッキン</t>
    </rPh>
    <rPh sb="2" eb="3">
      <t>リツ</t>
    </rPh>
    <rPh sb="4" eb="6">
      <t>カドウ</t>
    </rPh>
    <rPh sb="6" eb="7">
      <t>リツ</t>
    </rPh>
    <phoneticPr fontId="9"/>
  </si>
  <si>
    <t>3月目標+4月目標</t>
    <rPh sb="1" eb="2">
      <t>ガツ</t>
    </rPh>
    <rPh sb="2" eb="4">
      <t>モクヒョウ</t>
    </rPh>
    <rPh sb="6" eb="7">
      <t>ガツ</t>
    </rPh>
    <rPh sb="7" eb="9">
      <t>モクヒョウ</t>
    </rPh>
    <phoneticPr fontId="9"/>
  </si>
  <si>
    <r>
      <rPr>
        <sz val="11"/>
        <color rgb="FF000000"/>
        <rFont val="ＭＳ Ｐゴシック"/>
        <family val="2"/>
        <charset val="128"/>
      </rPr>
      <t>目標（</t>
    </r>
    <r>
      <rPr>
        <sz val="11"/>
        <color rgb="FF000000"/>
        <rFont val="Arial"/>
        <family val="2"/>
      </rPr>
      <t>3</t>
    </r>
    <r>
      <rPr>
        <sz val="11"/>
        <color rgb="FF000000"/>
        <rFont val="ＭＳ Ｐゴシック"/>
        <family val="2"/>
        <charset val="128"/>
      </rPr>
      <t>月分含む）</t>
    </r>
  </si>
  <si>
    <t>TDM  MY+MF</t>
    <phoneticPr fontId="9"/>
  </si>
  <si>
    <r>
      <t>5</t>
    </r>
    <r>
      <rPr>
        <sz val="11"/>
        <color indexed="8"/>
        <rFont val="ＭＳ Ｐゴシック"/>
        <family val="3"/>
        <charset val="128"/>
      </rPr>
      <t>月ゼロ</t>
    </r>
  </si>
  <si>
    <r>
      <t>4</t>
    </r>
    <r>
      <rPr>
        <sz val="11"/>
        <color indexed="8"/>
        <rFont val="ＭＳ Ｐゴシック"/>
        <family val="3"/>
        <charset val="128"/>
      </rPr>
      <t>月</t>
    </r>
    <r>
      <rPr>
        <sz val="11"/>
        <color indexed="8"/>
        <rFont val="Arial"/>
        <family val="2"/>
      </rPr>
      <t>+5</t>
    </r>
    <r>
      <rPr>
        <sz val="11"/>
        <color indexed="8"/>
        <rFont val="ＭＳ Ｐゴシック"/>
        <family val="3"/>
        <charset val="128"/>
      </rPr>
      <t>月</t>
    </r>
    <r>
      <rPr>
        <sz val="11"/>
        <color indexed="8"/>
        <rFont val="Arial"/>
        <family val="2"/>
      </rPr>
      <t>+6</t>
    </r>
    <r>
      <rPr>
        <sz val="11"/>
        <color indexed="8"/>
        <rFont val="ＭＳ Ｐゴシック"/>
        <family val="3"/>
        <charset val="128"/>
      </rPr>
      <t>月</t>
    </r>
  </si>
  <si>
    <t>4月+5月+6月</t>
    <rPh sb="1" eb="2">
      <t>ガツ</t>
    </rPh>
    <rPh sb="7" eb="8">
      <t>ガツ</t>
    </rPh>
    <phoneticPr fontId="9"/>
  </si>
  <si>
    <t>6月ゼロ</t>
    <rPh sb="1" eb="2">
      <t>ガツ</t>
    </rPh>
    <phoneticPr fontId="9"/>
  </si>
  <si>
    <t>4月+5月+6月+7月</t>
    <rPh sb="1" eb="2">
      <t>ガツ</t>
    </rPh>
    <rPh sb="7" eb="8">
      <t>ガツ</t>
    </rPh>
    <rPh sb="10" eb="11">
      <t>ガツ</t>
    </rPh>
    <phoneticPr fontId="9"/>
  </si>
  <si>
    <t>Decrease of load manhour due to decrease in capacity)</t>
  </si>
  <si>
    <t>Feb 20 update</t>
  </si>
  <si>
    <t>Apr 16 update</t>
  </si>
  <si>
    <t>TDM Sales Plan</t>
  </si>
  <si>
    <t>Variance</t>
  </si>
  <si>
    <t>B - A</t>
  </si>
  <si>
    <t>Load Manhour Plan</t>
  </si>
  <si>
    <t>Load Manhour
FY2020 2QRF
1hr = $15.87</t>
  </si>
  <si>
    <t>Mecha (FTEC)</t>
    <phoneticPr fontId="9"/>
  </si>
  <si>
    <t>MECHA Total</t>
    <phoneticPr fontId="9"/>
  </si>
  <si>
    <t>※</t>
    <phoneticPr fontId="9"/>
  </si>
  <si>
    <t>TDM (LOCAL) MY</t>
    <phoneticPr fontId="9"/>
  </si>
  <si>
    <t>TDM (FTEC) MF</t>
    <phoneticPr fontId="9"/>
  </si>
  <si>
    <t>TDM (FTEC) MV</t>
    <phoneticPr fontId="9"/>
  </si>
  <si>
    <t>TDM (FTEC)  Total</t>
    <phoneticPr fontId="9"/>
  </si>
  <si>
    <t>TDM Total</t>
    <phoneticPr fontId="9"/>
  </si>
  <si>
    <t>Sales Total</t>
    <phoneticPr fontId="9"/>
  </si>
  <si>
    <t>&lt;Sales&gt;</t>
    <phoneticPr fontId="9"/>
  </si>
  <si>
    <t>1QRF</t>
    <phoneticPr fontId="10"/>
  </si>
  <si>
    <t>TDM  MY+MF</t>
    <phoneticPr fontId="9"/>
  </si>
  <si>
    <t>2QRF</t>
    <phoneticPr fontId="10"/>
  </si>
  <si>
    <t>Mecha (FTEC)</t>
    <phoneticPr fontId="9"/>
  </si>
  <si>
    <t>MECHA Total</t>
    <phoneticPr fontId="9"/>
  </si>
  <si>
    <t>※</t>
    <phoneticPr fontId="9"/>
  </si>
  <si>
    <t>TDM (LOCAL) MY</t>
    <phoneticPr fontId="9"/>
  </si>
  <si>
    <t>TDM (FTEC) MF</t>
    <phoneticPr fontId="9"/>
  </si>
  <si>
    <t>TDM (FTEC) MV</t>
    <phoneticPr fontId="9"/>
  </si>
  <si>
    <t>TDM (FTEC)  Total</t>
    <phoneticPr fontId="9"/>
  </si>
  <si>
    <t>TDM Total</t>
    <phoneticPr fontId="9"/>
  </si>
  <si>
    <t>Sales Total</t>
    <phoneticPr fontId="9"/>
  </si>
  <si>
    <t>&lt;Sales&gt;</t>
    <phoneticPr fontId="9"/>
  </si>
  <si>
    <t>1QRF</t>
    <phoneticPr fontId="10"/>
  </si>
  <si>
    <t>TDM  MY+MF</t>
    <phoneticPr fontId="9"/>
  </si>
  <si>
    <t>MY</t>
    <phoneticPr fontId="39"/>
  </si>
  <si>
    <t>MF</t>
    <phoneticPr fontId="39"/>
  </si>
  <si>
    <t>MV</t>
    <phoneticPr fontId="39"/>
  </si>
  <si>
    <t>Customer</t>
  </si>
  <si>
    <t>GOSHI PHILIPPINES</t>
  </si>
  <si>
    <t>YUTAKA MANUFACTURING</t>
  </si>
  <si>
    <t>FTEC (Mecha Die)</t>
  </si>
  <si>
    <t>C_Presto</t>
  </si>
  <si>
    <t>MITSUBA PHILS. CORP2</t>
  </si>
  <si>
    <t>FCC BRASIL</t>
  </si>
  <si>
    <t>FCC (PHILIPPINES)</t>
  </si>
  <si>
    <t>IMASEN</t>
  </si>
  <si>
    <t>FTEC-TDM</t>
  </si>
  <si>
    <t>FTEC</t>
  </si>
  <si>
    <t>SHOSHIBA FILIPINA</t>
  </si>
  <si>
    <t>SANYO DENKI</t>
  </si>
  <si>
    <t>TDM PLAN</t>
  </si>
  <si>
    <t>MY</t>
  </si>
  <si>
    <t>MF</t>
  </si>
  <si>
    <t>CHORAKAWA</t>
  </si>
  <si>
    <t>YAMASHIN CEBU FILTER</t>
  </si>
  <si>
    <t>TDM  MY+MF</t>
  </si>
  <si>
    <t>SUPPLIER</t>
  </si>
  <si>
    <t>GMTI</t>
  </si>
  <si>
    <t>HST</t>
  </si>
  <si>
    <t>HST2</t>
  </si>
  <si>
    <t>MPDI</t>
  </si>
  <si>
    <t>OB KOGYO</t>
  </si>
  <si>
    <t>SANYO</t>
  </si>
  <si>
    <t>Gross profit</t>
  </si>
  <si>
    <t>7:00am ~ 5:45pm</t>
  </si>
  <si>
    <t>TDM CAPACITY</t>
  </si>
  <si>
    <t>7:00am ~ 4:45pm</t>
  </si>
  <si>
    <t>Direct Rate (Man/Man-machine)</t>
  </si>
  <si>
    <t>Direct Rate (NC Machine)</t>
  </si>
  <si>
    <t>Required Direct Person</t>
  </si>
  <si>
    <t>7:00am ~ 6:45pm</t>
  </si>
  <si>
    <t>Grand Total</t>
  </si>
  <si>
    <t>FY2021</t>
  </si>
  <si>
    <t>FY2021 Total</t>
  </si>
  <si>
    <t>Sales total</t>
  </si>
  <si>
    <t>売上計</t>
    <rPh sb="0" eb="2">
      <t>ウリアゲ</t>
    </rPh>
    <rPh sb="2" eb="3">
      <t>ケイ</t>
    </rPh>
    <phoneticPr fontId="39"/>
  </si>
  <si>
    <t>MF+MV</t>
    <phoneticPr fontId="39"/>
  </si>
  <si>
    <t>FTEC向け計</t>
    <rPh sb="4" eb="5">
      <t>ム</t>
    </rPh>
    <rPh sb="6" eb="7">
      <t>ケイ</t>
    </rPh>
    <phoneticPr fontId="39"/>
  </si>
  <si>
    <t>MV</t>
  </si>
  <si>
    <t>FTEC外作</t>
    <rPh sb="4" eb="6">
      <t>ガイサク</t>
    </rPh>
    <phoneticPr fontId="39"/>
  </si>
  <si>
    <t>MY+MF</t>
  </si>
  <si>
    <t>内作計</t>
    <rPh sb="0" eb="2">
      <t>ナイサク</t>
    </rPh>
    <rPh sb="2" eb="3">
      <t>ケイ</t>
    </rPh>
    <phoneticPr fontId="39"/>
  </si>
  <si>
    <t>FTEC内作</t>
    <rPh sb="4" eb="6">
      <t>ナイサク</t>
    </rPh>
    <phoneticPr fontId="39"/>
  </si>
  <si>
    <t>直販</t>
    <rPh sb="0" eb="2">
      <t>チョクハン</t>
    </rPh>
    <phoneticPr fontId="39"/>
  </si>
  <si>
    <t>FY2021</t>
    <phoneticPr fontId="39"/>
  </si>
  <si>
    <t>FY2020</t>
    <phoneticPr fontId="39"/>
  </si>
  <si>
    <t>total</t>
    <phoneticPr fontId="39"/>
  </si>
  <si>
    <t>合計</t>
    <rPh sb="0" eb="2">
      <t>ゴウケイ</t>
    </rPh>
    <phoneticPr fontId="39"/>
  </si>
  <si>
    <t>MY+MF</t>
    <phoneticPr fontId="39"/>
  </si>
  <si>
    <t>-</t>
    <phoneticPr fontId="39"/>
  </si>
  <si>
    <t>Compared to the previous year</t>
  </si>
  <si>
    <t>前年度比</t>
    <rPh sb="0" eb="4">
      <t>ゼンネンドヒ</t>
    </rPh>
    <phoneticPr fontId="39"/>
  </si>
  <si>
    <t>Monthly average of in-house</t>
    <phoneticPr fontId="39"/>
  </si>
  <si>
    <t>参考）内作月平均</t>
    <rPh sb="0" eb="2">
      <t>サンコウ</t>
    </rPh>
    <rPh sb="3" eb="5">
      <t>ナイサク</t>
    </rPh>
    <rPh sb="5" eb="8">
      <t>ツキヘイキン</t>
    </rPh>
    <phoneticPr fontId="39"/>
  </si>
  <si>
    <t>年度</t>
    <rPh sb="0" eb="2">
      <t>ネンド</t>
    </rPh>
    <phoneticPr fontId="39"/>
  </si>
  <si>
    <t>(K$)</t>
    <phoneticPr fontId="39"/>
  </si>
  <si>
    <t>T&amp;D 売上計画(2020中期)</t>
    <rPh sb="4" eb="6">
      <t>ウリアゲ</t>
    </rPh>
    <rPh sb="6" eb="8">
      <t>ケイカク</t>
    </rPh>
    <rPh sb="13" eb="15">
      <t>チュウキ</t>
    </rPh>
    <phoneticPr fontId="39"/>
  </si>
  <si>
    <t>IMASEN PHILIPPINE</t>
  </si>
  <si>
    <t>P&amp;R_INC</t>
  </si>
  <si>
    <t>Job Content</t>
  </si>
  <si>
    <t>MAY</t>
  </si>
  <si>
    <t>CApacity Manhour
FY2020 2QRF
1hr = $15.87</t>
  </si>
  <si>
    <t>Load Manhour
FY2021 1QRF
1hr = $15.87</t>
  </si>
  <si>
    <t>Capacity Manhour (NO OT)</t>
  </si>
  <si>
    <t>A. Direct Manpower OT Plan (hrs)</t>
  </si>
  <si>
    <t>B. Indirect Manpower OT Plan (hrs)</t>
  </si>
  <si>
    <t>A + B.  OT Plan Total (hrs)</t>
  </si>
  <si>
    <t>TDM Sales Plan FY21 1QRF</t>
  </si>
  <si>
    <t>FY</t>
  </si>
  <si>
    <t>MAT</t>
  </si>
  <si>
    <t>PROC</t>
  </si>
  <si>
    <t>APRIL</t>
  </si>
  <si>
    <t>JUNE</t>
  </si>
  <si>
    <t>JULY</t>
  </si>
  <si>
    <t>AUGUST</t>
  </si>
  <si>
    <t>SEPTEMBER</t>
  </si>
  <si>
    <t>OCTOBER</t>
  </si>
  <si>
    <t>NOVEMBER</t>
  </si>
  <si>
    <t>DECEMBER</t>
  </si>
  <si>
    <t>JANUARY</t>
  </si>
  <si>
    <t>FEBRUARY</t>
  </si>
  <si>
    <t>MARCH</t>
  </si>
  <si>
    <t>Average</t>
  </si>
  <si>
    <t>TDM Capacity (FY21 1QRF)</t>
  </si>
  <si>
    <t>&lt;1.75 OT&gt;</t>
  </si>
  <si>
    <t>&lt;1.75 OT + SAT&gt;</t>
  </si>
  <si>
    <t>Manhour Details by Job Code</t>
  </si>
  <si>
    <t>営業利益</t>
  </si>
  <si>
    <t>Class</t>
  </si>
  <si>
    <t>ASSY</t>
  </si>
  <si>
    <t>TRY</t>
  </si>
  <si>
    <t>TAD</t>
  </si>
  <si>
    <t>TDM</t>
  </si>
  <si>
    <t>TDS</t>
  </si>
  <si>
    <t>%</t>
  </si>
  <si>
    <t>Load Manhour Plan by Work zone</t>
  </si>
  <si>
    <t>Load Manhour by WorkZone  FY2021</t>
  </si>
  <si>
    <t>FY2021 1QRF 04.13.21</t>
  </si>
  <si>
    <t>FY2021 1QRF 02.08.21</t>
  </si>
  <si>
    <r>
      <t>Sales Total (</t>
    </r>
    <r>
      <rPr>
        <sz val="11"/>
        <color indexed="8"/>
        <rFont val="Calibri"/>
        <family val="2"/>
      </rPr>
      <t>∑</t>
    </r>
    <r>
      <rPr>
        <sz val="9.35"/>
        <color indexed="8"/>
        <rFont val="Arial"/>
        <family val="2"/>
      </rPr>
      <t>)</t>
    </r>
  </si>
  <si>
    <t>SANRITSU</t>
  </si>
  <si>
    <t>TDM Sales Plan FY22 1QRF</t>
  </si>
  <si>
    <t>FY2022</t>
  </si>
  <si>
    <t>FY2021 2QRF 05.11.21</t>
  </si>
  <si>
    <t>(REWORK) SY</t>
  </si>
  <si>
    <t>Manufacture</t>
  </si>
  <si>
    <t>Manufacture (MM)</t>
  </si>
  <si>
    <t>Manufacture (NC)</t>
  </si>
  <si>
    <t>Sales &amp; Design</t>
  </si>
  <si>
    <t>T&amp;D</t>
  </si>
  <si>
    <t>2021年度</t>
    <rPh sb="4" eb="6">
      <t>ネンド</t>
    </rPh>
    <phoneticPr fontId="83"/>
  </si>
  <si>
    <t>4月度</t>
    <rPh sb="1" eb="2">
      <t>ガツ</t>
    </rPh>
    <rPh sb="2" eb="3">
      <t>ド</t>
    </rPh>
    <phoneticPr fontId="83"/>
  </si>
  <si>
    <t>5月度</t>
    <rPh sb="1" eb="2">
      <t>ガツ</t>
    </rPh>
    <rPh sb="2" eb="3">
      <t>ド</t>
    </rPh>
    <phoneticPr fontId="83"/>
  </si>
  <si>
    <t>6月度</t>
    <rPh sb="1" eb="2">
      <t>ガツ</t>
    </rPh>
    <rPh sb="2" eb="3">
      <t>ド</t>
    </rPh>
    <phoneticPr fontId="83"/>
  </si>
  <si>
    <t>1/4期</t>
    <rPh sb="3" eb="4">
      <t>キ</t>
    </rPh>
    <phoneticPr fontId="83"/>
  </si>
  <si>
    <t>7月度</t>
    <rPh sb="1" eb="2">
      <t>ガツ</t>
    </rPh>
    <rPh sb="2" eb="3">
      <t>ド</t>
    </rPh>
    <phoneticPr fontId="83"/>
  </si>
  <si>
    <t>8月度</t>
    <rPh sb="1" eb="2">
      <t>ガツ</t>
    </rPh>
    <rPh sb="2" eb="3">
      <t>ド</t>
    </rPh>
    <phoneticPr fontId="83"/>
  </si>
  <si>
    <t>9月度</t>
    <rPh sb="1" eb="2">
      <t>ガツ</t>
    </rPh>
    <rPh sb="2" eb="3">
      <t>ド</t>
    </rPh>
    <phoneticPr fontId="83"/>
  </si>
  <si>
    <t>2/4期</t>
    <rPh sb="3" eb="4">
      <t>キ</t>
    </rPh>
    <phoneticPr fontId="83"/>
  </si>
  <si>
    <t>上期</t>
    <rPh sb="0" eb="2">
      <t>カミキ</t>
    </rPh>
    <phoneticPr fontId="83"/>
  </si>
  <si>
    <t>10月度</t>
    <rPh sb="2" eb="3">
      <t>ガツ</t>
    </rPh>
    <rPh sb="3" eb="4">
      <t>ド</t>
    </rPh>
    <phoneticPr fontId="83"/>
  </si>
  <si>
    <t>11月度</t>
    <rPh sb="2" eb="3">
      <t>ガツ</t>
    </rPh>
    <rPh sb="3" eb="4">
      <t>ド</t>
    </rPh>
    <phoneticPr fontId="83"/>
  </si>
  <si>
    <t>12月度</t>
    <rPh sb="2" eb="3">
      <t>ガツ</t>
    </rPh>
    <rPh sb="3" eb="4">
      <t>ド</t>
    </rPh>
    <phoneticPr fontId="83"/>
  </si>
  <si>
    <t>3/4期</t>
    <rPh sb="3" eb="4">
      <t>キ</t>
    </rPh>
    <phoneticPr fontId="83"/>
  </si>
  <si>
    <t>1月度</t>
    <rPh sb="1" eb="2">
      <t>ガツ</t>
    </rPh>
    <rPh sb="2" eb="3">
      <t>ド</t>
    </rPh>
    <phoneticPr fontId="83"/>
  </si>
  <si>
    <t>2月度</t>
    <rPh sb="1" eb="2">
      <t>ガツ</t>
    </rPh>
    <rPh sb="2" eb="3">
      <t>ド</t>
    </rPh>
    <phoneticPr fontId="83"/>
  </si>
  <si>
    <t>3月度</t>
    <rPh sb="1" eb="2">
      <t>ガツ</t>
    </rPh>
    <rPh sb="2" eb="3">
      <t>ド</t>
    </rPh>
    <phoneticPr fontId="83"/>
  </si>
  <si>
    <t>4/4期</t>
    <rPh sb="3" eb="4">
      <t>キ</t>
    </rPh>
    <phoneticPr fontId="83"/>
  </si>
  <si>
    <t>下期</t>
    <rPh sb="0" eb="2">
      <t>シモキ</t>
    </rPh>
    <phoneticPr fontId="83"/>
  </si>
  <si>
    <t>年間</t>
    <rPh sb="0" eb="2">
      <t>ネンカン</t>
    </rPh>
    <phoneticPr fontId="83"/>
  </si>
  <si>
    <t>1QRF_04.13.21</t>
  </si>
  <si>
    <t>Manufacture</t>
    <phoneticPr fontId="30"/>
  </si>
  <si>
    <t>Manufacture (MM)</t>
    <phoneticPr fontId="30"/>
  </si>
  <si>
    <t>Manufacture (NC)</t>
    <phoneticPr fontId="30"/>
  </si>
  <si>
    <t>Sales &amp; Design</t>
    <phoneticPr fontId="30"/>
  </si>
  <si>
    <t>T&amp;D</t>
    <phoneticPr fontId="30"/>
  </si>
  <si>
    <t>2QRF_05.11.21</t>
  </si>
  <si>
    <t>FY2021 2QRF 06.08.21</t>
  </si>
  <si>
    <t>ISHIDA</t>
  </si>
  <si>
    <t>KONGNGAI</t>
  </si>
  <si>
    <t>OKABE</t>
  </si>
  <si>
    <t>SAMPO</t>
  </si>
  <si>
    <t>SHOSHIBA</t>
  </si>
  <si>
    <t>SINAG</t>
  </si>
  <si>
    <t>SOHBI</t>
  </si>
  <si>
    <t>MV SalesTotal</t>
  </si>
  <si>
    <t>For Approval</t>
  </si>
  <si>
    <t>ISUZU_AMC</t>
  </si>
  <si>
    <t>MV SalesTotal (K$)</t>
  </si>
  <si>
    <t>FY2021 2QRF_21.06.08</t>
  </si>
  <si>
    <t>ACTUAL</t>
  </si>
  <si>
    <t>05.31.2021</t>
  </si>
  <si>
    <t>04.30.2021</t>
  </si>
  <si>
    <t>+1 Driver</t>
  </si>
  <si>
    <t>+1 Kaizen</t>
  </si>
  <si>
    <t>2QRF_06.08.21</t>
  </si>
  <si>
    <t>05.11 vs 04.13</t>
  </si>
  <si>
    <t>06.08 vs 05.11</t>
  </si>
  <si>
    <t>2QRF_07.07.21</t>
  </si>
  <si>
    <t>07.07 vs 06.08</t>
  </si>
  <si>
    <t>1QRF_02.08.21</t>
  </si>
  <si>
    <t xml:space="preserve">                  -   </t>
  </si>
  <si>
    <t>Gutter Oil New Die x 5; Panel Die x 5</t>
  </si>
  <si>
    <t>Die Repair x 10</t>
  </si>
  <si>
    <t>Parts Order x 1</t>
  </si>
  <si>
    <t>SRU Die x 112; Jig x 29; SRU Mold New Die x 18</t>
  </si>
  <si>
    <t>P &amp; R Parts</t>
  </si>
  <si>
    <t>Die Order</t>
  </si>
  <si>
    <t>Parts Repair</t>
  </si>
  <si>
    <t>Parts Order</t>
  </si>
  <si>
    <t xml:space="preserve">- </t>
  </si>
  <si>
    <t>Source:  TDM Manpower data (Aug 2021)</t>
  </si>
  <si>
    <t>1Q</t>
  </si>
  <si>
    <t>2Q</t>
  </si>
  <si>
    <t>3Q</t>
  </si>
  <si>
    <t>4Q</t>
  </si>
  <si>
    <t>TDM Orders receive
Plan</t>
  </si>
  <si>
    <t>TDM (LOCAL) MY</t>
    <phoneticPr fontId="4"/>
  </si>
  <si>
    <t>TDM (FTEC) MF</t>
    <phoneticPr fontId="4"/>
  </si>
  <si>
    <t>TDM  MY+MF</t>
    <phoneticPr fontId="4"/>
  </si>
  <si>
    <t>TDM (FTEC) MV</t>
    <phoneticPr fontId="4"/>
  </si>
  <si>
    <t>TDM (FTEC)  Total</t>
    <phoneticPr fontId="4"/>
  </si>
  <si>
    <t>TDM Total</t>
    <phoneticPr fontId="4"/>
  </si>
  <si>
    <t>FY2021 2QRF 07.12.21</t>
  </si>
  <si>
    <t>TDM Orders receive Actual</t>
  </si>
  <si>
    <t>TDM (LOCAL) MY</t>
    <phoneticPr fontId="6"/>
  </si>
  <si>
    <t>TDM (FTEC) MF</t>
    <phoneticPr fontId="6"/>
  </si>
  <si>
    <t>TDM  MY+MF</t>
    <phoneticPr fontId="6"/>
  </si>
  <si>
    <t>TDM (FTEC) MV</t>
    <phoneticPr fontId="6"/>
  </si>
  <si>
    <t>TDM (FTEC)  Total</t>
    <phoneticPr fontId="6"/>
  </si>
  <si>
    <t>TDM Total</t>
    <phoneticPr fontId="6"/>
  </si>
  <si>
    <t>TDM Orders receive
Variance</t>
  </si>
  <si>
    <t>TDM Sales Growth rate</t>
  </si>
  <si>
    <t>1QRF_2021.02.08</t>
  </si>
  <si>
    <t>2QRF_2021.05.17</t>
  </si>
  <si>
    <t>4QRF_2021</t>
  </si>
  <si>
    <t>New Die (Panel Side) x 3</t>
  </si>
  <si>
    <t>Parts Order x 4</t>
  </si>
  <si>
    <t>New (6FBA) Die x 4, Parts Order x 17</t>
  </si>
  <si>
    <t>FTEC (MS --&gt; MF)</t>
  </si>
  <si>
    <t>VACUUMTECH</t>
  </si>
  <si>
    <t>FCC DO BRASIL LTDA</t>
  </si>
  <si>
    <t>FCC (PHILIPPINES)-WAREHOUSING DIVISION</t>
  </si>
  <si>
    <t>NHK SPRING PHILIPPINES</t>
  </si>
  <si>
    <t>F.TECH PHILIPPINES</t>
  </si>
  <si>
    <t>OGINO PHILIPPINES</t>
  </si>
  <si>
    <t>HONDA PARTS</t>
  </si>
  <si>
    <t>MAHLE FILTER</t>
  </si>
  <si>
    <t>VSOGLOBAL_INC</t>
  </si>
  <si>
    <t>FCTEC PHILIPPINES</t>
  </si>
  <si>
    <t>SHOWA ALUMINUM</t>
  </si>
  <si>
    <t>MF Total (Ftec)</t>
  </si>
  <si>
    <t>MY Total (Local)</t>
  </si>
  <si>
    <t>No</t>
  </si>
  <si>
    <t>FY2021 TDM Sales Plan By Customer</t>
  </si>
  <si>
    <t>FY2018</t>
  </si>
  <si>
    <t>FY2019</t>
  </si>
  <si>
    <t>FY2020</t>
  </si>
  <si>
    <t>Sales Trend</t>
  </si>
  <si>
    <t>Sales FC 
(Ave)</t>
  </si>
  <si>
    <t>*</t>
  </si>
  <si>
    <t>**</t>
  </si>
  <si>
    <t>FY2021 Target</t>
  </si>
  <si>
    <t>3Yr Sales Ave %</t>
  </si>
  <si>
    <t>Rem. months</t>
  </si>
  <si>
    <t>Target Sales / month</t>
  </si>
  <si>
    <t>Target vs Actual</t>
  </si>
  <si>
    <t>1. Sales Performance Trend Report</t>
  </si>
  <si>
    <t>Die</t>
  </si>
  <si>
    <t>Revised</t>
  </si>
  <si>
    <t>FIN</t>
  </si>
  <si>
    <t>Mecha Repair</t>
  </si>
  <si>
    <t>na</t>
  </si>
  <si>
    <t>WIP</t>
  </si>
  <si>
    <t>Rework Order</t>
  </si>
  <si>
    <t>C</t>
  </si>
  <si>
    <t>System not Reg</t>
  </si>
  <si>
    <t>Undispatched</t>
  </si>
  <si>
    <t>Pull-in</t>
  </si>
  <si>
    <t>Back Job</t>
  </si>
  <si>
    <t>SUBCON</t>
  </si>
  <si>
    <t>System Reg</t>
  </si>
  <si>
    <t>Waiting PO</t>
  </si>
  <si>
    <t>Fixed</t>
  </si>
  <si>
    <t>HIGH</t>
  </si>
  <si>
    <t>TDM EX</t>
  </si>
  <si>
    <t>Cancelled</t>
  </si>
  <si>
    <t>Unfixed</t>
  </si>
  <si>
    <t>LOW</t>
  </si>
  <si>
    <t>.</t>
  </si>
  <si>
    <t>HOLD</t>
  </si>
  <si>
    <t>Process man hour</t>
  </si>
  <si>
    <t>TDM Sales Production Plan</t>
  </si>
  <si>
    <t>Tempo Price</t>
  </si>
  <si>
    <t>SCHEDULE PLAN</t>
  </si>
  <si>
    <t>Sales Production Status (Open Process Count)</t>
  </si>
  <si>
    <t>UNDISPATCHED / WAITING PO (MAN HOUR)</t>
  </si>
  <si>
    <t>Part Number
(Use in Prod'n</t>
  </si>
  <si>
    <t xml:space="preserve">QTN Number / 
Job Number
(Prod'n);  
</t>
  </si>
  <si>
    <t>Order Qty</t>
  </si>
  <si>
    <t>Desired Delivery Date</t>
  </si>
  <si>
    <t>ManufNo</t>
  </si>
  <si>
    <t>ProductNm</t>
  </si>
  <si>
    <t>Registered Date</t>
  </si>
  <si>
    <t>Manuf No Prefix</t>
  </si>
  <si>
    <t>Sales Job Number</t>
  </si>
  <si>
    <t>Project Name</t>
  </si>
  <si>
    <t>P.O Status</t>
  </si>
  <si>
    <t>Prod'n
Plan Month</t>
  </si>
  <si>
    <t>Sales Delivery Target</t>
  </si>
  <si>
    <t>Actual Delivery</t>
  </si>
  <si>
    <t>Sales amount ($)</t>
  </si>
  <si>
    <t>Sales Amount
(K$)</t>
  </si>
  <si>
    <t>Sales Month</t>
  </si>
  <si>
    <t>Tempo Job No
(Reference)</t>
  </si>
  <si>
    <t>Prod Status</t>
  </si>
  <si>
    <t>HQ</t>
  </si>
  <si>
    <t>OUT_</t>
  </si>
  <si>
    <t>Sales Status</t>
  </si>
  <si>
    <t>Budget</t>
  </si>
  <si>
    <t>Actual Cost</t>
  </si>
  <si>
    <t>Process Variance</t>
  </si>
  <si>
    <t>***</t>
  </si>
  <si>
    <t>Risk</t>
  </si>
  <si>
    <t>Un Fin Cost</t>
  </si>
  <si>
    <t>WIP
(Sub ticket)</t>
  </si>
  <si>
    <t>MC1</t>
  </si>
  <si>
    <t>MC2</t>
  </si>
  <si>
    <t>OUT</t>
  </si>
  <si>
    <t>MC3</t>
  </si>
  <si>
    <t>Job Category</t>
  </si>
  <si>
    <t>Job Crown/Job Type</t>
  </si>
  <si>
    <t>Job Type</t>
  </si>
  <si>
    <t>DFM</t>
  </si>
  <si>
    <t>DFM APPROVAL</t>
  </si>
  <si>
    <t>ASSEMBLY DRAWING</t>
  </si>
  <si>
    <t>PARTS LIST</t>
  </si>
  <si>
    <t>PARTS DRAWING</t>
  </si>
  <si>
    <t>RAW MATERIAL</t>
  </si>
  <si>
    <t>DC2</t>
  </si>
  <si>
    <t>HQ / OUT</t>
  </si>
  <si>
    <t>MACHINE SHOP</t>
  </si>
  <si>
    <t>ASSEMBLY/ POLISHING</t>
  </si>
  <si>
    <t>TRY1</t>
  </si>
  <si>
    <t>OGI/ INSPECTION</t>
  </si>
  <si>
    <t>ADJ</t>
  </si>
  <si>
    <t>PASS/ DEL</t>
  </si>
  <si>
    <t>DFM.</t>
  </si>
  <si>
    <t>DFM APPROVAL.</t>
  </si>
  <si>
    <t>ASSEMBLY DRAWING.</t>
  </si>
  <si>
    <t>PARTS LIST.</t>
  </si>
  <si>
    <t>PARTS DRAWING.</t>
  </si>
  <si>
    <t>RAW MATERIAL.</t>
  </si>
  <si>
    <t>DC.</t>
  </si>
  <si>
    <t>HQ / OUT.</t>
  </si>
  <si>
    <t>MACHINE SHOP.</t>
  </si>
  <si>
    <t>ASSEMBLY/ POLISHING.</t>
  </si>
  <si>
    <t>TRY1.</t>
  </si>
  <si>
    <t>OGI/ INSPECTION.</t>
  </si>
  <si>
    <t>ADJ.</t>
  </si>
  <si>
    <t>PASS/ DEL.</t>
  </si>
  <si>
    <t>***2</t>
  </si>
  <si>
    <t>OPEN Process</t>
  </si>
  <si>
    <t>FIN Process</t>
  </si>
  <si>
    <t>TOTAL2</t>
  </si>
  <si>
    <t>Completion %</t>
  </si>
  <si>
    <t>DES.</t>
  </si>
  <si>
    <t>CAM.</t>
  </si>
  <si>
    <t>MAN.</t>
  </si>
  <si>
    <t>MC1.</t>
  </si>
  <si>
    <t>MC2.</t>
  </si>
  <si>
    <t>GR.</t>
  </si>
  <si>
    <t>MC3.</t>
  </si>
  <si>
    <t>EW.</t>
  </si>
  <si>
    <t>ASS.</t>
  </si>
  <si>
    <t>TRY.</t>
  </si>
  <si>
    <t>TAD.</t>
  </si>
  <si>
    <t>TIN.</t>
  </si>
  <si>
    <t>PANEL L/R-TRM1/TRM2/BUR</t>
  </si>
  <si>
    <t>MY50137XA</t>
  </si>
  <si>
    <t>PANEL SIDE L/R (Retention)</t>
  </si>
  <si>
    <t>MYXA</t>
  </si>
  <si>
    <t>New Die</t>
  </si>
  <si>
    <t>KD03604-E700ET-2JIGUP07</t>
  </si>
  <si>
    <t>Ins Jig</t>
  </si>
  <si>
    <t>Hold by Customer. Waiting for feed back</t>
  </si>
  <si>
    <t>Jig</t>
  </si>
  <si>
    <t>IGC7-23-4847711 PI/BL</t>
  </si>
  <si>
    <t>Die Repair</t>
  </si>
  <si>
    <t>IGC7-23-4847711 PI</t>
  </si>
  <si>
    <t>IGC7-23-4847711 CHA</t>
  </si>
  <si>
    <t>IGC7-23-4847711 FORM1</t>
  </si>
  <si>
    <t>IGC7-23-4847711 FORM2</t>
  </si>
  <si>
    <t>IGC7-23-4847811 PI/BL</t>
  </si>
  <si>
    <t>IGC7-23-4847811 PI</t>
  </si>
  <si>
    <t>IGC7-23-4847811 CHA</t>
  </si>
  <si>
    <t>IGC7-23-4847811 FORM1</t>
  </si>
  <si>
    <t>IGC7-23-4847811 FORM2</t>
  </si>
  <si>
    <t>50101-K88 PIPE R-1)ST1-2</t>
  </si>
  <si>
    <t>50101-K88 PIPE R-2)CUT</t>
  </si>
  <si>
    <t>50101-K88 PIPE R-3)DJIG1</t>
  </si>
  <si>
    <t>50101-K88 PIPE R-4)DJIG2</t>
  </si>
  <si>
    <t>50101-K88 PIPE R-5)JIG</t>
  </si>
  <si>
    <t>50102-K88 PIPE L-1)ST1-2</t>
  </si>
  <si>
    <t>50102-K88 PIPE L-2)CUT</t>
  </si>
  <si>
    <t>50102-K88 PIPE L-3)DJIG1</t>
  </si>
  <si>
    <t>50102-K88 PIPE L-4)DJIG2</t>
  </si>
  <si>
    <t>50102-K88 PIPE L-5)JIG</t>
  </si>
  <si>
    <t>B63-F1191 D.TUBE1-1)PINT</t>
  </si>
  <si>
    <t>MY50184XA</t>
  </si>
  <si>
    <t>B63-F1191 D.TUBE1-2)D.PI</t>
  </si>
  <si>
    <t>MY50185XA</t>
  </si>
  <si>
    <t>B63-F1191 D.TUBE1-3)DJIG</t>
  </si>
  <si>
    <t>MY50186XA</t>
  </si>
  <si>
    <t>B63-F1192 D.TUBE2-1)PINT</t>
  </si>
  <si>
    <t>MY50187XA</t>
  </si>
  <si>
    <t>B63-F1192 D.TUBE2-2)DJIG</t>
  </si>
  <si>
    <t>MY50188XA</t>
  </si>
  <si>
    <t>B6H-F1191 D.TUBE1-1)BE</t>
  </si>
  <si>
    <t>MY50196XA</t>
  </si>
  <si>
    <t>B6H-F1191 D.TUBE1-2)NT12</t>
  </si>
  <si>
    <t>MY50197XA</t>
  </si>
  <si>
    <t>B6H-F1191 D.TUBE1-3)DJIG</t>
  </si>
  <si>
    <t>MY50198XA</t>
  </si>
  <si>
    <t>B6H-F1192 D.TUBE2-1)BE</t>
  </si>
  <si>
    <t>MY50199XA</t>
  </si>
  <si>
    <t>B6H-F1192 D.TUBE2-2)NT12</t>
  </si>
  <si>
    <t>MY50200XA</t>
  </si>
  <si>
    <t>B6H-F1192 D.TUBE2-3)DJIG</t>
  </si>
  <si>
    <t>MY50201XA</t>
  </si>
  <si>
    <t>6FBA CVR A-1)DRAW1-RTN</t>
  </si>
  <si>
    <t>6FBA CVR-A_Retention_10%</t>
  </si>
  <si>
    <t>MYXAU</t>
  </si>
  <si>
    <t>6FBA CVR A-2)DRAW2-RTN</t>
  </si>
  <si>
    <t>6FBA CVR A-4)REST-RTN</t>
  </si>
  <si>
    <t>6FBA CVR A-5)TRIM-RTN</t>
  </si>
  <si>
    <t>6FBA CVR A-6)FLPI(T)-RTN</t>
  </si>
  <si>
    <t>6FBA CVR A-7)LOUVER-RTN</t>
  </si>
  <si>
    <t>6FBA CVR A-8)TOX1-RTN</t>
  </si>
  <si>
    <t>6FBA CVRA-9)T2-T3(T)-RTN</t>
  </si>
  <si>
    <t>6FBA CVR A-10)TOX3-RTN</t>
  </si>
  <si>
    <t>6FBA CVR A-10)CLI1-2-RTN</t>
  </si>
  <si>
    <t>6FBA CVR A-11)CLI3-4-RTN</t>
  </si>
  <si>
    <t>6FBA CVR B-1)DRAW1-RTN</t>
  </si>
  <si>
    <t>6FBA CVR-B_Retention_10%</t>
  </si>
  <si>
    <t>6FBA CVR B-1)DRAW2-RTN</t>
  </si>
  <si>
    <t>6FBA CVR B-4)REST-RTN</t>
  </si>
  <si>
    <t>6FBA CVR B-5)TRIM-RTN</t>
  </si>
  <si>
    <t>6FBA CVR B-6)PI(SM)-RTN</t>
  </si>
  <si>
    <t>6FBA CVR B-7)PI-C)T-RTN</t>
  </si>
  <si>
    <t>6FBA CVR B-8)TOX1-RTN</t>
  </si>
  <si>
    <t>6FBA CVR B-9)TOX2-RTN</t>
  </si>
  <si>
    <t>6FBA CVR B-10)TOX3-RTN</t>
  </si>
  <si>
    <t>50101-K88 PIPE R-6)BE</t>
  </si>
  <si>
    <t>KD04619-Y240-1JIG06R1</t>
  </si>
  <si>
    <t>MF06843XN</t>
  </si>
  <si>
    <t>JIG Repair (SRU)</t>
  </si>
  <si>
    <t>KD04619-Y240-2JIG06R1</t>
  </si>
  <si>
    <t>MF06844XN</t>
  </si>
  <si>
    <t>KD04625-E551-1JIG03R1</t>
  </si>
  <si>
    <t>MF06847XN</t>
  </si>
  <si>
    <t>KD04625-E551-2JIG03R1</t>
  </si>
  <si>
    <t>MF06848XN</t>
  </si>
  <si>
    <t>WR15-101389-05-026-05</t>
  </si>
  <si>
    <t>KD04615-Y241-COM02R1</t>
  </si>
  <si>
    <t>MF06922XM</t>
  </si>
  <si>
    <t>MSXEU</t>
  </si>
  <si>
    <t>KD04615-Y241-BUR02R1</t>
  </si>
  <si>
    <t>MF06923XM</t>
  </si>
  <si>
    <t>KD04615-Y241-2BUR02R1</t>
  </si>
  <si>
    <t>MF06954XM</t>
  </si>
  <si>
    <t>KD04615-Y241-BEN02R1</t>
  </si>
  <si>
    <t>MF06924XM</t>
  </si>
  <si>
    <t>KD04628-Y241-COM03R1</t>
  </si>
  <si>
    <t>MF06880XM</t>
  </si>
  <si>
    <t>KD04628-Y241-BUR03R1</t>
  </si>
  <si>
    <t>MF06881XM</t>
  </si>
  <si>
    <t>KD04628-Y241-BEN03R1</t>
  </si>
  <si>
    <t>MF06882XM</t>
  </si>
  <si>
    <t>KD04076-Y015-COMUP16</t>
  </si>
  <si>
    <t>ECO Die Modification</t>
  </si>
  <si>
    <t>MFXMU</t>
  </si>
  <si>
    <t>KD04076-Y015-1PIEUP16</t>
  </si>
  <si>
    <t>MF06972XM</t>
  </si>
  <si>
    <t>New Die_SRU Mold (B2)</t>
  </si>
  <si>
    <t>C1-3</t>
  </si>
  <si>
    <t>KD04636-Y534-MO02</t>
  </si>
  <si>
    <t>5/18-&gt;5/19</t>
  </si>
  <si>
    <t>5/20-&gt;5/25</t>
  </si>
  <si>
    <t>KD04628-Y266-COM02R1</t>
  </si>
  <si>
    <t>MF06931XM</t>
  </si>
  <si>
    <t>KD04628-Y266-BEN02R1</t>
  </si>
  <si>
    <t>MF06932XM</t>
  </si>
  <si>
    <t>KD04618-Y452-COM01R1</t>
  </si>
  <si>
    <t>MF06933XM</t>
  </si>
  <si>
    <t>KD04618-Y452-EMB01R1</t>
  </si>
  <si>
    <t>MF06934XM</t>
  </si>
  <si>
    <t>KD04618-Y452-BEN01R1</t>
  </si>
  <si>
    <t>MF06935XM</t>
  </si>
  <si>
    <t>KD04636-Y533-COM02R1</t>
  </si>
  <si>
    <t>MF06946XM</t>
  </si>
  <si>
    <t>KD04636-Y533-1BEN02R1</t>
  </si>
  <si>
    <t>MF06947XM</t>
  </si>
  <si>
    <t>KD04636-Y533-2BEN02R1</t>
  </si>
  <si>
    <t>MF06948XM</t>
  </si>
  <si>
    <t>KD04636-Y533-3BEN02R1</t>
  </si>
  <si>
    <t>MF06949XM</t>
  </si>
  <si>
    <t>KD04630-Y242-COM01R1</t>
  </si>
  <si>
    <t>MF06950XM</t>
  </si>
  <si>
    <t>KD04630-Y242-1BEN01R1</t>
  </si>
  <si>
    <t>MF06951XM</t>
  </si>
  <si>
    <t>KD04630-Y242-2BEN01R1</t>
  </si>
  <si>
    <t>MF06952XM</t>
  </si>
  <si>
    <t>KD04630-Y242-PIE01R1</t>
  </si>
  <si>
    <t>MF06953XM</t>
  </si>
  <si>
    <t>KD04625-Y195-COM03R1</t>
  </si>
  <si>
    <t>MF06936XM</t>
  </si>
  <si>
    <t>KD04625-Y195-1BEN03R1</t>
  </si>
  <si>
    <t>MF06937XM</t>
  </si>
  <si>
    <t>KD04625-Y195-2BEN03R1</t>
  </si>
  <si>
    <t>MF06938XM</t>
  </si>
  <si>
    <t>KD04625-Y195-3BEN03R1</t>
  </si>
  <si>
    <t>MF06939XM</t>
  </si>
  <si>
    <t>KD04625-Y195-4BEN03R1</t>
  </si>
  <si>
    <t>MF06940XM</t>
  </si>
  <si>
    <t>KD04625-Y196-COM02R1</t>
  </si>
  <si>
    <t>MF06941XM</t>
  </si>
  <si>
    <t>KD04625-Y196-1BEN02R1</t>
  </si>
  <si>
    <t>MF06942XM</t>
  </si>
  <si>
    <t>KD04625-Y196-2BEN02R1</t>
  </si>
  <si>
    <t>MF06943XM</t>
  </si>
  <si>
    <t>KD04625-Y196-3BEN02R1</t>
  </si>
  <si>
    <t>MF06944XM</t>
  </si>
  <si>
    <t>KD04625-Y196-4BEN02R1</t>
  </si>
  <si>
    <t>MF06945XM</t>
  </si>
  <si>
    <t>KD02167-E423-JIG01</t>
  </si>
  <si>
    <t>JIG</t>
  </si>
  <si>
    <t>CR60-51 OTP PCUTTER</t>
  </si>
  <si>
    <t>MYXB</t>
  </si>
  <si>
    <t>BARAKO BLANKING MOD</t>
  </si>
  <si>
    <t>KD04623-Y160-COM04R1</t>
  </si>
  <si>
    <t>MF06956XM</t>
  </si>
  <si>
    <t>KD04623-Y160-PIE04R1</t>
  </si>
  <si>
    <t>MF06957XM</t>
  </si>
  <si>
    <t>KD04623-Y160-BEN04R1</t>
  </si>
  <si>
    <t>MF06958XM</t>
  </si>
  <si>
    <t>KD04619-Y010-COM06R1</t>
  </si>
  <si>
    <t>MF06959XM</t>
  </si>
  <si>
    <t>KD04619-Y010-1BEN06R1</t>
  </si>
  <si>
    <t>MF06960XM</t>
  </si>
  <si>
    <t>KD04619-Y010-2BEN06R1</t>
  </si>
  <si>
    <t>MF06961XM</t>
  </si>
  <si>
    <t>KD04619-Y010-3BEN06R1</t>
  </si>
  <si>
    <t>MF06962XM</t>
  </si>
  <si>
    <t>KD04619-Y010-4BEN06R1</t>
  </si>
  <si>
    <t>MF06963XM</t>
  </si>
  <si>
    <t>KD04619-Y010-PIE06R1</t>
  </si>
  <si>
    <t>MF06964XM</t>
  </si>
  <si>
    <t>KD04619-Y010-BUR06R1</t>
  </si>
  <si>
    <t>MF06965XM</t>
  </si>
  <si>
    <t>KD04624-Y112-COM02R1</t>
  </si>
  <si>
    <t>MF06969XM</t>
  </si>
  <si>
    <t>KD04624-Y112-1BEN02R1</t>
  </si>
  <si>
    <t>MF06970XM</t>
  </si>
  <si>
    <t>KD04624-Y112-2BEN02R1</t>
  </si>
  <si>
    <t>MF06971XM</t>
  </si>
  <si>
    <t>B6H-F1191-00 BEND ROLL</t>
  </si>
  <si>
    <t>KD04614-Y456-COM03R1</t>
  </si>
  <si>
    <t>MF06978XM</t>
  </si>
  <si>
    <t>KD04614-Y456-PIE03R1</t>
  </si>
  <si>
    <t>MF06979XM</t>
  </si>
  <si>
    <t>KD04614-Y456-EMB03R1</t>
  </si>
  <si>
    <t>MF06980XM</t>
  </si>
  <si>
    <t>KD04614-Y456-BEN03R1</t>
  </si>
  <si>
    <t>MF06981XM</t>
  </si>
  <si>
    <t>MF06973XM</t>
  </si>
  <si>
    <t>MF06974XM</t>
  </si>
  <si>
    <t>MF06975XM</t>
  </si>
  <si>
    <t>MF06976XM</t>
  </si>
  <si>
    <t>MF06977XM</t>
  </si>
  <si>
    <t>MF07017XM</t>
  </si>
  <si>
    <t>New Die_SRU (B3)</t>
  </si>
  <si>
    <t>MF07018XM</t>
  </si>
  <si>
    <t>MF07019XM</t>
  </si>
  <si>
    <t>KD04615-Y380-COM04R1</t>
  </si>
  <si>
    <t>MF07002XM</t>
  </si>
  <si>
    <t>6/14 -&gt; 6/18</t>
  </si>
  <si>
    <t>C13</t>
  </si>
  <si>
    <t>KD04615-Y380-1BEN04R1</t>
  </si>
  <si>
    <t>MF07003XM</t>
  </si>
  <si>
    <t>KD04615-Y380-2BEN04R1</t>
  </si>
  <si>
    <t>MF07004XM</t>
  </si>
  <si>
    <t>KD04615-Y380-3BEN04R1</t>
  </si>
  <si>
    <t>MF07005XM</t>
  </si>
  <si>
    <t>KD04619-Y133-COM07R1</t>
  </si>
  <si>
    <t>MF07010XM</t>
  </si>
  <si>
    <t>6/10 -&gt; 6/12</t>
  </si>
  <si>
    <t>KD04619-Y133-EMB07R1</t>
  </si>
  <si>
    <t>MF07011XM</t>
  </si>
  <si>
    <t>KD04619-Y133-1BEN07R1</t>
  </si>
  <si>
    <t>MF07012XM</t>
  </si>
  <si>
    <t>6/10 -&gt; 6/30</t>
  </si>
  <si>
    <t>7/1 -&gt; 7/5</t>
  </si>
  <si>
    <t>KD04619-Y133-2BEN07R1</t>
  </si>
  <si>
    <t>MF07013XM</t>
  </si>
  <si>
    <t>MF07056XM</t>
  </si>
  <si>
    <t>MF07057XM</t>
  </si>
  <si>
    <t>MF07058XM</t>
  </si>
  <si>
    <t>MF07020XM</t>
  </si>
  <si>
    <t>MF07021XM</t>
  </si>
  <si>
    <t>MF07022XM</t>
  </si>
  <si>
    <t>MF07059XM</t>
  </si>
  <si>
    <t>MF07060XM</t>
  </si>
  <si>
    <t>MF07061XM</t>
  </si>
  <si>
    <t>MF07006XM</t>
  </si>
  <si>
    <t>MF07007XM</t>
  </si>
  <si>
    <t>MF07008XM</t>
  </si>
  <si>
    <t>MF07009XM</t>
  </si>
  <si>
    <t>MF07014XM</t>
  </si>
  <si>
    <t>MF07016XM</t>
  </si>
  <si>
    <t>MF06986XM</t>
  </si>
  <si>
    <t>MF06987XM</t>
  </si>
  <si>
    <t>MF06988XM</t>
  </si>
  <si>
    <t>MF06989XM</t>
  </si>
  <si>
    <t>MF06990XM</t>
  </si>
  <si>
    <t>MF06991XM</t>
  </si>
  <si>
    <t>MF06992XM</t>
  </si>
  <si>
    <t>MF06982XM</t>
  </si>
  <si>
    <t>MF06983XM</t>
  </si>
  <si>
    <t>MF06984XM</t>
  </si>
  <si>
    <t>MF06985XM</t>
  </si>
  <si>
    <t>MF06993XM</t>
  </si>
  <si>
    <t>MF06994XM</t>
  </si>
  <si>
    <t>MF06995XM</t>
  </si>
  <si>
    <t>MF06996XM</t>
  </si>
  <si>
    <t>MF06997XM</t>
  </si>
  <si>
    <t>MF06998XM</t>
  </si>
  <si>
    <t>MF06999XM</t>
  </si>
  <si>
    <t>MF07000XM</t>
  </si>
  <si>
    <t>MF07001XM</t>
  </si>
  <si>
    <t>KD04630-Y290-COM01</t>
  </si>
  <si>
    <t>MSXE</t>
  </si>
  <si>
    <t>A13</t>
  </si>
  <si>
    <t>KD04630-Y290-PIE01</t>
  </si>
  <si>
    <t>KD04630-Y290-EMB01</t>
  </si>
  <si>
    <t>KD04630-Y290-1BEN01</t>
  </si>
  <si>
    <t>KD04630-Y290-2BEN01</t>
  </si>
  <si>
    <t>KD04630-Y290-3BEN01</t>
  </si>
  <si>
    <t>KD03892-Y374-COM03</t>
  </si>
  <si>
    <t>New Die_SRU LEO</t>
  </si>
  <si>
    <t>KD03892-Y374-1BEN03</t>
  </si>
  <si>
    <t>KD03892-Y374-2BEN03</t>
  </si>
  <si>
    <t>KD03892-Y374-3BEN03</t>
  </si>
  <si>
    <t>KD02155-Y119-COM02</t>
  </si>
  <si>
    <t>2.3XP6 4L 42H/W500 LWR2</t>
  </si>
  <si>
    <t>MYXB2</t>
  </si>
  <si>
    <t>2.3XP6 4L 42H/W500 UPR3</t>
  </si>
  <si>
    <t>67RO LOWER DIE DRAW2</t>
  </si>
  <si>
    <t>67RO LOWER DIE DRAW5</t>
  </si>
  <si>
    <t>3XP6 8L 42H/W500 LOWER3</t>
  </si>
  <si>
    <t>3XP6 4L 42H/W500 UPPER-3</t>
  </si>
  <si>
    <t>KD02166-Y206-BEN08R1</t>
  </si>
  <si>
    <t>CA05805-Y415-COM03R2</t>
  </si>
  <si>
    <t>MF07088XO</t>
  </si>
  <si>
    <t>TLAXBODY CUT PUNCH R</t>
  </si>
  <si>
    <t>TLAXBODY CUT INSERT R</t>
  </si>
  <si>
    <t>TLAXBODY CUT PUNCH L</t>
  </si>
  <si>
    <t>TLAXBODY CUT INSERT L</t>
  </si>
  <si>
    <t>GUTTER OIL BRKT-COM</t>
  </si>
  <si>
    <t>MY50228XA9001</t>
  </si>
  <si>
    <t>MY50228XA9002</t>
  </si>
  <si>
    <t>Gutter Oil_Die Delivery_40%</t>
  </si>
  <si>
    <t>Gutter Oil_Retention_30%</t>
  </si>
  <si>
    <t>GUTTER OIL BRKT-VBEND</t>
  </si>
  <si>
    <t>MY50229XA9001</t>
  </si>
  <si>
    <t>MY50229XA9002</t>
  </si>
  <si>
    <t>GUTTER OIL-BLANK</t>
  </si>
  <si>
    <t>MY50225XA9001</t>
  </si>
  <si>
    <t>MY50225XA9002</t>
  </si>
  <si>
    <t>GUTTER OIL-LBEND</t>
  </si>
  <si>
    <t>MY50226XA9001</t>
  </si>
  <si>
    <t>MY50226XA9002</t>
  </si>
  <si>
    <t>GUTTER OIL-FORM</t>
  </si>
  <si>
    <t>MY50227XA9001</t>
  </si>
  <si>
    <t>MY50227XA9002</t>
  </si>
  <si>
    <t>RC00667735-03-05 REST</t>
  </si>
  <si>
    <t>RC00667735-07-07 REFO</t>
  </si>
  <si>
    <t>RC00679237-03-05 REST</t>
  </si>
  <si>
    <t>RC677-02-06-0 UPPER</t>
  </si>
  <si>
    <t>RC677-03-05-0 UPPER</t>
  </si>
  <si>
    <t>RC677-04-02-0 UPPER</t>
  </si>
  <si>
    <t>KD04629-Y640-MO01R1</t>
  </si>
  <si>
    <t>KD04629-Y172-MO01R1</t>
  </si>
  <si>
    <t>KD04629-Y533-MO01R1</t>
  </si>
  <si>
    <t>KD04629-Y259-MO01R1</t>
  </si>
  <si>
    <t>7/5 -&gt; 7/8</t>
  </si>
  <si>
    <t>7/7 -&gt; 7/13</t>
  </si>
  <si>
    <t>KD04616-Y301-MO02R1</t>
  </si>
  <si>
    <t>7/7 -&gt; 7/5</t>
  </si>
  <si>
    <t>KD04616-Y304-MO01R1</t>
  </si>
  <si>
    <t>7/9 -&gt; 7/6</t>
  </si>
  <si>
    <t>KD04616-Y302-MO02R1</t>
  </si>
  <si>
    <t>KD04616-Y238-MO02R1</t>
  </si>
  <si>
    <t>7/13 -&gt; 7/9</t>
  </si>
  <si>
    <t>KD04616-Y239-MO02R1</t>
  </si>
  <si>
    <t>7/15 -&gt; 7/8</t>
  </si>
  <si>
    <t>KD04616-Y311-MO02R1</t>
  </si>
  <si>
    <t>7/19 -&gt; 7/7</t>
  </si>
  <si>
    <t>RC57-05-08-A SUBPLATE</t>
  </si>
  <si>
    <t>KYA UPPER CUTDIE INSRT</t>
  </si>
  <si>
    <t>KYA UPPER CUT PUNCH</t>
  </si>
  <si>
    <t>BARAKO INNERDIE INSRT</t>
  </si>
  <si>
    <t>KSW STAYA BLNK LWR DIE</t>
  </si>
  <si>
    <t>HS01-KA3 SHAVING #1</t>
  </si>
  <si>
    <t>HS01-107 SHAVING DIE</t>
  </si>
  <si>
    <t>MF07067XN</t>
  </si>
  <si>
    <t>MF07068XN</t>
  </si>
  <si>
    <t>MF07069XN</t>
  </si>
  <si>
    <t>MF07070XN</t>
  </si>
  <si>
    <t>MF07071XN</t>
  </si>
  <si>
    <t>MF07072XN</t>
  </si>
  <si>
    <t>MF07085XN</t>
  </si>
  <si>
    <t>MF07073XN</t>
  </si>
  <si>
    <t>MF07074XN</t>
  </si>
  <si>
    <t>MF07075XN</t>
  </si>
  <si>
    <t>MF07076XN</t>
  </si>
  <si>
    <t>MF07077XN</t>
  </si>
  <si>
    <t>MF07078XN</t>
  </si>
  <si>
    <t>MF07079XN</t>
  </si>
  <si>
    <t>MF07080XN</t>
  </si>
  <si>
    <t>MF07081XN</t>
  </si>
  <si>
    <t>MF07082XN</t>
  </si>
  <si>
    <t>MF07083XN</t>
  </si>
  <si>
    <t>MF07084XN</t>
  </si>
  <si>
    <t>MF07086XN</t>
  </si>
  <si>
    <t>MF07087XN</t>
  </si>
  <si>
    <t>KD04630-Y347-1JIG03R1</t>
  </si>
  <si>
    <t>KD04630-Y347-2JIG03R1</t>
  </si>
  <si>
    <t>KD02160-Y122-MO02R1-1</t>
  </si>
  <si>
    <t>PARTS C/O JULIA (3/20) =&gt; transferred to Sir Ace (3/30) -&gt; EW, EOP, TKK</t>
  </si>
  <si>
    <t>KD02161-Y362-MO05R5</t>
  </si>
  <si>
    <t>KD03604-Y101-COM05R5</t>
  </si>
  <si>
    <t>MSXG</t>
  </si>
  <si>
    <t>Back Job_6MAA</t>
  </si>
  <si>
    <t>MS WIP</t>
  </si>
  <si>
    <t>KD03703-Y618-2BEN03R6</t>
  </si>
  <si>
    <t>MF51616XG</t>
  </si>
  <si>
    <t>MS to MF</t>
  </si>
  <si>
    <t>KD04037-Y708ET-COM04R1</t>
  </si>
  <si>
    <t>MF51617XG</t>
  </si>
  <si>
    <t>KD03566-Y110-COM16R3</t>
  </si>
  <si>
    <t>MF51618XG</t>
  </si>
  <si>
    <t>6FBA CVR A FLA/PIE MOD</t>
  </si>
  <si>
    <t>Die Repair_6FBA</t>
  </si>
  <si>
    <t>MYXA2</t>
  </si>
  <si>
    <t>04G40 FIXED CORE REP</t>
  </si>
  <si>
    <t>KD04076-Y015-CHA16R1</t>
  </si>
  <si>
    <t>PNL FRNT BTTM-TRIM</t>
  </si>
  <si>
    <t>MY50230XC9001</t>
  </si>
  <si>
    <t>Panel Front_Down Payment_30%</t>
  </si>
  <si>
    <t>MY50230XC9002</t>
  </si>
  <si>
    <t>Panel Front_Die Delivery_40%</t>
  </si>
  <si>
    <t>Panel Front_Retention_30%</t>
  </si>
  <si>
    <t>PNL FRNT BTTM-BEND1</t>
  </si>
  <si>
    <t>MY50231XC9001</t>
  </si>
  <si>
    <t>MY50231XC9002</t>
  </si>
  <si>
    <t>PNL FRNT BTTM-FLAT</t>
  </si>
  <si>
    <t>MY50232XC9001</t>
  </si>
  <si>
    <t>MY50232XC9002</t>
  </si>
  <si>
    <t>PNL FRNT BTTM-PIE</t>
  </si>
  <si>
    <t>MY50233XC9001</t>
  </si>
  <si>
    <t>MY50233XC9002</t>
  </si>
  <si>
    <t>PNL FRNT BTTM-FORMPARTS</t>
  </si>
  <si>
    <t>MY50234XC9001</t>
  </si>
  <si>
    <t>MY50234XC9002</t>
  </si>
  <si>
    <t>BRACKET</t>
  </si>
  <si>
    <t>MYXC</t>
  </si>
  <si>
    <t>MS1/PYDN Y3 4D9 FLA-5PRT</t>
  </si>
  <si>
    <t>MFXJ</t>
  </si>
  <si>
    <t>KD02166-Y183ET-COM03R2</t>
  </si>
  <si>
    <t>MSXGU</t>
  </si>
  <si>
    <t>KD02166-Y183ET-PIE03R2</t>
  </si>
  <si>
    <t>KD02166-Y480-BEN05R2</t>
  </si>
  <si>
    <t>PANEL SIDE L/R</t>
  </si>
  <si>
    <t>MF06401XN</t>
  </si>
  <si>
    <t>LOWER FRAME</t>
  </si>
  <si>
    <t>MFXN</t>
  </si>
  <si>
    <t>MY01627XC</t>
  </si>
  <si>
    <t>MY01628XC</t>
  </si>
  <si>
    <t>MY01629XC</t>
  </si>
  <si>
    <t>MY01630XC</t>
  </si>
  <si>
    <t>MY01631XC</t>
  </si>
  <si>
    <t>MY01643XC</t>
  </si>
  <si>
    <t>MY01644XC</t>
  </si>
  <si>
    <t>MY01645XC</t>
  </si>
  <si>
    <t>MY01646XC</t>
  </si>
  <si>
    <t>MY01647XC</t>
  </si>
  <si>
    <t>MY50174XA</t>
  </si>
  <si>
    <t>MY50175XA</t>
  </si>
  <si>
    <t>MY50176XA</t>
  </si>
  <si>
    <t>MY50177XA</t>
  </si>
  <si>
    <t>MY50178XA</t>
  </si>
  <si>
    <t>MY50179XA</t>
  </si>
  <si>
    <t>MY50180XA</t>
  </si>
  <si>
    <t>MY50181XA</t>
  </si>
  <si>
    <t>MY50182XA</t>
  </si>
  <si>
    <t>MY50183XA</t>
  </si>
  <si>
    <t>MY01665XA</t>
  </si>
  <si>
    <t>COVER COMP A</t>
  </si>
  <si>
    <t>MY01666XA</t>
  </si>
  <si>
    <t>MY01667XA</t>
  </si>
  <si>
    <t>MY01668XA</t>
  </si>
  <si>
    <t>MY01669XA</t>
  </si>
  <si>
    <t>MY01670XA</t>
  </si>
  <si>
    <t>MY01671XA</t>
  </si>
  <si>
    <t>MY01672XA</t>
  </si>
  <si>
    <t>MY01751XA</t>
  </si>
  <si>
    <t>MY01673XA</t>
  </si>
  <si>
    <t>MY01674XA</t>
  </si>
  <si>
    <t>MY01675XA</t>
  </si>
  <si>
    <t>COVER COMP B</t>
  </si>
  <si>
    <t>MY01676XA</t>
  </si>
  <si>
    <t>MY01677XA</t>
  </si>
  <si>
    <t>MY01678XA</t>
  </si>
  <si>
    <t>MY01679XA</t>
  </si>
  <si>
    <t>MY01680XA</t>
  </si>
  <si>
    <t>MY01681XA</t>
  </si>
  <si>
    <t>MY01682XA</t>
  </si>
  <si>
    <t>MY01683XA</t>
  </si>
  <si>
    <t>MY50222XA</t>
  </si>
  <si>
    <t>GUIDE</t>
  </si>
  <si>
    <t>MS</t>
  </si>
  <si>
    <t>MSXF</t>
  </si>
  <si>
    <t>MY01739XB</t>
  </si>
  <si>
    <t>FRAME</t>
  </si>
  <si>
    <t>MF06868XO</t>
  </si>
  <si>
    <t>MF06869XO</t>
  </si>
  <si>
    <t>COVER</t>
  </si>
  <si>
    <t>MF06929XM</t>
  </si>
  <si>
    <t>LEAF SPRING</t>
  </si>
  <si>
    <t>MF06926XN</t>
  </si>
  <si>
    <t>GUIDE ASSY</t>
  </si>
  <si>
    <t>MY01747XB</t>
  </si>
  <si>
    <t>MY01753XC</t>
  </si>
  <si>
    <t>BLANKING DIE</t>
  </si>
  <si>
    <t>MY01756XC</t>
  </si>
  <si>
    <t>MS04733XE</t>
  </si>
  <si>
    <t>MS04734XE</t>
  </si>
  <si>
    <t>MS04735XE</t>
  </si>
  <si>
    <t>MS04736XE</t>
  </si>
  <si>
    <t>MS04741XE</t>
  </si>
  <si>
    <t>MS04742XE</t>
  </si>
  <si>
    <t>MS04743XE</t>
  </si>
  <si>
    <t>MS04744XE</t>
  </si>
  <si>
    <t>MF07046XM</t>
  </si>
  <si>
    <t>MF07047XM</t>
  </si>
  <si>
    <t>MF07048XM</t>
  </si>
  <si>
    <t>MF07049XM</t>
  </si>
  <si>
    <t>MF07050XM</t>
  </si>
  <si>
    <t>MF07051XM</t>
  </si>
  <si>
    <t>MF07032XM</t>
  </si>
  <si>
    <t>LEVER</t>
  </si>
  <si>
    <t>MF07033XM</t>
  </si>
  <si>
    <t>MF07034XM</t>
  </si>
  <si>
    <t>MF07035XM</t>
  </si>
  <si>
    <t>MF07031XM</t>
  </si>
  <si>
    <t>MY01761XB</t>
  </si>
  <si>
    <t>LOWER DIE</t>
  </si>
  <si>
    <t>MY01762XB</t>
  </si>
  <si>
    <t>MY01764XB</t>
  </si>
  <si>
    <t>MY01765XB</t>
  </si>
  <si>
    <t>MY01767XB</t>
  </si>
  <si>
    <t>MY01768XB</t>
  </si>
  <si>
    <t>MF07052XO</t>
  </si>
  <si>
    <t>LINK</t>
  </si>
  <si>
    <t>MFXO</t>
  </si>
  <si>
    <t>MY01770XB</t>
  </si>
  <si>
    <t>MY01771XB</t>
  </si>
  <si>
    <t>MY01772XB</t>
  </si>
  <si>
    <t>MY01773XB</t>
  </si>
  <si>
    <t>MY01774XB</t>
  </si>
  <si>
    <t>MY01775XB</t>
  </si>
  <si>
    <t>MY01776XB</t>
  </si>
  <si>
    <t>MY01777XB</t>
  </si>
  <si>
    <t>MY50228XA</t>
  </si>
  <si>
    <t>GUTTER OIL BRACKET</t>
  </si>
  <si>
    <t>MY50229XA</t>
  </si>
  <si>
    <t>MY50225XA</t>
  </si>
  <si>
    <t>GUTTER OIL</t>
  </si>
  <si>
    <t>MY50226XA</t>
  </si>
  <si>
    <t>MY50227XA</t>
  </si>
  <si>
    <t>MY01778XB</t>
  </si>
  <si>
    <t>MY01779XB</t>
  </si>
  <si>
    <t>MY01780XB</t>
  </si>
  <si>
    <t>MY01781XB</t>
  </si>
  <si>
    <t>MY01782XB</t>
  </si>
  <si>
    <t>MY01783XB</t>
  </si>
  <si>
    <t>COLLER</t>
  </si>
  <si>
    <t>waiting PO</t>
  </si>
  <si>
    <t>MS04797XE</t>
  </si>
  <si>
    <t>MS04803XE</t>
  </si>
  <si>
    <t>SPACER</t>
  </si>
  <si>
    <t>MS04802XE</t>
  </si>
  <si>
    <t>MS04811XE</t>
  </si>
  <si>
    <t>WIDE GUIDE L1</t>
  </si>
  <si>
    <t>MS04812XE</t>
  </si>
  <si>
    <t>WIDE GUIDE L4</t>
  </si>
  <si>
    <t>MS04813XE</t>
  </si>
  <si>
    <t>WIDE GUIDE L2</t>
  </si>
  <si>
    <t>MS04809XE</t>
  </si>
  <si>
    <t>RAIL R F</t>
  </si>
  <si>
    <t>MS04810XE</t>
  </si>
  <si>
    <t>RAIL R R</t>
  </si>
  <si>
    <t>MS04814XE</t>
  </si>
  <si>
    <t>WIDE GUIDE R1</t>
  </si>
  <si>
    <t>MY01784XB</t>
  </si>
  <si>
    <t>MY01785XB</t>
  </si>
  <si>
    <t>DIE INSERT</t>
  </si>
  <si>
    <t>MY01786XB</t>
  </si>
  <si>
    <t>PUNCH</t>
  </si>
  <si>
    <t>MY01787XB</t>
  </si>
  <si>
    <t>MY01788XB</t>
  </si>
  <si>
    <t>MY01789XC</t>
  </si>
  <si>
    <t>MY01790XC</t>
  </si>
  <si>
    <t>MS04815XF</t>
  </si>
  <si>
    <t>MS04816XF</t>
  </si>
  <si>
    <t>MY01791XB</t>
  </si>
  <si>
    <t>MY01792XB</t>
  </si>
  <si>
    <t>MY01793XB</t>
  </si>
  <si>
    <t>MY01794XB</t>
  </si>
  <si>
    <t>MY01795XB</t>
  </si>
  <si>
    <t>MY01796XB</t>
  </si>
  <si>
    <t>MY01797XB</t>
  </si>
  <si>
    <t>MY01798XB</t>
  </si>
  <si>
    <t>MY01802XB</t>
  </si>
  <si>
    <t>MY01799XB</t>
  </si>
  <si>
    <t>MY01800XB</t>
  </si>
  <si>
    <t>MY01801XB</t>
  </si>
  <si>
    <t>MECHA_SMA</t>
  </si>
  <si>
    <t>MECHA_PRS</t>
  </si>
  <si>
    <t>MS04618XF</t>
  </si>
  <si>
    <t>FLAT PULLEY 203</t>
  </si>
  <si>
    <t>MS04765XF</t>
  </si>
  <si>
    <t>ROLLER</t>
  </si>
  <si>
    <t>PARTS</t>
  </si>
  <si>
    <t>MS04773XG</t>
  </si>
  <si>
    <t>LOWER FRAME R</t>
  </si>
  <si>
    <t>MF06815XM</t>
  </si>
  <si>
    <t>MY01538XA</t>
  </si>
  <si>
    <t>MY01541XA</t>
  </si>
  <si>
    <t>MY01542XA</t>
  </si>
  <si>
    <t>MY01543XA</t>
  </si>
  <si>
    <t>MY01544XA</t>
  </si>
  <si>
    <t>MY00654XA</t>
  </si>
  <si>
    <t>MF06803XM</t>
  </si>
  <si>
    <t>MY01318XC</t>
  </si>
  <si>
    <t>MY50136XA</t>
  </si>
  <si>
    <t>MY50172XA</t>
  </si>
  <si>
    <t>MF06720XM</t>
  </si>
  <si>
    <t>MY01803XC</t>
  </si>
  <si>
    <t>FLANGE/PIERCING</t>
  </si>
  <si>
    <t>MY01804XC</t>
  </si>
  <si>
    <t>MS04817XG</t>
  </si>
  <si>
    <t>MY01805XB</t>
  </si>
  <si>
    <t>MY01806XB</t>
  </si>
  <si>
    <t>MY01808XB</t>
  </si>
  <si>
    <t>MY01807XB</t>
  </si>
  <si>
    <t>MY50230XC</t>
  </si>
  <si>
    <t>PANEL FRONT BOTTOM</t>
  </si>
  <si>
    <t>MY50231XC</t>
  </si>
  <si>
    <t>MY50232XC</t>
  </si>
  <si>
    <t>MY50233XC</t>
  </si>
  <si>
    <t>MY50234XC</t>
  </si>
  <si>
    <t>MY01809XB</t>
  </si>
  <si>
    <t>MY01810XB</t>
  </si>
  <si>
    <t>MY01811XB</t>
  </si>
  <si>
    <t>MY01812XB</t>
  </si>
  <si>
    <t>Disapproved</t>
  </si>
  <si>
    <t>Parts</t>
  </si>
  <si>
    <t>New Jig</t>
  </si>
  <si>
    <t>Rework</t>
  </si>
  <si>
    <t>Repair Jig</t>
  </si>
  <si>
    <t>No change</t>
  </si>
  <si>
    <t>NO</t>
  </si>
  <si>
    <t>Customer Name</t>
  </si>
  <si>
    <t>Customer Type</t>
  </si>
  <si>
    <t>Quotation No.</t>
  </si>
  <si>
    <t>Model Name</t>
  </si>
  <si>
    <t>Product No.</t>
  </si>
  <si>
    <t>Payment Terms</t>
  </si>
  <si>
    <t>Qty</t>
  </si>
  <si>
    <t>Quotation Unit Price</t>
  </si>
  <si>
    <t>Total Quoted Price</t>
  </si>
  <si>
    <t>Sales Amount</t>
  </si>
  <si>
    <t>Rank</t>
  </si>
  <si>
    <t>Quotation Status</t>
  </si>
  <si>
    <t>Customer Confirmation Date</t>
  </si>
  <si>
    <t>Customer Feedback</t>
  </si>
  <si>
    <t>Quotation Submission Actual Date</t>
  </si>
  <si>
    <t>P.O Plan Date</t>
  </si>
  <si>
    <t>P.O Actual Date</t>
  </si>
  <si>
    <t>Production Start Date</t>
  </si>
  <si>
    <t>Production Complete Date</t>
  </si>
  <si>
    <t>Customer Delivery Target Date</t>
  </si>
  <si>
    <t>P.O Plan Month</t>
  </si>
  <si>
    <t>Production Plan Month</t>
  </si>
  <si>
    <t>Sales Plan Month</t>
  </si>
  <si>
    <t>Sale Amount (K$)</t>
  </si>
  <si>
    <t>Column1</t>
  </si>
  <si>
    <t>Production Plan Month2</t>
  </si>
  <si>
    <t>Sales Plan Month3</t>
  </si>
  <si>
    <t>Notes</t>
  </si>
  <si>
    <t>Previous DFM</t>
  </si>
  <si>
    <t>LOCAL</t>
  </si>
  <si>
    <t>50%</t>
  </si>
  <si>
    <t>Rank B</t>
  </si>
  <si>
    <t>0000-00-00</t>
  </si>
  <si>
    <t>40%</t>
  </si>
  <si>
    <t>10%</t>
  </si>
  <si>
    <t>100%</t>
  </si>
  <si>
    <t>Rank C</t>
  </si>
  <si>
    <t>21-19854</t>
  </si>
  <si>
    <t>MB30340 REINFORCEMENT RH PIERCE BLANK</t>
  </si>
  <si>
    <t>80%</t>
  </si>
  <si>
    <t>20%</t>
  </si>
  <si>
    <t>MB30340 REINFORCEMENT RH U-BEND</t>
  </si>
  <si>
    <t>MB304341 REINFORCEMTN LH PIERCE BLANK</t>
  </si>
  <si>
    <t>MB304341 REINFORCEMTN LH U-BEND</t>
  </si>
  <si>
    <t>MB118/612/613 BRACKET RR BODY PIERCE BLANK</t>
  </si>
  <si>
    <t>MB118/612/613 BRACKET RR BODY U-BEND</t>
  </si>
  <si>
    <t>MB118425 SUPPORT RR BODY PIERCE BLANK</t>
  </si>
  <si>
    <t>MB118425 SUPPORT RR BODY EMBOSS</t>
  </si>
  <si>
    <t>MB118425 SUPPORT RR BODY U-BEND</t>
  </si>
  <si>
    <t>MB324135-2 REAR FRA,E(FSC-LH) BLANK BLANK</t>
  </si>
  <si>
    <t>MB324265-2 REAR FRAME (FSC RH) BLANK</t>
  </si>
  <si>
    <t>MB280884 PANEL, GLOVES BOX COMP</t>
  </si>
  <si>
    <t>MB280884 PANEL, GLOVES BOX FORM</t>
  </si>
  <si>
    <t>MB280884 PANEL, GLOVES BOX U-BEND</t>
  </si>
  <si>
    <t>MB280886 REINFORCEMENT CENTER A PIE BLANK</t>
  </si>
  <si>
    <t>MB280886 REINFORCEMENT CENTER A FORM</t>
  </si>
  <si>
    <t>MB280886 REINFORCEMENT CENTER A FLANGE</t>
  </si>
  <si>
    <t>Rank A</t>
  </si>
  <si>
    <t>BARAKO BRACKET</t>
  </si>
  <si>
    <t>30%</t>
  </si>
  <si>
    <t>FRONTECH</t>
  </si>
  <si>
    <t>21-20015</t>
  </si>
  <si>
    <t>21-20032</t>
  </si>
  <si>
    <t>HS01-107-0000 3 CAVITY DIE CAST</t>
  </si>
  <si>
    <t>YS598-00 3 CAVITY DIE CAST</t>
  </si>
  <si>
    <t>21-20033</t>
  </si>
  <si>
    <t>HS01-MN4-0000 #4</t>
  </si>
  <si>
    <t>HS01-107-0000 #34</t>
  </si>
  <si>
    <t>HS01-107-0000 #35</t>
  </si>
  <si>
    <t>21-20046</t>
  </si>
  <si>
    <t>21-20028</t>
  </si>
  <si>
    <t>Oct</t>
  </si>
  <si>
    <t>Row Labels</t>
  </si>
  <si>
    <t>TDM Sales Plan FY2021</t>
  </si>
  <si>
    <t>Month</t>
  </si>
  <si>
    <t>2021</t>
  </si>
  <si>
    <t>2021 Total</t>
  </si>
  <si>
    <t>2022</t>
  </si>
  <si>
    <t>2022 Total</t>
  </si>
  <si>
    <t>Nov</t>
  </si>
  <si>
    <t>Dec</t>
  </si>
  <si>
    <t>Jan</t>
  </si>
  <si>
    <t>TDM Quotation for Approval</t>
  </si>
  <si>
    <t>TDM QS</t>
  </si>
  <si>
    <t>TDM PC</t>
  </si>
  <si>
    <t>FY2018 ~ FY2020</t>
  </si>
  <si>
    <t>Job Number</t>
  </si>
  <si>
    <t>Part Number</t>
  </si>
  <si>
    <t>Sale Month</t>
  </si>
  <si>
    <t>Price ($)</t>
  </si>
  <si>
    <t>Price (k$)</t>
  </si>
  <si>
    <t>Order Type</t>
  </si>
  <si>
    <t>PSA Des</t>
  </si>
  <si>
    <t>MF05816XM</t>
  </si>
  <si>
    <t>KD03424-Y405_13 / #1.COM</t>
  </si>
  <si>
    <t>MF05817XM</t>
  </si>
  <si>
    <t>KD03424-Y405_13 / #2.1BEN</t>
  </si>
  <si>
    <t>MF05818XM</t>
  </si>
  <si>
    <t>KD03424-Y405_13 / #3.2BEN</t>
  </si>
  <si>
    <t>MF05819XM</t>
  </si>
  <si>
    <t>KD03424-Y405_13 / #4.3BEN</t>
  </si>
  <si>
    <t>MF05820XM</t>
  </si>
  <si>
    <t>KD03424-Y405_13 / #5.4BEN</t>
  </si>
  <si>
    <t>MF05873XO</t>
  </si>
  <si>
    <t>KD03422-Y400_11 / #1.PIE</t>
  </si>
  <si>
    <t>MF05874XO</t>
  </si>
  <si>
    <t>KD03422-Y400_11 / #2.1BEN</t>
  </si>
  <si>
    <t>MF06016XO</t>
  </si>
  <si>
    <t xml:space="preserve">KD02168-Y100-PIE12R5  </t>
  </si>
  <si>
    <t>MF06017XO</t>
  </si>
  <si>
    <t>KD02168-Y725ET-2BEN06R1</t>
  </si>
  <si>
    <t>MF06018XO</t>
  </si>
  <si>
    <t xml:space="preserve">KD02168-Y981-2BEN04R3  </t>
  </si>
  <si>
    <t>MF06027XO</t>
  </si>
  <si>
    <t xml:space="preserve">KD02168-Y502-COM04R2  </t>
  </si>
  <si>
    <t>MF06034XO</t>
  </si>
  <si>
    <t xml:space="preserve">KD03568-Y269-1BEN01R1  </t>
  </si>
  <si>
    <t>MF06035XO</t>
  </si>
  <si>
    <t xml:space="preserve">KD03568-Y269-2BEN01R1  </t>
  </si>
  <si>
    <t>MS =&gt; MF</t>
  </si>
  <si>
    <t>MF50768XO</t>
  </si>
  <si>
    <t>KD02161-Y713-2BEN06R1</t>
  </si>
  <si>
    <t>MF50769XO</t>
  </si>
  <si>
    <t>KD02165-Y220-1BEN04R1</t>
  </si>
  <si>
    <t>MF50770XO</t>
  </si>
  <si>
    <t>KD02166-Y058-COM04R1</t>
  </si>
  <si>
    <t>MF50771XO</t>
  </si>
  <si>
    <t>KD02166-Y126-COM07R3</t>
  </si>
  <si>
    <t>MF50772XO</t>
  </si>
  <si>
    <t>KD02166-Y415-CHA11R1</t>
  </si>
  <si>
    <t>MF50773XO</t>
  </si>
  <si>
    <t>KD02167-Y321-PIE10R1</t>
  </si>
  <si>
    <t>MF50774XO</t>
  </si>
  <si>
    <t>KD02169-Y254-COM03R3</t>
  </si>
  <si>
    <t>MF50775XO</t>
  </si>
  <si>
    <t>CA05102-Y113-COM07R2</t>
  </si>
  <si>
    <t>MF50776XO</t>
  </si>
  <si>
    <t>CA05107-Y420-2BEN08R1</t>
  </si>
  <si>
    <t>MF50777XO</t>
  </si>
  <si>
    <t>CA06133-Y378-1BEN04R1</t>
  </si>
  <si>
    <t>MF50778XO</t>
  </si>
  <si>
    <t>CA06137-Y120-COM11R2</t>
  </si>
  <si>
    <t>MF50779XO</t>
  </si>
  <si>
    <t>KD03166-Y706-COM01R1</t>
  </si>
  <si>
    <t>MF50780XO</t>
  </si>
  <si>
    <t>CA05805-Y172-COM03R1</t>
  </si>
  <si>
    <t>MF50781XO</t>
  </si>
  <si>
    <t>CA05805-Y601-2BEN08R2</t>
  </si>
  <si>
    <t>MF50782XO</t>
  </si>
  <si>
    <t>CA05805-Y602-1BEN08R2</t>
  </si>
  <si>
    <t>MF50783XO</t>
  </si>
  <si>
    <t>CA05805-Y629-COM04R1</t>
  </si>
  <si>
    <t>MF50784XO</t>
  </si>
  <si>
    <t>KD03604-Y272-1BUR06R3</t>
  </si>
  <si>
    <t>MF50785XO</t>
  </si>
  <si>
    <t>KD03604-Y586-COM03R1</t>
  </si>
  <si>
    <t>MF50792XO</t>
  </si>
  <si>
    <t>KD03566-Y770-1BEN03R2</t>
  </si>
  <si>
    <t>MF06038XO</t>
  </si>
  <si>
    <t>KD03421-Y820-PRG07R3</t>
  </si>
  <si>
    <t>MF50793XO</t>
  </si>
  <si>
    <t>KD03423-Y714-PIE08R2</t>
  </si>
  <si>
    <t>MF50794XO</t>
  </si>
  <si>
    <t>KD03422-Y833-COM04R1</t>
  </si>
  <si>
    <t>MF50795XO</t>
  </si>
  <si>
    <t>KD03423-Y170-2PIE26R3</t>
  </si>
  <si>
    <t>MF50796XO</t>
  </si>
  <si>
    <t>KD03424-Y411-COM04R1</t>
  </si>
  <si>
    <t>MF06039XO</t>
  </si>
  <si>
    <t>KD03425-Y150-PIE24R2</t>
  </si>
  <si>
    <t>MF50797XO</t>
  </si>
  <si>
    <t>KD03425-Y785-COM03R1</t>
  </si>
  <si>
    <t>MY00361XB</t>
  </si>
  <si>
    <t>Ø2.3 X P6 (4LINES; 42 HOLES/LINE; W500) I  UPPER DIE SET (S50C)</t>
  </si>
  <si>
    <t>MY00362XB</t>
  </si>
  <si>
    <t>YRC6VA6-11-1</t>
  </si>
  <si>
    <t>MY00363XB</t>
  </si>
  <si>
    <t>18310-TLAA-A010-M1-4000 I #2504 CURLING DIE (CURL 1)</t>
  </si>
  <si>
    <t>MY00364XB</t>
  </si>
  <si>
    <t>18320-TLAA-A010-M1-4000 I #2504 CURLING DIE (CURL 1)</t>
  </si>
  <si>
    <t>MY00365XB</t>
  </si>
  <si>
    <t>18310-TLAA-A010-M1-4000 I #3604 CURLING DIE (CURL 2)</t>
  </si>
  <si>
    <t>MY00366XB</t>
  </si>
  <si>
    <t>18320-TLAA-A010-M1-4000 I #3604 CURLING DIE (CURL 2)</t>
  </si>
  <si>
    <t>MY00367XB</t>
  </si>
  <si>
    <t>18310-TLAA-A010-M1-4000 I #4704 CURLING DIE (CURL 3)</t>
  </si>
  <si>
    <t>MY00368XB</t>
  </si>
  <si>
    <t>18320-TLAA-A010-M1-4000 I #4704 CURLING DIE (CURL 3)</t>
  </si>
  <si>
    <t>MY00369XB</t>
  </si>
  <si>
    <t>18310-TLAA-A010-M1-4000 I #4705 CURLING PUNCH (CURL 3)</t>
  </si>
  <si>
    <t>MY00370XB</t>
  </si>
  <si>
    <t>18320-TLAA-A010-M1-4000 I #4705 CURLING PUNCH (CURL 3)</t>
  </si>
  <si>
    <t>MY00371XB</t>
  </si>
  <si>
    <t>18310-TLAA-A020-M1-4000 (CURL DIE 1) I #2503 CURLING PUNCH (SKD11)</t>
  </si>
  <si>
    <t>MY00372XB</t>
  </si>
  <si>
    <t>18320-TLAA-A020-M1-4000 (CURL DIE 1) I I #2503 CURLING PUNCH (SKD11)</t>
  </si>
  <si>
    <t>MY00373XB</t>
  </si>
  <si>
    <t>18310-TLAA-A020-M1-4000 (CURL DIE 2) I #3603 CURLING PUNCH (SKD11)</t>
  </si>
  <si>
    <t>MY00374XB</t>
  </si>
  <si>
    <t>18320-TLAA-A020-M1-4000 (CURL DIE 2) I #3603 CURLING PUNCH (SKD11)</t>
  </si>
  <si>
    <t>MY00375XB</t>
  </si>
  <si>
    <t>2311-35308-7-0700 FR EMBOSS CLINCH FIXTURE I #104 DIE (SDK11)</t>
  </si>
  <si>
    <t>MY00376XB</t>
  </si>
  <si>
    <t>2311-35308-7-0500 FR EMBOSS CLINCH FIXTURE I #104 DIE (SDK11)</t>
  </si>
  <si>
    <t>MY00377XB</t>
  </si>
  <si>
    <t>2311-35308-7-0500 FR EMBOSS CLINCH FIXTURE I #203 PUNCH (SKD11)</t>
  </si>
  <si>
    <t>MY00378XB</t>
  </si>
  <si>
    <t>2311-35308-7-0700 FR EMBOSS CLINCH FIXTURE I #203 PUNCH (SKD11)</t>
  </si>
  <si>
    <t>MF05831XM</t>
  </si>
  <si>
    <t>KD02168-Y140_13 / #1.COM</t>
  </si>
  <si>
    <t>MF05832XM</t>
  </si>
  <si>
    <t>KD02168-Y140_13 / #2.PIE</t>
  </si>
  <si>
    <t>MF05833XM</t>
  </si>
  <si>
    <t>KD02168-Y140_13 / #3.1BEN</t>
  </si>
  <si>
    <t>MF05834XM</t>
  </si>
  <si>
    <t>KD02168-Y140_13 / #4.2BEN</t>
  </si>
  <si>
    <t>MF05835XM</t>
  </si>
  <si>
    <t>KD02168-Y140_13 / #5.NOT</t>
  </si>
  <si>
    <t>MF05930XM</t>
  </si>
  <si>
    <t>KD02168-Y140-2PIE13S1</t>
  </si>
  <si>
    <t>MF05931XM</t>
  </si>
  <si>
    <t>KD02168-Y140-2NOT13S1</t>
  </si>
  <si>
    <t>MF06029XO</t>
  </si>
  <si>
    <t xml:space="preserve">KD03568-Y140-TRI03R1  </t>
  </si>
  <si>
    <t>MF06032XO</t>
  </si>
  <si>
    <t xml:space="preserve">KD03421-Y796-1BEN02R1  </t>
  </si>
  <si>
    <t>MF06033XO</t>
  </si>
  <si>
    <t xml:space="preserve">KD03421-Y796-2BEN02R1  </t>
  </si>
  <si>
    <t>MF06036XO</t>
  </si>
  <si>
    <t xml:space="preserve">KD02169-Y123-3BEN02R1  </t>
  </si>
  <si>
    <t>MF06037XO</t>
  </si>
  <si>
    <t xml:space="preserve">KD02169-Y123-4BEN02R1  </t>
  </si>
  <si>
    <t>MF06042XJ</t>
  </si>
  <si>
    <t>35732-G002C1-30</t>
  </si>
  <si>
    <t>MF06023XN</t>
  </si>
  <si>
    <t xml:space="preserve">KD04468-Y435-1JIG02  </t>
  </si>
  <si>
    <t>MF06024XN</t>
  </si>
  <si>
    <t xml:space="preserve">KD04468-Y435-2JIG02  </t>
  </si>
  <si>
    <t>MF06074XO</t>
  </si>
  <si>
    <t>KD03421-Y820-PRG07R4</t>
  </si>
  <si>
    <t>MF06076XO</t>
  </si>
  <si>
    <t>KD03421-Y831-2BEN20R3</t>
  </si>
  <si>
    <t>MF50811XO</t>
  </si>
  <si>
    <t>KD03423-Y170-COM26R2</t>
  </si>
  <si>
    <t>MF50812XO</t>
  </si>
  <si>
    <t>KD03423-Y846-3BEN08R1</t>
  </si>
  <si>
    <t>MF50813XO</t>
  </si>
  <si>
    <t>KD03424-Y417-3BEN04R2</t>
  </si>
  <si>
    <t>MF50814XO</t>
  </si>
  <si>
    <t>KD02161-Y329-1BEN03R1</t>
  </si>
  <si>
    <t>MF50815XO</t>
  </si>
  <si>
    <t>KD02166-Y189-COM05R2</t>
  </si>
  <si>
    <t>MF50816XO</t>
  </si>
  <si>
    <t>KD02166-Y190-2BEN10R2</t>
  </si>
  <si>
    <t>MF50817XO</t>
  </si>
  <si>
    <t>KD02168-Y312-COM04R3</t>
  </si>
  <si>
    <t>MF50818XO</t>
  </si>
  <si>
    <t>KD02168-Y312-COM04R4</t>
  </si>
  <si>
    <t>MF50819XO</t>
  </si>
  <si>
    <t>KD03166-Y704ET-NOT02R1</t>
  </si>
  <si>
    <t>MF50820XO</t>
  </si>
  <si>
    <t>CA05805-Y668ET-COM05R8</t>
  </si>
  <si>
    <t>MF50821XO</t>
  </si>
  <si>
    <t>CA05805-Y672-2BEN08R1</t>
  </si>
  <si>
    <t>MF50822XO</t>
  </si>
  <si>
    <t>KD03604-Y449-1BEN05R8</t>
  </si>
  <si>
    <t>MF50823XO</t>
  </si>
  <si>
    <t>KD03604-Y449-2PIE05R3</t>
  </si>
  <si>
    <t>MF06066XO</t>
  </si>
  <si>
    <t>KD03567-Y240-2BEN05R1</t>
  </si>
  <si>
    <t>MY00379XB</t>
  </si>
  <si>
    <t>#1023 MARKING PUNCH (CALMAX QT HRC 60-62)</t>
  </si>
  <si>
    <t>MY00380XB</t>
  </si>
  <si>
    <t>MY00381XB</t>
  </si>
  <si>
    <t>MY00382XB</t>
  </si>
  <si>
    <t>MY00383XB</t>
  </si>
  <si>
    <t>Ø2.3 X P6 (4LINES; 42 HOLES/LINE; W500) I UPPER DIE SET (S50C)</t>
  </si>
  <si>
    <t>MY00384XB</t>
  </si>
  <si>
    <t>Ø2.3 X P6 (4LINES; 42 HOLES/LINE; W500) LOWER DIE SET (SKD11, HRC58-60)</t>
  </si>
  <si>
    <t>MY00385XB</t>
  </si>
  <si>
    <t>Ø7.0 X P10 (2LINES; 26HOLES/LINE; W520) I UPPER DIE SET (S50C)</t>
  </si>
  <si>
    <t>MY00386XB</t>
  </si>
  <si>
    <t>Ø7.0 X P10 (2LINES; 26HOLES/LINE; W520) I LOWER DIE SET (SKD11, HRC58-60)</t>
  </si>
  <si>
    <t>MY00387XB</t>
  </si>
  <si>
    <t>23-4603302-7-1700 RR EMBOSS CLINCH FIXTURE I #104 DIE (SKD11)</t>
  </si>
  <si>
    <t>MY00388XB</t>
  </si>
  <si>
    <t>MY00389XB</t>
  </si>
  <si>
    <t>MY00390XB</t>
  </si>
  <si>
    <t>MY00391XB</t>
  </si>
  <si>
    <t>23-4603302-7-1700 RR EMBOSS CLINCH FIXTURE I #203 PUNCH (SKD11)</t>
  </si>
  <si>
    <t>MY00398XB</t>
  </si>
  <si>
    <t>18120-RPY-G000 COVER COMP T/C, TOX/PIERCE DIE
91014 BUTTON DIE (SKD11)</t>
  </si>
  <si>
    <t>MY00399XB</t>
  </si>
  <si>
    <t>MY00400XB</t>
  </si>
  <si>
    <t>51610/20-KYAJ-B102-20 BODY R/L,#1. CUT 1/ CUT 2
#1208 DIE INSERT</t>
  </si>
  <si>
    <t>MY00405XB</t>
  </si>
  <si>
    <t>51610/20-KYAJ-B102-20 BODY R/L,#1. CUT 1/ CUT 2
 #1109 DIE PLATE</t>
  </si>
  <si>
    <t>MY00406XB</t>
  </si>
  <si>
    <t>51610/20-KYAJ-B102-20 BODY R/L,#1. CUT 1/ CUT 2
 #1209 DIE PLATE</t>
  </si>
  <si>
    <t>MY00427XB</t>
  </si>
  <si>
    <t>18181-R1AA-A000 COVER CONVERTER I #1108 DRAW PUNCH (SKD11)</t>
  </si>
  <si>
    <t>MY00428XB</t>
  </si>
  <si>
    <t>18181-R1AA-A000 COVER CONVERTER I #1109 STRIPPER PLATE (SKD11)</t>
  </si>
  <si>
    <t>MY00429XB</t>
  </si>
  <si>
    <t>18181-R1AA-A000 COVER CONVERTER I #1113 GUIDE PLATE 1 (HPM1)</t>
  </si>
  <si>
    <t>MY00430XB</t>
  </si>
  <si>
    <t>18181-R1AA-A000 COVER CONVERTER I #1114 GUIDE PLATE 2 (HPM1)</t>
  </si>
  <si>
    <t>MY00434XB</t>
  </si>
  <si>
    <t>18181-R1AA-A000 COVER CONVERTER I#2208 PUNCH INSERT 2</t>
  </si>
  <si>
    <t>MY00416XB</t>
  </si>
  <si>
    <t>18181-R1AA-A000 COVER, CONVERTER 
#6612 DIE INSERT 1 (SKD11)</t>
  </si>
  <si>
    <t>MY00417XB</t>
  </si>
  <si>
    <t>18181-R1AA-A000 COVER, CONVERTER  #6613 DIE INSERT 2 (SKD11)</t>
  </si>
  <si>
    <t>MY00418XB</t>
  </si>
  <si>
    <t>18181-R1AA-A000 COVER, CONVERTER   #6614a DIE INSERT 3 (SKD11)</t>
  </si>
  <si>
    <t>MY00419XB</t>
  </si>
  <si>
    <t>18181-R1AA-A000 COVER, CONVERTER   #6614b DIE INSERT 3(SKD11)</t>
  </si>
  <si>
    <t>MY00420XB</t>
  </si>
  <si>
    <t>18181-R1AA-A000 COVER, CONVERTER   #6615a DIE INSERT 4 (SKD11)</t>
  </si>
  <si>
    <t>MY00421XB</t>
  </si>
  <si>
    <t>18181-R1AA-A000 COVER, CONVERTER   #6615b DIE INSERT 4 (SKD11)</t>
  </si>
  <si>
    <t>MY00424XB</t>
  </si>
  <si>
    <t>18181-R1AA-A000 COVER, CONVERTER #6610 PUNCH 1 (SKD11)</t>
  </si>
  <si>
    <t>MY00437XB</t>
  </si>
  <si>
    <t>18181-R1AA-A000 COVER, CONVERTER I #3321 LOWER BACKING PLATE (S50C)</t>
  </si>
  <si>
    <t>MY00438XB</t>
  </si>
  <si>
    <t>18181-R1AA-A000 COVER, CONVERTER I #3314a KNOCKOUT INSERT (S50C)</t>
  </si>
  <si>
    <t>MY00439XB</t>
  </si>
  <si>
    <t>18181-R1AA-A000 COVER, CONVERTER I #3314b KNOCKOUT INSERT (S50C)</t>
  </si>
  <si>
    <t>MY00407XB</t>
  </si>
  <si>
    <t>18181-R1AA-A000 COVER, CONVERTER
#5509 STRIPPER PLATE (S50C)</t>
  </si>
  <si>
    <t>MY00408XB</t>
  </si>
  <si>
    <t>18181-R1AA-A000 COVER, CONVERTER
#5510 3D PROFILE (S50C)</t>
  </si>
  <si>
    <t>MY00409XB</t>
  </si>
  <si>
    <t>18181-R1AA-A000 COVER, CONVERTER
#5516 STRIPPER PLATE (SKS3)</t>
  </si>
  <si>
    <t>MY00410XB</t>
  </si>
  <si>
    <t>18181-R1AA-A000 COVER, CONVERTER
#5517 3D PROFILE (S50C)</t>
  </si>
  <si>
    <t>MY00411XB</t>
  </si>
  <si>
    <t>18181-R1AA-A000 COVER, CONVERTER
#5520 PUNCH PLATE (S50C)</t>
  </si>
  <si>
    <t>MY00412XB</t>
  </si>
  <si>
    <t>18181-R1AA-A000 COVER, CONVERTER
#5521 PUNCH PLATE (S50C)</t>
  </si>
  <si>
    <t>MY00413XB</t>
  </si>
  <si>
    <t>18181-R1AA-A000 COVER, CONVERTER
#5558a DIE INSERT (SKD11)</t>
  </si>
  <si>
    <t>MY00414XB</t>
  </si>
  <si>
    <t>18181-R1AA-A000 COVER, CONVERTER
#5558b DIE INSERT</t>
  </si>
  <si>
    <t>MY00442XB</t>
  </si>
  <si>
    <t>18181-R1AA-A000 COVER, CONVERTER I #4407 PIERCING PUNCH (SKD11)</t>
  </si>
  <si>
    <t>MY00443XB</t>
  </si>
  <si>
    <t>18181-R1AA-A000 COVER, CONVERTER I #4409 DIE INSERT (SKD11)</t>
  </si>
  <si>
    <t>MY00445XB</t>
  </si>
  <si>
    <t>18181-R1AA-A000 COVER, CONVERTERI #4456 LIFTER PIN SET</t>
  </si>
  <si>
    <t>MY00446XB</t>
  </si>
  <si>
    <t>18181-R1AA-A000 COVER, CONVERTER I #4457 PILOT PIN</t>
  </si>
  <si>
    <t>MY00447XB</t>
  </si>
  <si>
    <t>18181-R1AA-A000 COVER, CONVERTER I #5518 INSERT (S50C)</t>
  </si>
  <si>
    <t>MY00448XB</t>
  </si>
  <si>
    <t>18181-R1AA-A000 COVER, CONVERTER I #5519 INSERT (S50C)</t>
  </si>
  <si>
    <t>MY00457XB</t>
  </si>
  <si>
    <t>18120-R1AA-L000 COVER COMP. CHAMBER I #6610 DIE PLATE 2 (SKD11)</t>
  </si>
  <si>
    <t>MY00498XB</t>
  </si>
  <si>
    <t>18120-R1AA-L000 COVER COMP. CHAMBER I #6654 PUNCH SPAS10-70P8.70</t>
  </si>
  <si>
    <t>MY00499XB</t>
  </si>
  <si>
    <t>18120-R1AA-L000 COVER COMP. CHAMBER I #6663 BUTTON DIES MHD16-25-P8.76</t>
  </si>
  <si>
    <t>MF06025XM</t>
  </si>
  <si>
    <t xml:space="preserve">KD02881-Y567-COM04S1  </t>
  </si>
  <si>
    <t>MF06026XM</t>
  </si>
  <si>
    <t xml:space="preserve">KD02881-Y567-1BEN04S1  </t>
  </si>
  <si>
    <t>MF06019XO</t>
  </si>
  <si>
    <t xml:space="preserve">KD03425-Y150-PIEUP24  </t>
  </si>
  <si>
    <t>MF06030XO</t>
  </si>
  <si>
    <t xml:space="preserve">KD03421-Y628-4BEN09R1  </t>
  </si>
  <si>
    <t>MF06031XO</t>
  </si>
  <si>
    <t xml:space="preserve">KD03421-Y628-5BEN09R1  </t>
  </si>
  <si>
    <t>MF06043XN</t>
  </si>
  <si>
    <t>KD04086-E715-1JIG01</t>
  </si>
  <si>
    <t>MF06044XN</t>
  </si>
  <si>
    <t>KD04086-E715-2JIG01</t>
  </si>
  <si>
    <t>MF06045XN</t>
  </si>
  <si>
    <t>KD04086-Y120-1JIG01</t>
  </si>
  <si>
    <t>MF06046XN</t>
  </si>
  <si>
    <t>KD04086-Y120-2JIG01</t>
  </si>
  <si>
    <t>MF06047XN</t>
  </si>
  <si>
    <t>KD04086-Y121-1JIG01</t>
  </si>
  <si>
    <t>MF06048XN</t>
  </si>
  <si>
    <t>KD04086-Y121-2JIG01</t>
  </si>
  <si>
    <t>MF06049XN</t>
  </si>
  <si>
    <t>KD04077-Y212-1JIG05</t>
  </si>
  <si>
    <t>MF06050XN</t>
  </si>
  <si>
    <t>KD04077-Y212-2JIG05</t>
  </si>
  <si>
    <t>MF06051XN</t>
  </si>
  <si>
    <t>KD04077-Y214-1JIG04</t>
  </si>
  <si>
    <t>MF06052XN</t>
  </si>
  <si>
    <t>KD04077-Y214-2JIG04</t>
  </si>
  <si>
    <t>MF06053XN</t>
  </si>
  <si>
    <t>KD04077-Y220-1JIG05</t>
  </si>
  <si>
    <t>MF06054XN</t>
  </si>
  <si>
    <t>KD04077-Y220-2JIG05</t>
  </si>
  <si>
    <t>MF06055XN</t>
  </si>
  <si>
    <t>KD04086-Y160-1JIG02</t>
  </si>
  <si>
    <t>MF06056XN</t>
  </si>
  <si>
    <t>KD04086-Y160-2JIG02</t>
  </si>
  <si>
    <t>MF06057XN</t>
  </si>
  <si>
    <t>KD04086-Y161-1JIG02</t>
  </si>
  <si>
    <t>MF06058XN</t>
  </si>
  <si>
    <t>KD04086-Y161-2JIG02</t>
  </si>
  <si>
    <t>MF06059XN</t>
  </si>
  <si>
    <t>KD04086-Y162-1JIG01</t>
  </si>
  <si>
    <t>MF06060XN</t>
  </si>
  <si>
    <t>KD04086-Y162-2JIG01</t>
  </si>
  <si>
    <t>MF06061XN</t>
  </si>
  <si>
    <t>KD04086-Y712-1JIG01</t>
  </si>
  <si>
    <t>MF06062XN</t>
  </si>
  <si>
    <t>KD04086-Y712-2JIG01</t>
  </si>
  <si>
    <t>MF06063XN</t>
  </si>
  <si>
    <t>KD04093-Y198-1JIG06</t>
  </si>
  <si>
    <t>MF06064XN</t>
  </si>
  <si>
    <t>KD04093-Y198-2JIG06</t>
  </si>
  <si>
    <t>MF06040XN</t>
  </si>
  <si>
    <t>KD04068-Y620-1JIGUP05</t>
  </si>
  <si>
    <t>MF06041XN</t>
  </si>
  <si>
    <t>KD04068-Y620-2JIGUP05</t>
  </si>
  <si>
    <t>MF06065XO</t>
  </si>
  <si>
    <t>CA05805-Y182-1BEN03R1</t>
  </si>
  <si>
    <t>MF06067XO</t>
  </si>
  <si>
    <t>KD03425-Y192-2BENUP07</t>
  </si>
  <si>
    <t>MF06068XO</t>
  </si>
  <si>
    <t>KD03425-Y192-3BENUP07</t>
  </si>
  <si>
    <t>MF06069XO</t>
  </si>
  <si>
    <t>KD03425-Y192-4BENUP07</t>
  </si>
  <si>
    <t>MF06070XO</t>
  </si>
  <si>
    <t>KD03425-Y192-5BENUP07</t>
  </si>
  <si>
    <t>MF06071XO</t>
  </si>
  <si>
    <t xml:space="preserve">KD03422-Y761-PIEUP08  </t>
  </si>
  <si>
    <t xml:space="preserve">MF06106XO </t>
  </si>
  <si>
    <t xml:space="preserve">KD03869-Y522-PIE04R1  </t>
  </si>
  <si>
    <t xml:space="preserve">MF06107XO </t>
  </si>
  <si>
    <t xml:space="preserve">KD03562-Y810-1BEN05R1  </t>
  </si>
  <si>
    <t xml:space="preserve">MF06108XO </t>
  </si>
  <si>
    <t xml:space="preserve">KD03562-Y809-1BEN05R2  </t>
  </si>
  <si>
    <t>MF06112XJ</t>
  </si>
  <si>
    <t>STAGE 1-1</t>
  </si>
  <si>
    <t>MF06113XJ</t>
  </si>
  <si>
    <t>STAGE 1-2</t>
  </si>
  <si>
    <t>MF06114XJ</t>
  </si>
  <si>
    <t>STAGE 2</t>
  </si>
  <si>
    <t>MF06115XJ</t>
  </si>
  <si>
    <t>STAGE 3-1</t>
  </si>
  <si>
    <t>MF06116XJ</t>
  </si>
  <si>
    <t>STAGE 3-2</t>
  </si>
  <si>
    <t>MF06117XJ</t>
  </si>
  <si>
    <t>STAGE 4-1</t>
  </si>
  <si>
    <t>MF06118XJ</t>
  </si>
  <si>
    <t>STAGE 4-2</t>
  </si>
  <si>
    <t>MF06119XJ</t>
  </si>
  <si>
    <t>STAGE 5-1</t>
  </si>
  <si>
    <t>MF06120XJ</t>
  </si>
  <si>
    <t>STAGE 5-2</t>
  </si>
  <si>
    <t>MF06121XJ</t>
  </si>
  <si>
    <t>STAGE 6</t>
  </si>
  <si>
    <t>MF06122XJ</t>
  </si>
  <si>
    <t>STAGE 7</t>
  </si>
  <si>
    <t>MF06123XJ</t>
  </si>
  <si>
    <t>STAGE 8-1</t>
  </si>
  <si>
    <t>MF06124XJ</t>
  </si>
  <si>
    <t>STAGE 8-2</t>
  </si>
  <si>
    <t>MF06125XJ</t>
  </si>
  <si>
    <t>STAGE 8-3</t>
  </si>
  <si>
    <t>MF06126XJ</t>
  </si>
  <si>
    <t>STAGE 8-4</t>
  </si>
  <si>
    <t>MF06127XJ</t>
  </si>
  <si>
    <t>STAGE 9</t>
  </si>
  <si>
    <t>MF06128XO</t>
  </si>
  <si>
    <t>KD03604-Y449-1BEN05RA</t>
  </si>
  <si>
    <t>MF50861XO</t>
  </si>
  <si>
    <t>KD03604-Y449-COM05R6</t>
  </si>
  <si>
    <t>MF50862XO</t>
  </si>
  <si>
    <t>CA05805-Y222-COM05R3</t>
  </si>
  <si>
    <t>MF06129XO</t>
  </si>
  <si>
    <t>CA05805-Y631-SHA08R2</t>
  </si>
  <si>
    <t>MF50863XO</t>
  </si>
  <si>
    <t>CA05805-Y689-COM05R1</t>
  </si>
  <si>
    <t>MF50864XO</t>
  </si>
  <si>
    <t>KD03300-Y694-COM05R1</t>
  </si>
  <si>
    <t>MF50865XO</t>
  </si>
  <si>
    <t>KD03562-Y529-PIE02R1</t>
  </si>
  <si>
    <t>MF50866XO</t>
  </si>
  <si>
    <t>KD03562-Y861-COM08R1</t>
  </si>
  <si>
    <t>MF50867XO</t>
  </si>
  <si>
    <t>CA05107-Y471-PIE08R1</t>
  </si>
  <si>
    <t>MF50868XO</t>
  </si>
  <si>
    <t>CA06131-Y450-EMB09R1</t>
  </si>
  <si>
    <t>MF50869XO</t>
  </si>
  <si>
    <t>CA06131-Y459-COM07R2</t>
  </si>
  <si>
    <t>MF50870XO</t>
  </si>
  <si>
    <t>KD03161-Y452-COM01R1</t>
  </si>
  <si>
    <t>MF50871XO</t>
  </si>
  <si>
    <t>KD02161-Y156-EMB17R6</t>
  </si>
  <si>
    <t>MF50872XO</t>
  </si>
  <si>
    <t>KD02161-Y328-COM07R1</t>
  </si>
  <si>
    <t>MF50873XO</t>
  </si>
  <si>
    <t>KD02161-Y700-1BEN02R2</t>
  </si>
  <si>
    <t>MF50874XO</t>
  </si>
  <si>
    <t>KD02165-Y205-2BEN12R1</t>
  </si>
  <si>
    <t>MF50875XO</t>
  </si>
  <si>
    <t>KD02166-Y042-COM08R1</t>
  </si>
  <si>
    <t>MF50876XO</t>
  </si>
  <si>
    <t>KD02166-Y056-1BEN04R2</t>
  </si>
  <si>
    <t>MF50877XO</t>
  </si>
  <si>
    <t>KD02166-Y058-COM04R2</t>
  </si>
  <si>
    <t>MF50878XO</t>
  </si>
  <si>
    <t>KD02166-Y129-COM04R1</t>
  </si>
  <si>
    <t>MF50879XO</t>
  </si>
  <si>
    <t>KD02166-Y415-EMB11R1</t>
  </si>
  <si>
    <t>MF50880XO</t>
  </si>
  <si>
    <t>KD02167-Y196-COM02R1</t>
  </si>
  <si>
    <t>MF50881XO</t>
  </si>
  <si>
    <t>KD02167-Y506-1BEN08R1</t>
  </si>
  <si>
    <t>MF50882XO</t>
  </si>
  <si>
    <t>KD02167-Y506-PIE08R2</t>
  </si>
  <si>
    <t>MF50883XO</t>
  </si>
  <si>
    <t>KD02168-Y140-2BEN13R4</t>
  </si>
  <si>
    <t>MF50884XO</t>
  </si>
  <si>
    <t>KD02168-Y602-1BEN07R2</t>
  </si>
  <si>
    <t>MF50885XO</t>
  </si>
  <si>
    <t>KD02168-Y730-3BEN08R1</t>
  </si>
  <si>
    <t>MF50886XO</t>
  </si>
  <si>
    <t>KD02168-Y880-COM08R4</t>
  </si>
  <si>
    <t>MF50887XO</t>
  </si>
  <si>
    <t>KD02169-Y360-EMB08R1</t>
  </si>
  <si>
    <t>MF50888XO</t>
  </si>
  <si>
    <t>KD03422-Y646-PIE09R5</t>
  </si>
  <si>
    <t>MF50889XO</t>
  </si>
  <si>
    <t>KD03422-Y833-COM04R2</t>
  </si>
  <si>
    <t>MF50890XO</t>
  </si>
  <si>
    <t>KD03423-Y220-2BEN14R1</t>
  </si>
  <si>
    <t>MF06130XO</t>
  </si>
  <si>
    <t>KD03423-Y720-3BEN08R1</t>
  </si>
  <si>
    <t>MF50891XO</t>
  </si>
  <si>
    <t>KD03423-Y824-COM04R1</t>
  </si>
  <si>
    <t>MF50892XO</t>
  </si>
  <si>
    <t>KD03423-Y846-2BEN08R2</t>
  </si>
  <si>
    <t>MF50893XO</t>
  </si>
  <si>
    <t>KD03424-Y411-1BEN04R2</t>
  </si>
  <si>
    <t>MF50894XO</t>
  </si>
  <si>
    <t>KD03425-Y456-PIE05R3</t>
  </si>
  <si>
    <t>MF50895XO</t>
  </si>
  <si>
    <t>KD03425-Y505-2BEN05R1</t>
  </si>
  <si>
    <t>MF50896XO</t>
  </si>
  <si>
    <t>KD03418-Y038-2BEN05R1</t>
  </si>
  <si>
    <t>MF50897XO</t>
  </si>
  <si>
    <t>KD03421-Y768-EMB11R1</t>
  </si>
  <si>
    <t>MY00401XC</t>
  </si>
  <si>
    <t>HS01-107-0000 REPAIR SHAVING DIE</t>
  </si>
  <si>
    <t>MY00402XC</t>
  </si>
  <si>
    <t>YS4X7 REPAIR SHAVING DIE</t>
  </si>
  <si>
    <t>MY00403XC</t>
  </si>
  <si>
    <t>SS41-25G00 REPAIR SHAVING DIE</t>
  </si>
  <si>
    <t>MY00404XC</t>
  </si>
  <si>
    <t>HS01-KA3-712 REPAIR SHAVING DIE</t>
  </si>
  <si>
    <t>MY00502XC</t>
  </si>
  <si>
    <t>REPAIR SHAVING DIE I BS41-24G05-01</t>
  </si>
  <si>
    <t>MY00426XB</t>
  </si>
  <si>
    <t>18181-R1AA-A000 COVER CONVERTER I #1107 DIE PLATE</t>
  </si>
  <si>
    <t>MY00431XB</t>
  </si>
  <si>
    <t>18181-R1AA-A000 COVER CONVERTER I #2203 RESTRIKE DIE</t>
  </si>
  <si>
    <t>MY00432XB</t>
  </si>
  <si>
    <t>18181-R1AA-A000 COVER CONVERTER I #2204 RESTRIKE PUNCH</t>
  </si>
  <si>
    <t>MY00433XB</t>
  </si>
  <si>
    <t>18181-R1AA-A000 COVER CONVERTER I #2207 PUNCH INSERT 1</t>
  </si>
  <si>
    <t>MY00422XB</t>
  </si>
  <si>
    <t>18181-R1AA-A000 COVER, CONVERTER #6606 DIE PLATE (S50C)</t>
  </si>
  <si>
    <t>MY00423XB</t>
  </si>
  <si>
    <t>18181-R1AA-A000 COVER, CONVERTER #6607 STRIPPER PLATE (S50C)</t>
  </si>
  <si>
    <t>MY00425XB</t>
  </si>
  <si>
    <t>18181-R1AA-A000 COVER, CONVERTER #6611 PUNCH 2 (SKD11)</t>
  </si>
  <si>
    <t>MY00435XB</t>
  </si>
  <si>
    <t>18181-R1AA-A000 COVER, CONVERTER I #3305 RESTRIKE DIE / #3306 KNOCKOUT (SKD11)</t>
  </si>
  <si>
    <t>MY00436XB</t>
  </si>
  <si>
    <t>18181-R1AA-A000 COVER, CONVERTER I #3307 TRIM PUNCH / #3308 STRIPPER (SKD11)</t>
  </si>
  <si>
    <t>MY00440XB</t>
  </si>
  <si>
    <t>18181-R1AA-A000 COVER, CONVERTER I #3361a BLOCK DIES (SKD11)</t>
  </si>
  <si>
    <t>MY00441XB</t>
  </si>
  <si>
    <t>18181-R1AA-A000 COVER, CONVERTER i#3361b BLOCK DIES (SKD11)</t>
  </si>
  <si>
    <t>MY00415XB</t>
  </si>
  <si>
    <t>18181-R1AA-A000 COVER, CONVERTER
#5561 SHOULDER PUNCH INSERT</t>
  </si>
  <si>
    <t>MY00444XB</t>
  </si>
  <si>
    <t>18181-R1AA-A000 COVER, CONVERTER I #4410 PILOT HOLDER (SKS2)</t>
  </si>
  <si>
    <t>MY00453XB</t>
  </si>
  <si>
    <t>MY00455XB</t>
  </si>
  <si>
    <t>18120-R1AA-L000 COVER COMP. CHAMBER I #6606 PUNCH LINER (SS400)</t>
  </si>
  <si>
    <t>MY00456XB</t>
  </si>
  <si>
    <t>18120-R1AA-L000 COVER COMP. CHAMBER I #6607 DIE PLATE 1 (S50C)</t>
  </si>
  <si>
    <t>MY00458XB</t>
  </si>
  <si>
    <t>18120-R1AA-L000 COVER COMP. CHAMBER I #6611 LOWER BACKING PLATE (SKS3)</t>
  </si>
  <si>
    <t>MY00459XB</t>
  </si>
  <si>
    <t>18120-R1AA-L000 COVER COMP. CHAMBER I #6612 STRIPPER BLOCK (SS400)</t>
  </si>
  <si>
    <t>MY00460XB</t>
  </si>
  <si>
    <t>18120-R1AA-L000 COVER COMP. CHAMBER I #6615 GUIDE BLOCK 3 (HPM1)</t>
  </si>
  <si>
    <t>MY00461XB</t>
  </si>
  <si>
    <t>18120-R1AA-L000 COVER COMP. CHAMBER I #6617 STRIPPER PLATE (S50C)</t>
  </si>
  <si>
    <t>MY00462XB</t>
  </si>
  <si>
    <t>18120-R1AA-L000 COVER COMP. CHAMBER I #6618 STRIPPER LINER (SS400)</t>
  </si>
  <si>
    <t>MY00463XB</t>
  </si>
  <si>
    <t>18120-R1AA-L000 COVER COMP. CHAMBER I #6619 CUT PUNCH 1 (SKD11)</t>
  </si>
  <si>
    <t>MY00464XB</t>
  </si>
  <si>
    <t>18120-R1AA-L000 COVER COMP. CHAMBER I #6620 CUT PUNCH 2 (SKD11)</t>
  </si>
  <si>
    <t>MY00465XB</t>
  </si>
  <si>
    <t>18120-R1AA-L000 COVER COMP. CHAMBER I #6621 PUNCH LINER 2 (SS400)</t>
  </si>
  <si>
    <t>MY00466XB</t>
  </si>
  <si>
    <t>18120-R1AA-L000 COVER COMP. CHAMBER I #6622 PUNCH LINER 3 (SS400)</t>
  </si>
  <si>
    <t>MY00467XB</t>
  </si>
  <si>
    <t>18120-R1AA-L000 COVER COMP. CHAMBER I #6651 GUIDE POST SET MY32-140-M</t>
  </si>
  <si>
    <t>MY00468XB</t>
  </si>
  <si>
    <t>MY00469XB</t>
  </si>
  <si>
    <t>18120-R1AA-L000 COVER COMP. CHAMBER I #6655 RETAINER SP-APS10</t>
  </si>
  <si>
    <t>MY00470XB</t>
  </si>
  <si>
    <t>18120-R1AA-L000 COVER COMP. CHAMBER I #6656 URETHANE USN 10-40</t>
  </si>
  <si>
    <t>MY00471XB</t>
  </si>
  <si>
    <t>18120-R1AA-L000 COVER COMP. CHAMBER I #6657 CSR10-70</t>
  </si>
  <si>
    <t>MY00472XB</t>
  </si>
  <si>
    <t>18120-R1AA-L000 COVER COMP. CHAMBER I #6658 SWL 20-55</t>
  </si>
  <si>
    <t>MY00473XB</t>
  </si>
  <si>
    <t>18120-R1AA-L000 COVER COMP. CHAMBER I #6659 SPAS 10-70-P7.10</t>
  </si>
  <si>
    <t>MY00474XB</t>
  </si>
  <si>
    <t>18120-R1AA-L000 COVER COMP. CHAMBER I #6660 SP-APS 10</t>
  </si>
  <si>
    <t>MY00475XB</t>
  </si>
  <si>
    <t>18120-R1AA-L000 COVER COMP. CHAMBER I #6661 CSR 10-70</t>
  </si>
  <si>
    <t>MY00476XB</t>
  </si>
  <si>
    <t>18120-R1AA-L000 COVER COMP. CHAMBER I #6662 SWM 20-55</t>
  </si>
  <si>
    <t>MY00477XB</t>
  </si>
  <si>
    <t>MY00478XB</t>
  </si>
  <si>
    <t>18120-R1AA-L000 COVER COMP. CHAMBER I #6664 BLOCK DIES BLDF16 16-35-P7.26</t>
  </si>
  <si>
    <t>MY00479XB</t>
  </si>
  <si>
    <t>18120-R1AA-L000 COVER COMP. CHAMBER I #6602 LOWER DIE SET (SS400)</t>
  </si>
  <si>
    <t>MY00480XB</t>
  </si>
  <si>
    <t>18310-TLAA-A010-M1-4000 I #5808 DIE INSERT (SKD11)</t>
  </si>
  <si>
    <t>MY00481XB</t>
  </si>
  <si>
    <t>18310-TLAA-A010-M1-4000 I #5809 CUT PUNCH (SKD11)</t>
  </si>
  <si>
    <t>MY00482XB</t>
  </si>
  <si>
    <t>18310/320-TLAA-A020-M1-4200 (#6 TRIM / PIERCE DIE) I #6706 PIERCE PUNCH</t>
  </si>
  <si>
    <t>MY00483XB</t>
  </si>
  <si>
    <t>18310/320-TLAA-A020-M1-4200 (#6 TRIM / PIERCE DIE) I  #6707 BUTTON DIE</t>
  </si>
  <si>
    <t>MY00484XB</t>
  </si>
  <si>
    <t>18310/320-TLAA-A020-M1-4200 RING I #81005 CAM PUNCH</t>
  </si>
  <si>
    <t>MY00485XB</t>
  </si>
  <si>
    <t>18310/320-TLAA-A020-M1-4200 RING #10053 PIERCE PUNCH (SKD11)</t>
  </si>
  <si>
    <t>MY00486XB</t>
  </si>
  <si>
    <t>18320-TLAA-A010-M1-4000 I #5808 DIE INSERT (SKD11)</t>
  </si>
  <si>
    <t>MY00487XB</t>
  </si>
  <si>
    <t>18320-TLAA-A010-M1-4000  I #5809 CUT PUNCH (SKD11)</t>
  </si>
  <si>
    <t>MY00488XB</t>
  </si>
  <si>
    <t>18310/320-TLAA-A020-M1-42 I #101103 DIE INSERT (SKD11)</t>
  </si>
  <si>
    <t>MY00489XB</t>
  </si>
  <si>
    <t>18310/320-TLAA-A020-M1-42 I #101203 DIE INSERT  (SKD11)</t>
  </si>
  <si>
    <t>MY00490XB</t>
  </si>
  <si>
    <t>18310/320-TLAA-A020-M1-42 I #6604 TRIM PUNCH (SKD11)</t>
  </si>
  <si>
    <t>MY00491XB</t>
  </si>
  <si>
    <t>18310/320-TLAA-A020-M1-42 I #6602 TRIM DIE (SKD11)</t>
  </si>
  <si>
    <t>MY00492XB</t>
  </si>
  <si>
    <t>67R0 MODEL I  UPPER DIE 2</t>
  </si>
  <si>
    <t>MY00493XB</t>
  </si>
  <si>
    <t>67R0 MODEL I  UPPER DIE 3</t>
  </si>
  <si>
    <t>MY00494XB</t>
  </si>
  <si>
    <t>67R0 MODEL I  UPPER DIE 4</t>
  </si>
  <si>
    <t>MY00495XB</t>
  </si>
  <si>
    <t>67R0 MODEL I LOWER DIE 3</t>
  </si>
  <si>
    <t>MY00496XB</t>
  </si>
  <si>
    <t>67R0 MODEL I LOWER DIE 2</t>
  </si>
  <si>
    <t>MY00497XB</t>
  </si>
  <si>
    <t>67R0 MODEL LOWER DIE 5</t>
  </si>
  <si>
    <t>MY00500XB</t>
  </si>
  <si>
    <t>#6610 DIE PLATE 2 (NO HEAT TREATMENT PROCESS)</t>
  </si>
  <si>
    <t>MY00518XB</t>
  </si>
  <si>
    <t>#512  SPACER</t>
  </si>
  <si>
    <t>MY00520XB</t>
  </si>
  <si>
    <t>101497-05-010-00 DIE HOLDER</t>
  </si>
  <si>
    <t>MY00503XB</t>
  </si>
  <si>
    <t>DISTRIBUTOR 3-CAVITY</t>
  </si>
  <si>
    <t>MY00504XB</t>
  </si>
  <si>
    <t>DISTRIBUTOR 2-CAVITY</t>
  </si>
  <si>
    <t>MY00519XB</t>
  </si>
  <si>
    <t>101497-05-016-00 PUNCH</t>
  </si>
  <si>
    <t>MY00505XB</t>
  </si>
  <si>
    <t>2311-35308-7-1700 110</t>
  </si>
  <si>
    <t>MY00506XB</t>
  </si>
  <si>
    <t>2311-35308-7-1100 110</t>
  </si>
  <si>
    <t>MY00507XB</t>
  </si>
  <si>
    <t>2311-35308-7-0900 108</t>
  </si>
  <si>
    <t>MY00508XB</t>
  </si>
  <si>
    <t>7.0 X P17.4 2L LOWER DIE</t>
  </si>
  <si>
    <t>MY00509XB</t>
  </si>
  <si>
    <t>3.0 X P6  4L LOWER DIE</t>
  </si>
  <si>
    <t>MY00510XB</t>
  </si>
  <si>
    <t>7.0 X P10  2L LOWER DIE</t>
  </si>
  <si>
    <t>MF06104XM</t>
  </si>
  <si>
    <t>KD04090-Y301-COM01</t>
  </si>
  <si>
    <t>MF06105XM</t>
  </si>
  <si>
    <t>KD04090-Y301-1BEN01</t>
  </si>
  <si>
    <t>MF06101XM</t>
  </si>
  <si>
    <t>KD04090-Y124-COM06</t>
  </si>
  <si>
    <t>MF06102XM</t>
  </si>
  <si>
    <t>KD04090-Y124-1BEN06</t>
  </si>
  <si>
    <t>MF06103XM</t>
  </si>
  <si>
    <t>KD04090-Y124-2BEN06</t>
  </si>
  <si>
    <t>MY00521XC</t>
  </si>
  <si>
    <t>HS01-107-0000  DIE CAST</t>
  </si>
  <si>
    <t>MY00511XC</t>
  </si>
  <si>
    <t>JNL-500 O/B (BATCH 1)</t>
  </si>
  <si>
    <t>MY00512XB</t>
  </si>
  <si>
    <t>#2223 CAM SLIDER 1</t>
  </si>
  <si>
    <t>MY00513XB</t>
  </si>
  <si>
    <t>#2224 CAM SLIDER 2</t>
  </si>
  <si>
    <t>MY00514XB</t>
  </si>
  <si>
    <t>#2225 CAM SLIDER 3</t>
  </si>
  <si>
    <t>MY00515XB</t>
  </si>
  <si>
    <t>#4705 CURLING PUNCH 2</t>
  </si>
  <si>
    <t>MY00516XB</t>
  </si>
  <si>
    <t>#4702 PUNCH PLATE 2</t>
  </si>
  <si>
    <t>MY00517XB</t>
  </si>
  <si>
    <t>#4701 CURLING DIE 2</t>
  </si>
  <si>
    <t>MY00501XC</t>
  </si>
  <si>
    <t>HS01-302-0000 REPAIR SHV</t>
  </si>
  <si>
    <t>MF06093XM</t>
  </si>
  <si>
    <t>KD04072-Y168-COM04</t>
  </si>
  <si>
    <t>MF06094XM</t>
  </si>
  <si>
    <t>KD04072-Y168-1PIE04</t>
  </si>
  <si>
    <t>MF06095XM</t>
  </si>
  <si>
    <t>KD04072-Y168-1BEN04</t>
  </si>
  <si>
    <t>MF06096XM</t>
  </si>
  <si>
    <t>KD04072-Y168-2BEN04</t>
  </si>
  <si>
    <t>MF06082XN</t>
  </si>
  <si>
    <t>KD04091-Y901-1JIG05</t>
  </si>
  <si>
    <t>MF06083XN</t>
  </si>
  <si>
    <t>KD04091-Y901-2JIG05</t>
  </si>
  <si>
    <t>MF06084XN</t>
  </si>
  <si>
    <t>KD04091-Y904-1JIG05</t>
  </si>
  <si>
    <t>MF06085XN</t>
  </si>
  <si>
    <t>KD04091-Y904-2JIG05</t>
  </si>
  <si>
    <t>MF06086XN</t>
  </si>
  <si>
    <t>KD04091-Y909-1JIG06</t>
  </si>
  <si>
    <t>MF06087XN</t>
  </si>
  <si>
    <t>KD04091-Y909-2JIG06</t>
  </si>
  <si>
    <t>MF06088XN</t>
  </si>
  <si>
    <t>KD04091-Y910-1JIG08</t>
  </si>
  <si>
    <t>MF06089XN</t>
  </si>
  <si>
    <t>KD04091-Y910-2JIG08</t>
  </si>
  <si>
    <t>MF06097XM</t>
  </si>
  <si>
    <t>KD04072-Y169-COM04</t>
  </si>
  <si>
    <t>MF06098XM</t>
  </si>
  <si>
    <t>KD04072-Y169-1PIE04</t>
  </si>
  <si>
    <t>MF06099XM</t>
  </si>
  <si>
    <t>KD04072-Y169-1BEN04</t>
  </si>
  <si>
    <t>MF06100XM</t>
  </si>
  <si>
    <t>KD04072-Y169-2BEN04</t>
  </si>
  <si>
    <t>MF06109XO</t>
  </si>
  <si>
    <t>KD03240-Y461ET-COM03R1</t>
  </si>
  <si>
    <t>MF06110XO</t>
  </si>
  <si>
    <t>KD03240-Y461ET-1PIE03R1</t>
  </si>
  <si>
    <t>MF06111XO</t>
  </si>
  <si>
    <t>KD03240-Y461ET-1BEN03R1</t>
  </si>
  <si>
    <t>MF06155XM</t>
  </si>
  <si>
    <t>KD04093-Y284-COM01</t>
  </si>
  <si>
    <t>MF06156XM</t>
  </si>
  <si>
    <t>KD04093-Y284-1PIE01</t>
  </si>
  <si>
    <t>MF06153XM</t>
  </si>
  <si>
    <t>KD04093-Y229-COM04</t>
  </si>
  <si>
    <t>MF06154XM</t>
  </si>
  <si>
    <t>KD04093-Y229-1BEN04</t>
  </si>
  <si>
    <t>MF06151XM</t>
  </si>
  <si>
    <t>KD04093-Y228-COM04</t>
  </si>
  <si>
    <t>MF06152XM</t>
  </si>
  <si>
    <t>KD04093-Y228-1BEN04</t>
  </si>
  <si>
    <t>MF06157XM</t>
  </si>
  <si>
    <t>KD04093-Y319-COM02</t>
  </si>
  <si>
    <t>MF06072XM</t>
  </si>
  <si>
    <t>KD03422-Y763-COM01</t>
  </si>
  <si>
    <t>MF06073XM</t>
  </si>
  <si>
    <t>KD03422-Y763-EMB01</t>
  </si>
  <si>
    <t>MF06075XM</t>
  </si>
  <si>
    <t>KD03422-Y763-BEN01</t>
  </si>
  <si>
    <t>MF06077XM</t>
  </si>
  <si>
    <t>KD03422-Y763-NOT01</t>
  </si>
  <si>
    <t>MF06161XM</t>
  </si>
  <si>
    <t>KD04093-Y321-COM02</t>
  </si>
  <si>
    <t>MF06162XM</t>
  </si>
  <si>
    <t>KD04093-Y321-1BEN02</t>
  </si>
  <si>
    <t>MY00522XB</t>
  </si>
  <si>
    <t>#6706 PIERCE</t>
  </si>
  <si>
    <t>MY00523XB</t>
  </si>
  <si>
    <t>#6707 BUTTON</t>
  </si>
  <si>
    <t>MY00524XB</t>
  </si>
  <si>
    <t>#6903 CURLING DIE 3</t>
  </si>
  <si>
    <t>MY00525XB</t>
  </si>
  <si>
    <t>#6904 CURLING PUNCH 3</t>
  </si>
  <si>
    <t>MY00526XB</t>
  </si>
  <si>
    <t>18310 #2504 CURLING DIE</t>
  </si>
  <si>
    <t>MY00527XB</t>
  </si>
  <si>
    <t>18320 #2504 CURLING DIE</t>
  </si>
  <si>
    <t>MY00528XB</t>
  </si>
  <si>
    <t>18310 #3604 CURLING DIE</t>
  </si>
  <si>
    <t>MY00529XB</t>
  </si>
  <si>
    <t>18320 #3604 CURLING DIE</t>
  </si>
  <si>
    <t>MY00540XB</t>
  </si>
  <si>
    <t>67R0 LOWER DIE 3-1</t>
  </si>
  <si>
    <t>MY00541XB</t>
  </si>
  <si>
    <t>67R0 LOWER DIE 2-1</t>
  </si>
  <si>
    <t>MY00545XB</t>
  </si>
  <si>
    <t>67R0 UPPER DIE 2-2</t>
  </si>
  <si>
    <t>MY00547XB</t>
  </si>
  <si>
    <t>67R0 UPPER DIE 3-2</t>
  </si>
  <si>
    <t>MY00549XB</t>
  </si>
  <si>
    <t>67R0 UPPER DIE 4-2</t>
  </si>
  <si>
    <t>MY00546XB</t>
  </si>
  <si>
    <t>67R0 UPPER DIE 2-3</t>
  </si>
  <si>
    <t>MY00548XB</t>
  </si>
  <si>
    <t>67R0 UPPER DIE 3-3</t>
  </si>
  <si>
    <t>MY00536XB</t>
  </si>
  <si>
    <t>2406 SUPPORT PLATE 1</t>
  </si>
  <si>
    <t>MY00537XB</t>
  </si>
  <si>
    <t>2407 SUPPORT PLATE 1</t>
  </si>
  <si>
    <t>MY00539XB</t>
  </si>
  <si>
    <t>91057 SHOULDER PUNCH</t>
  </si>
  <si>
    <t>MY00538XB</t>
  </si>
  <si>
    <t>91014 BUTTON DIE-1</t>
  </si>
  <si>
    <t>MY00552XC</t>
  </si>
  <si>
    <t>JNL-500 O/B -ADDITIONAL</t>
  </si>
  <si>
    <t>MF06091XO</t>
  </si>
  <si>
    <t>KD03422-Y101-BURUP21</t>
  </si>
  <si>
    <t>MF06092XO</t>
  </si>
  <si>
    <t>KD03422-Y101-1PIEUP21</t>
  </si>
  <si>
    <t>MY00530XB</t>
  </si>
  <si>
    <t>HS01-107 1003</t>
  </si>
  <si>
    <t>MY00531XB</t>
  </si>
  <si>
    <t>HS01-107 1009</t>
  </si>
  <si>
    <t>MY00532XB</t>
  </si>
  <si>
    <t>HS01-107 1010</t>
  </si>
  <si>
    <t>MY00533XB</t>
  </si>
  <si>
    <t>HS01-107 1015</t>
  </si>
  <si>
    <t>MY00534XB</t>
  </si>
  <si>
    <t>HS01-107 1007</t>
  </si>
  <si>
    <t>MY00535XB</t>
  </si>
  <si>
    <t>HS01-107 1006</t>
  </si>
  <si>
    <t>MY00550XB</t>
  </si>
  <si>
    <t>18310#5809 CUT PUNCH</t>
  </si>
  <si>
    <t>MY00551XB</t>
  </si>
  <si>
    <t>18310#5808 DIE INSERT</t>
  </si>
  <si>
    <t>MF06158XM</t>
  </si>
  <si>
    <t>KD04093-Y320-COM03</t>
  </si>
  <si>
    <t>MF06159XM</t>
  </si>
  <si>
    <t>KD04093-Y320-1BEN03</t>
  </si>
  <si>
    <t>MF06160XM</t>
  </si>
  <si>
    <t>KD04093-Y320-2BEN03</t>
  </si>
  <si>
    <t>MF06137XM</t>
  </si>
  <si>
    <t>KD04086-Y727-COM02</t>
  </si>
  <si>
    <t>MF06138XM</t>
  </si>
  <si>
    <t>KD04086-Y727-1BEN02</t>
  </si>
  <si>
    <t>MF06145XM</t>
  </si>
  <si>
    <t>KD04093-Y191-COM04</t>
  </si>
  <si>
    <t>MF06146XM</t>
  </si>
  <si>
    <t>KD04093-Y191-1PIE04</t>
  </si>
  <si>
    <t>MF06147XM</t>
  </si>
  <si>
    <t>KD04093-Y191-1BEN04</t>
  </si>
  <si>
    <t>MF06134XM</t>
  </si>
  <si>
    <t>KD04086-Y195-COM02</t>
  </si>
  <si>
    <t>MF06135XM</t>
  </si>
  <si>
    <t>KD04086-Y195-1PIE02</t>
  </si>
  <si>
    <t>MF06136XM</t>
  </si>
  <si>
    <t>KD04086-Y195-1BEN02</t>
  </si>
  <si>
    <t>MY00557XB</t>
  </si>
  <si>
    <t>STRIPPER BACKING</t>
  </si>
  <si>
    <t>MF06080XN</t>
  </si>
  <si>
    <t>KD04072-Y519-1JIG01</t>
  </si>
  <si>
    <t>MF06081XN</t>
  </si>
  <si>
    <t>KD04072-Y519-2JIG01</t>
  </si>
  <si>
    <t>MF06078XN</t>
  </si>
  <si>
    <t>KD04072-Y375-1JIG03</t>
  </si>
  <si>
    <t>MF06079XN</t>
  </si>
  <si>
    <t>KD04072-Y375-2JIG03</t>
  </si>
  <si>
    <t>MF06139XM</t>
  </si>
  <si>
    <t>KD04093-Y120-COM05</t>
  </si>
  <si>
    <t>MF06140XM</t>
  </si>
  <si>
    <t>KD04093-Y120-1PIE05</t>
  </si>
  <si>
    <t>MF06141XM</t>
  </si>
  <si>
    <t>KD04093-Y120-2PIE05</t>
  </si>
  <si>
    <t>MF06131XM</t>
  </si>
  <si>
    <t>KD04077-Y360-COM04</t>
  </si>
  <si>
    <t>MF06132XM</t>
  </si>
  <si>
    <t>KD04077-Y360-1BEN04</t>
  </si>
  <si>
    <t>MF06133XM</t>
  </si>
  <si>
    <t>KD04077-Y360-2BEN04</t>
  </si>
  <si>
    <t>MY00553XB</t>
  </si>
  <si>
    <t>18320#5809 CUT PUNCH</t>
  </si>
  <si>
    <t>MY00554XB</t>
  </si>
  <si>
    <t>18320#5808 DIE INSERT</t>
  </si>
  <si>
    <t>MY00555XB</t>
  </si>
  <si>
    <t>#3359 SHOULDER PUNCH-3</t>
  </si>
  <si>
    <t>MF06164XO</t>
  </si>
  <si>
    <t>CA05805-Y401-COM09R1</t>
  </si>
  <si>
    <t>MF06142XM</t>
  </si>
  <si>
    <t>KD04093-Y121-COM05</t>
  </si>
  <si>
    <t>MF06143XM</t>
  </si>
  <si>
    <t>KD04093-Y121-1PIE05</t>
  </si>
  <si>
    <t>MF06144XM</t>
  </si>
  <si>
    <t>KD04093-Y121-2PIE05</t>
  </si>
  <si>
    <t>MF06148XM</t>
  </si>
  <si>
    <t>KD04093-Y199-COM04</t>
  </si>
  <si>
    <t>MF06149XM</t>
  </si>
  <si>
    <t>KD04093-Y199-1PIE04</t>
  </si>
  <si>
    <t>MF06150XM</t>
  </si>
  <si>
    <t>KD04093-Y199-1BEN04</t>
  </si>
  <si>
    <t>MY00564XB</t>
  </si>
  <si>
    <t>#6612 DIE INSERT 1-1</t>
  </si>
  <si>
    <t>MY00565XB</t>
  </si>
  <si>
    <t>#6613 DIE INSERT 2-1</t>
  </si>
  <si>
    <t>MY00566XB</t>
  </si>
  <si>
    <t>#6614A DIE INSERT 3-1</t>
  </si>
  <si>
    <t>MY00567XB</t>
  </si>
  <si>
    <t>#6615B DIE INSERT 4-1</t>
  </si>
  <si>
    <t>MY00568XB</t>
  </si>
  <si>
    <t>7.0 X P10  2L 18H LOWER</t>
  </si>
  <si>
    <t>MY00569XB</t>
  </si>
  <si>
    <t>7.0 X P10 2L 16H LOWER</t>
  </si>
  <si>
    <t>MY00570XB</t>
  </si>
  <si>
    <t>3.0 X P6  5L LOWER DIE</t>
  </si>
  <si>
    <t>MY00572XB</t>
  </si>
  <si>
    <t>2311-35308-7-1100 110-1</t>
  </si>
  <si>
    <t>MY00573XB</t>
  </si>
  <si>
    <t>#1108 DIE INSERT-2</t>
  </si>
  <si>
    <t>MY00574XB</t>
  </si>
  <si>
    <t>18320 #2504 CURL REPAIR</t>
  </si>
  <si>
    <t>MY00575XB</t>
  </si>
  <si>
    <t>18320 #3604 CURL REPAIR</t>
  </si>
  <si>
    <t>MY00576XB</t>
  </si>
  <si>
    <t>JNL-600 STRIPPER PLATE</t>
  </si>
  <si>
    <t>MY00578XB</t>
  </si>
  <si>
    <t>JNL-600 (SPAS4-50.P1.50)</t>
  </si>
  <si>
    <t>MY00579XB</t>
  </si>
  <si>
    <t>JNL-600(SPAS4-50.P1.60)</t>
  </si>
  <si>
    <t>MY00580XB</t>
  </si>
  <si>
    <t>JNL-600 STRIPPER(NEW)</t>
  </si>
  <si>
    <t>MY00556XB</t>
  </si>
  <si>
    <t>STRIPPER PLATE</t>
  </si>
  <si>
    <t>MY00590XB</t>
  </si>
  <si>
    <t>TLBA-A020-#2019 GUIDE</t>
  </si>
  <si>
    <t>MY00591XB</t>
  </si>
  <si>
    <t>TLBA-A020-#2020 GUIDE</t>
  </si>
  <si>
    <t>MF06198PG</t>
  </si>
  <si>
    <t>KD03604-Y272-COM06RC</t>
  </si>
  <si>
    <t>MY00558XB</t>
  </si>
  <si>
    <t>HS01-KA3 1003</t>
  </si>
  <si>
    <t>MY00559XB</t>
  </si>
  <si>
    <t>HS01-KA3 1009</t>
  </si>
  <si>
    <t>MY00560XB</t>
  </si>
  <si>
    <t>HS01-KA3 1010</t>
  </si>
  <si>
    <t>MY00561XB</t>
  </si>
  <si>
    <t>HS01-KA3 1015</t>
  </si>
  <si>
    <t>MY00562XB</t>
  </si>
  <si>
    <t>HS01-KA3 1007</t>
  </si>
  <si>
    <t>MY00563XB</t>
  </si>
  <si>
    <t>HS01-KA3 1006</t>
  </si>
  <si>
    <t>MF06192XO</t>
  </si>
  <si>
    <t>KD03422-Y410-COM07R1</t>
  </si>
  <si>
    <t>MF06193XO</t>
  </si>
  <si>
    <t>KD03422-Y410-1PIE07R1</t>
  </si>
  <si>
    <t>MF06194XO</t>
  </si>
  <si>
    <t>KD03422-Y410-1BEN07R1</t>
  </si>
  <si>
    <t>MF06195XO</t>
  </si>
  <si>
    <t>KD03422-Y410-2BEN07R1</t>
  </si>
  <si>
    <t>MF06196XO</t>
  </si>
  <si>
    <t>KD03562-Y084-COM05R2</t>
  </si>
  <si>
    <t>MY00608XB</t>
  </si>
  <si>
    <t>18307-TLAA-A30-#0221</t>
  </si>
  <si>
    <t>MF06199XN</t>
  </si>
  <si>
    <t>KD04086-Y160-1JIGUP02</t>
  </si>
  <si>
    <t>MF06200XN</t>
  </si>
  <si>
    <t>KD04086-Y160-2JIGUP02</t>
  </si>
  <si>
    <t>MF06201XN</t>
  </si>
  <si>
    <t>KD04086-Y161-1JIGUP02</t>
  </si>
  <si>
    <t>MF06202XN</t>
  </si>
  <si>
    <t>KD04086-Y161-2JIGUP02</t>
  </si>
  <si>
    <t>MF06203XN</t>
  </si>
  <si>
    <t>KD04086-Y162-1JIGUP01</t>
  </si>
  <si>
    <t>MF06204XN</t>
  </si>
  <si>
    <t>KD04086-Y162-2JIGUP01</t>
  </si>
  <si>
    <t>MF06205XN</t>
  </si>
  <si>
    <t>KD04077-Y212-1JIGUP05</t>
  </si>
  <si>
    <t>MF06206XN</t>
  </si>
  <si>
    <t>KD04077-Y212-2JIGUP05</t>
  </si>
  <si>
    <t>MY00571XA</t>
  </si>
  <si>
    <t>BS41-24G05-01 COREPLATE</t>
  </si>
  <si>
    <t>MF06197XO</t>
  </si>
  <si>
    <t>KD03562-Y027-COM04R2</t>
  </si>
  <si>
    <t>MY00581XB</t>
  </si>
  <si>
    <t>DISTRIBUTOR-3CAV-UPPER</t>
  </si>
  <si>
    <t>MY00582XB</t>
  </si>
  <si>
    <t>DISTRIBUTOR-3CAV-LOWER</t>
  </si>
  <si>
    <t>MF06255XJ</t>
  </si>
  <si>
    <t>T086 COVER(3rd Batch)</t>
  </si>
  <si>
    <t>MY00586XB</t>
  </si>
  <si>
    <t>TLAA-A030-INSERT 1 L</t>
  </si>
  <si>
    <t>MY00587XB</t>
  </si>
  <si>
    <t>TLAA-A030-INSERT 1 R</t>
  </si>
  <si>
    <t>MY00606XB</t>
  </si>
  <si>
    <t>18307-TLBA-A020-#2011</t>
  </si>
  <si>
    <t>MY00607XB</t>
  </si>
  <si>
    <t>18307-TLAA-A30-#2223</t>
  </si>
  <si>
    <t>MY00583XB</t>
  </si>
  <si>
    <t>2311-35308-7-1700-110DIE</t>
  </si>
  <si>
    <t>MY00584XB</t>
  </si>
  <si>
    <t>TLAA-A030-PUNCH2 L</t>
  </si>
  <si>
    <t>MY00585XB</t>
  </si>
  <si>
    <t>TLAA-A030-PUNCH2 R</t>
  </si>
  <si>
    <t>MY00588XB</t>
  </si>
  <si>
    <t>TLAA-A030-DIE INSERT 1 L</t>
  </si>
  <si>
    <t>MY00589XB</t>
  </si>
  <si>
    <t>TLAA-A030-DIE INSERT 1 R</t>
  </si>
  <si>
    <t>MY00599XB</t>
  </si>
  <si>
    <t>RC02-08-05-0-DIES</t>
  </si>
  <si>
    <t>MY00609XB</t>
  </si>
  <si>
    <t>18310-T7B-J020-#8808</t>
  </si>
  <si>
    <t>MY00610XB</t>
  </si>
  <si>
    <t>18310-T7B-J020-#8809</t>
  </si>
  <si>
    <t>MY00612XB</t>
  </si>
  <si>
    <t>HS01-040-#1004UPPERPUNCH</t>
  </si>
  <si>
    <t>MY00598XB</t>
  </si>
  <si>
    <t>2311-35308-7-1100 RR#110</t>
  </si>
  <si>
    <t>MY00596XA</t>
  </si>
  <si>
    <t>23-488762-7-0200 FRFOOT1</t>
  </si>
  <si>
    <t>MY00597XA</t>
  </si>
  <si>
    <t>23-4887402-7-0100 BOLT-1</t>
  </si>
  <si>
    <t>MY00593XC</t>
  </si>
  <si>
    <t>KA3-DF-00 CORE PLATE-1</t>
  </si>
  <si>
    <t>MF06237XM</t>
  </si>
  <si>
    <t>KD04093-Y189-COM06</t>
  </si>
  <si>
    <t>MF06238XM</t>
  </si>
  <si>
    <t>KD04093-Y189-PIE06</t>
  </si>
  <si>
    <t>MF06239XM</t>
  </si>
  <si>
    <t>KD04093-Y189-1BEN06</t>
  </si>
  <si>
    <t>MF06240XM</t>
  </si>
  <si>
    <t>KD04093-Y189-2BEN06</t>
  </si>
  <si>
    <t>MY00604XA</t>
  </si>
  <si>
    <t>23-4869602-7-0400 RAIL</t>
  </si>
  <si>
    <t>MY00601XA</t>
  </si>
  <si>
    <t>23-4869302-7-5500 RAIL</t>
  </si>
  <si>
    <t>MY00627XB</t>
  </si>
  <si>
    <t>HS01-040-LOWER</t>
  </si>
  <si>
    <t>MY00617XB</t>
  </si>
  <si>
    <t>JNL-600-#238 DIE PLATE</t>
  </si>
  <si>
    <t>MF06261XJ</t>
  </si>
  <si>
    <t>35732-T086T0-90</t>
  </si>
  <si>
    <t>MF06222XM</t>
  </si>
  <si>
    <t>KD04091-Y965-COM03</t>
  </si>
  <si>
    <t>MF06223XM</t>
  </si>
  <si>
    <t>KD04091-Y965-1BEN03</t>
  </si>
  <si>
    <t>MF06224XM</t>
  </si>
  <si>
    <t>KD04091-Y965-2BEN03</t>
  </si>
  <si>
    <t>MY00602XA</t>
  </si>
  <si>
    <t>2311-53908-7-5200 SPRING</t>
  </si>
  <si>
    <t>MY00603XA</t>
  </si>
  <si>
    <t>23-4869602-7-0300 RAIL</t>
  </si>
  <si>
    <t>MY00620XB</t>
  </si>
  <si>
    <t>JNL-750-#234 DIE PLATE</t>
  </si>
  <si>
    <t>MY00621XB</t>
  </si>
  <si>
    <t>JNL-750-#236 DIE INSERT</t>
  </si>
  <si>
    <t>MY00611XB</t>
  </si>
  <si>
    <t>18310-TJB-INSPECTIONJIG</t>
  </si>
  <si>
    <t>MF06219XM</t>
  </si>
  <si>
    <t>KD04091-Y907-COM07</t>
  </si>
  <si>
    <t>MF06220XM</t>
  </si>
  <si>
    <t>KD04091-Y907-1BEN07</t>
  </si>
  <si>
    <t>MF06221XM</t>
  </si>
  <si>
    <t>KD04091-Y907-2BEN07</t>
  </si>
  <si>
    <t>MF06207XM</t>
  </si>
  <si>
    <t>KD04068-Y206-COM05</t>
  </si>
  <si>
    <t>MF06208XM</t>
  </si>
  <si>
    <t>KD04068-Y206-BEN05</t>
  </si>
  <si>
    <t>MY00600XA</t>
  </si>
  <si>
    <t>23-4869302-7-5400 RAIL</t>
  </si>
  <si>
    <t>MY00616XA</t>
  </si>
  <si>
    <t>FHT-800-DRAW/EMB/PIE-1</t>
  </si>
  <si>
    <t>MY00618XB</t>
  </si>
  <si>
    <t>JNL-600-#242 DIE INSERT</t>
  </si>
  <si>
    <t>MY00619XB</t>
  </si>
  <si>
    <t>JNL-750-#233 STRIPPER PL</t>
  </si>
  <si>
    <t>MY00623XB</t>
  </si>
  <si>
    <t>3XP6 4L 29H/L350-LOWER</t>
  </si>
  <si>
    <t>MY00625XB</t>
  </si>
  <si>
    <t>5.XP8 2L 34H/L520-LOWER</t>
  </si>
  <si>
    <t>MY00622XB</t>
  </si>
  <si>
    <t>3XP6 4L 29H/L350-UPPER</t>
  </si>
  <si>
    <t>MY00624XB</t>
  </si>
  <si>
    <t>5.XP8 2L 34H/L520-UPPER</t>
  </si>
  <si>
    <t>MY00626XB</t>
  </si>
  <si>
    <t>3XP6 8L 42H/L500-LOWER</t>
  </si>
  <si>
    <t>MY00605XB</t>
  </si>
  <si>
    <t>18310-TLAA-A010-#1023</t>
  </si>
  <si>
    <t>MF06241XM</t>
  </si>
  <si>
    <t>KD04068-Y453-COM04</t>
  </si>
  <si>
    <t>MF06243XM</t>
  </si>
  <si>
    <t>KD04068-Y453-PIE04</t>
  </si>
  <si>
    <t>MF06244XM</t>
  </si>
  <si>
    <t>KD04068-Y453-BEN04</t>
  </si>
  <si>
    <t>MF06242XM</t>
  </si>
  <si>
    <t>KD04068-Y453-EMB04</t>
  </si>
  <si>
    <t>MF06215XM</t>
  </si>
  <si>
    <t>KD04093-Y720-COM07</t>
  </si>
  <si>
    <t>MF06216XM</t>
  </si>
  <si>
    <t>KD04093-Y720-1BEN07</t>
  </si>
  <si>
    <t>MF06217XM</t>
  </si>
  <si>
    <t>KD04093-Y720-2BEN07</t>
  </si>
  <si>
    <t>MF06218XM</t>
  </si>
  <si>
    <t>KD04093-Y720-PIE07</t>
  </si>
  <si>
    <t>MY00629XA</t>
  </si>
  <si>
    <t>23-4887502-7-0700 RR</t>
  </si>
  <si>
    <t>MY00630XA</t>
  </si>
  <si>
    <t>23-4887602-7-0600 RR</t>
  </si>
  <si>
    <t>MY00628XA</t>
  </si>
  <si>
    <t>23-4887502-7-0300 FR</t>
  </si>
  <si>
    <t>MY00643XA</t>
  </si>
  <si>
    <t>2311-53908-7-5300</t>
  </si>
  <si>
    <t>MY00633XA</t>
  </si>
  <si>
    <t>23-4848202-7-5100 BOLT</t>
  </si>
  <si>
    <t>MY00631XA</t>
  </si>
  <si>
    <t>23-4848202-7-5300 RR</t>
  </si>
  <si>
    <t>MY00634XA</t>
  </si>
  <si>
    <t>23-4848302-7-5100 BOLT</t>
  </si>
  <si>
    <t>MF06229XM</t>
  </si>
  <si>
    <t>KD04093-Y311-COM02</t>
  </si>
  <si>
    <t>MF06230XM</t>
  </si>
  <si>
    <t>KD04093-Y311-BUR02</t>
  </si>
  <si>
    <t>MF06231XM</t>
  </si>
  <si>
    <t>KD04093-Y311-BEN02</t>
  </si>
  <si>
    <t>MY00632XA</t>
  </si>
  <si>
    <t>23-4848302-7-5300 NUT</t>
  </si>
  <si>
    <t>MF06232XM</t>
  </si>
  <si>
    <t>KD04093-Y192-COM05</t>
  </si>
  <si>
    <t>MF06233XM</t>
  </si>
  <si>
    <t>KD04093-Y192-BEN05</t>
  </si>
  <si>
    <t>MF06265XJ</t>
  </si>
  <si>
    <t>DFL55-10052</t>
  </si>
  <si>
    <t>MY00644XB</t>
  </si>
  <si>
    <t>2.3XP6 4L 42H/W500-UPPER</t>
  </si>
  <si>
    <t>MY00645XB</t>
  </si>
  <si>
    <t>2.3XP6 4L 42H/W500-LOWER</t>
  </si>
  <si>
    <t>MY00646XB</t>
  </si>
  <si>
    <t>3XP6 4L 42H/W500-LOWER</t>
  </si>
  <si>
    <t>MY00659XB</t>
  </si>
  <si>
    <t>UPPER-W/SHIM-DRAW2</t>
  </si>
  <si>
    <t>MY00660XB</t>
  </si>
  <si>
    <t>UPPER-W/SHIM-DRAW3</t>
  </si>
  <si>
    <t>MY00661XB</t>
  </si>
  <si>
    <t>UPPER-W/SHIM-DRAW4</t>
  </si>
  <si>
    <t>MY00662XB</t>
  </si>
  <si>
    <t>TLAA-#6703 DIE PLATE</t>
  </si>
  <si>
    <t>MF06209XM</t>
  </si>
  <si>
    <t>KD04068-Y250-COM04</t>
  </si>
  <si>
    <t>MF06210XM</t>
  </si>
  <si>
    <t>KD04068-Y250-BEN04</t>
  </si>
  <si>
    <t>MF06211XM</t>
  </si>
  <si>
    <t>KD04068-Y250-PIE04</t>
  </si>
  <si>
    <t>MY00663XB</t>
  </si>
  <si>
    <t>SHV-PUNCH-LOWER-107-1</t>
  </si>
  <si>
    <t>MY00664XB</t>
  </si>
  <si>
    <t>SHV-PUNCH-LOWER-KA3-1</t>
  </si>
  <si>
    <t>MY00665XB</t>
  </si>
  <si>
    <t>SHV-PUNCH-LOWER-4V0-1</t>
  </si>
  <si>
    <t>MY00635XA</t>
  </si>
  <si>
    <t>23-4869302-7-6300</t>
  </si>
  <si>
    <t>MY00636XA</t>
  </si>
  <si>
    <t>23-4869302-7-6310</t>
  </si>
  <si>
    <t>MY00637XA</t>
  </si>
  <si>
    <t>23-4869302-7-6400</t>
  </si>
  <si>
    <t>MY00638XA</t>
  </si>
  <si>
    <t>23-4869302-7-6410</t>
  </si>
  <si>
    <t>MY00639XA</t>
  </si>
  <si>
    <t>23-4869602-7-1410</t>
  </si>
  <si>
    <t>MY00640XA</t>
  </si>
  <si>
    <t>23-4869602-7-1400</t>
  </si>
  <si>
    <t>MY00641XA</t>
  </si>
  <si>
    <t>23-4869602-7-1310</t>
  </si>
  <si>
    <t>MY00642XA</t>
  </si>
  <si>
    <t>23-4869602-7-1300</t>
  </si>
  <si>
    <t>MF06225XM</t>
  </si>
  <si>
    <t>KD04081-Y550-COM05</t>
  </si>
  <si>
    <t>MF06226XM</t>
  </si>
  <si>
    <t>KD04081-Y550-PIE05</t>
  </si>
  <si>
    <t>MF06227XM</t>
  </si>
  <si>
    <t>KD04081-Y550-1BEN05</t>
  </si>
  <si>
    <t>MF06228XM</t>
  </si>
  <si>
    <t>KD04081-Y550-2BEN05</t>
  </si>
  <si>
    <t>MY00699XB</t>
  </si>
  <si>
    <t>18310-SFEB-#2209 BLKHOL</t>
  </si>
  <si>
    <t>MF06212XM</t>
  </si>
  <si>
    <t>KD04068-Y252-COM04</t>
  </si>
  <si>
    <t>MF06213XM</t>
  </si>
  <si>
    <t>KD04068-Y252-BEN04</t>
  </si>
  <si>
    <t>MF06214XM</t>
  </si>
  <si>
    <t>KD04068-Y252-PIE04</t>
  </si>
  <si>
    <t>MF06262XO</t>
  </si>
  <si>
    <t>KD03568-Y380-COMUP07</t>
  </si>
  <si>
    <t>MF06263XO</t>
  </si>
  <si>
    <t>KD03568-Y380-1BENUP07</t>
  </si>
  <si>
    <t>MF06264XO</t>
  </si>
  <si>
    <t>KD03568-Y380-2BENUP07</t>
  </si>
  <si>
    <t>MF06234XM</t>
  </si>
  <si>
    <t>KD04093-Y241-COM04</t>
  </si>
  <si>
    <t>MF06235XM</t>
  </si>
  <si>
    <t>KD04093-Y241-1BEN04</t>
  </si>
  <si>
    <t>MF06236XM</t>
  </si>
  <si>
    <t>KD04093-Y241-2BEN04</t>
  </si>
  <si>
    <t>MF06259XM</t>
  </si>
  <si>
    <t>KD04081-Y235-COM01</t>
  </si>
  <si>
    <t>MF06260XM</t>
  </si>
  <si>
    <t>KD04081-Y235-PIE01</t>
  </si>
  <si>
    <t>MF06269XO</t>
  </si>
  <si>
    <t>KD02168-Y220-COM03R2</t>
  </si>
  <si>
    <t>MF06270XO</t>
  </si>
  <si>
    <t>KD02168-Y220-1BEN03R2</t>
  </si>
  <si>
    <t>MY00672XB</t>
  </si>
  <si>
    <t>#2229 CAM SLIDER #1</t>
  </si>
  <si>
    <t>MY00673XB</t>
  </si>
  <si>
    <t>#2230 CAM SLIDER #2</t>
  </si>
  <si>
    <t>MY00674XB</t>
  </si>
  <si>
    <t>#2231 CAM SLIDER #3</t>
  </si>
  <si>
    <t>MY00707XC</t>
  </si>
  <si>
    <t>EXTENSION PLATE 67R0</t>
  </si>
  <si>
    <t>MY00677XB</t>
  </si>
  <si>
    <t>TLAA-A020-CURL1-#2504</t>
  </si>
  <si>
    <t>MY00678XB</t>
  </si>
  <si>
    <t>TLAA-A020-CURL2-#3604</t>
  </si>
  <si>
    <t>MY00675XB</t>
  </si>
  <si>
    <t>TLAA-A010-CURL1-#2504</t>
  </si>
  <si>
    <t>MY00676XB</t>
  </si>
  <si>
    <t>TLAA-A010-CURL2-#3604</t>
  </si>
  <si>
    <t>MF06249XM</t>
  </si>
  <si>
    <t>KD04093-Y407-COM05</t>
  </si>
  <si>
    <t>MF06250XM</t>
  </si>
  <si>
    <t>KD04093-Y407-PIE05</t>
  </si>
  <si>
    <t>MF06251XM</t>
  </si>
  <si>
    <t>KD04093-Y407-1BEN05</t>
  </si>
  <si>
    <t>MF06252XM</t>
  </si>
  <si>
    <t>KD04093-Y407-2BEN05</t>
  </si>
  <si>
    <t>MF06253XM</t>
  </si>
  <si>
    <t>KD04093-Y407-3BEN05</t>
  </si>
  <si>
    <t>MF06254XM</t>
  </si>
  <si>
    <t>KD04093-Y407-4BEN05</t>
  </si>
  <si>
    <t>MF06277XO</t>
  </si>
  <si>
    <t>KD04093-Y284-1PIEUP02</t>
  </si>
  <si>
    <t>MF06245XM</t>
  </si>
  <si>
    <t>KD04093-Y186-COM07</t>
  </si>
  <si>
    <t>MF06246XM</t>
  </si>
  <si>
    <t>KD04093-Y186-CHA07</t>
  </si>
  <si>
    <t>MF06247XM</t>
  </si>
  <si>
    <t>KD04093-Y186-EMB07</t>
  </si>
  <si>
    <t>MF06248XM</t>
  </si>
  <si>
    <t>KD04093-Y186-BEN07</t>
  </si>
  <si>
    <t>MY00712XB</t>
  </si>
  <si>
    <t>#3359 PIE SPAX10-P7</t>
  </si>
  <si>
    <t>MY00713XB</t>
  </si>
  <si>
    <t>#6664 BLBF1616-P7.26</t>
  </si>
  <si>
    <t>MY00714XB</t>
  </si>
  <si>
    <t>#6665 BLBF1616-P7.26</t>
  </si>
  <si>
    <t>MF06266XM</t>
  </si>
  <si>
    <t>KD03400-Y791-1BEN03S1</t>
  </si>
  <si>
    <t>MF06267XM</t>
  </si>
  <si>
    <t>KD03400-Y791-2BEN03S1</t>
  </si>
  <si>
    <t>MF06274XO</t>
  </si>
  <si>
    <t>KD04093-Y186-COMUP08</t>
  </si>
  <si>
    <t>MF06275XO</t>
  </si>
  <si>
    <t>KD04093-Y186-CHAUP08</t>
  </si>
  <si>
    <t>MF06276XO</t>
  </si>
  <si>
    <t>KD04093-Y186-BENUP08</t>
  </si>
  <si>
    <t>MY00683XB</t>
  </si>
  <si>
    <t>JNL-500-KNOCK-OUT-1</t>
  </si>
  <si>
    <t>MY00684XB</t>
  </si>
  <si>
    <t>JNL-500-UPPER DIE-1</t>
  </si>
  <si>
    <t>MY00685XB</t>
  </si>
  <si>
    <t>JNL-500-BLANK HOLDER-1</t>
  </si>
  <si>
    <t>MY00686XB</t>
  </si>
  <si>
    <t>JNL-500-LOWER DIE-1</t>
  </si>
  <si>
    <t>MY00647XC</t>
  </si>
  <si>
    <t>HS01-107-0000 SHV DIE</t>
  </si>
  <si>
    <t>MY00650XC</t>
  </si>
  <si>
    <t>HS01-302-0000 SHVDIE#2</t>
  </si>
  <si>
    <t>MY00651XC</t>
  </si>
  <si>
    <t>HS01-377-0000 SHVDIE#10</t>
  </si>
  <si>
    <t>MF06281XN</t>
  </si>
  <si>
    <t>KD04107-Y610-1JIG02</t>
  </si>
  <si>
    <t>MF06282XN</t>
  </si>
  <si>
    <t>KD04107-Y610-2JIG02</t>
  </si>
  <si>
    <t>MY00666XB</t>
  </si>
  <si>
    <t>SHV-PUNCH-LOWER-107-2</t>
  </si>
  <si>
    <t>MY00648XC</t>
  </si>
  <si>
    <t>HS01-107-0000 SHVDIE#27</t>
  </si>
  <si>
    <t>MY00649XC</t>
  </si>
  <si>
    <t>HS01-107-0000 SHVDIE#34</t>
  </si>
  <si>
    <t>MY00656XC</t>
  </si>
  <si>
    <t>HS01-KA3 SHV DIE#1</t>
  </si>
  <si>
    <t>MY00657XC</t>
  </si>
  <si>
    <t>HS01-KA3 SHV DIE#2</t>
  </si>
  <si>
    <t>MY00687XB</t>
  </si>
  <si>
    <t>TLAA-A030-#2223 PUNCH2 L</t>
  </si>
  <si>
    <t>MY00688XB</t>
  </si>
  <si>
    <t>TLAA-A030-#2223 PUNCH2 R</t>
  </si>
  <si>
    <t>MY00689XB</t>
  </si>
  <si>
    <t>TLAA-A030-#2211 INSERT1L</t>
  </si>
  <si>
    <t>MY00704XB</t>
  </si>
  <si>
    <t>5RO #5508-PIEPUNCH</t>
  </si>
  <si>
    <t>MY00705XB</t>
  </si>
  <si>
    <t>5RO #5509-PIEPUNCH</t>
  </si>
  <si>
    <t>MY00706XB</t>
  </si>
  <si>
    <t>5RO #5510-PIEPUNCH</t>
  </si>
  <si>
    <t>MY00690XB</t>
  </si>
  <si>
    <t>TLAA-A030-#2211 INSERT1R</t>
  </si>
  <si>
    <t>MY00708XB</t>
  </si>
  <si>
    <t>DRAW 2-KO PUNCH 67R0</t>
  </si>
  <si>
    <t>MY00703XB</t>
  </si>
  <si>
    <t>5RO #5504-INSERT</t>
  </si>
  <si>
    <t>MY00667XB</t>
  </si>
  <si>
    <t>SHV-PUNCH-LOWER-KA3-2</t>
  </si>
  <si>
    <t>MY00709XB</t>
  </si>
  <si>
    <t>679237-02 POST</t>
  </si>
  <si>
    <t>MY00658XA</t>
  </si>
  <si>
    <t>JNL-600-DRW/EMB/PIE</t>
  </si>
  <si>
    <t>MY00695XB</t>
  </si>
  <si>
    <t>2.3XP6 4L42H/W500-UPPER1</t>
  </si>
  <si>
    <t>MY00696XB</t>
  </si>
  <si>
    <t>2.3XP6 4L42H/W500-LOWER1</t>
  </si>
  <si>
    <t>MY00700XB</t>
  </si>
  <si>
    <t>7-1100 RR EMB #110 DIE</t>
  </si>
  <si>
    <t>MY00701XB</t>
  </si>
  <si>
    <t>7-0900 RR EMB #108 DIE</t>
  </si>
  <si>
    <t>MY00702XB</t>
  </si>
  <si>
    <t>7-0700 FR EMB #104 DIE</t>
  </si>
  <si>
    <t>MY00698XB</t>
  </si>
  <si>
    <t>3XP6 8L 42H/W500-LOWER</t>
  </si>
  <si>
    <t>MY00652XA</t>
  </si>
  <si>
    <t>HS01-KA4/KZ3-720-#29-30</t>
  </si>
  <si>
    <t>MY00693XA</t>
  </si>
  <si>
    <t>HM8N PEDAL</t>
  </si>
  <si>
    <t>YS4X7-00-CAV#15-16</t>
  </si>
  <si>
    <t>MY00697XB</t>
  </si>
  <si>
    <t>3XP6 8L 42H/W500-UPPER</t>
  </si>
  <si>
    <t>MF06287XN</t>
  </si>
  <si>
    <t>KD04072-Y375-1JIGUP03</t>
  </si>
  <si>
    <t>MY00668XB</t>
  </si>
  <si>
    <t>SHV-PUNCH-LOWER-4V0-2</t>
  </si>
  <si>
    <t>MF06279XO</t>
  </si>
  <si>
    <t>KD03383-Y346-MO01R4</t>
  </si>
  <si>
    <t>MY00691XB</t>
  </si>
  <si>
    <t>TLAA-A030-#2214 INSERT1L</t>
  </si>
  <si>
    <t>MY00692XB</t>
  </si>
  <si>
    <t>TLAA-A030-#2214 INSERT1R</t>
  </si>
  <si>
    <t>MF06283XO</t>
  </si>
  <si>
    <t>KD03240-Y461ET-COMUP04</t>
  </si>
  <si>
    <t>MF06284XO</t>
  </si>
  <si>
    <t>KD03928-Y266ET-MOUP04</t>
  </si>
  <si>
    <t>MF06280XO</t>
  </si>
  <si>
    <t>KD03424-Y686ET-MO06R1</t>
  </si>
  <si>
    <t>MF06268XO</t>
  </si>
  <si>
    <t>KD02168-Y145-1BEN02R1</t>
  </si>
  <si>
    <t>MF06288XN</t>
  </si>
  <si>
    <t>KD04072-Y375-2JIGUP03</t>
  </si>
  <si>
    <t>MY00694XA</t>
  </si>
  <si>
    <t>FFZ-800-IB-DRW-M1</t>
  </si>
  <si>
    <t>MF06285XN</t>
  </si>
  <si>
    <t>KD04093-Y198-1JIGUP07</t>
  </si>
  <si>
    <t>MF06286XN</t>
  </si>
  <si>
    <t>KD04093-Y198-2JIGUP07</t>
  </si>
  <si>
    <t>MY00710XA</t>
  </si>
  <si>
    <t>SHV DIE-HS01-107</t>
  </si>
  <si>
    <t>MY00719XB</t>
  </si>
  <si>
    <t>59B-STAY D PUNCH</t>
  </si>
  <si>
    <t>MY00720XB</t>
  </si>
  <si>
    <t>59B-STAY B PUNCH</t>
  </si>
  <si>
    <t>MY00721XB</t>
  </si>
  <si>
    <t>59 B-STAY D DIEPLATE</t>
  </si>
  <si>
    <t>MY00653XA</t>
  </si>
  <si>
    <t>HS01-MEN-0000-CAV#3-4</t>
  </si>
  <si>
    <t>MY00711XA</t>
  </si>
  <si>
    <t>SHV DIE-YS4V0</t>
  </si>
  <si>
    <t>MY00716XC</t>
  </si>
  <si>
    <t>KS88-1018 CAV#7</t>
  </si>
  <si>
    <t>MF06289XO</t>
  </si>
  <si>
    <t>KD03604-Y101-1BENUP05</t>
  </si>
  <si>
    <t>MY00717XB</t>
  </si>
  <si>
    <t>#203PUNCH-35308-7-0500</t>
  </si>
  <si>
    <t>MY00655XA</t>
  </si>
  <si>
    <t>KS88-1088C-CAV#3-4</t>
  </si>
  <si>
    <t>MY00726XB</t>
  </si>
  <si>
    <t>KYA UNDER PUNCH (R)</t>
  </si>
  <si>
    <t>MY00727XB</t>
  </si>
  <si>
    <t>KYA UNDER PUNCH (L)</t>
  </si>
  <si>
    <t>MF06299XJ</t>
  </si>
  <si>
    <t>MF06297XO</t>
  </si>
  <si>
    <t>KD04081-Y130ET-1BENUP04</t>
  </si>
  <si>
    <t>MF06298XO</t>
  </si>
  <si>
    <t>KD04081-Y130ET-2BENUP04</t>
  </si>
  <si>
    <t>MY00718XA</t>
  </si>
  <si>
    <t>FFZ-800-OB-BLANKING</t>
  </si>
  <si>
    <t>MY00739XB</t>
  </si>
  <si>
    <t>7-1100 RR #203 PUNCH</t>
  </si>
  <si>
    <t>MY00740XB</t>
  </si>
  <si>
    <t>7-0500 FR #104 DIE</t>
  </si>
  <si>
    <t>MY00722XA</t>
  </si>
  <si>
    <t>SHV DIE-HS01-107-A</t>
  </si>
  <si>
    <t>MY00723XA</t>
  </si>
  <si>
    <t>SHV DIE-HS01-KA3-A</t>
  </si>
  <si>
    <t>MY00749XB</t>
  </si>
  <si>
    <t>ALUMINUM BASE DSCF4922</t>
  </si>
  <si>
    <t>MY00750XB</t>
  </si>
  <si>
    <t>PIN DSCF4923</t>
  </si>
  <si>
    <t>MY00754XB</t>
  </si>
  <si>
    <t>#1001  (2ND COVER PLATE)</t>
  </si>
  <si>
    <t>MF06290XO</t>
  </si>
  <si>
    <t xml:space="preserve">KD03604-Y106-1BENUP05  </t>
  </si>
  <si>
    <t>MY00742XB</t>
  </si>
  <si>
    <t>2311-35308-7-0900 RR EMBOSS | #203 PUNCH</t>
  </si>
  <si>
    <t>MY00743XB</t>
  </si>
  <si>
    <t>2311-35308-7-1700 RR EMBOSS | #204 PUNCH</t>
  </si>
  <si>
    <t>MY00744XB</t>
  </si>
  <si>
    <t>2311-35308-7-0700 FR EMBOSS | #104 DIE</t>
  </si>
  <si>
    <t>MY00724XB</t>
  </si>
  <si>
    <t>KYA UNDER DIE [R]</t>
  </si>
  <si>
    <t>MY00725XB</t>
  </si>
  <si>
    <t>KYA UNDER DIE [L]</t>
  </si>
  <si>
    <t>MY00741XB</t>
  </si>
  <si>
    <t>RC06-03-02-0 TRIMMING COVER</t>
  </si>
  <si>
    <t>MF06291XO</t>
  </si>
  <si>
    <t>KD02161-E950ET-MO09R1</t>
  </si>
  <si>
    <t>MF06293XO</t>
  </si>
  <si>
    <t xml:space="preserve">KD03421-Y628-4BEN09R2  </t>
  </si>
  <si>
    <t>MF06294XO</t>
  </si>
  <si>
    <t xml:space="preserve">KD03421-Y628-5BEN09R2  </t>
  </si>
  <si>
    <t>MY00745XB</t>
  </si>
  <si>
    <t>7-0700 FR #104 DIE-A</t>
  </si>
  <si>
    <t>MY00746XB</t>
  </si>
  <si>
    <t>7-1100 RR #110 DIE</t>
  </si>
  <si>
    <t>MY00728XB</t>
  </si>
  <si>
    <t>HS01-KA3-712 SHAVING DIE | #1003 DIE PLATE</t>
  </si>
  <si>
    <t>MY00729XB</t>
  </si>
  <si>
    <t>HS01-KA3-712 SHAVING DIE | #1009 KNOCKOUT</t>
  </si>
  <si>
    <t>MY00730XB</t>
  </si>
  <si>
    <t>HS01-KA3-712 SHAVING DIE | #1010 KNOCKOUT HOLDER</t>
  </si>
  <si>
    <t>MY00731XB</t>
  </si>
  <si>
    <t>HS01-KA3-712 SHAVING DIE | #1015 GUIDE PLATE</t>
  </si>
  <si>
    <t>MY00732XB</t>
  </si>
  <si>
    <t>HS01-KA3-712 SHAVING DIE | #1007 UPPER PUNCH</t>
  </si>
  <si>
    <t>MY00733XB</t>
  </si>
  <si>
    <t>HS01-KA3-712 SHAVING DIE | #1006 LOWER PUNCH</t>
  </si>
  <si>
    <t>MY00734XB</t>
  </si>
  <si>
    <t>HS01-107-0000 CORE PLATE | #1009 KNOCKOUT</t>
  </si>
  <si>
    <t>MY00735XB</t>
  </si>
  <si>
    <t>HS01-107-0000 CORE PLATE | #1010 KNOCKOUT HOLDER</t>
  </si>
  <si>
    <t>MY00736XB</t>
  </si>
  <si>
    <t>HS01-107-0000 CORE PLATE | #1015 GUIDE PLATE</t>
  </si>
  <si>
    <t>MY00737XB</t>
  </si>
  <si>
    <t>HS01-107-0000 CORE PLATE | #1007 UPPER PUNCH</t>
  </si>
  <si>
    <t>MY00738XB</t>
  </si>
  <si>
    <t>HS01-107-0000 CORE PLATE | #1006 SHAVING PUNCH</t>
  </si>
  <si>
    <t>MY00755XA</t>
  </si>
  <si>
    <t>ONDA LOWER JIG</t>
  </si>
  <si>
    <t>MY00747XB</t>
  </si>
  <si>
    <t>3XP6 4L 29H/W350-UPPER</t>
  </si>
  <si>
    <t>MY00748XB</t>
  </si>
  <si>
    <t>3XP6 4L 29H/W350-LOWER</t>
  </si>
  <si>
    <t>MY00753XB</t>
  </si>
  <si>
    <t>FS1173 LMB FIPG-124 VACUUM JIG</t>
  </si>
  <si>
    <t>MY00752XB</t>
  </si>
  <si>
    <t>FS1174 LMB FIPG-101 VACUUM JIG</t>
  </si>
  <si>
    <t>MY00751XB</t>
  </si>
  <si>
    <t>FS1175 LMB FIPG-102 VACUUM JIG (PIN)</t>
  </si>
  <si>
    <t>MY00756XB</t>
  </si>
  <si>
    <t>TLA RR CAM EXPANSION PUNCH | #8105 PUNCH</t>
  </si>
  <si>
    <t>MY00757XC</t>
  </si>
  <si>
    <t>HM8 BLANKING PUNCH</t>
  </si>
  <si>
    <t>MY00758XB</t>
  </si>
  <si>
    <t>#5808 DIE INSERT (RIGHT)</t>
  </si>
  <si>
    <t>MY00759XB</t>
  </si>
  <si>
    <t>#5808 DIE INSERT (LEFT)</t>
  </si>
  <si>
    <t>MY00760XC</t>
  </si>
  <si>
    <t>BLANK DIE MODIFICATION 22J60</t>
  </si>
  <si>
    <t>MF06295XM</t>
  </si>
  <si>
    <t>KD03425-Y880-COM01R1</t>
  </si>
  <si>
    <t>MF06296XM</t>
  </si>
  <si>
    <t>KD03425-Y880-BEN01R1</t>
  </si>
  <si>
    <t>MY00762XB</t>
  </si>
  <si>
    <t>2311-35308-7-0500 FR EMBOSS  | #104 DIE</t>
  </si>
  <si>
    <t>MY00763XB</t>
  </si>
  <si>
    <t>MF06306XO</t>
  </si>
  <si>
    <t>KD03567-Y332-1PIEUP08  </t>
  </si>
  <si>
    <t>MF06316XJ</t>
  </si>
  <si>
    <t>X103 DISC DYNAMIC DAMPER (6th Batch)</t>
  </si>
  <si>
    <t>MF06292XN</t>
  </si>
  <si>
    <t>KD04086-Y712-JIG02</t>
  </si>
  <si>
    <t>MY00765XB</t>
  </si>
  <si>
    <t>7-1700 RR #110 DIE</t>
  </si>
  <si>
    <t>MF06317XO</t>
  </si>
  <si>
    <t>KD03567-Y332-CHAUP08</t>
  </si>
  <si>
    <t>MY00767XB</t>
  </si>
  <si>
    <t>3XP6 4L 29H/W350-UPPER-A</t>
  </si>
  <si>
    <t>MY00768XB</t>
  </si>
  <si>
    <t>3XP6 4L 29H/W350-LOWER-A</t>
  </si>
  <si>
    <t>MY00615XB</t>
  </si>
  <si>
    <t>FHT 800-#226 DRAW PUNCH</t>
  </si>
  <si>
    <t>MF06300XO</t>
  </si>
  <si>
    <t>KD03950-Y502-COMUP04</t>
  </si>
  <si>
    <t>MF06301XO</t>
  </si>
  <si>
    <t>KD03950-Y502-1BENUP04</t>
  </si>
  <si>
    <t>MF06302XM</t>
  </si>
  <si>
    <t>KD03950-Y502-2BEN04</t>
  </si>
  <si>
    <t>MF06303XO</t>
  </si>
  <si>
    <t>KD03950-Y502-3BENUP04</t>
  </si>
  <si>
    <t>MF06304XO</t>
  </si>
  <si>
    <t>KD03950-Y502-6BENUP04</t>
  </si>
  <si>
    <t>MF06305XO</t>
  </si>
  <si>
    <t>KD03950-Y502-7BENUP04</t>
  </si>
  <si>
    <t>MF06307XO</t>
  </si>
  <si>
    <t>KD04093-Y407-COMUP06</t>
  </si>
  <si>
    <t>MF06308XO</t>
  </si>
  <si>
    <t>KD04093-Y407-PIEUP06</t>
  </si>
  <si>
    <t>MF06309XO</t>
  </si>
  <si>
    <t>KD04093-Y407-1BENUP06</t>
  </si>
  <si>
    <t>MF06310XO</t>
  </si>
  <si>
    <t>KD04093-Y407-2BENUP06</t>
  </si>
  <si>
    <t>MF06311XO</t>
  </si>
  <si>
    <t>KD04093-Y407-3BENUP06</t>
  </si>
  <si>
    <t>MF06312XO</t>
  </si>
  <si>
    <t>KD04093-Y407-4BENUP06</t>
  </si>
  <si>
    <t>MY00769XB</t>
  </si>
  <si>
    <t>7-0700 FR #104 DIE-1</t>
  </si>
  <si>
    <t>MY50072XA</t>
  </si>
  <si>
    <t>DRAW-RR-R-TLAX-4200</t>
  </si>
  <si>
    <t>MY50073XA</t>
  </si>
  <si>
    <t>RST-RR-R-TLAX-4200</t>
  </si>
  <si>
    <t>MY50074XA</t>
  </si>
  <si>
    <t>TRM-RR-R-TLAX-4200</t>
  </si>
  <si>
    <t>MY50075XA</t>
  </si>
  <si>
    <t>BEN-RR-R-TLAX-4200</t>
  </si>
  <si>
    <t>MY50076XA</t>
  </si>
  <si>
    <t>PI1/2-RR-R-TLAX-4200</t>
  </si>
  <si>
    <t>MY50077XA</t>
  </si>
  <si>
    <t>DRAW-RR-L-TLAX-4200</t>
  </si>
  <si>
    <t>MY50078XA</t>
  </si>
  <si>
    <t>RST-RR-L-TLAX-4200</t>
  </si>
  <si>
    <t>MY50079XA</t>
  </si>
  <si>
    <t>TRM-RR-L-TLAX-4200</t>
  </si>
  <si>
    <t>MY50080XA</t>
  </si>
  <si>
    <t>BEN-RR-L-TLAX-4200</t>
  </si>
  <si>
    <t>MY50081XA</t>
  </si>
  <si>
    <t>PI1/2-RR-L-TLAX-4200</t>
  </si>
  <si>
    <t>MY50082XA</t>
  </si>
  <si>
    <t>TRM-RR-R-TLAX-4100</t>
  </si>
  <si>
    <t>MY50083XA</t>
  </si>
  <si>
    <t>BEN-RR-R-TLAX-4100</t>
  </si>
  <si>
    <t>MY50084XA</t>
  </si>
  <si>
    <t>PI/BUR-RR-R-TLAX-4100</t>
  </si>
  <si>
    <t>MY50085XA</t>
  </si>
  <si>
    <t>PI2/3-RR-R-TLAX-4100</t>
  </si>
  <si>
    <t>MY50086XA</t>
  </si>
  <si>
    <t>TRM-RR-L-TLAX-4100</t>
  </si>
  <si>
    <t>MY50087XA</t>
  </si>
  <si>
    <t>BEN-RR-L-TLAX-4100</t>
  </si>
  <si>
    <t>MY50088XA</t>
  </si>
  <si>
    <t>PI/BUR-RR-L-TLAX-4100</t>
  </si>
  <si>
    <t>MY50089XA</t>
  </si>
  <si>
    <t>PI2/3-RR-L-TLAX-4100</t>
  </si>
  <si>
    <t>MY00770XB</t>
  </si>
  <si>
    <t>#1001 DIE (#104 TRIMDIE)</t>
  </si>
  <si>
    <t>MY00766XB</t>
  </si>
  <si>
    <t>RC02-08-05-0 DIE</t>
  </si>
  <si>
    <t>MY00761XA</t>
  </si>
  <si>
    <t>HS01-MN4 (2CAV)CAV#19-20</t>
  </si>
  <si>
    <t>MF06322XM</t>
  </si>
  <si>
    <t>KD02175-Y219-PRG03S1</t>
  </si>
  <si>
    <t>MF06318XM</t>
  </si>
  <si>
    <t>KD02165-Y220-COM04S1</t>
  </si>
  <si>
    <t>MF06319XM</t>
  </si>
  <si>
    <t>KD02165-Y220-1BEN04S1</t>
  </si>
  <si>
    <t>MF06320XM</t>
  </si>
  <si>
    <t>KD02165-Y220-2BEN04S1</t>
  </si>
  <si>
    <t>MF06321XM</t>
  </si>
  <si>
    <t>KD02165-Y220-1PIE04S1</t>
  </si>
  <si>
    <t>MY00807XB</t>
  </si>
  <si>
    <t>AT05 (#110-5 TRIM PUNCH)</t>
  </si>
  <si>
    <t>MY00764XC</t>
  </si>
  <si>
    <t>JNL-500 OB DRAW</t>
  </si>
  <si>
    <t>MY00771XB</t>
  </si>
  <si>
    <t>FFZ-800 OB DRW (PUNCH)</t>
  </si>
  <si>
    <t>MF06313XM</t>
  </si>
  <si>
    <t>KD02166-Y131-MO03S1</t>
  </si>
  <si>
    <t>MY00772XA</t>
  </si>
  <si>
    <t>HDS41-16G86-SHV DIE</t>
  </si>
  <si>
    <t>MY00614XB</t>
  </si>
  <si>
    <t>FHT 800-#222 DRAW DIE</t>
  </si>
  <si>
    <t>MF06314XM</t>
  </si>
  <si>
    <t>CA02287-Y684-MO03S2</t>
  </si>
  <si>
    <t>MY00825XB</t>
  </si>
  <si>
    <t>FFZ-800-IB #207 DRWPUNCH</t>
  </si>
  <si>
    <t>MY00793XC</t>
  </si>
  <si>
    <t>67R0-UPPER W/O SHIM-DRW2</t>
  </si>
  <si>
    <t>MY00794XC</t>
  </si>
  <si>
    <t>67R0-UPPER W/O SHIM-DRW3</t>
  </si>
  <si>
    <t>MY00795XC</t>
  </si>
  <si>
    <t>67R0-UPPER W/O SHIM-DRW4</t>
  </si>
  <si>
    <t>MF06323XN</t>
  </si>
  <si>
    <t>KD04086-Y271-1JIG01</t>
  </si>
  <si>
    <t>MF06324XN</t>
  </si>
  <si>
    <t>KD04086-Y271-2JIG01</t>
  </si>
  <si>
    <t>MY00773XB</t>
  </si>
  <si>
    <t>7-1100 RR #110 DIE-1</t>
  </si>
  <si>
    <t>MY00774XB</t>
  </si>
  <si>
    <t>7-0500 FR #203 PUNCH-1</t>
  </si>
  <si>
    <t>MF06325XN</t>
  </si>
  <si>
    <t>KD04091-Y901-1JIG06</t>
  </si>
  <si>
    <t>MF06326XN</t>
  </si>
  <si>
    <t>KD04091-Y901-2JIG06</t>
  </si>
  <si>
    <t>MF06327XN</t>
  </si>
  <si>
    <t>KD03604-Y706-1JIG08</t>
  </si>
  <si>
    <t>MF06328XN</t>
  </si>
  <si>
    <t>KD03604-Y706-2JIG08</t>
  </si>
  <si>
    <t>MY00883XB</t>
  </si>
  <si>
    <t>KYA STAY DIE PLATE</t>
  </si>
  <si>
    <t>MY00837XC</t>
  </si>
  <si>
    <t>JNL-500 IB DRAW</t>
  </si>
  <si>
    <t>MF06354XJ</t>
  </si>
  <si>
    <t>G02T-8596</t>
  </si>
  <si>
    <t>MY00826XB</t>
  </si>
  <si>
    <t>FFZ-800-IB #206 DRW DIE</t>
  </si>
  <si>
    <t>MY00827XB</t>
  </si>
  <si>
    <t>FFZ-800-IB #207 DRAWPUNC</t>
  </si>
  <si>
    <t>MY00828XB</t>
  </si>
  <si>
    <t>FFZ-800-IB #205 KNOCKOUT</t>
  </si>
  <si>
    <t>MY00829XB</t>
  </si>
  <si>
    <t>FFZ-800-IB #208 BLNKHOLD</t>
  </si>
  <si>
    <t>MY00833XB</t>
  </si>
  <si>
    <t>RC82-02-10-0 DIE</t>
  </si>
  <si>
    <t>MY00834XB</t>
  </si>
  <si>
    <t>AT05 (#110-6 TRIM PUNCH)</t>
  </si>
  <si>
    <t>MY00835XB</t>
  </si>
  <si>
    <t>#412 INNER DIE A</t>
  </si>
  <si>
    <t>MY00806XB</t>
  </si>
  <si>
    <t>AT05 (#104 TRIM DIE)</t>
  </si>
  <si>
    <t>MF06338XM</t>
  </si>
  <si>
    <t>KD02167-Y195-COM02S1</t>
  </si>
  <si>
    <t>MF06339XM</t>
  </si>
  <si>
    <t>KD02167-Y195ET-1BEN02S1</t>
  </si>
  <si>
    <t>MF06340XM</t>
  </si>
  <si>
    <t>KD02167-Y195ET-2BEN02S1</t>
  </si>
  <si>
    <t>MF06341XM</t>
  </si>
  <si>
    <t>KD02167-Y196-COM02S1</t>
  </si>
  <si>
    <t>MY00838XB</t>
  </si>
  <si>
    <t>7-0700 FR #104 DIE-2</t>
  </si>
  <si>
    <t>MF06331XO</t>
  </si>
  <si>
    <t>KD03567-Y332-1PIEUP09</t>
  </si>
  <si>
    <t>MY00830XB</t>
  </si>
  <si>
    <t>3XP6 4L 29H/W350-UPPER1</t>
  </si>
  <si>
    <t>MY00831XB</t>
  </si>
  <si>
    <t>3XP6 4L 29H/W350-LOWER1</t>
  </si>
  <si>
    <t>MY00832XB</t>
  </si>
  <si>
    <t>2.3XP6 4L42H/W500-LOWER2</t>
  </si>
  <si>
    <t>MY00796XB</t>
  </si>
  <si>
    <t>5R0A-#5504 DIE INSERT</t>
  </si>
  <si>
    <t>MY00804XB</t>
  </si>
  <si>
    <t>SLIDER GUIDE #2019</t>
  </si>
  <si>
    <t>MY00805XB</t>
  </si>
  <si>
    <t>SLIDER GUIDE #2018</t>
  </si>
  <si>
    <t>MY00810XB</t>
  </si>
  <si>
    <t>KYAJ-#1107 INSERT</t>
  </si>
  <si>
    <t>MY00811XB</t>
  </si>
  <si>
    <t>KYAJ-#1106 INSERT</t>
  </si>
  <si>
    <t>MY00812XB</t>
  </si>
  <si>
    <t>KYAJ-#1208 DIE</t>
  </si>
  <si>
    <t>MY00813XB</t>
  </si>
  <si>
    <t>KYAJ-#1206 DIE</t>
  </si>
  <si>
    <t>MY00814XB</t>
  </si>
  <si>
    <t>#3305 TRIM DIE</t>
  </si>
  <si>
    <t>MY00815XB</t>
  </si>
  <si>
    <t>#3309 PUNCH</t>
  </si>
  <si>
    <t>MY00819XC</t>
  </si>
  <si>
    <t>TLA-#3604 CURL UPPER L</t>
  </si>
  <si>
    <t>MY00820XC</t>
  </si>
  <si>
    <t>TLA-#2504 CURL UPPER L</t>
  </si>
  <si>
    <t>MY00801XB</t>
  </si>
  <si>
    <t>SLIDER GUIDE #2229</t>
  </si>
  <si>
    <t>MY00802XB</t>
  </si>
  <si>
    <t>SLIDER GUIDE #2230</t>
  </si>
  <si>
    <t>MY00803XB</t>
  </si>
  <si>
    <t>SLIDER GUIDE #2231</t>
  </si>
  <si>
    <t>MY00797XB</t>
  </si>
  <si>
    <t>R1AA-#4409 DIE INSERT</t>
  </si>
  <si>
    <t>MY00798XB</t>
  </si>
  <si>
    <t>TLAA-#5809 PUNCH L</t>
  </si>
  <si>
    <t>MY00799XB</t>
  </si>
  <si>
    <t>TLAA-#5809 PUNCH R</t>
  </si>
  <si>
    <t>MY00800XB</t>
  </si>
  <si>
    <t>KYA-#1108 DIE INSERT</t>
  </si>
  <si>
    <t>MY50090XA</t>
  </si>
  <si>
    <t>BRKT STPR PEDAL-PROG</t>
  </si>
  <si>
    <t>MF06329XN</t>
  </si>
  <si>
    <t>KD03604-E700ET-1JIG07</t>
  </si>
  <si>
    <t>MF06330XN</t>
  </si>
  <si>
    <t>KD03604-E700ET-2JIG07</t>
  </si>
  <si>
    <t>MF06334XM</t>
  </si>
  <si>
    <t>KD02168-Y725-COM06S1</t>
  </si>
  <si>
    <t>MF06335XM</t>
  </si>
  <si>
    <t>KD02168-Y725ET-1BEN06S1</t>
  </si>
  <si>
    <t>MF06336XM</t>
  </si>
  <si>
    <t>KD02168-Y725ET-2BEN06S1</t>
  </si>
  <si>
    <t>MF06337XM</t>
  </si>
  <si>
    <t>KD02168-Y727-COM06S1</t>
  </si>
  <si>
    <t>MF51364XJ</t>
  </si>
  <si>
    <t>MY00836XB</t>
  </si>
  <si>
    <t>RC57-08-03-0 REFORM K.O.</t>
  </si>
  <si>
    <t>MY00839XB</t>
  </si>
  <si>
    <t>Y2RC 04-8 PLATE</t>
  </si>
  <si>
    <t>MY00818XC</t>
  </si>
  <si>
    <t>TLA-#2504 CURL UPPER R</t>
  </si>
  <si>
    <t>MY00821XC</t>
  </si>
  <si>
    <t>TLA-#3603 CURL PUNCH R</t>
  </si>
  <si>
    <t>MY00822XC</t>
  </si>
  <si>
    <t>TLA-#3603 CURL PUNCH L</t>
  </si>
  <si>
    <t>MY00823XC</t>
  </si>
  <si>
    <t>TLA-#2503 CURL PUNCH R</t>
  </si>
  <si>
    <t>MY00866XB</t>
  </si>
  <si>
    <t>7-0900 RR EMB #108 DIE-1</t>
  </si>
  <si>
    <t>MY00867XB</t>
  </si>
  <si>
    <t>7-1700 RR #110 DIE-1</t>
  </si>
  <si>
    <t>MY00868XB</t>
  </si>
  <si>
    <t>7-0700 FR #104 DIE-3</t>
  </si>
  <si>
    <t>MY00869XB</t>
  </si>
  <si>
    <t>7-0500 FR #104 DIE-1</t>
  </si>
  <si>
    <t>MY00847XB</t>
  </si>
  <si>
    <t>#715 INNER DIE B</t>
  </si>
  <si>
    <t>MY00870XB</t>
  </si>
  <si>
    <t>7-1100 RR #110 DIE-2</t>
  </si>
  <si>
    <t>MY00872XB</t>
  </si>
  <si>
    <t>7-0900 RR EMB #108 DIE-2</t>
  </si>
  <si>
    <t>MY00873XB</t>
  </si>
  <si>
    <t>7-1700 RR #204 PUNCH-1</t>
  </si>
  <si>
    <t>MY00875XB</t>
  </si>
  <si>
    <t>7-0900 RR #203 PUNCH-1</t>
  </si>
  <si>
    <t>MF06333XO</t>
  </si>
  <si>
    <t>KD02161-Y953-1BEN01R4</t>
  </si>
  <si>
    <t>MY00877XB</t>
  </si>
  <si>
    <t>7-0900 RR EMB #108 DIE-3</t>
  </si>
  <si>
    <t>MY00878XB</t>
  </si>
  <si>
    <t>7-1700 RR #110 DIE-2</t>
  </si>
  <si>
    <t>MY00879XB</t>
  </si>
  <si>
    <t>7-0700 FR #104 DIE-4</t>
  </si>
  <si>
    <t>MY00880XB</t>
  </si>
  <si>
    <t>7-1100 RR EMB 110 DIE</t>
  </si>
  <si>
    <t>MY00882XB</t>
  </si>
  <si>
    <t>7-0700 FR EMB 104 DIE</t>
  </si>
  <si>
    <t>MY00892XB</t>
  </si>
  <si>
    <t>PUNCH TLA MODEL (R)</t>
  </si>
  <si>
    <t>MY00893XB</t>
  </si>
  <si>
    <t>PUNCH TLA MODEL (L)</t>
  </si>
  <si>
    <t>MY00894XB</t>
  </si>
  <si>
    <t>DIE PARTS TLA MODEL (R)</t>
  </si>
  <si>
    <t>MY00895XB</t>
  </si>
  <si>
    <t>DIE PARTS TLA MODEL (L)</t>
  </si>
  <si>
    <t>MY00849XB</t>
  </si>
  <si>
    <t>#512 INNER DIE A</t>
  </si>
  <si>
    <t>MY00850XB</t>
  </si>
  <si>
    <t>#515 INNER DIE B</t>
  </si>
  <si>
    <t>MY00852XB</t>
  </si>
  <si>
    <t>#517 PUNCH</t>
  </si>
  <si>
    <t>MY00884XB</t>
  </si>
  <si>
    <t>#2223 RESTRIKE PUNCH2</t>
  </si>
  <si>
    <t>MY00885XB</t>
  </si>
  <si>
    <t>#0221 RESTRIKE PUNCH 1</t>
  </si>
  <si>
    <t>MY00886XB</t>
  </si>
  <si>
    <t>#2011 RESTRIKE PUNCH</t>
  </si>
  <si>
    <t>MY00887XB</t>
  </si>
  <si>
    <t>#5808 DIE INSRT (LEFT)</t>
  </si>
  <si>
    <t>MY00888XB</t>
  </si>
  <si>
    <t>#5809 CUT PUNCH (LEFT)</t>
  </si>
  <si>
    <t>MY00858XB</t>
  </si>
  <si>
    <t>#412 INNER DIE A-1</t>
  </si>
  <si>
    <t>MY00860XB</t>
  </si>
  <si>
    <t>#417 HEAD PUNCH</t>
  </si>
  <si>
    <t>MY00861XB</t>
  </si>
  <si>
    <t>#116 PUNCH</t>
  </si>
  <si>
    <t>MY00862XB</t>
  </si>
  <si>
    <t>#216 PUNCH</t>
  </si>
  <si>
    <t>MF06343XM</t>
  </si>
  <si>
    <t>KD03240-Y461ET-COM04S1</t>
  </si>
  <si>
    <t>MF06344XM</t>
  </si>
  <si>
    <t>KD03240-Y461ET-NOT04S1</t>
  </si>
  <si>
    <t>MY00816XA</t>
  </si>
  <si>
    <t>CHAMBER R1AA (PIE-2)</t>
  </si>
  <si>
    <t>MY00817XC</t>
  </si>
  <si>
    <t>TLA-#3604 CURL UPPER R</t>
  </si>
  <si>
    <t>MY00824XC</t>
  </si>
  <si>
    <t>TLA-#2503 CURL PUNCH L</t>
  </si>
  <si>
    <t>MY00841XB</t>
  </si>
  <si>
    <t>#612 HEAD DIE</t>
  </si>
  <si>
    <t>MY00842XB</t>
  </si>
  <si>
    <t>#615 INNER DIE</t>
  </si>
  <si>
    <t>MY00843XB</t>
  </si>
  <si>
    <t>#616 PUNCH</t>
  </si>
  <si>
    <t>MY00844XB</t>
  </si>
  <si>
    <t>#617 HEAD PUNCH A</t>
  </si>
  <si>
    <t>MY00845XB</t>
  </si>
  <si>
    <t>#619 HEAD PUNCH B</t>
  </si>
  <si>
    <t>MY00846XB</t>
  </si>
  <si>
    <t>#712 HEAD DIE</t>
  </si>
  <si>
    <t>MY00848XB</t>
  </si>
  <si>
    <t>#717 HEAD PUNCH</t>
  </si>
  <si>
    <t>MY00890XB</t>
  </si>
  <si>
    <t>#1312 TRIMMING PUNCH</t>
  </si>
  <si>
    <t>MY00891XB</t>
  </si>
  <si>
    <t>#1313 TRIMMING DIE</t>
  </si>
  <si>
    <t>MY00871XB</t>
  </si>
  <si>
    <t>7-0700 FR #203 PUNCH</t>
  </si>
  <si>
    <t>MY00874XB</t>
  </si>
  <si>
    <t>7-0500 FR #203 PUNCH-2</t>
  </si>
  <si>
    <t>MY00840XB</t>
  </si>
  <si>
    <t>AT05 (#104 TRIM DIE)-1</t>
  </si>
  <si>
    <t>MY00881XB</t>
  </si>
  <si>
    <t>7-0500 FR EMB 203 PUNCH</t>
  </si>
  <si>
    <t>MY00901XB</t>
  </si>
  <si>
    <t>#299 SPAS4-50-P1.5</t>
  </si>
  <si>
    <t>MY00896XB</t>
  </si>
  <si>
    <t>DIE INSERT TLA MODEL (R)</t>
  </si>
  <si>
    <t>MY00897XB</t>
  </si>
  <si>
    <t>DIE INSERT TLA MODEL (L)</t>
  </si>
  <si>
    <t>MY00851XB</t>
  </si>
  <si>
    <t>#516 PUNCH</t>
  </si>
  <si>
    <t>MY00853XB</t>
  </si>
  <si>
    <t>#519 HEAD PUNCH B</t>
  </si>
  <si>
    <t>MY00854XB</t>
  </si>
  <si>
    <t>#711 DIE RING</t>
  </si>
  <si>
    <t>MY00855XB</t>
  </si>
  <si>
    <t>#716 WR07E YOKE TA.D</t>
  </si>
  <si>
    <t>MF06355XO</t>
  </si>
  <si>
    <t>KD03928-Y456-COMUP01</t>
  </si>
  <si>
    <t>MF06356XO</t>
  </si>
  <si>
    <t>KD03928-Y456-PIEUP01</t>
  </si>
  <si>
    <t>MF06357XO</t>
  </si>
  <si>
    <t>KD03928-Y456-1BENUP01</t>
  </si>
  <si>
    <t>MY00889XB</t>
  </si>
  <si>
    <t>7-0500 FR #104 DIE-2</t>
  </si>
  <si>
    <t>MY00876XA</t>
  </si>
  <si>
    <t>HL6 ARM SHIFT-BLANKING</t>
  </si>
  <si>
    <t>MF06368XO</t>
  </si>
  <si>
    <t>KD03428-Y325-COMUP06</t>
  </si>
  <si>
    <t>MY00856XB</t>
  </si>
  <si>
    <t>#409 K.O. BLOCK</t>
  </si>
  <si>
    <t>MY00857XB</t>
  </si>
  <si>
    <t>#411 DIE RING</t>
  </si>
  <si>
    <t>MY00859XB</t>
  </si>
  <si>
    <t>#416 WR07E YOKE TA.D</t>
  </si>
  <si>
    <t>MY00863XB</t>
  </si>
  <si>
    <t>#311 DIE RING</t>
  </si>
  <si>
    <t>MY00864XB</t>
  </si>
  <si>
    <t>#316 PUNCH</t>
  </si>
  <si>
    <t>MY00865XB</t>
  </si>
  <si>
    <t>#1111 DIE RING</t>
  </si>
  <si>
    <t>MF06342XM</t>
  </si>
  <si>
    <t>KD03928-Y381-3BEN06S1</t>
  </si>
  <si>
    <t>MF06347XM</t>
  </si>
  <si>
    <t>KD03240-Y334ET-BUR04S1</t>
  </si>
  <si>
    <t>MF06348XM</t>
  </si>
  <si>
    <t>KD03240-Y334ET-NOT04S1</t>
  </si>
  <si>
    <t>MF06349XM</t>
  </si>
  <si>
    <t>CA05805-Y391-COM08S1</t>
  </si>
  <si>
    <t>MF06350XM</t>
  </si>
  <si>
    <t>CA05805-Y391-1BEN08S1</t>
  </si>
  <si>
    <t>MF06351XM</t>
  </si>
  <si>
    <t>CA05805-Y391-2BEN08S1</t>
  </si>
  <si>
    <t>MF06352XM</t>
  </si>
  <si>
    <t>CA05805-Y391-3BEN08S1</t>
  </si>
  <si>
    <t>MF06353XM</t>
  </si>
  <si>
    <t>CA05805-Y391-4BEN08S1</t>
  </si>
  <si>
    <t>MY00902XB</t>
  </si>
  <si>
    <t>HL6 ARM BLANKING</t>
  </si>
  <si>
    <t>MY00918XB</t>
  </si>
  <si>
    <t>#175-1 CUTTING PUNCH</t>
  </si>
  <si>
    <t>MY00919XB</t>
  </si>
  <si>
    <t>#111 CUTTING DIE</t>
  </si>
  <si>
    <t>MY00898XB</t>
  </si>
  <si>
    <t>#233 STRIPPER PLATE-2</t>
  </si>
  <si>
    <t>MY00899XB</t>
  </si>
  <si>
    <t>#236 DIE INSERT</t>
  </si>
  <si>
    <t>MY00900XC</t>
  </si>
  <si>
    <t>#232 PUNCH PLATE</t>
  </si>
  <si>
    <t>MY00906XB</t>
  </si>
  <si>
    <t>PJ10-021-001-A</t>
  </si>
  <si>
    <t>MY00907XB</t>
  </si>
  <si>
    <t>PJ10-021-002-A</t>
  </si>
  <si>
    <t>MY00908XB</t>
  </si>
  <si>
    <t>PJ10-021-003-A</t>
  </si>
  <si>
    <t>MY00909XB</t>
  </si>
  <si>
    <t>PJ10-021-004-A</t>
  </si>
  <si>
    <t>MY00910XB</t>
  </si>
  <si>
    <t>PJ10-021-005-A</t>
  </si>
  <si>
    <t>MY00911XB</t>
  </si>
  <si>
    <t>PJ10-021-006-A</t>
  </si>
  <si>
    <t>MY00912XB</t>
  </si>
  <si>
    <t>PJ10-014-001-A</t>
  </si>
  <si>
    <t>MY00913XB</t>
  </si>
  <si>
    <t>PJ10-014-002-A</t>
  </si>
  <si>
    <t>MY00914XB</t>
  </si>
  <si>
    <t>PJ10-014-003-A</t>
  </si>
  <si>
    <t>MY00915XB</t>
  </si>
  <si>
    <t>PJ10-014-004-A</t>
  </si>
  <si>
    <t>MY00903XB</t>
  </si>
  <si>
    <t>3.0XP6 4L42H/W500 UPPER</t>
  </si>
  <si>
    <t>MY00904XB</t>
  </si>
  <si>
    <t>3.0XP6 4L42H/W500 LOWER</t>
  </si>
  <si>
    <t>MY00905XB</t>
  </si>
  <si>
    <t>3.0XP6 8L42H/W500 UPPER</t>
  </si>
  <si>
    <t>MF06359XM</t>
  </si>
  <si>
    <t>CA05111-Y916-COM12S1</t>
  </si>
  <si>
    <t>MF06364XM</t>
  </si>
  <si>
    <t>KD02166-Y048-COM07S1</t>
  </si>
  <si>
    <t>MY00916XA</t>
  </si>
  <si>
    <t>HS01-377 (2-CAV)</t>
  </si>
  <si>
    <t>MF06389XJ</t>
  </si>
  <si>
    <t>C1083605-B09</t>
  </si>
  <si>
    <t>MF06396XO</t>
  </si>
  <si>
    <t>KD03928-Y456-COM01R1</t>
  </si>
  <si>
    <t>MF06397XO</t>
  </si>
  <si>
    <t>KD03928-Y456-PIE01R1</t>
  </si>
  <si>
    <t>MY00808XC</t>
  </si>
  <si>
    <t>#5516 STRIPPER PLATE-1</t>
  </si>
  <si>
    <t>MY00809XC</t>
  </si>
  <si>
    <t>#5517 3D PROFILE-1</t>
  </si>
  <si>
    <t>MF06345XM</t>
  </si>
  <si>
    <t>KD03240-Y333ET-BUR04S1</t>
  </si>
  <si>
    <t>MF06346XM</t>
  </si>
  <si>
    <t>KD03240-Y333ET-NOT04S1</t>
  </si>
  <si>
    <t>MF06358XM</t>
  </si>
  <si>
    <t>KD03604-Y101-COM05S1</t>
  </si>
  <si>
    <t>MF06360XM</t>
  </si>
  <si>
    <t>KD03421-Y820-COM07S1</t>
  </si>
  <si>
    <t>MF06361XM</t>
  </si>
  <si>
    <t>KD03421-Y820-BEN07S1</t>
  </si>
  <si>
    <t>MF06362XM</t>
  </si>
  <si>
    <t>KD03421-Y820-PIE07S1</t>
  </si>
  <si>
    <t>MF06365XO</t>
  </si>
  <si>
    <t>KD03240-Y324-COM01R3</t>
  </si>
  <si>
    <t>MF06366XO</t>
  </si>
  <si>
    <t>KD03567-Y800-COM07R1</t>
  </si>
  <si>
    <t>MF06367XO</t>
  </si>
  <si>
    <t>KD03240-Y304ET-COM06R1</t>
  </si>
  <si>
    <t>MY00917XA</t>
  </si>
  <si>
    <t>SS41-25G05 (3-CAV)</t>
  </si>
  <si>
    <t>MY00936XC</t>
  </si>
  <si>
    <t>FFZ-OB #233 STRPR PLATE</t>
  </si>
  <si>
    <t>MY00937XC</t>
  </si>
  <si>
    <t>FFZ-OB #233A SHIM 1.6</t>
  </si>
  <si>
    <t>MY00938XC</t>
  </si>
  <si>
    <t>FFZ-OB #236 DIE INSERT</t>
  </si>
  <si>
    <t>MY00929XB</t>
  </si>
  <si>
    <t>PA1-032-001-A</t>
  </si>
  <si>
    <t>MY00930XB</t>
  </si>
  <si>
    <t>PA1-079-001-A</t>
  </si>
  <si>
    <t>MY00931XB</t>
  </si>
  <si>
    <t>PA1-079-002-A</t>
  </si>
  <si>
    <t>MY00932XB</t>
  </si>
  <si>
    <t>PA1-079-003-A</t>
  </si>
  <si>
    <t>MY00920XB</t>
  </si>
  <si>
    <t>7-1100 RR #203 PUNCH-1</t>
  </si>
  <si>
    <t>MY00933XB</t>
  </si>
  <si>
    <t>PA1-079-004-A</t>
  </si>
  <si>
    <t>MY00935XC</t>
  </si>
  <si>
    <t>23114-KRM-8400-H1 PLATE</t>
  </si>
  <si>
    <t>MF06372XO</t>
  </si>
  <si>
    <t>KD03240-Y141-MO03RB</t>
  </si>
  <si>
    <t>MF06378XM</t>
  </si>
  <si>
    <t>KD03422-Y646-PIE09S1</t>
  </si>
  <si>
    <t>MY00924XB</t>
  </si>
  <si>
    <t>#110-6 TRIM PUNCH</t>
  </si>
  <si>
    <t>MY00939XC</t>
  </si>
  <si>
    <t>#1156 MARKING PUNCH 1</t>
  </si>
  <si>
    <t>MY00925XB</t>
  </si>
  <si>
    <t>#175-1 CUTTING PUNCH-1</t>
  </si>
  <si>
    <t>MY00946XC</t>
  </si>
  <si>
    <t>PIN REPAIR OFF-0.52</t>
  </si>
  <si>
    <t>MY00947XC</t>
  </si>
  <si>
    <t>PIN REPAIR OFF-0.79</t>
  </si>
  <si>
    <t>MY00948XC</t>
  </si>
  <si>
    <t>PIN REPAIR OFF-0.90</t>
  </si>
  <si>
    <t>MY00949XC</t>
  </si>
  <si>
    <t>PIN REPAIR OFF-0.47</t>
  </si>
  <si>
    <t>MY00950XC</t>
  </si>
  <si>
    <t>PIN REPAIR OFF-1.1</t>
  </si>
  <si>
    <t>MY00951XC</t>
  </si>
  <si>
    <t>PIN REPAIR OFF-1.22</t>
  </si>
  <si>
    <t>MY00958XB</t>
  </si>
  <si>
    <t>#111-A CUTTING DIE</t>
  </si>
  <si>
    <t>MY00959XB</t>
  </si>
  <si>
    <t>#111-B CUTTING DIE</t>
  </si>
  <si>
    <t>MY00926XB</t>
  </si>
  <si>
    <t>3XP6 4L 42H/W500 UPPER</t>
  </si>
  <si>
    <t>MY00927XB</t>
  </si>
  <si>
    <t>3XP6 4L 42H/W500 LOWER</t>
  </si>
  <si>
    <t>MY00928XB</t>
  </si>
  <si>
    <t>7XP17.4 2L48H/W580 LOWER</t>
  </si>
  <si>
    <t>MY00921XB</t>
  </si>
  <si>
    <t>PA1-079-011-A</t>
  </si>
  <si>
    <t>MY00922XB</t>
  </si>
  <si>
    <t>PA1-079-013-A</t>
  </si>
  <si>
    <t>MY00923XB</t>
  </si>
  <si>
    <t>PA1-079-014-A</t>
  </si>
  <si>
    <t>MF06403XJ</t>
  </si>
  <si>
    <t>C1083607-B10.1</t>
  </si>
  <si>
    <t>MY00934XB</t>
  </si>
  <si>
    <t>HS01-040-LOWERPNCH</t>
  </si>
  <si>
    <t>MY00961XB</t>
  </si>
  <si>
    <t>#1117 BLANK PUNCH</t>
  </si>
  <si>
    <t>MY00960XB</t>
  </si>
  <si>
    <t>RC82-04-19-0 TRIM CAM</t>
  </si>
  <si>
    <t>MF06395XO</t>
  </si>
  <si>
    <t>KD03567-Y800-COM07R3</t>
  </si>
  <si>
    <t>MY00715XC</t>
  </si>
  <si>
    <t>YS1KT-00 CAV#11-12</t>
  </si>
  <si>
    <t>MF06363XM</t>
  </si>
  <si>
    <t>KD03928-Y324-COM05S1</t>
  </si>
  <si>
    <t>MF06371XO</t>
  </si>
  <si>
    <t>KD03423-Y745-COM14R5</t>
  </si>
  <si>
    <t>MF06373XM</t>
  </si>
  <si>
    <t>KD02168-Y100-PIE12S1</t>
  </si>
  <si>
    <t>MF06369XO</t>
  </si>
  <si>
    <t>KD02161-Y850-1BEN10R5</t>
  </si>
  <si>
    <t>MF06370XO</t>
  </si>
  <si>
    <t>KD02161-Y850-NOT10R4</t>
  </si>
  <si>
    <t>MF06374XM</t>
  </si>
  <si>
    <t>KD02161-Y850-COM10S1</t>
  </si>
  <si>
    <t>MF06375XM</t>
  </si>
  <si>
    <t>KD02161-Y850-PIE10S1</t>
  </si>
  <si>
    <t>MF06376XM</t>
  </si>
  <si>
    <t>KD02161-Y850-2BEN10S1</t>
  </si>
  <si>
    <t>MF06377XM</t>
  </si>
  <si>
    <t>KD02161-Y850-3BEN10S1</t>
  </si>
  <si>
    <t>MF06379XO</t>
  </si>
  <si>
    <t>KD03928-Y111-COMUP12</t>
  </si>
  <si>
    <t>MF06380XO</t>
  </si>
  <si>
    <t>KD03928-Y111-2PIEUP12</t>
  </si>
  <si>
    <t>MF06381XO</t>
  </si>
  <si>
    <t>KD03928-Y112-COMUP11</t>
  </si>
  <si>
    <t>MF06382XO</t>
  </si>
  <si>
    <t>KD03928-Y112-2PIEUP11</t>
  </si>
  <si>
    <t>MF06383XO</t>
  </si>
  <si>
    <t>KD03928-Y113-COMUP11</t>
  </si>
  <si>
    <t>MF06384XO</t>
  </si>
  <si>
    <t>KD03928-Y113-2PIEUP11</t>
  </si>
  <si>
    <t>MF06385XO</t>
  </si>
  <si>
    <t>KD03928-Y114-COMUP12</t>
  </si>
  <si>
    <t>MF06386XO</t>
  </si>
  <si>
    <t>KD03928-Y114-2PIEUP12</t>
  </si>
  <si>
    <t>MF06387XO</t>
  </si>
  <si>
    <t>KD03928-Y223-COMUP08</t>
  </si>
  <si>
    <t>MF06388XO</t>
  </si>
  <si>
    <t>KD03928-Y226-COMUP04</t>
  </si>
  <si>
    <t>MF06404XJ</t>
  </si>
  <si>
    <t>C1083607-B10.2</t>
  </si>
  <si>
    <t>MY00940XB</t>
  </si>
  <si>
    <t>#2015 CAM SLIDER</t>
  </si>
  <si>
    <t>MY00941XB</t>
  </si>
  <si>
    <t>#2223 CAM SLIDER-1</t>
  </si>
  <si>
    <t>MY00942XB</t>
  </si>
  <si>
    <t>#2224 CAM SLIDER -2</t>
  </si>
  <si>
    <t>MY00943XB</t>
  </si>
  <si>
    <t>#2225 CAM SLIDER-3</t>
  </si>
  <si>
    <t>MY00944XB</t>
  </si>
  <si>
    <t>#3361A BLOCK DIE</t>
  </si>
  <si>
    <t>MY00945XB</t>
  </si>
  <si>
    <t>#3361B BLOCK DIE</t>
  </si>
  <si>
    <t>MY00963XC</t>
  </si>
  <si>
    <t>LOWER DIE-DRAW3 (W/SHIM)</t>
  </si>
  <si>
    <t>MY00974XB</t>
  </si>
  <si>
    <t>#1050 LINER</t>
  </si>
  <si>
    <t>MY00980XB</t>
  </si>
  <si>
    <t>#1117 BLANK PUNCH-1</t>
  </si>
  <si>
    <t>MY00952XB</t>
  </si>
  <si>
    <t>107 #1003 DIE PLATE</t>
  </si>
  <si>
    <t>MY00953XB</t>
  </si>
  <si>
    <t>107 #1009 KNOCKOUT-1</t>
  </si>
  <si>
    <t>MY00954XB</t>
  </si>
  <si>
    <t>107 #1010 KO HOLDER-1</t>
  </si>
  <si>
    <t>MY00955XB</t>
  </si>
  <si>
    <t>107 #1015 GUIDE PLATE-1</t>
  </si>
  <si>
    <t>MY00956XB</t>
  </si>
  <si>
    <t>107 #1007 UPPER PUNCH-1</t>
  </si>
  <si>
    <t>MY00957XB</t>
  </si>
  <si>
    <t>107 #1006 SHV PUNCH-1</t>
  </si>
  <si>
    <t>MF06413XJ</t>
  </si>
  <si>
    <t>PE03/PY1C Y0 108</t>
  </si>
  <si>
    <t>MY00975XB</t>
  </si>
  <si>
    <t>3XP6 8L 42H/W500 LOWER</t>
  </si>
  <si>
    <t>MY00976XB</t>
  </si>
  <si>
    <t>3XP6 8L 42H/W500 UPPER</t>
  </si>
  <si>
    <t>MY00971XC</t>
  </si>
  <si>
    <t>67RO UPPER-DRAW2</t>
  </si>
  <si>
    <t>MY00972XC</t>
  </si>
  <si>
    <t>67RO UPPER-DRAW3</t>
  </si>
  <si>
    <t>MY00973XC</t>
  </si>
  <si>
    <t>67RO UPPER-DRAW4</t>
  </si>
  <si>
    <t>MF06399XO</t>
  </si>
  <si>
    <t>KD04076-Y015-1PIEUP15</t>
  </si>
  <si>
    <t>MY00981XB</t>
  </si>
  <si>
    <t>22309-KTT #1113 PUNCH</t>
  </si>
  <si>
    <t>MY00982XB</t>
  </si>
  <si>
    <t>22311-107 #1112 KO PLATE</t>
  </si>
  <si>
    <t>MF06409XO</t>
  </si>
  <si>
    <t>KD02161-Y467-MO04R1</t>
  </si>
  <si>
    <t>MY00977XB</t>
  </si>
  <si>
    <t>AT05 (#104 TRIM DIE)-2</t>
  </si>
  <si>
    <t>MY00978XB</t>
  </si>
  <si>
    <t>#110-6 TRIM PUNCH-1</t>
  </si>
  <si>
    <t>MF06405XO</t>
  </si>
  <si>
    <t>KD03566-Y110-COMUP15</t>
  </si>
  <si>
    <t>MF06406XO</t>
  </si>
  <si>
    <t>KD03566-Y110-1PIEUP15</t>
  </si>
  <si>
    <t>MF06407XO</t>
  </si>
  <si>
    <t>KD03566-Y110-2PIEUP15</t>
  </si>
  <si>
    <t>MF06408XO</t>
  </si>
  <si>
    <t>KD03566-Y110-1BENUP15</t>
  </si>
  <si>
    <t>MF06398XM</t>
  </si>
  <si>
    <t>KD02167-Y765ET-MO03S1</t>
  </si>
  <si>
    <t>MY00964XA</t>
  </si>
  <si>
    <t>FHL-400-OL-BL1</t>
  </si>
  <si>
    <t>MY00965XA</t>
  </si>
  <si>
    <t>FHL-400-OL-BL2</t>
  </si>
  <si>
    <t>MY00979XB</t>
  </si>
  <si>
    <t>7-1100 RR #110 DIE-3</t>
  </si>
  <si>
    <t>MS03275XE</t>
  </si>
  <si>
    <t>KD02165-Y303-COM06R1</t>
  </si>
  <si>
    <t>MS03276XE</t>
  </si>
  <si>
    <t>KD02165-Y303-PIE06R1</t>
  </si>
  <si>
    <t>MS03277XE</t>
  </si>
  <si>
    <t>KD02165-Y305-COM04R1</t>
  </si>
  <si>
    <t>MS03278XE</t>
  </si>
  <si>
    <t>KD02165-Y305-PIE04R1</t>
  </si>
  <si>
    <t>MF06410XO</t>
  </si>
  <si>
    <t>KD04068-Y206-COMUP07</t>
  </si>
  <si>
    <t>MY00967XA</t>
  </si>
  <si>
    <t>YS598-00 (3-CAV)</t>
  </si>
  <si>
    <t>MY00968XA</t>
  </si>
  <si>
    <t>YS4X7-00 (2-CAV)</t>
  </si>
  <si>
    <t>MY00997XC</t>
  </si>
  <si>
    <t>WR15-101389-08-017</t>
  </si>
  <si>
    <t>MY00999XC</t>
  </si>
  <si>
    <t>AT05-101917-08-017-02</t>
  </si>
  <si>
    <t>MY00998XC</t>
  </si>
  <si>
    <t>WR15 101389-08-017</t>
  </si>
  <si>
    <t>MY00983XB</t>
  </si>
  <si>
    <t>SHAFT A-1</t>
  </si>
  <si>
    <t>MY00985XB</t>
  </si>
  <si>
    <t>#726 INNER DIE A</t>
  </si>
  <si>
    <t>MY01000XB</t>
  </si>
  <si>
    <t>#726 INNER DIE A-1</t>
  </si>
  <si>
    <t>MF06390XO</t>
  </si>
  <si>
    <t>KD03421-Y628-COM09R1</t>
  </si>
  <si>
    <t>MF06391XO</t>
  </si>
  <si>
    <t>KD03421-Y628-1BEN09R2</t>
  </si>
  <si>
    <t>MF06392XO</t>
  </si>
  <si>
    <t>KD03421-Y628-2BEN09R1</t>
  </si>
  <si>
    <t>MF06393XO</t>
  </si>
  <si>
    <t>KD03421-Y628-3BEN09R1</t>
  </si>
  <si>
    <t>MF06394XO</t>
  </si>
  <si>
    <t>KD03421-Y628-4BEN09R3</t>
  </si>
  <si>
    <t>MY00986XB</t>
  </si>
  <si>
    <t>#2218 CAMSLIDEPUNCH</t>
  </si>
  <si>
    <t>MY00987XB</t>
  </si>
  <si>
    <t>#2219 CAMSLIDEPUNCH</t>
  </si>
  <si>
    <t>MY00988XB</t>
  </si>
  <si>
    <t>#2220 CAMSLIDEPUNCH</t>
  </si>
  <si>
    <t>MY00989XB</t>
  </si>
  <si>
    <t>#2223 RESTRIKEPUNCH</t>
  </si>
  <si>
    <t>MY00990XB</t>
  </si>
  <si>
    <t>#0221 RESTRIKEPUNCH</t>
  </si>
  <si>
    <t>MY00991XB</t>
  </si>
  <si>
    <t>#2011 RESTRIKEPUNCH</t>
  </si>
  <si>
    <t>MY00984XB</t>
  </si>
  <si>
    <t>RC82-04-19-0 TRIM CAM-1</t>
  </si>
  <si>
    <t>MF06416XO</t>
  </si>
  <si>
    <t>KD03567-Y583-COMUP03</t>
  </si>
  <si>
    <t>MF06417XO</t>
  </si>
  <si>
    <t>KD03567-Y583-PIEUP03</t>
  </si>
  <si>
    <t>MY01001XB</t>
  </si>
  <si>
    <t>PG1-055-001-A BPLATE</t>
  </si>
  <si>
    <t>MY01002XB</t>
  </si>
  <si>
    <t>PG1-055-001-B BPLATE</t>
  </si>
  <si>
    <t>MY01003XB</t>
  </si>
  <si>
    <t>PG1-055-002-A BPLATE</t>
  </si>
  <si>
    <t>MY00992XB</t>
  </si>
  <si>
    <t>#61006 FORMPUNCH</t>
  </si>
  <si>
    <t>MY00993XB</t>
  </si>
  <si>
    <t>#61007 GUIDE-1</t>
  </si>
  <si>
    <t>MY00996XB</t>
  </si>
  <si>
    <t>#3507 BUTTONDIE</t>
  </si>
  <si>
    <t>MY00994XB</t>
  </si>
  <si>
    <t>#61012 PUNCH</t>
  </si>
  <si>
    <t>MY00995XB</t>
  </si>
  <si>
    <t>#61013 PUNCH</t>
  </si>
  <si>
    <t>MF06418XM</t>
  </si>
  <si>
    <t>KD04466-Y420-COM02</t>
  </si>
  <si>
    <t>MF06419XM</t>
  </si>
  <si>
    <t>KD04466-Y420-1BEN02</t>
  </si>
  <si>
    <t>MF06420XM</t>
  </si>
  <si>
    <t>KD04466-Y420-2BEN02</t>
  </si>
  <si>
    <t>MF06421XM</t>
  </si>
  <si>
    <t>KD04466-Y420-3BEN02</t>
  </si>
  <si>
    <t>MF06422XM</t>
  </si>
  <si>
    <t>KD04466-Y420-PIE02</t>
  </si>
  <si>
    <t>MF06423XM</t>
  </si>
  <si>
    <t>KD04466-Y425-COM02</t>
  </si>
  <si>
    <t>MF06424XM</t>
  </si>
  <si>
    <t>KD04466-Y425-1BEN02</t>
  </si>
  <si>
    <t>MF06425XM</t>
  </si>
  <si>
    <t>KD04466-Y425-2BEN02</t>
  </si>
  <si>
    <t>MF06426XM</t>
  </si>
  <si>
    <t>KD04466-Y425-3BEN02</t>
  </si>
  <si>
    <t>MF06427XM</t>
  </si>
  <si>
    <t>KD04466-Y425-PIE02</t>
  </si>
  <si>
    <t>MY01011XC</t>
  </si>
  <si>
    <t>BUTTON DIE LVR SHFT</t>
  </si>
  <si>
    <t>MY01010XC</t>
  </si>
  <si>
    <t>PIERCE PUNCH LVR SHFT</t>
  </si>
  <si>
    <t>MF06414XO</t>
  </si>
  <si>
    <t>KD03569-Y021-COM05R2</t>
  </si>
  <si>
    <t>MF06415XO</t>
  </si>
  <si>
    <t>KD03569-Y021-PIE05R2</t>
  </si>
  <si>
    <t>MY01029XB</t>
  </si>
  <si>
    <t>5R0A-#5504 DIE INSERT-1</t>
  </si>
  <si>
    <t>MY00969XA</t>
  </si>
  <si>
    <t>HS01-KA3-7100 (3-CAV)</t>
  </si>
  <si>
    <t>MY00970XA</t>
  </si>
  <si>
    <t>YS5YY-00 (3-CAV)</t>
  </si>
  <si>
    <t>MY01004XB</t>
  </si>
  <si>
    <t>Y2RC 04-08 PLATE</t>
  </si>
  <si>
    <t>MY01005XB</t>
  </si>
  <si>
    <t>TDJ #6605 CURLPUNCH</t>
  </si>
  <si>
    <t>MY01006XC</t>
  </si>
  <si>
    <t>67RO-UPPER DRW2</t>
  </si>
  <si>
    <t>MY01007XC</t>
  </si>
  <si>
    <t>67RO-UPPER DRW3</t>
  </si>
  <si>
    <t>MY01008XC</t>
  </si>
  <si>
    <t>67RO-UPPER DRW4</t>
  </si>
  <si>
    <t>MY01009XC</t>
  </si>
  <si>
    <t>67RO-LOWER DRW3</t>
  </si>
  <si>
    <t>MY01014XB</t>
  </si>
  <si>
    <t>MH17 #135 PUNCH</t>
  </si>
  <si>
    <t>MY01016XB</t>
  </si>
  <si>
    <t>MH17 #140 INNER DIE</t>
  </si>
  <si>
    <t>MY01017XB</t>
  </si>
  <si>
    <t>MH17 #236 HEADPNCH B</t>
  </si>
  <si>
    <t>MY01018XB</t>
  </si>
  <si>
    <t>MH17 #244 HEAD DIE A</t>
  </si>
  <si>
    <t>MY01019XB</t>
  </si>
  <si>
    <t>MH17 #237 DIE HOLDER</t>
  </si>
  <si>
    <t>MY01020XB</t>
  </si>
  <si>
    <t>MH17 #245 HEAD DIE B</t>
  </si>
  <si>
    <t>MY01021XB</t>
  </si>
  <si>
    <t>MH17 #336 HEADPNCH B</t>
  </si>
  <si>
    <t>MY01022XB</t>
  </si>
  <si>
    <t>MH17 #345 HEAD DIE B</t>
  </si>
  <si>
    <t>MY01023XB</t>
  </si>
  <si>
    <t>MH17 #440 STRIPR PLTE</t>
  </si>
  <si>
    <t>MY01024XB</t>
  </si>
  <si>
    <t>MH17 #436 DRAW PUNCH</t>
  </si>
  <si>
    <t>MY01025XB</t>
  </si>
  <si>
    <t>MH17#437 HOLDR DRAW PNCH</t>
  </si>
  <si>
    <t>MY01026XB</t>
  </si>
  <si>
    <t>MH17 #540 STRIPR PLTE</t>
  </si>
  <si>
    <t>MY01027XB</t>
  </si>
  <si>
    <t>MH17 #536 DIE HOLDER</t>
  </si>
  <si>
    <t>MY01028XB</t>
  </si>
  <si>
    <t>MH17 #537 DIE HOLDER</t>
  </si>
  <si>
    <t>MF06411XN</t>
  </si>
  <si>
    <t>KD04071-Y180-1JIGUP07</t>
  </si>
  <si>
    <t>MF06412XN</t>
  </si>
  <si>
    <t>KD04071-Y180-2JIGUP07</t>
  </si>
  <si>
    <t>MY01036XB</t>
  </si>
  <si>
    <t>2.3XP6 4L 42H/W500 LOWER</t>
  </si>
  <si>
    <t>MY01033XB</t>
  </si>
  <si>
    <t>HM KPY PH1 MARKING PUNCH</t>
  </si>
  <si>
    <t>MY01030XB</t>
  </si>
  <si>
    <t>5R0A-0100 COVER, LOWER |  #5508 PIERCING PUNCH (SKD11)</t>
  </si>
  <si>
    <t>MY01031XB</t>
  </si>
  <si>
    <t>5R0A-0100 COVER, LOWER |  #5509 PIERCING PUNCH (SKD11)</t>
  </si>
  <si>
    <t>MY01032XB</t>
  </si>
  <si>
    <t>5R0A-0100 COVER, LOWER |  #5510 PIERCING PUNCH (SKD11)</t>
  </si>
  <si>
    <t>MY01013XB</t>
  </si>
  <si>
    <t>WR19C-006 T-SENSOR-A0471 | #185 CUTTING PUNCH</t>
  </si>
  <si>
    <t>MY01015XB</t>
  </si>
  <si>
    <t>MH17 UC CASE TA.D (GSW/VW) | #139 DIE RING (SKD11)</t>
  </si>
  <si>
    <t>MF06466XN</t>
  </si>
  <si>
    <t>KD04580-Y110ET-1JIG03</t>
  </si>
  <si>
    <t>MF06467XN</t>
  </si>
  <si>
    <t>KD04580-Y110ET-2JIG03</t>
  </si>
  <si>
    <t>MF06446XN</t>
  </si>
  <si>
    <t>KD04580-Y775-1JIG01</t>
  </si>
  <si>
    <t>MF06447XN</t>
  </si>
  <si>
    <t>KD04580-Y775-2JIG01</t>
  </si>
  <si>
    <t>MY01055XB</t>
  </si>
  <si>
    <t>RING RR (FINISHER R, EXH 18310-TLAX-ZZ10-Y1-4200 | INSPECTION JIG</t>
  </si>
  <si>
    <t>MY01056XB</t>
  </si>
  <si>
    <t>RING RR (FINISHER L, EXH 18320-TLAX-ZZ10-Y1-4200 | INSPECTION JIG</t>
  </si>
  <si>
    <t>MY01057XB</t>
  </si>
  <si>
    <t>RING FR (FINISHER R, EXH 18310-TLAX-ZZ10-Y1-4100 | INSPECTION JIG</t>
  </si>
  <si>
    <t>MY01058XB</t>
  </si>
  <si>
    <t>RING FR (FINISHER L, EXH 18320-TLAX-ZZ10-Y1-4100 | INSPECTION JIG</t>
  </si>
  <si>
    <t>MY01034XB</t>
  </si>
  <si>
    <t>Z586 (04)-21 PILOT CUTTER (DC53 58-60 HRC)</t>
  </si>
  <si>
    <t>MY01035XB</t>
  </si>
  <si>
    <t>Ø3.0 X P6 (8 LINES; 42 HOLES/LINE; W500)  | UPPER DIE + TRANSPO $15</t>
  </si>
  <si>
    <t>MY01054XC</t>
  </si>
  <si>
    <t>18181-5R0A-0100 COVER LOWER | #5504 DIE INSERT (Z-DOWN)</t>
  </si>
  <si>
    <t>MY01041XB</t>
  </si>
  <si>
    <t>PG1-056-001-A Protrusion Plate</t>
  </si>
  <si>
    <t>MF06428XN</t>
  </si>
  <si>
    <t>KD03892-E732-JIG03</t>
  </si>
  <si>
    <t>MY01064XB</t>
  </si>
  <si>
    <t>WR12 YOKE TA.D | #812-2 HEAD DIE (SKD11 HRC60~62)</t>
  </si>
  <si>
    <t>MY01037XB</t>
  </si>
  <si>
    <t>WR07E Yoke TA.D | #717 HEAD PUNCH (L=A- 6.10)</t>
  </si>
  <si>
    <t>MY01038XB</t>
  </si>
  <si>
    <t>WR07E Yoke TA.D | #717 HEAD PUNCH (L=B- 6.15)</t>
  </si>
  <si>
    <t>MY01039XB</t>
  </si>
  <si>
    <t>WR07E Yoke TA.D | #717 HEAD PUNCH (L=C- 6.20)</t>
  </si>
  <si>
    <t>MY01040XB</t>
  </si>
  <si>
    <t>WR07E Yoke TA.D | #717 HEAD PUNCH (L=E- 6.00)</t>
  </si>
  <si>
    <t>MY01046XB</t>
  </si>
  <si>
    <t>92x25 KNOCKOUT (SKD11; 58-63 HRC)</t>
  </si>
  <si>
    <t>MY01047XB</t>
  </si>
  <si>
    <t>92x25 TRIMMING DIES (SKD11; 58-63 HRC)</t>
  </si>
  <si>
    <t>MY01048XB</t>
  </si>
  <si>
    <t>92x25 STOP PIN (SKD11; 58-63 HRC)</t>
  </si>
  <si>
    <t>MY01049XB</t>
  </si>
  <si>
    <t>92x25 SPRING HOLDER (SKD11; 58-63 HRC)</t>
  </si>
  <si>
    <t>MY01050XB</t>
  </si>
  <si>
    <t>92x25 TRIMMING PILOT (SKD11; 58-63 HRC)</t>
  </si>
  <si>
    <t>MY01051XB</t>
  </si>
  <si>
    <t>92x25 CROWN (SKD11; 58-63 HRC)</t>
  </si>
  <si>
    <t>MY01012XB</t>
  </si>
  <si>
    <t>#821 MARKING PUNCH</t>
  </si>
  <si>
    <t>MY01060XB</t>
  </si>
  <si>
    <t>DR_IB_LOWER DIE_FHV | LOWER DIE (DC53 55-58 HRC)</t>
  </si>
  <si>
    <t>MY01061XB</t>
  </si>
  <si>
    <t xml:space="preserve"> DR_IB_UPPER DIE_FHV | UPPER DIE (SKD11 55-58 HRC)</t>
  </si>
  <si>
    <t>MY01063XC</t>
  </si>
  <si>
    <t>FIXED CAVITY WM22 TERMINAL CASE #2</t>
  </si>
  <si>
    <t>MY01059XB</t>
  </si>
  <si>
    <t xml:space="preserve"> YRC6VA 8-7 PIERCE DIE HOLDER (SKD11)</t>
  </si>
  <si>
    <t>MY01065XB</t>
  </si>
  <si>
    <t>WR07E YOKE TA.D  | #919-7 SIDE SLIT DIE (DCMX)</t>
  </si>
  <si>
    <t>MF06433XM</t>
  </si>
  <si>
    <t>KD04580-Y598-COM02</t>
  </si>
  <si>
    <t>MF06434XM</t>
  </si>
  <si>
    <t>KD04580-Y596-COM02</t>
  </si>
  <si>
    <t>MF06435XM</t>
  </si>
  <si>
    <t>KD04580-Y596-PIE02</t>
  </si>
  <si>
    <t>MF06436XM</t>
  </si>
  <si>
    <t>KD04580-Y596-1BEN02</t>
  </si>
  <si>
    <t>MF06481XM</t>
  </si>
  <si>
    <t>KD04580-Y805-COM02</t>
  </si>
  <si>
    <t>MF06482XM</t>
  </si>
  <si>
    <t>KD04580-Y805-EMB02</t>
  </si>
  <si>
    <t>MF06483XM</t>
  </si>
  <si>
    <t>KD04580-Y805-1BEN02</t>
  </si>
  <si>
    <t>MF06440XM</t>
  </si>
  <si>
    <t>KD04580-Y540-COM01</t>
  </si>
  <si>
    <t>MF06441XM</t>
  </si>
  <si>
    <t>KD04580-Y540-1BEN01</t>
  </si>
  <si>
    <t>MF06442XM</t>
  </si>
  <si>
    <t>KD04580-Y540-2BEN01</t>
  </si>
  <si>
    <t>MF06443XM</t>
  </si>
  <si>
    <t>KD04580-Y540-3BEN01</t>
  </si>
  <si>
    <t>MF06429XM</t>
  </si>
  <si>
    <t>KD04580-Y374-COM02</t>
  </si>
  <si>
    <t>MF06430XM</t>
  </si>
  <si>
    <t>KD04580-Y374-1BEN02</t>
  </si>
  <si>
    <t>MF06431XM</t>
  </si>
  <si>
    <t>KD04580-Y374-2BEN02</t>
  </si>
  <si>
    <t>MF06432XM</t>
  </si>
  <si>
    <t>KD04580-Y374-3BEN02</t>
  </si>
  <si>
    <t>MY01042XB</t>
  </si>
  <si>
    <t>RC57-02-05-0 1ST DRAWING GUIDE (SKD11 58-60 HRC)</t>
  </si>
  <si>
    <t>MY01043XB</t>
  </si>
  <si>
    <t>YRC29-11 SUB PLATE (S50C)</t>
  </si>
  <si>
    <t>MY01044XB</t>
  </si>
  <si>
    <t>Y2RCF-1 FINGERS (S45C)</t>
  </si>
  <si>
    <t>MY01045XB</t>
  </si>
  <si>
    <t>RC44-05-01-0 PIERCING PILOT (SKD11 58-60 HRC)</t>
  </si>
  <si>
    <t>MY01062XC</t>
  </si>
  <si>
    <t>FIXED CAVITY WM22 TERMINAL CASE #1</t>
  </si>
  <si>
    <t>MY01077XB</t>
  </si>
  <si>
    <t>MY01078XB</t>
  </si>
  <si>
    <t>MF06476XM</t>
  </si>
  <si>
    <t>KD03705-Y448-COM01</t>
  </si>
  <si>
    <t>MF06484XM</t>
  </si>
  <si>
    <t xml:space="preserve">KD03705-Y448-EMB01  </t>
  </si>
  <si>
    <t>MF06478XM</t>
  </si>
  <si>
    <t>KD03705-Y450-COM01</t>
  </si>
  <si>
    <t>MY50091XA9001</t>
  </si>
  <si>
    <t>CAP SPRING SL-27S-MB 109883 | #1. BLANKING</t>
  </si>
  <si>
    <t>MY50092XA9001</t>
  </si>
  <si>
    <t>CAP SPRING SL-27S-MB 109883 | #2. DRAW</t>
  </si>
  <si>
    <t>MY50093XA9001</t>
  </si>
  <si>
    <t>CAP SPRING SL-27S-MB 109883 | #3. RESTRIKE-TRIM</t>
  </si>
  <si>
    <t>MY50094XA9001</t>
  </si>
  <si>
    <t>CAP SPRING SL-27S-MB 109883 | #4. #4. PIE-BUR</t>
  </si>
  <si>
    <t>MY01082XB</t>
  </si>
  <si>
    <t>MY01052XA</t>
  </si>
  <si>
    <t>18310-TLAX-ZZ10-Y1-4100 RIGHT (FLATTENING)</t>
  </si>
  <si>
    <t>MY01053XA</t>
  </si>
  <si>
    <t>18320-TLAX-ZZ10-Y1-4100 LEFT (FLATTENING)</t>
  </si>
  <si>
    <t>MY01069XB</t>
  </si>
  <si>
    <t>TJB BODY BLANK DIE PLATE #1106 (SKD11)</t>
  </si>
  <si>
    <t>MY01088XC</t>
  </si>
  <si>
    <t>300T #2 | FLY WHEEL</t>
  </si>
  <si>
    <t>MY01076XB</t>
  </si>
  <si>
    <t>TLA BODY BLANKING DIE #1105 (SKD11)</t>
  </si>
  <si>
    <t>MF06400XN</t>
  </si>
  <si>
    <t xml:space="preserve">KD03604-E700ET-1JIGUP07  </t>
  </si>
  <si>
    <t>MF06474XN</t>
  </si>
  <si>
    <t>KD04580-Y612-1JIG01</t>
  </si>
  <si>
    <t>MF06475XN</t>
  </si>
  <si>
    <t>KD04580-Y612-2JIG01</t>
  </si>
  <si>
    <t>MF06448XN</t>
  </si>
  <si>
    <t>KD04580-Y780-1JIG04</t>
  </si>
  <si>
    <t>MF06449XN</t>
  </si>
  <si>
    <t>KD04580-Y780-2JIG04</t>
  </si>
  <si>
    <t>MF06470XN</t>
  </si>
  <si>
    <t>KD04580-Y107-1JIG03</t>
  </si>
  <si>
    <t>MF06471XN</t>
  </si>
  <si>
    <t>KD04580-Y107-2JIG03</t>
  </si>
  <si>
    <t>MF06462XN</t>
  </si>
  <si>
    <t>KD04580-Y122-1JIG03</t>
  </si>
  <si>
    <t>MF06463XN</t>
  </si>
  <si>
    <t>KD04580-Y122-2JIG03</t>
  </si>
  <si>
    <t>MF06464XN</t>
  </si>
  <si>
    <t>KD04580-Y123-1JIG03</t>
  </si>
  <si>
    <t>MF06465XN</t>
  </si>
  <si>
    <t>KD04580-Y123-2JIG03</t>
  </si>
  <si>
    <t>MF06472XN</t>
  </si>
  <si>
    <t>KD04580-Y108-1JIG03</t>
  </si>
  <si>
    <t>MF06473XN</t>
  </si>
  <si>
    <t>KD04580-Y108-2JIG03</t>
  </si>
  <si>
    <t>MF06456XN</t>
  </si>
  <si>
    <t>KD04580-E101-1JIG03</t>
  </si>
  <si>
    <t>MF06457XN</t>
  </si>
  <si>
    <t>KD04580-E101-2JIG03</t>
  </si>
  <si>
    <t>MF06479XO</t>
  </si>
  <si>
    <t xml:space="preserve">KD03950-Y502-COMUP05  </t>
  </si>
  <si>
    <t>MF06444XN</t>
  </si>
  <si>
    <t>KD04580-E105-1JIG04</t>
  </si>
  <si>
    <t>MF06445XN</t>
  </si>
  <si>
    <t>KD04580-E105-2JIG04</t>
  </si>
  <si>
    <t>MF06450XN</t>
  </si>
  <si>
    <t>KD04580-E270-1JIG04</t>
  </si>
  <si>
    <t>MF06451XN</t>
  </si>
  <si>
    <t>KD04580-E270-2JIG04</t>
  </si>
  <si>
    <t>MF06452XN</t>
  </si>
  <si>
    <t>KD04580-E770-1JIG04</t>
  </si>
  <si>
    <t>MF06453XN</t>
  </si>
  <si>
    <t>KD04580-E770-2JIG04</t>
  </si>
  <si>
    <t>MF06454XN</t>
  </si>
  <si>
    <t>KD04580-Y680-1JIG04</t>
  </si>
  <si>
    <t>MF06455XN</t>
  </si>
  <si>
    <t>KD04580-Y680-2JIG04</t>
  </si>
  <si>
    <t>MF06458XN</t>
  </si>
  <si>
    <t>KD04580-Y800-1JIG03</t>
  </si>
  <si>
    <t>MF06459XN</t>
  </si>
  <si>
    <t>KD04580-Y800-2JIG03</t>
  </si>
  <si>
    <t>MF06460XN</t>
  </si>
  <si>
    <t>KD04580-Y104-1JIG04</t>
  </si>
  <si>
    <t>MF06461XN</t>
  </si>
  <si>
    <t>KD04580-Y104-2JIG04</t>
  </si>
  <si>
    <t>MF06468XN</t>
  </si>
  <si>
    <t>KD04580-Y565-1JIG03</t>
  </si>
  <si>
    <t>MF06469XN</t>
  </si>
  <si>
    <t>KD04580-Y565-2JIG03</t>
  </si>
  <si>
    <t>MY01066XA</t>
  </si>
  <si>
    <t>BODY MUF CTR BLANKING / 14312-22JB0</t>
  </si>
  <si>
    <t>MF06480XN</t>
  </si>
  <si>
    <t>KD04580-E400-JIG01</t>
  </si>
  <si>
    <t>MY01133XC</t>
  </si>
  <si>
    <t>18310-TLAX-ZZ10-Y1-4200 RR TRIM DIE (RIGHT)</t>
  </si>
  <si>
    <t>MY01134XC</t>
  </si>
  <si>
    <t>18320-TLAX-ZZ10-Y1-4200 RR TRIM DIE (LEFT)</t>
  </si>
  <si>
    <t>MY01099XB</t>
  </si>
  <si>
    <t>#260 SPECIAL SHAPE PUNCH for AT05 FRONT BRACKET</t>
  </si>
  <si>
    <t>MY01079XB</t>
  </si>
  <si>
    <t>PM10B HOLDER BRUSH | #124 CUTTING DIE (SKD11; 60-63 HRC)</t>
  </si>
  <si>
    <t>MY01083XB</t>
  </si>
  <si>
    <t>PE1-010-001-A | SLIDE LOCK</t>
  </si>
  <si>
    <t>MY01071XB</t>
  </si>
  <si>
    <t>TLA BODY BLANKING DIE #1104 (SKD11)</t>
  </si>
  <si>
    <t>MY01067XB</t>
  </si>
  <si>
    <t>TJB BODY BLANK PUNCH #1107 (SKD11)</t>
  </si>
  <si>
    <t>MY01068XB</t>
  </si>
  <si>
    <t>TJB BODY STRIP PLATE #1108 (S50C)</t>
  </si>
  <si>
    <t>MY01070XB</t>
  </si>
  <si>
    <t>TJB BODY CURL DIE #4601 (SKD11)</t>
  </si>
  <si>
    <t>MY01092XB</t>
  </si>
  <si>
    <t>STUD BOLT / SHAFT</t>
  </si>
  <si>
    <t>MY01093XB</t>
  </si>
  <si>
    <t>MY01094XC</t>
  </si>
  <si>
    <t>PIN HOLDER</t>
  </si>
  <si>
    <t>MY01072XB</t>
  </si>
  <si>
    <t>TLA BODY BLANK PUNCH #1108 (SKD11)</t>
  </si>
  <si>
    <t>MY01073XB</t>
  </si>
  <si>
    <t>TLA BODY BLANK PUNCH #1109 (SKD11)</t>
  </si>
  <si>
    <t>MY01074XB</t>
  </si>
  <si>
    <t>TJB RR STRIP PLATE #2303 (SKD11)</t>
  </si>
  <si>
    <t>MY01075XB</t>
  </si>
  <si>
    <t>TJB RR BACKING PLATE #2304 (SKD11)</t>
  </si>
  <si>
    <t>MY01110XB</t>
  </si>
  <si>
    <t>TLAX RING FR | PIERCING PUNCH</t>
  </si>
  <si>
    <t>MY01080XB</t>
  </si>
  <si>
    <t>RC22-05-10-0 DIE HOLDER (SKD11; HRC 55~60)</t>
  </si>
  <si>
    <t>MY01081XB</t>
  </si>
  <si>
    <t>RC22-04-12-0 DIE HOLDER (S50C)</t>
  </si>
  <si>
    <t>MY01111XC</t>
  </si>
  <si>
    <t>67RO UPPER DRAW 2 (Z-DOWN W/O SHIM)</t>
  </si>
  <si>
    <t>MY01112XC</t>
  </si>
  <si>
    <t xml:space="preserve">67RO UPPER DRAW 3 (Z-DOWN W/O SHIM) </t>
  </si>
  <si>
    <t>MY01113XC</t>
  </si>
  <si>
    <t>67RO UPPER DRAW 4 (Z-DOWN W/O SHIM)</t>
  </si>
  <si>
    <t>MY01114XC</t>
  </si>
  <si>
    <t>67RO LOWER DRAW 3 (Z-DOWN W/O SHIM)</t>
  </si>
  <si>
    <t>MY01115XC</t>
  </si>
  <si>
    <t>67RO LOWER DRAW 5 (Z-DOWN W/O SHIM)</t>
  </si>
  <si>
    <t>MY01116XC</t>
  </si>
  <si>
    <t>67RO UPPER DRAW 5 (Z-DOWN W/O SHIM)</t>
  </si>
  <si>
    <t>MY01084XB</t>
  </si>
  <si>
    <t>RC82-04-19-0 TRIMMING CAM</t>
  </si>
  <si>
    <t>MY01095XB</t>
  </si>
  <si>
    <t>JOD-350 INNER BOTTOM | UPPER DIE</t>
  </si>
  <si>
    <t>MY01096XB</t>
  </si>
  <si>
    <t>JOD-350 INNER BOTTOM | KNOCKOUT</t>
  </si>
  <si>
    <t>MY01097XB</t>
  </si>
  <si>
    <t>JOD-350 INNER BOTTOM | BLANK HOLDER</t>
  </si>
  <si>
    <t>MY01098XB</t>
  </si>
  <si>
    <t>JOD-350 INNER BOTTOM | LOWER DIE</t>
  </si>
  <si>
    <t>MY01089XB</t>
  </si>
  <si>
    <t>#3604 TLA BODY CURLING2 UPPER LEFT</t>
  </si>
  <si>
    <t>MF06522XJ</t>
  </si>
  <si>
    <t xml:space="preserve">35744-LA14D1  </t>
  </si>
  <si>
    <t>MY50091XA9002</t>
  </si>
  <si>
    <t>MY50092XA9002</t>
  </si>
  <si>
    <t>MY50093XA9002</t>
  </si>
  <si>
    <t>MY50094XA9002</t>
  </si>
  <si>
    <t>MF06497XM</t>
  </si>
  <si>
    <t>KD04571-Y600-COM02</t>
  </si>
  <si>
    <t>MF06498XM</t>
  </si>
  <si>
    <t>KD04571-Y600-FOR02</t>
  </si>
  <si>
    <t>MF06499XM</t>
  </si>
  <si>
    <t>KD04571-Y600-PIE02</t>
  </si>
  <si>
    <t>MF06500XM</t>
  </si>
  <si>
    <t>KD04571-Y600-1BEN02</t>
  </si>
  <si>
    <t>MF06501XM</t>
  </si>
  <si>
    <t>KD04571-Y615-FOR02</t>
  </si>
  <si>
    <t>MF06502XM</t>
  </si>
  <si>
    <t>KD04571-Y615-TRI02</t>
  </si>
  <si>
    <t>MF06503XM</t>
  </si>
  <si>
    <t>KD04571-Y615-CHA02</t>
  </si>
  <si>
    <t>MF06504XM</t>
  </si>
  <si>
    <t>KD04571-Y615-1BEN02</t>
  </si>
  <si>
    <t>MY01085XA</t>
  </si>
  <si>
    <t>BRACKET B | #1. COM</t>
  </si>
  <si>
    <t>MY01086XA</t>
  </si>
  <si>
    <t>BRACKET B | #2. V-BEND</t>
  </si>
  <si>
    <t>MY01087XA</t>
  </si>
  <si>
    <t>BRACKET A | #1. COM</t>
  </si>
  <si>
    <t>MY01120XB</t>
  </si>
  <si>
    <t>50102-MKTA-D000-H1 (Dia 38.1 R200.0) | BEND ROLL</t>
  </si>
  <si>
    <t>MY01123XB</t>
  </si>
  <si>
    <t>#3359 SPAX10-110-P7.00 (PIERCE PUNCH)</t>
  </si>
  <si>
    <t>MY01090XA</t>
  </si>
  <si>
    <t>FORMING DIE</t>
  </si>
  <si>
    <t>MY01151XC</t>
  </si>
  <si>
    <t>TLAX BODY CURLING #2 (RH) | PUNCH DIE (RE-MACHINING)</t>
  </si>
  <si>
    <t>MY01150XB</t>
  </si>
  <si>
    <t>51610/20-KYAJ-B102-20 | #1108 UPPER DIE</t>
  </si>
  <si>
    <t>MY01152XC</t>
  </si>
  <si>
    <t>TLAX BODY | CURLING 2 BASE PLATE (RH)</t>
  </si>
  <si>
    <t>MY01153XC</t>
  </si>
  <si>
    <t>TLAX BODY | CURLING 1 BASE PLATE (RH)</t>
  </si>
  <si>
    <t>MY01154XC</t>
  </si>
  <si>
    <t>TLAX BODY | CURLING 2 CLAMP DIE (RH)</t>
  </si>
  <si>
    <t>MY01155XC</t>
  </si>
  <si>
    <t>TLAX BODY | CURLING 1 MANDREL DIE (LH)</t>
  </si>
  <si>
    <t>MY01156XC</t>
  </si>
  <si>
    <t>TLAX BODY | CURLING 1 PUNCH DIE (LH)</t>
  </si>
  <si>
    <t>MY01125XB</t>
  </si>
  <si>
    <t>A5220 UPPER MOLD</t>
  </si>
  <si>
    <t>MY01126XB</t>
  </si>
  <si>
    <t>A5220 LOWER MOLD</t>
  </si>
  <si>
    <t>MY01128XB</t>
  </si>
  <si>
    <t>A5220 PROG CREATION</t>
  </si>
  <si>
    <t>MY01149XC</t>
  </si>
  <si>
    <t>PIN HOLDER-1</t>
  </si>
  <si>
    <t>MF06511XO</t>
  </si>
  <si>
    <t>KD03566-Y770-COM05R1</t>
  </si>
  <si>
    <t>MF06513XO</t>
  </si>
  <si>
    <t>KD03566-Y770-BEN05R1</t>
  </si>
  <si>
    <t>MY01184XC</t>
  </si>
  <si>
    <t>DIE PLATE1</t>
  </si>
  <si>
    <t>MY01119XB</t>
  </si>
  <si>
    <t>2.3XP6 4L42H/W500 LOWER</t>
  </si>
  <si>
    <t>MY01141XB</t>
  </si>
  <si>
    <t>JOD-350 OB-UPPER</t>
  </si>
  <si>
    <t>MY01142XB</t>
  </si>
  <si>
    <t>JOD-350 OB-BLANKHOLDER</t>
  </si>
  <si>
    <t>MY01143XB</t>
  </si>
  <si>
    <t>JOD-350 OB-KNOCKOUT</t>
  </si>
  <si>
    <t>MY01144XB</t>
  </si>
  <si>
    <t>JOD-350 OB-LOWER</t>
  </si>
  <si>
    <t>MY01145XB</t>
  </si>
  <si>
    <t>00811173 #9 FORM CAM</t>
  </si>
  <si>
    <t>MY01138XB</t>
  </si>
  <si>
    <t>RC82-02-03 COVER</t>
  </si>
  <si>
    <t>MY01139XB</t>
  </si>
  <si>
    <t>RC82-04-19 TRIMCAM</t>
  </si>
  <si>
    <t>MY01140XB</t>
  </si>
  <si>
    <t>YRC4-10 TRIMCOVER</t>
  </si>
  <si>
    <t>MY01137XB</t>
  </si>
  <si>
    <t>7-1700 RR #110 DIE-3</t>
  </si>
  <si>
    <t>MY01091XA</t>
  </si>
  <si>
    <t>13088-0605 DIECAST 2CAV</t>
  </si>
  <si>
    <t>MF06534XN</t>
  </si>
  <si>
    <t>KD04571-Y653-1JIG03</t>
  </si>
  <si>
    <t>MF06535XN</t>
  </si>
  <si>
    <t>KD04571-Y653-2JIG03</t>
  </si>
  <si>
    <t>MF06514XM</t>
  </si>
  <si>
    <t>KD04571-Y801-COM03</t>
  </si>
  <si>
    <t>MF06515XM</t>
  </si>
  <si>
    <t>KD04571-Y801-EMB03</t>
  </si>
  <si>
    <t>MF06517XM</t>
  </si>
  <si>
    <t>KD04571-Y801-1BEN03</t>
  </si>
  <si>
    <t>MF06518XM</t>
  </si>
  <si>
    <t>KD04571-Y801-2BEN03</t>
  </si>
  <si>
    <t>MF06519XM</t>
  </si>
  <si>
    <t>KD04571-Y801-3BEN03</t>
  </si>
  <si>
    <t>MF06520XM</t>
  </si>
  <si>
    <t>KD04571-Y801-4BEN03</t>
  </si>
  <si>
    <t>MY01100XA</t>
  </si>
  <si>
    <t>TLAX BODY L CURL3</t>
  </si>
  <si>
    <t>MY01101XA</t>
  </si>
  <si>
    <t>TLAX BODY L CURL1</t>
  </si>
  <si>
    <t>MY01102XA</t>
  </si>
  <si>
    <t>TLAX BODY L CURL2</t>
  </si>
  <si>
    <t>MY01103XA</t>
  </si>
  <si>
    <t>TLAX BODY R CURL3</t>
  </si>
  <si>
    <t>MY01104XA</t>
  </si>
  <si>
    <t>TLAX BODY R CURL1</t>
  </si>
  <si>
    <t>MY01105XA</t>
  </si>
  <si>
    <t>TLAX BODY R CURL2</t>
  </si>
  <si>
    <t>MY01146XA</t>
  </si>
  <si>
    <t>13088-0605 SHAVING DIE</t>
  </si>
  <si>
    <t>MY01147XB</t>
  </si>
  <si>
    <t>2.0XP6 2L 18H/W146 UPPER</t>
  </si>
  <si>
    <t>MY01148XB</t>
  </si>
  <si>
    <t>2.0XP6 2L 18H/W146 LOWER</t>
  </si>
  <si>
    <t>MF06485XM</t>
  </si>
  <si>
    <t>KD04571-Y602-COM03</t>
  </si>
  <si>
    <t>MF06487XM</t>
  </si>
  <si>
    <t>KD04571-Y602-1EMB03</t>
  </si>
  <si>
    <t>MF06488XM</t>
  </si>
  <si>
    <t>KD04571-Y602-2EMB03</t>
  </si>
  <si>
    <t>MF06489XM</t>
  </si>
  <si>
    <t>KD04571-Y602-BEN03</t>
  </si>
  <si>
    <t>MY01121XB</t>
  </si>
  <si>
    <t>WR14-#817-4 HEADPUNCH</t>
  </si>
  <si>
    <t>MY01159XC</t>
  </si>
  <si>
    <t>#217 UPPER K.O.</t>
  </si>
  <si>
    <t>MY01122XB</t>
  </si>
  <si>
    <t>WR14 #817-4 HEADPUNCH</t>
  </si>
  <si>
    <t>MY01176XB</t>
  </si>
  <si>
    <t>JOD-350 OB-UPPERDIE</t>
  </si>
  <si>
    <t>MY01177XB</t>
  </si>
  <si>
    <t>JOD-350 OB-DIE PLATE</t>
  </si>
  <si>
    <t>MY01178XB</t>
  </si>
  <si>
    <t>JOD-350 OB-LOWERDIE</t>
  </si>
  <si>
    <t>MY01192XB</t>
  </si>
  <si>
    <t>TJB BODY DIEPLATE #1106</t>
  </si>
  <si>
    <t>MY01193XB</t>
  </si>
  <si>
    <t>TJB BODY PUNCH#1107</t>
  </si>
  <si>
    <t>MY01194XB</t>
  </si>
  <si>
    <t>TJB BODY STRIPPER #1108</t>
  </si>
  <si>
    <t>MY01160XB</t>
  </si>
  <si>
    <t>A5220 UPPER MOLD-A</t>
  </si>
  <si>
    <t>MY01161XB</t>
  </si>
  <si>
    <t>A5220 LOWER MOLD-A</t>
  </si>
  <si>
    <t>MY01162XB</t>
  </si>
  <si>
    <t>A5220 R06D CLAMP-A</t>
  </si>
  <si>
    <t>MY01163XB</t>
  </si>
  <si>
    <t>A5220 JIG ASSY-A</t>
  </si>
  <si>
    <t>MY01206XC</t>
  </si>
  <si>
    <t>22JBO MARKPUNCH Z-DOWN</t>
  </si>
  <si>
    <t>MF06544XN</t>
  </si>
  <si>
    <t>KD04571-Y800-1JIG02</t>
  </si>
  <si>
    <t>MF06545XN</t>
  </si>
  <si>
    <t>KD04571-Y800-2JIG02</t>
  </si>
  <si>
    <t>MY01164XB</t>
  </si>
  <si>
    <t>A5220 UPPER MOLD-B</t>
  </si>
  <si>
    <t>MY01165XB</t>
  </si>
  <si>
    <t>A5220 LOWER MOLD-B</t>
  </si>
  <si>
    <t>MY01166XB</t>
  </si>
  <si>
    <t>A5220 R06D CLAMP-B</t>
  </si>
  <si>
    <t>MY01167XB</t>
  </si>
  <si>
    <t>A5220 JIG ASSY-B</t>
  </si>
  <si>
    <t>MY01211XC</t>
  </si>
  <si>
    <t>TLAX RF PIERCE STRIP RH</t>
  </si>
  <si>
    <t>MY01212XC</t>
  </si>
  <si>
    <t>TLAX RF PIERCE STRIP LH</t>
  </si>
  <si>
    <t>MY01124XB</t>
  </si>
  <si>
    <t>A5220 JIG ASSY</t>
  </si>
  <si>
    <t>MY01127XB</t>
  </si>
  <si>
    <t>A5220 R06D CLAMP JIG</t>
  </si>
  <si>
    <t>MY01221XC</t>
  </si>
  <si>
    <t>59B STAY E PIERCING</t>
  </si>
  <si>
    <t>MF06521XN</t>
  </si>
  <si>
    <t>KD04571-E560-JIG01</t>
  </si>
  <si>
    <t>MF06506XO</t>
  </si>
  <si>
    <t>KD03421-Y582-4BEN10R1</t>
  </si>
  <si>
    <t>MF06507XO</t>
  </si>
  <si>
    <t>KD03421-Y582-5BEN10R1</t>
  </si>
  <si>
    <t>MF06540XN</t>
  </si>
  <si>
    <t>KD04571-Y630-1JIG03</t>
  </si>
  <si>
    <t>MF06541XN</t>
  </si>
  <si>
    <t>KD04571-Y630-2JIG03</t>
  </si>
  <si>
    <t>MF06542XN</t>
  </si>
  <si>
    <t>KD04571-Y700-1JIG03</t>
  </si>
  <si>
    <t>MF06543XN</t>
  </si>
  <si>
    <t>KD04571-Y700-2JIG03</t>
  </si>
  <si>
    <t>MF06538XN</t>
  </si>
  <si>
    <t>KD04571-Y660-1JIG02</t>
  </si>
  <si>
    <t>MF06539XN</t>
  </si>
  <si>
    <t>KD04571-Y660-2JIG02</t>
  </si>
  <si>
    <t>MF06532XN</t>
  </si>
  <si>
    <t>KD04571-Y570-1JIG03</t>
  </si>
  <si>
    <t>MF06533XN</t>
  </si>
  <si>
    <t>KD04571-Y570-2JIG03</t>
  </si>
  <si>
    <t>MF06528XN</t>
  </si>
  <si>
    <t>KD04571-Y520-1JIG02</t>
  </si>
  <si>
    <t>MF06529XN</t>
  </si>
  <si>
    <t>KD04571-Y520-2JIG02</t>
  </si>
  <si>
    <t>MF06536XN</t>
  </si>
  <si>
    <t>KD04571-Y655-1JIG02</t>
  </si>
  <si>
    <t>MF06537XN</t>
  </si>
  <si>
    <t>KD04571-Y655-2JIG02</t>
  </si>
  <si>
    <t>MF06546XN</t>
  </si>
  <si>
    <t>KD04571-Y810-1JIG02</t>
  </si>
  <si>
    <t>MF06547XN</t>
  </si>
  <si>
    <t>KD04571-Y810-2JIG02</t>
  </si>
  <si>
    <t>MF06530XN</t>
  </si>
  <si>
    <t>KD04571-Y555-1JIG04</t>
  </si>
  <si>
    <t>MF06531XN</t>
  </si>
  <si>
    <t>KD04571-Y555-2JIG04</t>
  </si>
  <si>
    <t>MY50091XA</t>
  </si>
  <si>
    <t>CAPSPRING #1) BLANKING</t>
  </si>
  <si>
    <t>MY50092XA</t>
  </si>
  <si>
    <t>CAPSPRING #2) DRAW</t>
  </si>
  <si>
    <t>MY50093XA</t>
  </si>
  <si>
    <t>CAPSPRING #3) RST-TRIM</t>
  </si>
  <si>
    <t>MY50094XA</t>
  </si>
  <si>
    <t>CAPSPRING #4) PIE-BUR</t>
  </si>
  <si>
    <t>MY01117XA</t>
  </si>
  <si>
    <t>TLAX BODY L CUT 1/2</t>
  </si>
  <si>
    <t>MY01118XA</t>
  </si>
  <si>
    <t>TLAX BODY R CUT 1/2</t>
  </si>
  <si>
    <t>MF06558XN</t>
  </si>
  <si>
    <t>KD02167-Y150ET-1JIG02S1</t>
  </si>
  <si>
    <t>MF06559XN</t>
  </si>
  <si>
    <t>KD02167-Y150ET-2JIG02S1</t>
  </si>
  <si>
    <t>MY01157XA</t>
  </si>
  <si>
    <t>BLACK COVER #1. COM</t>
  </si>
  <si>
    <t>MY01158XA</t>
  </si>
  <si>
    <t>WINDOW FRAME #1. COM</t>
  </si>
  <si>
    <t>MY01186XB</t>
  </si>
  <si>
    <t>JOD-600 IB-UPPERDIE</t>
  </si>
  <si>
    <t>MY01187XB</t>
  </si>
  <si>
    <t>JOD-600 IB-BLANKHOLDER</t>
  </si>
  <si>
    <t>MY01188XB</t>
  </si>
  <si>
    <t>JOD-600 IB-KNOCKOUT</t>
  </si>
  <si>
    <t>MY01189XB</t>
  </si>
  <si>
    <t>JOD-600 IB-LOWER DIE</t>
  </si>
  <si>
    <t>MY01220XC</t>
  </si>
  <si>
    <t>TJB BDY CURL2 UPR-ZDOWN</t>
  </si>
  <si>
    <t>MF06505XM</t>
  </si>
  <si>
    <t>KD03413-Y630-MO03S1</t>
  </si>
  <si>
    <t>MY01239XA</t>
  </si>
  <si>
    <t>KS88-1125-NEW SHV DIE</t>
  </si>
  <si>
    <t>MY01205XB</t>
  </si>
  <si>
    <t>#31-10 1ST DRAW PUNCH</t>
  </si>
  <si>
    <t>MY01185XB</t>
  </si>
  <si>
    <t>7-1100 RR #110 DIE-4</t>
  </si>
  <si>
    <t>MY01213XB</t>
  </si>
  <si>
    <t>TLAX RR BUTTON DIE RH</t>
  </si>
  <si>
    <t>MY01214XB</t>
  </si>
  <si>
    <t>TLAX RR BUTTON DIE LH</t>
  </si>
  <si>
    <t>MY01215XB</t>
  </si>
  <si>
    <t>TLAX RF BUTTON DIE RH</t>
  </si>
  <si>
    <t>MY01216XB</t>
  </si>
  <si>
    <t>TLAX RF BUTTON DIE LH</t>
  </si>
  <si>
    <t>MY01190XB</t>
  </si>
  <si>
    <t>2.3XP6 4L/42H W500-LOWER</t>
  </si>
  <si>
    <t>MY01191XB</t>
  </si>
  <si>
    <t>2.3XP6 4L/42H W500-UPPER</t>
  </si>
  <si>
    <t>MY01195XB</t>
  </si>
  <si>
    <t>KYAJ-B102 #1206 UPRDIE</t>
  </si>
  <si>
    <t>MF06565XM</t>
  </si>
  <si>
    <t>KD04467-Y593-COM03</t>
  </si>
  <si>
    <t>MF06566XM</t>
  </si>
  <si>
    <t>KD04467-Y593-1BEN03</t>
  </si>
  <si>
    <t>MF06567XM</t>
  </si>
  <si>
    <t>KD04467-Y593-2BEN03</t>
  </si>
  <si>
    <t>MF06524XO</t>
  </si>
  <si>
    <t>KD03429-Y406-COMUP05</t>
  </si>
  <si>
    <t>MF06525XO</t>
  </si>
  <si>
    <t>KD03429-Y406-CHAUP05</t>
  </si>
  <si>
    <t>MF06526XO</t>
  </si>
  <si>
    <t>KD03429-Y403-COMUP10</t>
  </si>
  <si>
    <t>MF06527XO</t>
  </si>
  <si>
    <t>KD03429-Y403-CHAUP10</t>
  </si>
  <si>
    <t>MY01179XA</t>
  </si>
  <si>
    <t>DIECAST YS1KT-00 (2CAV)</t>
  </si>
  <si>
    <t>MY01168XB</t>
  </si>
  <si>
    <t>A5220 UPPER MOLD-C</t>
  </si>
  <si>
    <t>MY01169XB</t>
  </si>
  <si>
    <t>A5220 LOWER MOLD-C</t>
  </si>
  <si>
    <t>MY01170XB</t>
  </si>
  <si>
    <t>A5220 R06D CLAMP-C</t>
  </si>
  <si>
    <t>MY01171XB</t>
  </si>
  <si>
    <t>A5220 JIG ASSY-C</t>
  </si>
  <si>
    <t>MY01172XB</t>
  </si>
  <si>
    <t>A5220 UPPER MOLD-D</t>
  </si>
  <si>
    <t>MY01173XB</t>
  </si>
  <si>
    <t>A5220 LOWER MOLD-D</t>
  </si>
  <si>
    <t>MY01109XC</t>
  </si>
  <si>
    <t>MB701569 GARNISH TRIM</t>
  </si>
  <si>
    <t>MY01227XB</t>
  </si>
  <si>
    <t>WR15-#803 LOWER SPACER</t>
  </si>
  <si>
    <t>MS03605XE</t>
  </si>
  <si>
    <t>KD04571-Y653-COM03</t>
  </si>
  <si>
    <t>MS03627XE</t>
  </si>
  <si>
    <t>KD04571-Y653-1PIE03</t>
  </si>
  <si>
    <t>MS03606XE</t>
  </si>
  <si>
    <t>KD04571-Y653-1BEN03</t>
  </si>
  <si>
    <t>MS03608XE</t>
  </si>
  <si>
    <t>KD04571-Y653-2BEN03</t>
  </si>
  <si>
    <t>MS03609XE</t>
  </si>
  <si>
    <t>KD04571-Y653-3BEN03</t>
  </si>
  <si>
    <t>MS03607XE</t>
  </si>
  <si>
    <t>KD04571-Y653-EMB03</t>
  </si>
  <si>
    <t>MY01226XB</t>
  </si>
  <si>
    <t>WR14-#711 DIE RING</t>
  </si>
  <si>
    <t>MY01174XA</t>
  </si>
  <si>
    <t>BEO W/ ARCHHEMMING RH</t>
  </si>
  <si>
    <t>MY01175XA</t>
  </si>
  <si>
    <t>BEO W/ ARCHHEMMING LH</t>
  </si>
  <si>
    <t>MF06560XM</t>
  </si>
  <si>
    <t>KD04467-Y309-COM03</t>
  </si>
  <si>
    <t>MF06561XM</t>
  </si>
  <si>
    <t>KD04467-Y309-1PIE03</t>
  </si>
  <si>
    <t>MF06562XM</t>
  </si>
  <si>
    <t>KD04467-Y309-2PIE03</t>
  </si>
  <si>
    <t>MF06563XM</t>
  </si>
  <si>
    <t>KD04467-Y309-1BEN03</t>
  </si>
  <si>
    <t>MF06564XM</t>
  </si>
  <si>
    <t>KD04467-Y309-2BEN03</t>
  </si>
  <si>
    <t>MY01196XB</t>
  </si>
  <si>
    <t>LOWER EMBOSS ROLL</t>
  </si>
  <si>
    <t>MY01197XB</t>
  </si>
  <si>
    <t>UPPER EMBOSS ROLL</t>
  </si>
  <si>
    <t>MY01198XB</t>
  </si>
  <si>
    <t>UPPER PLEAT ROLL</t>
  </si>
  <si>
    <t>MY01199XB</t>
  </si>
  <si>
    <t>LOWER PLEAT ROLL</t>
  </si>
  <si>
    <t>MY01200XB</t>
  </si>
  <si>
    <t>NO BEAD BAR</t>
  </si>
  <si>
    <t>MY01201XB</t>
  </si>
  <si>
    <t>BEAD BAR TYPE 3</t>
  </si>
  <si>
    <t>MY01202XB</t>
  </si>
  <si>
    <t>EMB ROLLER -JIG</t>
  </si>
  <si>
    <t>MY01203XB</t>
  </si>
  <si>
    <t>EMB ROLLER-DES/CAM</t>
  </si>
  <si>
    <t>MY01204XB</t>
  </si>
  <si>
    <t>EMB ROLLER-TOOLS</t>
  </si>
  <si>
    <t>MY01107XB</t>
  </si>
  <si>
    <t>67R0 BLANKHOLDER DRW2</t>
  </si>
  <si>
    <t>MY01108XB</t>
  </si>
  <si>
    <t>67R0 BLANKHOLDER DRW4</t>
  </si>
  <si>
    <t>MY01228XB</t>
  </si>
  <si>
    <t>PLEATING-UPPER GUIDE</t>
  </si>
  <si>
    <t>MY01229XB</t>
  </si>
  <si>
    <t>PLEATING-LOWER GUIDE</t>
  </si>
  <si>
    <t>MY01180XB</t>
  </si>
  <si>
    <t>67RO BODY UPPER-DRW2</t>
  </si>
  <si>
    <t>MY01181XB</t>
  </si>
  <si>
    <t>67RO BODY UPPER-DRW5</t>
  </si>
  <si>
    <t>MY01182XB</t>
  </si>
  <si>
    <t>67RO BODY UPPER-DRW3</t>
  </si>
  <si>
    <t>MY01183XB</t>
  </si>
  <si>
    <t>67RO BODY UPPER-DRW4</t>
  </si>
  <si>
    <t>MY01217XB</t>
  </si>
  <si>
    <t>7-1100 RR #110 DIE-6</t>
  </si>
  <si>
    <t>MY01232XB</t>
  </si>
  <si>
    <t>JOD-600-OB-UPPER</t>
  </si>
  <si>
    <t>MY01233XB</t>
  </si>
  <si>
    <t>JOD-600-OB-BLANKHOLDER</t>
  </si>
  <si>
    <t>MY01234XB</t>
  </si>
  <si>
    <t>JOD-600-OB-KNOCKOUT</t>
  </si>
  <si>
    <t>MY01235XB</t>
  </si>
  <si>
    <t>JOD-600-OB-LOWER</t>
  </si>
  <si>
    <t>MY01260XB</t>
  </si>
  <si>
    <t>SSWB40-175 COIL SPRING</t>
  </si>
  <si>
    <t>MY01218XA</t>
  </si>
  <si>
    <t>MY01219XA</t>
  </si>
  <si>
    <t>FLATTENING DIE</t>
  </si>
  <si>
    <t>MY01222XA</t>
  </si>
  <si>
    <t>JOD-350-IL-BL1</t>
  </si>
  <si>
    <t>MY01223XA</t>
  </si>
  <si>
    <t>JOD-350-IL-BL2</t>
  </si>
  <si>
    <t>MY01224XA</t>
  </si>
  <si>
    <t>JOD-600-OL-BL1</t>
  </si>
  <si>
    <t>MY01225XA</t>
  </si>
  <si>
    <t>JOD-600-OL-BL2</t>
  </si>
  <si>
    <t>MY01238XB</t>
  </si>
  <si>
    <t>AT05-#812 HEAD DIE</t>
  </si>
  <si>
    <t>MY01261XB</t>
  </si>
  <si>
    <t>UPPER EMBOSS ROLL-1</t>
  </si>
  <si>
    <t>MY01262XB</t>
  </si>
  <si>
    <t>LOWER EMBOSS ROLL-1</t>
  </si>
  <si>
    <t>MY01236XB</t>
  </si>
  <si>
    <t>SHAFT PRESS MS4315-P1</t>
  </si>
  <si>
    <t>MY01237XB</t>
  </si>
  <si>
    <t>SHAFT JIG MS308-P1</t>
  </si>
  <si>
    <t>MY01230XB</t>
  </si>
  <si>
    <t>2.3XP6 4L42H W500-LOWER1</t>
  </si>
  <si>
    <t>MY01231XB</t>
  </si>
  <si>
    <t>2.3XP6 4L42H W500-UPPER1</t>
  </si>
  <si>
    <t>MY01251XB</t>
  </si>
  <si>
    <t>WR14-#711 DIE RING-1</t>
  </si>
  <si>
    <t>MY01240XB</t>
  </si>
  <si>
    <t>TJB BDY PIE PUNCH#5809</t>
  </si>
  <si>
    <t>MY01241XB</t>
  </si>
  <si>
    <t>TJB BDY BUTTON DIE#5809</t>
  </si>
  <si>
    <t>MY01249XB</t>
  </si>
  <si>
    <t>7-1700 RR #204 PUNCH-2</t>
  </si>
  <si>
    <t>MY01250XB</t>
  </si>
  <si>
    <t>7-1100 RR #110 DIE-7</t>
  </si>
  <si>
    <t>MY01256XB</t>
  </si>
  <si>
    <t>3XP6 8L 42H/W500 LOWER1</t>
  </si>
  <si>
    <t>MY01257XB</t>
  </si>
  <si>
    <t>3XP6 8L 42H/W500 UPPER1</t>
  </si>
  <si>
    <t>MY01106XB</t>
  </si>
  <si>
    <t>67R0 RESTRIKE</t>
  </si>
  <si>
    <t>MY01244XB</t>
  </si>
  <si>
    <t>22JBO SUZUKI MARKINGPNCH</t>
  </si>
  <si>
    <t>MF06568XN</t>
  </si>
  <si>
    <t>KD03928-E202-JIG03</t>
  </si>
  <si>
    <t>MY01275XB</t>
  </si>
  <si>
    <t>TLAX BDY BLNK HOLDER MOD</t>
  </si>
  <si>
    <t>MY01266XB</t>
  </si>
  <si>
    <t>TLAX BODY DIE PLATE</t>
  </si>
  <si>
    <t>MY01267XB</t>
  </si>
  <si>
    <t>TLAX BODY STRIPPER PLATE</t>
  </si>
  <si>
    <t>MY01268XB</t>
  </si>
  <si>
    <t>TLAX BODY PUNCH INSERT</t>
  </si>
  <si>
    <t>SY to MF  (Undergone Die Checking)</t>
  </si>
  <si>
    <t>MF06508XO</t>
  </si>
  <si>
    <t>KD03421-Y583-3BEN08R1</t>
  </si>
  <si>
    <t>MF06509XO</t>
  </si>
  <si>
    <t>KD03421-Y583-4BEN08R1</t>
  </si>
  <si>
    <t>MF06510XO</t>
  </si>
  <si>
    <t>KD03421-Y583-5BEN08R1</t>
  </si>
  <si>
    <t>MF06625XJ</t>
  </si>
  <si>
    <t>32213-LA12T0 COMPRESSION</t>
  </si>
  <si>
    <t>Die Set</t>
  </si>
  <si>
    <t>MF06619XN</t>
  </si>
  <si>
    <t>KD04088-Y152-1JIG05R1</t>
  </si>
  <si>
    <t>MF06620XN</t>
  </si>
  <si>
    <t>KD04088-Y152-2JIG05R1</t>
  </si>
  <si>
    <t>MF06548XM</t>
  </si>
  <si>
    <t>KD04580-Y736-COM01</t>
  </si>
  <si>
    <t>MF06549XM</t>
  </si>
  <si>
    <t>KD04580-Y736-PIE01</t>
  </si>
  <si>
    <t>MF06550XM</t>
  </si>
  <si>
    <t>KD04580-Y736-1BEN01</t>
  </si>
  <si>
    <t>MF06551XM</t>
  </si>
  <si>
    <t>KD04580-Y736-2BEN01</t>
  </si>
  <si>
    <t>MF06552XM</t>
  </si>
  <si>
    <t>KD04580-Y736-3BEN01</t>
  </si>
  <si>
    <t>MF06554XM</t>
  </si>
  <si>
    <t>KD04580-Y737-COM01</t>
  </si>
  <si>
    <t>MF06555XM</t>
  </si>
  <si>
    <t>KD04580-Y737-PIE01</t>
  </si>
  <si>
    <t>MF06556XM</t>
  </si>
  <si>
    <t>KD04580-Y737-1BEN01</t>
  </si>
  <si>
    <t>MY01270XB</t>
  </si>
  <si>
    <t>TGSX CURLING 1 LH DIE</t>
  </si>
  <si>
    <t>Die Part</t>
  </si>
  <si>
    <t>MY01271XB</t>
  </si>
  <si>
    <t>TGSX CURLING 2 LH DIE</t>
  </si>
  <si>
    <t>MY01272XB</t>
  </si>
  <si>
    <t>TGSX CURLING 1 RH DIE</t>
  </si>
  <si>
    <t>MY01273XB</t>
  </si>
  <si>
    <t>TGSX CURLING 2 RH DIE</t>
  </si>
  <si>
    <t>MY01248XA</t>
  </si>
  <si>
    <t>BARAKO BRACKET LWR DIE</t>
  </si>
  <si>
    <t>MY01245XB</t>
  </si>
  <si>
    <t>KYA BODY DIE PLATE</t>
  </si>
  <si>
    <t>MY01246XB</t>
  </si>
  <si>
    <t>KYA BODY PUNCH</t>
  </si>
  <si>
    <t>MY01247XB</t>
  </si>
  <si>
    <t>KYA BODY STRIPPER</t>
  </si>
  <si>
    <t>MY01278XB</t>
  </si>
  <si>
    <t>#634-10 LIFTERPLATE2</t>
  </si>
  <si>
    <t>MY01282XB</t>
  </si>
  <si>
    <t>AT05 #252 STRIPPERPLATE1</t>
  </si>
  <si>
    <t>MY01277XB</t>
  </si>
  <si>
    <t>#634-10 LIFTERPLATE1</t>
  </si>
  <si>
    <t>MY01276XB</t>
  </si>
  <si>
    <t>AT05 #817-2 HEAD PUNCH</t>
  </si>
  <si>
    <t>MY01258XA</t>
  </si>
  <si>
    <t>JOD-350-IB-DRAW-M1</t>
  </si>
  <si>
    <t>MY01259XA</t>
  </si>
  <si>
    <t>JOD-350-OB-DRAW-M1</t>
  </si>
  <si>
    <t>MY01263XB</t>
  </si>
  <si>
    <t>KA3-#1009 KNOCKOUT</t>
  </si>
  <si>
    <t>MY01264XB</t>
  </si>
  <si>
    <t>KA3-#1010 KO HOLDER</t>
  </si>
  <si>
    <t>MY01265XB</t>
  </si>
  <si>
    <t>KA3-#1006 LOWER PUNCH</t>
  </si>
  <si>
    <t>MY01290XC</t>
  </si>
  <si>
    <t>TLAX RR PUNCH Z-DOWN RH</t>
  </si>
  <si>
    <t>MY01280XB</t>
  </si>
  <si>
    <t>WR14-#711 DIE RING-2</t>
  </si>
  <si>
    <t>MY01281XB</t>
  </si>
  <si>
    <t>WR14-#711 DIE RING-3</t>
  </si>
  <si>
    <t>MY01300XB</t>
  </si>
  <si>
    <t>SPAX6-LC95-P4.52 S.PUNCH</t>
  </si>
  <si>
    <t>MY01292XB</t>
  </si>
  <si>
    <t>IGC7-UPPER DIE PUNCH</t>
  </si>
  <si>
    <t>MY01283XB</t>
  </si>
  <si>
    <t>AT05 #252 STRIPPERPLATE2</t>
  </si>
  <si>
    <t>MY01286XB</t>
  </si>
  <si>
    <t>402197-X9-003</t>
  </si>
  <si>
    <t>MF06623XN</t>
  </si>
  <si>
    <t>KD04088-Y151-1JIG04</t>
  </si>
  <si>
    <t>MF06624XN</t>
  </si>
  <si>
    <t>KD04088-Y151-2JIG04</t>
  </si>
  <si>
    <t>MF06621XN</t>
  </si>
  <si>
    <t>KD04088-Y153-1JIG05</t>
  </si>
  <si>
    <t>MF06622XN</t>
  </si>
  <si>
    <t>KD04088-Y153-2JIG05</t>
  </si>
  <si>
    <t>MF06569XO</t>
  </si>
  <si>
    <t>KD02161-Y362-MO05R4</t>
  </si>
  <si>
    <t>MF06616XO</t>
  </si>
  <si>
    <t>KD04571-Y602-COMUP04</t>
  </si>
  <si>
    <t>MF06617XO</t>
  </si>
  <si>
    <t>KD04571-Y602-PIEUP04</t>
  </si>
  <si>
    <t>MF06618XO</t>
  </si>
  <si>
    <t>KD04571-Y602-BENUP04</t>
  </si>
  <si>
    <t>MF06626XJ</t>
  </si>
  <si>
    <t>32213-LA12T0-30(FEB.)</t>
  </si>
  <si>
    <t>MF06637XJ</t>
  </si>
  <si>
    <t>CARRIER PLANETARY RR 1</t>
  </si>
  <si>
    <t>MY01269XC</t>
  </si>
  <si>
    <t>TJB BODY CURLING 2 UPPER DIE (Z-DOWN + SHIM)</t>
  </si>
  <si>
    <t xml:space="preserve">Parts Repair </t>
  </si>
  <si>
    <t>MY01279XC</t>
  </si>
  <si>
    <t>TLAX BODY BLANKING (DIE MODIFICATION)</t>
  </si>
  <si>
    <t>MY01299XC</t>
  </si>
  <si>
    <t>MY01289XA</t>
  </si>
  <si>
    <t>22JB0 FORM DIE BRKT MUF SPT FR</t>
  </si>
  <si>
    <t>MY01293XB</t>
  </si>
  <si>
    <t>IGC7 Bracket |  LOWER BLANKING DIE (SKD11 58-60 HRC)</t>
  </si>
  <si>
    <t>MY01288XB</t>
  </si>
  <si>
    <t>RC82-04-19-0 TRIMMING CAM HOLDER</t>
  </si>
  <si>
    <t>MY01291XB</t>
  </si>
  <si>
    <t>MB701569 GARNISH | PRODUCT GUIDE (S50C) &amp; STRIPPER BOLT</t>
  </si>
  <si>
    <t>MY01294XB</t>
  </si>
  <si>
    <t>WR15 YOKE TA.D | #802 LOWER DIE SET (SKD11 58-60 HRC)</t>
  </si>
  <si>
    <t>MY01305XB</t>
  </si>
  <si>
    <t>L4070,71 PUNCH (SKD11 58-60 HRC)</t>
  </si>
  <si>
    <t>MY01306XB</t>
  </si>
  <si>
    <t>L4056,60,66 PUNCH (SKD11 58-60 HRC)</t>
  </si>
  <si>
    <t>MY01307XB</t>
  </si>
  <si>
    <t>L4058 PUNCH (SKD11 58-60 HRC)</t>
  </si>
  <si>
    <t>MY01308XB</t>
  </si>
  <si>
    <t>L4068 PUNCH (SKD11 58-60 HRC)</t>
  </si>
  <si>
    <t>MY01309XB</t>
  </si>
  <si>
    <t>L4074 (SKD11 58-60 HRC)</t>
  </si>
  <si>
    <t>MY01310XB</t>
  </si>
  <si>
    <t>L4075 (SKD11 58-60 HRC)</t>
  </si>
  <si>
    <t>MY01311XB</t>
  </si>
  <si>
    <t>L4059,63,67,72 (S50C)</t>
  </si>
  <si>
    <t>MY01312XB</t>
  </si>
  <si>
    <t>L4057 DIE (SKD11 58-60 HRC)</t>
  </si>
  <si>
    <t>MY01313XB</t>
  </si>
  <si>
    <t>L4061 DIE (SKD11 58-60 HRC)</t>
  </si>
  <si>
    <t>MY01314XB</t>
  </si>
  <si>
    <t>L4065-69 DIE (SKD11 58-60 HRC)</t>
  </si>
  <si>
    <t>MY01315XB</t>
  </si>
  <si>
    <t>L4073 (SKD11 58-60 HRC)</t>
  </si>
  <si>
    <t>MY01316XB</t>
  </si>
  <si>
    <t>K0010-3A PUNCH (SKD11 58-60 HRC)</t>
  </si>
  <si>
    <t>MY01317XB</t>
  </si>
  <si>
    <t>K0010-3B PUNCH (SKD11 58-60 HRC)</t>
  </si>
  <si>
    <t>MY01284XB</t>
  </si>
  <si>
    <t>402197-X9-001-00 (SKD11 58-60 HRC)</t>
  </si>
  <si>
    <t>MY01285XB</t>
  </si>
  <si>
    <t>402197-X9-002-00 (SKD11 58-60 HRC)</t>
  </si>
  <si>
    <t>MY01298XB</t>
  </si>
  <si>
    <t>TJB BODY #4701 CURLING 2 UPPER DIE NEW</t>
  </si>
  <si>
    <t>MY01361XC</t>
  </si>
  <si>
    <t>BARAKO FORMING DIE PIPE MUFFLER OUT FR MODIFICATION</t>
  </si>
  <si>
    <t>MY01338XC</t>
  </si>
  <si>
    <t>TLAX BODY CAM-PIERCE MODIFICATION L</t>
  </si>
  <si>
    <t>MY01339XC</t>
  </si>
  <si>
    <t>TLAX BODY CAM-PIERCE MODIFICATION R</t>
  </si>
  <si>
    <t>MY01301XB</t>
  </si>
  <si>
    <t>WR14 YOKE TA.D | #817-4 HEAD PUNCH</t>
  </si>
  <si>
    <t>MY01287XA</t>
  </si>
  <si>
    <t>NEW DIE CASTING DIE KPH CENTER CLUTCH (CAVITY NO. 5 &amp; 6)</t>
  </si>
  <si>
    <t>MY01302XB</t>
  </si>
  <si>
    <t>MY01303XB</t>
  </si>
  <si>
    <t>NY7VAC 2-6-1 CAM HOLDER (S50C)</t>
  </si>
  <si>
    <t>MY01304XB</t>
  </si>
  <si>
    <t>YRC6VA 0-6 SUB PLATE (S50C)</t>
  </si>
  <si>
    <t>YS4X7-00 Z-DOWN (2-CAVITY)</t>
  </si>
  <si>
    <t>MY50095XA</t>
  </si>
  <si>
    <t>81205-K25-9000-H1 BRKT,SEAT CATCH (OPTION A) | #1. BLANK/PIERCE (SEMI PROG)</t>
  </si>
  <si>
    <t>MY50096XA</t>
  </si>
  <si>
    <t>81205-K25-9000-H1 BRKT,SEAT CATCH (OPTION A) | #2. BEND</t>
  </si>
  <si>
    <t>MY50097XA</t>
  </si>
  <si>
    <t>81205-K25-9000-H1 BRKT,SEAT CATCH (OPTION A) | #3. INSPECTION JIG</t>
  </si>
  <si>
    <t>MY50098XA</t>
  </si>
  <si>
    <t>50111-KZR-6000-H1 STAY, COMB SW (OPTION A) | #1. BLANK/PIERCE (SEMI PROG)</t>
  </si>
  <si>
    <t>MY50099XA</t>
  </si>
  <si>
    <t>50111-KZR-6000-H1 STAY, COMB SW (OPTION A) | #2. BEND</t>
  </si>
  <si>
    <t>MY50100XA</t>
  </si>
  <si>
    <t>50111-KZR-6000-H1 STAY, COMB SW (OPTION A) | #3. INSPECTION JIG</t>
  </si>
  <si>
    <t>MY50101XA</t>
  </si>
  <si>
    <t>50161-K59-A100-20 GUSSET R, RR CUSHION | #1. BLANK/PIERCE (COMP)</t>
  </si>
  <si>
    <t>MY50102XA</t>
  </si>
  <si>
    <t>50161-K59-A100-20 GUSSET R, RR CUSHION | #2. FORM</t>
  </si>
  <si>
    <t>MY50103XA</t>
  </si>
  <si>
    <t>50161-K59-A100-20 GUSSET R, RR CUSHION | #3. PIERCE (Ø9.2)/TRIMMING(TANDEM)</t>
  </si>
  <si>
    <t>MY50104XA</t>
  </si>
  <si>
    <t>50161-K59-A100-20 GUSSET R, RR CUSHION | #4. INSPECTION JIG</t>
  </si>
  <si>
    <t>MY50105XA</t>
  </si>
  <si>
    <t>50162-K81-N000-H1 GUSSET L, RR CUSHION | #1. BLANK/PIERCE (COMP)</t>
  </si>
  <si>
    <t>MY50106XA</t>
  </si>
  <si>
    <t>50107-K81 -N000-21 STAY,R | #1. BLANK/PIERCE (COMP)</t>
  </si>
  <si>
    <t>MY50107XA</t>
  </si>
  <si>
    <t>50107-K81 -N000-21 STAY,R | #2. BEND</t>
  </si>
  <si>
    <t>MY50108XA</t>
  </si>
  <si>
    <t>50107-K81 -N000-21 STAY,R | #3. INSPECTION JIG</t>
  </si>
  <si>
    <t>MY50109XA</t>
  </si>
  <si>
    <t>50107-K81 -N000-20 STAY,L | #1. BLANK/PIERCE (COMP)</t>
  </si>
  <si>
    <t>MY50110XA</t>
  </si>
  <si>
    <t>50107-K81 -N000-20 STAY,L | #2. BEND</t>
  </si>
  <si>
    <t>MY50111XA</t>
  </si>
  <si>
    <t>50107-K81 -N000-20 STAY,L | #3. INSPECTION JIG</t>
  </si>
  <si>
    <t>MY50112XA</t>
  </si>
  <si>
    <t>50148/50149-K81 -N000-20 STAY R/L (STAY,R &amp; L RR COMB) | #1. BLANK/PIERCE (COMP)</t>
  </si>
  <si>
    <t>MY50113XA</t>
  </si>
  <si>
    <t>50148/50149-K81 -N000-20 STAY R/L (STAY,R &amp; L RR COMB) | #2. BEND</t>
  </si>
  <si>
    <t>MY50114XA</t>
  </si>
  <si>
    <t>50148/50149-K81 -N000-20 STAY R/L (STAY,R &amp; L RR COMB) | #3. INSPECTION JIG</t>
  </si>
  <si>
    <t>MY50115XA</t>
  </si>
  <si>
    <t>50127-K16-9000-H1 PATCH,R RR CROSS | #1. BLANK/PIERCE (COMP)</t>
  </si>
  <si>
    <t>MY50116XA</t>
  </si>
  <si>
    <t>50127-K16-9000-H1 PATCH,R RR CROSS | #2. BEND (TANDEM R &amp; L)</t>
  </si>
  <si>
    <t>MY50117XA</t>
  </si>
  <si>
    <t>50127-K16-9000-H1 PATCH,R RR CROSS | #3. INSPECTION JIG (R &amp; L)</t>
  </si>
  <si>
    <t>MY50118XA</t>
  </si>
  <si>
    <t>50128-K16-9000-H1 PATCH,L RR CROSS | #1. BLANK/PIERCE (COMP)</t>
  </si>
  <si>
    <t>MY01342XC</t>
  </si>
  <si>
    <t>CAP MID REAR DIE INSERT FOR WC (ADD PROCESS)</t>
  </si>
  <si>
    <t>MY01347XB</t>
  </si>
  <si>
    <t>MY01348XB</t>
  </si>
  <si>
    <t>MY01359XB</t>
  </si>
  <si>
    <t>TLAX BODY PROFILE WIRECUT</t>
  </si>
  <si>
    <t>MY01360XC</t>
  </si>
  <si>
    <t>TLAX BODY BLNK DIE REDOWEL</t>
  </si>
  <si>
    <t xml:space="preserve">MF06638XJ  </t>
  </si>
  <si>
    <t xml:space="preserve">CARRIER PLANETARY RR 2  </t>
  </si>
  <si>
    <t>MF51472XF</t>
  </si>
  <si>
    <t>81126/81526-T20A-J010-23</t>
  </si>
  <si>
    <t>MF51470XG</t>
  </si>
  <si>
    <t>MS to MF (Jan Data)</t>
  </si>
  <si>
    <t>MF51471XG</t>
  </si>
  <si>
    <t>MY01326XB</t>
  </si>
  <si>
    <t>TLAX BODY TABCUT DIE R</t>
  </si>
  <si>
    <t>MY01327XB</t>
  </si>
  <si>
    <t>TLAXBODY TABCUTPUNCH R</t>
  </si>
  <si>
    <t>MY01328XB</t>
  </si>
  <si>
    <t>TLAX BODY TABCUT DIE L</t>
  </si>
  <si>
    <t>MY01329XB</t>
  </si>
  <si>
    <t>TLAXBODY TABCUTPUNCH L</t>
  </si>
  <si>
    <t>MY01345XB</t>
  </si>
  <si>
    <t>PUNCH SPAL10-20-P60</t>
  </si>
  <si>
    <t>MY01346XB</t>
  </si>
  <si>
    <t>BUTTON MHD16-32-P6.10</t>
  </si>
  <si>
    <t>MY01325XC</t>
  </si>
  <si>
    <t>0191005-0010 SPACER (PARTS REPAIR/MODIFICATION)</t>
  </si>
  <si>
    <t>MF06641XJ</t>
  </si>
  <si>
    <t>PE03/PY1CY0 108 FLANGE</t>
  </si>
  <si>
    <t>MY50120XA9001</t>
  </si>
  <si>
    <t>50121-KZL #1)BULG1-2</t>
  </si>
  <si>
    <t>MY50121XA9001</t>
  </si>
  <si>
    <t>50121-KZL #2)BULG3-4</t>
  </si>
  <si>
    <t>MY50122XA9001</t>
  </si>
  <si>
    <t>50121-KZL #3)JIG1</t>
  </si>
  <si>
    <t>MY50123XA9001</t>
  </si>
  <si>
    <t>50121-KZL #4)JIG2</t>
  </si>
  <si>
    <t>MY01295XB</t>
  </si>
  <si>
    <t>WR15 #812 HEAD DIE</t>
  </si>
  <si>
    <t>MY01352XB</t>
  </si>
  <si>
    <t>WM09C/WM18-#731DIERING</t>
  </si>
  <si>
    <t>MY50124XA9001</t>
  </si>
  <si>
    <t>BARAKO COV MUF #1)DRAW</t>
  </si>
  <si>
    <t>MY50125XA9001</t>
  </si>
  <si>
    <t>BARAKO COV MUF #2)TRIM</t>
  </si>
  <si>
    <t>MY50126XA9001</t>
  </si>
  <si>
    <t>BARAKO COV MUF #3)REST</t>
  </si>
  <si>
    <t>MY01355XB</t>
  </si>
  <si>
    <t>WM07C-#70 CUTTING DIE</t>
  </si>
  <si>
    <t>MY01356XB</t>
  </si>
  <si>
    <t>AT05-101917-75-012-00</t>
  </si>
  <si>
    <t>MY01358XB</t>
  </si>
  <si>
    <t>AT05-101917-75-007-00</t>
  </si>
  <si>
    <t>MY01363XB</t>
  </si>
  <si>
    <t>WR14-101538-75-003-00</t>
  </si>
  <si>
    <t>MY01362XB</t>
  </si>
  <si>
    <t>WR14-101538-75-001-00</t>
  </si>
  <si>
    <t>MY01364XB</t>
  </si>
  <si>
    <t>WR14-101538-75-006-00</t>
  </si>
  <si>
    <t>MY01367XB</t>
  </si>
  <si>
    <t>WR14-101538-75-018-00</t>
  </si>
  <si>
    <t>MY01368XB</t>
  </si>
  <si>
    <t>WR14-101538-75-019-00</t>
  </si>
  <si>
    <t>MY01324XB</t>
  </si>
  <si>
    <t>RC82-04-19-0 TRIM CAM-4</t>
  </si>
  <si>
    <t>MY01353XB</t>
  </si>
  <si>
    <t>PJ10-024-001 BASEPLATE A</t>
  </si>
  <si>
    <t>MY01354XB</t>
  </si>
  <si>
    <t>PJ10-024-002 BASEPLATE B</t>
  </si>
  <si>
    <t>MY01340XA</t>
  </si>
  <si>
    <t>JOD-600 INNER BOTTOM</t>
  </si>
  <si>
    <t>MY01341XA</t>
  </si>
  <si>
    <t>JOD-600 OUTER BOTTOM</t>
  </si>
  <si>
    <t>MY01390XC</t>
  </si>
  <si>
    <t>HS01-302-0000 SHVDIE#2-1</t>
  </si>
  <si>
    <t>MY01391XC</t>
  </si>
  <si>
    <t>HS01-107-0000 SHVDIE#24</t>
  </si>
  <si>
    <t>MY01392XC</t>
  </si>
  <si>
    <t>HS01-KA3-7100 SHVDIE#4</t>
  </si>
  <si>
    <t>MY01393XC</t>
  </si>
  <si>
    <t>HS01-107-0000 SHVDIE#20</t>
  </si>
  <si>
    <t>MY01351XC</t>
  </si>
  <si>
    <t>WM-TT-100938-05-512</t>
  </si>
  <si>
    <t>MY01350XC</t>
  </si>
  <si>
    <t>TLAX CURL2 RH Z-DOWN</t>
  </si>
  <si>
    <t>MY01357XB</t>
  </si>
  <si>
    <t>AT05-101917-75-017-00</t>
  </si>
  <si>
    <t>MY01365XB</t>
  </si>
  <si>
    <t>WR14-101538-75-012-00</t>
  </si>
  <si>
    <t>MY01366XB</t>
  </si>
  <si>
    <t>WR14-101538-75-017-00</t>
  </si>
  <si>
    <t>MY01369XB</t>
  </si>
  <si>
    <t>WR14-101538-75-019-10</t>
  </si>
  <si>
    <t>MY01370XB</t>
  </si>
  <si>
    <t>WR14-101538-75-011-10</t>
  </si>
  <si>
    <t>MY01371XB</t>
  </si>
  <si>
    <t>WR14-101538-75-011-00</t>
  </si>
  <si>
    <t>81205-K25(A) #1)BLANK/PI</t>
  </si>
  <si>
    <t>MY50095XA9002</t>
  </si>
  <si>
    <t>MY50096XA9002</t>
  </si>
  <si>
    <t>81205-K25(A) #2)BEN</t>
  </si>
  <si>
    <t>MY50097XA9002</t>
  </si>
  <si>
    <t>81205-K25(A) #3)JIG</t>
  </si>
  <si>
    <t>MY50098XA9002</t>
  </si>
  <si>
    <t>50111-KZR(A) #1)PROG</t>
  </si>
  <si>
    <t>MY50099XA9002</t>
  </si>
  <si>
    <t>50111-KZR(A) #2)BEN</t>
  </si>
  <si>
    <t>MY50100XA9002</t>
  </si>
  <si>
    <t>50111-KZR(A) #3)JIG</t>
  </si>
  <si>
    <t>MF06627XO</t>
  </si>
  <si>
    <t>KD03928-Y321-COMUP06</t>
  </si>
  <si>
    <t>MF06628XO</t>
  </si>
  <si>
    <t>KD03928-Y321-CHAUP06</t>
  </si>
  <si>
    <t>MF06629XO</t>
  </si>
  <si>
    <t>KD03928-Y322-COMUP05</t>
  </si>
  <si>
    <t>MF06630XO</t>
  </si>
  <si>
    <t>KD03928-Y322-CHAUP05</t>
  </si>
  <si>
    <t>MF06631XO</t>
  </si>
  <si>
    <t>KD03928-Y323-COMUP05</t>
  </si>
  <si>
    <t>MF06632XO</t>
  </si>
  <si>
    <t>KD03928-Y323-CHAUP05</t>
  </si>
  <si>
    <t>MF06633XO</t>
  </si>
  <si>
    <t>KD03928-Y324-COMUP06</t>
  </si>
  <si>
    <t>MF06634XO</t>
  </si>
  <si>
    <t>KD03928-Y324-CHAUP06</t>
  </si>
  <si>
    <t>MF06645XN</t>
  </si>
  <si>
    <t>KD03928-E202-JIG03R1</t>
  </si>
  <si>
    <t>MF06644XN</t>
  </si>
  <si>
    <t>KD03928-E202-JIG03R3</t>
  </si>
  <si>
    <t>MY50101XA9002</t>
  </si>
  <si>
    <t>50161-K59-A100 #1)COM</t>
  </si>
  <si>
    <t>MY50102XA9002</t>
  </si>
  <si>
    <t>50161-K59-A100 #2)FORM</t>
  </si>
  <si>
    <t>MY50103XA9002</t>
  </si>
  <si>
    <t>50161-K59-A100 #3)PI/TRM</t>
  </si>
  <si>
    <t>MY50104XA9002</t>
  </si>
  <si>
    <t>50161-K59-A100 #4)JIG</t>
  </si>
  <si>
    <t>MY50105XA9002</t>
  </si>
  <si>
    <t>50162-K81-N000 #1)COM</t>
  </si>
  <si>
    <t>MY50106XA9002</t>
  </si>
  <si>
    <t>50107-K81 STAY R #1)COM</t>
  </si>
  <si>
    <t>MY50107XA9002</t>
  </si>
  <si>
    <t>50107-K81 STAY R #2)BEN</t>
  </si>
  <si>
    <t>MY50108XA9002</t>
  </si>
  <si>
    <t>50107-K81 STAY R #3)JIG</t>
  </si>
  <si>
    <t>MY50109XA9002</t>
  </si>
  <si>
    <t>50107-K81 STAY L #1)COM</t>
  </si>
  <si>
    <t>MY50110XA9002</t>
  </si>
  <si>
    <t>50107-K81 STAY L #2)BEN</t>
  </si>
  <si>
    <t>MY50111XA9002</t>
  </si>
  <si>
    <t>50107-K81 STAY L #3)JIG</t>
  </si>
  <si>
    <t>MY50112XA9002</t>
  </si>
  <si>
    <t>50148/50149-L/R #1)COM</t>
  </si>
  <si>
    <t>MY50113XA9002</t>
  </si>
  <si>
    <t>50148/50149-L/R #2)BEN</t>
  </si>
  <si>
    <t>MY50114XA9002</t>
  </si>
  <si>
    <t>50148/50149-L/R #3)JIG</t>
  </si>
  <si>
    <t>MY50115XA9002</t>
  </si>
  <si>
    <t>50127-K16-R RR #1)COM</t>
  </si>
  <si>
    <t>MY50116XA9002</t>
  </si>
  <si>
    <t>50127-K16-R RR #2)BEN</t>
  </si>
  <si>
    <t>MY50117XA9002</t>
  </si>
  <si>
    <t>50127-K16-R RR #3)JIG</t>
  </si>
  <si>
    <t>MY50118XA9002</t>
  </si>
  <si>
    <t>50128-K16-L RR #1)COM</t>
  </si>
  <si>
    <t>MY01332XB</t>
  </si>
  <si>
    <t>TGSX CURL1 PUNCH L NEW</t>
  </si>
  <si>
    <t>MY01333XB</t>
  </si>
  <si>
    <t>TGSX CURL2 PUNCH R NEW</t>
  </si>
  <si>
    <t>MY01334XB</t>
  </si>
  <si>
    <t>TGSX CURL1 DIE L NEW</t>
  </si>
  <si>
    <t>MY01335XB</t>
  </si>
  <si>
    <t>TGSX CURL1 DIE R NEW</t>
  </si>
  <si>
    <t>MY01336XB</t>
  </si>
  <si>
    <t>TGSX CURL2 DIE L NEW</t>
  </si>
  <si>
    <t>MY01337XB</t>
  </si>
  <si>
    <t>TGSX CURL2 DIE R NEW</t>
  </si>
  <si>
    <t>MY01343XB</t>
  </si>
  <si>
    <t>TLB RST-2014 CAMDRIVER</t>
  </si>
  <si>
    <t>MY01344XB</t>
  </si>
  <si>
    <t>TLB RST-2017 PLATE</t>
  </si>
  <si>
    <t>MY01374XB</t>
  </si>
  <si>
    <t>PUNCH SPAL10-20-P60 (1)</t>
  </si>
  <si>
    <t>MF06639XO</t>
  </si>
  <si>
    <t>KD04580-Y596-PIEUP03</t>
  </si>
  <si>
    <t>MF06640XO</t>
  </si>
  <si>
    <t>KD04580-Y805-COMUP03</t>
  </si>
  <si>
    <t>MF06643XO</t>
  </si>
  <si>
    <t>CA05805-Y775-PIE08R2</t>
  </si>
  <si>
    <t>MF06642XO</t>
  </si>
  <si>
    <t>CA05805-Y774-PIE08R2</t>
  </si>
  <si>
    <t>MY01383XB</t>
  </si>
  <si>
    <t>WMTT-100938-06-609-00</t>
  </si>
  <si>
    <t>MY01387XC</t>
  </si>
  <si>
    <t>WM-TT-100938-05-512-1</t>
  </si>
  <si>
    <t>MY01388XB</t>
  </si>
  <si>
    <t>WM22-COREINSERT04-14</t>
  </si>
  <si>
    <t>MY01389XB</t>
  </si>
  <si>
    <t>WM22-COREINSERT05-15</t>
  </si>
  <si>
    <t>MY01375XB</t>
  </si>
  <si>
    <t>PUNCH SPAL10-20-P60 (2)</t>
  </si>
  <si>
    <t>MY01376XB</t>
  </si>
  <si>
    <t>TLBHALF CAMSLIDER#2015</t>
  </si>
  <si>
    <t>MY01377XB</t>
  </si>
  <si>
    <t>#0221 RESTRIKEPUNCH-3</t>
  </si>
  <si>
    <t>MY01378XB</t>
  </si>
  <si>
    <t>#2223 RESTRIKEPUNCH-3</t>
  </si>
  <si>
    <t>MY01379XB</t>
  </si>
  <si>
    <t>#2011 RESTRIKEPUNCH-3</t>
  </si>
  <si>
    <t>MY01394XC</t>
  </si>
  <si>
    <t>HS01-302-0000 SHVDIE#3</t>
  </si>
  <si>
    <t>MY01395XB</t>
  </si>
  <si>
    <t>107 #1006 SHV PUNCH-2</t>
  </si>
  <si>
    <t>MY01396XB</t>
  </si>
  <si>
    <t>107 #1003 DIE PLATE-2</t>
  </si>
  <si>
    <t>MY01397XB</t>
  </si>
  <si>
    <t>107 #1007 UPPER PUNCH-2</t>
  </si>
  <si>
    <t>MY01398XB</t>
  </si>
  <si>
    <t>107 #1015 GUIDE PLATE-2</t>
  </si>
  <si>
    <t>MF06646XJ</t>
  </si>
  <si>
    <t>SIDE BRKT OUT(SWS #4DRW)</t>
  </si>
  <si>
    <t>MF06647XJ</t>
  </si>
  <si>
    <t>SIDE BRKT OUT(SWS#5FORM)</t>
  </si>
  <si>
    <t>MF06648XJ</t>
  </si>
  <si>
    <t>SIDEBRKTOUT(SWS#6CAM-FO)</t>
  </si>
  <si>
    <t>MF06649XJ</t>
  </si>
  <si>
    <t>SIDE BRKT OUT (SWS#7RST)</t>
  </si>
  <si>
    <t>MF06650XM</t>
  </si>
  <si>
    <t>KD04571-Y585-COM01R1</t>
  </si>
  <si>
    <t>MF06651XM</t>
  </si>
  <si>
    <t>KD04571-Y586-COM01R1</t>
  </si>
  <si>
    <t>MY01399XB</t>
  </si>
  <si>
    <t>KA3 #1003 DIE PLATE-1</t>
  </si>
  <si>
    <t>MY01400XB</t>
  </si>
  <si>
    <t>KA3 #1015 GUIDE PLATE-1</t>
  </si>
  <si>
    <t>MY01401XB</t>
  </si>
  <si>
    <t>KA3 #1007 UPPER PUNCH-1</t>
  </si>
  <si>
    <t>MF06652XN</t>
  </si>
  <si>
    <t>RIVET LOWER PUNCH</t>
  </si>
  <si>
    <t>MY01380XB</t>
  </si>
  <si>
    <t>23-4886602-7-0100-1</t>
  </si>
  <si>
    <t>MY01381XB</t>
  </si>
  <si>
    <t>23-4886602-7-0100-2</t>
  </si>
  <si>
    <t>MY01382XB</t>
  </si>
  <si>
    <t>23-4886602-7-0100-3</t>
  </si>
  <si>
    <t>MY01405XB</t>
  </si>
  <si>
    <t>23-4886602-7-0100-4</t>
  </si>
  <si>
    <t>MF51482XG</t>
  </si>
  <si>
    <t>KD03928-Y753-COM01R4</t>
  </si>
  <si>
    <t>MF51483XG</t>
  </si>
  <si>
    <t>CA05805-Y391-COM08R8</t>
  </si>
  <si>
    <t>MF51484XG</t>
  </si>
  <si>
    <t>KD03169-Y325-5BEN04R3</t>
  </si>
  <si>
    <t>MF51485XG</t>
  </si>
  <si>
    <t>KD02161-Y790-BUR06R1</t>
  </si>
  <si>
    <t>MF06653XO</t>
  </si>
  <si>
    <t>KD03422-Y722-2EMB08R1</t>
  </si>
  <si>
    <t>MF51486XG</t>
  </si>
  <si>
    <t>KD03423-Y722-1BEN09R1</t>
  </si>
  <si>
    <t>MF51487XG</t>
  </si>
  <si>
    <t>KD03425-Y199-COM03R1</t>
  </si>
  <si>
    <t>MF51488XG</t>
  </si>
  <si>
    <t>KD03705-Y238-COM01R3</t>
  </si>
  <si>
    <t>MF51489XG</t>
  </si>
  <si>
    <t>KD03421-Y769-COM08R6</t>
  </si>
  <si>
    <t>MF51490XG</t>
  </si>
  <si>
    <t>KD03566-Y785-1BEN03R3</t>
  </si>
  <si>
    <t>MY01418XC</t>
  </si>
  <si>
    <t>WR15-101389-00-007 LWR</t>
  </si>
  <si>
    <t>MY50127XA9001</t>
  </si>
  <si>
    <t>TLAXBODY CAM-PIE NEW R</t>
  </si>
  <si>
    <t>MY50128XA9001</t>
  </si>
  <si>
    <t>TLAXBODY CAM-PIE NEW L</t>
  </si>
  <si>
    <t>MF06654XJ</t>
  </si>
  <si>
    <t>MS1/PEO1 Y3 108 FLANGE</t>
  </si>
  <si>
    <t>MY01412XA</t>
  </si>
  <si>
    <t>BEND ROLL 19.1XR30</t>
  </si>
  <si>
    <t>MY01415XB</t>
  </si>
  <si>
    <t>MANDREL 40X25</t>
  </si>
  <si>
    <t>MY01416XB</t>
  </si>
  <si>
    <t>MANDREL 40X20</t>
  </si>
  <si>
    <t>MY01413XA</t>
  </si>
  <si>
    <t>BEND ROLL 19.1XR40</t>
  </si>
  <si>
    <t>MY01414XA</t>
  </si>
  <si>
    <t>BEND ROLL 60.5XR120</t>
  </si>
  <si>
    <t>MY01417XB</t>
  </si>
  <si>
    <t>MANDREL 60.5X125</t>
  </si>
  <si>
    <t>MY01419XB</t>
  </si>
  <si>
    <t>RC63-02-01-0 PILOT</t>
  </si>
  <si>
    <t>MY50120XA9002</t>
  </si>
  <si>
    <t>MY50121XA9002</t>
  </si>
  <si>
    <t>MY50122XA9002</t>
  </si>
  <si>
    <t>MY50123XA9002</t>
  </si>
  <si>
    <t>MY01296XB</t>
  </si>
  <si>
    <t>WR15 #817 HEAD PUNCH</t>
  </si>
  <si>
    <t>MY01402XB</t>
  </si>
  <si>
    <t>100832-00-001-02 LWR</t>
  </si>
  <si>
    <t>MY01403XB</t>
  </si>
  <si>
    <t>100832-00-002-02 UPR</t>
  </si>
  <si>
    <t>MY01420XB</t>
  </si>
  <si>
    <t>AT05-101917-08-013-01</t>
  </si>
  <si>
    <t>MY01421XB</t>
  </si>
  <si>
    <t>AT05-101917-08-012-03</t>
  </si>
  <si>
    <t>MY50120XA</t>
  </si>
  <si>
    <t>MY50121XA</t>
  </si>
  <si>
    <t>MY50122XA</t>
  </si>
  <si>
    <t>MY50123XA</t>
  </si>
  <si>
    <t>MY01422XB</t>
  </si>
  <si>
    <t>PLATE1-L1650</t>
  </si>
  <si>
    <t>MY01423XB</t>
  </si>
  <si>
    <t>PLATE1-L1651</t>
  </si>
  <si>
    <t>MY01424XB</t>
  </si>
  <si>
    <t>PLATE3-L1682</t>
  </si>
  <si>
    <t>MY01425XB</t>
  </si>
  <si>
    <t>PLATE3-L1683</t>
  </si>
  <si>
    <t>MY01426XB</t>
  </si>
  <si>
    <t>PLATE3-L1684</t>
  </si>
  <si>
    <t>MY01427XB</t>
  </si>
  <si>
    <t>PLATE6-L1738</t>
  </si>
  <si>
    <t>MY01428XB</t>
  </si>
  <si>
    <t>PLATE6-L1739</t>
  </si>
  <si>
    <t>MY01429XB</t>
  </si>
  <si>
    <t>PLATE6-L1740</t>
  </si>
  <si>
    <t>MY01430XB</t>
  </si>
  <si>
    <t>PLATE6-L1741</t>
  </si>
  <si>
    <t>MY01431XB</t>
  </si>
  <si>
    <t>PLATE6-L1742</t>
  </si>
  <si>
    <t>MY50127XA9002</t>
  </si>
  <si>
    <t>MY50128XA9002</t>
  </si>
  <si>
    <t>MY50127XA</t>
  </si>
  <si>
    <t>MY50128XA</t>
  </si>
  <si>
    <t>MY01436XB</t>
  </si>
  <si>
    <t>SUZUKI MARKPNCH-22JC0</t>
  </si>
  <si>
    <t>MF06660XN</t>
  </si>
  <si>
    <t>KD04628-Y325-1JIG01R1</t>
  </si>
  <si>
    <t>MF06661XN</t>
  </si>
  <si>
    <t>KD04628-Y325-2JIG01R1</t>
  </si>
  <si>
    <t>MF06672XN</t>
  </si>
  <si>
    <t>KD04614-Y450-1JIG02R1</t>
  </si>
  <si>
    <t>MF06673XN</t>
  </si>
  <si>
    <t>KD04614-Y450-2JIG02R1</t>
  </si>
  <si>
    <t>MF06666XN</t>
  </si>
  <si>
    <t>KD04625-Y285-1JIG01R1</t>
  </si>
  <si>
    <t>MF06667XN</t>
  </si>
  <si>
    <t>KD04625-Y285-2JIG01R1</t>
  </si>
  <si>
    <t>MF51495XG</t>
  </si>
  <si>
    <t>KD02166-Y042-COM08R2</t>
  </si>
  <si>
    <t>MF51496XG</t>
  </si>
  <si>
    <t>KD02168-Y310-COM11RC</t>
  </si>
  <si>
    <t>MF51497XG</t>
  </si>
  <si>
    <t>KD03928-Y155-1BEN06R1</t>
  </si>
  <si>
    <t>MF51498XG</t>
  </si>
  <si>
    <t>KD03422-Y831-1BEN08R2</t>
  </si>
  <si>
    <t>MY01319XB</t>
  </si>
  <si>
    <t>BBE01316-BENDINGINSERT</t>
  </si>
  <si>
    <t>MY01320XB</t>
  </si>
  <si>
    <t>BBE01316-BENDINGPUNCH</t>
  </si>
  <si>
    <t>MY01321XB</t>
  </si>
  <si>
    <t>BBE01316-GUIDESTOPPER</t>
  </si>
  <si>
    <t>MY01322XB</t>
  </si>
  <si>
    <t>BBE01316-PIERCINGDIE</t>
  </si>
  <si>
    <t>MY01323XB</t>
  </si>
  <si>
    <t>BBE01316-GUIDEPIN</t>
  </si>
  <si>
    <t>MY01406XB</t>
  </si>
  <si>
    <t>NY7VAC5-15-1 SLEEVE</t>
  </si>
  <si>
    <t>MY01407XB</t>
  </si>
  <si>
    <t>RC82-04-20-0 HOLDER</t>
  </si>
  <si>
    <t>MY01408XB</t>
  </si>
  <si>
    <t>WR14-101538-75-017-00-1</t>
  </si>
  <si>
    <t>MY01409XB</t>
  </si>
  <si>
    <t>WR14-101538-75-017-00-2</t>
  </si>
  <si>
    <t>MY01432XB</t>
  </si>
  <si>
    <t>YRC6VA 8-7 PIE HOLDER-1</t>
  </si>
  <si>
    <t>MY01433XB</t>
  </si>
  <si>
    <t>CR60-51 ITP</t>
  </si>
  <si>
    <t>MY01437XB</t>
  </si>
  <si>
    <t>PG1-003-001-A B.PLATE</t>
  </si>
  <si>
    <t>MY01404XC</t>
  </si>
  <si>
    <t>DIECAST-HS01-107(3CAV)</t>
  </si>
  <si>
    <t>MY01207XB</t>
  </si>
  <si>
    <t>TLAX RING RR TRIM L</t>
  </si>
  <si>
    <t>MY01208XB</t>
  </si>
  <si>
    <t>TLAX RING RR TRIM R</t>
  </si>
  <si>
    <t>MF06670XN</t>
  </si>
  <si>
    <t>KD04630-Y272-1JIG01R1</t>
  </si>
  <si>
    <t>MF06671XN</t>
  </si>
  <si>
    <t>KD04630-Y272-2JIG01R1</t>
  </si>
  <si>
    <t>MF06662XN</t>
  </si>
  <si>
    <t>KD04630-Y101-1JIG01R1</t>
  </si>
  <si>
    <t>MF06663XN</t>
  </si>
  <si>
    <t>KD04630-Y101-2JIG01R1</t>
  </si>
  <si>
    <t>MF06676XN</t>
  </si>
  <si>
    <t>KD04625-Y155-1JIG01R1</t>
  </si>
  <si>
    <t>MF06677XN</t>
  </si>
  <si>
    <t>KD04625-Y155-2JIG01R1</t>
  </si>
  <si>
    <t>MF06668XN</t>
  </si>
  <si>
    <t>KD04625-Y290-1JIG01R1</t>
  </si>
  <si>
    <t>MF06669XN</t>
  </si>
  <si>
    <t>KD04625-Y290-2JIG01R1</t>
  </si>
  <si>
    <t>MF06664XN</t>
  </si>
  <si>
    <t>KD04614-Y205-1JIG03R1</t>
  </si>
  <si>
    <t>MF06665XN</t>
  </si>
  <si>
    <t>KD04614-Y205-2JIG03R1</t>
  </si>
  <si>
    <t>MF06674XN</t>
  </si>
  <si>
    <t>KD04614-Y155-1JIG01R1</t>
  </si>
  <si>
    <t>MF06675XN</t>
  </si>
  <si>
    <t>KD04614-Y155-2JIG01R1</t>
  </si>
  <si>
    <t>MY01438XB</t>
  </si>
  <si>
    <t>WR19-101497-03-011-00</t>
  </si>
  <si>
    <t>MY01439XB</t>
  </si>
  <si>
    <t>WR19-101497-06-016-11</t>
  </si>
  <si>
    <t>MY50124XA9002</t>
  </si>
  <si>
    <t>MY50126XA9002</t>
  </si>
  <si>
    <t>MY50124XA</t>
  </si>
  <si>
    <t>MY50126XA</t>
  </si>
  <si>
    <t>MF06571XO</t>
  </si>
  <si>
    <t>KD02161-Y467-MO04R3</t>
  </si>
  <si>
    <t>MY50129XA9001</t>
  </si>
  <si>
    <t>SUZUKI 22JC0 COMP</t>
  </si>
  <si>
    <t>MY01410XA</t>
  </si>
  <si>
    <t>TLAXBODY CAM-PIE R-RTN</t>
  </si>
  <si>
    <t>MY01411XA</t>
  </si>
  <si>
    <t>TLAXBODY CAM-PIE L-RTN</t>
  </si>
  <si>
    <t>MF06655XO</t>
  </si>
  <si>
    <t>KD03566-Y110-COMUP16</t>
  </si>
  <si>
    <t>MF06656XO</t>
  </si>
  <si>
    <t>KD03566-Y110-1BENUP16</t>
  </si>
  <si>
    <t>MF06657XO</t>
  </si>
  <si>
    <t>KD03566-Y110-2BENUP16</t>
  </si>
  <si>
    <t>MF06658XM</t>
  </si>
  <si>
    <t>KD04614-Y224-MO02</t>
  </si>
  <si>
    <t>MF06659XM</t>
  </si>
  <si>
    <t>KD04628-Y601-MO02</t>
  </si>
  <si>
    <t>MF06679XN</t>
  </si>
  <si>
    <t>KD04628-Y215-1JIG01R1</t>
  </si>
  <si>
    <t>MF06680XN</t>
  </si>
  <si>
    <t>KD04628-Y215-2JIG01R1</t>
  </si>
  <si>
    <t>MY01443XB</t>
  </si>
  <si>
    <t>PUNCH DIE 5.3X30</t>
  </si>
  <si>
    <t>MY01442XB</t>
  </si>
  <si>
    <t>PUNCH DIE 6.3X40</t>
  </si>
  <si>
    <t>MY01445XB</t>
  </si>
  <si>
    <t>PUNCH DIE 8.2X45</t>
  </si>
  <si>
    <t>MY01446XB</t>
  </si>
  <si>
    <t>WR12-101615-75-001-00</t>
  </si>
  <si>
    <t>MY01447XB</t>
  </si>
  <si>
    <t>WR12-101615-75-006-00</t>
  </si>
  <si>
    <t>MY01449XB</t>
  </si>
  <si>
    <t>WR12-101615-75-012-00</t>
  </si>
  <si>
    <t>MY01451XB</t>
  </si>
  <si>
    <t>WR12-101615-75-017-00</t>
  </si>
  <si>
    <t>MY01452XB</t>
  </si>
  <si>
    <t>WR12-101615-75-018-00</t>
  </si>
  <si>
    <t>MY01453XB</t>
  </si>
  <si>
    <t>WR12-101615-75-027-00</t>
  </si>
  <si>
    <t>MY01454XB</t>
  </si>
  <si>
    <t>WR14-101538-05-011-00</t>
  </si>
  <si>
    <t>MY01455XC</t>
  </si>
  <si>
    <t>TJB BDY CURLDIE1(Z-D)</t>
  </si>
  <si>
    <t>MY01456XB</t>
  </si>
  <si>
    <t>TJB BDY CURLDIE1(NEW)</t>
  </si>
  <si>
    <t>MY01457XB</t>
  </si>
  <si>
    <t>TJB BDY CURLDIE2(NEW)</t>
  </si>
  <si>
    <t>MY01458XB</t>
  </si>
  <si>
    <t>RC82-04-19-0 TRIM CAM-5</t>
  </si>
  <si>
    <t>MY01459XB</t>
  </si>
  <si>
    <t>RC82-04-20-0 HOLDER-1</t>
  </si>
  <si>
    <t>MY01460XB</t>
  </si>
  <si>
    <t>RPY DRW3 CUSHION PAD</t>
  </si>
  <si>
    <t>MY50130XA9001</t>
  </si>
  <si>
    <t>SL27 REINF-BLANK</t>
  </si>
  <si>
    <t>MY50131XA9001</t>
  </si>
  <si>
    <t>SL27 REINF-FORM</t>
  </si>
  <si>
    <t>MY50132XA9001</t>
  </si>
  <si>
    <t>SL27 SEAT RND-BLANK</t>
  </si>
  <si>
    <t>MY50133XA9001</t>
  </si>
  <si>
    <t>SL27 SEAT RND-BEND</t>
  </si>
  <si>
    <t>MF51503XG</t>
  </si>
  <si>
    <t>KD02166-Y047-COM12R1</t>
  </si>
  <si>
    <t>MF51504XG</t>
  </si>
  <si>
    <t>KD02169-Y474-2PIE02R3</t>
  </si>
  <si>
    <t>MF51505XG</t>
  </si>
  <si>
    <t>KD03240-Y334ET-COM04R4</t>
  </si>
  <si>
    <t>MF51506XG</t>
  </si>
  <si>
    <t>KD03421-Y542-1BEN06R1</t>
  </si>
  <si>
    <t>MY01470XC</t>
  </si>
  <si>
    <t>SHVREP-HS01-107 #30</t>
  </si>
  <si>
    <t>MY50134XA9001</t>
  </si>
  <si>
    <t>BS41-24G05-02(#7-8)</t>
  </si>
  <si>
    <t>MY50135XA9001</t>
  </si>
  <si>
    <t>HS01-KA4-712(#31-32)</t>
  </si>
  <si>
    <t>MY50125XA9002</t>
  </si>
  <si>
    <t>MY50125XA</t>
  </si>
  <si>
    <t>MY50129XA9002</t>
  </si>
  <si>
    <t>MY50129XA</t>
  </si>
  <si>
    <t>MY01448XB</t>
  </si>
  <si>
    <t>WR12-101615-75-011-00</t>
  </si>
  <si>
    <t>MY01469XC</t>
  </si>
  <si>
    <t>SHVREP-HS01-107 #27</t>
  </si>
  <si>
    <t>MY01372XC</t>
  </si>
  <si>
    <t>TLAX CHECK JIG MOD L/R</t>
  </si>
  <si>
    <t>MY01434XB</t>
  </si>
  <si>
    <t>TLAX BODY DIEINSERT L</t>
  </si>
  <si>
    <t>MY01435XB</t>
  </si>
  <si>
    <t>TLAX BODY SCRAP L</t>
  </si>
  <si>
    <t>MY01440XB</t>
  </si>
  <si>
    <t>#124 MARKING PUNCH</t>
  </si>
  <si>
    <t>MY01441XB</t>
  </si>
  <si>
    <t>TLA-#124 MARKPUNCH-1</t>
  </si>
  <si>
    <t>MY01450XB</t>
  </si>
  <si>
    <t>WR12-101615-75-016-00</t>
  </si>
  <si>
    <t>MY01461XB</t>
  </si>
  <si>
    <t>AT05-100924-01-104-03</t>
  </si>
  <si>
    <t>MF06682XO</t>
  </si>
  <si>
    <t>KD03604-Y272-PUNCH</t>
  </si>
  <si>
    <t>MY01462XB</t>
  </si>
  <si>
    <t>AT05-100924-01-104-03-1</t>
  </si>
  <si>
    <t>MY01464XB</t>
  </si>
  <si>
    <t>2.3XP6 4L 42H/W500 LWR1</t>
  </si>
  <si>
    <t>MY01465XB</t>
  </si>
  <si>
    <t>2.3XP6 4L 42H/W500 UPR1</t>
  </si>
  <si>
    <t>MY01466XB</t>
  </si>
  <si>
    <t>7XP10 2L 18H/W350 LWR1</t>
  </si>
  <si>
    <t>MY01467XB</t>
  </si>
  <si>
    <t>7XP10 2L 18H/W350 UPR1</t>
  </si>
  <si>
    <t>MF06681XJ</t>
  </si>
  <si>
    <t>MS2/PY01 Y3 108 FLANGE</t>
  </si>
  <si>
    <t>MY01468XB</t>
  </si>
  <si>
    <t>AT05-101917-08-012-03-1</t>
  </si>
  <si>
    <t>MY01471XC</t>
  </si>
  <si>
    <t>SHVREP-SS41-21D11 #3</t>
  </si>
  <si>
    <t>MY01472XC</t>
  </si>
  <si>
    <t>SHVREP-SS41-25G00 #1</t>
  </si>
  <si>
    <t>MY50134XA</t>
  </si>
  <si>
    <t>MY50135XA</t>
  </si>
  <si>
    <t>MY01473XB</t>
  </si>
  <si>
    <t>UC#2-100381-08-834-00</t>
  </si>
  <si>
    <t>MY01474XB</t>
  </si>
  <si>
    <t>UC#1-101436-08-034-00</t>
  </si>
  <si>
    <t>MY01476XC</t>
  </si>
  <si>
    <t>KSW BODY - BLANKING</t>
  </si>
  <si>
    <t>MY01477XC</t>
  </si>
  <si>
    <t>KSW BODY A - PIERCE</t>
  </si>
  <si>
    <t>MY01478XB</t>
  </si>
  <si>
    <t>BARAKO BEND DIE PIPE EXH</t>
  </si>
  <si>
    <t>MY01373XB</t>
  </si>
  <si>
    <t>PLEATINGROLLER-DRAWING</t>
  </si>
  <si>
    <t>MY01481XB</t>
  </si>
  <si>
    <t>3XP6 4L 29H/W350 LWR4</t>
  </si>
  <si>
    <t>MY01482XB</t>
  </si>
  <si>
    <t>3XP6 4L 29H/W350 UPR4</t>
  </si>
  <si>
    <t>MY01479XB</t>
  </si>
  <si>
    <t>3XP6 8L 42H/W500 LWR4</t>
  </si>
  <si>
    <t>MY01480XB</t>
  </si>
  <si>
    <t>3XP6 8L 42H/W500 UPR5</t>
  </si>
  <si>
    <t>MY01483XB</t>
  </si>
  <si>
    <t>K81-BRACKET</t>
  </si>
  <si>
    <t>MY01484XB</t>
  </si>
  <si>
    <t>MKTA-JIG BLOCK</t>
  </si>
  <si>
    <t>MY01485XB</t>
  </si>
  <si>
    <t>107 #1009 KNOCKOUT-4</t>
  </si>
  <si>
    <t>MY01486XB</t>
  </si>
  <si>
    <t>107 #1006 SHV PUNCH-5</t>
  </si>
  <si>
    <t>MY01487XB</t>
  </si>
  <si>
    <t>WR14B-101538-11-050-01</t>
  </si>
  <si>
    <t>MY01488XB</t>
  </si>
  <si>
    <t>WR14B-101538-11-052-01</t>
  </si>
  <si>
    <t>MY01495XB</t>
  </si>
  <si>
    <t>WM12-100938-02-214-00</t>
  </si>
  <si>
    <t>MY01511XC</t>
  </si>
  <si>
    <t>REPAIR-LOWER DIE</t>
  </si>
  <si>
    <t>MF51516XG</t>
  </si>
  <si>
    <t>KD02166-Y043-COM07R9</t>
  </si>
  <si>
    <t>MF51517XG</t>
  </si>
  <si>
    <t>KD02166-Y058-COM04R6</t>
  </si>
  <si>
    <t>MF51518XG</t>
  </si>
  <si>
    <t>KD02168-Y808-1BEN04R3</t>
  </si>
  <si>
    <t>MF51519XG</t>
  </si>
  <si>
    <t>KD02169-Y702-EMB07R1</t>
  </si>
  <si>
    <t>MF51520XG</t>
  </si>
  <si>
    <t>KD03928-Y121-EMB11R3</t>
  </si>
  <si>
    <t>MF51521XG</t>
  </si>
  <si>
    <t>KD04037-Y120-PIE04R1</t>
  </si>
  <si>
    <t>MF51522XG</t>
  </si>
  <si>
    <t>CA05805-Y378-COM03R2</t>
  </si>
  <si>
    <t>MF51523XG</t>
  </si>
  <si>
    <t>CA05805-Y666-PRG08R4</t>
  </si>
  <si>
    <t>MF51524XG</t>
  </si>
  <si>
    <t>KD03704-Y504-COM03R1</t>
  </si>
  <si>
    <t>MY01489XC</t>
  </si>
  <si>
    <t>22JBO MUFCVR#5 BEND</t>
  </si>
  <si>
    <t>MY01490XC</t>
  </si>
  <si>
    <t>22JBO MUFCVR#6 BEND</t>
  </si>
  <si>
    <t>MY01491XB</t>
  </si>
  <si>
    <t>WR14-101538-11-011-04</t>
  </si>
  <si>
    <t>MY01515XC</t>
  </si>
  <si>
    <t>WR12814-101615-007-1LWR</t>
  </si>
  <si>
    <t>MY01493XB</t>
  </si>
  <si>
    <t>SHAFT JIG MS308-P1-1</t>
  </si>
  <si>
    <t>MY01496XB</t>
  </si>
  <si>
    <t>8.15X65MM PUNCH DIE</t>
  </si>
  <si>
    <t>MY01497XB</t>
  </si>
  <si>
    <t>STC CUTTING BLADE 70</t>
  </si>
  <si>
    <t>MF06697XN</t>
  </si>
  <si>
    <t>KD04625-Y540-1JIG02</t>
  </si>
  <si>
    <t>MF06698XN</t>
  </si>
  <si>
    <t>KD04625-Y540-2JIG02</t>
  </si>
  <si>
    <t>MF06699XN</t>
  </si>
  <si>
    <t>KD04625-Y538-1JIG03</t>
  </si>
  <si>
    <t>MF06700XN</t>
  </si>
  <si>
    <t>KD04625-Y538-2JIG03</t>
  </si>
  <si>
    <t>MF51531XG</t>
  </si>
  <si>
    <t>KD02161-Y953-COM01R2</t>
  </si>
  <si>
    <t>MF51532XG</t>
  </si>
  <si>
    <t>KD03240-Y111-COM04R1</t>
  </si>
  <si>
    <t>MF51533XG</t>
  </si>
  <si>
    <t>KD03928-Y121-COM11R3</t>
  </si>
  <si>
    <t>MF51534XG</t>
  </si>
  <si>
    <t>KD03928-Y155-COM06R4</t>
  </si>
  <si>
    <t>MF51535XG</t>
  </si>
  <si>
    <t>KD04037-Y124-COM02R1</t>
  </si>
  <si>
    <t>MF51536XG</t>
  </si>
  <si>
    <t>KD04037-Y140-COM07R1</t>
  </si>
  <si>
    <t>MY50136XA9001</t>
  </si>
  <si>
    <t>HW30-729-0030(#9-10)</t>
  </si>
  <si>
    <t>MY01463XB</t>
  </si>
  <si>
    <t>WM09C/18-P3-30949#730</t>
  </si>
  <si>
    <t>MY01513XB</t>
  </si>
  <si>
    <t>08-022-01 STMP PNCH-B</t>
  </si>
  <si>
    <t>MY01498XB</t>
  </si>
  <si>
    <t>SEPARATOR-#298-2 DIE</t>
  </si>
  <si>
    <t>MY01499XB</t>
  </si>
  <si>
    <t>SEPARATOR-#299-2 DIE</t>
  </si>
  <si>
    <t>MY01500XB</t>
  </si>
  <si>
    <t>SEPARATOR-#256-2 PNCH</t>
  </si>
  <si>
    <t>MY01501XB</t>
  </si>
  <si>
    <t>SEPARATOR-#265-2 PNCH</t>
  </si>
  <si>
    <t>MY01502XB</t>
  </si>
  <si>
    <t>SEPARATOR-#266-2 PNCH</t>
  </si>
  <si>
    <t>MY01503XB</t>
  </si>
  <si>
    <t>SEPARATOR-#267-2 PNCH</t>
  </si>
  <si>
    <t>MY01504XB</t>
  </si>
  <si>
    <t>SEPARATOR-#268-2 PNCH</t>
  </si>
  <si>
    <t>MY01505XB</t>
  </si>
  <si>
    <t>SEPARATOR-#273-R4PNCH</t>
  </si>
  <si>
    <t>MY01506XB</t>
  </si>
  <si>
    <t>SEPARATOR-#274-R4PNCH</t>
  </si>
  <si>
    <t>MY01507XB</t>
  </si>
  <si>
    <t>SEPARATOR-#323-3 DIE</t>
  </si>
  <si>
    <t>MY01508XB</t>
  </si>
  <si>
    <t>SEPARATOR-#324-3 DIE</t>
  </si>
  <si>
    <t>MY01509XB</t>
  </si>
  <si>
    <t>SEPARATOR-#325-3 DIE</t>
  </si>
  <si>
    <t>MY01510XB</t>
  </si>
  <si>
    <t>SEPARATOR-#326-3 DIE</t>
  </si>
  <si>
    <t>MY01475XC</t>
  </si>
  <si>
    <t>SHVREP-HS01-KZ3-730#4</t>
  </si>
  <si>
    <t>MF06715XN</t>
  </si>
  <si>
    <t>KD04613-Y204-1JIG01R1</t>
  </si>
  <si>
    <t>KD04613-Y206-1JIG02R1</t>
  </si>
  <si>
    <t>KD04613-Y202-1JIG02R1</t>
  </si>
  <si>
    <t>KD04613-Y203-1JIG02R1</t>
  </si>
  <si>
    <t>KD04613-Y208-1JIG01R1</t>
  </si>
  <si>
    <t>MY50138XA9001</t>
  </si>
  <si>
    <t>HS01-107-0000 (3CAV)</t>
  </si>
  <si>
    <t>MF06685XN</t>
  </si>
  <si>
    <t>KD04628-Y240-1JIG02R1</t>
  </si>
  <si>
    <t>MF06686XN</t>
  </si>
  <si>
    <t>KD04628-Y240-2JIG02R1</t>
  </si>
  <si>
    <t>MF06683XN</t>
  </si>
  <si>
    <t>KD04614-Y350-1JIG01R1</t>
  </si>
  <si>
    <t>MF06684XN</t>
  </si>
  <si>
    <t>KD04614-Y350-2JIG01R1</t>
  </si>
  <si>
    <t>MF06709XN</t>
  </si>
  <si>
    <t>KD04613-E240-1JIG02R1</t>
  </si>
  <si>
    <t>MF06710XN</t>
  </si>
  <si>
    <t>KD04613-E240-2JIG02R1</t>
  </si>
  <si>
    <t>MF06693XN</t>
  </si>
  <si>
    <t>KD04613-E355-1JIG01R1</t>
  </si>
  <si>
    <t>MF06694XN</t>
  </si>
  <si>
    <t>KD04613-E355-2JIG01R1</t>
  </si>
  <si>
    <t>MF06711XN</t>
  </si>
  <si>
    <t>KD04618-E251-1JIG01R1</t>
  </si>
  <si>
    <t>MF06712XN</t>
  </si>
  <si>
    <t>KD04618-E251-2JIG01R1</t>
  </si>
  <si>
    <t>MF06707XN</t>
  </si>
  <si>
    <t>KD04618-E252-1JIG01R1</t>
  </si>
  <si>
    <t>MF06708XN</t>
  </si>
  <si>
    <t>KD04618-E252-2JIG01R1</t>
  </si>
  <si>
    <t>MF06703XN</t>
  </si>
  <si>
    <t>KD04618-E261-1JIG01R1</t>
  </si>
  <si>
    <t>MF06704XN</t>
  </si>
  <si>
    <t>KD04618-E261-2JIG01R1</t>
  </si>
  <si>
    <t>MF06689XN</t>
  </si>
  <si>
    <t>KD04628-Y172-1JIG02R1</t>
  </si>
  <si>
    <t>MF06690XN</t>
  </si>
  <si>
    <t>KD04628-Y172-2JIG02R1</t>
  </si>
  <si>
    <t>MF06687XN</t>
  </si>
  <si>
    <t>KD04625-Y155-1JIG03</t>
  </si>
  <si>
    <t>MF06688XN</t>
  </si>
  <si>
    <t>KD04625-Y155-2JIG03</t>
  </si>
  <si>
    <t>MF06701XN</t>
  </si>
  <si>
    <t>KD04625-Y530-1JIG02</t>
  </si>
  <si>
    <t>MF06702XN</t>
  </si>
  <si>
    <t>KD04625-Y530-2JIG02</t>
  </si>
  <si>
    <t>MF06705XN</t>
  </si>
  <si>
    <t>KD04630-Y570-1JIG02</t>
  </si>
  <si>
    <t>MF06706XN</t>
  </si>
  <si>
    <t>KD04630-Y570-2JIG02</t>
  </si>
  <si>
    <t>MF06726XN</t>
  </si>
  <si>
    <t>KD04625-E770-1JIG01R1</t>
  </si>
  <si>
    <t>MF06727XN</t>
  </si>
  <si>
    <t>KD04625-E770-2JIG01R1</t>
  </si>
  <si>
    <t>MF06762XN</t>
  </si>
  <si>
    <t>KD04625-Y305-1JIG05R1</t>
  </si>
  <si>
    <t>MF06763XN</t>
  </si>
  <si>
    <t>KD04625-Y305-2JIG05R1</t>
  </si>
  <si>
    <t>MF06730XN</t>
  </si>
  <si>
    <t>KD04625-E549-1JIG03R1</t>
  </si>
  <si>
    <t>MF06731XN</t>
  </si>
  <si>
    <t>KD04625-E549-2JIG03R1</t>
  </si>
  <si>
    <t>MF06691XN</t>
  </si>
  <si>
    <t>KD04613-E245-1JIG02R1</t>
  </si>
  <si>
    <t>MF06692XN</t>
  </si>
  <si>
    <t>KD04613-E245-2JIG02R1</t>
  </si>
  <si>
    <t>MF06695XN</t>
  </si>
  <si>
    <t>KD04618-E262-1JIG01R1</t>
  </si>
  <si>
    <t>MF06696XN</t>
  </si>
  <si>
    <t>KD04618-E262-2JIG01R1</t>
  </si>
  <si>
    <t>MY01444XA</t>
  </si>
  <si>
    <t>SUZUKI 22JC0 COMP-RTN</t>
  </si>
  <si>
    <t>MY01512XB</t>
  </si>
  <si>
    <t>08-021-01 STMP PNCH-A</t>
  </si>
  <si>
    <t>MY50130XA9002</t>
  </si>
  <si>
    <t>MY50131XA9002</t>
  </si>
  <si>
    <t>MY01492XB</t>
  </si>
  <si>
    <t>WR14-101538-11-016-04</t>
  </si>
  <si>
    <t>MY01514XB</t>
  </si>
  <si>
    <t>UCRE-100380-00-220-00</t>
  </si>
  <si>
    <t>MY01516XB</t>
  </si>
  <si>
    <t>HS01-040-#1004UPPER-1</t>
  </si>
  <si>
    <t>MF06728XN</t>
  </si>
  <si>
    <t>KD04628-Y220-1JIG03R1</t>
  </si>
  <si>
    <t>MF06729XN</t>
  </si>
  <si>
    <t>KD04628-Y220-2JIG03R1</t>
  </si>
  <si>
    <t>MY01524XC</t>
  </si>
  <si>
    <t>04G40 PP DIECAST</t>
  </si>
  <si>
    <t>MY01209XB</t>
  </si>
  <si>
    <t>TLAX RING FR TRIM L</t>
  </si>
  <si>
    <t>MY01210XB</t>
  </si>
  <si>
    <t>TLAX RING FR TRIM R</t>
  </si>
  <si>
    <t>MY50130XA</t>
  </si>
  <si>
    <t>MY50131XA</t>
  </si>
  <si>
    <t>KD04613-Y239-MO01R1</t>
  </si>
  <si>
    <t>MF06713XM</t>
  </si>
  <si>
    <t>KD04628-Y543-MO03R1</t>
  </si>
  <si>
    <t>MF06725XM</t>
  </si>
  <si>
    <t>KD04619-Y315-MO02R1</t>
  </si>
  <si>
    <t>MY01517XB</t>
  </si>
  <si>
    <t>M9AC 03-01 DIEHOLDER</t>
  </si>
  <si>
    <t>MY50138XA</t>
  </si>
  <si>
    <t>MY01518XB</t>
  </si>
  <si>
    <t>7XP17.4 2L27H/W330 LWR</t>
  </si>
  <si>
    <t>MY01519XB</t>
  </si>
  <si>
    <t>7XP17.4 2L27H/W330 UPR</t>
  </si>
  <si>
    <t>MF06732XN</t>
  </si>
  <si>
    <t>KD04625-Y545-1JIG02</t>
  </si>
  <si>
    <t>MF06733XN</t>
  </si>
  <si>
    <t>KD04625-Y545-2JIG02</t>
  </si>
  <si>
    <t>MY01520XB</t>
  </si>
  <si>
    <t>WR14-101538-08-016-14</t>
  </si>
  <si>
    <t>MF06750XN</t>
  </si>
  <si>
    <t>KD04613-Y201-1JIG03R1</t>
  </si>
  <si>
    <t>MF06751XN</t>
  </si>
  <si>
    <t>KD04613-Y201-2JIG03R1</t>
  </si>
  <si>
    <t>MF06740XN</t>
  </si>
  <si>
    <t>KD04628-Y360-1JIG01R1</t>
  </si>
  <si>
    <t>MF06741XN</t>
  </si>
  <si>
    <t>KD04628-Y360-2JIG01R1</t>
  </si>
  <si>
    <t>MF06756XN</t>
  </si>
  <si>
    <t>KD04628-Y460-1JIG02R1</t>
  </si>
  <si>
    <t>MF06757XN</t>
  </si>
  <si>
    <t>KD04628-Y460-2JIG02R1</t>
  </si>
  <si>
    <t>MF06744XN</t>
  </si>
  <si>
    <t>KD04619-Y211-1JIG03R1</t>
  </si>
  <si>
    <t>MF06745XN</t>
  </si>
  <si>
    <t>KD04619-Y211-2JIG03R1</t>
  </si>
  <si>
    <t>MF06746XN</t>
  </si>
  <si>
    <t>KD04619-Y240-1JIG01R1</t>
  </si>
  <si>
    <t>MF06747XN</t>
  </si>
  <si>
    <t>KD04619-Y240-2JIG01R1</t>
  </si>
  <si>
    <t>MF06748XN</t>
  </si>
  <si>
    <t>KD04619-Y310-1JIG01R1</t>
  </si>
  <si>
    <t>MF06749XN</t>
  </si>
  <si>
    <t>KD04619-Y310-2JIG01R1</t>
  </si>
  <si>
    <t>MF06754XN</t>
  </si>
  <si>
    <t>KD04619-Y330-1JIG01R1</t>
  </si>
  <si>
    <t>MF06755XN</t>
  </si>
  <si>
    <t>KD04619-Y330-2JIG01R1</t>
  </si>
  <si>
    <t>MF06738XN</t>
  </si>
  <si>
    <t>KD04628-Y375-1JIG01R1</t>
  </si>
  <si>
    <t>MF06739XN</t>
  </si>
  <si>
    <t>KD04628-Y375-2JIG01R1</t>
  </si>
  <si>
    <t>MF06736XN</t>
  </si>
  <si>
    <t>KD04628-Y380-1JIG02R1</t>
  </si>
  <si>
    <t>MF06737XN</t>
  </si>
  <si>
    <t>KD04628-Y380-2JIG02R1</t>
  </si>
  <si>
    <t>MF06758XN</t>
  </si>
  <si>
    <t>KD04625-E551-1JIG03</t>
  </si>
  <si>
    <t>MF06759XN</t>
  </si>
  <si>
    <t>KD04625-E551-2JIG03</t>
  </si>
  <si>
    <t>MF06760XN</t>
  </si>
  <si>
    <t>KD04625-E685-1JIG04</t>
  </si>
  <si>
    <t>MF06761XN</t>
  </si>
  <si>
    <t>KD04625-E685-2JIG04</t>
  </si>
  <si>
    <t>MY50139XA9001</t>
  </si>
  <si>
    <t>TGG BODY PIE/CUT</t>
  </si>
  <si>
    <t>MY01528XB</t>
  </si>
  <si>
    <t>PG1-003-001-A B.PLATE-1</t>
  </si>
  <si>
    <t>MY50139XA9002</t>
  </si>
  <si>
    <t>MY01525XB</t>
  </si>
  <si>
    <t>UC-#137 CUT DRAWDIE</t>
  </si>
  <si>
    <t>MY01526XB</t>
  </si>
  <si>
    <t>UC-#136 CUT DRAWDIE</t>
  </si>
  <si>
    <t>MF06764XN</t>
  </si>
  <si>
    <t>KD04618-Y210-1JIG02R1</t>
  </si>
  <si>
    <t>MF06765XN</t>
  </si>
  <si>
    <t>KD04618-Y210-2JIG02R1</t>
  </si>
  <si>
    <t>MF06784XN</t>
  </si>
  <si>
    <t>KD04630-E132-1JIG01R1</t>
  </si>
  <si>
    <t>MF06785XN</t>
  </si>
  <si>
    <t>KD04630-E132-2JIG01R1</t>
  </si>
  <si>
    <t>MF51543XG</t>
  </si>
  <si>
    <t>CA05805-Y687-2BEN07R2</t>
  </si>
  <si>
    <t>MF51544XG</t>
  </si>
  <si>
    <t>KD03300-Y694-COM05R2</t>
  </si>
  <si>
    <t>MF51545XG</t>
  </si>
  <si>
    <t>KD02161-Y156-EMB17R7</t>
  </si>
  <si>
    <t>MF51546XG</t>
  </si>
  <si>
    <t>KD02167-Y320-COM12R3</t>
  </si>
  <si>
    <t>MF51547XG</t>
  </si>
  <si>
    <t>KD03928-Y751-COM04R6</t>
  </si>
  <si>
    <t>MF51548XG</t>
  </si>
  <si>
    <t>KD03421-Y542-COM06R1</t>
  </si>
  <si>
    <t>MY01531XB</t>
  </si>
  <si>
    <t>WR12-101615-07-017-00</t>
  </si>
  <si>
    <t>MY50140XA9001</t>
  </si>
  <si>
    <t>6MAA CVR-1)DRAW1</t>
  </si>
  <si>
    <t>MY50141XA9001</t>
  </si>
  <si>
    <t>6MAA CVR-2)RST</t>
  </si>
  <si>
    <t>MY50142XA9001</t>
  </si>
  <si>
    <t>6MAA CVR-3)TRIM</t>
  </si>
  <si>
    <t>MY50143XA9001</t>
  </si>
  <si>
    <t>6MAA CVR-4)TOX/PI1</t>
  </si>
  <si>
    <t>MY50144XA9001</t>
  </si>
  <si>
    <t>6MAA CVR-5)PI2/LVR</t>
  </si>
  <si>
    <t>MY50145XA9001</t>
  </si>
  <si>
    <t>6MAA CVR-6)PI3/PIE4</t>
  </si>
  <si>
    <t>MY50146XA9001</t>
  </si>
  <si>
    <t>6MAA CVR#7)PI5/BE/C</t>
  </si>
  <si>
    <t>MY50139XA</t>
  </si>
  <si>
    <t>MF06778XN</t>
  </si>
  <si>
    <t>KD04619-Y020-1JIG05R1</t>
  </si>
  <si>
    <t>MF06779XN</t>
  </si>
  <si>
    <t>KD04619-Y020-2JIG05R1</t>
  </si>
  <si>
    <t>MF06774XN</t>
  </si>
  <si>
    <t>KD04625-Y295-1JIG01R1</t>
  </si>
  <si>
    <t>MF06775XN</t>
  </si>
  <si>
    <t>KD04625-Y295-2JIG01R1</t>
  </si>
  <si>
    <t>MF06772XN</t>
  </si>
  <si>
    <t>KD04625-Y298ET-1JIG02R1</t>
  </si>
  <si>
    <t>MF06773XN</t>
  </si>
  <si>
    <t>KD04625-Y298ET-2JIG02R1</t>
  </si>
  <si>
    <t>MY01530XB</t>
  </si>
  <si>
    <t>HS01-040-0004 DPLATE</t>
  </si>
  <si>
    <t>MY01533XC</t>
  </si>
  <si>
    <t>SHVREP-KS88-040-00#5</t>
  </si>
  <si>
    <t>MY01534XC</t>
  </si>
  <si>
    <t>SHVREP-HS01-MN4-00#2</t>
  </si>
  <si>
    <t>MY01384XA</t>
  </si>
  <si>
    <t>BAR COV MUF #1)DRAW-RTN</t>
  </si>
  <si>
    <t>MY01385XA</t>
  </si>
  <si>
    <t>BAR COV MUF #2)TRIM-RTN</t>
  </si>
  <si>
    <t>MF06724XM</t>
  </si>
  <si>
    <t>KD04613-Y238-MO01R1</t>
  </si>
  <si>
    <t>MF06714XM</t>
  </si>
  <si>
    <t>KD04613-Y220-MO02R1</t>
  </si>
  <si>
    <t>MF06752XN</t>
  </si>
  <si>
    <t>KD04613-Y250-1JIG01R1</t>
  </si>
  <si>
    <t>MF06753XN</t>
  </si>
  <si>
    <t>KD04613-Y250-2JIG01R1</t>
  </si>
  <si>
    <t>MF06734XN</t>
  </si>
  <si>
    <t>KD04625-Y135-1JIG01R1</t>
  </si>
  <si>
    <t>MF06735XN</t>
  </si>
  <si>
    <t>KD04625-Y135-2JIG01R1</t>
  </si>
  <si>
    <t>MF06742XN</t>
  </si>
  <si>
    <t>KD04628-Y320-1JIG02R1</t>
  </si>
  <si>
    <t>MF06743XN</t>
  </si>
  <si>
    <t>KD04628-Y320-2JIG02R1</t>
  </si>
  <si>
    <t>MY01536XB</t>
  </si>
  <si>
    <t>WR12-101615-06-017-00</t>
  </si>
  <si>
    <t>MY01537XB</t>
  </si>
  <si>
    <t>TGSX CURL1 PUNCH LH</t>
  </si>
  <si>
    <t>MF06716XM</t>
  </si>
  <si>
    <t>KD04628-Y533-MO03</t>
  </si>
  <si>
    <t>MF06717XM</t>
  </si>
  <si>
    <t>KD04628-Y536-MO03</t>
  </si>
  <si>
    <t>MY01527XA</t>
  </si>
  <si>
    <t>TGG BODY PIE/CUT-RTN</t>
  </si>
  <si>
    <t>MY01521XB</t>
  </si>
  <si>
    <t>107 #1009 KNOCKOUT-5</t>
  </si>
  <si>
    <t>MY01522XB</t>
  </si>
  <si>
    <t>107 #1006 SHV PUNCH-6</t>
  </si>
  <si>
    <t>MY01523XB</t>
  </si>
  <si>
    <t>107 #1007 UPPER PUNCH-3</t>
  </si>
  <si>
    <t>MF06766XN</t>
  </si>
  <si>
    <t>KD04619-Y025-1JIG01R1</t>
  </si>
  <si>
    <t>MF06767XN</t>
  </si>
  <si>
    <t>KD04619-Y025-2JIG01R1</t>
  </si>
  <si>
    <t>MF06768XN</t>
  </si>
  <si>
    <t>KD04625-Y280-1JIG01R1</t>
  </si>
  <si>
    <t>MF06769XN</t>
  </si>
  <si>
    <t>KD04625-Y280-2JIG01R1</t>
  </si>
  <si>
    <t>MF06770XN</t>
  </si>
  <si>
    <t>KD04625-Y335-1JIG01R1</t>
  </si>
  <si>
    <t>MF06771XN</t>
  </si>
  <si>
    <t>KD04625-Y335-2JIG01R1</t>
  </si>
  <si>
    <t>MF06776XN</t>
  </si>
  <si>
    <t>KD04628-Y400-1JIG01R1</t>
  </si>
  <si>
    <t>MF06777XN</t>
  </si>
  <si>
    <t>KD04628-Y400-2JIG01R1</t>
  </si>
  <si>
    <t>MF06780XN</t>
  </si>
  <si>
    <t>KD04630-Y381-1JIG04R1</t>
  </si>
  <si>
    <t>MF06781XN</t>
  </si>
  <si>
    <t>KD04630-Y381-2JIG04R1</t>
  </si>
  <si>
    <t>MF06782XN</t>
  </si>
  <si>
    <t>KD04630-Y550-1JIG06R1</t>
  </si>
  <si>
    <t>MF06783XN</t>
  </si>
  <si>
    <t>KD04630-Y550-2JIG06R1</t>
  </si>
  <si>
    <t>MY01532XB</t>
  </si>
  <si>
    <t>WR12-101615-75-017-00-1</t>
  </si>
  <si>
    <t>MY01535XB</t>
  </si>
  <si>
    <t>3XP6 4L 25H/W250-1</t>
  </si>
  <si>
    <t>MY01545XB</t>
  </si>
  <si>
    <t>GA80-32 TRIM COVER</t>
  </si>
  <si>
    <t>MY01546XB</t>
  </si>
  <si>
    <t>KCN PIPE-BEND ROLL</t>
  </si>
  <si>
    <t>MY01547XB</t>
  </si>
  <si>
    <t>KCN PIPE-TIP</t>
  </si>
  <si>
    <t>MY01548XB</t>
  </si>
  <si>
    <t>KCN PIPE-PRESSURE</t>
  </si>
  <si>
    <t>MY01549XB</t>
  </si>
  <si>
    <t>KCN PIPE-CLAMP</t>
  </si>
  <si>
    <t>MY01550XB</t>
  </si>
  <si>
    <t>KCN PIPE-MANDREL</t>
  </si>
  <si>
    <t>MY01551XB</t>
  </si>
  <si>
    <t>KCN PIPE-KEY</t>
  </si>
  <si>
    <t>MY01552XB</t>
  </si>
  <si>
    <t>67RO PIERCE PUNCH</t>
  </si>
  <si>
    <t>MF51554XG</t>
  </si>
  <si>
    <t>KD02166-Y058-COM04R7</t>
  </si>
  <si>
    <t>MF51555XG</t>
  </si>
  <si>
    <t>KD02166-Y172-EMB04R1</t>
  </si>
  <si>
    <t>MF51556XG</t>
  </si>
  <si>
    <t>KD03928-Y751-1BEN04R4</t>
  </si>
  <si>
    <t>MF51557XG</t>
  </si>
  <si>
    <t>KD03423-Y714-COM08R3</t>
  </si>
  <si>
    <t>MF51558XG</t>
  </si>
  <si>
    <t>KD03566-Y132-PIE08R3</t>
  </si>
  <si>
    <t>MY01554XB</t>
  </si>
  <si>
    <t>HS01-040-#1004UPPER-2</t>
  </si>
  <si>
    <t>MY01557XC</t>
  </si>
  <si>
    <t>HS01-KA3-712DIECASTREP</t>
  </si>
  <si>
    <t>MY50147XA9001</t>
  </si>
  <si>
    <t>SHV-HS01-107-0000</t>
  </si>
  <si>
    <t>MY01586XC</t>
  </si>
  <si>
    <t>REP-KYA BLANK PUNCH</t>
  </si>
  <si>
    <t>MF06718XM</t>
  </si>
  <si>
    <t>KD04628-Y171-MO01R1</t>
  </si>
  <si>
    <t>MF06788XM</t>
  </si>
  <si>
    <t>KD30564-Y514-COM03R1</t>
  </si>
  <si>
    <t>MF06789XM</t>
  </si>
  <si>
    <t>KD30564-Y515-COM02R1</t>
  </si>
  <si>
    <t>MF06790XM</t>
  </si>
  <si>
    <t>KD30564-Y516-COM02R1</t>
  </si>
  <si>
    <t>MF06791XM</t>
  </si>
  <si>
    <t>KD30564-Y526-COM02R1</t>
  </si>
  <si>
    <t>MY01582XC</t>
  </si>
  <si>
    <t>SHVREP-HS01-KA3-712#1</t>
  </si>
  <si>
    <t>MF06721XM</t>
  </si>
  <si>
    <t>KD04628-Y733-MO02R1</t>
  </si>
  <si>
    <t>MF06722XM</t>
  </si>
  <si>
    <t>KD04628-Y734-MO02R1</t>
  </si>
  <si>
    <t>MY50132XA9002</t>
  </si>
  <si>
    <t>MY50133XA9002</t>
  </si>
  <si>
    <t>MF06719XM</t>
  </si>
  <si>
    <t>KD04628-Y173-MO02R1</t>
  </si>
  <si>
    <t>MY01529XC</t>
  </si>
  <si>
    <t>KPYZ STAY MUFF CVR A</t>
  </si>
  <si>
    <t>MF06813XN</t>
  </si>
  <si>
    <t>KD04625-E685-1JIG04R1</t>
  </si>
  <si>
    <t>MF06814XN</t>
  </si>
  <si>
    <t>KD04625-E685-2JIG04R1</t>
  </si>
  <si>
    <t>MY01585XB</t>
  </si>
  <si>
    <t>IGC7-21-4886602 INSERT</t>
  </si>
  <si>
    <t>MY01568XB</t>
  </si>
  <si>
    <t>IGC7-21-4886602-7 BRKT</t>
  </si>
  <si>
    <t>MY50148XA9001</t>
  </si>
  <si>
    <t>DCAST-SS41-25G00(3CAV)</t>
  </si>
  <si>
    <t>MF06792XM</t>
  </si>
  <si>
    <t>KD30564-Y531-COM02R1</t>
  </si>
  <si>
    <t>MF06793XM</t>
  </si>
  <si>
    <t>KD30564-Y544-COM03R1</t>
  </si>
  <si>
    <t>MF06794XM</t>
  </si>
  <si>
    <t>KD30564-Y553-COM03R1</t>
  </si>
  <si>
    <t>MF06795XM</t>
  </si>
  <si>
    <t>KD30564-Y564-COM03R1</t>
  </si>
  <si>
    <t>MF06796XM</t>
  </si>
  <si>
    <t>KD30564-Y565-COM03R1</t>
  </si>
  <si>
    <t>MF06797XM</t>
  </si>
  <si>
    <t>KD30564-Y591-COM02R1</t>
  </si>
  <si>
    <t>MF06798XM</t>
  </si>
  <si>
    <t>KD30564-Y592-COM02R1</t>
  </si>
  <si>
    <t>MF06799XM</t>
  </si>
  <si>
    <t>KD30564-Y612-COM03R1</t>
  </si>
  <si>
    <t>MF06801XM</t>
  </si>
  <si>
    <t>KD30564-Y634-COM03R1</t>
  </si>
  <si>
    <t>MF06802XM</t>
  </si>
  <si>
    <t>KD30564-Y652-COM02R1</t>
  </si>
  <si>
    <t>KD30564-Y655-COM03R1</t>
  </si>
  <si>
    <t>MF06804XM</t>
  </si>
  <si>
    <t>KD30564-Y656-COM03R1</t>
  </si>
  <si>
    <t>MF06805XM</t>
  </si>
  <si>
    <t>KD30564-Y657-COM04R1</t>
  </si>
  <si>
    <t>MF06806XM</t>
  </si>
  <si>
    <t>KD30564-Y721-COM02R1</t>
  </si>
  <si>
    <t>MF06807XM</t>
  </si>
  <si>
    <t>KD30564-Y722-COM02R1</t>
  </si>
  <si>
    <t>MF06786XO</t>
  </si>
  <si>
    <t>KD04467-Y593-1BENUP04</t>
  </si>
  <si>
    <t>MF06787XO</t>
  </si>
  <si>
    <t>KD04467-Y593-2BENUP04</t>
  </si>
  <si>
    <t>MY01563XB</t>
  </si>
  <si>
    <t>RC82-00-02-0 FDRFNGR</t>
  </si>
  <si>
    <t>MY01564XB</t>
  </si>
  <si>
    <t>RC82-00-03-0 FDRFNGR</t>
  </si>
  <si>
    <t>MY01565XB</t>
  </si>
  <si>
    <t>RC82-00-04-0 FDRFNGR</t>
  </si>
  <si>
    <t>MY01566XB</t>
  </si>
  <si>
    <t>RC82-00-05-0 FDRFNGR</t>
  </si>
  <si>
    <t>MY01567XB</t>
  </si>
  <si>
    <t>RC82-00-06-0 FDRFNGR</t>
  </si>
  <si>
    <t>MY01569XB</t>
  </si>
  <si>
    <t>HS01-040-#1004UPPER-3</t>
  </si>
  <si>
    <t>MY01570XB</t>
  </si>
  <si>
    <t>HS01-040-LOWERPNCH-2</t>
  </si>
  <si>
    <t>MY50147XA9002</t>
  </si>
  <si>
    <t>MF06812XM</t>
  </si>
  <si>
    <t>KD30564-Y562-COM03R1</t>
  </si>
  <si>
    <t>MF06809XM</t>
  </si>
  <si>
    <t>KD30564-Y562-PIE03R1</t>
  </si>
  <si>
    <t>MF06810XM</t>
  </si>
  <si>
    <t>KD30564-Y653-COM03R1</t>
  </si>
  <si>
    <t>MF06811XM</t>
  </si>
  <si>
    <t>KD30564-Y653-PIE03R1</t>
  </si>
  <si>
    <t>MY01571XB</t>
  </si>
  <si>
    <t>7-1100 RR #110 DIE-8</t>
  </si>
  <si>
    <t>MY01572XB</t>
  </si>
  <si>
    <t>7-0500 FR #203 PUNCH-3</t>
  </si>
  <si>
    <t>MY01573XB</t>
  </si>
  <si>
    <t>7-0500 FR #104 DIE-3</t>
  </si>
  <si>
    <t>MY01574XB</t>
  </si>
  <si>
    <t>7-0700 FR #104 DIE-5</t>
  </si>
  <si>
    <t>MY01575XB</t>
  </si>
  <si>
    <t>7-0900 RR #108 DIE-4</t>
  </si>
  <si>
    <t>MY01576XB</t>
  </si>
  <si>
    <t>7-1100 RR #110 DIE-9</t>
  </si>
  <si>
    <t>MY01577XB</t>
  </si>
  <si>
    <t>7-0500 FR #203 PUNCH-4</t>
  </si>
  <si>
    <t>MY01578XB</t>
  </si>
  <si>
    <t>7-0500 FR #104 DIE-4</t>
  </si>
  <si>
    <t>MY01579XB</t>
  </si>
  <si>
    <t>7-0700 FR #104 DIE-6</t>
  </si>
  <si>
    <t>MY01580XB</t>
  </si>
  <si>
    <t>7-0900 RR #108 DIE-5</t>
  </si>
  <si>
    <t>MY01581XB</t>
  </si>
  <si>
    <t>SHAFT JIG MS308-P1-2</t>
  </si>
  <si>
    <t>MY01583XB</t>
  </si>
  <si>
    <t>CR60-51 TRIM COVER-1</t>
  </si>
  <si>
    <t>MY01584XB</t>
  </si>
  <si>
    <t>RC82-04-20-0 HOLDER-2</t>
  </si>
  <si>
    <t>MY01587XC</t>
  </si>
  <si>
    <t>SHVREP-HS01-KA3-712#2</t>
  </si>
  <si>
    <t>MY01590XB</t>
  </si>
  <si>
    <t>K1914 STRIPPER PLATE</t>
  </si>
  <si>
    <t>MY01591XB</t>
  </si>
  <si>
    <t>JNS-350 OB U-STRPR PL</t>
  </si>
  <si>
    <t>MY01592XB</t>
  </si>
  <si>
    <t>JNS-350 OB L-DIEINSRT</t>
  </si>
  <si>
    <t>MF51562XG</t>
  </si>
  <si>
    <t>KD02166-Y190-1BEN10R5</t>
  </si>
  <si>
    <t>MF51563XG</t>
  </si>
  <si>
    <t>KD03604-Y586-1BEN03R2</t>
  </si>
  <si>
    <t>MF51564XG</t>
  </si>
  <si>
    <t>KD03703-Y618-COM03R5</t>
  </si>
  <si>
    <t>MY01593XB</t>
  </si>
  <si>
    <t>RC63-07-04-0 P.PLATE</t>
  </si>
  <si>
    <t>MY01594XB</t>
  </si>
  <si>
    <t>RC296-06-01-0 P.PILOT</t>
  </si>
  <si>
    <t>MY01595XB</t>
  </si>
  <si>
    <t>RC296-07-07-0 RFM CAM</t>
  </si>
  <si>
    <t>MY01596XB</t>
  </si>
  <si>
    <t>RC82-03-01-0 RSTPILOT</t>
  </si>
  <si>
    <t>MY01597XB</t>
  </si>
  <si>
    <t>RC296-03-09-0 DHOLDER</t>
  </si>
  <si>
    <t>MY01598XB</t>
  </si>
  <si>
    <t>YRC4-10 TRIMCOVER-1</t>
  </si>
  <si>
    <t>MY01599XB</t>
  </si>
  <si>
    <t>M9AC 03-01 DIEHOLDER-1</t>
  </si>
  <si>
    <t>MY01600XB</t>
  </si>
  <si>
    <t>Y5RC3-6 CROWN</t>
  </si>
  <si>
    <t>MY50147XA</t>
  </si>
  <si>
    <t>MY01601XB</t>
  </si>
  <si>
    <t>STC CUTTING BLADE 45</t>
  </si>
  <si>
    <t>MY01602XB</t>
  </si>
  <si>
    <t>STC CUTTING BLADE 50</t>
  </si>
  <si>
    <t>MY01603XB</t>
  </si>
  <si>
    <t>PE1-010-001-A S.LOCK-1</t>
  </si>
  <si>
    <t>MY01604XA</t>
  </si>
  <si>
    <t>JNL-600 IB DRAW-1</t>
  </si>
  <si>
    <t>MY01605XA</t>
  </si>
  <si>
    <t>JNL-600 IB DRAW (DC)</t>
  </si>
  <si>
    <t>MY01606XB</t>
  </si>
  <si>
    <t>UC-#115 LANCINGPUNCH</t>
  </si>
  <si>
    <t>MY01616XC</t>
  </si>
  <si>
    <t>18310-TLAX  BODYBLANKING</t>
  </si>
  <si>
    <t>MY01617XC</t>
  </si>
  <si>
    <t>18320-TLAX BODYBLANKING</t>
  </si>
  <si>
    <t>MY01618XC</t>
  </si>
  <si>
    <t>CURLING 3 (L)</t>
  </si>
  <si>
    <t>MY01619XB</t>
  </si>
  <si>
    <t>HL4 BLK DIE INSERT</t>
  </si>
  <si>
    <t>MY01624XB</t>
  </si>
  <si>
    <t>HL4 BLK DIE INSERT-1</t>
  </si>
  <si>
    <t>MY01386XA</t>
  </si>
  <si>
    <t>BAR COV MUF #3)REST-RTN</t>
  </si>
  <si>
    <t>MF06723XM</t>
  </si>
  <si>
    <t>KD04646-Y163-MO02R1</t>
  </si>
  <si>
    <t>MF06830XN</t>
  </si>
  <si>
    <t>KD04613-Y232-2JIG01R1</t>
  </si>
  <si>
    <t>MY50132XA</t>
  </si>
  <si>
    <t>MY50133XA</t>
  </si>
  <si>
    <t>MF06808XM</t>
  </si>
  <si>
    <t>KD30564-Z680-MO02R1</t>
  </si>
  <si>
    <t>MY01555XB</t>
  </si>
  <si>
    <t>LEVER SHIFT DIEPLATE</t>
  </si>
  <si>
    <t>MY01556XB</t>
  </si>
  <si>
    <t>LEVER SHIFT PUNCH</t>
  </si>
  <si>
    <t>MY01588XB</t>
  </si>
  <si>
    <t>HL4 BACKING PLATE</t>
  </si>
  <si>
    <t>MF06817XM</t>
  </si>
  <si>
    <t>KD30564-Y641-COM05R1</t>
  </si>
  <si>
    <t>MF06818XM</t>
  </si>
  <si>
    <t>KD30564-Y641-PIE05R1</t>
  </si>
  <si>
    <t>KD30564-Y641-1BEN05R1</t>
  </si>
  <si>
    <t>MF06816XM</t>
  </si>
  <si>
    <t>KD30564-Y641-2BEN05R1</t>
  </si>
  <si>
    <t>MY50140XA9002</t>
  </si>
  <si>
    <t>MY50141XA9002</t>
  </si>
  <si>
    <t>MY50142XA9002</t>
  </si>
  <si>
    <t>MY50143XA9002</t>
  </si>
  <si>
    <t>MY50144XA9002</t>
  </si>
  <si>
    <t>MY50145XA9002</t>
  </si>
  <si>
    <t>MY50146XA9002</t>
  </si>
  <si>
    <t>MF06800XM</t>
  </si>
  <si>
    <t>KD30564-Y616-COM04R1</t>
  </si>
  <si>
    <t>MY01558XB</t>
  </si>
  <si>
    <t>67RO BODY UPPER-DRW2-1</t>
  </si>
  <si>
    <t>MY01559XB</t>
  </si>
  <si>
    <t>67RO BODY UPPER-DRW5-1</t>
  </si>
  <si>
    <t>MY01560XB</t>
  </si>
  <si>
    <t>67RO BODY UPPER-DRW3-1</t>
  </si>
  <si>
    <t>MY01562XB</t>
  </si>
  <si>
    <t>67RO BODY RESTRIKE-1</t>
  </si>
  <si>
    <t>MY01608XB</t>
  </si>
  <si>
    <t>CR60-51 TRIM COVER-2</t>
  </si>
  <si>
    <t>MY01609XB</t>
  </si>
  <si>
    <t>RC296-03-09-0 DHOLDER-1</t>
  </si>
  <si>
    <t>MY01610XB</t>
  </si>
  <si>
    <t>RC82-04-19-0 TRIM CAM-6</t>
  </si>
  <si>
    <t>MY01611XB</t>
  </si>
  <si>
    <t>RC82-04-20-0 HOLDER-3</t>
  </si>
  <si>
    <t>MY01612XB</t>
  </si>
  <si>
    <t>IGC7-7-3200 UPR BE IN</t>
  </si>
  <si>
    <t>MY01613XB</t>
  </si>
  <si>
    <t>IGC7-7-3500 LWR BE IN</t>
  </si>
  <si>
    <t>MY01614XB</t>
  </si>
  <si>
    <t>3XP6 8L 42H/W500 LOWER2</t>
  </si>
  <si>
    <t>MY01615XB</t>
  </si>
  <si>
    <t>3XP6 8L 42H/W500 UPPER2</t>
  </si>
  <si>
    <t>MF06822XO</t>
  </si>
  <si>
    <t>KD04571-Y585-COM03R1</t>
  </si>
  <si>
    <t>MF06823XO</t>
  </si>
  <si>
    <t>KD04571-Y586-COM02R1</t>
  </si>
  <si>
    <t>MF06825XJ</t>
  </si>
  <si>
    <t>MS1/32242-X136LB-A (4)</t>
  </si>
  <si>
    <t>MS1/32242-X136LB-A (6)</t>
  </si>
  <si>
    <t>MS1/32242-X136LB-A (8)</t>
  </si>
  <si>
    <t>MY01620XB</t>
  </si>
  <si>
    <t>M9AC 03-01 DIEHOLDER-2</t>
  </si>
  <si>
    <t>MY01621XB</t>
  </si>
  <si>
    <t>RC296-03-09-0 DHOLDER-2</t>
  </si>
  <si>
    <t>MY01622XB</t>
  </si>
  <si>
    <t>RC82-04-20-0 HOLDER-4</t>
  </si>
  <si>
    <t>MY01623XB</t>
  </si>
  <si>
    <t>RC82-03-10-0 DHOLDER</t>
  </si>
  <si>
    <t>MY01625XB</t>
  </si>
  <si>
    <t>UC-#110 LANCINGDIE A</t>
  </si>
  <si>
    <t>MY01626XB</t>
  </si>
  <si>
    <t>UC-#111 LANCINGDIE B</t>
  </si>
  <si>
    <t>MY01632XB</t>
  </si>
  <si>
    <t>DC-HS01-107-00 UPR#19</t>
  </si>
  <si>
    <t>MY01633XB</t>
  </si>
  <si>
    <t>DC-HS01-107-00 UPR#28</t>
  </si>
  <si>
    <t>MY01634XB</t>
  </si>
  <si>
    <t>DC-HS01-302-00 UPR</t>
  </si>
  <si>
    <t>MY01635XC</t>
  </si>
  <si>
    <t>MVLHSG #7 SC3 IKERU</t>
  </si>
  <si>
    <t>MY01636XC</t>
  </si>
  <si>
    <t>MVLHSG #7 SC2 BCKBLCK</t>
  </si>
  <si>
    <t>MY01637XC</t>
  </si>
  <si>
    <t>MVLHSG #6 KSLIDE 2058</t>
  </si>
  <si>
    <t>MY01638XC</t>
  </si>
  <si>
    <t>MVLHSG #6 KSLIDE 2059</t>
  </si>
  <si>
    <t>MY01639XB</t>
  </si>
  <si>
    <t>BENDING DIE HOLDER</t>
  </si>
  <si>
    <t>MY01640XB</t>
  </si>
  <si>
    <t>PD SPACER 1</t>
  </si>
  <si>
    <t>MY01641XB</t>
  </si>
  <si>
    <t>PD SPACER 2</t>
  </si>
  <si>
    <t>MY01642XB</t>
  </si>
  <si>
    <t>#1113 PUNCH</t>
  </si>
  <si>
    <t>MY01648XB</t>
  </si>
  <si>
    <t>7XP10 2L 26H/W520 UPR1</t>
  </si>
  <si>
    <t>MY01649XB</t>
  </si>
  <si>
    <t>7XP10 2L 26H/W520 LWR1</t>
  </si>
  <si>
    <t>MY01650XB</t>
  </si>
  <si>
    <t>RC57-05-01-0 DIES-1</t>
  </si>
  <si>
    <t>MY01651XB</t>
  </si>
  <si>
    <t>RC82-03-10-0 DHOLDER-1</t>
  </si>
  <si>
    <t>MF06824XJ</t>
  </si>
  <si>
    <t>MS1/3DXX Y3 4D9 FLANGE</t>
  </si>
  <si>
    <t>MF06831XM</t>
  </si>
  <si>
    <t>KD30564-Y648-COM06R1</t>
  </si>
  <si>
    <t>MF06832XM</t>
  </si>
  <si>
    <t>KD30564-Y678-COM03R1</t>
  </si>
  <si>
    <t>MF06833XM</t>
  </si>
  <si>
    <t>KD30564-Y679-COM03R1</t>
  </si>
  <si>
    <t>MF51571XG</t>
  </si>
  <si>
    <t>KD03704-Y647-COM01R2</t>
  </si>
  <si>
    <t>MF51572XG</t>
  </si>
  <si>
    <t>KD02166-Y047-PIE12R1</t>
  </si>
  <si>
    <t>MF51573XG</t>
  </si>
  <si>
    <t>KD02167-Y320-2PIE12RA</t>
  </si>
  <si>
    <t>MF51574XG</t>
  </si>
  <si>
    <t>KD04037-Y880-PIE05R1</t>
  </si>
  <si>
    <t>MF51575XG</t>
  </si>
  <si>
    <t>KD04037-Y970-2BEN02R1</t>
  </si>
  <si>
    <t>MF51576XG</t>
  </si>
  <si>
    <t>KD03566-Y110-COM16R2</t>
  </si>
  <si>
    <t>MY50140XA</t>
  </si>
  <si>
    <t>MY50141XA</t>
  </si>
  <si>
    <t>MY50142XA</t>
  </si>
  <si>
    <t>MY50143XA</t>
  </si>
  <si>
    <t>MY50144XA</t>
  </si>
  <si>
    <t>MY50145XA</t>
  </si>
  <si>
    <t>MY50146XA</t>
  </si>
  <si>
    <t>MY01653XB</t>
  </si>
  <si>
    <t>GA80-32 OUTSIDE CAM</t>
  </si>
  <si>
    <t>MY50148XA9002</t>
  </si>
  <si>
    <t>MF06838XJ</t>
  </si>
  <si>
    <t>MS1/T321 PROGRESSIVE</t>
  </si>
  <si>
    <t>MY01652XB</t>
  </si>
  <si>
    <t>CR60 INLET DIEHOLDER</t>
  </si>
  <si>
    <t>MY01654XB</t>
  </si>
  <si>
    <t>GV60 TRIM DIEHOLDER</t>
  </si>
  <si>
    <t>MY01655XB</t>
  </si>
  <si>
    <t>RC89-05-03-0 STRIPPER</t>
  </si>
  <si>
    <t>MY01656XB</t>
  </si>
  <si>
    <t>Y2RC 03-11 STOP PIN</t>
  </si>
  <si>
    <t>MY01661XB</t>
  </si>
  <si>
    <t>TLAXCAMPI LH INSERT A</t>
  </si>
  <si>
    <t>MY01662XB</t>
  </si>
  <si>
    <t>TLAXCAMPI LH INSERT B</t>
  </si>
  <si>
    <t>MY01663XB</t>
  </si>
  <si>
    <t>TLAXCAMPI RH INSERT A</t>
  </si>
  <si>
    <t>MY01664XB</t>
  </si>
  <si>
    <t>TLAXCAMPI RH INSERT B</t>
  </si>
  <si>
    <t>MY01685XB</t>
  </si>
  <si>
    <t>SC3 SLIDE KEY A-L</t>
  </si>
  <si>
    <t>MF06835XO</t>
  </si>
  <si>
    <t>KD04628-Y536-MO04R1</t>
  </si>
  <si>
    <t>MF06826XM</t>
  </si>
  <si>
    <t>KD04571-Y550-COM04</t>
  </si>
  <si>
    <t>MF06827XM</t>
  </si>
  <si>
    <t>KD04571-Y550-PIE04</t>
  </si>
  <si>
    <t>MY01690XB</t>
  </si>
  <si>
    <t>PLATECLUTCH#1113(UPR)-1</t>
  </si>
  <si>
    <t>MY01691XB</t>
  </si>
  <si>
    <t>PLATECLUTCH#1113 (PI)</t>
  </si>
  <si>
    <t>MY01692XB</t>
  </si>
  <si>
    <t>PLATECLUTCH#1113(LWR)</t>
  </si>
  <si>
    <t>MY01693XB</t>
  </si>
  <si>
    <t>PLATECLUTCH#1113(UPR)-2</t>
  </si>
  <si>
    <t>MF06828XM</t>
  </si>
  <si>
    <t>KD04571-Y550-EMB04</t>
  </si>
  <si>
    <t>MF06829XM</t>
  </si>
  <si>
    <t>KD04571-Y550-BEN04</t>
  </si>
  <si>
    <t>MY01607XA</t>
  </si>
  <si>
    <t>RPY/5MS TRIM DIE NEW</t>
  </si>
  <si>
    <t>MY01684XB</t>
  </si>
  <si>
    <t>CAPSPRING RESTRIKE</t>
  </si>
  <si>
    <t>MY01686XB</t>
  </si>
  <si>
    <t>WR12-101615-12-011-00</t>
  </si>
  <si>
    <t>MF06836XO</t>
  </si>
  <si>
    <t>KD03428-Y341-COM03R2</t>
  </si>
  <si>
    <t>MY50202XA9001</t>
  </si>
  <si>
    <t>SHV-YS4X7-0000 #3</t>
  </si>
  <si>
    <t>MY01689XB</t>
  </si>
  <si>
    <t>RC82-04-07-0 O.CAM</t>
  </si>
  <si>
    <t>MY01696XB</t>
  </si>
  <si>
    <t>GA92-25 TRIMCVR</t>
  </si>
  <si>
    <t>MY01697XB</t>
  </si>
  <si>
    <t>Y2RC 03-11 STOP PIN-1</t>
  </si>
  <si>
    <t>MY01699XB</t>
  </si>
  <si>
    <t>7-1700 RR #110 DIE-4</t>
  </si>
  <si>
    <t>MY01700XB</t>
  </si>
  <si>
    <t>GV60-38 2ND PIEPILOT</t>
  </si>
  <si>
    <t>MY50149XA9001</t>
  </si>
  <si>
    <t>50192-KWW PLATE L-1)PRG</t>
  </si>
  <si>
    <t>MY50150XA9001</t>
  </si>
  <si>
    <t>50192-KWW PLATE L-2)JIG</t>
  </si>
  <si>
    <t>MY50151XA9001</t>
  </si>
  <si>
    <t>50191-K88S PLATE R-1)PRG</t>
  </si>
  <si>
    <t>MY50152XA9001</t>
  </si>
  <si>
    <t>50191-K88S PLATE R-2)JIG</t>
  </si>
  <si>
    <t>MY50153XA9001</t>
  </si>
  <si>
    <t>50159-KZV STAYSW-1)PI/BL</t>
  </si>
  <si>
    <t>MY50154XA9001</t>
  </si>
  <si>
    <t>50159-KZV STAYSW-2)BE</t>
  </si>
  <si>
    <t>MY50155XA9001</t>
  </si>
  <si>
    <t>50159-KZV STAYSW-3)JIG</t>
  </si>
  <si>
    <t>MY50156XA9001</t>
  </si>
  <si>
    <t>50165-KZV STAYL FR-1)COM</t>
  </si>
  <si>
    <t>MY50157XA9001</t>
  </si>
  <si>
    <t>50165-KZV STAYL FR-2)FOR</t>
  </si>
  <si>
    <t>MY50158XA9001</t>
  </si>
  <si>
    <t>50165-KZV STAYL FR-3)JIG</t>
  </si>
  <si>
    <t>MY50159XA9001</t>
  </si>
  <si>
    <t>50160-K88 STAYR FR-1)COM</t>
  </si>
  <si>
    <t>MY50160XA9001</t>
  </si>
  <si>
    <t>50160-K88 STAYR FR-2)FOR</t>
  </si>
  <si>
    <t>MY50161XA9001</t>
  </si>
  <si>
    <t>50160-K88 STAYR FR-3)BEN</t>
  </si>
  <si>
    <t>MY50162XA9001</t>
  </si>
  <si>
    <t>50160-K88 STAYR FR-4)JIG</t>
  </si>
  <si>
    <t>MY50163XA9001</t>
  </si>
  <si>
    <t>50127-KZV HARNESS-1)COM</t>
  </si>
  <si>
    <t>MY50164XA9001</t>
  </si>
  <si>
    <t>50127-KZV HARNESS-2)BE1</t>
  </si>
  <si>
    <t>MY50165XA9001</t>
  </si>
  <si>
    <t>50127-KZV HARNESS-3)FOR</t>
  </si>
  <si>
    <t>MY50166XA9001</t>
  </si>
  <si>
    <t>50127-KZV HARNESS-4)BE2</t>
  </si>
  <si>
    <t>MY50167XA9001</t>
  </si>
  <si>
    <t>50127-KZV HARNESS-5)PIE</t>
  </si>
  <si>
    <t>MY50168XA9001</t>
  </si>
  <si>
    <t>50127-KZV HARNESS-6)JIG</t>
  </si>
  <si>
    <t>MY50169XA9001</t>
  </si>
  <si>
    <t>50119-K88S STAY A-1)COM</t>
  </si>
  <si>
    <t>MY50171XA9001</t>
  </si>
  <si>
    <t>50119-K88S STAY A-3)BEN</t>
  </si>
  <si>
    <t>MY50170XA9001</t>
  </si>
  <si>
    <t>50119-K88S STAY A-2)DRW</t>
  </si>
  <si>
    <t>MY50172XA9001</t>
  </si>
  <si>
    <t>50119-K88S STAY A-4)TRM</t>
  </si>
  <si>
    <t>MY50173XA9001</t>
  </si>
  <si>
    <t>50119-K88S STAY A-5)JIG</t>
  </si>
  <si>
    <t>MY50174XA9001</t>
  </si>
  <si>
    <t>MY50175XA9001</t>
  </si>
  <si>
    <t>MY50176XA9001</t>
  </si>
  <si>
    <t>MY50177XA9001</t>
  </si>
  <si>
    <t>MY50178XA9001</t>
  </si>
  <si>
    <t>MY50179XA9001</t>
  </si>
  <si>
    <t>MY50180XA9001</t>
  </si>
  <si>
    <t>MY50181XA9001</t>
  </si>
  <si>
    <t>MY50183XA9001</t>
  </si>
  <si>
    <t>MY50182XA9001</t>
  </si>
  <si>
    <t>MY50184XA9001</t>
  </si>
  <si>
    <t>MY50185XA9001</t>
  </si>
  <si>
    <t>MY50186XA9001</t>
  </si>
  <si>
    <t>MY50187XA9001</t>
  </si>
  <si>
    <t>MY50188XA9001</t>
  </si>
  <si>
    <t>MY50189XA9001</t>
  </si>
  <si>
    <t>B63-F1196 C.TUBE1-1)PI</t>
  </si>
  <si>
    <t>MY50190XA9001</t>
  </si>
  <si>
    <t>B63-F1196 C.TUBE1-2)NT12</t>
  </si>
  <si>
    <t>MY50191XA9001</t>
  </si>
  <si>
    <t>B63-F1197 C.TUBE2-1)BE</t>
  </si>
  <si>
    <t>MY50192XA9001</t>
  </si>
  <si>
    <t>B63-F1197 C.TUBE2-2)PI12</t>
  </si>
  <si>
    <t>MY50193XA9001</t>
  </si>
  <si>
    <t>B63-F1197 C.TUBE2-3)PI34</t>
  </si>
  <si>
    <t>MY50194XA9001</t>
  </si>
  <si>
    <t>B63-F1197 C.TUBE2-4)NOT1</t>
  </si>
  <si>
    <t>MY50195XA9001</t>
  </si>
  <si>
    <t>B63-F1197 C.TUBE2-5)NOT2</t>
  </si>
  <si>
    <t>MY50196XA9001</t>
  </si>
  <si>
    <t>MY50197XA9001</t>
  </si>
  <si>
    <t>MY50198XA9001</t>
  </si>
  <si>
    <t>MY50199XA9001</t>
  </si>
  <si>
    <t>MY50200XA9001</t>
  </si>
  <si>
    <t>MY50201XA9001</t>
  </si>
  <si>
    <t>MY50222XA9001</t>
  </si>
  <si>
    <t>MY01701XB</t>
  </si>
  <si>
    <t>KA3 #1015 GUIDE PLATE-2</t>
  </si>
  <si>
    <t>MY01702XB</t>
  </si>
  <si>
    <t>107 #1010 KO HOLDER-2</t>
  </si>
  <si>
    <t>MY01703XB</t>
  </si>
  <si>
    <t>107 #1015 GUIDE PLATE-3</t>
  </si>
  <si>
    <t>MY01561XB</t>
  </si>
  <si>
    <t>67RO BODY UPPER-DRW4-1</t>
  </si>
  <si>
    <t>MF06837XO</t>
  </si>
  <si>
    <t>KD03568-Y140-TRI04R2</t>
  </si>
  <si>
    <t>6MAA CVR-1)DRAW1-RTN</t>
  </si>
  <si>
    <t>MY01539XA</t>
  </si>
  <si>
    <t>6MAA CVR-2)RST-RTN</t>
  </si>
  <si>
    <t>MY01540XA</t>
  </si>
  <si>
    <t>6MAA CVR-3)TRIM-RTN</t>
  </si>
  <si>
    <t>6MAA CVR-4)TOX/PI1-RTN</t>
  </si>
  <si>
    <t>6MAA CVR-5)PI2/LVR-RTN</t>
  </si>
  <si>
    <t>6MAA CVR-6)PI3/PIE4-RTN</t>
  </si>
  <si>
    <t>6MAA CVR#7)PI5/BE/C-RTN</t>
  </si>
  <si>
    <t>MY01658XC</t>
  </si>
  <si>
    <t>SHVREP-KS88-1018#1</t>
  </si>
  <si>
    <t>MF51583XG</t>
  </si>
  <si>
    <t>CA05805-Y679-4BEN08R2</t>
  </si>
  <si>
    <t>MF51587XG</t>
  </si>
  <si>
    <t>KD03421-Y769-COM08R7</t>
  </si>
  <si>
    <t>MF51586XG</t>
  </si>
  <si>
    <t>KD03423-Y720-PIE08R4</t>
  </si>
  <si>
    <t>MF51585XG</t>
  </si>
  <si>
    <t>KD03703-Y618-2BEN03R5</t>
  </si>
  <si>
    <t>MF51584XG</t>
  </si>
  <si>
    <t>KD03703-Y618-COM03R6</t>
  </si>
  <si>
    <t>MF51588XG</t>
  </si>
  <si>
    <t>KD03928-Y121-COM11R5</t>
  </si>
  <si>
    <t>MY01712XB</t>
  </si>
  <si>
    <t>K1507-08 E-DIE BLOCK</t>
  </si>
  <si>
    <t>MY01713XB</t>
  </si>
  <si>
    <t>HL4 BLK DIE INSERT-2</t>
  </si>
  <si>
    <t>MY01714XC</t>
  </si>
  <si>
    <t>BARAKO BLANK DIE REP</t>
  </si>
  <si>
    <t>MY01297XB</t>
  </si>
  <si>
    <t>TZ5 FACE LH TRIM1 DIEPLT</t>
  </si>
  <si>
    <t>MY01705XC</t>
  </si>
  <si>
    <t>CONV DIE PLATE LSB</t>
  </si>
  <si>
    <t>MY01710XB</t>
  </si>
  <si>
    <t>RC82-04-19-0 TRIM CAM-7</t>
  </si>
  <si>
    <t>MY01657XC</t>
  </si>
  <si>
    <t>SHVREP-KS88-040-00#4</t>
  </si>
  <si>
    <t>MY01659XC</t>
  </si>
  <si>
    <t>SHVREP-BS41-24G05#2</t>
  </si>
  <si>
    <t>MY01694XB</t>
  </si>
  <si>
    <t xml:space="preserve">GA60-25 CROWN </t>
  </si>
  <si>
    <t>MY01698XB</t>
  </si>
  <si>
    <t>KNOCKOUT YT-305</t>
  </si>
  <si>
    <t>MF51596XG</t>
  </si>
  <si>
    <t>CA05805-Y389-COM03R2</t>
  </si>
  <si>
    <t>MF51597XG</t>
  </si>
  <si>
    <t>KD03566-Y132-COM08R1</t>
  </si>
  <si>
    <t>MF51598XG</t>
  </si>
  <si>
    <t>KD02166-Y047-1BEN12R2</t>
  </si>
  <si>
    <t>MF51599XG</t>
  </si>
  <si>
    <t>KD02166-Y056-2BEN05R1</t>
  </si>
  <si>
    <t>MF51600XG</t>
  </si>
  <si>
    <t>KD02166-Y058-COM04R8</t>
  </si>
  <si>
    <t>MF51601XG</t>
  </si>
  <si>
    <t>KD02168-Y972-2BEN07R2</t>
  </si>
  <si>
    <t>MF51602XG</t>
  </si>
  <si>
    <t>KD04037-Y972-1BEN03R2</t>
  </si>
  <si>
    <t>MY01709XB</t>
  </si>
  <si>
    <t>RC11-08-02-0 KNOCKOUT</t>
  </si>
  <si>
    <t>MY01711XB</t>
  </si>
  <si>
    <t>RC81-06-01-0 2ND PIE</t>
  </si>
  <si>
    <t>MY01687XB</t>
  </si>
  <si>
    <t>GA92-25 P.CUTTER</t>
  </si>
  <si>
    <t>MY01688XB</t>
  </si>
  <si>
    <t>CR60-51 ITP-1</t>
  </si>
  <si>
    <t>MY01695XB</t>
  </si>
  <si>
    <t>GA92-25 TRIMBASE</t>
  </si>
  <si>
    <t>MY01706XB</t>
  </si>
  <si>
    <t>3XP6 4L 42H/W500 UPPER-1</t>
  </si>
  <si>
    <t>MY01707XB</t>
  </si>
  <si>
    <t>3XP6 4L 42H/W500 LOWER-2</t>
  </si>
  <si>
    <t>MY01708XB</t>
  </si>
  <si>
    <t>7XP10 2L 16H/W330 LWR-2</t>
  </si>
  <si>
    <t>MY01716XB</t>
  </si>
  <si>
    <t>WR07-101816-08-016-00</t>
  </si>
  <si>
    <t>MY01719XB</t>
  </si>
  <si>
    <t>AT05-100968-01-110-07</t>
  </si>
  <si>
    <t>MY01724XB</t>
  </si>
  <si>
    <t>7XP10 2L 18H/W350 UPR2</t>
  </si>
  <si>
    <t>MY50149XA9002</t>
  </si>
  <si>
    <t>MY50150XA9002</t>
  </si>
  <si>
    <t>MY50151XA9002</t>
  </si>
  <si>
    <t>MY50152XA9002</t>
  </si>
  <si>
    <t>MY50153XA9002</t>
  </si>
  <si>
    <t>MY50154XA9002</t>
  </si>
  <si>
    <t>MY50155XA9002</t>
  </si>
  <si>
    <t>MY50156XA9002</t>
  </si>
  <si>
    <t>MY50157XA9002</t>
  </si>
  <si>
    <t>MY50158XA9002</t>
  </si>
  <si>
    <t>MY50159XA9002</t>
  </si>
  <si>
    <t>MY50160XA9002</t>
  </si>
  <si>
    <t>MY50191XA9002</t>
  </si>
  <si>
    <t>MY50192XA9002</t>
  </si>
  <si>
    <t>MY50193XA9002</t>
  </si>
  <si>
    <t>MY50194XA9002</t>
  </si>
  <si>
    <t>MY50195XA9002</t>
  </si>
  <si>
    <t>MY50196XA9002</t>
  </si>
  <si>
    <t>MY50197XA9002</t>
  </si>
  <si>
    <t>MY50198XA9002</t>
  </si>
  <si>
    <t>MY50199XA9002</t>
  </si>
  <si>
    <t>MY50200XA9002</t>
  </si>
  <si>
    <t>MY50201XA9002</t>
  </si>
  <si>
    <t>MY50161XA9002</t>
  </si>
  <si>
    <t>MY50162XA9002</t>
  </si>
  <si>
    <t>MY50163XA9002</t>
  </si>
  <si>
    <t>MY50164XA9002</t>
  </si>
  <si>
    <t>MY50165XA9002</t>
  </si>
  <si>
    <t>MY50166XA9002</t>
  </si>
  <si>
    <t>MY50167XA9002</t>
  </si>
  <si>
    <t>MY50168XA9002</t>
  </si>
  <si>
    <t>MY50169XA9002</t>
  </si>
  <si>
    <t>MY50170XA9002</t>
  </si>
  <si>
    <t>MY50171XA9002</t>
  </si>
  <si>
    <t>MY50172XA9002</t>
  </si>
  <si>
    <t>MY50173XA9002</t>
  </si>
  <si>
    <t>MY50184XA9002</t>
  </si>
  <si>
    <t>MY50185XA9002</t>
  </si>
  <si>
    <t>MY50186XA9002</t>
  </si>
  <si>
    <t>MY50187XA9002</t>
  </si>
  <si>
    <t>MY50188XA9002</t>
  </si>
  <si>
    <t>MY50189XA9002</t>
  </si>
  <si>
    <t>MY50190XA9002</t>
  </si>
  <si>
    <t>MY01704XC</t>
  </si>
  <si>
    <t>BARAKO OUTER BLANK LH</t>
  </si>
  <si>
    <t>MY01726XB</t>
  </si>
  <si>
    <t>M9AC 03-01 DIEHOLDER-3</t>
  </si>
  <si>
    <t>MY01727XB</t>
  </si>
  <si>
    <t>RC81-06-01-0 2ND PIE-1</t>
  </si>
  <si>
    <t>MY50203XA9001</t>
  </si>
  <si>
    <t>6FBA CVR A-1)DRAW1</t>
  </si>
  <si>
    <t>MY50204XA9001</t>
  </si>
  <si>
    <t>6FBA CVR A-2)DRAW2</t>
  </si>
  <si>
    <t>MY50205XA9001</t>
  </si>
  <si>
    <t>6FBA CVR A-4)REST</t>
  </si>
  <si>
    <t>MY50206XA9001</t>
  </si>
  <si>
    <t>6FBA CVR A-5)TRIM</t>
  </si>
  <si>
    <t>MY50207XA9001</t>
  </si>
  <si>
    <t>6FBA CVR A-6)FLPI(T)</t>
  </si>
  <si>
    <t>MF06834XO</t>
  </si>
  <si>
    <t>KD04628-Y533-MO04R1</t>
  </si>
  <si>
    <t>MY50208XA9001</t>
  </si>
  <si>
    <t>6FBA CVR A-7)LOUVER</t>
  </si>
  <si>
    <t>MY50209XA9001</t>
  </si>
  <si>
    <t>6FBA CVR A-8)TOX1</t>
  </si>
  <si>
    <t>MY50210XA9001</t>
  </si>
  <si>
    <t>6FBA CVR A-9)T2T3(T)</t>
  </si>
  <si>
    <t>MY50211XA9001</t>
  </si>
  <si>
    <t>6FBA CVR A-10)CLI1-2</t>
  </si>
  <si>
    <t>MY50212XA9001</t>
  </si>
  <si>
    <t>6FBA CVR A-11)CLI3-4</t>
  </si>
  <si>
    <t>MY50213XA9001</t>
  </si>
  <si>
    <t>6FBA CVR B-1)DRAW1</t>
  </si>
  <si>
    <t>MY50214XA9001</t>
  </si>
  <si>
    <t>6FBA CVR B-1)DRAW2</t>
  </si>
  <si>
    <t>MY50215XA9001</t>
  </si>
  <si>
    <t>6FBA CVR B-4)REST</t>
  </si>
  <si>
    <t>MY50216XA9001</t>
  </si>
  <si>
    <t>6FBA CVR B-5)TRIM</t>
  </si>
  <si>
    <t>MY50217XA9001</t>
  </si>
  <si>
    <t>6FBA CVR B-6)PI(SM)</t>
  </si>
  <si>
    <t>MY50218XA9001</t>
  </si>
  <si>
    <t>6FBA CVR B-7)PI-C)T</t>
  </si>
  <si>
    <t>MY50219XA9001</t>
  </si>
  <si>
    <t>6FBA CVR B-8)TOX1</t>
  </si>
  <si>
    <t>MY50220XA9001</t>
  </si>
  <si>
    <t>6FBA CVR B-9)TOX2</t>
  </si>
  <si>
    <t>MY50221XA9001</t>
  </si>
  <si>
    <t>6FBA CVR B-10)TOX3</t>
  </si>
  <si>
    <t>MY01589XC</t>
  </si>
  <si>
    <t>KSW STAY A MUFF CVR</t>
  </si>
  <si>
    <t>MY01729XB</t>
  </si>
  <si>
    <t>YRC4-10 TRIMCOVER-2</t>
  </si>
  <si>
    <t>MY01720XB</t>
  </si>
  <si>
    <t>AT05-100968-01-110-07-1</t>
  </si>
  <si>
    <t>MY01730XB</t>
  </si>
  <si>
    <t>UC#1-100381-10-035-00</t>
  </si>
  <si>
    <t>MY50223XA9001</t>
  </si>
  <si>
    <t>BARAKO BLKDIE BDYMUF</t>
  </si>
  <si>
    <t>MY50202XA9002</t>
  </si>
  <si>
    <t>MY01732XB</t>
  </si>
  <si>
    <t>BARAKO-CLAMP DIE</t>
  </si>
  <si>
    <t>MY01733XB</t>
  </si>
  <si>
    <t>BARAKO-BEND DIE R60</t>
  </si>
  <si>
    <t>MY50223XA9002</t>
  </si>
  <si>
    <t>MY50223XA</t>
  </si>
  <si>
    <t>MY50224XA9001</t>
  </si>
  <si>
    <t>6FBA CVR A-10)TOX3</t>
  </si>
  <si>
    <t>MY01723XB</t>
  </si>
  <si>
    <t>7XP10 2L 18H/W350 LWR2</t>
  </si>
  <si>
    <t>MY01725XB</t>
  </si>
  <si>
    <t>2.3XP6 4L 42H/W500 UPR2</t>
  </si>
  <si>
    <t>MY50148XA</t>
  </si>
  <si>
    <t>MY01717XB</t>
  </si>
  <si>
    <t>23-4847802-7-5400#4101</t>
  </si>
  <si>
    <t>MY01718XB</t>
  </si>
  <si>
    <t>23-4847802-7-5400#4102</t>
  </si>
  <si>
    <t>MY01728XB</t>
  </si>
  <si>
    <t>RC82-04-19-0 TRIM CAM-8</t>
  </si>
  <si>
    <t>MY50222XA9002</t>
  </si>
  <si>
    <t>MY50174XA9002</t>
  </si>
  <si>
    <t>MY50175XA9002</t>
  </si>
  <si>
    <t>MY50176XA9002</t>
  </si>
  <si>
    <t>MY50177XA9002</t>
  </si>
  <si>
    <t>MY50178XA9002</t>
  </si>
  <si>
    <t>MY50179XA9002</t>
  </si>
  <si>
    <t>MY50180XA9002</t>
  </si>
  <si>
    <t>MY50181XA9002</t>
  </si>
  <si>
    <t>MY50182XA9002</t>
  </si>
  <si>
    <t>MY50183XA9002</t>
  </si>
  <si>
    <t>MY01722XB</t>
  </si>
  <si>
    <t>SHV- HS01-300-000 UPR</t>
  </si>
  <si>
    <t>MY01731XB</t>
  </si>
  <si>
    <t>HS01-040-LOWERPNCH-3</t>
  </si>
  <si>
    <t>MY01734XB</t>
  </si>
  <si>
    <t>RC296-07-01-0 PILOT</t>
  </si>
  <si>
    <t>MY01736XB</t>
  </si>
  <si>
    <t>RC296-07-08-0 KO</t>
  </si>
  <si>
    <t>MY50202XA</t>
  </si>
  <si>
    <t>MY01715XA</t>
  </si>
  <si>
    <t>BARAKO BLKDIE BDYMUF-RTN</t>
  </si>
  <si>
    <t>MY50149XA</t>
  </si>
  <si>
    <t>MY50150XA</t>
  </si>
  <si>
    <t>MY50151XA</t>
  </si>
  <si>
    <t>MY50152XA</t>
  </si>
  <si>
    <t>MY50153XA</t>
  </si>
  <si>
    <t>MY50154XA</t>
  </si>
  <si>
    <t>MY50155XA</t>
  </si>
  <si>
    <t>MY50156XA</t>
  </si>
  <si>
    <t>MY50157XA</t>
  </si>
  <si>
    <t>MY50158XA</t>
  </si>
  <si>
    <t>MY50159XA</t>
  </si>
  <si>
    <t>MY50160XA</t>
  </si>
  <si>
    <t>MY50161XA</t>
  </si>
  <si>
    <t>MY50162XA</t>
  </si>
  <si>
    <t>MY50164XA</t>
  </si>
  <si>
    <t>MY50165XA</t>
  </si>
  <si>
    <t>MY50166XA</t>
  </si>
  <si>
    <t>MY50167XA</t>
  </si>
  <si>
    <t>MY50168XA</t>
  </si>
  <si>
    <t>MY50169XA</t>
  </si>
  <si>
    <t>MY50170XA</t>
  </si>
  <si>
    <t>MY50171XA</t>
  </si>
  <si>
    <t>MY50173XA</t>
  </si>
  <si>
    <t>MF06870XM</t>
  </si>
  <si>
    <t>KD04615-Y421-COM03R1</t>
  </si>
  <si>
    <t>MF06871XM</t>
  </si>
  <si>
    <t>KD04615-Y421-BEN03R1</t>
  </si>
  <si>
    <t>MY50203XA9002</t>
  </si>
  <si>
    <t>MY50204XA9002</t>
  </si>
  <si>
    <t>MY50205XA9002</t>
  </si>
  <si>
    <t>MY50206XA9002</t>
  </si>
  <si>
    <t>MY50207XA9002</t>
  </si>
  <si>
    <t>MY50208XA9002</t>
  </si>
  <si>
    <t>MY50209XA9002</t>
  </si>
  <si>
    <t>MY50210XA9002</t>
  </si>
  <si>
    <t>MY50211XA9002</t>
  </si>
  <si>
    <t>MY50212XA9002</t>
  </si>
  <si>
    <t>MY50213XA9002</t>
  </si>
  <si>
    <t>MY50214XA9002</t>
  </si>
  <si>
    <t>MY50215XA9002</t>
  </si>
  <si>
    <t>MY50216XA9002</t>
  </si>
  <si>
    <t>MY50217XA9002</t>
  </si>
  <si>
    <t>MY50218XA9002</t>
  </si>
  <si>
    <t>MY50219XA9002</t>
  </si>
  <si>
    <t>MY50220XA9002</t>
  </si>
  <si>
    <t>MY50221XA9002</t>
  </si>
  <si>
    <t>MY01740XB</t>
  </si>
  <si>
    <t>7-1700 RR #110 DIE-5</t>
  </si>
  <si>
    <t>MY01741XB</t>
  </si>
  <si>
    <t>PA1-189-001-A HOLDER</t>
  </si>
  <si>
    <t>MY01742XB</t>
  </si>
  <si>
    <t>PA1-007-004-B FOOTING</t>
  </si>
  <si>
    <t>MY01743XB</t>
  </si>
  <si>
    <t>PA1-007-003-B M.BASE</t>
  </si>
  <si>
    <t>MY01744XB</t>
  </si>
  <si>
    <t>AT05-101917-07-032-00</t>
  </si>
  <si>
    <t>MY01745XB</t>
  </si>
  <si>
    <t>AT05-101917-08-032-00</t>
  </si>
  <si>
    <t>MY01746XB</t>
  </si>
  <si>
    <t>AT05-101917-11-032-00</t>
  </si>
  <si>
    <t>MY50224XA9002</t>
  </si>
  <si>
    <t>MF51608XG</t>
  </si>
  <si>
    <t>CA02467-Y609-1BEN17R4</t>
  </si>
  <si>
    <t>MF51609XG</t>
  </si>
  <si>
    <t>CA05805-Y676-1BEN13R2</t>
  </si>
  <si>
    <t>MF51610XG</t>
  </si>
  <si>
    <t>KD03928-Y121-EMB11R4</t>
  </si>
  <si>
    <t>MF51611XG</t>
  </si>
  <si>
    <t>KD04037-Y962-COM04R1</t>
  </si>
  <si>
    <t>MF51612XG</t>
  </si>
  <si>
    <t>KD04037-Y970-2BEN02R2</t>
  </si>
  <si>
    <t>MY50189XA</t>
  </si>
  <si>
    <t>MY50190XA</t>
  </si>
  <si>
    <t>MY50191XA</t>
  </si>
  <si>
    <t>MY50192XA</t>
  </si>
  <si>
    <t>MY50193XA</t>
  </si>
  <si>
    <t>MY50194XA</t>
  </si>
  <si>
    <t>MY50195XA</t>
  </si>
  <si>
    <t>MY01721XB</t>
  </si>
  <si>
    <t>HL4 BLK DIE INSERT-3</t>
  </si>
  <si>
    <t>MY01737XB</t>
  </si>
  <si>
    <t>BRKO-PRESSUREDIE R60</t>
  </si>
  <si>
    <t>MY01738XB</t>
  </si>
  <si>
    <t>BRKO-PRESSUREDIE R120</t>
  </si>
  <si>
    <t>MY01735XB</t>
  </si>
  <si>
    <t>RC296-05-05-0 S.PLATE</t>
  </si>
  <si>
    <t>MY01759XB</t>
  </si>
  <si>
    <t>00667735 DIE HOLDER</t>
  </si>
  <si>
    <t>MF07036XM</t>
  </si>
  <si>
    <t>KD04630-Y282-COM01R1</t>
  </si>
  <si>
    <t>MF07037XM</t>
  </si>
  <si>
    <t>KD04630-Y282-BUR01R1</t>
  </si>
  <si>
    <t>MF07038XM</t>
  </si>
  <si>
    <t>KD04630-Y282-BEN01R1</t>
  </si>
  <si>
    <t>MF07042XM</t>
  </si>
  <si>
    <t>KD04614-Y241-COM02R1</t>
  </si>
  <si>
    <t>MF07043XM</t>
  </si>
  <si>
    <t>KD04614-Y241-1BEN02R1</t>
  </si>
  <si>
    <t>MF07044XM</t>
  </si>
  <si>
    <t>KD04614-Y241-2BEN02R1</t>
  </si>
  <si>
    <t>MF07045XM</t>
  </si>
  <si>
    <t>KD04614-Y241-3BEN02R1</t>
  </si>
  <si>
    <t>MY01757XB</t>
  </si>
  <si>
    <t>3XP6 4L 42H/W500 UPPER-2</t>
  </si>
  <si>
    <t>MY01758XB</t>
  </si>
  <si>
    <t>3XP6 4L 42H/W500 LOWER-3</t>
  </si>
  <si>
    <t>MF06927XO</t>
  </si>
  <si>
    <t>KD04628-Y533-MO05R1</t>
  </si>
  <si>
    <t>MF06928XO</t>
  </si>
  <si>
    <t>KD04628-Y536-MO05R1</t>
  </si>
  <si>
    <t>MY01752XC</t>
  </si>
  <si>
    <t>KYA BLANKING DIE MOD</t>
  </si>
  <si>
    <t>MY01754XB</t>
  </si>
  <si>
    <t>AT05-101917-04-010-00</t>
  </si>
  <si>
    <t>MY01755XB</t>
  </si>
  <si>
    <t>UC-#131 TRIMMING DIE</t>
  </si>
  <si>
    <t>MY01760XB</t>
  </si>
  <si>
    <t>BARAKO CLAMP DIE R60</t>
  </si>
  <si>
    <t>MF06887XM</t>
  </si>
  <si>
    <t>KD04619-Y200-COM05R1</t>
  </si>
  <si>
    <t>MF06888XM</t>
  </si>
  <si>
    <t>KD04619-Y200-1BEN05R1</t>
  </si>
  <si>
    <t>MF06889XM</t>
  </si>
  <si>
    <t>KD04619-Y200-2BEN05R1</t>
  </si>
  <si>
    <t>MF06955XM</t>
  </si>
  <si>
    <t>KD04615-Y455-COM02R1</t>
  </si>
  <si>
    <t>MY01748XB</t>
  </si>
  <si>
    <t>RC63-06-15-0 STUD</t>
  </si>
  <si>
    <t>MY01749XB</t>
  </si>
  <si>
    <t>M9AC 03-01 DIEHOLDER-4</t>
  </si>
  <si>
    <t>MY01750XB</t>
  </si>
  <si>
    <t>YRC4-10 TRIMCOVER-3</t>
  </si>
  <si>
    <t>MY01553XB</t>
  </si>
  <si>
    <t>52117-KPG-7100 INSERT</t>
  </si>
  <si>
    <t>MF07062XN</t>
  </si>
  <si>
    <t>KD02902-6170-RWKJIG</t>
  </si>
  <si>
    <t>MY01494XC</t>
  </si>
  <si>
    <t>MB701569 GARNISHTRM-REP</t>
  </si>
  <si>
    <t>MF07039XM</t>
  </si>
  <si>
    <t>KD04619-Y345-COM03R1</t>
  </si>
  <si>
    <t>MF07040XM</t>
  </si>
  <si>
    <t>KD04619-Y345-PIE03R1</t>
  </si>
  <si>
    <t>MF07041XM</t>
  </si>
  <si>
    <t>KD04619-Y345-BEN03R1</t>
  </si>
  <si>
    <t>MF06840XN</t>
  </si>
  <si>
    <t>KD04614-Y205-2JIG05R1</t>
  </si>
  <si>
    <t>MF06842XN</t>
  </si>
  <si>
    <t>KD04625-Y298ET-2JIG03R1</t>
  </si>
  <si>
    <t>MF06851XN</t>
  </si>
  <si>
    <t>KD04618-E251-1JIG05R1</t>
  </si>
  <si>
    <t>MF06852XN</t>
  </si>
  <si>
    <t>KD04618-E251-2JIG05R1</t>
  </si>
  <si>
    <t>MF06853XN</t>
  </si>
  <si>
    <t>KD04618-E252-1JIG05R1</t>
  </si>
  <si>
    <t>MF06854XN</t>
  </si>
  <si>
    <t>KD04618-E252-2JIG05R1</t>
  </si>
  <si>
    <t>MF06855XN</t>
  </si>
  <si>
    <t>KD04618-E261-1JIG06R1</t>
  </si>
  <si>
    <t>MF06856XN</t>
  </si>
  <si>
    <t>KD04618-E261-2JIG06R1</t>
  </si>
  <si>
    <t>MF06857XN</t>
  </si>
  <si>
    <t>KD04618-E262-1JIG06R1</t>
  </si>
  <si>
    <t>MF06858XN</t>
  </si>
  <si>
    <t>KD04618-E262-2JIG06R1</t>
  </si>
  <si>
    <t>MF06859XN</t>
  </si>
  <si>
    <t>KD04625-Y545-1JIG04R1</t>
  </si>
  <si>
    <t>MF06860XN</t>
  </si>
  <si>
    <t>KD04625-Y545-2JIG04R1</t>
  </si>
  <si>
    <t>MF06861XN</t>
  </si>
  <si>
    <t>KD04628-Y380-1JIG06R1</t>
  </si>
  <si>
    <t>MF06862XN</t>
  </si>
  <si>
    <t>KD04628-Y380-2JIG06R1</t>
  </si>
  <si>
    <t>MF06863XN</t>
  </si>
  <si>
    <t>KD04628-Y320-1JIG05R1</t>
  </si>
  <si>
    <t>MF06864XN</t>
  </si>
  <si>
    <t>KD04628-Y320-2JIG05R1</t>
  </si>
  <si>
    <t>MF06865XN</t>
  </si>
  <si>
    <t>KD04625-Y135-1JIG05R1</t>
  </si>
  <si>
    <t>MF06866XN</t>
  </si>
  <si>
    <t>KD04625-Y135-2JIG05R1</t>
  </si>
  <si>
    <t>MF07053XO</t>
  </si>
  <si>
    <t>CA05805-Y767-COM06R2</t>
  </si>
  <si>
    <t>MY50203XA</t>
  </si>
  <si>
    <t>MY50204XA</t>
  </si>
  <si>
    <t>MY50205XA</t>
  </si>
  <si>
    <t>MY50206XA</t>
  </si>
  <si>
    <t>MY50207XA</t>
  </si>
  <si>
    <t>MY50208XA</t>
  </si>
  <si>
    <t>MY50209XA</t>
  </si>
  <si>
    <t>MY50210XA</t>
  </si>
  <si>
    <t>MY50211XA</t>
  </si>
  <si>
    <t>MY50212XA</t>
  </si>
  <si>
    <t>MY50213XA</t>
  </si>
  <si>
    <t>MY50214XA</t>
  </si>
  <si>
    <t>MY50215XA</t>
  </si>
  <si>
    <t>MY50216XA</t>
  </si>
  <si>
    <t>MY50217XA</t>
  </si>
  <si>
    <t>MY50218XA</t>
  </si>
  <si>
    <t>MY50219XA</t>
  </si>
  <si>
    <t>MY50220XA</t>
  </si>
  <si>
    <t>MY50221XA</t>
  </si>
  <si>
    <t>MY50224XA</t>
  </si>
  <si>
    <t>MF07054XM</t>
  </si>
  <si>
    <t>KD04614-Y158-COM01R1</t>
  </si>
  <si>
    <t>MF07055XM</t>
  </si>
  <si>
    <t>KD04614-Y158-BEN01R1</t>
  </si>
  <si>
    <t>MF06819XO</t>
  </si>
  <si>
    <t>KD04571-Y600-COM04R1</t>
  </si>
  <si>
    <t>MF06820XO</t>
  </si>
  <si>
    <t>KD04571-Y600-PIE04R1</t>
  </si>
  <si>
    <t>MF06821XO</t>
  </si>
  <si>
    <t>KD04571-Y600-1BEN04R1</t>
  </si>
  <si>
    <t>MF06839XN</t>
  </si>
  <si>
    <t>KD04614-Y205-1JIG05R1</t>
  </si>
  <si>
    <t>MF06841XN</t>
  </si>
  <si>
    <t>KD04625-Y298ET-1JIG03R1</t>
  </si>
  <si>
    <t>MF06845XN</t>
  </si>
  <si>
    <t>KD04625-E549-1JIG04R1</t>
  </si>
  <si>
    <t>MF06846XN</t>
  </si>
  <si>
    <t>KD04625-E549-2JIG04R1</t>
  </si>
  <si>
    <t>MF06849XN</t>
  </si>
  <si>
    <t>KD04625-E770-1JIG04R1</t>
  </si>
  <si>
    <t>MF06850XN</t>
  </si>
  <si>
    <t>KD04625-E770-2JIG04R1</t>
  </si>
  <si>
    <t>MY50137XA9001</t>
  </si>
  <si>
    <t>MY01766XB</t>
  </si>
  <si>
    <t>WR15-101389-05-012-00</t>
  </si>
  <si>
    <t>MY01763XB</t>
  </si>
  <si>
    <t>3XP6 4L 29H/W350 LWR5</t>
  </si>
  <si>
    <t>MF06966XM</t>
  </si>
  <si>
    <t>KD04619-Y346-COM03R1</t>
  </si>
  <si>
    <t>MF06967XM</t>
  </si>
  <si>
    <t>KD04619-Y346-PIE03R1</t>
  </si>
  <si>
    <t>MF06968XM</t>
  </si>
  <si>
    <t>KD04619-Y346-BEN03R1</t>
  </si>
  <si>
    <t>MY01769XB</t>
  </si>
  <si>
    <t>2.3XP6 4L 42H/W500 LWR3</t>
  </si>
  <si>
    <t>FY2021 Actual</t>
  </si>
  <si>
    <t>Reason of Increase / Decrease of Sales</t>
  </si>
  <si>
    <t>3QRF revirew_2021.08.05</t>
  </si>
  <si>
    <t>FINISH</t>
  </si>
  <si>
    <t>Forecast</t>
  </si>
  <si>
    <t>Request For Quotation</t>
  </si>
  <si>
    <t>Sales WIP</t>
  </si>
  <si>
    <r>
      <t>Sales Plan (</t>
    </r>
    <r>
      <rPr>
        <sz val="20"/>
        <color rgb="FF0070C0"/>
        <rFont val="Calibri"/>
        <family val="2"/>
      </rPr>
      <t>∑</t>
    </r>
    <r>
      <rPr>
        <sz val="20"/>
        <color rgb="FF0070C0"/>
        <rFont val="Arial"/>
        <family val="2"/>
      </rPr>
      <t>)</t>
    </r>
  </si>
  <si>
    <t>TDM FY2021
Sales Trend</t>
  </si>
  <si>
    <t>TDM  Sales Plan</t>
  </si>
  <si>
    <r>
      <t>Actual (</t>
    </r>
    <r>
      <rPr>
        <sz val="20"/>
        <color rgb="FFFF0000"/>
        <rFont val="Calibri"/>
        <family val="2"/>
      </rPr>
      <t>∑</t>
    </r>
    <r>
      <rPr>
        <sz val="20"/>
        <color rgb="FFFF0000"/>
        <rFont val="Arial"/>
        <family val="2"/>
      </rPr>
      <t>)</t>
    </r>
  </si>
  <si>
    <t>3QRF_08.16.21</t>
  </si>
  <si>
    <t>TDM (LOCAL) MY</t>
    <phoneticPr fontId="5"/>
  </si>
  <si>
    <t>TDM (FTEC) MF</t>
    <phoneticPr fontId="5"/>
  </si>
  <si>
    <t>TDM  MY+MF</t>
    <phoneticPr fontId="5"/>
  </si>
  <si>
    <t>TDM (FTEC) MV</t>
    <phoneticPr fontId="5"/>
  </si>
  <si>
    <t>TDM (FTEC)  Total</t>
    <phoneticPr fontId="5"/>
  </si>
  <si>
    <t>TDM Total</t>
    <phoneticPr fontId="5"/>
  </si>
  <si>
    <t>FY2021 2QRF 08.16.21</t>
  </si>
  <si>
    <t>2QRF vs 1QRF</t>
  </si>
  <si>
    <t>3QRF vs 2QRF</t>
  </si>
  <si>
    <t>TDM FY2021
Sales Trend
3QRF_2021.08.16</t>
  </si>
  <si>
    <t>Sales Plan (3QRF)</t>
  </si>
  <si>
    <t>1QRF</t>
  </si>
  <si>
    <t>2QRF</t>
  </si>
  <si>
    <t>3QRF</t>
  </si>
  <si>
    <t>4QRF</t>
  </si>
  <si>
    <t>Date submitted</t>
  </si>
  <si>
    <r>
      <t>Forecast (</t>
    </r>
    <r>
      <rPr>
        <sz val="20"/>
        <rFont val="Calibri"/>
        <family val="2"/>
      </rPr>
      <t>∑</t>
    </r>
    <r>
      <rPr>
        <sz val="20"/>
        <rFont val="Arial"/>
        <family val="2"/>
      </rPr>
      <t>)</t>
    </r>
  </si>
  <si>
    <t>8/2 -&gt; 8/5</t>
  </si>
  <si>
    <t>MF07095XM</t>
  </si>
  <si>
    <t>Waiting partslist and drawing from Press -&gt; partlist sent 8/10</t>
  </si>
  <si>
    <t>MF07094XJ</t>
  </si>
  <si>
    <t>MF07091XO</t>
  </si>
  <si>
    <t>MF07092XO</t>
  </si>
  <si>
    <t>MF07093XO</t>
  </si>
  <si>
    <t>MF07090XO</t>
  </si>
  <si>
    <t>KD02160-Y124-MO02R3</t>
  </si>
  <si>
    <t>MF07089XO</t>
  </si>
  <si>
    <t>FLAT PULLEY</t>
  </si>
  <si>
    <t>KD02169-Y712-MO06R1</t>
  </si>
  <si>
    <t>MS04831XG</t>
  </si>
  <si>
    <t>M BRACKET</t>
  </si>
  <si>
    <t>CRANK CASE JIG MOD</t>
  </si>
  <si>
    <t>MY01815XC</t>
  </si>
  <si>
    <t>MY01813XB</t>
  </si>
  <si>
    <t>MY01814XB</t>
  </si>
  <si>
    <t>KD04634-Y415 (02) GUIDE L - JIG 1</t>
  </si>
  <si>
    <t>KD04634-Y415 (02) GUIDE L - JIG 2</t>
  </si>
  <si>
    <t>K88R PLT R PVT-PROG</t>
  </si>
  <si>
    <t>MY50235XA</t>
  </si>
  <si>
    <t>PLATE R PIVOT</t>
  </si>
  <si>
    <t>MY50235XA9001</t>
  </si>
  <si>
    <t>MY50235XA9002</t>
  </si>
  <si>
    <t>K88R Progressive_Die Delivery_40%</t>
  </si>
  <si>
    <t>K88R Progressive_Die Approval_30%</t>
  </si>
  <si>
    <t>K88R PLT R PVT-JIG</t>
  </si>
  <si>
    <t>MY50236XA</t>
  </si>
  <si>
    <t>MY50236XA9001</t>
  </si>
  <si>
    <t>K88R Jjg_Down Payment_30%</t>
  </si>
  <si>
    <t>MY50236XA9002</t>
  </si>
  <si>
    <t>K88R Jig_Die Delivery_40%</t>
  </si>
  <si>
    <t>K88R Jig_Die Approval_30%</t>
  </si>
  <si>
    <t>KD02166-E175-MO02R3</t>
  </si>
  <si>
    <t>MS04836XG</t>
  </si>
  <si>
    <t>GATE ASSY</t>
  </si>
  <si>
    <t>ECO Die Repair</t>
  </si>
  <si>
    <t>REF</t>
  </si>
  <si>
    <t>HS01-107-0000 &amp; YS598-00 (3-CAV)</t>
  </si>
  <si>
    <t>KD04629-E501-</t>
  </si>
  <si>
    <t>KD04629-E501 JIG 1</t>
  </si>
  <si>
    <t>KD04629-E501 JIG 2</t>
  </si>
  <si>
    <t>KD02165-Y141-</t>
  </si>
  <si>
    <t>KD02165-Y141 PIE-BURRING / BEND DIE REPAIR</t>
  </si>
  <si>
    <t>TAX AND DUTIES</t>
  </si>
  <si>
    <t>VAT</t>
  </si>
  <si>
    <t>TRANSPORTATION</t>
  </si>
  <si>
    <t>REINFORCEMENT RH REF</t>
  </si>
  <si>
    <t>21-20011</t>
  </si>
  <si>
    <t>KPYV COVER MUFFLER</t>
  </si>
  <si>
    <t>KPYV COVER MUFFLER DRAW DIE</t>
  </si>
  <si>
    <t>KPYV COVER MUFFLER TRIM DIE</t>
  </si>
  <si>
    <t>KPYV COVER MUFFLER RESTRIKE DIE</t>
  </si>
  <si>
    <t>21-20057</t>
  </si>
  <si>
    <t>21-20054</t>
  </si>
  <si>
    <t>Feb</t>
  </si>
  <si>
    <t>Mar</t>
  </si>
  <si>
    <t>Month Issued</t>
  </si>
  <si>
    <t>Date Issued</t>
  </si>
  <si>
    <t>Quotation Number</t>
  </si>
  <si>
    <t>Job Crown</t>
  </si>
  <si>
    <t>Requestor</t>
  </si>
  <si>
    <t>Product No.:</t>
  </si>
  <si>
    <t>Product Name:</t>
  </si>
  <si>
    <t>Remarks</t>
  </si>
  <si>
    <t>RFQ Status</t>
  </si>
  <si>
    <t>RFQ notes</t>
  </si>
  <si>
    <t>Estimated Price ($)</t>
  </si>
  <si>
    <t>Estimated Fabrication Completion month</t>
  </si>
  <si>
    <t>RFQ Completion Plan date</t>
  </si>
  <si>
    <t>Quotation Sent Date</t>
  </si>
  <si>
    <t>Date Registered in System</t>
  </si>
  <si>
    <t>Computation</t>
  </si>
  <si>
    <t>Status</t>
  </si>
  <si>
    <t>Reason</t>
  </si>
  <si>
    <t>Confirmation Status Date</t>
  </si>
  <si>
    <t>Quotation System</t>
  </si>
  <si>
    <t>Manual Computation</t>
  </si>
  <si>
    <t>PARTS ORDER</t>
  </si>
  <si>
    <t>SIR MIKE</t>
  </si>
  <si>
    <t>NEW DIE</t>
  </si>
  <si>
    <t>NEW JIG</t>
  </si>
  <si>
    <t>On-going</t>
  </si>
  <si>
    <t>21-20075</t>
  </si>
  <si>
    <t>21-20078</t>
  </si>
  <si>
    <t>21-20080</t>
  </si>
  <si>
    <t>21-20081</t>
  </si>
  <si>
    <t>21-20083</t>
  </si>
  <si>
    <t>GLOBALSPECS_COR</t>
  </si>
  <si>
    <t>Sale Plan Month</t>
  </si>
  <si>
    <t>RFQ</t>
  </si>
  <si>
    <t>2DF, SD, EW, E, TKK 8/26</t>
  </si>
  <si>
    <t>3XP6 8L 42H/W500 LOWER4</t>
  </si>
  <si>
    <t>MY01816XB</t>
  </si>
  <si>
    <t>3XP6 8L 42H/W500 UPPER3</t>
  </si>
  <si>
    <t>MY01817XB</t>
  </si>
  <si>
    <t>BRKO BRKT #1.COM</t>
  </si>
  <si>
    <t>MY50237XA</t>
  </si>
  <si>
    <t>MY50237XA9001</t>
  </si>
  <si>
    <t>MY50237XA9002</t>
  </si>
  <si>
    <t>BARAKO BRACKET_30% Sample Submission</t>
  </si>
  <si>
    <t>BARAKO BRACKET_10% Die Del</t>
  </si>
  <si>
    <t>BRKO BRKT #1.COM-RTN</t>
  </si>
  <si>
    <t>MY01818XA</t>
  </si>
  <si>
    <t>BARAKO BRACKET_10% 30day RTN</t>
  </si>
  <si>
    <t>BRKO BRKT #2.FOR/BE</t>
  </si>
  <si>
    <t>MY50238XA</t>
  </si>
  <si>
    <t>MY50238XA9001</t>
  </si>
  <si>
    <t>MY50238XA9002</t>
  </si>
  <si>
    <t>BRKO BRKT #2.FOR/ BE-RTN</t>
  </si>
  <si>
    <t>MY01819XA</t>
  </si>
  <si>
    <t>BRKO BRKT #3.PIE (S)</t>
  </si>
  <si>
    <t>MY50239XA</t>
  </si>
  <si>
    <t>MY50239XA9001</t>
  </si>
  <si>
    <t>MY50239XA9002</t>
  </si>
  <si>
    <t>BRKO BRKT #3.PIE (S)-RTN</t>
  </si>
  <si>
    <t>MY01820XA</t>
  </si>
  <si>
    <t>BDY MUF #1.BLANK</t>
  </si>
  <si>
    <t>MY50240XA</t>
  </si>
  <si>
    <t>BODY MUFFFLER TAPER</t>
  </si>
  <si>
    <t>MY50240XA9001</t>
  </si>
  <si>
    <t>MY50240XA9002</t>
  </si>
  <si>
    <t>BODY MUFFLER_30% Sample Submission</t>
  </si>
  <si>
    <t>BODY MUFFLER_10% Die Del</t>
  </si>
  <si>
    <t>BDY MUF #1.BLANK-RTN</t>
  </si>
  <si>
    <t>MY01821XA</t>
  </si>
  <si>
    <t>BODY MUFFLER_10% 30day RTN</t>
  </si>
  <si>
    <t>BDY MUF #2.FORM</t>
  </si>
  <si>
    <t>MY50241XA</t>
  </si>
  <si>
    <t>MY50241XA9001</t>
  </si>
  <si>
    <t>MY50241XA9002</t>
  </si>
  <si>
    <t>BDY MUF #2.FORM-RTN</t>
  </si>
  <si>
    <t>MY01822XA</t>
  </si>
  <si>
    <t>6MAA DRAW LINER</t>
  </si>
  <si>
    <t>MY01824XC</t>
  </si>
  <si>
    <t>DRAW DIE</t>
  </si>
  <si>
    <t>6MAA TOX/PIE LINER</t>
  </si>
  <si>
    <t>MY01825XC</t>
  </si>
  <si>
    <t>TOX/PIERCE DIE</t>
  </si>
  <si>
    <t>6MAA LOUVER/PIE LINER</t>
  </si>
  <si>
    <t>MY01826XC</t>
  </si>
  <si>
    <t>LOUVER/PIERCE DIE</t>
  </si>
  <si>
    <t>UC-#110-1 LANCINGDIE</t>
  </si>
  <si>
    <t>MY01823XB</t>
  </si>
  <si>
    <t>MSXH</t>
  </si>
  <si>
    <t>7-0900 RR #108 DIE-6</t>
  </si>
  <si>
    <t>MY01827XB</t>
  </si>
  <si>
    <t>KD02167-Y826-MO07R2</t>
  </si>
  <si>
    <t>MS04843XH</t>
  </si>
  <si>
    <t>W°PULLEY</t>
  </si>
  <si>
    <t>21-19762</t>
  </si>
  <si>
    <t>PANEL SIDE LH/RH</t>
  </si>
  <si>
    <t>12% VAT</t>
  </si>
  <si>
    <t>21-19924</t>
  </si>
  <si>
    <t>21-20069</t>
  </si>
  <si>
    <t>21-20072</t>
  </si>
  <si>
    <t>21-20073</t>
  </si>
  <si>
    <t>BARAKO R60 PRESSURE DIE B (LOWER SKD11)</t>
  </si>
  <si>
    <t>21-20076</t>
  </si>
  <si>
    <t>CA05107-Y405 PIN GAUGE</t>
  </si>
  <si>
    <t>21-20085</t>
  </si>
  <si>
    <t>MS. NICOLE</t>
  </si>
  <si>
    <t>PIPE RH SUB ASSY</t>
  </si>
  <si>
    <t>SIR KHALOY</t>
  </si>
  <si>
    <t>b: MF</t>
  </si>
  <si>
    <t xml:space="preserve"> KD04625-Y346-MO04R1 </t>
  </si>
  <si>
    <t xml:space="preserve"> KD04613-Y340-COM06R1 </t>
  </si>
  <si>
    <t xml:space="preserve"> KD04613-Y340-PIE06R1 </t>
  </si>
  <si>
    <t xml:space="preserve"> KD04613-Y340-1BEN06R1 </t>
  </si>
  <si>
    <t xml:space="preserve"> KD04613-Y340-2BEN06R1 </t>
  </si>
  <si>
    <t xml:space="preserve"> KD04613-Y340-3BEN06R1 </t>
  </si>
  <si>
    <t xml:space="preserve"> KD04619-Y301-COM05R1 </t>
  </si>
  <si>
    <t xml:space="preserve"> KD04619-Y301-EMB05R1 </t>
  </si>
  <si>
    <t xml:space="preserve"> KD04619-Y301-BEN05R1 </t>
  </si>
  <si>
    <t xml:space="preserve"> KD04622-Y124-COM04R1 </t>
  </si>
  <si>
    <t xml:space="preserve"> KD04622-Y124-1BEN04R1 </t>
  </si>
  <si>
    <t xml:space="preserve"> KD04622-Y124-2BEN04R1 </t>
  </si>
  <si>
    <t xml:space="preserve"> KD04619-Y306-COM04R1 </t>
  </si>
  <si>
    <t xml:space="preserve"> KD04619-Y306-EMB04R1 </t>
  </si>
  <si>
    <t xml:space="preserve"> KD04619-Y306-BEN04R1 </t>
  </si>
  <si>
    <t xml:space="preserve"> KD04622-Y168-COM03R1 </t>
  </si>
  <si>
    <t xml:space="preserve"> KD04622-Y168-1BEN03R1 </t>
  </si>
  <si>
    <t xml:space="preserve"> KD04622-Y168-2BEN03R1 </t>
  </si>
  <si>
    <t xml:space="preserve"> KD04618-Y240-COM04R1 </t>
  </si>
  <si>
    <t xml:space="preserve"> KD04618-Y240-BUR04R1 </t>
  </si>
  <si>
    <t xml:space="preserve"> KD04618-Y240-1BEN04R1 </t>
  </si>
  <si>
    <t xml:space="preserve"> KD04618-Y240-2BEN04R1 </t>
  </si>
  <si>
    <t xml:space="preserve"> KD04619-Y257-COM02R1 </t>
  </si>
  <si>
    <t xml:space="preserve"> KD04619-Y257-EMB02R1 </t>
  </si>
  <si>
    <t xml:space="preserve"> KD04612-Y176-COM07R1 </t>
  </si>
  <si>
    <t xml:space="preserve"> KD04612-Y176-PIE07R1 </t>
  </si>
  <si>
    <t xml:space="preserve"> KD04612-Y176-BUR07R1 </t>
  </si>
  <si>
    <t xml:space="preserve"> KD04612-Y176-EMB07R1 </t>
  </si>
  <si>
    <t xml:space="preserve"> KD04612-Y176-1BEN07R1 </t>
  </si>
  <si>
    <t xml:space="preserve"> KD04612-Y176-2BEN07R1 </t>
  </si>
  <si>
    <t xml:space="preserve"> KD04612-Y176-3BEN07R1 </t>
  </si>
  <si>
    <t xml:space="preserve"> KD04619-Y320-COM05R1 </t>
  </si>
  <si>
    <t xml:space="preserve"> KD04619-Y320-PIE05R1 </t>
  </si>
  <si>
    <t xml:space="preserve"> KD04619-Y320-EMB05R1 </t>
  </si>
  <si>
    <t xml:space="preserve"> KD04619-Y320-BEN05R1 </t>
  </si>
  <si>
    <t xml:space="preserve"> KD04613-Y310-COM08R1 </t>
  </si>
  <si>
    <t xml:space="preserve"> KD04613-Y310-BUR08R1 </t>
  </si>
  <si>
    <t xml:space="preserve"> KD04613-Y310-EMB08R1 </t>
  </si>
  <si>
    <t xml:space="preserve"> KD04613-Y310-BEN08R1 </t>
  </si>
  <si>
    <t xml:space="preserve"> KD04613-Y420-COM04R1 </t>
  </si>
  <si>
    <t xml:space="preserve"> KD04613-Y420-EMB04R1 </t>
  </si>
  <si>
    <t xml:space="preserve"> KD04613-Y420-BUR04R1 </t>
  </si>
  <si>
    <t xml:space="preserve"> KD04613-Y420-1BEN04R1 </t>
  </si>
  <si>
    <t xml:space="preserve"> KD04613-Y420-2BEN04R1 </t>
  </si>
  <si>
    <t>a: MY</t>
  </si>
  <si>
    <t xml:space="preserve"> TLAX RR LH PIE PUNCH </t>
  </si>
  <si>
    <t xml:space="preserve"> TLAX RR RH PIE PUNCH </t>
  </si>
  <si>
    <t xml:space="preserve"> TLAX RR LH BUTTON DIE </t>
  </si>
  <si>
    <t xml:space="preserve"> TLAX RR RH BUTTON DIE </t>
  </si>
  <si>
    <t xml:space="preserve"> GUTTER OIL BRKT-COM </t>
  </si>
  <si>
    <t xml:space="preserve"> GUTTER OIL BRKT-VBEND </t>
  </si>
  <si>
    <t xml:space="preserve"> GUTTER OIL-BLANK </t>
  </si>
  <si>
    <t xml:space="preserve"> GUTTER OIL-LBEND </t>
  </si>
  <si>
    <t xml:space="preserve"> GUTTER OIL-FORM </t>
  </si>
  <si>
    <t xml:space="preserve"> KD04612-Y090-1JIG04R1 </t>
  </si>
  <si>
    <t xml:space="preserve"> KD04612-Y090-2JIG04R1 </t>
  </si>
  <si>
    <t xml:space="preserve"> KD04612-Y091-1JIG03R1 </t>
  </si>
  <si>
    <t xml:space="preserve"> KD04612-Y091-2JIG03R1 </t>
  </si>
  <si>
    <t xml:space="preserve"> KD04614-Y210-1JIG08R1 </t>
  </si>
  <si>
    <t xml:space="preserve"> KD04614-Y210-2JIG08R1 </t>
  </si>
  <si>
    <t xml:space="preserve"> KD04615-Y135-1JIG03R1 </t>
  </si>
  <si>
    <t xml:space="preserve"> KD04615-Y135-2JIG03R1 </t>
  </si>
  <si>
    <t xml:space="preserve"> KD04615-Y231-1JIG02R1 </t>
  </si>
  <si>
    <t xml:space="preserve"> KD04615-Y231-2JIG02R1 </t>
  </si>
  <si>
    <t xml:space="preserve"> KD04615-Y236-JIG03R1 </t>
  </si>
  <si>
    <t xml:space="preserve"> KD04615-Y280-1JIG04R1 </t>
  </si>
  <si>
    <t xml:space="preserve"> KD04615-Y280-2JIG04R1 </t>
  </si>
  <si>
    <t xml:space="preserve"> KD04619-Y010-1JIG06R1 </t>
  </si>
  <si>
    <t xml:space="preserve"> KD04619-Y010-2JIG06R1 </t>
  </si>
  <si>
    <t xml:space="preserve"> KD04619-Y025-1JIG04R1 </t>
  </si>
  <si>
    <t xml:space="preserve"> KD04619-Y025-2JIG04R1 </t>
  </si>
  <si>
    <t xml:space="preserve"> KD04619-Y100-1JIG09R1 </t>
  </si>
  <si>
    <t xml:space="preserve"> KD04619-Y100-2JIG09R1 </t>
  </si>
  <si>
    <t xml:space="preserve"> KD04615-Y198-JIG02R1 </t>
  </si>
  <si>
    <t xml:space="preserve"> KD04615-Y199-JIG02R1 </t>
  </si>
  <si>
    <t xml:space="preserve"> 2.3XP6 4L 50H/W580 UPR </t>
  </si>
  <si>
    <t xml:space="preserve"> 2.3XP6 4L 50H/W580 LWR </t>
  </si>
  <si>
    <t xml:space="preserve"> 3.0XP6 4L 50H/W580 UPR </t>
  </si>
  <si>
    <t xml:space="preserve"> #2223 RESTRIKEPUNCH-4 </t>
  </si>
  <si>
    <t xml:space="preserve"> #0221 RESTRIKEPUNCH-4 </t>
  </si>
  <si>
    <t xml:space="preserve"> TLAX RF BUTTON DIE RH-2 </t>
  </si>
  <si>
    <t xml:space="preserve"> TLAX RR BUTTON DIE RH-2 </t>
  </si>
  <si>
    <t xml:space="preserve"> #2011 RESTRIKEPUNCH-4 </t>
  </si>
  <si>
    <t xml:space="preserve"> PUNCH SPEL13-60-P9.5-W7 </t>
  </si>
  <si>
    <t xml:space="preserve"> INSERT MHD 16-30-P9.55 </t>
  </si>
  <si>
    <t xml:space="preserve"> PUNCH SJAS C10-80 P4.1 </t>
  </si>
  <si>
    <t xml:space="preserve"> TLA-#124 MARKPUNCH-2 </t>
  </si>
  <si>
    <t xml:space="preserve"> TRIM DIE1 INSERT2 UPR </t>
  </si>
  <si>
    <t xml:space="preserve"> TRIM DIE3 INSERT2 LWR </t>
  </si>
  <si>
    <t xml:space="preserve"> 2.3XP6 4L 42H/W500 LWR4 </t>
  </si>
  <si>
    <t xml:space="preserve"> PLUNGER TIP DIA110 </t>
  </si>
  <si>
    <t xml:space="preserve"> KD02166-Y071-PIE04R2 </t>
  </si>
  <si>
    <t xml:space="preserve"> B6H-DOWN TUBE1 CHUCK </t>
  </si>
  <si>
    <t xml:space="preserve"> B6H-DOWN TUBE1 COVER </t>
  </si>
  <si>
    <t xml:space="preserve"> B6H-DOWN TUBE2 CHUCK </t>
  </si>
  <si>
    <t xml:space="preserve"> B6H-DOWN TUBE2 COVER </t>
  </si>
  <si>
    <t xml:space="preserve"> KSA-IGC7-7-0500 BEN1 </t>
  </si>
  <si>
    <t xml:space="preserve"> KSA-IGC7-7-0500 BEN2 </t>
  </si>
  <si>
    <t>Status code</t>
  </si>
  <si>
    <t>KD02167-Y195-COM02R5</t>
  </si>
  <si>
    <t>For Sales order registration  8/25</t>
  </si>
  <si>
    <t>KD04571-Y653-2BEN04R1</t>
  </si>
  <si>
    <t>KD04624-Y112-COM05</t>
  </si>
  <si>
    <t>KD04624-Y112-1BENUP05</t>
  </si>
  <si>
    <t>KD04624-Y112-2BEN05</t>
  </si>
  <si>
    <t>KD04624-Y112-3BEN05</t>
  </si>
  <si>
    <t>PLUNGER TIP DIA110-1</t>
  </si>
  <si>
    <t>PLUNGER TIP DIA110-2</t>
  </si>
  <si>
    <t>SRU_Mold_Slot_B2</t>
  </si>
  <si>
    <t>LB05 CARRIER PLANETARY_B1</t>
  </si>
  <si>
    <t>LB05 CARRIER PLANETARY_B2</t>
  </si>
  <si>
    <t>MS04844XG</t>
  </si>
  <si>
    <t>MS04845XG</t>
  </si>
  <si>
    <t>HEAD FRAME</t>
  </si>
  <si>
    <t>MF07096XM</t>
  </si>
  <si>
    <t>MF07098XO</t>
  </si>
  <si>
    <t>MF07097XM</t>
  </si>
  <si>
    <t>MF07099XM</t>
  </si>
  <si>
    <t>MY01828XB</t>
  </si>
  <si>
    <t>MY01829XB</t>
  </si>
  <si>
    <t>\</t>
  </si>
  <si>
    <t>FY2021 2QRF 09.03.21</t>
  </si>
  <si>
    <t>Mecha repair sales_2021.09.03 (MS =&gt; MF + TDM EX + Mecha EX)</t>
  </si>
  <si>
    <t>TDM (FTEC) MV</t>
  </si>
  <si>
    <t>TDM (FTEC)  Total</t>
  </si>
  <si>
    <t>TDM Total</t>
  </si>
  <si>
    <t>Sales Total (∑)</t>
  </si>
  <si>
    <t>Parts Order + Prog Die x 1</t>
  </si>
  <si>
    <t>Parts Order x 104;   Die Order x 12</t>
  </si>
  <si>
    <t>Die Order (K1A Model)</t>
  </si>
  <si>
    <t>Update as of Sep 03,2021</t>
  </si>
  <si>
    <t>Backjob</t>
  </si>
  <si>
    <t>Backlog</t>
  </si>
  <si>
    <t>Move</t>
  </si>
  <si>
    <t>Cancel Order.</t>
  </si>
  <si>
    <t>IGC7-23-4847711PI/B REP</t>
  </si>
  <si>
    <t>IGC7-23-4847711PI REP</t>
  </si>
  <si>
    <t>IGC7-23-4847711CHA REP</t>
  </si>
  <si>
    <t>IGC7-23-4847711FRM1 REP</t>
  </si>
  <si>
    <t>IGC7-23-4847711FRM2 REP</t>
  </si>
  <si>
    <t>KD04630-Y101ET-1JIGUP05</t>
  </si>
  <si>
    <t>KD04630-Y101ET-2JIGUP05</t>
  </si>
  <si>
    <t>KD04625-Y305-1JIGUP07</t>
  </si>
  <si>
    <t>KD04625-Y305-2JIGUP07</t>
  </si>
  <si>
    <t>KD04613-E355-1JIGUP05</t>
  </si>
  <si>
    <t>KD04613-E355-2JIGUP05</t>
  </si>
  <si>
    <t>KD04613-E245-1JIGUP09</t>
  </si>
  <si>
    <t>KD04613-E245-2JIGUP09</t>
  </si>
  <si>
    <t>KD04619-Y310-1JIGUP04</t>
  </si>
  <si>
    <t>KD04619-Y310-2JIGUP04</t>
  </si>
  <si>
    <t>AISIN LB05 CARRIER B1</t>
  </si>
  <si>
    <t>AISIN LB05 CARRIER B2</t>
  </si>
  <si>
    <t>BACKJOB-11</t>
  </si>
  <si>
    <t>KD04619-Y240-1JIGUP08</t>
  </si>
  <si>
    <t>KD04619-Y240-2JIGUP08</t>
  </si>
  <si>
    <t>KD02161-E361-JIG05R1</t>
  </si>
  <si>
    <t>KD04615-E145-JIG02R1</t>
  </si>
  <si>
    <t>KD02169-E160-JIG36R1</t>
  </si>
  <si>
    <t>KD02168-E841-JIG05R1</t>
  </si>
  <si>
    <t>KD04624-R600_210819</t>
  </si>
  <si>
    <t>KD04628-R330_210903</t>
  </si>
  <si>
    <t>KD04628-R739_210906</t>
  </si>
  <si>
    <t>KD04628-R740_210906</t>
  </si>
  <si>
    <t>KD04615-Y356_210901</t>
  </si>
  <si>
    <t>KD04085-Y121_210902</t>
  </si>
  <si>
    <t>KD04628-R557_210906</t>
  </si>
  <si>
    <t>KD04628-R558_210906</t>
  </si>
  <si>
    <t>KD04085-Y120_210902</t>
  </si>
  <si>
    <t>KD04628-R320_210823</t>
  </si>
  <si>
    <t>KD04615-Y357_210901</t>
  </si>
  <si>
    <t>MY01830XC</t>
  </si>
  <si>
    <t>MY01831XC</t>
  </si>
  <si>
    <t>MY01832XC</t>
  </si>
  <si>
    <t>MY01833XC</t>
  </si>
  <si>
    <t>MY01834XC</t>
  </si>
  <si>
    <t>MF07108XN</t>
  </si>
  <si>
    <t>MF07109XN</t>
  </si>
  <si>
    <t>MF07100XN</t>
  </si>
  <si>
    <t>GUIDE4</t>
  </si>
  <si>
    <t>MF07101XN</t>
  </si>
  <si>
    <t>MF07102XN</t>
  </si>
  <si>
    <t>MF07103XN</t>
  </si>
  <si>
    <t>MF07104XN</t>
  </si>
  <si>
    <t>MF07105XN</t>
  </si>
  <si>
    <t>MF07106XN</t>
  </si>
  <si>
    <t>MF07107XN</t>
  </si>
  <si>
    <t>MS04848XF</t>
  </si>
  <si>
    <t>PLANETARY</t>
  </si>
  <si>
    <t>MS04849XF</t>
  </si>
  <si>
    <t>MS04847XF</t>
  </si>
  <si>
    <t>MF07110XN</t>
  </si>
  <si>
    <t>MF07111XN</t>
  </si>
  <si>
    <t>MS04850XF</t>
  </si>
  <si>
    <t>SHAFT ASSY</t>
  </si>
  <si>
    <t>MS04852XF</t>
  </si>
  <si>
    <t>MS04853XF</t>
  </si>
  <si>
    <t>TRAY ASSY</t>
  </si>
  <si>
    <t>MS04855XF</t>
  </si>
  <si>
    <t>3QRF_09.13.21</t>
  </si>
  <si>
    <t>Aug.2021</t>
  </si>
  <si>
    <t>Jul.2021</t>
  </si>
  <si>
    <t>Jun.2021</t>
  </si>
  <si>
    <t>21-19986</t>
  </si>
  <si>
    <t>PANEL SHEILD RR L/R REF</t>
  </si>
  <si>
    <t>PANEL SHEILD RR L/R TRIM PIERCE</t>
  </si>
  <si>
    <t>Canvassing/Reference</t>
  </si>
  <si>
    <t>21-19932</t>
  </si>
  <si>
    <t>321-71035 REAR COVER, CHAMBER STAY COMP</t>
  </si>
  <si>
    <t>321-71035 REAR COVER, CHAMBER STAY PIE</t>
  </si>
  <si>
    <t>4-21026046-D PANO2 ELEMET-A COMP</t>
  </si>
  <si>
    <t>4-21026046-D PANO2 ELEMET-A V-BEND</t>
  </si>
  <si>
    <t>4-21026047-D PANO2 ELEMET-B COM</t>
  </si>
  <si>
    <t>3-21026054-B PANO 2 LINE C COMP</t>
  </si>
  <si>
    <t>3-21026054-B PANO 2 LINE C L-BEND</t>
  </si>
  <si>
    <t>3-21026050-C PANO LINE -A1 COMP</t>
  </si>
  <si>
    <t>3-21026050-C PANO LINE -A1 U-BEND</t>
  </si>
  <si>
    <t>3-21026051-C PANO LINE -A2 COMP</t>
  </si>
  <si>
    <t>3-21026051-C PANO LINE -A2 L-BEND</t>
  </si>
  <si>
    <t>3-21026052-C PANO LINE -B1 COMP</t>
  </si>
  <si>
    <t>3-21026052-C PANO LINE -B1 U-BEND</t>
  </si>
  <si>
    <t>3-21026053-C PANO LINE -B2 COMP</t>
  </si>
  <si>
    <t>3-21026053-C PANO LINE -B2 L-BEND</t>
  </si>
  <si>
    <t>3-21026048-D PANO 2 ELEMENT- C COMP</t>
  </si>
  <si>
    <t>3-21026048-D PANO 2 ELEMENT- C PIERCE</t>
  </si>
  <si>
    <t>3-21026048-D PANO 2 ELEMENT- C U-BEND</t>
  </si>
  <si>
    <t>21-20053</t>
  </si>
  <si>
    <t>PAN 17 Model REF</t>
  </si>
  <si>
    <t>2102675901 PAN17 BRACKET COMP</t>
  </si>
  <si>
    <t>2102675901 PAN17 BRACKET BURRING</t>
  </si>
  <si>
    <t>2102675901 PAN17 BRACKET U-BEND</t>
  </si>
  <si>
    <t>2102675101 PAN17 DIRECTOR A COMP</t>
  </si>
  <si>
    <t>2102675201 PAN17 DIRECTOR B COMP</t>
  </si>
  <si>
    <t>2102675301 PAN17 DIRECTOR C COMP</t>
  </si>
  <si>
    <t>2102675601 PAN17 LINE C COMP</t>
  </si>
  <si>
    <t>2102675501 PAN 17 LINE B COMP</t>
  </si>
  <si>
    <t>2102675501 PAN 17 LINE B U-BEND</t>
  </si>
  <si>
    <t>2102675401 PAN17 LINE A COMP</t>
  </si>
  <si>
    <t>2102675401 PAN17 LINE A L-BEND</t>
  </si>
  <si>
    <t>2102675401 PAN17 LINE A CAM-BEND</t>
  </si>
  <si>
    <t>2102674901 PAN17 REFLECTOR COMP</t>
  </si>
  <si>
    <t>2102674901 PAN17 REFLECTOR U-BEND</t>
  </si>
  <si>
    <t>2102675701 PAN17 LINE D COMP</t>
  </si>
  <si>
    <t>2102675701 PAN17 LINE D V-BEND 1 AND 2 TANDEM</t>
  </si>
  <si>
    <t>2102675001 PAN17 RADIATOR COMP</t>
  </si>
  <si>
    <t>2102675001 PAN17 RADIATOR PIERCE</t>
  </si>
  <si>
    <t>2102675001 PAN17 RADIATOR L-BEND</t>
  </si>
  <si>
    <t>2-21026758 PAN17 MUST CLAMP COMP</t>
  </si>
  <si>
    <t>2-21026758 PAN17 MUST CLAMP DRAW</t>
  </si>
  <si>
    <t>2-21026758 PAN17 MUST CLAMP PIERCING</t>
  </si>
  <si>
    <t>21-20122</t>
  </si>
  <si>
    <t>305  and  16G86 (SHAVING DIE)-</t>
  </si>
  <si>
    <t>305 (SHAVING DIE)</t>
  </si>
  <si>
    <t>16G86 (SHAVING DIE)</t>
  </si>
  <si>
    <t>21-20121</t>
  </si>
  <si>
    <t>SS41-21D11 (3-CAV) DIE CAST</t>
  </si>
  <si>
    <t>21D11 (3-CAV) DIE CAST 3 CAVITY DIE CAST</t>
  </si>
  <si>
    <t>21D11 (3-CAV) DIE CAST COOLING SYSTEM</t>
  </si>
  <si>
    <t>HS01-107-0000 COOLING SYSTEM</t>
  </si>
  <si>
    <t>YS598-00 COOLING SYSTEM</t>
  </si>
  <si>
    <t>KD03869-Y522 (04)-</t>
  </si>
  <si>
    <t>KD03869-Y522 PIERCING DIE</t>
  </si>
  <si>
    <t>SRU MOLD 21-0173  [QU_1424]</t>
  </si>
  <si>
    <t>KD04629-Y133 LINK MOLD (1CAV)</t>
  </si>
  <si>
    <t>KD04629-Y134 LINK MOLD (1CAV)</t>
  </si>
  <si>
    <t>KD04616-Y212 RAIL R MOLD (2 CAV)</t>
  </si>
  <si>
    <t>21-20089</t>
  </si>
  <si>
    <t>SRU SLOT 21-0192 [QU_1468]</t>
  </si>
  <si>
    <t>KD04612-Y406 (02) LOCK BRACKET COMP</t>
  </si>
  <si>
    <t>KD04612-Y406 (02) LOCK BRACKET L-BEN</t>
  </si>
  <si>
    <t>KD04612-Y408 (05) BRACKET COMP</t>
  </si>
  <si>
    <t>KD04612-Y408 (05) BRACKET BURR</t>
  </si>
  <si>
    <t>KD04612-Y408 (05) BRACKET EMB</t>
  </si>
  <si>
    <t>KD04612-Y408 (05) BRACKET L-BEND</t>
  </si>
  <si>
    <t>KD04612-Y412 (01) BRACKET COMP</t>
  </si>
  <si>
    <t>KD04612-Y412 (01) BRACKET V-BEN</t>
  </si>
  <si>
    <t>KD04612-Y435 (01) PLATE COMP</t>
  </si>
  <si>
    <t>KD04613-Y421 (02) BRACKET COMP</t>
  </si>
  <si>
    <t>KD04613-Y421 (02) BRACKET L-BEND</t>
  </si>
  <si>
    <t>KD04616-Y011 (02) BRACKET A COMP</t>
  </si>
  <si>
    <t>KD04616-Y011 (02) BRACKET A BURR</t>
  </si>
  <si>
    <t>KD04616-Y011 (02) BRACKET A EMB</t>
  </si>
  <si>
    <t>KD04616-Y011 (02) BRACKET A L-BEND</t>
  </si>
  <si>
    <t>KD04616-Y031 (02) BRACKET COMP</t>
  </si>
  <si>
    <t>KD04616-Y031 (02) BRACKET PIE</t>
  </si>
  <si>
    <t>KD04616-Y031 (02) BRACKET L-BEN</t>
  </si>
  <si>
    <t>KD04616-Y031 (02) BRACKET V-BEN</t>
  </si>
  <si>
    <t>KD04616-Y203 (03) STOPPER L COMP</t>
  </si>
  <si>
    <t>KD04616-Y203 (03) STOPPER L PIERCE</t>
  </si>
  <si>
    <t>KD04616-Y203 (03) STOPPER L L-BEND</t>
  </si>
  <si>
    <t>KD04616-Y222 (03) PCB BRACKET B COMP</t>
  </si>
  <si>
    <t>KD04616-Y222 (03) PCB BRACKET B PIE/BURR</t>
  </si>
  <si>
    <t>KD04616-Y222 (03) PCB BRACKET B EMB-BURR</t>
  </si>
  <si>
    <t>KD04616-Y222 (03) PCB BRACKET B L-BEND</t>
  </si>
  <si>
    <t>KD04616-Y226 (01) GEAR COVER COM</t>
  </si>
  <si>
    <t>KD04616-Y226 (01) GEAR COVER PIERCE</t>
  </si>
  <si>
    <t>KD04616-Y226 (01) GEAR COVER L-BEND</t>
  </si>
  <si>
    <t>KD04622-Y170 (02) BRACKET COMP</t>
  </si>
  <si>
    <t>KD04622-Y170 (02) BRACKET L-BEND</t>
  </si>
  <si>
    <t>KD04629-Y055 (01) COVER COMP</t>
  </si>
  <si>
    <t>KD04629-Y055 (01) COVER L-BEN</t>
  </si>
  <si>
    <t>KD04629-Y055 (01) COVER V-BEND</t>
  </si>
  <si>
    <t>KD04629-Y205 (02) BRACKET COMP</t>
  </si>
  <si>
    <t>KD04629-Y205 (02) BRACKET PIE/BURR</t>
  </si>
  <si>
    <t>KD04629-Y205 (02) BRACKET EMB</t>
  </si>
  <si>
    <t>KD04629-Y205 (02) BRACKET L-BEND</t>
  </si>
  <si>
    <t>KD04629-Y301 (01) LINK 140 COMP</t>
  </si>
  <si>
    <t>KD04629-Y301 (01) LINK 140 PIERCE</t>
  </si>
  <si>
    <t>KD04629-Y301 (01) LINK 140 L-BEND</t>
  </si>
  <si>
    <t>KD04629-Y302 (01) LINK 178 COMP</t>
  </si>
  <si>
    <t>KD04629-Y302 (01) LINK 178 PIERCE</t>
  </si>
  <si>
    <t>KD04629-Y302 (01) LINK 178 L-BEND</t>
  </si>
  <si>
    <t>KD04629-Y303 (01) LINK 240 COMP</t>
  </si>
  <si>
    <t>KD04629-Y303 (01) LINK 240 PIE</t>
  </si>
  <si>
    <t>KD04629-Y303 (01) LINK 240 L-BEND</t>
  </si>
  <si>
    <t>KD04629-Y321 (02) CLUMP 140 COMP</t>
  </si>
  <si>
    <t>KD04629-Y321 (02) CLUMP 140 BURR</t>
  </si>
  <si>
    <t>KD04629-Y321 (02) CLUMP 140 EMB BEND</t>
  </si>
  <si>
    <t>KD04629-Y321 (02) CLUMP 140 L-BEND</t>
  </si>
  <si>
    <t>KD04629-Y322 (02) CLUMP 178 COMP</t>
  </si>
  <si>
    <t>KD04629-Y322 (02) CLUMP 178 BURR</t>
  </si>
  <si>
    <t>KD04629-Y322 (02) CLUMP 178 EMB-BEND</t>
  </si>
  <si>
    <t>KD04629-Y322 (02) CLUMP 178 L-BEND</t>
  </si>
  <si>
    <t>KD04629-Y333 (01) LEVER R240 COMP</t>
  </si>
  <si>
    <t>KD04629-Y333 (01) LEVER R240 L-BEND</t>
  </si>
  <si>
    <t>KD04629-Y333 (01) LEVER R240 V-BEND</t>
  </si>
  <si>
    <t>KD04629-Y334 (01) LEVER R354 COMP</t>
  </si>
  <si>
    <t>KD04629-Y334 (01) LEVER R354 PIERCE</t>
  </si>
  <si>
    <t>KD04629-Y334 (01) LEVER R354 V-BEND</t>
  </si>
  <si>
    <t>KD04629-Y334 (01) LEVER R354 L-BEND</t>
  </si>
  <si>
    <t>KD04629-Y341 (01) LEVER L140 COMP</t>
  </si>
  <si>
    <t>KD04629-Y341 (01) LEVER L140 PIER</t>
  </si>
  <si>
    <t>KD04629-Y341 (01) LEVER L140 L-BEND</t>
  </si>
  <si>
    <t>KD04629-Y341 (01) LEVER L140 V-BEND</t>
  </si>
  <si>
    <t>KD04629-Y342 (01) LEVER L178 COMP</t>
  </si>
  <si>
    <t>KD04629-Y342 (01) LEVER L178 PIER</t>
  </si>
  <si>
    <t>KD04629-Y342 (01) LEVER L178 L-BEND</t>
  </si>
  <si>
    <t>KD04629-Y342 (01) LEVER L178 V-BEND</t>
  </si>
  <si>
    <t>KD04629-Y343 (02) LEVER L240 COMP</t>
  </si>
  <si>
    <t>KD04629-Y343 (02) LEVER L240 PIERCE</t>
  </si>
  <si>
    <t>KD04629-Y343 (02) LEVER L240 L-BEND</t>
  </si>
  <si>
    <t>KD04629-Y391 (01) CABLE COVER 140 COMP</t>
  </si>
  <si>
    <t>KD04629-Y391 (01) CABLE COVER 140 L-BEND</t>
  </si>
  <si>
    <t>KD04612-Y417 (03) BRACKET COMP</t>
  </si>
  <si>
    <t>KD04612-Y417 (03) BRACKET PIERCE BURR</t>
  </si>
  <si>
    <t>KD04612-Y417 (03) BRACKET EMB</t>
  </si>
  <si>
    <t>KD04612-Y417 (03) BRACKET L-BEND</t>
  </si>
  <si>
    <t>KD04612-Y432 (02) BRACKET COMP</t>
  </si>
  <si>
    <t>KD04612-Y432 (02) BRACKET BURR</t>
  </si>
  <si>
    <t>KD04612-Y432 (02) BRACKET L-BEND</t>
  </si>
  <si>
    <t>KD04612-Y432 (02) BRACKET V-BEND</t>
  </si>
  <si>
    <t>KD04612-Y432 (02) BRACKET CLINCH</t>
  </si>
  <si>
    <t>KD04612-Y445 (02) BRACKET COMP</t>
  </si>
  <si>
    <t>KD04612-Y445 (02) BRACKET BURR</t>
  </si>
  <si>
    <t>KD04612-Y445 (02) BRACKET L-BEND</t>
  </si>
  <si>
    <t>KD04612-Y445 (02) BRACKET V-BEND</t>
  </si>
  <si>
    <t>KD04612-Y445 (02) BRACKET CLINCH</t>
  </si>
  <si>
    <t>21-20088</t>
  </si>
  <si>
    <t>GSR50 [QU_1475]</t>
  </si>
  <si>
    <t>KD04011-Y162 GUIDE COMP</t>
  </si>
  <si>
    <t>KD04011-Y162 GUIDE PIE-BURR</t>
  </si>
  <si>
    <t>KD04011-Y162 GUIDE CUT BEND</t>
  </si>
  <si>
    <t>KD04011-Y162 GUIDE L-BEND</t>
  </si>
  <si>
    <t>KD04014-Y509 BRACKET COMP</t>
  </si>
  <si>
    <t>KD04014-Y509 BRACKET BURR</t>
  </si>
  <si>
    <t>KD04014-Y509 BRACKET L-BEND</t>
  </si>
  <si>
    <t>21-20105</t>
  </si>
  <si>
    <t>KD03568-Y550 REWORK</t>
  </si>
  <si>
    <t>KD03568-Y550 JIG</t>
  </si>
  <si>
    <t>21-20100</t>
  </si>
  <si>
    <t>SRU 2_21-0171 [QU_1488]</t>
  </si>
  <si>
    <t>KD02155-Y217 ROLLER MOLD 1 CAV W/ SLIDER</t>
  </si>
  <si>
    <t>KD03892-Y322 COLLER MOLD 4 CAV SUBMARINE TYPE</t>
  </si>
  <si>
    <t>X0CA05107-Y405 (06) PULLEY</t>
  </si>
  <si>
    <t>NEXT-BRU 21-0178 [QU_1433]</t>
  </si>
  <si>
    <t>KD04800-Y510 RAIL BRACKET COMP</t>
  </si>
  <si>
    <t>KD04800-Y510 RAIL BRACKET PIE-BURR-EMB-BEND</t>
  </si>
  <si>
    <t>KD04800-Y510 RAIL BRACKET BURR EMB</t>
  </si>
  <si>
    <t>KD04800-Y510 RAIL BRACKET L-BEND</t>
  </si>
  <si>
    <t>KD04800-Y530 PCB BRACKET COMP</t>
  </si>
  <si>
    <t>KD04800-Y530 PCB BRACKET PIE-BURR</t>
  </si>
  <si>
    <t>KD04800-Y530 PCB BRACKET EMB-BURR</t>
  </si>
  <si>
    <t>KD04800-Y530 PCB BRACKET L-BEND</t>
  </si>
  <si>
    <t>KD04800-Y210 LOCK PANEL COMP</t>
  </si>
  <si>
    <t>KD04800-Y210 LOCK PANEL PIE-EMB-BURR</t>
  </si>
  <si>
    <t>KD04800-Y210 LOCK PANEL BURR</t>
  </si>
  <si>
    <t>KD04800-Y210 LOCK PANEL L-BEND1</t>
  </si>
  <si>
    <t>KD04800-Y210 LOCK PANEL L-BEND2</t>
  </si>
  <si>
    <t>KD04800-Y210 LOCK PANEL L-BEND3</t>
  </si>
  <si>
    <t>KD04800-Y210 LOCK PANEL L-BEND4</t>
  </si>
  <si>
    <t>KD04800-Y500 STAY COMP</t>
  </si>
  <si>
    <t>KD04800-Y500 STAY BURR</t>
  </si>
  <si>
    <t>KD04800-Y500 STAY EMB BURR</t>
  </si>
  <si>
    <t>KD04800-Y500 STAY L-BEND</t>
  </si>
  <si>
    <t>KD04800-Y504 RAIL BRACKET COMP</t>
  </si>
  <si>
    <t>KD04800-Y504 RAIL BRACKET BURR-EMB</t>
  </si>
  <si>
    <t>KD04800-Y504 RAIL BRACKET PIE-EMB-BEND</t>
  </si>
  <si>
    <t>KD04800-Y504 RAIL BRACKET L-BEND</t>
  </si>
  <si>
    <t>KD04800-Y520 HOL BRACKET COMP</t>
  </si>
  <si>
    <t>KD04800-Y520 HOL BRACKET PIE</t>
  </si>
  <si>
    <t>KD04800-Y520 HOL BRACKET BURR</t>
  </si>
  <si>
    <t>KD04800-Y520 HOL BRACKET L-BEND</t>
  </si>
  <si>
    <t>KD04800-Y520 HOL BRACKET Z-BEND</t>
  </si>
  <si>
    <t>KD04800-Y520 HOL BRACKET V-BEND</t>
  </si>
  <si>
    <t>KD04800-Y218 COVER COMP</t>
  </si>
  <si>
    <t>KD04800-Y218 COVER BURR</t>
  </si>
  <si>
    <t>KD04800-Y218 COVER L-BEND</t>
  </si>
  <si>
    <t>KD04800-Y218 COVER V-BEND</t>
  </si>
  <si>
    <t>KD04800-Y560 LOCK PLATE COMP</t>
  </si>
  <si>
    <t>KD04800-Y560 LOCK PLATE V-BEND</t>
  </si>
  <si>
    <t>KD04800-Y561 HANDLE COMP</t>
  </si>
  <si>
    <t>KD04800-Y561 HANDLE V-BEN</t>
  </si>
  <si>
    <t>KD04800-Y550 CABLE BRACKET COMP</t>
  </si>
  <si>
    <t>KD04800-Y550 CABLE BRACKET EMB</t>
  </si>
  <si>
    <t>KD04800-Y550 CABLE BRACKET BURR</t>
  </si>
  <si>
    <t>KD04800-Y550 CABLE BRACKET U-BEND</t>
  </si>
  <si>
    <t>SRU LOADING 21-0188  [QU_1452] KD04634-Y345A (02)</t>
  </si>
  <si>
    <t>KD04634-Y345A ROLLER MOLD 2 CAVITY</t>
  </si>
  <si>
    <t>SRU NEW JIG-INSPECTION JIG</t>
  </si>
  <si>
    <t>KD04615-Y550 (01) JIG1</t>
  </si>
  <si>
    <t>KD04615-Y550 JIG 2</t>
  </si>
  <si>
    <t>KD04634-Y106 (02) JIG1</t>
  </si>
  <si>
    <t>KD04634-Y106 (02) JIG2</t>
  </si>
  <si>
    <t>KD04634-Y176 (02) JIG1</t>
  </si>
  <si>
    <t>KD04634-Y176 JIG2</t>
  </si>
  <si>
    <t>KD04634-Y304 (01) JIG1</t>
  </si>
  <si>
    <t>KD04634-Y304 JIG 2</t>
  </si>
  <si>
    <t>KD04634-Y305 (01) JIG 1</t>
  </si>
  <si>
    <t>KD04634-Y305 JIG 2</t>
  </si>
  <si>
    <t>KD04634-Y330 (01) JIG1</t>
  </si>
  <si>
    <t>KD04634-Y330 JIG 2</t>
  </si>
  <si>
    <t>KD04634-Y415 (02) JIG 1  (COMMON WITH KD04634-Y330)</t>
  </si>
  <si>
    <t>KD04634-Y415 JIG 2 (COMMON WITH KD04634-Y330)</t>
  </si>
  <si>
    <t>KD04615-Y540 (01) JIG1</t>
  </si>
  <si>
    <t>KD04615-Y540 JIG2</t>
  </si>
  <si>
    <t>KD04615-Y620 (02) JIG1</t>
  </si>
  <si>
    <t>KD04615-Y620 JIG2</t>
  </si>
  <si>
    <t>KD04615-Y520 (02) JIG1</t>
  </si>
  <si>
    <t>KD04615-Y520 JIG2</t>
  </si>
  <si>
    <t>KD04615-E530  JIG 1</t>
  </si>
  <si>
    <t>KD04615-E530  JIG 2</t>
  </si>
  <si>
    <t>KD04634-E5172  JIG 1</t>
  </si>
  <si>
    <t>KD04634-E172  JIG 2</t>
  </si>
  <si>
    <t>KD04615-E532  JIG 1</t>
  </si>
  <si>
    <t>KD04615-E532  JIG 2</t>
  </si>
  <si>
    <t>KD04634-E115  JIG 1</t>
  </si>
  <si>
    <t>KD04634-E115  JIG 2</t>
  </si>
  <si>
    <t>KD04635-Y402 JIG 1</t>
  </si>
  <si>
    <t>KD04635-Y402 JIG 2</t>
  </si>
  <si>
    <t>KD04635-Y401 (04) JIG 1</t>
  </si>
  <si>
    <t>KD04635-Y401 (04) JIG 2</t>
  </si>
  <si>
    <t>21-20136</t>
  </si>
  <si>
    <t>SRU CRADLE JIG PARTS [QU_1537]</t>
  </si>
  <si>
    <t>X0YT11831-Y001 BASE PLATE (A5052)</t>
  </si>
  <si>
    <t>X0YT11831-Y003 ADJUSTMENT JIG (A5052)</t>
  </si>
  <si>
    <t>X0YT11831-Y011 (SUS304)</t>
  </si>
  <si>
    <t>MARKING DIE &amp;quot;TUV FIRE TESTED&amp;quot;-</t>
  </si>
  <si>
    <t>TUV FIRE TESTED MARKING DIE</t>
  </si>
  <si>
    <t>K1A Model REF</t>
  </si>
  <si>
    <t>50167-K0J-N000-20 BRACKET B RR CUSSION COMP</t>
  </si>
  <si>
    <t>50167-K0J-N000-20 BRACKET B RR CUSSION U-BEND</t>
  </si>
  <si>
    <t>50167-K0J-N000-20 BRACKET B RR CUSSION PIERCING</t>
  </si>
  <si>
    <t>50167-K0J-N000-20 BRACKET B RR CUSSION INSPECTION JIG</t>
  </si>
  <si>
    <t>50166-K0J-N000-H1 BRKT A RR CUSHION COMP</t>
  </si>
  <si>
    <t>50166-K0J-N000-H1 BRKT A RR CUSHION U-BEND</t>
  </si>
  <si>
    <t>50166-K0J-N000-H1 BRKT A RR CUSHION PIERCING</t>
  </si>
  <si>
    <t>50166-K0J-N000-H1 BRKT A RR CUSHION INSPECTION JIG</t>
  </si>
  <si>
    <t>50143-K0J-N000-20 BRACKET A COMP</t>
  </si>
  <si>
    <t>50143-K0J-N000-20 BRACKET A DRAW 1</t>
  </si>
  <si>
    <t>50143-K0J-N000-20 BRACKET A DRAW 2</t>
  </si>
  <si>
    <t>50143-K0J-N000-20 BRACKET A PIERCING</t>
  </si>
  <si>
    <t>50143-K0J-N000-20 BRACKET A INSPECTION JIG</t>
  </si>
  <si>
    <t>50144-K0J-N000-20 BRACKET A COMP</t>
  </si>
  <si>
    <t>50144-K0J-N000-20 BRACKET A DRAW 1</t>
  </si>
  <si>
    <t>50144-K0J-N000-20 BRACKET A DRAW 2</t>
  </si>
  <si>
    <t>50144-K0J-N000-20 BRACKET A PERCING</t>
  </si>
  <si>
    <t>50144-K0J-N000-20 BRACKET A INSPECTION JIG</t>
  </si>
  <si>
    <t>50143-K0J-N000-21 BRACKET B COMP</t>
  </si>
  <si>
    <t>50143-K0J-N000-21 BRACKET B DRAW 1</t>
  </si>
  <si>
    <t>50143-K0J-N000-21 BRACKET B DRAW 2</t>
  </si>
  <si>
    <t>50143-K0J-N000-21 BRACKET B PIERCING</t>
  </si>
  <si>
    <t>50143-K0J-N000-21 BRACKET B INSPECTION JIG</t>
  </si>
  <si>
    <t>50144-K0J-N000-21 BRACKET B COMP</t>
  </si>
  <si>
    <t>50144-K0J-N000-21 BRACKET B DRAW 1</t>
  </si>
  <si>
    <t>50144-K0J-N000-21 BRACKET B DRAW 2</t>
  </si>
  <si>
    <t>50144-K0J-N000-21 BRACKET B PIERCING</t>
  </si>
  <si>
    <t>50144-K0J-N000-21 BRACKET B INSPECTION JIG</t>
  </si>
  <si>
    <t>21-20123</t>
  </si>
  <si>
    <t>Bend Roll and Bend Tip REF</t>
  </si>
  <si>
    <t>BEND ROLL R30 X Dia.12.7</t>
  </si>
  <si>
    <t>BEND TIP R30 X Dia.12.7</t>
  </si>
  <si>
    <t>BEND ROLL R50 X Dia.21.2</t>
  </si>
  <si>
    <t>BEND TIP R50 X Dia.21.2</t>
  </si>
  <si>
    <t>21-20096</t>
  </si>
  <si>
    <t>STAY LH MAINSTAND 50-151-MGSA-D300-H1 REF</t>
  </si>
  <si>
    <t>11451 STRIPPER PLATE</t>
  </si>
  <si>
    <t>MAIN ASSY 4 K88R REF</t>
  </si>
  <si>
    <t>BLOCK  SKD11</t>
  </si>
  <si>
    <t>BLOCK 002 (S50C)</t>
  </si>
  <si>
    <t>BLOCK 003 (SKD11)</t>
  </si>
  <si>
    <t>BLOCK 004 (S50C)</t>
  </si>
  <si>
    <t>BLOCK 005 (S50C)</t>
  </si>
  <si>
    <t>BLOCK 006 (S50C)</t>
  </si>
  <si>
    <t>BLOCK 007 (S50C)</t>
  </si>
  <si>
    <t>BLOCK 008 (S50C)</t>
  </si>
  <si>
    <t>BLOCK 009 (SKD11)</t>
  </si>
  <si>
    <t>BLOCK 010 (S50C)</t>
  </si>
  <si>
    <t>BLOCK 011 (S50C)</t>
  </si>
  <si>
    <t>21-20087</t>
  </si>
  <si>
    <t>50191-K88R-LC00-20 REF</t>
  </si>
  <si>
    <t>50191-K88R-LC00-20 PLATE,R PIVOT COMP</t>
  </si>
  <si>
    <t>21-20130</t>
  </si>
  <si>
    <t>GUIDE TH CABLE ASSY &amp;amp; NUT ASSY K88R-REF</t>
  </si>
  <si>
    <t>GUIDE TH CABLE ASSY &amp;amp; NUT ASSY K88R</t>
  </si>
  <si>
    <t>21-20132</t>
  </si>
  <si>
    <t>MJHG model REF</t>
  </si>
  <si>
    <t>61315-MJHG-Y400-20/21 STAY R/L COMP</t>
  </si>
  <si>
    <t>31%</t>
  </si>
  <si>
    <t>29%</t>
  </si>
  <si>
    <t>61315-MJHG-Y400-20/21 STAY R/L BURRING</t>
  </si>
  <si>
    <t>61315-MJHG-Y400-20/21 STAY R/L V-BEND</t>
  </si>
  <si>
    <t>61315-MJHG-Y400-20/21 STAY R/L RESTRIKE</t>
  </si>
  <si>
    <t>61315-MJHG-Y400-20/21 STAY R/L INSPECTION JIG</t>
  </si>
  <si>
    <t>62501/601-MJHG-Y400/1/21 PIPE RH SIDE ANGLE CUT RH</t>
  </si>
  <si>
    <t>62501/601-MJHG-Y400/1/21 PIPE RH SIDE DRILLING JIG 1 RH</t>
  </si>
  <si>
    <t>62501/601-MJHG-Y400/1/21 PIPE RH SIDE DRILLING JIG 2 RH</t>
  </si>
  <si>
    <t>62501/601-MJHG-Y400/1/21 PIPE RH SIDE DRILLING JIG 3 RH</t>
  </si>
  <si>
    <t>62501/601-MJHG-Y400/1/21 PIPE RH SIDE INSPECTION JIG RH</t>
  </si>
  <si>
    <t>62501/601-MJHG-Y400/1/21 PIPE LH SIDE ANGLE CUT LH (COMMON)</t>
  </si>
  <si>
    <t>62501/601-MJHG-Y400/1/21 PIPE LH SIDE DRILLING JIG 1 LH (COMMON)</t>
  </si>
  <si>
    <t>62501/601-MJHG-Y400/1/21 PIPE LH SIDE DRILLING JIG 2 LH (COMMON)</t>
  </si>
  <si>
    <t>62501/601-MJHG-Y400/1/21 PIPE LH SIDE DRILLING JIG 3 LH (COMMON)</t>
  </si>
  <si>
    <t>62501/601-MJHG-Y400/1/21 PIPE LH SIDE INSPECTION JIG LH</t>
  </si>
  <si>
    <t>62501-MJHG-Y401-20 PIPE RH MAIN ANGLE CUT DIE RH</t>
  </si>
  <si>
    <t>62501-MJHG-Y401-20 PIPE RH MAIN DRILING JIG 1 RH</t>
  </si>
  <si>
    <t>62501-MJHG-Y401-20 PIPE RH MAIN DRILING JIG 2 RH</t>
  </si>
  <si>
    <t>62501-MJHG-Y401-20 PIPE RH MAIN INSPECTION JIG RH</t>
  </si>
  <si>
    <t>62601-MJHG-Y401-20 PIPE LH MAIN ANGLE CUT DIE LH</t>
  </si>
  <si>
    <t>62601-MJHG-Y401-20 PIPE LH MAIN DRILING JIG 1 LH (COMMON)</t>
  </si>
  <si>
    <t>62601-MJHG-Y401-20 PIPE LH MAIN DRILING JIG 2 LH (COMMON)</t>
  </si>
  <si>
    <t>62601-MJHG-Y401-20 PIPE LH MAIN INSPECTION JIG LH</t>
  </si>
  <si>
    <t>21-19978</t>
  </si>
  <si>
    <t>101538-00-007-01 LOWER COMMON PLATE B</t>
  </si>
  <si>
    <t>21-20118</t>
  </si>
  <si>
    <t>102183-03-016-02 PUNCH</t>
  </si>
  <si>
    <t>21-20135</t>
  </si>
  <si>
    <t>CYLINDER</t>
  </si>
  <si>
    <t>CYLINDER (S50C)</t>
  </si>
  <si>
    <t>CYLINDER (NAK 80)</t>
  </si>
  <si>
    <t>CYLINDER (S50C WITH HARD CHROME)</t>
  </si>
  <si>
    <t>CYLINDER (NAK 80 WITH HARD CHROME)</t>
  </si>
  <si>
    <t>21-20134</t>
  </si>
  <si>
    <t>FP Model Jigs</t>
  </si>
  <si>
    <t>714178-A3-002-00 SUPPESSION PLATE (SKD11 58-60 HRC</t>
  </si>
  <si>
    <t>714178-A3-001-00 CARTRIDGE  (SKD11 58-60 HRC)</t>
  </si>
  <si>
    <t>21-20137</t>
  </si>
  <si>
    <t>714178-A3-999-00 HOLDER PLATE (A5052)</t>
  </si>
  <si>
    <t>PANEL SIDE LH/RH REF</t>
  </si>
  <si>
    <t>PANEL SIDE LH/RH FLANGE 1</t>
  </si>
  <si>
    <t>PANEL SIDE LH/RH FLANGE 2</t>
  </si>
  <si>
    <t>PANEL SIDE LH/RH PIE RH</t>
  </si>
  <si>
    <t>3% TAX AND DUTIES</t>
  </si>
  <si>
    <t>PANEL SIDE LH/RH-REF</t>
  </si>
  <si>
    <t>21-20004</t>
  </si>
  <si>
    <t>MB232588 PIPE-REF</t>
  </si>
  <si>
    <t>MB232588 PIPE</t>
  </si>
  <si>
    <t>21-20029</t>
  </si>
  <si>
    <t>MB118596/7 BRACKET CABLE COMP</t>
  </si>
  <si>
    <t>MB118596/7 BRACKET CABLE U-BEND</t>
  </si>
  <si>
    <t>MB485409 BRACKET CABLE COMP</t>
  </si>
  <si>
    <t>MB485409 BRACKET CABLE V-BEND</t>
  </si>
  <si>
    <t>MB012506 BRACKET CLUTCH HOSE COMP</t>
  </si>
  <si>
    <t>MB012506 BRACKET CLUTCH HOSE CUT-BEND</t>
  </si>
  <si>
    <t>MB012506 BRACKET CLUTCH HOSE V-BEND</t>
  </si>
  <si>
    <t>MB277213 BRAKE HOSE COMP</t>
  </si>
  <si>
    <t>MB277213 BRAKE HOSE CUT-BEND</t>
  </si>
  <si>
    <t>MB277213 BRAKE HOSE U-BEND</t>
  </si>
  <si>
    <t>REINFORCEMENT CENTER A PIE/BLANK</t>
  </si>
  <si>
    <t>21-20112</t>
  </si>
  <si>
    <t>REINFORCEMENT (RH/LH) W/ COATING REF</t>
  </si>
  <si>
    <t>MB304340 REINFORCEMENT RH COMP</t>
  </si>
  <si>
    <t>MB304340 REINFORCEMENT RH PIE</t>
  </si>
  <si>
    <t>MB304340 REINFORCEMENT RH NOTCHING</t>
  </si>
  <si>
    <t>MB304340 REINFORCEMENT RH U-BEND (WITH COATING)</t>
  </si>
  <si>
    <t>MB304340 REINFORCEMENT LH COMP</t>
  </si>
  <si>
    <t>MB304340 REINFORCEMENT LH PIE</t>
  </si>
  <si>
    <t>MB304340 REINFORCEMENT LH COMMON WITH  REINFORCEMENT RH</t>
  </si>
  <si>
    <t>PIERCING PUNCH  (HEAVY LOAD) Dia. 5.2  (2PCS)</t>
  </si>
  <si>
    <t>21-20111</t>
  </si>
  <si>
    <t>REINFORCEMENT (RH/LH) W/O COATING REF</t>
  </si>
  <si>
    <t>MB304340 REINFORCEMENT RH U-BEND (WITHOUT COATING)</t>
  </si>
  <si>
    <t>21-20090</t>
  </si>
  <si>
    <t>REINFORCEMENT RH</t>
  </si>
  <si>
    <t>PLATE/SLEEVE/PIN/HOLDER</t>
  </si>
  <si>
    <t>RC63-07-04-0 RC63-07-04-0 PRESSURE PLATE(SKD11)</t>
  </si>
  <si>
    <t>GV60-38 GV60-38 KILLER BLOCK(SKD11)</t>
  </si>
  <si>
    <t>RC63-06-02-0 RC63-06-02-0 SLEEVE  (SKD11)</t>
  </si>
  <si>
    <t>RC82-04-09-0 RC82-04-09-0 PRESSURE PIN  (SKD11)</t>
  </si>
  <si>
    <t>MRC4-19-1 MRC4-19-1 KILLER BLOCK  (SKD11)</t>
  </si>
  <si>
    <t>RC82-04-19-0 RC82-04-19-0 CAM HOLDER (S50C)</t>
  </si>
  <si>
    <t>RC38-06-02-1 RC38-06-02-1 SLEEVE (SKD11)</t>
  </si>
  <si>
    <t>RC63-06-02-0 RC63-06-02-0 SLEEVE (SKD11)</t>
  </si>
  <si>
    <t>21-20119</t>
  </si>
  <si>
    <t>5RO/R1A CONV. COVER</t>
  </si>
  <si>
    <t>5R0 COVER BUTTONE DIE BBLDEF1616-30-P9.55-W7.05</t>
  </si>
  <si>
    <t>5R0 COVER BUTTONE DIE BBLDEF1616-LC33.0-P9.50-W7.05</t>
  </si>
  <si>
    <t>5R0 COVER PUNCH SPAL10-60-P7.0-UC40</t>
  </si>
  <si>
    <t>5R0 COVER PUNCH SPAL10-60-P7.0-KC-UC40</t>
  </si>
  <si>
    <t>5R0 COVER PUNCH SPEL13-60-P9.0-W7.0-KFC120-UC40</t>
  </si>
  <si>
    <t>5R0 COVER PUNCH SPEL13-60-P9.0-W7.0-UC40</t>
  </si>
  <si>
    <t>5R0 COVER BUTTON DIE MHDS13-60-P7.05</t>
  </si>
  <si>
    <t>5R0 COVER BUTTON DIE MHDS13-60-P7.05-KC</t>
  </si>
  <si>
    <t>R1A CONVERTER COVER BUTTON DIE S-HDES16-60-P9.05-W7.05</t>
  </si>
  <si>
    <t>R1A CONVERTER COVER BUTTON DIE S-HDES16-60-P9.05-W7.05-KFC240</t>
  </si>
  <si>
    <t>BARAKO R60 PRESSURE DIE A-</t>
  </si>
  <si>
    <t>R60 PRESSURE DIE A (MODIFICATION)</t>
  </si>
  <si>
    <t>BARAKO R60 PRESSURE DIE B</t>
  </si>
  <si>
    <t>BARAKO R60 PRESSURE DIE A (UPPER SKD11)</t>
  </si>
  <si>
    <t>SHAVING DIE REPAIR</t>
  </si>
  <si>
    <t>GOSHI</t>
  </si>
  <si>
    <t>21-20102</t>
  </si>
  <si>
    <t>SIR CARLO</t>
  </si>
  <si>
    <t>KPYL STAND COMP MAIN WELDING JIG SMALL PARTS A</t>
  </si>
  <si>
    <t>21-20103</t>
  </si>
  <si>
    <t>KPYL STAND COMP MAIN WELDING JIG SMALL PARTS B</t>
  </si>
  <si>
    <t>21-20104</t>
  </si>
  <si>
    <t>KPYL STAND COMP MAIN WELDING JIG PIPE RL SUB</t>
  </si>
  <si>
    <t>21-20141</t>
  </si>
  <si>
    <t>MR. SAKURAZAWA</t>
  </si>
  <si>
    <t>35745-LB05 FLANGE, FR PLANETARY RING GEAR</t>
  </si>
  <si>
    <t>AISIN Single Die</t>
  </si>
  <si>
    <t>21-20142</t>
  </si>
  <si>
    <t>DIE REPAIR</t>
  </si>
  <si>
    <t>KD04085-Y121/Y120</t>
  </si>
  <si>
    <t>21-20143</t>
  </si>
  <si>
    <t>MS. HAIDIE</t>
  </si>
  <si>
    <t>SRU SLOT 21-0234  [QU_1560]</t>
  </si>
  <si>
    <t>KD04616-Y304 (03) WIDE GUIDE L4</t>
  </si>
  <si>
    <t>EC K0221A01004</t>
  </si>
  <si>
    <t>21-20144</t>
  </si>
  <si>
    <t>RC00679237-03-05 RESTRIKE PILOT, HV40-28 RC00910323-01</t>
  </si>
  <si>
    <t>Job Content as of 10/01</t>
  </si>
  <si>
    <t>Shaving Rep x 3 ; 3CAV die cast x 2</t>
  </si>
  <si>
    <t>SRU Die/Mold/Jig) + SRU SLOT 21-0192 x 107 Die</t>
  </si>
  <si>
    <t>Parts Order x 5 + Parts Repair x 1</t>
  </si>
  <si>
    <t>REINFORCEMENT RH x 2</t>
  </si>
  <si>
    <t>Parts Order X 8</t>
  </si>
  <si>
    <t>BARAKO R60 PRESSURE DIE A/B x 3 + KPYV COVER + Parts Order 5RO x 10</t>
  </si>
  <si>
    <t>SRU New Jigs x 16 items</t>
  </si>
  <si>
    <t>MY01835XC</t>
  </si>
  <si>
    <t>HS01 107 SHAVING UPPER</t>
  </si>
  <si>
    <t>Job Categoty</t>
  </si>
  <si>
    <t>ID213</t>
  </si>
  <si>
    <t>Production Status as of 10/04</t>
  </si>
  <si>
    <t>BCK002-6MAA CVR-1)DRAW1-RTN</t>
  </si>
  <si>
    <t>C/o Sir Alvin;   MS ?;   Assy/try ? Insp?</t>
  </si>
  <si>
    <t xml:space="preserve">BCK002-6MAA CVR-4)TOX/PI1-RTN </t>
  </si>
  <si>
    <t>BCK002-6MAA CVR-5)PI2/LVR-RTN</t>
  </si>
  <si>
    <t>BCK002-6MAA CVR-6)PI3/PIE4-RTN</t>
  </si>
  <si>
    <t>BCK002-6MAA CVR#7)PI5/BE/C-RTN</t>
  </si>
  <si>
    <t>T3 NG;    T4 Adjust  DES 10/6;  MS 10/9;  Try 10/12</t>
  </si>
  <si>
    <t xml:space="preserve">T1 NG;  T2 adjust (request add'l hand adjust); For meeting Approval 10/6 </t>
  </si>
  <si>
    <t>T0 NG;  T1 adjust (repair profile + New Notching die =&gt; DES);       Tempo used die + rework (Oct Part masspro)</t>
  </si>
  <si>
    <t>WB drawing 10/4;  WB 10/6;    WB insp (c/o Sir Archie);  Try 10/6  Insp 10/6  If OK make Stage sample</t>
  </si>
  <si>
    <t>T1 NG; tempo masspro with LSA;    T2 adjust (repair PB3 &amp; PB4 bend angle)</t>
  </si>
  <si>
    <t>T1  10/6</t>
  </si>
  <si>
    <t>Try 10/6</t>
  </si>
  <si>
    <t>MIKOMI DECISION. MS 10/5;  Assy/try 10/5</t>
  </si>
  <si>
    <t>MIKOMI DECISION.   Assy/try 10/5</t>
  </si>
  <si>
    <t>MIKOMI DECISION. MS 6.  Assy/try 10/7</t>
  </si>
  <si>
    <t>Mecha repair</t>
  </si>
  <si>
    <t>Mold try 10/4</t>
  </si>
  <si>
    <t>PO Issuance?  MS 10/04;  INS 10/5  Isuzu Insp 10/6AM;   Del 10/7</t>
  </si>
  <si>
    <t>MF07134XO</t>
  </si>
  <si>
    <t>Mold T1 10/10  (microtop)</t>
  </si>
  <si>
    <t>Assy/try ?</t>
  </si>
  <si>
    <t>MS 10/08  Assy 10/11;  Try 10/12</t>
  </si>
  <si>
    <t>Customer Trial =&gt; Nov</t>
  </si>
  <si>
    <t>SRU Jig_Repair</t>
  </si>
  <si>
    <t>common to KD04630-Y201;     INSP 10/4</t>
  </si>
  <si>
    <t>Insp 10/4</t>
  </si>
  <si>
    <t>MS 10/5;  INSp 10/6</t>
  </si>
  <si>
    <t>Subcon 10/04;  Insp 10/5</t>
  </si>
  <si>
    <t>Mecha_PE</t>
  </si>
  <si>
    <t>Mecha Rework</t>
  </si>
  <si>
    <t>WM07-101072-07-008-00</t>
  </si>
  <si>
    <t>MY01844XB</t>
  </si>
  <si>
    <t>DIE HOLDER</t>
  </si>
  <si>
    <t>MS 10/12</t>
  </si>
  <si>
    <t>KD04037-E100-JIG05R1</t>
  </si>
  <si>
    <t>MS04858XF</t>
  </si>
  <si>
    <t>FRAME L ASSY</t>
  </si>
  <si>
    <t>KD04622-E120-JIG01R1</t>
  </si>
  <si>
    <t>MS04859XF</t>
  </si>
  <si>
    <t>LEAF SPRING ASS</t>
  </si>
  <si>
    <t>6FBA NUTCLINCH 1-2</t>
  </si>
  <si>
    <t>MY01846XC</t>
  </si>
  <si>
    <t>NUT CLINCH DIE</t>
  </si>
  <si>
    <t>Repair</t>
  </si>
  <si>
    <t>Assy/Try 10/5;  Sample submit 10/5</t>
  </si>
  <si>
    <t>6FBA NUTCLINCH 3-4</t>
  </si>
  <si>
    <t>MY01847XC</t>
  </si>
  <si>
    <t>MS 10/8</t>
  </si>
  <si>
    <t>DES update (10/04)   WAITNG FOR ACTUAL DIE TO FINALIZE DRAWING/</t>
  </si>
  <si>
    <t>Subcon (victowin) 10/8  Insp 10/11</t>
  </si>
  <si>
    <t>C/o  Ms Maan / GOV</t>
  </si>
  <si>
    <t>23-4886600-2-0100RL1204</t>
  </si>
  <si>
    <t>MS 10/15.  DEL</t>
  </si>
  <si>
    <t>23-4886600-2-0100RL1205</t>
  </si>
  <si>
    <t>23-4886600-2-0100RL1206</t>
  </si>
  <si>
    <t>23-4886600-2-0100RL1207</t>
  </si>
  <si>
    <t>RM 10/5;   MS 10/15.  DEL</t>
  </si>
  <si>
    <t>23-4886712-2 149A29</t>
  </si>
  <si>
    <t>23-4886712-2 149A31</t>
  </si>
  <si>
    <t>23-4886712-2 199A30</t>
  </si>
  <si>
    <t>KD04085-Y120-JIG06S1</t>
  </si>
  <si>
    <t>SRU Jig_Urgent</t>
  </si>
  <si>
    <t>DFM approval (mr Satou) 10/5;   Part drawing?</t>
  </si>
  <si>
    <t>KD04085-Y121-JIG06S1</t>
  </si>
  <si>
    <t>KD04613-Y404-1JIG09</t>
  </si>
  <si>
    <t>SRU Jig_Add</t>
  </si>
  <si>
    <t>Subcon (JCP) 10/8  Insp 10/11</t>
  </si>
  <si>
    <t>KD04613-Y404-2JIG09</t>
  </si>
  <si>
    <t>KD04613-Y406-1JIG08</t>
  </si>
  <si>
    <t>KD04613-Y406-2JIG08</t>
  </si>
  <si>
    <t>KD04625-Y515-1JIG03</t>
  </si>
  <si>
    <t>KD04625-Y515-2JIG03</t>
  </si>
  <si>
    <t>KD04625-Y561-1JIG03</t>
  </si>
  <si>
    <t>KD04625-Y561-2JIG03</t>
  </si>
  <si>
    <t>KD04625-Y630-1JIG05</t>
  </si>
  <si>
    <t>KD04625-Y630-2JIG05</t>
  </si>
  <si>
    <t>KD04625-Y675-1JIG03</t>
  </si>
  <si>
    <t>KD04625-Y675-2JIG03</t>
  </si>
  <si>
    <t>UC-#115 LANCINGPUNCH-1</t>
  </si>
  <si>
    <t>For Del 10/5</t>
  </si>
  <si>
    <t>KD04634-Y116-MO03R1</t>
  </si>
  <si>
    <t>MF07135XM</t>
  </si>
  <si>
    <t>SRU Loading</t>
  </si>
  <si>
    <t>MS 10/14;    Assy 10/16;    T1 masspro 10/18</t>
  </si>
  <si>
    <t>Hold c/o Sir Alvin (Quotation for Ftec Approval)</t>
  </si>
  <si>
    <t>SRU_Pocket</t>
  </si>
  <si>
    <t>Discontinue</t>
  </si>
  <si>
    <t>Cancelled?</t>
  </si>
  <si>
    <t>Die Return 10/4;  Try/Adjust 10/8</t>
  </si>
  <si>
    <t>Try Ok.  Customer Trial 10/09     Z-down.HQ (punch &amp; die)</t>
  </si>
  <si>
    <t xml:space="preserve">Try/adjust. MS (final dowel) </t>
  </si>
  <si>
    <t>Assy 10/5;  Customer try 10/9</t>
  </si>
  <si>
    <t>QCI jig -&gt; Hold waiting for Go signal from QCI. For follow up to mr Satou c/o GoV</t>
  </si>
  <si>
    <t>MIKOMI decision?  MS?  Subcon?   ASSY?</t>
  </si>
  <si>
    <t>Customer Trial =&gt; Nov  (die Approval)</t>
  </si>
  <si>
    <t>MS?  Subcon?   ASSY?</t>
  </si>
  <si>
    <t>Die Application?  Design  Status?</t>
  </si>
  <si>
    <t>KD03928-E202 JIG 1</t>
  </si>
  <si>
    <t>MS04873XF</t>
  </si>
  <si>
    <t>Urgent. DFM approval (mr satou)</t>
  </si>
  <si>
    <t>KD03928-E202 JIG 2</t>
  </si>
  <si>
    <t>MS04874XF</t>
  </si>
  <si>
    <t>KD04630-Y340-1JIG03</t>
  </si>
  <si>
    <t>KD04630-Y340-2JIG03</t>
  </si>
  <si>
    <t>KD04630-Y341-1JIG04</t>
  </si>
  <si>
    <t>KD04630-Y341-2JIG04</t>
  </si>
  <si>
    <t>KD04630-Y503-1JIG04</t>
  </si>
  <si>
    <t>KD04630-Y503-2JIG04</t>
  </si>
  <si>
    <t>KD04630-Y504-1JIG04</t>
  </si>
  <si>
    <t>KD04630-Y504-2JIG04</t>
  </si>
  <si>
    <t>MF07140XM</t>
  </si>
  <si>
    <t>MS?  ASSY?  T1 Try Masspro 11/08</t>
  </si>
  <si>
    <t>MF07142XM</t>
  </si>
  <si>
    <t>MF07141XM</t>
  </si>
  <si>
    <t>MF07145XM</t>
  </si>
  <si>
    <t>Part Drawing?  MS?  ASSY?  T1 Try Masspro 11/08</t>
  </si>
  <si>
    <t>MF07146XM</t>
  </si>
  <si>
    <t>Deleted iten</t>
  </si>
  <si>
    <t>MF07143XM</t>
  </si>
  <si>
    <t>MF07144XM</t>
  </si>
  <si>
    <t>KD04615-Y550-1JIG02</t>
  </si>
  <si>
    <t>MF07157XN</t>
  </si>
  <si>
    <t>SRU Jig_Loading</t>
  </si>
  <si>
    <t>For sales ticket issuance</t>
  </si>
  <si>
    <t>KD04615-Y550-2JIG02</t>
  </si>
  <si>
    <t>MF07158XN</t>
  </si>
  <si>
    <t>KD04634-Y106-1JIG03</t>
  </si>
  <si>
    <t>MF07159XN</t>
  </si>
  <si>
    <t>GUIDE 1</t>
  </si>
  <si>
    <t>KD04634-Y106-2JIG03</t>
  </si>
  <si>
    <t>MF07160XN</t>
  </si>
  <si>
    <t>KD04634-Y176-1JIG03</t>
  </si>
  <si>
    <t>MF07161XN</t>
  </si>
  <si>
    <t>GUIDE 3</t>
  </si>
  <si>
    <t>KD04634-Y176-2JIG03</t>
  </si>
  <si>
    <t>MF07162XN</t>
  </si>
  <si>
    <t>KD04634-Y304-1JIG02</t>
  </si>
  <si>
    <t>MF07163XN</t>
  </si>
  <si>
    <t>GUIDE F</t>
  </si>
  <si>
    <t>KD04634-Y304-2JIG02</t>
  </si>
  <si>
    <t>MF07164XN</t>
  </si>
  <si>
    <t>KD04634-Y305-1JIG02</t>
  </si>
  <si>
    <t>MF07165XN</t>
  </si>
  <si>
    <t>GUIDE R</t>
  </si>
  <si>
    <t>KD04634-Y305-2JIG02</t>
  </si>
  <si>
    <t>MF07166XN</t>
  </si>
  <si>
    <t>KD04634-Y330-1JIG02</t>
  </si>
  <si>
    <t>MF07167XN</t>
  </si>
  <si>
    <t>GUIDE U</t>
  </si>
  <si>
    <t>KD04634-Y330-2JIG02</t>
  </si>
  <si>
    <t>MF07168XN</t>
  </si>
  <si>
    <t>GUIDE L</t>
  </si>
  <si>
    <t>Cancelled. Common to MF07167XN (Y330)</t>
  </si>
  <si>
    <t>Cancelled. Common to MF07168XN (Y330)</t>
  </si>
  <si>
    <t>KD04615-Y540-1JIG03</t>
  </si>
  <si>
    <t>MF07155XN</t>
  </si>
  <si>
    <t>KD04615-Y540-2JIG03</t>
  </si>
  <si>
    <t>MF07156XN</t>
  </si>
  <si>
    <t>KD04615-Y620-1JIG03</t>
  </si>
  <si>
    <t>MF07169XN</t>
  </si>
  <si>
    <t>KD04615-Y620-2JIG03</t>
  </si>
  <si>
    <t>MF07170XN</t>
  </si>
  <si>
    <t>KD04615-Y520-1JIG02</t>
  </si>
  <si>
    <t>MF07153XN</t>
  </si>
  <si>
    <t>KD04615-Y520-2JIG02</t>
  </si>
  <si>
    <t>MF07154XN</t>
  </si>
  <si>
    <t>KD04615-E530-1JIG02</t>
  </si>
  <si>
    <t>MF07149XN</t>
  </si>
  <si>
    <t>KD04615-E530-2JIG02</t>
  </si>
  <si>
    <t>MF07150XN</t>
  </si>
  <si>
    <t>KD04634-E172-1JIG03</t>
  </si>
  <si>
    <t>MF07171XN</t>
  </si>
  <si>
    <t>KD04634-E172-2JIG03</t>
  </si>
  <si>
    <t>MF07172XN</t>
  </si>
  <si>
    <t>KD04615-E532-1JIG02</t>
  </si>
  <si>
    <t>MF07151XN</t>
  </si>
  <si>
    <t>KD04615-E532-2JIG02</t>
  </si>
  <si>
    <t>MF07152XN</t>
  </si>
  <si>
    <t>KD04634-E115-1JIG03</t>
  </si>
  <si>
    <t>MF07173XN</t>
  </si>
  <si>
    <t>KD04634-E115-2JIG03</t>
  </si>
  <si>
    <t>MF07174XN</t>
  </si>
  <si>
    <t>KD04635-Y402-1JIG03</t>
  </si>
  <si>
    <t>MF07175XN</t>
  </si>
  <si>
    <t>GUIDE B</t>
  </si>
  <si>
    <t>KD04635-Y402-2JIG03</t>
  </si>
  <si>
    <t>MF07176XN</t>
  </si>
  <si>
    <t>KD04635-Y401-1JIG04</t>
  </si>
  <si>
    <t>MF07177XN</t>
  </si>
  <si>
    <t>KD04635-Y401-2JIG04</t>
  </si>
  <si>
    <t>MF07178XN</t>
  </si>
  <si>
    <t>MF07147XJ</t>
  </si>
  <si>
    <t>MS 10/27;   Assy 10/29;  DEL 11/03  (7 die)</t>
  </si>
  <si>
    <t>KD04613-E701</t>
  </si>
  <si>
    <t>21-20001</t>
  </si>
  <si>
    <t>SRU Jig_Slot</t>
  </si>
  <si>
    <t>KD04613-E702</t>
  </si>
  <si>
    <t>KD04613-Y660</t>
  </si>
  <si>
    <t>GUIDE F2</t>
  </si>
  <si>
    <t>KD04613-Y722</t>
  </si>
  <si>
    <t>GEAR 12-0.8</t>
  </si>
  <si>
    <t>KD04613-Y810</t>
  </si>
  <si>
    <t>GUIDE F1S</t>
  </si>
  <si>
    <t>KD04613-Y860</t>
  </si>
  <si>
    <t>GUIDE F2S</t>
  </si>
  <si>
    <t>KD04629-E501</t>
  </si>
  <si>
    <t>PANEL L ASSY</t>
  </si>
  <si>
    <t>KD04629-Y130</t>
  </si>
  <si>
    <t>KD04629-Y551</t>
  </si>
  <si>
    <t>PANEL U</t>
  </si>
  <si>
    <t>Product Approval</t>
  </si>
  <si>
    <t>KD04625-Y195-BURUP04</t>
  </si>
  <si>
    <t>Die Modification_SRU</t>
  </si>
  <si>
    <t>Die Target: 11/E</t>
  </si>
  <si>
    <t>KD04625-Y195-COMUP04</t>
  </si>
  <si>
    <t>KD04625-Y196-BURUP03</t>
  </si>
  <si>
    <t>KD04625-Y196-COMUP03</t>
  </si>
  <si>
    <t>12A</t>
  </si>
  <si>
    <t>MS04861XH</t>
  </si>
  <si>
    <t>12C</t>
  </si>
  <si>
    <t>MS04862XH</t>
  </si>
  <si>
    <t>CA05805-Y687-1BEN07R4</t>
  </si>
  <si>
    <t>MS04870XG</t>
  </si>
  <si>
    <t>KD02166-E321-JIG03R2</t>
  </si>
  <si>
    <t>MS04863XF</t>
  </si>
  <si>
    <t>KD02166-Y171-EMB06R6</t>
  </si>
  <si>
    <t>MS04868XG</t>
  </si>
  <si>
    <t>KD02166-Y190-COM10R1</t>
  </si>
  <si>
    <t>MS04869XG</t>
  </si>
  <si>
    <t>KD04011-E415-JIG05R1</t>
  </si>
  <si>
    <t>MS04871XF</t>
  </si>
  <si>
    <t>KD04107-E815-RWK</t>
  </si>
  <si>
    <t>MF07148XN</t>
  </si>
  <si>
    <t>KD04616-Y366-MO02R1</t>
  </si>
  <si>
    <t>MF07179XM</t>
  </si>
  <si>
    <t>Waiting DFM Approval</t>
  </si>
  <si>
    <t>KD04625-E270-JIG02R1</t>
  </si>
  <si>
    <t>MS04864XF</t>
  </si>
  <si>
    <t>ROBOTBRACKET</t>
  </si>
  <si>
    <t>MS04865XF</t>
  </si>
  <si>
    <t>23-4886600-2-0100RL1203</t>
  </si>
  <si>
    <t>KD04580-Y276-MO04R1</t>
  </si>
  <si>
    <t>MS04877XF</t>
  </si>
  <si>
    <t>KD04619-Y133-NOT07R1</t>
  </si>
  <si>
    <t>MS04876XE</t>
  </si>
  <si>
    <t>SRU</t>
  </si>
  <si>
    <t>KD02161-Y156-JIG17R1</t>
  </si>
  <si>
    <t>MS04878XF</t>
  </si>
  <si>
    <t>UPPER BASE</t>
  </si>
  <si>
    <t>KD04613-Y420-COMUP05</t>
  </si>
  <si>
    <t>MF07184XO</t>
  </si>
  <si>
    <t>KD04615-Y241-BURUP04</t>
  </si>
  <si>
    <t>MF07181XO</t>
  </si>
  <si>
    <t>KD04615-Y241-COMUP04</t>
  </si>
  <si>
    <t>MF07180XO</t>
  </si>
  <si>
    <t>KD04619-Y010-3BENUP07</t>
  </si>
  <si>
    <t>MF07183XO</t>
  </si>
  <si>
    <t>KD04619-Y010-COMUP07</t>
  </si>
  <si>
    <t>MF07182XO</t>
  </si>
  <si>
    <t>67RO DRAW 2 PUNCH</t>
  </si>
  <si>
    <t>MY01845XC</t>
  </si>
  <si>
    <t>BCK001-50101-K88 PIPE R-5)JIG</t>
  </si>
  <si>
    <t>Backjob_Goshi</t>
  </si>
  <si>
    <t>BCK001-50102-K88 PIPE L-5)JIG</t>
  </si>
  <si>
    <t>BCK001-6FBA CVR B-4)REST-RTN</t>
  </si>
  <si>
    <t>Backjob_6FBA</t>
  </si>
  <si>
    <t>BCK001-6FBA CVR B-5)TRIM-RTN</t>
  </si>
  <si>
    <t>BCK001-6FBA CVR B-6)PI(SM)-RTN</t>
  </si>
  <si>
    <t>BCK001-6FBA CVR B-7)PI-C)T-RTN</t>
  </si>
  <si>
    <t>BCK001-6FBA CVR B-8)TOX1-RTN</t>
  </si>
  <si>
    <t>BCK001-6FBA CVR B-9)TOX2-RTN</t>
  </si>
  <si>
    <t>BCK001-6FBA CVR B-10)TOX3-RTN</t>
  </si>
  <si>
    <t>BCK001-6FBA CVR A-4)REST-RTN</t>
  </si>
  <si>
    <t>BCK001-6FBA CVR A-5)TRIM-RTN</t>
  </si>
  <si>
    <t>BCK001-6FBA CVR A-6)FLPI(T)-RT</t>
  </si>
  <si>
    <t>BCK001-6FBA CVR A-7)LOUVER-RTN</t>
  </si>
  <si>
    <t>BCK001-6FBA CVR A-8)TOX1-RTN</t>
  </si>
  <si>
    <t>BCK001-6FBA CVR A-10)TOX3-RTN</t>
  </si>
  <si>
    <t>BCK001-6FBA CVR A-10)CLI1-2-RT</t>
  </si>
  <si>
    <t>BCK001-6FBA CVR A-11)CLI3-4-RT</t>
  </si>
  <si>
    <t>BCK001-IGC7-23-4847711PI/B REP</t>
  </si>
  <si>
    <t>Backjob_IMASEN</t>
  </si>
  <si>
    <t>BCK001-IGC7-23-4847711PI REP</t>
  </si>
  <si>
    <t>BCK001-IGC7-23-4847711CHA REP</t>
  </si>
  <si>
    <t>BCK001-IGC7-23-4847711FRM1 REP</t>
  </si>
  <si>
    <t>BCK001-IGC7-23-4847711FRM2 REP</t>
  </si>
  <si>
    <t>BCK001-KD04636-Y533-COM02</t>
  </si>
  <si>
    <t>BCK001-KD04636-Y533-1BEN02</t>
  </si>
  <si>
    <t>BCK001-KD04636-Y533-2BEN02</t>
  </si>
  <si>
    <t>BCK001-KD04636-Y533-3BEN02</t>
  </si>
  <si>
    <t>7XP10 2L 18H/W350 LWR3</t>
  </si>
  <si>
    <t>MY01849XB</t>
  </si>
  <si>
    <t>7XP10 2L 18H/W350 UPR3</t>
  </si>
  <si>
    <t>MY01850XB</t>
  </si>
  <si>
    <t>7XP10 2L 16H/W330 LWR3</t>
  </si>
  <si>
    <t>MY01851XB</t>
  </si>
  <si>
    <t>7XP10 2L 16H/W330 UPR</t>
  </si>
  <si>
    <t>MY01852XB</t>
  </si>
  <si>
    <t>3XP6 4L 29H/W350 LWR6</t>
  </si>
  <si>
    <t>MY01853XB</t>
  </si>
  <si>
    <t>3XP6 4L 29H/W350 UPR5</t>
  </si>
  <si>
    <t>MY01854XB</t>
  </si>
  <si>
    <t>MY01839XB</t>
  </si>
  <si>
    <t>MY01840XB</t>
  </si>
  <si>
    <t>MY01841XB</t>
  </si>
  <si>
    <t>MY01842XB</t>
  </si>
  <si>
    <t>MY01836XB</t>
  </si>
  <si>
    <t>MY01838XB</t>
  </si>
  <si>
    <t>MY01837XB</t>
  </si>
  <si>
    <t>MF07112XN</t>
  </si>
  <si>
    <t>RACK</t>
  </si>
  <si>
    <t>MF07113XN</t>
  </si>
  <si>
    <t>MF07114XN</t>
  </si>
  <si>
    <t>GUIDE 4</t>
  </si>
  <si>
    <t>MF07115XN</t>
  </si>
  <si>
    <t>MF07116XN</t>
  </si>
  <si>
    <t>GUIDE 6</t>
  </si>
  <si>
    <t>MF07117XN</t>
  </si>
  <si>
    <t>MF07118XN</t>
  </si>
  <si>
    <t>GUIDE1</t>
  </si>
  <si>
    <t>MF07119XN</t>
  </si>
  <si>
    <t>MF07120XN</t>
  </si>
  <si>
    <t>MF07121XN</t>
  </si>
  <si>
    <t>MF07122XN</t>
  </si>
  <si>
    <t>MF07123XN</t>
  </si>
  <si>
    <t>MF07124XN</t>
  </si>
  <si>
    <t>MF07125XN</t>
  </si>
  <si>
    <t>MY01843XB</t>
  </si>
  <si>
    <t>LANCING PUNCH</t>
  </si>
  <si>
    <t>MS04857XE</t>
  </si>
  <si>
    <t>MF07126XN</t>
  </si>
  <si>
    <t>MF07127XN</t>
  </si>
  <si>
    <t>MF07128XN</t>
  </si>
  <si>
    <t>MF07129XN</t>
  </si>
  <si>
    <t>MF07130XN</t>
  </si>
  <si>
    <t>MF07131XN</t>
  </si>
  <si>
    <t>MF07132XN</t>
  </si>
  <si>
    <t>MF07133XN</t>
  </si>
  <si>
    <t>MF07137XO</t>
  </si>
  <si>
    <t>MF07136XO</t>
  </si>
  <si>
    <t>MF07139XO</t>
  </si>
  <si>
    <t>MF07138XO</t>
  </si>
  <si>
    <t>ELECTRODE</t>
  </si>
  <si>
    <t>SRING PLATE</t>
  </si>
  <si>
    <t>GATE SPACER</t>
  </si>
  <si>
    <t>MS04866XH</t>
  </si>
  <si>
    <t>MECHA</t>
  </si>
  <si>
    <t>MS04872XE</t>
  </si>
  <si>
    <t>MY01848XB</t>
  </si>
  <si>
    <t>TDM Plan_2021 10_1004</t>
  </si>
  <si>
    <t>Part Order</t>
  </si>
  <si>
    <t>#N/A</t>
  </si>
  <si>
    <t>MV SALES PLAN AS OF 2021.10.07</t>
  </si>
  <si>
    <t>FY2021 2QRF 09.09.21</t>
  </si>
  <si>
    <t>FY2021 3QRF 10.04.21</t>
  </si>
  <si>
    <t>FY2021 3QRF 08.16.21</t>
  </si>
  <si>
    <t>3QRF_2021_08.13.2021</t>
  </si>
  <si>
    <t>3QRF_202</t>
  </si>
  <si>
    <t>FY2021 2QRF vs 3QRF
08.16.21 vs 10.04.21</t>
  </si>
  <si>
    <t>FY2022 Total</t>
  </si>
  <si>
    <t>3QRF_10.04.21</t>
  </si>
  <si>
    <t>Sep.2021</t>
  </si>
  <si>
    <t>Oct vs 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</si>
</sst>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6" formatCode="&quot;$&quot;#,##0_);[Red]\(&quot;$&quot;#,##0\)"/>
    <numFmt numFmtId="41" formatCode="_(* #,##0_);_(* \(#,##0\);_(* &quot;-&quot;_);_(@_)"/>
    <numFmt numFmtId="44" formatCode="_(&quot;$&quot;* #,##0.00_);_(&quot;$&quot;* \(#,##0.00\);_(&quot;$&quot;* &quot;-&quot;??_);_(@_)"/>
    <numFmt numFmtId="43" formatCode="_(* #,##0.00_);_(* \(#,##0.00\);_(* &quot;-&quot;??_);_(@_)"/>
    <numFmt numFmtId="164" formatCode="[$-409]mmm\-yy;@"/>
    <numFmt numFmtId="165" formatCode="#,##0.00;[Red]\-#,##0.00;\-"/>
    <numFmt numFmtId="166" formatCode="_(* #,##0_);_(* \(#,##0\);_(* &quot;-&quot;??_);_(@_)"/>
    <numFmt numFmtId="167" formatCode="#,##0;[Red]&quot;▲&quot;#,##0;\-"/>
    <numFmt numFmtId="168" formatCode="0.0%"/>
    <numFmt numFmtId="169" formatCode="_(* #,##0.0_);_(* \(#,##0.0\);_(* &quot;-&quot;??_);_(@_)"/>
    <numFmt numFmtId="170" formatCode="0.0"/>
    <numFmt numFmtId="171" formatCode="#,##0;[Red]\-#,##0;\-"/>
    <numFmt numFmtId="172" formatCode="&quot;¥&quot;#,##0.00;[Red]&quot;¥&quot;&quot;¥&quot;&quot;¥&quot;&quot;¥&quot;\-#,##0.00"/>
    <numFmt numFmtId="173" formatCode="&quot;¥&quot;#,##0.00;&quot;¥&quot;&quot;¥&quot;&quot;¥&quot;\-#,##0.00"/>
    <numFmt numFmtId="174" formatCode="#,##0;[Red]&quot;△&quot;#,##0;\-"/>
    <numFmt numFmtId="175" formatCode="[$-409]d\-mmm\-yy;@"/>
    <numFmt numFmtId="176" formatCode="m/d;@"/>
    <numFmt numFmtId="177" formatCode="[$-409]d\-mmm;@"/>
    <numFmt numFmtId="178" formatCode="dd\-mmm\-yy"/>
    <numFmt numFmtId="179" formatCode="#\ ?/4"/>
    <numFmt numFmtId="180" formatCode="_-* #,##0.00_-;\-* #,##0.00_-;_-* &quot;-&quot;??_-;_-@_-"/>
    <numFmt numFmtId="181" formatCode="&quot;¥&quot;#,##0;[Red]&quot;¥&quot;\-#,##0"/>
    <numFmt numFmtId="182" formatCode="[$€]#,##0.00;[Red][$€]\-#,##0.00"/>
    <numFmt numFmtId="183" formatCode="#,##0_ ;[Red]\-#,##0\ "/>
  </numFmts>
  <fonts count="301">
    <font>
      <sz val="9"/>
      <color indexed="8"/>
      <name val="ＭＳ Ｐ明朝"/>
      <family val="1"/>
      <charset val="128"/>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2"/>
      <color theme="1"/>
      <name val="Arial"/>
      <family val="2"/>
    </font>
    <font>
      <sz val="12"/>
      <color theme="1"/>
      <name val="Arial"/>
      <family val="2"/>
    </font>
    <font>
      <sz val="11"/>
      <color theme="1"/>
      <name val="Calibri"/>
      <family val="2"/>
      <scheme val="minor"/>
    </font>
    <font>
      <sz val="11"/>
      <color indexed="8"/>
      <name val="Arial"/>
      <family val="2"/>
    </font>
    <font>
      <sz val="6"/>
      <name val="ＭＳ Ｐ明朝"/>
      <family val="1"/>
      <charset val="128"/>
    </font>
    <font>
      <sz val="11"/>
      <color indexed="8"/>
      <name val="ＭＳ Ｐゴシック"/>
      <family val="3"/>
      <charset val="128"/>
    </font>
    <font>
      <sz val="9"/>
      <color indexed="81"/>
      <name val="Tahoma"/>
      <family val="2"/>
    </font>
    <font>
      <sz val="11"/>
      <color rgb="FF000000"/>
      <name val="ＭＳ Ｐゴシック"/>
      <family val="2"/>
      <charset val="128"/>
    </font>
    <font>
      <sz val="11"/>
      <color rgb="FF000000"/>
      <name val="Arial"/>
      <family val="2"/>
    </font>
    <font>
      <sz val="11"/>
      <color rgb="FF000000"/>
      <name val="Arial"/>
      <family val="2"/>
      <charset val="128"/>
    </font>
    <font>
      <sz val="11"/>
      <color theme="4" tint="-0.249977111117893"/>
      <name val="Arial"/>
      <family val="2"/>
    </font>
    <font>
      <sz val="11"/>
      <color theme="4" tint="-0.249977111117893"/>
      <name val="Yu Gothic"/>
      <family val="2"/>
      <charset val="128"/>
    </font>
    <font>
      <strike/>
      <sz val="11"/>
      <color indexed="8"/>
      <name val="游ゴシック Light"/>
      <family val="3"/>
      <charset val="128"/>
    </font>
    <font>
      <sz val="11"/>
      <color indexed="8"/>
      <name val="游ゴシック Light"/>
      <family val="3"/>
      <charset val="128"/>
    </font>
    <font>
      <sz val="9"/>
      <color indexed="8"/>
      <name val="ＭＳ Ｐ明朝"/>
      <family val="1"/>
      <charset val="128"/>
    </font>
    <font>
      <b/>
      <sz val="11"/>
      <color theme="1"/>
      <name val="Calibri"/>
      <family val="2"/>
      <scheme val="minor"/>
    </font>
    <font>
      <b/>
      <sz val="11"/>
      <color indexed="8"/>
      <name val="Arial"/>
      <family val="2"/>
    </font>
    <font>
      <sz val="9"/>
      <name val="ＭＳ Ｐ明朝"/>
      <family val="1"/>
      <charset val="128"/>
    </font>
    <font>
      <sz val="9"/>
      <color indexed="8"/>
      <name val="Arial"/>
      <family val="2"/>
    </font>
    <font>
      <b/>
      <sz val="9"/>
      <color indexed="8"/>
      <name val="ＭＳ Ｐ明朝"/>
      <family val="1"/>
      <charset val="128"/>
    </font>
    <font>
      <sz val="12"/>
      <color indexed="8"/>
      <name val="ＭＳ Ｐ明朝"/>
      <family val="1"/>
      <charset val="128"/>
    </font>
    <font>
      <b/>
      <sz val="12"/>
      <color theme="1"/>
      <name val="Calibri"/>
      <family val="2"/>
      <scheme val="minor"/>
    </font>
    <font>
      <sz val="12"/>
      <color theme="1"/>
      <name val="Calibri"/>
      <family val="2"/>
      <scheme val="minor"/>
    </font>
    <font>
      <sz val="10"/>
      <color theme="1"/>
      <name val="Calibri"/>
      <family val="2"/>
      <scheme val="minor"/>
    </font>
    <font>
      <b/>
      <sz val="11"/>
      <name val="ＭＳ Ｐゴシック"/>
      <family val="3"/>
      <charset val="128"/>
    </font>
    <font>
      <b/>
      <sz val="11"/>
      <color indexed="8"/>
      <name val="ＭＳ Ｐゴシック"/>
      <family val="3"/>
      <charset val="128"/>
    </font>
    <font>
      <sz val="11"/>
      <color indexed="8"/>
      <name val="ＭＳ Ｐゴシック"/>
      <family val="3"/>
      <charset val="128"/>
    </font>
    <font>
      <b/>
      <sz val="11"/>
      <color indexed="8"/>
      <name val="ＭＳ Ｐ明朝"/>
      <family val="1"/>
      <charset val="128"/>
    </font>
    <font>
      <sz val="15"/>
      <color indexed="8"/>
      <name val="ＭＳ Ｐ明朝"/>
      <family val="1"/>
      <charset val="128"/>
    </font>
    <font>
      <sz val="11"/>
      <color rgb="FFFF0000"/>
      <name val="Arial"/>
      <family val="2"/>
    </font>
    <font>
      <sz val="11"/>
      <name val="Arial"/>
      <family val="2"/>
    </font>
    <font>
      <sz val="11"/>
      <name val="ＭＳ Ｐゴシック"/>
      <family val="3"/>
      <charset val="128"/>
    </font>
    <font>
      <b/>
      <sz val="16"/>
      <name val="ＭＳ Ｐゴシック"/>
      <family val="3"/>
      <charset val="128"/>
    </font>
    <font>
      <sz val="6"/>
      <name val="ＭＳ Ｐゴシック"/>
      <family val="3"/>
      <charset val="128"/>
    </font>
    <font>
      <b/>
      <sz val="13"/>
      <color theme="1"/>
      <name val="Calibri"/>
      <family val="2"/>
      <scheme val="minor"/>
    </font>
    <font>
      <sz val="10"/>
      <name val="Arial"/>
      <family val="2"/>
    </font>
    <font>
      <b/>
      <sz val="11"/>
      <name val="Calibri"/>
      <family val="2"/>
      <scheme val="minor"/>
    </font>
    <font>
      <sz val="12"/>
      <color indexed="8"/>
      <name val="Arial"/>
      <family val="2"/>
    </font>
    <font>
      <b/>
      <sz val="8"/>
      <color indexed="8"/>
      <name val="ＭＳ Ｐ明朝"/>
      <family val="1"/>
      <charset val="128"/>
    </font>
    <font>
      <sz val="15"/>
      <color indexed="8"/>
      <name val="Arial"/>
      <family val="2"/>
    </font>
    <font>
      <b/>
      <sz val="12"/>
      <color indexed="8"/>
      <name val="Arial"/>
      <family val="2"/>
    </font>
    <font>
      <b/>
      <sz val="9"/>
      <color indexed="81"/>
      <name val="Tahoma"/>
      <family val="2"/>
    </font>
    <font>
      <sz val="9"/>
      <name val="ＭＳ Ｐゴシック"/>
      <family val="3"/>
      <charset val="128"/>
    </font>
    <font>
      <sz val="12"/>
      <name val="Arial"/>
      <family val="2"/>
    </font>
    <font>
      <b/>
      <sz val="9"/>
      <color indexed="8"/>
      <name val="ＭＳ Ｐ明朝"/>
    </font>
    <font>
      <b/>
      <sz val="10"/>
      <color theme="1"/>
      <name val="Calibri"/>
      <family val="2"/>
      <scheme val="minor"/>
    </font>
    <font>
      <sz val="12"/>
      <color theme="1"/>
      <name val="Calibri Light"/>
      <family val="2"/>
      <scheme val="major"/>
    </font>
    <font>
      <b/>
      <sz val="12"/>
      <color theme="1"/>
      <name val="Calibri Light"/>
      <family val="2"/>
      <scheme val="major"/>
    </font>
    <font>
      <b/>
      <sz val="9"/>
      <color indexed="8"/>
      <name val="Arial"/>
      <family val="2"/>
    </font>
    <font>
      <b/>
      <sz val="11"/>
      <name val="Arial"/>
      <family val="2"/>
    </font>
    <font>
      <sz val="10"/>
      <color rgb="FFFF0000"/>
      <name val="Arial"/>
      <family val="2"/>
    </font>
    <font>
      <b/>
      <sz val="10"/>
      <color rgb="FFFF0000"/>
      <name val="Arial"/>
      <family val="2"/>
    </font>
    <font>
      <sz val="9"/>
      <name val="Arial"/>
      <family val="2"/>
    </font>
    <font>
      <b/>
      <sz val="9"/>
      <name val="Arial"/>
      <family val="2"/>
    </font>
    <font>
      <b/>
      <sz val="11"/>
      <color rgb="FFFF0000"/>
      <name val="Arial"/>
      <family val="2"/>
    </font>
    <font>
      <b/>
      <sz val="15"/>
      <color indexed="8"/>
      <name val="Arial"/>
      <family val="2"/>
    </font>
    <font>
      <b/>
      <sz val="12"/>
      <name val="Arial"/>
      <family val="2"/>
    </font>
    <font>
      <sz val="11"/>
      <color theme="1"/>
      <name val="Calibri"/>
      <family val="2"/>
      <charset val="128"/>
      <scheme val="minor"/>
    </font>
    <font>
      <sz val="15"/>
      <color theme="1"/>
      <name val="Calibri"/>
      <family val="2"/>
      <charset val="128"/>
      <scheme val="minor"/>
    </font>
    <font>
      <sz val="15"/>
      <color theme="1"/>
      <name val="Calibri"/>
      <family val="2"/>
      <scheme val="minor"/>
    </font>
    <font>
      <b/>
      <sz val="11"/>
      <color indexed="8"/>
      <name val="ＭＳ Ｐ明朝"/>
    </font>
    <font>
      <sz val="11"/>
      <color indexed="8"/>
      <name val="Calibri"/>
      <family val="2"/>
    </font>
    <font>
      <sz val="9.35"/>
      <color indexed="8"/>
      <name val="Arial"/>
      <family val="2"/>
    </font>
    <font>
      <sz val="9"/>
      <color rgb="FFFF0000"/>
      <name val="Arial"/>
      <family val="2"/>
    </font>
    <font>
      <sz val="14"/>
      <name val="ＭＳ 明朝"/>
      <family val="1"/>
      <charset val="128"/>
    </font>
    <font>
      <sz val="12"/>
      <name val="ＭＳ 明朝"/>
      <family val="1"/>
      <charset val="128"/>
    </font>
    <font>
      <sz val="9"/>
      <color indexed="27"/>
      <name val="明朝"/>
      <family val="1"/>
      <charset val="128"/>
    </font>
    <font>
      <sz val="9"/>
      <name val="Times New Roman"/>
      <family val="1"/>
    </font>
    <font>
      <sz val="8"/>
      <name val="Arial"/>
      <family val="2"/>
    </font>
    <font>
      <sz val="11"/>
      <name val="標準明朝"/>
      <family val="1"/>
      <charset val="128"/>
    </font>
    <font>
      <sz val="8"/>
      <color indexed="16"/>
      <name val="Century Schoolbook"/>
      <family val="1"/>
    </font>
    <font>
      <b/>
      <i/>
      <sz val="10"/>
      <name val="Times New Roman"/>
      <family val="1"/>
    </font>
    <font>
      <b/>
      <sz val="9"/>
      <name val="Times New Roman"/>
      <family val="1"/>
    </font>
    <font>
      <sz val="22"/>
      <name val="ＭＳ 明朝"/>
      <family val="1"/>
      <charset val="128"/>
    </font>
    <font>
      <sz val="11"/>
      <name val="ＭＳ 明朝"/>
      <family val="1"/>
      <charset val="128"/>
    </font>
    <font>
      <sz val="13.5"/>
      <name val="System"/>
      <family val="2"/>
    </font>
    <font>
      <sz val="14"/>
      <name val="ＭＳ Ｐゴシック"/>
      <family val="3"/>
      <charset val="128"/>
    </font>
    <font>
      <sz val="7"/>
      <name val="ＭＳ 明朝"/>
      <family val="1"/>
      <charset val="128"/>
    </font>
    <font>
      <sz val="10"/>
      <color rgb="FF000000"/>
      <name val="Calibri"/>
      <family val="2"/>
    </font>
    <font>
      <b/>
      <sz val="10"/>
      <color indexed="8"/>
      <name val="Calibri"/>
      <family val="2"/>
    </font>
    <font>
      <sz val="12"/>
      <color theme="1"/>
      <name val="ＭＳ Ｐ明朝"/>
      <family val="1"/>
      <charset val="128"/>
    </font>
    <font>
      <b/>
      <sz val="15"/>
      <color indexed="8"/>
      <name val="ＭＳ Ｐ明朝"/>
    </font>
    <font>
      <sz val="12"/>
      <name val="ＭＳ Ｐゴシック"/>
      <family val="3"/>
      <charset val="128"/>
    </font>
    <font>
      <sz val="10"/>
      <name val="Calibri"/>
      <family val="2"/>
      <scheme val="minor"/>
    </font>
    <font>
      <b/>
      <sz val="10"/>
      <name val="Calibri"/>
      <family val="2"/>
      <scheme val="minor"/>
    </font>
    <font>
      <sz val="9"/>
      <color theme="1"/>
      <name val="ＭＳ Ｐ明朝"/>
      <family val="1"/>
      <charset val="128"/>
    </font>
    <font>
      <sz val="10"/>
      <name val="Arial"/>
      <family val="2"/>
    </font>
    <font>
      <sz val="11"/>
      <name val="Calibri"/>
      <family val="2"/>
      <scheme val="minor"/>
    </font>
    <font>
      <sz val="12"/>
      <name val="Calibri"/>
      <family val="2"/>
      <scheme val="minor"/>
    </font>
    <font>
      <sz val="11"/>
      <color rgb="FF000000"/>
      <name val="Calibri"/>
      <family val="2"/>
    </font>
    <font>
      <sz val="11"/>
      <name val="Calibri"/>
      <family val="2"/>
    </font>
    <font>
      <sz val="11"/>
      <color theme="0" tint="-0.249977111117893"/>
      <name val="Calibri"/>
      <family val="2"/>
    </font>
    <font>
      <sz val="11"/>
      <color rgb="FFFF0000"/>
      <name val="Calibri"/>
      <family val="2"/>
      <scheme val="minor"/>
    </font>
    <font>
      <b/>
      <sz val="18"/>
      <color theme="1"/>
      <name val="Calibri"/>
      <family val="2"/>
      <scheme val="minor"/>
    </font>
    <font>
      <b/>
      <sz val="11"/>
      <name val="Calibri Light"/>
      <family val="2"/>
      <scheme val="major"/>
    </font>
    <font>
      <b/>
      <sz val="11"/>
      <color rgb="FFFF0000"/>
      <name val="Calibri Light"/>
      <family val="2"/>
      <scheme val="major"/>
    </font>
    <font>
      <sz val="10"/>
      <name val="Bahnschrift SemiBold"/>
      <family val="2"/>
    </font>
    <font>
      <sz val="12"/>
      <color rgb="FFFF0000"/>
      <name val="Calibri"/>
      <family val="2"/>
      <scheme val="minor"/>
    </font>
    <font>
      <sz val="11"/>
      <color rgb="FFFF0000"/>
      <name val="Calibri"/>
      <family val="2"/>
    </font>
    <font>
      <sz val="11"/>
      <color rgb="FF000000"/>
      <name val="Calibri"/>
      <family val="2"/>
      <scheme val="minor"/>
    </font>
    <font>
      <sz val="11"/>
      <color rgb="FFEC2706"/>
      <name val="Calibri"/>
      <family val="2"/>
      <scheme val="minor"/>
    </font>
    <font>
      <b/>
      <sz val="11"/>
      <color rgb="FFFF0000"/>
      <name val="Calibri"/>
      <family val="2"/>
      <scheme val="minor"/>
    </font>
    <font>
      <sz val="15"/>
      <color indexed="81"/>
      <name val="Tahoma"/>
      <family val="2"/>
    </font>
    <font>
      <sz val="11"/>
      <color theme="0" tint="-0.14999847407452621"/>
      <name val="Calibri"/>
      <family val="2"/>
    </font>
    <font>
      <strike/>
      <sz val="11"/>
      <color theme="1"/>
      <name val="Calibri"/>
      <family val="2"/>
      <scheme val="minor"/>
    </font>
    <font>
      <sz val="10"/>
      <color indexed="8"/>
      <name val="Calibri"/>
      <family val="2"/>
    </font>
    <font>
      <sz val="11"/>
      <color rgb="FFEC2706"/>
      <name val="Calibri"/>
      <family val="2"/>
    </font>
    <font>
      <sz val="12"/>
      <color rgb="FFEC2706"/>
      <name val="Arial"/>
      <family val="2"/>
    </font>
    <font>
      <b/>
      <sz val="12"/>
      <color indexed="8"/>
      <name val="Calibri"/>
      <family val="2"/>
      <scheme val="minor"/>
    </font>
    <font>
      <b/>
      <sz val="12"/>
      <color rgb="FFFF0000"/>
      <name val="Calibri"/>
      <family val="2"/>
      <scheme val="minor"/>
    </font>
    <font>
      <sz val="12"/>
      <color indexed="8"/>
      <name val="Calibri"/>
      <family val="2"/>
      <scheme val="minor"/>
    </font>
    <font>
      <sz val="12"/>
      <name val="Calibri"/>
      <family val="2"/>
    </font>
    <font>
      <sz val="12"/>
      <color indexed="8"/>
      <name val="Calibri"/>
      <family val="2"/>
    </font>
    <font>
      <sz val="12"/>
      <color rgb="FFFF0000"/>
      <name val="Calibri"/>
      <family val="2"/>
    </font>
    <font>
      <sz val="11"/>
      <color rgb="FF0070C0"/>
      <name val="Calibri"/>
      <family val="2"/>
    </font>
    <font>
      <sz val="12"/>
      <color theme="1"/>
      <name val="Times New Roman"/>
      <family val="1"/>
    </font>
    <font>
      <b/>
      <sz val="12"/>
      <color theme="1"/>
      <name val="Times New Roman"/>
      <family val="1"/>
    </font>
    <font>
      <sz val="12"/>
      <color indexed="8"/>
      <name val="Times New Roman"/>
      <family val="1"/>
    </font>
    <font>
      <b/>
      <sz val="9"/>
      <color theme="1"/>
      <name val="Calibri"/>
      <family val="2"/>
      <scheme val="minor"/>
    </font>
    <font>
      <b/>
      <sz val="9"/>
      <color rgb="FF7030A0"/>
      <name val="Calibri"/>
      <family val="2"/>
      <scheme val="minor"/>
    </font>
    <font>
      <b/>
      <sz val="11"/>
      <color rgb="FF7030A0"/>
      <name val="Calibri"/>
      <family val="2"/>
      <scheme val="minor"/>
    </font>
    <font>
      <b/>
      <sz val="9"/>
      <color rgb="FFFF0000"/>
      <name val="Calibri"/>
      <family val="2"/>
      <scheme val="minor"/>
    </font>
    <font>
      <sz val="9"/>
      <color theme="1"/>
      <name val="Calibri"/>
      <family val="2"/>
      <scheme val="minor"/>
    </font>
    <font>
      <sz val="9"/>
      <name val="Calibri"/>
      <family val="2"/>
    </font>
    <font>
      <sz val="9"/>
      <color rgb="FF7030A0"/>
      <name val="Calibri"/>
      <family val="2"/>
      <scheme val="minor"/>
    </font>
    <font>
      <sz val="9"/>
      <name val="Calibri"/>
      <family val="2"/>
      <scheme val="minor"/>
    </font>
    <font>
      <sz val="11"/>
      <color rgb="FF7030A0"/>
      <name val="Calibri"/>
      <family val="2"/>
      <scheme val="minor"/>
    </font>
    <font>
      <sz val="9"/>
      <color rgb="FFFF0000"/>
      <name val="Calibri"/>
      <family val="2"/>
      <scheme val="minor"/>
    </font>
    <font>
      <sz val="15"/>
      <color indexed="8"/>
      <name val="Times New Roman"/>
      <family val="1"/>
    </font>
    <font>
      <sz val="9"/>
      <color indexed="8"/>
      <name val="Times New Roman"/>
      <family val="1"/>
    </font>
    <font>
      <sz val="10"/>
      <color indexed="8"/>
      <name val="Times New Roman"/>
      <family val="1"/>
    </font>
    <font>
      <b/>
      <sz val="12"/>
      <color indexed="8"/>
      <name val="Times New Roman"/>
      <family val="1"/>
    </font>
    <font>
      <sz val="11"/>
      <color indexed="8"/>
      <name val="Times New Roman"/>
      <family val="1"/>
    </font>
    <font>
      <b/>
      <sz val="15"/>
      <color indexed="8"/>
      <name val="Times New Roman"/>
      <family val="1"/>
    </font>
    <font>
      <b/>
      <sz val="15"/>
      <color rgb="FFFF0000"/>
      <name val="Arial"/>
      <family val="2"/>
    </font>
    <font>
      <b/>
      <sz val="15"/>
      <color rgb="FF0070C0"/>
      <name val="Arial"/>
      <family val="2"/>
    </font>
    <font>
      <b/>
      <sz val="20"/>
      <color indexed="8"/>
      <name val="Arial"/>
      <family val="2"/>
    </font>
    <font>
      <sz val="20"/>
      <color indexed="8"/>
      <name val="Times New Roman"/>
      <family val="1"/>
    </font>
    <font>
      <b/>
      <sz val="20"/>
      <color indexed="8"/>
      <name val="Times New Roman"/>
      <family val="1"/>
    </font>
    <font>
      <sz val="20"/>
      <color indexed="8"/>
      <name val="ＭＳ Ｐ明朝"/>
      <family val="1"/>
      <charset val="128"/>
    </font>
    <font>
      <b/>
      <sz val="20"/>
      <color rgb="FF0070C0"/>
      <name val="Arial"/>
      <family val="2"/>
    </font>
    <font>
      <sz val="20"/>
      <color rgb="FF0070C0"/>
      <name val="Calibri"/>
      <family val="2"/>
    </font>
    <font>
      <sz val="20"/>
      <color rgb="FF0070C0"/>
      <name val="Arial"/>
      <family val="2"/>
    </font>
    <font>
      <b/>
      <sz val="20"/>
      <color rgb="FFFF0000"/>
      <name val="Arial"/>
      <family val="2"/>
    </font>
    <font>
      <sz val="20"/>
      <color rgb="FFFF0000"/>
      <name val="Calibri"/>
      <family val="2"/>
    </font>
    <font>
      <sz val="20"/>
      <color rgb="FFFF0000"/>
      <name val="Arial"/>
      <family val="2"/>
    </font>
    <font>
      <sz val="13"/>
      <color indexed="8"/>
      <name val="Arial"/>
      <family val="2"/>
    </font>
    <font>
      <b/>
      <sz val="13"/>
      <color indexed="8"/>
      <name val="Arial"/>
      <family val="2"/>
    </font>
    <font>
      <sz val="18"/>
      <color indexed="8"/>
      <name val="Times New Roman"/>
      <family val="1"/>
    </font>
    <font>
      <sz val="16"/>
      <color indexed="8"/>
      <name val="Times New Roman"/>
      <family val="1"/>
    </font>
    <font>
      <b/>
      <sz val="20"/>
      <name val="Arial"/>
      <family val="2"/>
    </font>
    <font>
      <sz val="20"/>
      <name val="Calibri"/>
      <family val="2"/>
    </font>
    <font>
      <sz val="20"/>
      <name val="Arial"/>
      <family val="2"/>
    </font>
    <font>
      <b/>
      <sz val="15"/>
      <name val="Arial"/>
      <family val="2"/>
    </font>
    <font>
      <sz val="14"/>
      <color rgb="FFFF0000"/>
      <name val="ＭＳ Ｐゴシック"/>
      <family val="3"/>
      <charset val="128"/>
    </font>
    <font>
      <b/>
      <sz val="10"/>
      <color theme="0"/>
      <name val="Tahoma"/>
      <family val="2"/>
    </font>
    <font>
      <b/>
      <sz val="10"/>
      <name val="Tahoma"/>
      <family val="2"/>
    </font>
    <font>
      <b/>
      <u/>
      <sz val="10"/>
      <name val="Tahoma"/>
      <family val="2"/>
    </font>
    <font>
      <sz val="10"/>
      <name val="Tahoma"/>
      <family val="2"/>
    </font>
    <font>
      <u/>
      <sz val="10"/>
      <name val="Tahoma"/>
      <family val="2"/>
    </font>
    <font>
      <sz val="10"/>
      <color theme="1"/>
      <name val="Tahoma"/>
      <family val="2"/>
    </font>
    <font>
      <sz val="14"/>
      <color theme="1"/>
      <name val="Times New Roman"/>
      <family val="1"/>
    </font>
    <font>
      <b/>
      <sz val="14"/>
      <color theme="1"/>
      <name val="Times New Roman"/>
      <family val="1"/>
    </font>
    <font>
      <b/>
      <sz val="14"/>
      <color indexed="8"/>
      <name val="Times New Roman"/>
      <family val="1"/>
    </font>
    <font>
      <sz val="14"/>
      <color indexed="8"/>
      <name val="Times New Roman"/>
      <family val="1"/>
    </font>
    <font>
      <b/>
      <sz val="10"/>
      <color rgb="FFFF0000"/>
      <name val="Tahoma"/>
      <family val="2"/>
    </font>
    <font>
      <sz val="10"/>
      <color rgb="FFFF0000"/>
      <name val="Tahoma"/>
      <family val="2"/>
    </font>
    <font>
      <sz val="11"/>
      <color theme="1" tint="0.24994659260841701"/>
      <name val="Calibri Light"/>
      <family val="2"/>
      <scheme val="major"/>
    </font>
    <font>
      <b/>
      <sz val="13"/>
      <color theme="7"/>
      <name val="Calibri Light"/>
      <family val="2"/>
      <scheme val="major"/>
    </font>
    <font>
      <b/>
      <sz val="13"/>
      <color theme="1" tint="0.24994659260841701"/>
      <name val="Calibri Light"/>
      <family val="2"/>
      <scheme val="major"/>
    </font>
    <font>
      <b/>
      <sz val="11"/>
      <color theme="1" tint="0.34998626667073579"/>
      <name val="Calibri"/>
      <family val="2"/>
      <scheme val="minor"/>
    </font>
    <font>
      <sz val="14"/>
      <color theme="1" tint="0.24994659260841701"/>
      <name val="Calibri"/>
      <family val="2"/>
      <scheme val="minor"/>
    </font>
    <font>
      <sz val="12"/>
      <color theme="1" tint="0.24994659260841701"/>
      <name val="Calibri Light"/>
      <family val="2"/>
      <scheme val="major"/>
    </font>
    <font>
      <b/>
      <sz val="11"/>
      <color theme="1" tint="0.24994659260841701"/>
      <name val="Calibri"/>
      <family val="2"/>
      <scheme val="minor"/>
    </font>
    <font>
      <i/>
      <sz val="11"/>
      <color theme="7"/>
      <name val="Calibri"/>
      <family val="2"/>
      <scheme val="minor"/>
    </font>
    <font>
      <b/>
      <sz val="42"/>
      <color theme="7"/>
      <name val="Calibri Light"/>
      <family val="2"/>
      <scheme val="major"/>
    </font>
    <font>
      <sz val="11"/>
      <color theme="0"/>
      <name val="Calibri"/>
      <family val="2"/>
      <scheme val="minor"/>
    </font>
    <font>
      <sz val="14"/>
      <color theme="1"/>
      <name val="Calibri"/>
      <family val="2"/>
      <scheme val="minor"/>
    </font>
    <font>
      <b/>
      <sz val="22"/>
      <color theme="1" tint="0.34998626667073579"/>
      <name val="Calibri Light"/>
      <family val="2"/>
      <scheme val="major"/>
    </font>
    <font>
      <sz val="18"/>
      <color theme="3"/>
      <name val="Calibri Light"/>
      <family val="2"/>
      <scheme val="major"/>
    </font>
    <font>
      <sz val="8"/>
      <color indexed="8"/>
      <name val="Trebuchet MS"/>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1"/>
      <name val="Calibri"/>
      <family val="3"/>
      <charset val="128"/>
      <scheme val="minor"/>
    </font>
    <font>
      <sz val="8"/>
      <color indexed="9"/>
      <name val="Trebuchet MS"/>
      <family val="2"/>
    </font>
    <font>
      <sz val="11"/>
      <color theme="0"/>
      <name val="Calibri"/>
      <family val="2"/>
      <charset val="128"/>
      <scheme val="minor"/>
    </font>
    <font>
      <sz val="11"/>
      <color indexed="9"/>
      <name val="Calibri"/>
      <family val="2"/>
    </font>
    <font>
      <sz val="11"/>
      <color theme="0"/>
      <name val="Calibri"/>
      <family val="3"/>
      <charset val="128"/>
      <scheme val="minor"/>
    </font>
    <font>
      <sz val="11"/>
      <color indexed="9"/>
      <name val="ＭＳ Ｐゴシック"/>
      <family val="3"/>
      <charset val="128"/>
    </font>
    <font>
      <sz val="8"/>
      <color indexed="20"/>
      <name val="Trebuchet MS"/>
      <family val="2"/>
    </font>
    <font>
      <sz val="11"/>
      <color rgb="FF9C0006"/>
      <name val="Calibri"/>
      <family val="2"/>
      <charset val="128"/>
      <scheme val="minor"/>
    </font>
    <font>
      <sz val="11"/>
      <color indexed="20"/>
      <name val="Calibri"/>
      <family val="2"/>
    </font>
    <font>
      <sz val="11"/>
      <color rgb="FF9C0006"/>
      <name val="Calibri"/>
      <family val="3"/>
      <charset val="128"/>
      <scheme val="minor"/>
    </font>
    <font>
      <b/>
      <sz val="11"/>
      <color indexed="52"/>
      <name val="Calibri"/>
      <family val="2"/>
    </font>
    <font>
      <b/>
      <sz val="11"/>
      <color rgb="FFFA7D00"/>
      <name val="Calibri"/>
      <family val="2"/>
      <charset val="128"/>
      <scheme val="minor"/>
    </font>
    <font>
      <b/>
      <sz val="8"/>
      <color indexed="52"/>
      <name val="Trebuchet MS"/>
      <family val="2"/>
    </font>
    <font>
      <b/>
      <sz val="11"/>
      <color rgb="FFFA7D00"/>
      <name val="Calibri"/>
      <family val="3"/>
      <charset val="128"/>
      <scheme val="minor"/>
    </font>
    <font>
      <b/>
      <sz val="8"/>
      <color indexed="9"/>
      <name val="Trebuchet MS"/>
      <family val="2"/>
    </font>
    <font>
      <b/>
      <sz val="11"/>
      <color indexed="9"/>
      <name val="Calibri"/>
      <family val="2"/>
    </font>
    <font>
      <b/>
      <sz val="11"/>
      <color theme="0"/>
      <name val="Calibri"/>
      <family val="3"/>
      <charset val="128"/>
      <scheme val="minor"/>
    </font>
    <font>
      <b/>
      <sz val="11"/>
      <color theme="0"/>
      <name val="Calibri"/>
      <family val="2"/>
      <charset val="128"/>
      <scheme val="minor"/>
    </font>
    <font>
      <i/>
      <sz val="8"/>
      <color indexed="23"/>
      <name val="Trebuchet MS"/>
      <family val="2"/>
    </font>
    <font>
      <i/>
      <sz val="11"/>
      <color rgb="FF7F7F7F"/>
      <name val="Calibri"/>
      <family val="2"/>
      <charset val="128"/>
      <scheme val="minor"/>
    </font>
    <font>
      <i/>
      <sz val="11"/>
      <color indexed="23"/>
      <name val="Calibri"/>
      <family val="2"/>
    </font>
    <font>
      <i/>
      <sz val="11"/>
      <color rgb="FF7F7F7F"/>
      <name val="Calibri"/>
      <family val="3"/>
      <charset val="128"/>
      <scheme val="minor"/>
    </font>
    <font>
      <sz val="8"/>
      <color indexed="17"/>
      <name val="Trebuchet MS"/>
      <family val="2"/>
    </font>
    <font>
      <sz val="11"/>
      <color rgb="FF006100"/>
      <name val="Calibri"/>
      <family val="2"/>
      <charset val="128"/>
      <scheme val="minor"/>
    </font>
    <font>
      <sz val="11"/>
      <color indexed="17"/>
      <name val="Calibri"/>
      <family val="2"/>
    </font>
    <font>
      <sz val="11"/>
      <color rgb="FF006100"/>
      <name val="Calibri"/>
      <family val="3"/>
      <charset val="128"/>
      <scheme val="minor"/>
    </font>
    <font>
      <b/>
      <sz val="15"/>
      <color indexed="56"/>
      <name val="Trebuchet MS"/>
      <family val="2"/>
    </font>
    <font>
      <b/>
      <sz val="15"/>
      <color theme="3"/>
      <name val="Calibri"/>
      <family val="2"/>
      <charset val="128"/>
      <scheme val="minor"/>
    </font>
    <font>
      <b/>
      <sz val="15"/>
      <color indexed="56"/>
      <name val="Calibri"/>
      <family val="2"/>
    </font>
    <font>
      <b/>
      <sz val="15"/>
      <color theme="3"/>
      <name val="Calibri"/>
      <family val="3"/>
      <charset val="128"/>
      <scheme val="minor"/>
    </font>
    <font>
      <b/>
      <sz val="13"/>
      <color indexed="56"/>
      <name val="Trebuchet MS"/>
      <family val="2"/>
    </font>
    <font>
      <b/>
      <sz val="13"/>
      <color theme="3"/>
      <name val="Calibri"/>
      <family val="2"/>
      <charset val="128"/>
      <scheme val="minor"/>
    </font>
    <font>
      <b/>
      <sz val="13"/>
      <color indexed="56"/>
      <name val="Calibri"/>
      <family val="2"/>
    </font>
    <font>
      <b/>
      <sz val="13"/>
      <color theme="3"/>
      <name val="Calibri"/>
      <family val="3"/>
      <charset val="128"/>
      <scheme val="minor"/>
    </font>
    <font>
      <b/>
      <sz val="11"/>
      <color indexed="56"/>
      <name val="Calibri"/>
      <family val="2"/>
    </font>
    <font>
      <b/>
      <sz val="11"/>
      <color theme="3"/>
      <name val="Calibri"/>
      <family val="2"/>
      <charset val="128"/>
      <scheme val="minor"/>
    </font>
    <font>
      <b/>
      <sz val="11"/>
      <color indexed="56"/>
      <name val="Trebuchet MS"/>
      <family val="2"/>
    </font>
    <font>
      <b/>
      <sz val="11"/>
      <color theme="3"/>
      <name val="Calibri"/>
      <family val="3"/>
      <charset val="128"/>
      <scheme val="minor"/>
    </font>
    <font>
      <u/>
      <sz val="11"/>
      <color theme="10"/>
      <name val="Calibri"/>
      <family val="2"/>
    </font>
    <font>
      <sz val="11"/>
      <color indexed="62"/>
      <name val="Calibri"/>
      <family val="2"/>
    </font>
    <font>
      <sz val="11"/>
      <color rgb="FF3F3F76"/>
      <name val="Calibri"/>
      <family val="2"/>
      <charset val="128"/>
      <scheme val="minor"/>
    </font>
    <font>
      <sz val="8"/>
      <color indexed="62"/>
      <name val="Trebuchet MS"/>
      <family val="2"/>
    </font>
    <font>
      <sz val="11"/>
      <color rgb="FF3F3F76"/>
      <name val="Calibri"/>
      <family val="3"/>
      <charset val="128"/>
      <scheme val="minor"/>
    </font>
    <font>
      <sz val="8"/>
      <color indexed="52"/>
      <name val="Trebuchet MS"/>
      <family val="2"/>
    </font>
    <font>
      <sz val="11"/>
      <color rgb="FFFA7D00"/>
      <name val="Calibri"/>
      <family val="2"/>
      <charset val="128"/>
      <scheme val="minor"/>
    </font>
    <font>
      <sz val="11"/>
      <color indexed="52"/>
      <name val="Calibri"/>
      <family val="2"/>
    </font>
    <font>
      <sz val="11"/>
      <color rgb="FFFA7D00"/>
      <name val="Calibri"/>
      <family val="3"/>
      <charset val="128"/>
      <scheme val="minor"/>
    </font>
    <font>
      <sz val="8"/>
      <color indexed="60"/>
      <name val="Trebuchet MS"/>
      <family val="2"/>
    </font>
    <font>
      <sz val="11"/>
      <color rgb="FF9C6500"/>
      <name val="Calibri"/>
      <family val="2"/>
      <charset val="128"/>
      <scheme val="minor"/>
    </font>
    <font>
      <sz val="11"/>
      <color indexed="60"/>
      <name val="Calibri"/>
      <family val="2"/>
    </font>
    <font>
      <sz val="11"/>
      <color rgb="FF9C6500"/>
      <name val="Calibri"/>
      <family val="3"/>
      <charset val="128"/>
      <scheme val="minor"/>
    </font>
    <font>
      <sz val="10"/>
      <name val="Trebuchet MS"/>
      <family val="2"/>
    </font>
    <font>
      <sz val="8"/>
      <name val="Times New Roman"/>
      <family val="1"/>
    </font>
    <font>
      <sz val="10"/>
      <color theme="1"/>
      <name val="Trebuchet MS"/>
      <family val="2"/>
    </font>
    <font>
      <sz val="11"/>
      <color theme="1"/>
      <name val="Calibri"/>
      <family val="2"/>
    </font>
    <font>
      <sz val="8"/>
      <name val="Trebuchet MS"/>
      <family val="2"/>
    </font>
    <font>
      <sz val="8"/>
      <color theme="1"/>
      <name val="Calibri"/>
      <family val="2"/>
    </font>
    <font>
      <b/>
      <sz val="11"/>
      <color indexed="63"/>
      <name val="Calibri"/>
      <family val="2"/>
    </font>
    <font>
      <b/>
      <sz val="11"/>
      <color rgb="FF3F3F3F"/>
      <name val="Calibri"/>
      <family val="2"/>
      <charset val="128"/>
      <scheme val="minor"/>
    </font>
    <font>
      <b/>
      <sz val="8"/>
      <color indexed="63"/>
      <name val="Trebuchet MS"/>
      <family val="2"/>
    </font>
    <font>
      <b/>
      <sz val="11"/>
      <color rgb="FF3F3F3F"/>
      <name val="Calibri"/>
      <family val="3"/>
      <charset val="128"/>
      <scheme val="minor"/>
    </font>
    <font>
      <b/>
      <sz val="18"/>
      <color theme="3"/>
      <name val="Calibri Light"/>
      <family val="3"/>
      <charset val="128"/>
      <scheme val="major"/>
    </font>
    <font>
      <b/>
      <sz val="18"/>
      <color theme="3"/>
      <name val="Calibri Light"/>
      <family val="2"/>
      <charset val="128"/>
      <scheme val="major"/>
    </font>
    <font>
      <b/>
      <sz val="11"/>
      <color indexed="8"/>
      <name val="Calibri"/>
      <family val="2"/>
    </font>
    <font>
      <b/>
      <sz val="11"/>
      <color theme="1"/>
      <name val="Calibri"/>
      <family val="2"/>
      <charset val="128"/>
      <scheme val="minor"/>
    </font>
    <font>
      <b/>
      <sz val="8"/>
      <color indexed="8"/>
      <name val="Trebuchet MS"/>
      <family val="2"/>
    </font>
    <font>
      <b/>
      <sz val="11"/>
      <color theme="1"/>
      <name val="Calibri"/>
      <family val="3"/>
      <charset val="128"/>
      <scheme val="minor"/>
    </font>
    <font>
      <sz val="8"/>
      <color indexed="10"/>
      <name val="Trebuchet MS"/>
      <family val="2"/>
    </font>
    <font>
      <sz val="11"/>
      <color rgb="FFFF0000"/>
      <name val="Calibri"/>
      <family val="2"/>
      <charset val="128"/>
      <scheme val="minor"/>
    </font>
    <font>
      <sz val="11"/>
      <color indexed="10"/>
      <name val="Calibri"/>
      <family val="2"/>
    </font>
    <font>
      <sz val="11"/>
      <color rgb="FFFF0000"/>
      <name val="Calibri"/>
      <family val="3"/>
      <charset val="128"/>
      <scheme val="minor"/>
    </font>
    <font>
      <sz val="10"/>
      <name val="Helv"/>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25"/>
      <color indexed="12"/>
      <name val="ＭＳ Ｐゴシック"/>
      <family val="3"/>
      <charset val="128"/>
    </font>
    <font>
      <sz val="11"/>
      <color indexed="52"/>
      <name val="ＭＳ Ｐゴシック"/>
      <family val="3"/>
      <charset val="128"/>
    </font>
    <font>
      <sz val="11"/>
      <name val="돋움"/>
      <family val="2"/>
    </font>
    <font>
      <sz val="12"/>
      <name val="宋体"/>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0"/>
      <color theme="1"/>
      <name val="Calibri"/>
      <family val="2"/>
    </font>
    <font>
      <sz val="11"/>
      <color theme="1"/>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sz val="11"/>
      <name val="ＭＳ Ｐゴシック"/>
      <family val="3"/>
    </font>
    <font>
      <sz val="12"/>
      <name val="宋体"/>
    </font>
    <font>
      <sz val="12"/>
      <name val="新細明體"/>
      <family val="1"/>
      <charset val="136"/>
    </font>
    <font>
      <b/>
      <sz val="18"/>
      <color indexed="56"/>
      <name val="Cambria"/>
      <family val="1"/>
    </font>
    <font>
      <sz val="15"/>
      <color theme="1"/>
      <name val="Times New Roman"/>
      <family val="1"/>
    </font>
    <font>
      <b/>
      <sz val="15"/>
      <color theme="1"/>
      <name val="Times New Roman"/>
      <family val="1"/>
    </font>
    <font>
      <sz val="12"/>
      <color rgb="FFFF0000"/>
      <name val="Bahnschrift SemiBold"/>
      <family val="2"/>
    </font>
    <font>
      <sz val="11"/>
      <color rgb="FFFF0000"/>
      <name val="Segoe UI"/>
      <family val="2"/>
    </font>
    <font>
      <sz val="11"/>
      <color theme="0" tint="-0.14999847407452621"/>
      <name val="Calibri"/>
      <family val="2"/>
      <scheme val="minor"/>
    </font>
    <font>
      <sz val="10"/>
      <name val="Arial"/>
      <family val="2"/>
    </font>
    <font>
      <sz val="9"/>
      <color rgb="FFFF0000"/>
      <name val="ＭＳ Ｐ明朝"/>
      <family val="1"/>
      <charset val="128"/>
    </font>
  </fonts>
  <fills count="111">
    <fill>
      <patternFill patternType="none"/>
    </fill>
    <fill>
      <patternFill patternType="gray125"/>
    </fill>
    <fill>
      <patternFill patternType="solid">
        <fgColor rgb="FFCCFFFF"/>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bgColor indexed="64"/>
      </patternFill>
    </fill>
    <fill>
      <patternFill patternType="solid">
        <fgColor rgb="FFFFC000"/>
        <bgColor indexed="64"/>
      </patternFill>
    </fill>
    <fill>
      <patternFill patternType="solid">
        <fgColor theme="0" tint="-0.249977111117893"/>
        <bgColor indexed="64"/>
      </patternFill>
    </fill>
    <fill>
      <patternFill patternType="solid">
        <fgColor rgb="FF83E7E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indexed="65"/>
        <bgColor theme="0"/>
      </patternFill>
    </fill>
    <fill>
      <patternFill patternType="solid">
        <fgColor theme="5" tint="0.79998168889431442"/>
        <bgColor theme="0"/>
      </patternFill>
    </fill>
    <fill>
      <patternFill patternType="solid">
        <fgColor theme="1"/>
        <bgColor indexed="64"/>
      </patternFill>
    </fill>
    <fill>
      <patternFill patternType="mediumGray">
        <fgColor indexed="8"/>
        <bgColor indexed="37"/>
      </patternFill>
    </fill>
    <fill>
      <patternFill patternType="solid">
        <fgColor indexed="22"/>
        <bgColor indexed="64"/>
      </patternFill>
    </fill>
    <fill>
      <patternFill patternType="solid">
        <fgColor indexed="26"/>
        <bgColor indexed="64"/>
      </patternFill>
    </fill>
    <fill>
      <patternFill patternType="solid">
        <fgColor rgb="FFCCFFCC"/>
        <bgColor indexed="64"/>
      </patternFill>
    </fill>
    <fill>
      <patternFill patternType="solid">
        <fgColor rgb="FFDDEBF7"/>
        <bgColor indexed="64"/>
      </patternFill>
    </fill>
    <fill>
      <patternFill patternType="solid">
        <fgColor rgb="FFFFFF00"/>
        <bgColor theme="0"/>
      </patternFill>
    </fill>
    <fill>
      <patternFill patternType="solid">
        <fgColor rgb="FFF5A1F5"/>
        <bgColor indexed="64"/>
      </patternFill>
    </fill>
    <fill>
      <patternFill patternType="solid">
        <fgColor rgb="FF9BEFB5"/>
        <bgColor indexed="64"/>
      </patternFill>
    </fill>
    <fill>
      <patternFill patternType="solid">
        <fgColor rgb="FFFF99FF"/>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53F786"/>
        <bgColor indexed="64"/>
      </patternFill>
    </fill>
    <fill>
      <patternFill patternType="solid">
        <fgColor rgb="FFCCCCFF"/>
        <bgColor indexed="64"/>
      </patternFill>
    </fill>
    <fill>
      <patternFill patternType="solid">
        <fgColor rgb="FF80E478"/>
        <bgColor indexed="64"/>
      </patternFill>
    </fill>
    <fill>
      <patternFill patternType="solid">
        <fgColor theme="4" tint="0.59999389629810485"/>
        <bgColor indexed="64"/>
      </patternFill>
    </fill>
    <fill>
      <patternFill patternType="solid">
        <fgColor rgb="FFFFFF99"/>
        <bgColor indexed="64"/>
      </patternFill>
    </fill>
    <fill>
      <patternFill patternType="solid">
        <fgColor rgb="FF00FF00"/>
        <bgColor indexed="64"/>
      </patternFill>
    </fill>
    <fill>
      <patternFill patternType="solid">
        <fgColor rgb="FF4BD840"/>
        <bgColor indexed="64"/>
      </patternFill>
    </fill>
    <fill>
      <patternFill patternType="solid">
        <fgColor theme="0" tint="-0.14999847407452621"/>
        <bgColor theme="0" tint="-0.14999847407452621"/>
      </patternFill>
    </fill>
    <fill>
      <patternFill patternType="solid">
        <fgColor rgb="FF66FF66"/>
        <bgColor indexed="64"/>
      </patternFill>
    </fill>
    <fill>
      <patternFill patternType="solid">
        <fgColor theme="5"/>
        <bgColor indexed="64"/>
      </patternFill>
    </fill>
    <fill>
      <patternFill patternType="solid">
        <fgColor theme="3" tint="-0.249977111117893"/>
        <bgColor indexed="64"/>
      </patternFill>
    </fill>
    <fill>
      <patternFill patternType="solid">
        <fgColor rgb="FF89E682"/>
        <bgColor indexed="64"/>
      </patternFill>
    </fill>
    <fill>
      <patternFill patternType="solid">
        <fgColor rgb="FF61D6FF"/>
        <bgColor indexed="64"/>
      </patternFill>
    </fill>
    <fill>
      <patternFill patternType="solid">
        <fgColor rgb="FFF5A1F5"/>
        <bgColor theme="0" tint="-0.14999847407452621"/>
      </patternFill>
    </fill>
    <fill>
      <patternFill patternType="solid">
        <fgColor rgb="FFC198E0"/>
        <bgColor indexed="64"/>
      </patternFill>
    </fill>
    <fill>
      <patternFill patternType="solid">
        <fgColor theme="6"/>
      </patternFill>
    </fill>
    <fill>
      <patternFill patternType="solid">
        <fgColor theme="9"/>
        <bgColor indexed="64"/>
      </patternFill>
    </fill>
    <fill>
      <patternFill patternType="lightUp">
        <fgColor theme="7"/>
        <bgColor theme="9" tint="0.59996337778862885"/>
      </patternFill>
    </fill>
    <fill>
      <patternFill patternType="solid">
        <fgColor theme="7"/>
        <bgColor auto="1"/>
      </patternFill>
    </fill>
    <fill>
      <patternFill patternType="lightUp">
        <fgColor theme="7"/>
        <bgColor theme="7" tint="0.59996337778862885"/>
      </patternFill>
    </fill>
    <fill>
      <patternFill patternType="lightUp">
        <fgColor theme="7"/>
      </patternFill>
    </fill>
    <fill>
      <patternFill patternType="solid">
        <fgColor theme="9" tint="0.599963377788628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C6ABD1"/>
        <bgColor indexed="64"/>
      </patternFill>
    </fill>
    <fill>
      <patternFill patternType="solid">
        <fgColor theme="7"/>
        <bgColor indexed="64"/>
      </patternFill>
    </fill>
    <fill>
      <patternFill patternType="solid">
        <fgColor rgb="FFFFFF00"/>
        <bgColor theme="0" tint="-0.14999847407452621"/>
      </patternFill>
    </fill>
    <fill>
      <patternFill patternType="solid">
        <fgColor rgb="FFFF99FF"/>
        <bgColor theme="0" tint="-0.14999847407452621"/>
      </patternFill>
    </fill>
  </fills>
  <borders count="267">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hair">
        <color auto="1"/>
      </bottom>
      <diagonal/>
    </border>
    <border>
      <left style="thin">
        <color indexed="64"/>
      </left>
      <right/>
      <top style="thin">
        <color indexed="64"/>
      </top>
      <bottom style="hair">
        <color auto="1"/>
      </bottom>
      <diagonal/>
    </border>
    <border>
      <left style="medium">
        <color indexed="64"/>
      </left>
      <right style="thin">
        <color indexed="64"/>
      </right>
      <top style="thin">
        <color indexed="64"/>
      </top>
      <bottom style="hair">
        <color auto="1"/>
      </bottom>
      <diagonal/>
    </border>
    <border>
      <left style="thin">
        <color indexed="64"/>
      </left>
      <right style="medium">
        <color indexed="64"/>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thin">
        <color indexed="64"/>
      </right>
      <top style="dotted">
        <color auto="1"/>
      </top>
      <bottom style="dotted">
        <color auto="1"/>
      </bottom>
      <diagonal/>
    </border>
    <border>
      <left style="thin">
        <color indexed="64"/>
      </left>
      <right/>
      <top style="dotted">
        <color auto="1"/>
      </top>
      <bottom style="dotted">
        <color auto="1"/>
      </bottom>
      <diagonal/>
    </border>
    <border>
      <left style="medium">
        <color indexed="64"/>
      </left>
      <right style="thin">
        <color indexed="64"/>
      </right>
      <top style="dotted">
        <color auto="1"/>
      </top>
      <bottom style="dotted">
        <color auto="1"/>
      </bottom>
      <diagonal/>
    </border>
    <border>
      <left style="thin">
        <color indexed="64"/>
      </left>
      <right style="medium">
        <color indexed="64"/>
      </right>
      <top style="dotted">
        <color auto="1"/>
      </top>
      <bottom style="dotted">
        <color auto="1"/>
      </bottom>
      <diagonal/>
    </border>
    <border>
      <left/>
      <right style="thin">
        <color indexed="64"/>
      </right>
      <top style="dotted">
        <color auto="1"/>
      </top>
      <bottom style="dotted">
        <color auto="1"/>
      </bottom>
      <diagonal/>
    </border>
    <border>
      <left style="medium">
        <color auto="1"/>
      </left>
      <right style="thin">
        <color auto="1"/>
      </right>
      <top style="medium">
        <color auto="1"/>
      </top>
      <bottom style="medium">
        <color auto="1"/>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medium">
        <color indexed="64"/>
      </right>
      <top style="double">
        <color indexed="64"/>
      </top>
      <bottom style="double">
        <color indexed="64"/>
      </bottom>
      <diagonal/>
    </border>
    <border>
      <left/>
      <right/>
      <top style="double">
        <color indexed="64"/>
      </top>
      <bottom style="double">
        <color indexed="64"/>
      </bottom>
      <diagonal/>
    </border>
    <border>
      <left style="double">
        <color indexed="64"/>
      </left>
      <right/>
      <top style="medium">
        <color indexed="64"/>
      </top>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style="hair">
        <color auto="1"/>
      </right>
      <top style="hair">
        <color auto="1"/>
      </top>
      <bottom/>
      <diagonal/>
    </border>
    <border>
      <left/>
      <right/>
      <top/>
      <bottom style="hair">
        <color auto="1"/>
      </bottom>
      <diagonal/>
    </border>
    <border>
      <left/>
      <right/>
      <top style="hair">
        <color indexed="64"/>
      </top>
      <bottom style="double">
        <color indexed="64"/>
      </bottom>
      <diagonal/>
    </border>
    <border>
      <left/>
      <right/>
      <top/>
      <bottom style="thin">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hair">
        <color indexed="64"/>
      </top>
      <bottom style="double">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double">
        <color indexed="64"/>
      </bottom>
      <diagonal/>
    </border>
    <border>
      <left style="hair">
        <color indexed="64"/>
      </left>
      <right style="thin">
        <color indexed="64"/>
      </right>
      <top style="thin">
        <color indexed="64"/>
      </top>
      <bottom style="hair">
        <color indexed="64"/>
      </bottom>
      <diagonal/>
    </border>
    <border>
      <left style="thin">
        <color indexed="64"/>
      </left>
      <right/>
      <top/>
      <bottom style="thin">
        <color indexed="64"/>
      </bottom>
      <diagonal/>
    </border>
    <border>
      <left/>
      <right style="thin">
        <color indexed="64"/>
      </right>
      <top/>
      <bottom style="thin">
        <color indexed="64"/>
      </bottom>
      <diagonal/>
    </border>
    <border>
      <left style="hair">
        <color indexed="64"/>
      </left>
      <right style="thin">
        <color indexed="64"/>
      </right>
      <top style="double">
        <color indexed="64"/>
      </top>
      <bottom style="double">
        <color indexed="64"/>
      </bottom>
      <diagonal/>
    </border>
    <border>
      <left style="hair">
        <color indexed="64"/>
      </left>
      <right style="thin">
        <color indexed="64"/>
      </right>
      <top style="hair">
        <color indexed="64"/>
      </top>
      <bottom/>
      <diagonal/>
    </border>
    <border>
      <left style="hair">
        <color indexed="64"/>
      </left>
      <right style="hair">
        <color indexed="64"/>
      </right>
      <top style="double">
        <color indexed="64"/>
      </top>
      <bottom style="double">
        <color indexed="64"/>
      </bottom>
      <diagonal/>
    </border>
    <border>
      <left style="hair">
        <color indexed="64"/>
      </left>
      <right style="hair">
        <color indexed="64"/>
      </right>
      <top/>
      <bottom/>
      <diagonal/>
    </border>
    <border>
      <left style="hair">
        <color indexed="64"/>
      </left>
      <right/>
      <top style="hair">
        <color indexed="64"/>
      </top>
      <bottom style="thin">
        <color indexed="64"/>
      </bottom>
      <diagonal/>
    </border>
    <border>
      <left style="hair">
        <color indexed="64"/>
      </left>
      <right/>
      <top/>
      <bottom style="hair">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auto="1"/>
      </top>
      <bottom style="double">
        <color auto="1"/>
      </bottom>
      <diagonal/>
    </border>
    <border>
      <left/>
      <right/>
      <top style="double">
        <color indexed="64"/>
      </top>
      <bottom style="thin">
        <color indexed="64"/>
      </bottom>
      <diagonal/>
    </border>
    <border>
      <left style="medium">
        <color indexed="64"/>
      </left>
      <right/>
      <top/>
      <bottom style="thin">
        <color indexed="64"/>
      </bottom>
      <diagonal/>
    </border>
    <border>
      <left/>
      <right/>
      <top style="thin">
        <color indexed="64"/>
      </top>
      <bottom/>
      <diagonal/>
    </border>
    <border>
      <left/>
      <right style="hair">
        <color auto="1"/>
      </right>
      <top/>
      <bottom/>
      <diagonal/>
    </border>
    <border>
      <left/>
      <right/>
      <top style="thin">
        <color indexed="64"/>
      </top>
      <bottom style="thin">
        <color indexed="64"/>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thin">
        <color indexed="64"/>
      </left>
      <right style="medium">
        <color indexed="64"/>
      </right>
      <top style="medium">
        <color indexed="64"/>
      </top>
      <bottom/>
      <diagonal/>
    </border>
    <border>
      <left style="hair">
        <color indexed="64"/>
      </left>
      <right style="hair">
        <color indexed="64"/>
      </right>
      <top style="thin">
        <color auto="1"/>
      </top>
      <bottom style="thin">
        <color auto="1"/>
      </bottom>
      <diagonal/>
    </border>
    <border>
      <left style="hair">
        <color indexed="64"/>
      </left>
      <right style="thin">
        <color indexed="64"/>
      </right>
      <top style="thin">
        <color indexed="64"/>
      </top>
      <bottom/>
      <diagonal/>
    </border>
    <border>
      <left style="hair">
        <color indexed="64"/>
      </left>
      <right style="thin">
        <color indexed="64"/>
      </right>
      <top style="hair">
        <color indexed="64"/>
      </top>
      <bottom style="thin">
        <color indexed="64"/>
      </bottom>
      <diagonal/>
    </border>
    <border>
      <left style="hair">
        <color auto="1"/>
      </left>
      <right/>
      <top/>
      <bottom/>
      <diagonal/>
    </border>
    <border>
      <left/>
      <right style="hair">
        <color indexed="64"/>
      </right>
      <top style="thin">
        <color indexed="64"/>
      </top>
      <bottom/>
      <diagonal/>
    </border>
    <border>
      <left/>
      <right style="hair">
        <color indexed="64"/>
      </right>
      <top/>
      <bottom style="double">
        <color indexed="64"/>
      </bottom>
      <diagonal/>
    </border>
    <border>
      <left/>
      <right style="hair">
        <color indexed="64"/>
      </right>
      <top style="medium">
        <color indexed="64"/>
      </top>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diagonal/>
    </border>
    <border>
      <left style="medium">
        <color indexed="64"/>
      </left>
      <right/>
      <top/>
      <bottom style="double">
        <color indexed="64"/>
      </bottom>
      <diagonal/>
    </border>
    <border>
      <left style="hair">
        <color indexed="64"/>
      </left>
      <right style="medium">
        <color indexed="64"/>
      </right>
      <top style="double">
        <color indexed="64"/>
      </top>
      <bottom style="double">
        <color indexed="64"/>
      </bottom>
      <diagonal/>
    </border>
    <border>
      <left/>
      <right style="hair">
        <color indexed="64"/>
      </right>
      <top style="hair">
        <color indexed="64"/>
      </top>
      <bottom style="hair">
        <color indexed="64"/>
      </bottom>
      <diagonal/>
    </border>
    <border>
      <left/>
      <right style="hair">
        <color indexed="64"/>
      </right>
      <top style="thin">
        <color auto="1"/>
      </top>
      <bottom style="thin">
        <color auto="1"/>
      </bottom>
      <diagonal/>
    </border>
    <border>
      <left/>
      <right style="hair">
        <color indexed="64"/>
      </right>
      <top/>
      <bottom style="hair">
        <color indexed="64"/>
      </bottom>
      <diagonal/>
    </border>
    <border>
      <left style="thin">
        <color indexed="64"/>
      </left>
      <right style="thin">
        <color indexed="64"/>
      </right>
      <top style="dotted">
        <color auto="1"/>
      </top>
      <bottom/>
      <diagonal/>
    </border>
    <border>
      <left/>
      <right style="thin">
        <color indexed="64"/>
      </right>
      <top style="dotted">
        <color auto="1"/>
      </top>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hair">
        <color indexed="64"/>
      </top>
      <bottom/>
      <diagonal/>
    </border>
    <border>
      <left style="hair">
        <color auto="1"/>
      </left>
      <right style="hair">
        <color auto="1"/>
      </right>
      <top style="double">
        <color indexed="64"/>
      </top>
      <bottom style="thin">
        <color indexed="64"/>
      </bottom>
      <diagonal/>
    </border>
    <border>
      <left style="hair">
        <color indexed="64"/>
      </left>
      <right style="thin">
        <color indexed="64"/>
      </right>
      <top style="double">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hair">
        <color indexed="64"/>
      </left>
      <right style="medium">
        <color indexed="64"/>
      </right>
      <top style="thin">
        <color indexed="64"/>
      </top>
      <bottom style="hair">
        <color indexed="64"/>
      </bottom>
      <diagonal/>
    </border>
    <border>
      <left style="hair">
        <color indexed="64"/>
      </left>
      <right style="medium">
        <color indexed="64"/>
      </right>
      <top/>
      <bottom/>
      <diagonal/>
    </border>
    <border>
      <left style="hair">
        <color indexed="64"/>
      </left>
      <right style="medium">
        <color indexed="64"/>
      </right>
      <top/>
      <bottom style="thin">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style="hair">
        <color indexed="64"/>
      </left>
      <right style="medium">
        <color indexed="64"/>
      </right>
      <top style="double">
        <color indexed="64"/>
      </top>
      <bottom style="medium">
        <color indexed="64"/>
      </bottom>
      <diagonal/>
    </border>
    <border>
      <left style="thick">
        <color indexed="64"/>
      </left>
      <right/>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double">
        <color indexed="64"/>
      </bottom>
      <diagonal/>
    </border>
    <border>
      <left style="thick">
        <color indexed="64"/>
      </left>
      <right/>
      <top/>
      <bottom style="thin">
        <color indexed="64"/>
      </bottom>
      <diagonal/>
    </border>
    <border>
      <left style="thick">
        <color indexed="64"/>
      </left>
      <right style="hair">
        <color indexed="64"/>
      </right>
      <top style="thin">
        <color indexed="64"/>
      </top>
      <bottom style="hair">
        <color indexed="64"/>
      </bottom>
      <diagonal/>
    </border>
    <border>
      <left style="thick">
        <color indexed="64"/>
      </left>
      <right/>
      <top style="thin">
        <color indexed="64"/>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thin">
        <color auto="1"/>
      </right>
      <top style="medium">
        <color auto="1"/>
      </top>
      <bottom/>
      <diagonal/>
    </border>
    <border>
      <left style="medium">
        <color auto="1"/>
      </left>
      <right/>
      <top/>
      <bottom style="hair">
        <color auto="1"/>
      </bottom>
      <diagonal/>
    </border>
    <border>
      <left style="thick">
        <color auto="1"/>
      </left>
      <right style="thick">
        <color auto="1"/>
      </right>
      <top style="thick">
        <color auto="1"/>
      </top>
      <bottom style="hair">
        <color auto="1"/>
      </bottom>
      <diagonal/>
    </border>
    <border>
      <left style="medium">
        <color auto="1"/>
      </left>
      <right/>
      <top style="hair">
        <color auto="1"/>
      </top>
      <bottom style="hair">
        <color auto="1"/>
      </bottom>
      <diagonal/>
    </border>
    <border>
      <left/>
      <right style="double">
        <color auto="1"/>
      </right>
      <top style="hair">
        <color auto="1"/>
      </top>
      <bottom style="hair">
        <color auto="1"/>
      </bottom>
      <diagonal/>
    </border>
    <border>
      <left style="thick">
        <color auto="1"/>
      </left>
      <right style="thick">
        <color auto="1"/>
      </right>
      <top style="hair">
        <color auto="1"/>
      </top>
      <bottom style="hair">
        <color auto="1"/>
      </bottom>
      <diagonal/>
    </border>
    <border>
      <left style="medium">
        <color auto="1"/>
      </left>
      <right/>
      <top style="hair">
        <color auto="1"/>
      </top>
      <bottom style="medium">
        <color auto="1"/>
      </bottom>
      <diagonal/>
    </border>
    <border>
      <left/>
      <right style="hair">
        <color auto="1"/>
      </right>
      <top style="hair">
        <color auto="1"/>
      </top>
      <bottom style="medium">
        <color auto="1"/>
      </bottom>
      <diagonal/>
    </border>
    <border>
      <left style="hair">
        <color auto="1"/>
      </left>
      <right/>
      <top style="hair">
        <color auto="1"/>
      </top>
      <bottom style="medium">
        <color auto="1"/>
      </bottom>
      <diagonal/>
    </border>
    <border>
      <left style="thick">
        <color auto="1"/>
      </left>
      <right style="thick">
        <color auto="1"/>
      </right>
      <top style="hair">
        <color auto="1"/>
      </top>
      <bottom style="medium">
        <color auto="1"/>
      </bottom>
      <diagonal/>
    </border>
    <border>
      <left style="thick">
        <color indexed="64"/>
      </left>
      <right/>
      <top style="double">
        <color indexed="64"/>
      </top>
      <bottom/>
      <diagonal/>
    </border>
    <border>
      <left style="thick">
        <color indexed="64"/>
      </left>
      <right style="hair">
        <color indexed="64"/>
      </right>
      <top style="hair">
        <color indexed="64"/>
      </top>
      <bottom style="hair">
        <color indexed="64"/>
      </bottom>
      <diagonal/>
    </border>
    <border>
      <left style="thick">
        <color indexed="64"/>
      </left>
      <right style="hair">
        <color indexed="64"/>
      </right>
      <top style="hair">
        <color indexed="64"/>
      </top>
      <bottom style="double">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medium">
        <color indexed="64"/>
      </right>
      <top/>
      <bottom style="medium">
        <color indexed="64"/>
      </bottom>
      <diagonal/>
    </border>
    <border>
      <left style="thick">
        <color indexed="64"/>
      </left>
      <right/>
      <top style="thin">
        <color indexed="64"/>
      </top>
      <bottom style="thin">
        <color indexed="64"/>
      </bottom>
      <diagonal/>
    </border>
    <border>
      <left style="hair">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double">
        <color auto="1"/>
      </right>
      <top style="thin">
        <color auto="1"/>
      </top>
      <bottom style="hair">
        <color auto="1"/>
      </bottom>
      <diagonal/>
    </border>
    <border>
      <left/>
      <right style="double">
        <color auto="1"/>
      </right>
      <top style="hair">
        <color auto="1"/>
      </top>
      <bottom style="thin">
        <color auto="1"/>
      </bottom>
      <diagonal/>
    </border>
    <border>
      <left/>
      <right style="hair">
        <color indexed="64"/>
      </right>
      <top style="double">
        <color indexed="64"/>
      </top>
      <bottom/>
      <diagonal/>
    </border>
    <border>
      <left style="thin">
        <color indexed="64"/>
      </left>
      <right style="thin">
        <color indexed="64"/>
      </right>
      <top/>
      <bottom style="hair">
        <color auto="1"/>
      </bottom>
      <diagonal/>
    </border>
    <border>
      <left/>
      <right style="thin">
        <color indexed="64"/>
      </right>
      <top/>
      <bottom style="hair">
        <color auto="1"/>
      </bottom>
      <diagonal/>
    </border>
    <border>
      <left style="hair">
        <color indexed="64"/>
      </left>
      <right style="thin">
        <color indexed="64"/>
      </right>
      <top style="thin">
        <color indexed="64"/>
      </top>
      <bottom style="thin">
        <color indexed="64"/>
      </bottom>
      <diagonal/>
    </border>
    <border>
      <left/>
      <right style="thin">
        <color indexed="64"/>
      </right>
      <top style="double">
        <color auto="1"/>
      </top>
      <bottom style="thin">
        <color indexed="64"/>
      </bottom>
      <diagonal/>
    </border>
    <border>
      <left/>
      <right/>
      <top style="medium">
        <color indexed="64"/>
      </top>
      <bottom style="medium">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right style="medium">
        <color indexed="64"/>
      </right>
      <top style="medium">
        <color indexed="64"/>
      </top>
      <bottom style="medium">
        <color indexed="64"/>
      </bottom>
      <diagonal/>
    </border>
    <border>
      <left style="medium">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medium">
        <color indexed="64"/>
      </right>
      <top style="hair">
        <color indexed="64"/>
      </top>
      <bottom style="double">
        <color indexed="64"/>
      </bottom>
      <diagonal/>
    </border>
    <border>
      <left style="thin">
        <color indexed="64"/>
      </left>
      <right style="thin">
        <color indexed="64"/>
      </right>
      <top style="dotted">
        <color indexed="64"/>
      </top>
      <bottom style="thin">
        <color auto="1"/>
      </bottom>
      <diagonal/>
    </border>
    <border>
      <left/>
      <right style="thin">
        <color indexed="64"/>
      </right>
      <top style="dotted">
        <color indexed="64"/>
      </top>
      <bottom style="thin">
        <color auto="1"/>
      </bottom>
      <diagonal/>
    </border>
    <border>
      <left style="thin">
        <color rgb="FF999999"/>
      </left>
      <right/>
      <top style="thin">
        <color rgb="FF999999"/>
      </top>
      <bottom style="thin">
        <color indexed="64"/>
      </bottom>
      <diagonal/>
    </border>
    <border>
      <left/>
      <right/>
      <top style="thin">
        <color rgb="FF999999"/>
      </top>
      <bottom style="thin">
        <color indexed="64"/>
      </bottom>
      <diagonal/>
    </border>
    <border>
      <left/>
      <right style="thin">
        <color rgb="FF999999"/>
      </right>
      <top style="thin">
        <color rgb="FF999999"/>
      </top>
      <bottom style="thin">
        <color indexed="64"/>
      </bottom>
      <diagonal/>
    </border>
    <border>
      <left/>
      <right style="hair">
        <color indexed="64"/>
      </right>
      <top style="hair">
        <color indexed="64"/>
      </top>
      <bottom style="thin">
        <color indexed="64"/>
      </bottom>
      <diagonal/>
    </border>
    <border>
      <left style="double">
        <color indexed="64"/>
      </left>
      <right style="hair">
        <color indexed="64"/>
      </right>
      <top/>
      <bottom style="hair">
        <color auto="1"/>
      </bottom>
      <diagonal/>
    </border>
    <border>
      <left style="hair">
        <color indexed="64"/>
      </left>
      <right style="double">
        <color indexed="64"/>
      </right>
      <top/>
      <bottom style="hair">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hair">
        <color indexed="8"/>
      </top>
      <bottom style="hair">
        <color indexed="8"/>
      </bottom>
      <diagonal/>
    </border>
    <border>
      <left/>
      <right/>
      <top style="thin">
        <color theme="4" tint="0.39997558519241921"/>
      </top>
      <bottom style="thin">
        <color theme="4" tint="0.39997558519241921"/>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indexed="64"/>
      </left>
      <right/>
      <top style="hair">
        <color auto="1"/>
      </top>
      <bottom style="hair">
        <color indexed="64"/>
      </bottom>
      <diagonal/>
    </border>
    <border>
      <left/>
      <right style="hair">
        <color indexed="64"/>
      </right>
      <top style="hair">
        <color auto="1"/>
      </top>
      <bottom style="hair">
        <color indexed="64"/>
      </bottom>
      <diagonal/>
    </border>
    <border>
      <left style="double">
        <color indexed="64"/>
      </left>
      <right style="double">
        <color indexed="64"/>
      </right>
      <top style="double">
        <color indexed="64"/>
      </top>
      <bottom style="thin">
        <color indexed="64"/>
      </bottom>
      <diagonal/>
    </border>
    <border>
      <left style="double">
        <color indexed="64"/>
      </left>
      <right style="double">
        <color indexed="64"/>
      </right>
      <top/>
      <bottom style="hair">
        <color auto="1"/>
      </bottom>
      <diagonal/>
    </border>
    <border>
      <left style="double">
        <color indexed="64"/>
      </left>
      <right style="double">
        <color indexed="64"/>
      </right>
      <top style="hair">
        <color auto="1"/>
      </top>
      <bottom style="hair">
        <color auto="1"/>
      </bottom>
      <diagonal/>
    </border>
    <border>
      <left style="double">
        <color indexed="64"/>
      </left>
      <right style="double">
        <color indexed="64"/>
      </right>
      <top style="hair">
        <color indexed="64"/>
      </top>
      <bottom style="thin">
        <color indexed="64"/>
      </bottom>
      <diagonal/>
    </border>
    <border>
      <left style="double">
        <color indexed="64"/>
      </left>
      <right style="double">
        <color indexed="64"/>
      </right>
      <top/>
      <bottom style="double">
        <color indexed="64"/>
      </bottom>
      <diagonal/>
    </border>
    <border>
      <left style="hair">
        <color indexed="64"/>
      </left>
      <right/>
      <top style="thin">
        <color auto="1"/>
      </top>
      <bottom style="thin">
        <color auto="1"/>
      </bottom>
      <diagonal/>
    </border>
    <border>
      <left/>
      <right style="hair">
        <color indexed="64"/>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double">
        <color indexed="64"/>
      </left>
      <right style="double">
        <color indexed="64"/>
      </right>
      <top style="double">
        <color indexed="64"/>
      </top>
      <bottom/>
      <diagonal/>
    </border>
    <border>
      <left style="double">
        <color indexed="64"/>
      </left>
      <right style="double">
        <color indexed="64"/>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thin">
        <color auto="1"/>
      </top>
      <bottom style="thin">
        <color auto="1"/>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bottom style="hair">
        <color auto="1"/>
      </bottom>
      <diagonal/>
    </border>
    <border>
      <left/>
      <right/>
      <top style="dotted">
        <color auto="1"/>
      </top>
      <bottom/>
      <diagonal/>
    </border>
    <border>
      <left style="double">
        <color auto="1"/>
      </left>
      <right style="double">
        <color auto="1"/>
      </right>
      <top/>
      <bottom/>
      <diagonal/>
    </border>
    <border>
      <left style="double">
        <color auto="1"/>
      </left>
      <right style="double">
        <color auto="1"/>
      </right>
      <top style="dotted">
        <color auto="1"/>
      </top>
      <bottom style="double">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style="hair">
        <color indexed="8"/>
      </top>
      <bottom style="hair">
        <color indexed="8"/>
      </bottom>
      <diagonal/>
    </border>
    <border>
      <left style="thin">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indexed="64"/>
      </left>
      <right/>
      <top style="hair">
        <color indexed="64"/>
      </top>
      <bottom/>
      <diagonal/>
    </border>
    <border>
      <left style="hair">
        <color auto="1"/>
      </left>
      <right style="hair">
        <color indexed="64"/>
      </right>
      <top style="hair">
        <color auto="1"/>
      </top>
      <bottom/>
      <diagonal/>
    </border>
    <border>
      <left style="thin">
        <color indexed="64"/>
      </left>
      <right/>
      <top style="thin">
        <color indexed="64"/>
      </top>
      <bottom style="thin">
        <color indexed="64"/>
      </bottom>
      <diagonal/>
    </border>
    <border>
      <left style="double">
        <color indexed="64"/>
      </left>
      <right style="hair">
        <color auto="1"/>
      </right>
      <top style="hair">
        <color auto="1"/>
      </top>
      <bottom/>
      <diagonal/>
    </border>
    <border>
      <left style="hair">
        <color auto="1"/>
      </left>
      <right style="double">
        <color indexed="64"/>
      </right>
      <top style="hair">
        <color auto="1"/>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DashDotDot">
        <color auto="1"/>
      </left>
      <right style="mediumDashDotDot">
        <color auto="1"/>
      </right>
      <top style="mediumDashDotDot">
        <color auto="1"/>
      </top>
      <bottom/>
      <diagonal/>
    </border>
    <border>
      <left style="mediumDashDotDot">
        <color auto="1"/>
      </left>
      <right style="mediumDashDotDot">
        <color auto="1"/>
      </right>
      <top/>
      <bottom/>
      <diagonal/>
    </border>
    <border>
      <left style="mediumDashDotDot">
        <color auto="1"/>
      </left>
      <right style="mediumDashDotDot">
        <color auto="1"/>
      </right>
      <top style="dashed">
        <color auto="1"/>
      </top>
      <bottom style="dashed">
        <color auto="1"/>
      </bottom>
      <diagonal/>
    </border>
    <border>
      <left style="hair">
        <color indexed="64"/>
      </left>
      <right style="hair">
        <color indexed="64"/>
      </right>
      <top style="hair">
        <color indexed="64"/>
      </top>
      <bottom style="thin">
        <color auto="1"/>
      </bottom>
      <diagonal/>
    </border>
    <border>
      <left style="hair">
        <color indexed="64"/>
      </left>
      <right style="hair">
        <color indexed="64"/>
      </right>
      <top style="thin">
        <color indexed="64"/>
      </top>
      <bottom style="thin">
        <color indexed="64"/>
      </bottom>
      <diagonal/>
    </border>
    <border>
      <left/>
      <right/>
      <top/>
      <bottom style="thin">
        <color theme="7"/>
      </bottom>
      <diagonal/>
    </border>
    <border>
      <left style="thick">
        <color theme="0"/>
      </left>
      <right style="thick">
        <color theme="0"/>
      </right>
      <top style="thick">
        <color theme="0"/>
      </top>
      <bottom style="thick">
        <color theme="0"/>
      </bottom>
      <diagonal/>
    </border>
    <border>
      <left style="thick">
        <color theme="0"/>
      </left>
      <right style="thick">
        <color theme="0"/>
      </right>
      <top style="thin">
        <color theme="0"/>
      </top>
      <bottom style="thick">
        <color theme="0"/>
      </bottom>
      <diagonal/>
    </border>
    <border>
      <left/>
      <right/>
      <top style="thin">
        <color theme="9" tint="-0.24994659260841701"/>
      </top>
      <bottom style="thin">
        <color theme="9"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auto="1"/>
      </left>
      <right style="hair">
        <color auto="1"/>
      </right>
      <top style="double">
        <color auto="1"/>
      </top>
      <bottom style="double">
        <color auto="1"/>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style="thin">
        <color indexed="64"/>
      </right>
      <top style="thin">
        <color indexed="64"/>
      </top>
      <bottom/>
      <diagonal/>
    </border>
    <border>
      <left/>
      <right style="thin">
        <color auto="1"/>
      </right>
      <top style="thin">
        <color auto="1"/>
      </top>
      <bottom style="thin">
        <color auto="1"/>
      </bottom>
      <diagonal/>
    </border>
    <border>
      <left style="thin">
        <color indexed="64"/>
      </left>
      <right style="hair">
        <color indexed="64"/>
      </right>
      <top style="thin">
        <color indexed="64"/>
      </top>
      <bottom/>
      <diagonal/>
    </border>
    <border>
      <left style="hair">
        <color indexed="64"/>
      </left>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auto="1"/>
      </left>
      <right style="hair">
        <color auto="1"/>
      </right>
      <top style="hair">
        <color auto="1"/>
      </top>
      <bottom style="hair">
        <color auto="1"/>
      </bottom>
      <diagonal/>
    </border>
    <border>
      <left style="double">
        <color indexed="64"/>
      </left>
      <right style="hair">
        <color indexed="64"/>
      </right>
      <top style="hair">
        <color auto="1"/>
      </top>
      <bottom style="hair">
        <color auto="1"/>
      </bottom>
      <diagonal/>
    </border>
    <border>
      <left style="thin">
        <color auto="1"/>
      </left>
      <right style="hair">
        <color auto="1"/>
      </right>
      <top style="thin">
        <color auto="1"/>
      </top>
      <bottom style="hair">
        <color auto="1"/>
      </bottom>
      <diagonal/>
    </border>
    <border>
      <left style="hair">
        <color indexed="64"/>
      </left>
      <right style="double">
        <color indexed="64"/>
      </right>
      <top style="hair">
        <color auto="1"/>
      </top>
      <bottom style="hair">
        <color auto="1"/>
      </bottom>
      <diagonal/>
    </border>
    <border>
      <left/>
      <right style="hair">
        <color indexed="64"/>
      </right>
      <top style="hair">
        <color indexed="64"/>
      </top>
      <bottom/>
      <diagonal/>
    </border>
  </borders>
  <cellStyleXfs count="46563">
    <xf numFmtId="0" fontId="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37" fillId="0" borderId="0"/>
    <xf numFmtId="43" fontId="37" fillId="0" borderId="0" applyFont="0" applyFill="0" applyBorder="0" applyAlignment="0" applyProtection="0"/>
    <xf numFmtId="0" fontId="41" fillId="0" borderId="0"/>
    <xf numFmtId="43" fontId="41" fillId="0" borderId="0"/>
    <xf numFmtId="0" fontId="20" fillId="0" borderId="0">
      <alignment vertical="center"/>
    </xf>
    <xf numFmtId="43" fontId="20" fillId="0" borderId="0" applyFont="0" applyFill="0" applyBorder="0" applyAlignment="0" applyProtection="0"/>
    <xf numFmtId="38" fontId="37" fillId="0" borderId="0" applyFont="0" applyFill="0" applyBorder="0" applyAlignment="0" applyProtection="0"/>
    <xf numFmtId="9" fontId="37" fillId="0" borderId="0" applyFont="0" applyFill="0" applyBorder="0" applyAlignment="0" applyProtection="0"/>
    <xf numFmtId="44" fontId="20" fillId="0" borderId="0" applyFont="0" applyFill="0" applyBorder="0" applyAlignment="0" applyProtection="0"/>
    <xf numFmtId="0" fontId="63" fillId="0" borderId="0">
      <alignment vertical="center"/>
    </xf>
    <xf numFmtId="0" fontId="5" fillId="0" borderId="0"/>
    <xf numFmtId="43" fontId="5" fillId="0" borderId="0" applyFont="0" applyFill="0" applyBorder="0" applyAlignment="0" applyProtection="0"/>
    <xf numFmtId="37" fontId="70" fillId="0" borderId="0"/>
    <xf numFmtId="6" fontId="71" fillId="0" borderId="0" applyFont="0" applyFill="0" applyBorder="0" applyAlignment="0" applyProtection="0"/>
    <xf numFmtId="4" fontId="72" fillId="22" borderId="0" applyNumberFormat="0" applyBorder="0" applyAlignment="0" applyProtection="0">
      <alignment horizontal="left"/>
    </xf>
    <xf numFmtId="173" fontId="37" fillId="0" borderId="0" applyFill="0" applyBorder="0" applyAlignment="0"/>
    <xf numFmtId="6" fontId="71" fillId="0" borderId="0" applyFont="0" applyFill="0" applyBorder="0" applyAlignment="0" applyProtection="0"/>
    <xf numFmtId="6" fontId="41" fillId="0" borderId="0" applyFont="0" applyFill="0" applyBorder="0" applyAlignment="0" applyProtection="0"/>
    <xf numFmtId="0" fontId="73" fillId="0" borderId="0">
      <alignment horizontal="left"/>
    </xf>
    <xf numFmtId="38" fontId="74" fillId="23" borderId="0" applyNumberFormat="0" applyBorder="0" applyAlignment="0" applyProtection="0"/>
    <xf numFmtId="0" fontId="62" fillId="0" borderId="155" applyNumberFormat="0" applyAlignment="0" applyProtection="0">
      <alignment horizontal="left" vertical="center"/>
    </xf>
    <xf numFmtId="0" fontId="62" fillId="0" borderId="83">
      <alignment horizontal="left" vertical="center"/>
    </xf>
    <xf numFmtId="10" fontId="74" fillId="24" borderId="2" applyNumberFormat="0" applyBorder="0" applyAlignment="0" applyProtection="0"/>
    <xf numFmtId="172" fontId="75" fillId="0" borderId="0"/>
    <xf numFmtId="10" fontId="41" fillId="0" borderId="0" applyFont="0" applyFill="0" applyBorder="0" applyAlignment="0" applyProtection="0"/>
    <xf numFmtId="4" fontId="73" fillId="0" borderId="0">
      <alignment horizontal="right"/>
    </xf>
    <xf numFmtId="4" fontId="76" fillId="0" borderId="0">
      <alignment horizontal="right"/>
    </xf>
    <xf numFmtId="0" fontId="77" fillId="0" borderId="0">
      <alignment horizontal="left"/>
    </xf>
    <xf numFmtId="0" fontId="78" fillId="0" borderId="0">
      <alignment horizontal="center"/>
    </xf>
    <xf numFmtId="0" fontId="79" fillId="0" borderId="0">
      <alignment vertical="center"/>
    </xf>
    <xf numFmtId="0" fontId="81" fillId="0" borderId="0"/>
    <xf numFmtId="38" fontId="80" fillId="0" borderId="0" applyFont="0" applyFill="0" applyBorder="0" applyAlignment="0" applyProtection="0"/>
    <xf numFmtId="0" fontId="37" fillId="0" borderId="0">
      <alignment vertical="center"/>
    </xf>
    <xf numFmtId="0" fontId="63" fillId="0" borderId="0">
      <alignment vertical="center"/>
    </xf>
    <xf numFmtId="38" fontId="63" fillId="0" borderId="0" applyFont="0" applyFill="0" applyBorder="0" applyAlignment="0" applyProtection="0">
      <alignment vertical="center"/>
    </xf>
    <xf numFmtId="9" fontId="70" fillId="0" borderId="0" applyFont="0" applyFill="0" applyBorder="0" applyAlignment="0" applyProtection="0"/>
    <xf numFmtId="37" fontId="70" fillId="0" borderId="0"/>
    <xf numFmtId="37" fontId="70" fillId="0" borderId="0"/>
    <xf numFmtId="9" fontId="70" fillId="0" borderId="0" applyFont="0" applyFill="0" applyBorder="0" applyAlignment="0" applyProtection="0"/>
    <xf numFmtId="9" fontId="70" fillId="0" borderId="0" applyFont="0" applyFill="0" applyBorder="0" applyAlignment="0" applyProtection="0"/>
    <xf numFmtId="44" fontId="20" fillId="0" borderId="0" applyFont="0" applyFill="0" applyBorder="0" applyAlignment="0" applyProtection="0"/>
    <xf numFmtId="43" fontId="63" fillId="0" borderId="0" applyFont="0" applyFill="0" applyBorder="0" applyAlignment="0" applyProtection="0"/>
    <xf numFmtId="38" fontId="20" fillId="0" borderId="0" applyFont="0" applyFill="0" applyBorder="0" applyAlignment="0" applyProtection="0">
      <alignment vertical="center"/>
    </xf>
    <xf numFmtId="9" fontId="63" fillId="0" borderId="0" applyFont="0" applyFill="0" applyBorder="0" applyAlignment="0" applyProtection="0"/>
    <xf numFmtId="0" fontId="20" fillId="0" borderId="0">
      <alignment vertical="center"/>
    </xf>
    <xf numFmtId="0" fontId="92" fillId="0" borderId="0"/>
    <xf numFmtId="0" fontId="92" fillId="0" borderId="0"/>
    <xf numFmtId="0" fontId="92" fillId="0" borderId="0"/>
    <xf numFmtId="0" fontId="63" fillId="0" borderId="0">
      <alignment vertical="center"/>
    </xf>
    <xf numFmtId="9" fontId="5" fillId="0" borderId="0" applyFont="0" applyFill="0" applyBorder="0" applyAlignment="0" applyProtection="0"/>
    <xf numFmtId="0" fontId="67" fillId="0" borderId="0" applyFill="0" applyProtection="0"/>
    <xf numFmtId="0" fontId="2" fillId="0" borderId="0"/>
    <xf numFmtId="0" fontId="2" fillId="0" borderId="0"/>
    <xf numFmtId="43" fontId="41" fillId="0" borderId="0" applyFont="0" applyFill="0" applyBorder="0" applyAlignment="0" applyProtection="0"/>
    <xf numFmtId="0" fontId="173" fillId="0" borderId="0" applyNumberFormat="0" applyFill="0" applyBorder="0" applyProtection="0">
      <alignment horizontal="center" vertical="center"/>
    </xf>
    <xf numFmtId="9" fontId="174" fillId="0" borderId="0" applyFill="0" applyBorder="0" applyProtection="0">
      <alignment horizontal="center" vertical="center"/>
    </xf>
    <xf numFmtId="0" fontId="175" fillId="0" borderId="0" applyFill="0" applyBorder="0" applyProtection="0">
      <alignment horizontal="left" wrapText="1"/>
    </xf>
    <xf numFmtId="3" fontId="176" fillId="0" borderId="223" applyFill="0" applyProtection="0">
      <alignment horizontal="center"/>
    </xf>
    <xf numFmtId="0" fontId="176" fillId="0" borderId="0" applyFill="0" applyProtection="0">
      <alignment horizontal="center" vertical="center" wrapText="1"/>
    </xf>
    <xf numFmtId="0" fontId="176" fillId="0" borderId="0" applyFill="0" applyProtection="0">
      <alignment vertical="center"/>
    </xf>
    <xf numFmtId="0" fontId="176" fillId="0" borderId="0" applyFill="0" applyBorder="0" applyProtection="0">
      <alignment horizontal="center" wrapText="1"/>
    </xf>
    <xf numFmtId="0" fontId="176" fillId="0" borderId="0" applyFill="0" applyProtection="0">
      <alignment horizontal="left"/>
    </xf>
    <xf numFmtId="0" fontId="177" fillId="0" borderId="0" applyNumberFormat="0" applyFill="0" applyBorder="0" applyProtection="0">
      <alignment horizontal="left" vertical="center"/>
    </xf>
    <xf numFmtId="0" fontId="173" fillId="49" borderId="224" applyNumberFormat="0" applyFont="0" applyAlignment="0">
      <alignment horizontal="center"/>
    </xf>
    <xf numFmtId="0" fontId="173" fillId="50" borderId="224" applyNumberFormat="0" applyFont="0" applyAlignment="0">
      <alignment horizontal="center"/>
    </xf>
    <xf numFmtId="0" fontId="173" fillId="51" borderId="224" applyNumberFormat="0" applyFont="0" applyAlignment="0">
      <alignment horizontal="center"/>
    </xf>
    <xf numFmtId="0" fontId="173" fillId="52" borderId="224" applyNumberFormat="0" applyFont="0" applyAlignment="0">
      <alignment horizontal="center"/>
    </xf>
    <xf numFmtId="0" fontId="173" fillId="53" borderId="225" applyNumberFormat="0" applyFont="0" applyAlignment="0">
      <alignment horizontal="center"/>
    </xf>
    <xf numFmtId="1" fontId="178" fillId="54" borderId="226">
      <alignment horizontal="center" vertical="center"/>
    </xf>
    <xf numFmtId="0" fontId="179" fillId="54" borderId="226" applyNumberFormat="0" applyProtection="0">
      <alignment horizontal="left" vertical="center"/>
    </xf>
    <xf numFmtId="0" fontId="180" fillId="0" borderId="0" applyNumberFormat="0" applyFill="0" applyBorder="0" applyProtection="0">
      <alignment vertical="center"/>
    </xf>
    <xf numFmtId="0" fontId="181" fillId="0" borderId="0" applyNumberFormat="0" applyFill="0" applyBorder="0" applyAlignment="0" applyProtection="0"/>
    <xf numFmtId="0" fontId="181" fillId="0" borderId="0" applyNumberFormat="0" applyFill="0" applyBorder="0" applyProtection="0">
      <alignment vertical="center"/>
    </xf>
    <xf numFmtId="0" fontId="182" fillId="0" borderId="0"/>
    <xf numFmtId="37" fontId="5" fillId="0" borderId="0" applyFont="0" applyFill="0" applyBorder="0" applyProtection="0">
      <alignment horizontal="center" vertical="center"/>
    </xf>
    <xf numFmtId="14" fontId="5" fillId="0" borderId="0" applyFont="0" applyFill="0" applyBorder="0">
      <alignment horizontal="center" vertical="center"/>
    </xf>
    <xf numFmtId="9" fontId="5" fillId="0" borderId="0" applyFont="0" applyFill="0" applyBorder="0" applyProtection="0">
      <alignment horizontal="center" vertical="center"/>
    </xf>
    <xf numFmtId="0" fontId="5" fillId="0" borderId="0" applyNumberFormat="0" applyFill="0" applyProtection="0">
      <alignment horizontal="right" vertical="center" indent="1"/>
    </xf>
    <xf numFmtId="0" fontId="183" fillId="0" borderId="0" applyNumberFormat="0" applyFill="0" applyProtection="0">
      <alignment vertical="top"/>
    </xf>
    <xf numFmtId="0" fontId="182" fillId="48" borderId="0" applyNumberFormat="0" applyBorder="0" applyAlignment="0" applyProtection="0"/>
    <xf numFmtId="0" fontId="183" fillId="0" borderId="0" applyNumberFormat="0" applyFill="0" applyAlignment="0" applyProtection="0"/>
    <xf numFmtId="0" fontId="184" fillId="0" borderId="0" applyNumberFormat="0" applyFill="0" applyBorder="0" applyAlignment="0" applyProtection="0"/>
    <xf numFmtId="0" fontId="185" fillId="0" borderId="0" applyNumberForma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186" fillId="0" borderId="0"/>
    <xf numFmtId="0" fontId="187" fillId="0" borderId="227" applyNumberFormat="0" applyFill="0" applyAlignment="0" applyProtection="0"/>
    <xf numFmtId="0" fontId="188" fillId="0" borderId="228" applyNumberFormat="0" applyFill="0" applyAlignment="0" applyProtection="0"/>
    <xf numFmtId="0" fontId="189" fillId="0" borderId="229" applyNumberFormat="0" applyFill="0" applyAlignment="0" applyProtection="0"/>
    <xf numFmtId="0" fontId="189" fillId="0" borderId="0" applyNumberFormat="0" applyFill="0" applyBorder="0" applyAlignment="0" applyProtection="0"/>
    <xf numFmtId="0" fontId="190" fillId="55" borderId="0" applyNumberFormat="0" applyBorder="0" applyAlignment="0" applyProtection="0"/>
    <xf numFmtId="0" fontId="191" fillId="56" borderId="0" applyNumberFormat="0" applyBorder="0" applyAlignment="0" applyProtection="0"/>
    <xf numFmtId="0" fontId="192" fillId="57" borderId="0" applyNumberFormat="0" applyBorder="0" applyAlignment="0" applyProtection="0"/>
    <xf numFmtId="0" fontId="193" fillId="58" borderId="230" applyNumberFormat="0" applyAlignment="0" applyProtection="0"/>
    <xf numFmtId="0" fontId="194" fillId="59" borderId="231" applyNumberFormat="0" applyAlignment="0" applyProtection="0"/>
    <xf numFmtId="0" fontId="195" fillId="59" borderId="230" applyNumberFormat="0" applyAlignment="0" applyProtection="0"/>
    <xf numFmtId="0" fontId="196" fillId="0" borderId="232" applyNumberFormat="0" applyFill="0" applyAlignment="0" applyProtection="0"/>
    <xf numFmtId="0" fontId="197" fillId="60" borderId="233" applyNumberFormat="0" applyAlignment="0" applyProtection="0"/>
    <xf numFmtId="0" fontId="98" fillId="0" borderId="0" applyNumberFormat="0" applyFill="0" applyBorder="0" applyAlignment="0" applyProtection="0"/>
    <xf numFmtId="0" fontId="198" fillId="0" borderId="0" applyNumberFormat="0" applyFill="0" applyBorder="0" applyAlignment="0" applyProtection="0"/>
    <xf numFmtId="0" fontId="21" fillId="0" borderId="235" applyNumberFormat="0" applyFill="0" applyAlignment="0" applyProtection="0"/>
    <xf numFmtId="0" fontId="182" fillId="62" borderId="0" applyNumberFormat="0" applyBorder="0" applyAlignment="0" applyProtection="0"/>
    <xf numFmtId="0" fontId="5" fillId="63" borderId="0" applyNumberFormat="0" applyBorder="0" applyAlignment="0" applyProtection="0"/>
    <xf numFmtId="0" fontId="5" fillId="64" borderId="0" applyNumberFormat="0" applyBorder="0" applyAlignment="0" applyProtection="0"/>
    <xf numFmtId="0" fontId="182" fillId="65" borderId="0" applyNumberFormat="0" applyBorder="0" applyAlignment="0" applyProtection="0"/>
    <xf numFmtId="0" fontId="182" fillId="66" borderId="0" applyNumberFormat="0" applyBorder="0" applyAlignment="0" applyProtection="0"/>
    <xf numFmtId="0" fontId="5" fillId="67" borderId="0" applyNumberFormat="0" applyBorder="0" applyAlignment="0" applyProtection="0"/>
    <xf numFmtId="0" fontId="5" fillId="68" borderId="0" applyNumberFormat="0" applyBorder="0" applyAlignment="0" applyProtection="0"/>
    <xf numFmtId="0" fontId="182" fillId="69" borderId="0" applyNumberFormat="0" applyBorder="0" applyAlignment="0" applyProtection="0"/>
    <xf numFmtId="0" fontId="5" fillId="70" borderId="0" applyNumberFormat="0" applyBorder="0" applyAlignment="0" applyProtection="0"/>
    <xf numFmtId="0" fontId="5" fillId="71" borderId="0" applyNumberFormat="0" applyBorder="0" applyAlignment="0" applyProtection="0"/>
    <xf numFmtId="0" fontId="182" fillId="72" borderId="0" applyNumberFormat="0" applyBorder="0" applyAlignment="0" applyProtection="0"/>
    <xf numFmtId="0" fontId="182" fillId="73" borderId="0" applyNumberFormat="0" applyBorder="0" applyAlignment="0" applyProtection="0"/>
    <xf numFmtId="0" fontId="5" fillId="74" borderId="0" applyNumberFormat="0" applyBorder="0" applyAlignment="0" applyProtection="0"/>
    <xf numFmtId="0" fontId="5" fillId="75" borderId="0" applyNumberFormat="0" applyBorder="0" applyAlignment="0" applyProtection="0"/>
    <xf numFmtId="0" fontId="182" fillId="76" borderId="0" applyNumberFormat="0" applyBorder="0" applyAlignment="0" applyProtection="0"/>
    <xf numFmtId="0" fontId="182" fillId="77" borderId="0" applyNumberFormat="0" applyBorder="0" applyAlignment="0" applyProtection="0"/>
    <xf numFmtId="0" fontId="5" fillId="78" borderId="0" applyNumberFormat="0" applyBorder="0" applyAlignment="0" applyProtection="0"/>
    <xf numFmtId="0" fontId="5" fillId="79" borderId="0" applyNumberFormat="0" applyBorder="0" applyAlignment="0" applyProtection="0"/>
    <xf numFmtId="0" fontId="182" fillId="80" borderId="0" applyNumberFormat="0" applyBorder="0" applyAlignment="0" applyProtection="0"/>
    <xf numFmtId="0" fontId="182" fillId="81" borderId="0" applyNumberFormat="0" applyBorder="0" applyAlignment="0" applyProtection="0"/>
    <xf numFmtId="0" fontId="5" fillId="82" borderId="0" applyNumberFormat="0" applyBorder="0" applyAlignment="0" applyProtection="0"/>
    <xf numFmtId="0" fontId="5" fillId="83" borderId="0" applyNumberFormat="0" applyBorder="0" applyAlignment="0" applyProtection="0"/>
    <xf numFmtId="0" fontId="182" fillId="84" borderId="0" applyNumberFormat="0" applyBorder="0" applyAlignment="0" applyProtection="0"/>
    <xf numFmtId="0" fontId="199" fillId="0" borderId="0">
      <alignment vertical="center"/>
    </xf>
    <xf numFmtId="9" fontId="199" fillId="0" borderId="0" applyFont="0" applyFill="0" applyBorder="0" applyAlignment="0" applyProtection="0">
      <alignment vertical="center"/>
    </xf>
    <xf numFmtId="38" fontId="37" fillId="0" borderId="0" applyFont="0" applyFill="0" applyBorder="0" applyAlignment="0" applyProtection="0">
      <alignment vertical="center"/>
    </xf>
    <xf numFmtId="0" fontId="37" fillId="0" borderId="0"/>
    <xf numFmtId="0" fontId="186" fillId="85" borderId="0" applyNumberFormat="0" applyBorder="0" applyAlignment="0" applyProtection="0"/>
    <xf numFmtId="0" fontId="63" fillId="63" borderId="0" applyNumberFormat="0" applyBorder="0" applyAlignment="0" applyProtection="0">
      <alignment vertical="center"/>
    </xf>
    <xf numFmtId="0" fontId="67" fillId="85" borderId="0" applyNumberFormat="0" applyBorder="0" applyAlignment="0" applyProtection="0"/>
    <xf numFmtId="0" fontId="199" fillId="63" borderId="0" applyNumberFormat="0" applyBorder="0" applyAlignment="0" applyProtection="0"/>
    <xf numFmtId="0" fontId="199" fillId="63" borderId="0" applyNumberFormat="0" applyBorder="0" applyAlignment="0" applyProtection="0"/>
    <xf numFmtId="0" fontId="199" fillId="63" borderId="0" applyNumberFormat="0" applyBorder="0" applyAlignment="0" applyProtection="0"/>
    <xf numFmtId="0" fontId="186" fillId="86" borderId="0" applyNumberFormat="0" applyBorder="0" applyAlignment="0" applyProtection="0"/>
    <xf numFmtId="0" fontId="63" fillId="67" borderId="0" applyNumberFormat="0" applyBorder="0" applyAlignment="0" applyProtection="0">
      <alignment vertical="center"/>
    </xf>
    <xf numFmtId="0" fontId="67" fillId="86" borderId="0" applyNumberFormat="0" applyBorder="0" applyAlignment="0" applyProtection="0"/>
    <xf numFmtId="0" fontId="199" fillId="67" borderId="0" applyNumberFormat="0" applyBorder="0" applyAlignment="0" applyProtection="0"/>
    <xf numFmtId="0" fontId="199" fillId="67" borderId="0" applyNumberFormat="0" applyBorder="0" applyAlignment="0" applyProtection="0"/>
    <xf numFmtId="0" fontId="199" fillId="67" borderId="0" applyNumberFormat="0" applyBorder="0" applyAlignment="0" applyProtection="0"/>
    <xf numFmtId="0" fontId="186" fillId="87" borderId="0" applyNumberFormat="0" applyBorder="0" applyAlignment="0" applyProtection="0"/>
    <xf numFmtId="0" fontId="63" fillId="70" borderId="0" applyNumberFormat="0" applyBorder="0" applyAlignment="0" applyProtection="0">
      <alignment vertical="center"/>
    </xf>
    <xf numFmtId="0" fontId="67" fillId="87" borderId="0" applyNumberFormat="0" applyBorder="0" applyAlignment="0" applyProtection="0"/>
    <xf numFmtId="0" fontId="199" fillId="70" borderId="0" applyNumberFormat="0" applyBorder="0" applyAlignment="0" applyProtection="0"/>
    <xf numFmtId="0" fontId="199" fillId="70" borderId="0" applyNumberFormat="0" applyBorder="0" applyAlignment="0" applyProtection="0"/>
    <xf numFmtId="0" fontId="199" fillId="70" borderId="0" applyNumberFormat="0" applyBorder="0" applyAlignment="0" applyProtection="0"/>
    <xf numFmtId="0" fontId="186" fillId="88" borderId="0" applyNumberFormat="0" applyBorder="0" applyAlignment="0" applyProtection="0"/>
    <xf numFmtId="0" fontId="63" fillId="74" borderId="0" applyNumberFormat="0" applyBorder="0" applyAlignment="0" applyProtection="0">
      <alignment vertical="center"/>
    </xf>
    <xf numFmtId="0" fontId="67" fillId="88" borderId="0" applyNumberFormat="0" applyBorder="0" applyAlignment="0" applyProtection="0"/>
    <xf numFmtId="0" fontId="199" fillId="74" borderId="0" applyNumberFormat="0" applyBorder="0" applyAlignment="0" applyProtection="0"/>
    <xf numFmtId="0" fontId="199" fillId="74" borderId="0" applyNumberFormat="0" applyBorder="0" applyAlignment="0" applyProtection="0"/>
    <xf numFmtId="0" fontId="199" fillId="74" borderId="0" applyNumberFormat="0" applyBorder="0" applyAlignment="0" applyProtection="0"/>
    <xf numFmtId="0" fontId="186" fillId="89" borderId="0" applyNumberFormat="0" applyBorder="0" applyAlignment="0" applyProtection="0"/>
    <xf numFmtId="0" fontId="63" fillId="78" borderId="0" applyNumberFormat="0" applyBorder="0" applyAlignment="0" applyProtection="0">
      <alignment vertical="center"/>
    </xf>
    <xf numFmtId="0" fontId="67" fillId="89" borderId="0" applyNumberFormat="0" applyBorder="0" applyAlignment="0" applyProtection="0"/>
    <xf numFmtId="0" fontId="199" fillId="78" borderId="0" applyNumberFormat="0" applyBorder="0" applyAlignment="0" applyProtection="0"/>
    <xf numFmtId="0" fontId="199" fillId="78" borderId="0" applyNumberFormat="0" applyBorder="0" applyAlignment="0" applyProtection="0"/>
    <xf numFmtId="0" fontId="199" fillId="78" borderId="0" applyNumberFormat="0" applyBorder="0" applyAlignment="0" applyProtection="0"/>
    <xf numFmtId="0" fontId="186" fillId="90" borderId="0" applyNumberFormat="0" applyBorder="0" applyAlignment="0" applyProtection="0"/>
    <xf numFmtId="0" fontId="63" fillId="82" borderId="0" applyNumberFormat="0" applyBorder="0" applyAlignment="0" applyProtection="0">
      <alignment vertical="center"/>
    </xf>
    <xf numFmtId="0" fontId="67" fillId="90" borderId="0" applyNumberFormat="0" applyBorder="0" applyAlignment="0" applyProtection="0"/>
    <xf numFmtId="0" fontId="199" fillId="82" borderId="0" applyNumberFormat="0" applyBorder="0" applyAlignment="0" applyProtection="0"/>
    <xf numFmtId="0" fontId="199" fillId="82" borderId="0" applyNumberFormat="0" applyBorder="0" applyAlignment="0" applyProtection="0"/>
    <xf numFmtId="0" fontId="199" fillId="82" borderId="0" applyNumberFormat="0" applyBorder="0" applyAlignment="0" applyProtection="0"/>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99" fillId="63"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5"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99" fillId="67"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6"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99" fillId="70"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7"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99" fillId="74"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99" fillId="78"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89"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99" fillId="82"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1" fillId="90" borderId="0" applyNumberFormat="0" applyBorder="0" applyAlignment="0" applyProtection="0">
      <alignment vertical="center"/>
    </xf>
    <xf numFmtId="0" fontId="186" fillId="91" borderId="0" applyNumberFormat="0" applyBorder="0" applyAlignment="0" applyProtection="0"/>
    <xf numFmtId="0" fontId="63" fillId="64" borderId="0" applyNumberFormat="0" applyBorder="0" applyAlignment="0" applyProtection="0">
      <alignment vertical="center"/>
    </xf>
    <xf numFmtId="0" fontId="67" fillId="91" borderId="0" applyNumberFormat="0" applyBorder="0" applyAlignment="0" applyProtection="0"/>
    <xf numFmtId="0" fontId="199" fillId="64" borderId="0" applyNumberFormat="0" applyBorder="0" applyAlignment="0" applyProtection="0"/>
    <xf numFmtId="0" fontId="199" fillId="64" borderId="0" applyNumberFormat="0" applyBorder="0" applyAlignment="0" applyProtection="0"/>
    <xf numFmtId="0" fontId="199" fillId="64" borderId="0" applyNumberFormat="0" applyBorder="0" applyAlignment="0" applyProtection="0"/>
    <xf numFmtId="0" fontId="186" fillId="92" borderId="0" applyNumberFormat="0" applyBorder="0" applyAlignment="0" applyProtection="0"/>
    <xf numFmtId="0" fontId="63" fillId="68" borderId="0" applyNumberFormat="0" applyBorder="0" applyAlignment="0" applyProtection="0">
      <alignment vertical="center"/>
    </xf>
    <xf numFmtId="0" fontId="67" fillId="92" borderId="0" applyNumberFormat="0" applyBorder="0" applyAlignment="0" applyProtection="0"/>
    <xf numFmtId="0" fontId="199" fillId="68" borderId="0" applyNumberFormat="0" applyBorder="0" applyAlignment="0" applyProtection="0"/>
    <xf numFmtId="0" fontId="199" fillId="68" borderId="0" applyNumberFormat="0" applyBorder="0" applyAlignment="0" applyProtection="0"/>
    <xf numFmtId="0" fontId="199" fillId="68" borderId="0" applyNumberFormat="0" applyBorder="0" applyAlignment="0" applyProtection="0"/>
    <xf numFmtId="0" fontId="186" fillId="93" borderId="0" applyNumberFormat="0" applyBorder="0" applyAlignment="0" applyProtection="0"/>
    <xf numFmtId="0" fontId="63" fillId="71" borderId="0" applyNumberFormat="0" applyBorder="0" applyAlignment="0" applyProtection="0">
      <alignment vertical="center"/>
    </xf>
    <xf numFmtId="0" fontId="67" fillId="93" borderId="0" applyNumberFormat="0" applyBorder="0" applyAlignment="0" applyProtection="0"/>
    <xf numFmtId="0" fontId="199" fillId="71" borderId="0" applyNumberFormat="0" applyBorder="0" applyAlignment="0" applyProtection="0"/>
    <xf numFmtId="0" fontId="199" fillId="71" borderId="0" applyNumberFormat="0" applyBorder="0" applyAlignment="0" applyProtection="0"/>
    <xf numFmtId="0" fontId="199" fillId="71" borderId="0" applyNumberFormat="0" applyBorder="0" applyAlignment="0" applyProtection="0"/>
    <xf numFmtId="0" fontId="186" fillId="88" borderId="0" applyNumberFormat="0" applyBorder="0" applyAlignment="0" applyProtection="0"/>
    <xf numFmtId="0" fontId="63" fillId="75" borderId="0" applyNumberFormat="0" applyBorder="0" applyAlignment="0" applyProtection="0">
      <alignment vertical="center"/>
    </xf>
    <xf numFmtId="0" fontId="67" fillId="88" borderId="0" applyNumberFormat="0" applyBorder="0" applyAlignment="0" applyProtection="0"/>
    <xf numFmtId="0" fontId="199" fillId="75" borderId="0" applyNumberFormat="0" applyBorder="0" applyAlignment="0" applyProtection="0"/>
    <xf numFmtId="0" fontId="199" fillId="75" borderId="0" applyNumberFormat="0" applyBorder="0" applyAlignment="0" applyProtection="0"/>
    <xf numFmtId="0" fontId="199" fillId="75" borderId="0" applyNumberFormat="0" applyBorder="0" applyAlignment="0" applyProtection="0"/>
    <xf numFmtId="0" fontId="186" fillId="91" borderId="0" applyNumberFormat="0" applyBorder="0" applyAlignment="0" applyProtection="0"/>
    <xf numFmtId="0" fontId="63" fillId="79" borderId="0" applyNumberFormat="0" applyBorder="0" applyAlignment="0" applyProtection="0">
      <alignment vertical="center"/>
    </xf>
    <xf numFmtId="0" fontId="67" fillId="91" borderId="0" applyNumberFormat="0" applyBorder="0" applyAlignment="0" applyProtection="0"/>
    <xf numFmtId="0" fontId="199" fillId="79" borderId="0" applyNumberFormat="0" applyBorder="0" applyAlignment="0" applyProtection="0"/>
    <xf numFmtId="0" fontId="199" fillId="79" borderId="0" applyNumberFormat="0" applyBorder="0" applyAlignment="0" applyProtection="0"/>
    <xf numFmtId="0" fontId="199" fillId="79" borderId="0" applyNumberFormat="0" applyBorder="0" applyAlignment="0" applyProtection="0"/>
    <xf numFmtId="0" fontId="186" fillId="94" borderId="0" applyNumberFormat="0" applyBorder="0" applyAlignment="0" applyProtection="0"/>
    <xf numFmtId="0" fontId="63" fillId="83" borderId="0" applyNumberFormat="0" applyBorder="0" applyAlignment="0" applyProtection="0">
      <alignment vertical="center"/>
    </xf>
    <xf numFmtId="0" fontId="67" fillId="94" borderId="0" applyNumberFormat="0" applyBorder="0" applyAlignment="0" applyProtection="0"/>
    <xf numFmtId="0" fontId="199" fillId="83" borderId="0" applyNumberFormat="0" applyBorder="0" applyAlignment="0" applyProtection="0"/>
    <xf numFmtId="0" fontId="199" fillId="83" borderId="0" applyNumberFormat="0" applyBorder="0" applyAlignment="0" applyProtection="0"/>
    <xf numFmtId="0" fontId="199" fillId="83" borderId="0" applyNumberFormat="0" applyBorder="0" applyAlignment="0" applyProtection="0"/>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99" fillId="64"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99" fillId="68"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2"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99" fillId="71"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93"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99" fillId="75"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88"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99" fillId="79"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1"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99" fillId="83"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11" fillId="94" borderId="0" applyNumberFormat="0" applyBorder="0" applyAlignment="0" applyProtection="0">
      <alignment vertical="center"/>
    </xf>
    <xf numFmtId="0" fontId="200" fillId="95" borderId="0" applyNumberFormat="0" applyBorder="0" applyAlignment="0" applyProtection="0"/>
    <xf numFmtId="0" fontId="201" fillId="65" borderId="0" applyNumberFormat="0" applyBorder="0" applyAlignment="0" applyProtection="0">
      <alignment vertical="center"/>
    </xf>
    <xf numFmtId="0" fontId="202" fillId="95" borderId="0" applyNumberFormat="0" applyBorder="0" applyAlignment="0" applyProtection="0"/>
    <xf numFmtId="0" fontId="203" fillId="65" borderId="0" applyNumberFormat="0" applyBorder="0" applyAlignment="0" applyProtection="0"/>
    <xf numFmtId="0" fontId="203" fillId="65" borderId="0" applyNumberFormat="0" applyBorder="0" applyAlignment="0" applyProtection="0"/>
    <xf numFmtId="0" fontId="203" fillId="65" borderId="0" applyNumberFormat="0" applyBorder="0" applyAlignment="0" applyProtection="0"/>
    <xf numFmtId="0" fontId="200" fillId="92" borderId="0" applyNumberFormat="0" applyBorder="0" applyAlignment="0" applyProtection="0"/>
    <xf numFmtId="0" fontId="201" fillId="69" borderId="0" applyNumberFormat="0" applyBorder="0" applyAlignment="0" applyProtection="0">
      <alignment vertical="center"/>
    </xf>
    <xf numFmtId="0" fontId="202" fillId="92" borderId="0" applyNumberFormat="0" applyBorder="0" applyAlignment="0" applyProtection="0"/>
    <xf numFmtId="0" fontId="203" fillId="69" borderId="0" applyNumberFormat="0" applyBorder="0" applyAlignment="0" applyProtection="0"/>
    <xf numFmtId="0" fontId="203" fillId="69" borderId="0" applyNumberFormat="0" applyBorder="0" applyAlignment="0" applyProtection="0"/>
    <xf numFmtId="0" fontId="203" fillId="69" borderId="0" applyNumberFormat="0" applyBorder="0" applyAlignment="0" applyProtection="0"/>
    <xf numFmtId="0" fontId="200" fillId="93" borderId="0" applyNumberFormat="0" applyBorder="0" applyAlignment="0" applyProtection="0"/>
    <xf numFmtId="0" fontId="201" fillId="72" borderId="0" applyNumberFormat="0" applyBorder="0" applyAlignment="0" applyProtection="0">
      <alignment vertical="center"/>
    </xf>
    <xf numFmtId="0" fontId="202" fillId="93" borderId="0" applyNumberFormat="0" applyBorder="0" applyAlignment="0" applyProtection="0"/>
    <xf numFmtId="0" fontId="203" fillId="72" borderId="0" applyNumberFormat="0" applyBorder="0" applyAlignment="0" applyProtection="0"/>
    <xf numFmtId="0" fontId="203" fillId="72" borderId="0" applyNumberFormat="0" applyBorder="0" applyAlignment="0" applyProtection="0"/>
    <xf numFmtId="0" fontId="203" fillId="72" borderId="0" applyNumberFormat="0" applyBorder="0" applyAlignment="0" applyProtection="0"/>
    <xf numFmtId="0" fontId="200" fillId="96" borderId="0" applyNumberFormat="0" applyBorder="0" applyAlignment="0" applyProtection="0"/>
    <xf numFmtId="0" fontId="201" fillId="76" borderId="0" applyNumberFormat="0" applyBorder="0" applyAlignment="0" applyProtection="0">
      <alignment vertical="center"/>
    </xf>
    <xf numFmtId="0" fontId="202" fillId="96" borderId="0" applyNumberFormat="0" applyBorder="0" applyAlignment="0" applyProtection="0"/>
    <xf numFmtId="0" fontId="203" fillId="76" borderId="0" applyNumberFormat="0" applyBorder="0" applyAlignment="0" applyProtection="0"/>
    <xf numFmtId="0" fontId="203" fillId="76" borderId="0" applyNumberFormat="0" applyBorder="0" applyAlignment="0" applyProtection="0"/>
    <xf numFmtId="0" fontId="203" fillId="76" borderId="0" applyNumberFormat="0" applyBorder="0" applyAlignment="0" applyProtection="0"/>
    <xf numFmtId="0" fontId="200" fillId="97" borderId="0" applyNumberFormat="0" applyBorder="0" applyAlignment="0" applyProtection="0"/>
    <xf numFmtId="0" fontId="201" fillId="80" borderId="0" applyNumberFormat="0" applyBorder="0" applyAlignment="0" applyProtection="0">
      <alignment vertical="center"/>
    </xf>
    <xf numFmtId="0" fontId="202" fillId="97" borderId="0" applyNumberFormat="0" applyBorder="0" applyAlignment="0" applyProtection="0"/>
    <xf numFmtId="0" fontId="203" fillId="80" borderId="0" applyNumberFormat="0" applyBorder="0" applyAlignment="0" applyProtection="0"/>
    <xf numFmtId="0" fontId="203" fillId="80" borderId="0" applyNumberFormat="0" applyBorder="0" applyAlignment="0" applyProtection="0"/>
    <xf numFmtId="0" fontId="203" fillId="80" borderId="0" applyNumberFormat="0" applyBorder="0" applyAlignment="0" applyProtection="0"/>
    <xf numFmtId="0" fontId="200" fillId="98" borderId="0" applyNumberFormat="0" applyBorder="0" applyAlignment="0" applyProtection="0"/>
    <xf numFmtId="0" fontId="201" fillId="84" borderId="0" applyNumberFormat="0" applyBorder="0" applyAlignment="0" applyProtection="0">
      <alignment vertical="center"/>
    </xf>
    <xf numFmtId="0" fontId="202" fillId="98" borderId="0" applyNumberFormat="0" applyBorder="0" applyAlignment="0" applyProtection="0"/>
    <xf numFmtId="0" fontId="203" fillId="84" borderId="0" applyNumberFormat="0" applyBorder="0" applyAlignment="0" applyProtection="0"/>
    <xf numFmtId="0" fontId="203" fillId="84" borderId="0" applyNumberFormat="0" applyBorder="0" applyAlignment="0" applyProtection="0"/>
    <xf numFmtId="0" fontId="203" fillId="84" borderId="0" applyNumberFormat="0" applyBorder="0" applyAlignment="0" applyProtection="0"/>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3" fillId="6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5"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3" fillId="69"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2"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3" fillId="72"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3"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3" fillId="7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3" fillId="80"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3" fillId="84"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4" fillId="98" borderId="0" applyNumberFormat="0" applyBorder="0" applyAlignment="0" applyProtection="0">
      <alignment vertical="center"/>
    </xf>
    <xf numFmtId="0" fontId="200" fillId="99" borderId="0" applyNumberFormat="0" applyBorder="0" applyAlignment="0" applyProtection="0"/>
    <xf numFmtId="0" fontId="201" fillId="62" borderId="0" applyNumberFormat="0" applyBorder="0" applyAlignment="0" applyProtection="0">
      <alignment vertical="center"/>
    </xf>
    <xf numFmtId="0" fontId="202" fillId="99" borderId="0" applyNumberFormat="0" applyBorder="0" applyAlignment="0" applyProtection="0"/>
    <xf numFmtId="0" fontId="203" fillId="62" borderId="0" applyNumberFormat="0" applyBorder="0" applyAlignment="0" applyProtection="0"/>
    <xf numFmtId="0" fontId="203" fillId="62" borderId="0" applyNumberFormat="0" applyBorder="0" applyAlignment="0" applyProtection="0"/>
    <xf numFmtId="0" fontId="203" fillId="62" borderId="0" applyNumberFormat="0" applyBorder="0" applyAlignment="0" applyProtection="0"/>
    <xf numFmtId="0" fontId="200" fillId="100" borderId="0" applyNumberFormat="0" applyBorder="0" applyAlignment="0" applyProtection="0"/>
    <xf numFmtId="0" fontId="201" fillId="66" borderId="0" applyNumberFormat="0" applyBorder="0" applyAlignment="0" applyProtection="0">
      <alignment vertical="center"/>
    </xf>
    <xf numFmtId="0" fontId="202" fillId="100" borderId="0" applyNumberFormat="0" applyBorder="0" applyAlignment="0" applyProtection="0"/>
    <xf numFmtId="0" fontId="203" fillId="66" borderId="0" applyNumberFormat="0" applyBorder="0" applyAlignment="0" applyProtection="0"/>
    <xf numFmtId="0" fontId="203" fillId="66" borderId="0" applyNumberFormat="0" applyBorder="0" applyAlignment="0" applyProtection="0"/>
    <xf numFmtId="0" fontId="203" fillId="66" borderId="0" applyNumberFormat="0" applyBorder="0" applyAlignment="0" applyProtection="0"/>
    <xf numFmtId="0" fontId="200" fillId="101" borderId="0" applyNumberFormat="0" applyBorder="0" applyAlignment="0" applyProtection="0"/>
    <xf numFmtId="0" fontId="201" fillId="48" borderId="0" applyNumberFormat="0" applyBorder="0" applyAlignment="0" applyProtection="0">
      <alignment vertical="center"/>
    </xf>
    <xf numFmtId="0" fontId="202" fillId="101" borderId="0" applyNumberFormat="0" applyBorder="0" applyAlignment="0" applyProtection="0"/>
    <xf numFmtId="0" fontId="203" fillId="48" borderId="0" applyNumberFormat="0" applyBorder="0" applyAlignment="0" applyProtection="0"/>
    <xf numFmtId="0" fontId="203" fillId="48" borderId="0" applyNumberFormat="0" applyBorder="0" applyAlignment="0" applyProtection="0"/>
    <xf numFmtId="0" fontId="203" fillId="48" borderId="0" applyNumberFormat="0" applyBorder="0" applyAlignment="0" applyProtection="0"/>
    <xf numFmtId="0" fontId="200" fillId="96" borderId="0" applyNumberFormat="0" applyBorder="0" applyAlignment="0" applyProtection="0"/>
    <xf numFmtId="0" fontId="201" fillId="73" borderId="0" applyNumberFormat="0" applyBorder="0" applyAlignment="0" applyProtection="0">
      <alignment vertical="center"/>
    </xf>
    <xf numFmtId="0" fontId="202" fillId="96" borderId="0" applyNumberFormat="0" applyBorder="0" applyAlignment="0" applyProtection="0"/>
    <xf numFmtId="0" fontId="203" fillId="73" borderId="0" applyNumberFormat="0" applyBorder="0" applyAlignment="0" applyProtection="0"/>
    <xf numFmtId="0" fontId="203" fillId="73" borderId="0" applyNumberFormat="0" applyBorder="0" applyAlignment="0" applyProtection="0"/>
    <xf numFmtId="0" fontId="203" fillId="73" borderId="0" applyNumberFormat="0" applyBorder="0" applyAlignment="0" applyProtection="0"/>
    <xf numFmtId="0" fontId="200" fillId="97" borderId="0" applyNumberFormat="0" applyBorder="0" applyAlignment="0" applyProtection="0"/>
    <xf numFmtId="0" fontId="201" fillId="77" borderId="0" applyNumberFormat="0" applyBorder="0" applyAlignment="0" applyProtection="0">
      <alignment vertical="center"/>
    </xf>
    <xf numFmtId="0" fontId="202" fillId="97" borderId="0" applyNumberFormat="0" applyBorder="0" applyAlignment="0" applyProtection="0"/>
    <xf numFmtId="0" fontId="203" fillId="77" borderId="0" applyNumberFormat="0" applyBorder="0" applyAlignment="0" applyProtection="0"/>
    <xf numFmtId="0" fontId="203" fillId="77" borderId="0" applyNumberFormat="0" applyBorder="0" applyAlignment="0" applyProtection="0"/>
    <xf numFmtId="0" fontId="203" fillId="77" borderId="0" applyNumberFormat="0" applyBorder="0" applyAlignment="0" applyProtection="0"/>
    <xf numFmtId="0" fontId="200" fillId="102" borderId="0" applyNumberFormat="0" applyBorder="0" applyAlignment="0" applyProtection="0"/>
    <xf numFmtId="0" fontId="201" fillId="81" borderId="0" applyNumberFormat="0" applyBorder="0" applyAlignment="0" applyProtection="0">
      <alignment vertical="center"/>
    </xf>
    <xf numFmtId="0" fontId="202" fillId="102" borderId="0" applyNumberFormat="0" applyBorder="0" applyAlignment="0" applyProtection="0"/>
    <xf numFmtId="0" fontId="203" fillId="81" borderId="0" applyNumberFormat="0" applyBorder="0" applyAlignment="0" applyProtection="0"/>
    <xf numFmtId="0" fontId="203" fillId="81" borderId="0" applyNumberFormat="0" applyBorder="0" applyAlignment="0" applyProtection="0"/>
    <xf numFmtId="0" fontId="203" fillId="81" borderId="0" applyNumberFormat="0" applyBorder="0" applyAlignment="0" applyProtection="0"/>
    <xf numFmtId="0" fontId="205" fillId="86" borderId="0" applyNumberFormat="0" applyBorder="0" applyAlignment="0" applyProtection="0"/>
    <xf numFmtId="0" fontId="206" fillId="56" borderId="0" applyNumberFormat="0" applyBorder="0" applyAlignment="0" applyProtection="0">
      <alignment vertical="center"/>
    </xf>
    <xf numFmtId="0" fontId="207" fillId="86" borderId="0" applyNumberFormat="0" applyBorder="0" applyAlignment="0" applyProtection="0"/>
    <xf numFmtId="0" fontId="208" fillId="56" borderId="0" applyNumberFormat="0" applyBorder="0" applyAlignment="0" applyProtection="0"/>
    <xf numFmtId="0" fontId="208" fillId="56" borderId="0" applyNumberFormat="0" applyBorder="0" applyAlignment="0" applyProtection="0"/>
    <xf numFmtId="0" fontId="208" fillId="56" borderId="0" applyNumberFormat="0" applyBorder="0" applyAlignment="0" applyProtection="0"/>
    <xf numFmtId="0" fontId="37" fillId="0" borderId="0" applyFill="0" applyBorder="0" applyAlignment="0"/>
    <xf numFmtId="0" fontId="209" fillId="103" borderId="236" applyNumberFormat="0" applyAlignment="0" applyProtection="0"/>
    <xf numFmtId="0" fontId="209" fillId="103" borderId="236" applyNumberFormat="0" applyAlignment="0" applyProtection="0"/>
    <xf numFmtId="0" fontId="210" fillId="59" borderId="230" applyNumberFormat="0" applyAlignment="0" applyProtection="0">
      <alignment vertical="center"/>
    </xf>
    <xf numFmtId="0" fontId="211" fillId="103" borderId="236" applyNumberFormat="0" applyAlignment="0" applyProtection="0"/>
    <xf numFmtId="0" fontId="209" fillId="103" borderId="236" applyNumberFormat="0" applyAlignment="0" applyProtection="0"/>
    <xf numFmtId="0" fontId="211" fillId="103" borderId="236" applyNumberFormat="0" applyAlignment="0" applyProtection="0"/>
    <xf numFmtId="0" fontId="211" fillId="103" borderId="236" applyNumberFormat="0" applyAlignment="0" applyProtection="0"/>
    <xf numFmtId="0" fontId="211" fillId="103" borderId="236" applyNumberFormat="0" applyAlignment="0" applyProtection="0"/>
    <xf numFmtId="0" fontId="211"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11" fillId="103" borderId="236" applyNumberFormat="0" applyAlignment="0" applyProtection="0"/>
    <xf numFmtId="0" fontId="211" fillId="103" borderId="236" applyNumberFormat="0" applyAlignment="0" applyProtection="0"/>
    <xf numFmtId="0" fontId="211"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12" fillId="59" borderId="230"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12" fillId="59" borderId="230"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12" fillId="59" borderId="230"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09" fillId="103" borderId="236" applyNumberFormat="0" applyAlignment="0" applyProtection="0"/>
    <xf numFmtId="0" fontId="213" fillId="104" borderId="237" applyNumberFormat="0" applyAlignment="0" applyProtection="0"/>
    <xf numFmtId="0" fontId="214" fillId="104" borderId="237" applyNumberFormat="0" applyAlignment="0" applyProtection="0"/>
    <xf numFmtId="0" fontId="214" fillId="104" borderId="237" applyNumberFormat="0" applyAlignment="0" applyProtection="0"/>
    <xf numFmtId="0" fontId="215" fillId="60" borderId="233" applyNumberFormat="0" applyAlignment="0" applyProtection="0"/>
    <xf numFmtId="0" fontId="216" fillId="60" borderId="233" applyNumberFormat="0" applyAlignment="0" applyProtection="0">
      <alignment vertical="center"/>
    </xf>
    <xf numFmtId="0" fontId="215" fillId="60" borderId="233" applyNumberFormat="0" applyAlignment="0" applyProtection="0"/>
    <xf numFmtId="0" fontId="215" fillId="60" borderId="233" applyNumberFormat="0" applyAlignment="0" applyProtection="0"/>
    <xf numFmtId="41" fontId="41" fillId="0" borderId="0" applyFont="0" applyFill="0" applyBorder="0" applyAlignment="0" applyProtection="0"/>
    <xf numFmtId="38" fontId="37" fillId="0" borderId="0" applyFont="0" applyFill="0" applyBorder="0" applyAlignment="0" applyProtection="0"/>
    <xf numFmtId="38" fontId="37" fillId="0" borderId="0" applyFont="0" applyFill="0" applyBorder="0" applyAlignment="0" applyProtection="0"/>
    <xf numFmtId="38" fontId="37" fillId="0" borderId="0" applyFont="0" applyFill="0" applyBorder="0" applyAlignment="0" applyProtection="0"/>
    <xf numFmtId="41" fontId="67" fillId="0" borderId="0" applyFont="0" applyFill="0" applyBorder="0" applyAlignment="0" applyProtection="0"/>
    <xf numFmtId="41" fontId="199" fillId="0" borderId="0" applyFont="0" applyFill="0" applyBorder="0" applyAlignment="0" applyProtection="0"/>
    <xf numFmtId="38" fontId="63" fillId="0" borderId="0" applyFont="0" applyFill="0" applyBorder="0" applyAlignment="0" applyProtection="0">
      <alignment vertical="center"/>
    </xf>
    <xf numFmtId="38" fontId="199" fillId="0" borderId="0" applyFont="0" applyFill="0" applyBorder="0" applyAlignment="0" applyProtection="0">
      <alignment vertical="center"/>
    </xf>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0" fontId="37" fillId="0" borderId="0" applyFont="0" applyFill="0" applyBorder="0" applyAlignment="0" applyProtection="0">
      <alignment vertical="center"/>
    </xf>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180" fontId="5" fillId="0" borderId="0" applyFont="0" applyFill="0" applyBorder="0" applyAlignment="0" applyProtection="0"/>
    <xf numFmtId="44" fontId="199" fillId="0" borderId="0" applyFont="0" applyFill="0" applyBorder="0" applyAlignment="0" applyProtection="0"/>
    <xf numFmtId="44" fontId="199" fillId="0" borderId="0" applyFont="0" applyFill="0" applyBorder="0" applyAlignment="0" applyProtection="0"/>
    <xf numFmtId="44" fontId="199" fillId="0" borderId="0" applyFont="0" applyFill="0" applyBorder="0" applyAlignment="0" applyProtection="0"/>
    <xf numFmtId="44" fontId="41" fillId="0" borderId="0" applyFont="0" applyFill="0" applyBorder="0" applyAlignment="0" applyProtection="0"/>
    <xf numFmtId="182" fontId="37" fillId="0" borderId="0" applyFont="0" applyFill="0" applyBorder="0" applyAlignment="0" applyProtection="0"/>
    <xf numFmtId="0" fontId="217" fillId="0" borderId="0" applyNumberFormat="0" applyFill="0" applyBorder="0" applyAlignment="0" applyProtection="0"/>
    <xf numFmtId="0" fontId="218" fillId="0" borderId="0" applyNumberFormat="0" applyFill="0" applyBorder="0" applyAlignment="0" applyProtection="0">
      <alignment vertical="center"/>
    </xf>
    <xf numFmtId="0" fontId="219"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1" fillId="87" borderId="0" applyNumberFormat="0" applyBorder="0" applyAlignment="0" applyProtection="0"/>
    <xf numFmtId="0" fontId="222" fillId="55" borderId="0" applyNumberFormat="0" applyBorder="0" applyAlignment="0" applyProtection="0">
      <alignment vertical="center"/>
    </xf>
    <xf numFmtId="0" fontId="223" fillId="87" borderId="0" applyNumberFormat="0" applyBorder="0" applyAlignment="0" applyProtection="0"/>
    <xf numFmtId="0" fontId="224" fillId="55" borderId="0" applyNumberFormat="0" applyBorder="0" applyAlignment="0" applyProtection="0"/>
    <xf numFmtId="0" fontId="224" fillId="55" borderId="0" applyNumberFormat="0" applyBorder="0" applyAlignment="0" applyProtection="0"/>
    <xf numFmtId="0" fontId="224" fillId="55" borderId="0" applyNumberFormat="0" applyBorder="0" applyAlignment="0" applyProtection="0"/>
    <xf numFmtId="0" fontId="62" fillId="0" borderId="155" applyNumberFormat="0" applyAlignment="0" applyProtection="0">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62" fillId="0" borderId="197">
      <alignment horizontal="left" vertical="center"/>
    </xf>
    <xf numFmtId="0" fontId="225" fillId="0" borderId="238" applyNumberFormat="0" applyFill="0" applyAlignment="0" applyProtection="0"/>
    <xf numFmtId="0" fontId="226" fillId="0" borderId="227" applyNumberFormat="0" applyFill="0" applyAlignment="0" applyProtection="0">
      <alignment vertical="center"/>
    </xf>
    <xf numFmtId="0" fontId="227" fillId="0" borderId="238" applyNumberFormat="0" applyFill="0" applyAlignment="0" applyProtection="0"/>
    <xf numFmtId="0" fontId="228" fillId="0" borderId="227" applyNumberFormat="0" applyFill="0" applyAlignment="0" applyProtection="0"/>
    <xf numFmtId="0" fontId="228" fillId="0" borderId="227" applyNumberFormat="0" applyFill="0" applyAlignment="0" applyProtection="0"/>
    <xf numFmtId="0" fontId="228" fillId="0" borderId="227" applyNumberFormat="0" applyFill="0" applyAlignment="0" applyProtection="0"/>
    <xf numFmtId="0" fontId="229" fillId="0" borderId="239" applyNumberFormat="0" applyFill="0" applyAlignment="0" applyProtection="0"/>
    <xf numFmtId="0" fontId="230" fillId="0" borderId="228" applyNumberFormat="0" applyFill="0" applyAlignment="0" applyProtection="0">
      <alignment vertical="center"/>
    </xf>
    <xf numFmtId="0" fontId="231" fillId="0" borderId="239" applyNumberFormat="0" applyFill="0" applyAlignment="0" applyProtection="0"/>
    <xf numFmtId="0" fontId="232" fillId="0" borderId="228" applyNumberFormat="0" applyFill="0" applyAlignment="0" applyProtection="0"/>
    <xf numFmtId="0" fontId="232" fillId="0" borderId="228" applyNumberFormat="0" applyFill="0" applyAlignment="0" applyProtection="0"/>
    <xf numFmtId="0" fontId="232" fillId="0" borderId="228" applyNumberFormat="0" applyFill="0" applyAlignment="0" applyProtection="0"/>
    <xf numFmtId="0" fontId="233" fillId="0" borderId="240" applyNumberFormat="0" applyFill="0" applyAlignment="0" applyProtection="0"/>
    <xf numFmtId="0" fontId="234" fillId="0" borderId="229" applyNumberFormat="0" applyFill="0" applyAlignment="0" applyProtection="0">
      <alignment vertical="center"/>
    </xf>
    <xf numFmtId="0" fontId="235"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6" fillId="0" borderId="229"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6" fillId="0" borderId="229"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6" fillId="0" borderId="229"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5" fillId="0" borderId="0" applyNumberFormat="0" applyFill="0" applyBorder="0" applyAlignment="0" applyProtection="0"/>
    <xf numFmtId="0" fontId="234" fillId="0" borderId="0" applyNumberFormat="0" applyFill="0" applyBorder="0" applyAlignment="0" applyProtection="0">
      <alignment vertical="center"/>
    </xf>
    <xf numFmtId="0" fontId="233" fillId="0" borderId="0" applyNumberFormat="0" applyFill="0" applyBorder="0" applyAlignment="0" applyProtection="0"/>
    <xf numFmtId="0" fontId="236" fillId="0" borderId="0" applyNumberFormat="0" applyFill="0" applyBorder="0" applyAlignment="0" applyProtection="0"/>
    <xf numFmtId="0" fontId="236"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alignment vertical="top"/>
      <protection locked="0"/>
    </xf>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10" fontId="74" fillId="24" borderId="216" applyNumberFormat="0" applyBorder="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9" fillId="58" borderId="230" applyNumberFormat="0" applyAlignment="0" applyProtection="0">
      <alignment vertical="center"/>
    </xf>
    <xf numFmtId="0" fontId="240" fillId="90" borderId="236" applyNumberFormat="0" applyAlignment="0" applyProtection="0"/>
    <xf numFmtId="0" fontId="238" fillId="90" borderId="236" applyNumberFormat="0" applyAlignment="0" applyProtection="0"/>
    <xf numFmtId="0" fontId="240" fillId="90" borderId="236" applyNumberFormat="0" applyAlignment="0" applyProtection="0"/>
    <xf numFmtId="0" fontId="240" fillId="90" borderId="236" applyNumberFormat="0" applyAlignment="0" applyProtection="0"/>
    <xf numFmtId="0" fontId="240"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0" fillId="90" borderId="236" applyNumberFormat="0" applyAlignment="0" applyProtection="0"/>
    <xf numFmtId="0" fontId="240"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1" fillId="58" borderId="230"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1" fillId="58" borderId="230"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1" fillId="58" borderId="230"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1" fillId="58" borderId="230"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1" fillId="58" borderId="230"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42" fillId="0" borderId="241" applyNumberFormat="0" applyFill="0" applyAlignment="0" applyProtection="0"/>
    <xf numFmtId="0" fontId="243" fillId="0" borderId="232" applyNumberFormat="0" applyFill="0" applyAlignment="0" applyProtection="0">
      <alignment vertical="center"/>
    </xf>
    <xf numFmtId="0" fontId="244" fillId="0" borderId="241" applyNumberFormat="0" applyFill="0" applyAlignment="0" applyProtection="0"/>
    <xf numFmtId="0" fontId="245" fillId="0" borderId="232" applyNumberFormat="0" applyFill="0" applyAlignment="0" applyProtection="0"/>
    <xf numFmtId="0" fontId="245" fillId="0" borderId="232" applyNumberFormat="0" applyFill="0" applyAlignment="0" applyProtection="0"/>
    <xf numFmtId="0" fontId="245" fillId="0" borderId="232" applyNumberFormat="0" applyFill="0" applyAlignment="0" applyProtection="0"/>
    <xf numFmtId="0" fontId="246" fillId="105" borderId="0" applyNumberFormat="0" applyBorder="0" applyAlignment="0" applyProtection="0"/>
    <xf numFmtId="0" fontId="247" fillId="57" borderId="0" applyNumberFormat="0" applyBorder="0" applyAlignment="0" applyProtection="0">
      <alignment vertical="center"/>
    </xf>
    <xf numFmtId="0" fontId="248" fillId="105" borderId="0" applyNumberFormat="0" applyBorder="0" applyAlignment="0" applyProtection="0"/>
    <xf numFmtId="0" fontId="249" fillId="57" borderId="0" applyNumberFormat="0" applyBorder="0" applyAlignment="0" applyProtection="0"/>
    <xf numFmtId="0" fontId="249" fillId="57" borderId="0" applyNumberFormat="0" applyBorder="0" applyAlignment="0" applyProtection="0"/>
    <xf numFmtId="0" fontId="249" fillId="57" borderId="0" applyNumberFormat="0" applyBorder="0" applyAlignment="0" applyProtection="0"/>
    <xf numFmtId="0" fontId="186" fillId="0" borderId="0"/>
    <xf numFmtId="0" fontId="186" fillId="0" borderId="0"/>
    <xf numFmtId="0" fontId="186" fillId="0" borderId="0"/>
    <xf numFmtId="0" fontId="5" fillId="0" borderId="0"/>
    <xf numFmtId="0" fontId="186" fillId="0" borderId="0"/>
    <xf numFmtId="0" fontId="186" fillId="0" borderId="0"/>
    <xf numFmtId="0" fontId="41" fillId="0" borderId="0"/>
    <xf numFmtId="0" fontId="41" fillId="0" borderId="0"/>
    <xf numFmtId="0" fontId="186" fillId="0" borderId="0"/>
    <xf numFmtId="0" fontId="5" fillId="0" borderId="0"/>
    <xf numFmtId="0" fontId="67" fillId="0" borderId="0"/>
    <xf numFmtId="0" fontId="67" fillId="0" borderId="0"/>
    <xf numFmtId="0" fontId="67" fillId="0" borderId="0"/>
    <xf numFmtId="0" fontId="250" fillId="0" borderId="0"/>
    <xf numFmtId="0" fontId="251" fillId="0" borderId="0"/>
    <xf numFmtId="0" fontId="41" fillId="0" borderId="0"/>
    <xf numFmtId="0" fontId="41" fillId="0" borderId="0"/>
    <xf numFmtId="0" fontId="41" fillId="0" borderId="0"/>
    <xf numFmtId="0" fontId="41" fillId="0" borderId="0"/>
    <xf numFmtId="0" fontId="41" fillId="0" borderId="0"/>
    <xf numFmtId="0" fontId="252" fillId="0" borderId="0"/>
    <xf numFmtId="0" fontId="199" fillId="0" borderId="0">
      <alignment vertical="center"/>
    </xf>
    <xf numFmtId="0" fontId="186" fillId="0" borderId="0"/>
    <xf numFmtId="0" fontId="41" fillId="0" borderId="0"/>
    <xf numFmtId="0" fontId="186" fillId="0" borderId="0"/>
    <xf numFmtId="0" fontId="41" fillId="0" borderId="0"/>
    <xf numFmtId="0" fontId="37" fillId="0" borderId="0"/>
    <xf numFmtId="0" fontId="41" fillId="0" borderId="0"/>
    <xf numFmtId="0" fontId="37" fillId="0" borderId="0"/>
    <xf numFmtId="0" fontId="41" fillId="0" borderId="0"/>
    <xf numFmtId="0" fontId="37" fillId="0" borderId="0"/>
    <xf numFmtId="0" fontId="41" fillId="0" borderId="0"/>
    <xf numFmtId="0" fontId="37" fillId="0" borderId="0"/>
    <xf numFmtId="0" fontId="37" fillId="0" borderId="0"/>
    <xf numFmtId="0" fontId="37" fillId="0" borderId="0"/>
    <xf numFmtId="0" fontId="41" fillId="0" borderId="0"/>
    <xf numFmtId="0" fontId="37" fillId="0" borderId="0"/>
    <xf numFmtId="0" fontId="37" fillId="0" borderId="0"/>
    <xf numFmtId="0" fontId="37" fillId="0" borderId="0"/>
    <xf numFmtId="0" fontId="41" fillId="0" borderId="0"/>
    <xf numFmtId="0" fontId="37" fillId="0" borderId="0"/>
    <xf numFmtId="0" fontId="37" fillId="0" borderId="0"/>
    <xf numFmtId="0" fontId="37" fillId="0" borderId="0"/>
    <xf numFmtId="0" fontId="41" fillId="0" borderId="0"/>
    <xf numFmtId="0" fontId="37" fillId="0" borderId="0"/>
    <xf numFmtId="0" fontId="41" fillId="0" borderId="0"/>
    <xf numFmtId="0" fontId="37" fillId="0" borderId="0"/>
    <xf numFmtId="0" fontId="41" fillId="0" borderId="0"/>
    <xf numFmtId="0" fontId="37" fillId="0" borderId="0"/>
    <xf numFmtId="0" fontId="37" fillId="0" borderId="0"/>
    <xf numFmtId="0" fontId="37" fillId="0" borderId="0"/>
    <xf numFmtId="0" fontId="37" fillId="0" borderId="0"/>
    <xf numFmtId="0" fontId="41" fillId="0" borderId="0"/>
    <xf numFmtId="0" fontId="37" fillId="0" borderId="0"/>
    <xf numFmtId="0" fontId="37" fillId="0" borderId="0"/>
    <xf numFmtId="0" fontId="37" fillId="0" borderId="0"/>
    <xf numFmtId="0" fontId="41" fillId="0" borderId="0"/>
    <xf numFmtId="0" fontId="41" fillId="0" borderId="0"/>
    <xf numFmtId="0" fontId="41" fillId="0" borderId="0"/>
    <xf numFmtId="0" fontId="37" fillId="0" borderId="0"/>
    <xf numFmtId="0" fontId="41" fillId="0" borderId="0"/>
    <xf numFmtId="0" fontId="37" fillId="0" borderId="0"/>
    <xf numFmtId="0" fontId="41" fillId="0" borderId="0"/>
    <xf numFmtId="0" fontId="37" fillId="0" borderId="0"/>
    <xf numFmtId="0" fontId="37" fillId="0" borderId="0"/>
    <xf numFmtId="0" fontId="37" fillId="0" borderId="0"/>
    <xf numFmtId="0" fontId="37" fillId="0" borderId="0"/>
    <xf numFmtId="0" fontId="37" fillId="0" borderId="0"/>
    <xf numFmtId="0" fontId="41" fillId="0" borderId="0"/>
    <xf numFmtId="0" fontId="37" fillId="0" borderId="0"/>
    <xf numFmtId="0" fontId="37" fillId="0" borderId="0"/>
    <xf numFmtId="0" fontId="37" fillId="0" borderId="0"/>
    <xf numFmtId="0" fontId="41" fillId="0" borderId="0"/>
    <xf numFmtId="0" fontId="41" fillId="0" borderId="0"/>
    <xf numFmtId="0" fontId="41" fillId="0" borderId="0"/>
    <xf numFmtId="0" fontId="41" fillId="0" borderId="0"/>
    <xf numFmtId="0" fontId="37" fillId="0" borderId="0"/>
    <xf numFmtId="0" fontId="41" fillId="0" borderId="0"/>
    <xf numFmtId="0" fontId="37" fillId="0" borderId="0"/>
    <xf numFmtId="0" fontId="41" fillId="0" borderId="0"/>
    <xf numFmtId="0" fontId="37" fillId="0" borderId="0"/>
    <xf numFmtId="0" fontId="186" fillId="0" borderId="0"/>
    <xf numFmtId="0" fontId="37" fillId="0" borderId="0"/>
    <xf numFmtId="0" fontId="186" fillId="0" borderId="0"/>
    <xf numFmtId="0" fontId="37" fillId="0" borderId="0"/>
    <xf numFmtId="0" fontId="37" fillId="0" borderId="0"/>
    <xf numFmtId="0" fontId="37" fillId="0" borderId="0"/>
    <xf numFmtId="0" fontId="37" fillId="0" borderId="0"/>
    <xf numFmtId="0" fontId="41" fillId="0" borderId="0"/>
    <xf numFmtId="0" fontId="37" fillId="0" borderId="0"/>
    <xf numFmtId="0" fontId="37" fillId="0" borderId="0"/>
    <xf numFmtId="0" fontId="37" fillId="0" borderId="0"/>
    <xf numFmtId="0" fontId="41" fillId="0" borderId="0"/>
    <xf numFmtId="0" fontId="199" fillId="0" borderId="0">
      <alignment vertical="center"/>
    </xf>
    <xf numFmtId="0" fontId="250" fillId="0" borderId="0"/>
    <xf numFmtId="0" fontId="37" fillId="0" borderId="0"/>
    <xf numFmtId="0" fontId="199" fillId="0" borderId="0">
      <alignment vertical="center"/>
    </xf>
    <xf numFmtId="0" fontId="250" fillId="0" borderId="0"/>
    <xf numFmtId="0" fontId="41" fillId="0" borderId="0"/>
    <xf numFmtId="0" fontId="250" fillId="0" borderId="0"/>
    <xf numFmtId="0" fontId="41" fillId="0" borderId="0"/>
    <xf numFmtId="0" fontId="41" fillId="0" borderId="0"/>
    <xf numFmtId="0" fontId="41" fillId="0" borderId="0"/>
    <xf numFmtId="0" fontId="37" fillId="0" borderId="0"/>
    <xf numFmtId="0" fontId="41" fillId="0" borderId="0"/>
    <xf numFmtId="0" fontId="37" fillId="0" borderId="0"/>
    <xf numFmtId="0" fontId="41" fillId="0" borderId="0"/>
    <xf numFmtId="0" fontId="41" fillId="0" borderId="0"/>
    <xf numFmtId="0" fontId="3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99" fillId="0" borderId="0"/>
    <xf numFmtId="0" fontId="252" fillId="0" borderId="0"/>
    <xf numFmtId="0" fontId="41" fillId="0" borderId="0"/>
    <xf numFmtId="0" fontId="41" fillId="0" borderId="0"/>
    <xf numFmtId="0" fontId="5" fillId="0" borderId="0"/>
    <xf numFmtId="0" fontId="5" fillId="0" borderId="0"/>
    <xf numFmtId="0" fontId="5" fillId="0" borderId="0"/>
    <xf numFmtId="0" fontId="5" fillId="0" borderId="0"/>
    <xf numFmtId="0" fontId="5" fillId="0" borderId="0"/>
    <xf numFmtId="0" fontId="41" fillId="0" borderId="0"/>
    <xf numFmtId="0" fontId="41" fillId="0" borderId="0"/>
    <xf numFmtId="0" fontId="41" fillId="0" borderId="0"/>
    <xf numFmtId="0" fontId="253" fillId="0" borderId="0"/>
    <xf numFmtId="0" fontId="41" fillId="0" borderId="0"/>
    <xf numFmtId="0" fontId="5" fillId="0" borderId="0"/>
    <xf numFmtId="0" fontId="67" fillId="0" borderId="0"/>
    <xf numFmtId="0" fontId="41" fillId="0" borderId="0"/>
    <xf numFmtId="0" fontId="254" fillId="0" borderId="0"/>
    <xf numFmtId="0" fontId="67" fillId="0" borderId="0"/>
    <xf numFmtId="0" fontId="199" fillId="0" borderId="0"/>
    <xf numFmtId="0" fontId="199" fillId="0" borderId="0"/>
    <xf numFmtId="0" fontId="199" fillId="0" borderId="0"/>
    <xf numFmtId="0" fontId="199" fillId="0" borderId="0"/>
    <xf numFmtId="0" fontId="199" fillId="0" borderId="0"/>
    <xf numFmtId="0" fontId="199" fillId="0" borderId="0"/>
    <xf numFmtId="0" fontId="199" fillId="0" borderId="0"/>
    <xf numFmtId="0" fontId="186" fillId="0" borderId="0"/>
    <xf numFmtId="0" fontId="67" fillId="0" borderId="0"/>
    <xf numFmtId="0" fontId="41" fillId="0" borderId="0"/>
    <xf numFmtId="0" fontId="5" fillId="0" borderId="0"/>
    <xf numFmtId="0" fontId="63"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6" fillId="0" borderId="0"/>
    <xf numFmtId="0" fontId="199" fillId="0" borderId="0"/>
    <xf numFmtId="0" fontId="255" fillId="0" borderId="0"/>
    <xf numFmtId="0" fontId="5" fillId="0" borderId="0"/>
    <xf numFmtId="0" fontId="5" fillId="0" borderId="0"/>
    <xf numFmtId="0" fontId="5" fillId="0" borderId="0"/>
    <xf numFmtId="0" fontId="186" fillId="0" borderId="0"/>
    <xf numFmtId="0" fontId="199" fillId="0" borderId="0"/>
    <xf numFmtId="0" fontId="186" fillId="0" borderId="0"/>
    <xf numFmtId="0" fontId="186" fillId="0" borderId="0"/>
    <xf numFmtId="0" fontId="5" fillId="0" borderId="0"/>
    <xf numFmtId="0" fontId="5" fillId="0" borderId="0"/>
    <xf numFmtId="0" fontId="5" fillId="0" borderId="0"/>
    <xf numFmtId="0" fontId="5" fillId="0" borderId="0"/>
    <xf numFmtId="0" fontId="5" fillId="0" borderId="0"/>
    <xf numFmtId="0" fontId="186" fillId="0" borderId="0"/>
    <xf numFmtId="0" fontId="67" fillId="106" borderId="242" applyNumberFormat="0" applyFont="0" applyAlignment="0" applyProtection="0"/>
    <xf numFmtId="0" fontId="67" fillId="106" borderId="242" applyNumberFormat="0" applyFont="0" applyAlignment="0" applyProtection="0"/>
    <xf numFmtId="0" fontId="63" fillId="61" borderId="234" applyNumberFormat="0" applyFont="0" applyAlignment="0" applyProtection="0">
      <alignment vertical="center"/>
    </xf>
    <xf numFmtId="0" fontId="186" fillId="106" borderId="242" applyNumberFormat="0" applyFont="0" applyAlignment="0" applyProtection="0"/>
    <xf numFmtId="0" fontId="67" fillId="106" borderId="242" applyNumberFormat="0" applyFont="0" applyAlignment="0" applyProtection="0"/>
    <xf numFmtId="0" fontId="186" fillId="106" borderId="242" applyNumberFormat="0" applyFont="0" applyAlignment="0" applyProtection="0"/>
    <xf numFmtId="0" fontId="186" fillId="106" borderId="242" applyNumberFormat="0" applyFont="0" applyAlignment="0" applyProtection="0"/>
    <xf numFmtId="0" fontId="186" fillId="106" borderId="242" applyNumberFormat="0" applyFont="0" applyAlignment="0" applyProtection="0"/>
    <xf numFmtId="0" fontId="186"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186" fillId="106" borderId="242" applyNumberFormat="0" applyFont="0" applyAlignment="0" applyProtection="0"/>
    <xf numFmtId="0" fontId="186" fillId="106" borderId="242" applyNumberFormat="0" applyFont="0" applyAlignment="0" applyProtection="0"/>
    <xf numFmtId="0" fontId="186"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199" fillId="61" borderId="234"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199" fillId="61" borderId="234"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199" fillId="61" borderId="234"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67" fillId="106" borderId="242" applyNumberFormat="0" applyFont="0" applyAlignment="0" applyProtection="0"/>
    <xf numFmtId="0" fontId="256" fillId="103" borderId="243" applyNumberFormat="0" applyAlignment="0" applyProtection="0"/>
    <xf numFmtId="0" fontId="256" fillId="103" borderId="243" applyNumberFormat="0" applyAlignment="0" applyProtection="0"/>
    <xf numFmtId="0" fontId="257" fillId="59" borderId="231" applyNumberFormat="0" applyAlignment="0" applyProtection="0">
      <alignment vertical="center"/>
    </xf>
    <xf numFmtId="0" fontId="258" fillId="103" borderId="243" applyNumberFormat="0" applyAlignment="0" applyProtection="0"/>
    <xf numFmtId="0" fontId="256" fillId="103" borderId="243" applyNumberFormat="0" applyAlignment="0" applyProtection="0"/>
    <xf numFmtId="0" fontId="258" fillId="103" borderId="243" applyNumberFormat="0" applyAlignment="0" applyProtection="0"/>
    <xf numFmtId="0" fontId="258" fillId="103" borderId="243" applyNumberFormat="0" applyAlignment="0" applyProtection="0"/>
    <xf numFmtId="0" fontId="258" fillId="103" borderId="243" applyNumberFormat="0" applyAlignment="0" applyProtection="0"/>
    <xf numFmtId="0" fontId="258"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8" fillId="103" borderId="243" applyNumberFormat="0" applyAlignment="0" applyProtection="0"/>
    <xf numFmtId="0" fontId="258" fillId="103" borderId="243" applyNumberFormat="0" applyAlignment="0" applyProtection="0"/>
    <xf numFmtId="0" fontId="258"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9" fillId="59" borderId="231"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9" fillId="59" borderId="231"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9" fillId="59" borderId="231"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0" fontId="256" fillId="103" borderId="243" applyNumberFormat="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67" fillId="0" borderId="0" applyFont="0" applyFill="0" applyBorder="0" applyAlignment="0" applyProtection="0"/>
    <xf numFmtId="9" fontId="63" fillId="0" borderId="0" applyFont="0" applyFill="0" applyBorder="0" applyAlignment="0" applyProtection="0">
      <alignment vertical="center"/>
    </xf>
    <xf numFmtId="9" fontId="199" fillId="0" borderId="0" applyFont="0" applyFill="0" applyBorder="0" applyAlignment="0" applyProtection="0">
      <alignment vertical="center"/>
    </xf>
    <xf numFmtId="0" fontId="260" fillId="0" borderId="0" applyNumberFormat="0" applyFill="0" applyBorder="0" applyAlignment="0" applyProtection="0"/>
    <xf numFmtId="0" fontId="261" fillId="0" borderId="0" applyNumberFormat="0" applyFill="0" applyBorder="0" applyAlignment="0" applyProtection="0">
      <alignment vertical="center"/>
    </xf>
    <xf numFmtId="0" fontId="260" fillId="0" borderId="0" applyNumberFormat="0" applyFill="0" applyBorder="0" applyAlignment="0" applyProtection="0"/>
    <xf numFmtId="0" fontId="260" fillId="0" borderId="0" applyNumberFormat="0" applyFill="0" applyBorder="0" applyAlignment="0" applyProtection="0"/>
    <xf numFmtId="0" fontId="262" fillId="0" borderId="244" applyNumberFormat="0" applyFill="0" applyAlignment="0" applyProtection="0"/>
    <xf numFmtId="0" fontId="262" fillId="0" borderId="244" applyNumberFormat="0" applyFill="0" applyAlignment="0" applyProtection="0"/>
    <xf numFmtId="0" fontId="263" fillId="0" borderId="235" applyNumberFormat="0" applyFill="0" applyAlignment="0" applyProtection="0">
      <alignment vertical="center"/>
    </xf>
    <xf numFmtId="0" fontId="264" fillId="0" borderId="244" applyNumberFormat="0" applyFill="0" applyAlignment="0" applyProtection="0"/>
    <xf numFmtId="0" fontId="262" fillId="0" borderId="244" applyNumberFormat="0" applyFill="0" applyAlignment="0" applyProtection="0"/>
    <xf numFmtId="0" fontId="264" fillId="0" borderId="244" applyNumberFormat="0" applyFill="0" applyAlignment="0" applyProtection="0"/>
    <xf numFmtId="0" fontId="264" fillId="0" borderId="244" applyNumberFormat="0" applyFill="0" applyAlignment="0" applyProtection="0"/>
    <xf numFmtId="0" fontId="264" fillId="0" borderId="244" applyNumberFormat="0" applyFill="0" applyAlignment="0" applyProtection="0"/>
    <xf numFmtId="0" fontId="264"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4" fillId="0" borderId="244" applyNumberFormat="0" applyFill="0" applyAlignment="0" applyProtection="0"/>
    <xf numFmtId="0" fontId="264" fillId="0" borderId="244" applyNumberFormat="0" applyFill="0" applyAlignment="0" applyProtection="0"/>
    <xf numFmtId="0" fontId="264"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5" fillId="0" borderId="235"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5" fillId="0" borderId="235"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5" fillId="0" borderId="235"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2" fillId="0" borderId="244" applyNumberFormat="0" applyFill="0" applyAlignment="0" applyProtection="0"/>
    <xf numFmtId="0" fontId="266" fillId="0" borderId="0" applyNumberFormat="0" applyFill="0" applyBorder="0" applyAlignment="0" applyProtection="0"/>
    <xf numFmtId="0" fontId="267" fillId="0" borderId="0" applyNumberFormat="0" applyFill="0" applyBorder="0" applyAlignment="0" applyProtection="0">
      <alignment vertical="center"/>
    </xf>
    <xf numFmtId="0" fontId="268" fillId="0" borderId="0" applyNumberFormat="0" applyFill="0" applyBorder="0" applyAlignment="0" applyProtection="0"/>
    <xf numFmtId="0" fontId="269" fillId="0" borderId="0" applyNumberFormat="0" applyFill="0" applyBorder="0" applyAlignment="0" applyProtection="0"/>
    <xf numFmtId="0" fontId="269" fillId="0" borderId="0" applyNumberFormat="0" applyFill="0" applyBorder="0" applyAlignment="0" applyProtection="0"/>
    <xf numFmtId="0" fontId="269" fillId="0" borderId="0" applyNumberFormat="0" applyFill="0" applyBorder="0" applyAlignment="0" applyProtection="0"/>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3" fillId="62"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99"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3" fillId="66"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0"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3" fillId="48"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101"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3" fillId="73"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6"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3" fillId="7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97"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3" fillId="81"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04" fillId="102" borderId="0" applyNumberFormat="0" applyBorder="0" applyAlignment="0" applyProtection="0">
      <alignment vertical="center"/>
    </xf>
    <xf numFmtId="0" fontId="270" fillId="0" borderId="0"/>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15" fillId="60" borderId="233"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49" fillId="57"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0" fontId="273" fillId="105" borderId="0" applyNumberFormat="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xf numFmtId="9" fontId="37" fillId="0" borderId="0" applyFont="0" applyFill="0" applyBorder="0" applyAlignment="0" applyProtection="0">
      <alignment vertical="center"/>
    </xf>
    <xf numFmtId="9" fontId="199" fillId="0" borderId="0" applyFont="0" applyFill="0" applyBorder="0" applyAlignment="0" applyProtection="0">
      <alignment vertical="center"/>
    </xf>
    <xf numFmtId="9" fontId="37" fillId="0" borderId="0" applyFont="0" applyFill="0" applyBorder="0" applyAlignment="0" applyProtection="0"/>
    <xf numFmtId="9" fontId="37" fillId="0" borderId="0" applyFont="0" applyFill="0" applyBorder="0" applyAlignment="0" applyProtection="0">
      <alignment vertical="center"/>
    </xf>
    <xf numFmtId="9" fontId="67" fillId="0" borderId="0" applyFont="0" applyFill="0" applyBorder="0" applyAlignment="0" applyProtection="0"/>
    <xf numFmtId="9" fontId="37" fillId="0" borderId="0" applyFont="0" applyFill="0" applyBorder="0" applyAlignment="0" applyProtection="0">
      <alignment vertical="center"/>
    </xf>
    <xf numFmtId="9" fontId="11" fillId="0" borderId="0" applyFont="0" applyFill="0" applyBorder="0" applyAlignment="0" applyProtection="0">
      <alignment vertical="center"/>
    </xf>
    <xf numFmtId="9" fontId="199" fillId="0" borderId="0" applyFont="0" applyFill="0" applyBorder="0" applyAlignment="0" applyProtection="0">
      <alignment vertical="center"/>
    </xf>
    <xf numFmtId="9" fontId="199" fillId="0" borderId="0" applyFont="0" applyFill="0" applyBorder="0" applyAlignment="0" applyProtection="0">
      <alignment vertical="center"/>
    </xf>
    <xf numFmtId="9" fontId="199" fillId="0" borderId="0" applyFont="0" applyFill="0" applyBorder="0" applyAlignment="0" applyProtection="0">
      <alignment vertical="center"/>
    </xf>
    <xf numFmtId="9" fontId="199" fillId="0" borderId="0" applyFont="0" applyFill="0" applyBorder="0" applyAlignment="0" applyProtection="0">
      <alignment vertical="center"/>
    </xf>
    <xf numFmtId="9" fontId="199" fillId="0" borderId="0" applyFont="0" applyFill="0" applyBorder="0" applyAlignment="0" applyProtection="0">
      <alignment vertical="center"/>
    </xf>
    <xf numFmtId="9" fontId="199" fillId="0" borderId="0" applyFont="0" applyFill="0" applyBorder="0" applyAlignment="0" applyProtection="0">
      <alignment vertical="center"/>
    </xf>
    <xf numFmtId="0" fontId="274" fillId="0" borderId="0" applyNumberFormat="0" applyFill="0" applyBorder="0" applyAlignment="0" applyProtection="0">
      <alignment vertical="top"/>
      <protection locked="0"/>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199" fillId="61" borderId="234"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45" fillId="0" borderId="232"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5" fillId="0" borderId="241" applyNumberFormat="0" applyFill="0" applyAlignment="0" applyProtection="0">
      <alignment vertical="center"/>
    </xf>
    <xf numFmtId="0" fontId="276" fillId="0" borderId="0">
      <alignment vertical="center"/>
    </xf>
    <xf numFmtId="0" fontId="277" fillId="0" borderId="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41" fillId="58" borderId="230"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59" fillId="59" borderId="231"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37" fillId="0" borderId="0"/>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08" fillId="5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280" fillId="86" borderId="0" applyNumberFormat="0" applyBorder="0" applyAlignment="0" applyProtection="0">
      <alignment vertical="center"/>
    </xf>
    <xf numFmtId="0" fontId="70" fillId="0" borderId="0"/>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199" fillId="0" borderId="0" applyFont="0" applyFill="0" applyBorder="0" applyAlignment="0" applyProtection="0">
      <alignment vertical="center"/>
    </xf>
    <xf numFmtId="38" fontId="37" fillId="0" borderId="0" applyFont="0" applyFill="0" applyBorder="0" applyAlignment="0" applyProtection="0"/>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38" fontId="11" fillId="0" borderId="0" applyFont="0" applyFill="0" applyBorder="0" applyAlignment="0" applyProtection="0">
      <alignment vertical="center"/>
    </xf>
    <xf numFmtId="38" fontId="11" fillId="0" borderId="0" applyFont="0" applyFill="0" applyBorder="0" applyAlignment="0" applyProtection="0">
      <alignment vertical="center"/>
    </xf>
    <xf numFmtId="38" fontId="11"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xf numFmtId="38" fontId="199" fillId="0" borderId="0" applyFont="0" applyFill="0" applyBorder="0" applyAlignment="0" applyProtection="0">
      <alignment vertical="center"/>
    </xf>
    <xf numFmtId="168" fontId="67" fillId="0" borderId="0" applyFont="0" applyFill="0" applyBorder="0" applyAlignment="0" applyProtection="0"/>
    <xf numFmtId="38" fontId="11" fillId="0" borderId="0" applyFont="0" applyFill="0" applyBorder="0" applyAlignment="0" applyProtection="0">
      <alignment vertical="center"/>
    </xf>
    <xf numFmtId="38" fontId="199" fillId="0" borderId="0" applyFont="0" applyFill="0" applyBorder="0" applyAlignment="0" applyProtection="0">
      <alignment vertical="center"/>
    </xf>
    <xf numFmtId="38" fontId="199" fillId="0" borderId="0" applyFont="0" applyFill="0" applyBorder="0" applyAlignment="0" applyProtection="0">
      <alignment vertical="center"/>
    </xf>
    <xf numFmtId="38" fontId="199" fillId="0" borderId="0" applyFont="0" applyFill="0" applyBorder="0" applyAlignment="0" applyProtection="0">
      <alignment vertical="center"/>
    </xf>
    <xf numFmtId="38" fontId="199" fillId="0" borderId="0" applyFont="0" applyFill="0" applyBorder="0" applyAlignment="0" applyProtection="0">
      <alignment vertical="center"/>
    </xf>
    <xf numFmtId="38" fontId="37" fillId="0" borderId="0" applyFont="0" applyFill="0" applyBorder="0" applyAlignment="0" applyProtection="0">
      <alignment vertical="center"/>
    </xf>
    <xf numFmtId="38" fontId="199" fillId="0" borderId="0" applyFont="0" applyFill="0" applyBorder="0" applyAlignment="0" applyProtection="0">
      <alignment vertical="center"/>
    </xf>
    <xf numFmtId="38" fontId="199" fillId="0" borderId="0" applyFont="0" applyFill="0" applyBorder="0" applyAlignment="0" applyProtection="0">
      <alignment vertical="center"/>
    </xf>
    <xf numFmtId="38" fontId="199" fillId="0" borderId="0" applyFont="0" applyFill="0" applyBorder="0" applyAlignment="0" applyProtection="0">
      <alignment vertical="center"/>
    </xf>
    <xf numFmtId="38" fontId="199" fillId="0" borderId="0" applyFont="0" applyFill="0" applyBorder="0" applyAlignment="0" applyProtection="0">
      <alignment vertical="center"/>
    </xf>
    <xf numFmtId="38" fontId="37" fillId="0" borderId="0" applyFont="0" applyFill="0" applyBorder="0" applyAlignment="0" applyProtection="0">
      <alignment vertical="center"/>
    </xf>
    <xf numFmtId="38" fontId="199" fillId="0" borderId="0" applyFont="0" applyFill="0" applyBorder="0" applyAlignment="0" applyProtection="0">
      <alignment vertical="center"/>
    </xf>
    <xf numFmtId="38" fontId="37" fillId="0" borderId="0" applyFont="0" applyFill="0" applyBorder="0" applyAlignment="0" applyProtection="0">
      <alignment vertical="center"/>
    </xf>
    <xf numFmtId="38" fontId="199" fillId="0" borderId="0" applyFont="0" applyFill="0" applyBorder="0" applyAlignment="0" applyProtection="0">
      <alignment vertical="center"/>
    </xf>
    <xf numFmtId="38" fontId="37" fillId="0" borderId="0" applyFont="0" applyFill="0" applyBorder="0" applyAlignment="0" applyProtection="0">
      <alignment vertical="center"/>
    </xf>
    <xf numFmtId="38" fontId="37" fillId="0" borderId="0" applyFont="0" applyFill="0" applyBorder="0" applyAlignment="0" applyProtection="0">
      <alignment vertical="center"/>
    </xf>
    <xf numFmtId="0" fontId="37"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37" fillId="0" borderId="0">
      <alignment vertical="center"/>
    </xf>
    <xf numFmtId="0" fontId="37" fillId="0" borderId="0"/>
    <xf numFmtId="0" fontId="199" fillId="0" borderId="0">
      <alignment vertical="center"/>
    </xf>
    <xf numFmtId="0" fontId="199" fillId="0" borderId="0">
      <alignment vertical="center"/>
    </xf>
    <xf numFmtId="0" fontId="199" fillId="0" borderId="0">
      <alignment vertical="center"/>
    </xf>
    <xf numFmtId="0" fontId="37" fillId="0" borderId="0">
      <alignment vertical="center"/>
    </xf>
    <xf numFmtId="0" fontId="199" fillId="0" borderId="0">
      <alignment vertical="center"/>
    </xf>
    <xf numFmtId="0" fontId="37" fillId="0" borderId="0">
      <alignment vertical="center"/>
    </xf>
    <xf numFmtId="0" fontId="281" fillId="0" borderId="0"/>
    <xf numFmtId="0" fontId="37" fillId="0" borderId="0">
      <alignment vertical="center"/>
    </xf>
    <xf numFmtId="0" fontId="199" fillId="0" borderId="0">
      <alignment vertical="center"/>
    </xf>
    <xf numFmtId="0" fontId="37" fillId="0" borderId="0">
      <alignment vertical="center"/>
    </xf>
    <xf numFmtId="0" fontId="199"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282" fillId="0" borderId="0">
      <alignment vertical="center"/>
    </xf>
    <xf numFmtId="0" fontId="37" fillId="0" borderId="0">
      <alignment vertical="center"/>
    </xf>
    <xf numFmtId="0" fontId="67" fillId="0" borderId="0"/>
    <xf numFmtId="0" fontId="199" fillId="0" borderId="0">
      <alignment vertical="center"/>
    </xf>
    <xf numFmtId="0" fontId="37" fillId="0" borderId="0"/>
    <xf numFmtId="0" fontId="37" fillId="0" borderId="0"/>
    <xf numFmtId="0" fontId="37"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37" fillId="0" borderId="0">
      <alignment vertical="center"/>
    </xf>
    <xf numFmtId="0" fontId="199" fillId="0" borderId="0">
      <alignment vertical="center"/>
    </xf>
    <xf numFmtId="0" fontId="199" fillId="0" borderId="0">
      <alignment vertical="center"/>
    </xf>
    <xf numFmtId="0" fontId="11" fillId="0" borderId="0">
      <alignment vertical="center"/>
    </xf>
    <xf numFmtId="0" fontId="199" fillId="0" borderId="0">
      <alignment vertical="center"/>
    </xf>
    <xf numFmtId="0" fontId="11" fillId="0" borderId="0">
      <alignment vertical="center"/>
    </xf>
    <xf numFmtId="0" fontId="37"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199" fillId="0" borderId="0">
      <alignment vertical="center"/>
    </xf>
    <xf numFmtId="0" fontId="37" fillId="0" borderId="0">
      <alignment vertical="center"/>
    </xf>
    <xf numFmtId="0" fontId="199" fillId="0" borderId="0">
      <alignment vertical="center"/>
    </xf>
    <xf numFmtId="0" fontId="37" fillId="0" borderId="0">
      <alignment vertical="center"/>
    </xf>
    <xf numFmtId="0" fontId="11" fillId="0" borderId="0">
      <alignment vertical="center"/>
    </xf>
    <xf numFmtId="0" fontId="199" fillId="0" borderId="0"/>
    <xf numFmtId="0" fontId="37" fillId="0" borderId="0">
      <alignment vertical="center"/>
    </xf>
    <xf numFmtId="0" fontId="37" fillId="0" borderId="0"/>
    <xf numFmtId="0" fontId="37" fillId="0" borderId="0">
      <alignment vertical="center"/>
    </xf>
    <xf numFmtId="0" fontId="199" fillId="0" borderId="0">
      <alignment vertical="center"/>
    </xf>
    <xf numFmtId="0" fontId="37" fillId="0" borderId="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24" fillId="55"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3" fillId="87" borderId="0" applyNumberFormat="0" applyBorder="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28" fillId="0" borderId="227"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4" fillId="0" borderId="238"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32" fillId="0" borderId="228"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5" fillId="0" borderId="239"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36" fillId="0" borderId="229"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240" applyNumberFormat="0" applyFill="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3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12" fillId="59" borderId="230"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20"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6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181" fontId="37" fillId="0" borderId="0" applyFont="0" applyFill="0" applyBorder="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265" fillId="0" borderId="235"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41" fillId="0" borderId="0"/>
    <xf numFmtId="43" fontId="41" fillId="0" borderId="0" applyFont="0" applyFill="0" applyBorder="0" applyAlignment="0" applyProtection="0"/>
    <xf numFmtId="44" fontId="5" fillId="0" borderId="0" applyFont="0" applyFill="0" applyBorder="0" applyAlignment="0" applyProtection="0"/>
    <xf numFmtId="0" fontId="255" fillId="0" borderId="0"/>
    <xf numFmtId="0" fontId="255" fillId="0" borderId="0"/>
    <xf numFmtId="0" fontId="5" fillId="0" borderId="0"/>
    <xf numFmtId="0" fontId="255" fillId="0" borderId="0"/>
    <xf numFmtId="0" fontId="5" fillId="0" borderId="0"/>
    <xf numFmtId="0" fontId="37" fillId="0" borderId="0">
      <alignment vertical="center"/>
    </xf>
    <xf numFmtId="0" fontId="5" fillId="0" borderId="0"/>
    <xf numFmtId="43" fontId="41" fillId="0" borderId="0" applyFont="0" applyFill="0" applyBorder="0" applyAlignment="0" applyProtection="0"/>
    <xf numFmtId="0" fontId="41" fillId="0" borderId="0"/>
    <xf numFmtId="0" fontId="41" fillId="0" borderId="0"/>
    <xf numFmtId="0" fontId="5" fillId="0" borderId="0"/>
    <xf numFmtId="0" fontId="5" fillId="0" borderId="0"/>
    <xf numFmtId="0" fontId="5" fillId="0" borderId="0"/>
    <xf numFmtId="0" fontId="5" fillId="0" borderId="0"/>
    <xf numFmtId="0" fontId="41" fillId="0" borderId="0"/>
    <xf numFmtId="0" fontId="5" fillId="0" borderId="0"/>
    <xf numFmtId="0" fontId="255" fillId="0" borderId="0"/>
    <xf numFmtId="0" fontId="5" fillId="0" borderId="0"/>
    <xf numFmtId="0" fontId="5" fillId="0" borderId="0"/>
    <xf numFmtId="0" fontId="5" fillId="0" borderId="0"/>
    <xf numFmtId="0" fontId="255" fillId="0" borderId="0"/>
    <xf numFmtId="0" fontId="37" fillId="0" borderId="0">
      <alignment vertical="center"/>
    </xf>
    <xf numFmtId="0" fontId="5" fillId="0" borderId="0"/>
    <xf numFmtId="43" fontId="199" fillId="0" borderId="0" applyFont="0" applyFill="0" applyBorder="0" applyAlignment="0" applyProtection="0"/>
    <xf numFmtId="44" fontId="199" fillId="0" borderId="0" applyFont="0" applyFill="0" applyBorder="0" applyAlignment="0" applyProtection="0"/>
    <xf numFmtId="9" fontId="63" fillId="0" borderId="0" applyFont="0" applyFill="0" applyBorder="0" applyAlignment="0" applyProtection="0"/>
    <xf numFmtId="0" fontId="5" fillId="0" borderId="0"/>
    <xf numFmtId="43" fontId="41" fillId="0" borderId="0" applyFont="0" applyFill="0" applyBorder="0" applyAlignment="0" applyProtection="0"/>
    <xf numFmtId="43" fontId="63" fillId="0" borderId="0" applyFont="0" applyFill="0" applyBorder="0" applyAlignment="0" applyProtection="0"/>
    <xf numFmtId="180" fontId="63" fillId="0" borderId="0" applyFont="0" applyFill="0" applyBorder="0" applyAlignment="0" applyProtection="0"/>
    <xf numFmtId="172" fontId="75" fillId="0" borderId="0"/>
    <xf numFmtId="183" fontId="41" fillId="0" borderId="0" applyFont="0" applyFill="0" applyBorder="0" applyAlignment="0" applyProtection="0"/>
    <xf numFmtId="43" fontId="41" fillId="0" borderId="0" applyFont="0" applyFill="0" applyBorder="0" applyAlignment="0" applyProtection="0"/>
    <xf numFmtId="43" fontId="70" fillId="0" borderId="0" applyFont="0" applyFill="0" applyBorder="0" applyAlignment="0" applyProtection="0"/>
    <xf numFmtId="0" fontId="37" fillId="0" borderId="0"/>
    <xf numFmtId="0" fontId="11" fillId="0" borderId="0">
      <alignment vertical="center"/>
    </xf>
    <xf numFmtId="0" fontId="37" fillId="0" borderId="0">
      <alignment vertical="center"/>
    </xf>
    <xf numFmtId="0" fontId="63" fillId="0" borderId="0">
      <alignment vertical="center"/>
    </xf>
    <xf numFmtId="0" fontId="63" fillId="0" borderId="0">
      <alignment vertical="center"/>
    </xf>
    <xf numFmtId="0" fontId="63" fillId="0" borderId="0">
      <alignment vertical="center"/>
    </xf>
    <xf numFmtId="44" fontId="41" fillId="0" borderId="0" applyFont="0" applyFill="0" applyBorder="0" applyAlignment="0" applyProtection="0"/>
    <xf numFmtId="0" fontId="5" fillId="0" borderId="0"/>
    <xf numFmtId="0" fontId="5" fillId="0" borderId="0"/>
    <xf numFmtId="0" fontId="5" fillId="0" borderId="0"/>
    <xf numFmtId="0" fontId="5" fillId="61" borderId="234" applyNumberFormat="0" applyFont="0" applyAlignment="0" applyProtection="0"/>
    <xf numFmtId="0" fontId="5" fillId="0" borderId="0"/>
    <xf numFmtId="0" fontId="5" fillId="0" borderId="0"/>
    <xf numFmtId="0" fontId="41" fillId="0" borderId="0"/>
    <xf numFmtId="0" fontId="5" fillId="61" borderId="234" applyNumberFormat="0" applyFont="0" applyAlignment="0" applyProtection="0"/>
    <xf numFmtId="0" fontId="5" fillId="63" borderId="0" applyNumberFormat="0" applyBorder="0" applyAlignment="0" applyProtection="0"/>
    <xf numFmtId="0" fontId="5" fillId="64" borderId="0" applyNumberFormat="0" applyBorder="0" applyAlignment="0" applyProtection="0"/>
    <xf numFmtId="0" fontId="5" fillId="67" borderId="0" applyNumberFormat="0" applyBorder="0" applyAlignment="0" applyProtection="0"/>
    <xf numFmtId="0" fontId="5" fillId="68" borderId="0" applyNumberFormat="0" applyBorder="0" applyAlignment="0" applyProtection="0"/>
    <xf numFmtId="0" fontId="5" fillId="70" borderId="0" applyNumberFormat="0" applyBorder="0" applyAlignment="0" applyProtection="0"/>
    <xf numFmtId="0" fontId="5" fillId="71" borderId="0" applyNumberFormat="0" applyBorder="0" applyAlignment="0" applyProtection="0"/>
    <xf numFmtId="0" fontId="5" fillId="74" borderId="0" applyNumberFormat="0" applyBorder="0" applyAlignment="0" applyProtection="0"/>
    <xf numFmtId="0" fontId="5" fillId="75" borderId="0" applyNumberFormat="0" applyBorder="0" applyAlignment="0" applyProtection="0"/>
    <xf numFmtId="0" fontId="5" fillId="78" borderId="0" applyNumberFormat="0" applyBorder="0" applyAlignment="0" applyProtection="0"/>
    <xf numFmtId="0" fontId="5" fillId="79" borderId="0" applyNumberFormat="0" applyBorder="0" applyAlignment="0" applyProtection="0"/>
    <xf numFmtId="0" fontId="5" fillId="82" borderId="0" applyNumberFormat="0" applyBorder="0" applyAlignment="0" applyProtection="0"/>
    <xf numFmtId="0" fontId="5" fillId="83" borderId="0" applyNumberFormat="0" applyBorder="0" applyAlignment="0" applyProtection="0"/>
    <xf numFmtId="0" fontId="5" fillId="0" borderId="0"/>
    <xf numFmtId="0" fontId="253" fillId="0" borderId="0"/>
    <xf numFmtId="0" fontId="253" fillId="0" borderId="0"/>
    <xf numFmtId="43" fontId="281" fillId="0" borderId="0" applyFont="0" applyFill="0" applyBorder="0" applyAlignment="0" applyProtection="0"/>
    <xf numFmtId="43" fontId="199" fillId="0" borderId="0" applyFont="0" applyFill="0" applyBorder="0" applyAlignment="0" applyProtection="0"/>
    <xf numFmtId="0" fontId="5" fillId="0" borderId="0"/>
    <xf numFmtId="0" fontId="281" fillId="0" borderId="0"/>
    <xf numFmtId="44" fontId="5" fillId="0" borderId="0" applyFont="0" applyFill="0" applyBorder="0" applyAlignment="0" applyProtection="0"/>
    <xf numFmtId="44" fontId="5" fillId="0" borderId="0" applyFont="0" applyFill="0" applyBorder="0" applyAlignment="0" applyProtection="0"/>
    <xf numFmtId="0" fontId="20" fillId="0" borderId="0">
      <alignment vertical="center"/>
    </xf>
    <xf numFmtId="38" fontId="20" fillId="0" borderId="0" applyFont="0" applyFill="0" applyBorder="0" applyAlignment="0" applyProtection="0">
      <alignment vertical="center"/>
    </xf>
    <xf numFmtId="0" fontId="20" fillId="0" borderId="0">
      <alignment vertical="center"/>
    </xf>
    <xf numFmtId="9" fontId="20" fillId="0" borderId="0" applyFont="0" applyFill="0" applyBorder="0" applyAlignment="0" applyProtection="0"/>
    <xf numFmtId="0" fontId="5" fillId="61" borderId="234" applyNumberFormat="0" applyFont="0" applyAlignment="0" applyProtection="0"/>
    <xf numFmtId="43" fontId="5" fillId="0" borderId="0" applyFont="0" applyFill="0" applyBorder="0" applyAlignment="0" applyProtection="0"/>
    <xf numFmtId="0" fontId="63" fillId="0" borderId="0">
      <alignment vertical="center"/>
    </xf>
    <xf numFmtId="43" fontId="63" fillId="0" borderId="0" applyFont="0" applyFill="0" applyBorder="0" applyAlignment="0" applyProtection="0"/>
    <xf numFmtId="0" fontId="1" fillId="0" borderId="0"/>
    <xf numFmtId="9" fontId="63" fillId="0" borderId="0" applyFont="0" applyFill="0" applyBorder="0" applyAlignment="0" applyProtection="0"/>
    <xf numFmtId="0" fontId="95"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1" fillId="0" borderId="0"/>
    <xf numFmtId="0" fontId="67" fillId="0" borderId="0" applyFill="0" applyProtection="0"/>
    <xf numFmtId="0" fontId="41" fillId="0" borderId="0"/>
    <xf numFmtId="43" fontId="41" fillId="0" borderId="0"/>
    <xf numFmtId="9" fontId="41" fillId="0" borderId="0"/>
    <xf numFmtId="0" fontId="67" fillId="0" borderId="0" applyFill="0" applyProtection="0"/>
    <xf numFmtId="0" fontId="5" fillId="0" borderId="0"/>
    <xf numFmtId="43" fontId="67" fillId="0" borderId="0" applyFont="0" applyFill="0" applyBorder="0" applyAlignment="0" applyProtection="0"/>
    <xf numFmtId="43" fontId="41" fillId="0" borderId="0"/>
    <xf numFmtId="0" fontId="1" fillId="0" borderId="0"/>
    <xf numFmtId="0" fontId="37" fillId="0" borderId="0">
      <alignment vertical="center"/>
    </xf>
    <xf numFmtId="0" fontId="11" fillId="85" borderId="0" applyNumberFormat="0" applyBorder="0" applyAlignment="0" applyProtection="0">
      <alignment vertical="center"/>
    </xf>
    <xf numFmtId="0" fontId="11" fillId="86" borderId="0" applyNumberFormat="0" applyBorder="0" applyAlignment="0" applyProtection="0">
      <alignment vertical="center"/>
    </xf>
    <xf numFmtId="0" fontId="11" fillId="87" borderId="0" applyNumberFormat="0" applyBorder="0" applyAlignment="0" applyProtection="0">
      <alignment vertical="center"/>
    </xf>
    <xf numFmtId="0" fontId="11" fillId="88" borderId="0" applyNumberFormat="0" applyBorder="0" applyAlignment="0" applyProtection="0">
      <alignment vertical="center"/>
    </xf>
    <xf numFmtId="0" fontId="11" fillId="89" borderId="0" applyNumberFormat="0" applyBorder="0" applyAlignment="0" applyProtection="0">
      <alignment vertical="center"/>
    </xf>
    <xf numFmtId="0" fontId="11" fillId="90" borderId="0" applyNumberFormat="0" applyBorder="0" applyAlignment="0" applyProtection="0">
      <alignment vertical="center"/>
    </xf>
    <xf numFmtId="0" fontId="11" fillId="85" borderId="0" applyNumberFormat="0" applyBorder="0" applyAlignment="0" applyProtection="0">
      <alignment vertical="center"/>
    </xf>
    <xf numFmtId="0" fontId="11" fillId="86" borderId="0" applyNumberFormat="0" applyBorder="0" applyAlignment="0" applyProtection="0">
      <alignment vertical="center"/>
    </xf>
    <xf numFmtId="0" fontId="11" fillId="87" borderId="0" applyNumberFormat="0" applyBorder="0" applyAlignment="0" applyProtection="0">
      <alignment vertical="center"/>
    </xf>
    <xf numFmtId="0" fontId="11" fillId="88" borderId="0" applyNumberFormat="0" applyBorder="0" applyAlignment="0" applyProtection="0">
      <alignment vertical="center"/>
    </xf>
    <xf numFmtId="0" fontId="11" fillId="89" borderId="0" applyNumberFormat="0" applyBorder="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11" fillId="90" borderId="0" applyNumberFormat="0" applyBorder="0" applyAlignment="0" applyProtection="0">
      <alignment vertical="center"/>
    </xf>
    <xf numFmtId="0" fontId="279" fillId="103" borderId="243"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11" fillId="91" borderId="0" applyNumberFormat="0" applyBorder="0" applyAlignment="0" applyProtection="0">
      <alignment vertical="center"/>
    </xf>
    <xf numFmtId="0" fontId="278" fillId="90" borderId="236" applyNumberFormat="0" applyAlignment="0" applyProtection="0">
      <alignment vertical="center"/>
    </xf>
    <xf numFmtId="0" fontId="11" fillId="92" borderId="0" applyNumberFormat="0" applyBorder="0" applyAlignment="0" applyProtection="0">
      <alignment vertical="center"/>
    </xf>
    <xf numFmtId="0" fontId="11" fillId="93" borderId="0" applyNumberFormat="0" applyBorder="0" applyAlignment="0" applyProtection="0">
      <alignment vertical="center"/>
    </xf>
    <xf numFmtId="0" fontId="11" fillId="88" borderId="0" applyNumberFormat="0" applyBorder="0" applyAlignment="0" applyProtection="0">
      <alignment vertical="center"/>
    </xf>
    <xf numFmtId="0" fontId="11" fillId="91" borderId="0" applyNumberFormat="0" applyBorder="0" applyAlignment="0" applyProtection="0">
      <alignment vertical="center"/>
    </xf>
    <xf numFmtId="0" fontId="11" fillId="94" borderId="0" applyNumberFormat="0" applyBorder="0" applyAlignment="0" applyProtection="0">
      <alignment vertical="center"/>
    </xf>
    <xf numFmtId="0" fontId="11" fillId="91" borderId="0" applyNumberFormat="0" applyBorder="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11" fillId="92" borderId="0" applyNumberFormat="0" applyBorder="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11" fillId="93" borderId="0" applyNumberFormat="0" applyBorder="0" applyAlignment="0" applyProtection="0">
      <alignment vertical="center"/>
    </xf>
    <xf numFmtId="0" fontId="272" fillId="104" borderId="237" applyNumberFormat="0" applyAlignment="0" applyProtection="0">
      <alignment vertical="center"/>
    </xf>
    <xf numFmtId="0" fontId="11" fillId="88" borderId="0" applyNumberFormat="0" applyBorder="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11" fillId="91" borderId="0" applyNumberFormat="0" applyBorder="0" applyAlignment="0" applyProtection="0">
      <alignment vertical="center"/>
    </xf>
    <xf numFmtId="0" fontId="11" fillId="94" borderId="0" applyNumberFormat="0" applyBorder="0" applyAlignment="0" applyProtection="0">
      <alignment vertical="center"/>
    </xf>
    <xf numFmtId="0" fontId="204" fillId="95" borderId="0" applyNumberFormat="0" applyBorder="0" applyAlignment="0" applyProtection="0">
      <alignment vertical="center"/>
    </xf>
    <xf numFmtId="0" fontId="204" fillId="92" borderId="0" applyNumberFormat="0" applyBorder="0" applyAlignment="0" applyProtection="0">
      <alignment vertical="center"/>
    </xf>
    <xf numFmtId="0" fontId="204" fillId="93" borderId="0" applyNumberFormat="0" applyBorder="0" applyAlignment="0" applyProtection="0">
      <alignment vertical="center"/>
    </xf>
    <xf numFmtId="0" fontId="204" fillId="96" borderId="0" applyNumberFormat="0" applyBorder="0" applyAlignment="0" applyProtection="0">
      <alignment vertical="center"/>
    </xf>
    <xf numFmtId="0" fontId="204" fillId="97" borderId="0" applyNumberFormat="0" applyBorder="0" applyAlignment="0" applyProtection="0">
      <alignment vertical="center"/>
    </xf>
    <xf numFmtId="0" fontId="204" fillId="98" borderId="0" applyNumberFormat="0" applyBorder="0" applyAlignment="0" applyProtection="0">
      <alignment vertical="center"/>
    </xf>
    <xf numFmtId="0" fontId="204" fillId="95" borderId="0" applyNumberFormat="0" applyBorder="0" applyAlignment="0" applyProtection="0">
      <alignment vertical="center"/>
    </xf>
    <xf numFmtId="0" fontId="204" fillId="92" borderId="0" applyNumberFormat="0" applyBorder="0" applyAlignment="0" applyProtection="0">
      <alignment vertical="center"/>
    </xf>
    <xf numFmtId="0" fontId="204" fillId="93" borderId="0" applyNumberFormat="0" applyBorder="0" applyAlignment="0" applyProtection="0">
      <alignment vertical="center"/>
    </xf>
    <xf numFmtId="0" fontId="204" fillId="96" borderId="0" applyNumberFormat="0" applyBorder="0" applyAlignment="0" applyProtection="0">
      <alignment vertical="center"/>
    </xf>
    <xf numFmtId="0" fontId="204" fillId="97" borderId="0" applyNumberFormat="0" applyBorder="0" applyAlignment="0" applyProtection="0">
      <alignment vertical="center"/>
    </xf>
    <xf numFmtId="0" fontId="262" fillId="0" borderId="244" applyNumberFormat="0" applyFill="0" applyAlignment="0" applyProtection="0"/>
    <xf numFmtId="0" fontId="204" fillId="98" borderId="0" applyNumberFormat="0" applyBorder="0" applyAlignment="0" applyProtection="0">
      <alignment vertical="center"/>
    </xf>
    <xf numFmtId="0" fontId="31" fillId="0" borderId="244" applyNumberFormat="0" applyFill="0" applyAlignment="0" applyProtection="0">
      <alignment vertical="center"/>
    </xf>
    <xf numFmtId="0" fontId="256" fillId="103" borderId="243" applyNumberFormat="0" applyAlignment="0" applyProtection="0"/>
    <xf numFmtId="0" fontId="279" fillId="103" borderId="243" applyNumberFormat="0" applyAlignment="0" applyProtection="0">
      <alignment vertical="center"/>
    </xf>
    <xf numFmtId="0" fontId="67" fillId="106" borderId="242" applyNumberFormat="0" applyFont="0" applyAlignment="0" applyProtection="0"/>
    <xf numFmtId="0" fontId="37" fillId="106" borderId="242" applyNumberFormat="0" applyFont="0" applyAlignment="0" applyProtection="0">
      <alignment vertical="center"/>
    </xf>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78" fillId="90" borderId="236" applyNumberFormat="0" applyAlignment="0" applyProtection="0">
      <alignment vertical="center"/>
    </xf>
    <xf numFmtId="0" fontId="238" fillId="90" borderId="236" applyNumberFormat="0" applyAlignment="0" applyProtection="0"/>
    <xf numFmtId="0" fontId="204" fillId="99" borderId="0" applyNumberFormat="0" applyBorder="0" applyAlignment="0" applyProtection="0">
      <alignment vertical="center"/>
    </xf>
    <xf numFmtId="0" fontId="238" fillId="90" borderId="236" applyNumberFormat="0" applyAlignment="0" applyProtection="0"/>
    <xf numFmtId="0" fontId="204" fillId="100" borderId="0" applyNumberFormat="0" applyBorder="0" applyAlignment="0" applyProtection="0">
      <alignment vertical="center"/>
    </xf>
    <xf numFmtId="0" fontId="238" fillId="90" borderId="236" applyNumberFormat="0" applyAlignment="0" applyProtection="0"/>
    <xf numFmtId="0" fontId="204" fillId="101" borderId="0" applyNumberFormat="0" applyBorder="0" applyAlignment="0" applyProtection="0">
      <alignment vertical="center"/>
    </xf>
    <xf numFmtId="10" fontId="74" fillId="24" borderId="251" applyNumberFormat="0" applyBorder="0" applyAlignment="0" applyProtection="0"/>
    <xf numFmtId="0" fontId="204" fillId="96" borderId="0" applyNumberFormat="0" applyBorder="0" applyAlignment="0" applyProtection="0">
      <alignment vertical="center"/>
    </xf>
    <xf numFmtId="0" fontId="204" fillId="97" borderId="0" applyNumberFormat="0" applyBorder="0" applyAlignment="0" applyProtection="0">
      <alignment vertical="center"/>
    </xf>
    <xf numFmtId="0" fontId="204" fillId="102" borderId="0" applyNumberFormat="0" applyBorder="0" applyAlignment="0" applyProtection="0">
      <alignment vertical="center"/>
    </xf>
    <xf numFmtId="0" fontId="280" fillId="86" borderId="0" applyNumberFormat="0" applyBorder="0" applyAlignment="0" applyProtection="0">
      <alignment vertical="center"/>
    </xf>
    <xf numFmtId="0" fontId="62" fillId="0" borderId="248">
      <alignment horizontal="left" vertical="center"/>
    </xf>
    <xf numFmtId="0" fontId="287" fillId="103" borderId="249" applyNumberFormat="0" applyAlignment="0" applyProtection="0">
      <alignment vertical="center"/>
    </xf>
    <xf numFmtId="0" fontId="209" fillId="103" borderId="249" applyNumberFormat="0" applyAlignment="0" applyProtection="0"/>
    <xf numFmtId="0" fontId="272" fillId="104" borderId="237" applyNumberFormat="0" applyAlignment="0" applyProtection="0">
      <alignment vertical="center"/>
    </xf>
    <xf numFmtId="0" fontId="214" fillId="104" borderId="237" applyNumberFormat="0" applyAlignment="0" applyProtection="0"/>
    <xf numFmtId="40" fontId="37" fillId="0" borderId="0" applyFont="0" applyFill="0" applyBorder="0" applyAlignment="0" applyProtection="0">
      <alignment vertical="center"/>
    </xf>
    <xf numFmtId="38" fontId="37" fillId="0" borderId="0" applyFont="0" applyFill="0" applyBorder="0" applyAlignment="0" applyProtection="0">
      <alignment vertical="center"/>
    </xf>
    <xf numFmtId="0" fontId="288" fillId="0" borderId="0" applyNumberFormat="0" applyFill="0" applyBorder="0" applyAlignment="0" applyProtection="0">
      <alignment vertical="center"/>
    </xf>
    <xf numFmtId="0" fontId="283" fillId="87" borderId="0" applyNumberFormat="0" applyBorder="0" applyAlignment="0" applyProtection="0">
      <alignment vertical="center"/>
    </xf>
    <xf numFmtId="0" fontId="272" fillId="104" borderId="237" applyNumberFormat="0" applyAlignment="0" applyProtection="0">
      <alignment vertical="center"/>
    </xf>
    <xf numFmtId="0" fontId="209" fillId="103" borderId="236" applyNumberFormat="0" applyAlignment="0" applyProtection="0"/>
    <xf numFmtId="0" fontId="287" fillId="103" borderId="236" applyNumberFormat="0" applyAlignment="0" applyProtection="0">
      <alignment vertical="center"/>
    </xf>
    <xf numFmtId="0" fontId="62" fillId="0" borderId="250">
      <alignment horizontal="left" vertical="center"/>
    </xf>
    <xf numFmtId="0" fontId="284" fillId="0" borderId="238" applyNumberFormat="0" applyFill="0" applyAlignment="0" applyProtection="0">
      <alignment vertical="center"/>
    </xf>
    <xf numFmtId="0" fontId="285" fillId="0" borderId="239" applyNumberFormat="0" applyFill="0" applyAlignment="0" applyProtection="0">
      <alignment vertical="center"/>
    </xf>
    <xf numFmtId="0" fontId="286" fillId="0" borderId="240" applyNumberFormat="0" applyFill="0" applyAlignment="0" applyProtection="0">
      <alignment vertical="center"/>
    </xf>
    <xf numFmtId="0" fontId="286" fillId="0" borderId="0" applyNumberFormat="0" applyFill="0" applyBorder="0" applyAlignment="0" applyProtection="0">
      <alignment vertical="center"/>
    </xf>
    <xf numFmtId="10" fontId="74" fillId="24" borderId="251" applyNumberFormat="0" applyBorder="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78" fillId="90" borderId="249" applyNumberFormat="0" applyAlignment="0" applyProtection="0">
      <alignment vertical="center"/>
    </xf>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75" fillId="0" borderId="241" applyNumberFormat="0" applyFill="0" applyAlignment="0" applyProtection="0">
      <alignment vertical="center"/>
    </xf>
    <xf numFmtId="0" fontId="273" fillId="105" borderId="0" applyNumberFormat="0" applyBorder="0" applyAlignment="0" applyProtection="0">
      <alignment vertical="center"/>
    </xf>
    <xf numFmtId="0" fontId="292" fillId="0" borderId="0"/>
    <xf numFmtId="0" fontId="41" fillId="0" borderId="0"/>
    <xf numFmtId="0" fontId="37" fillId="0" borderId="0">
      <alignment vertical="center"/>
    </xf>
    <xf numFmtId="0" fontId="37" fillId="0" borderId="0">
      <alignment vertical="center"/>
    </xf>
    <xf numFmtId="0" fontId="37" fillId="106" borderId="252" applyNumberFormat="0" applyFont="0" applyAlignment="0" applyProtection="0">
      <alignment vertical="center"/>
    </xf>
    <xf numFmtId="0" fontId="67" fillId="106" borderId="252" applyNumberFormat="0" applyFont="0" applyAlignment="0" applyProtection="0"/>
    <xf numFmtId="0" fontId="279" fillId="103" borderId="253" applyNumberFormat="0" applyAlignment="0" applyProtection="0">
      <alignment vertical="center"/>
    </xf>
    <xf numFmtId="0" fontId="256" fillId="103" borderId="253" applyNumberFormat="0" applyAlignment="0" applyProtection="0"/>
    <xf numFmtId="9" fontId="37" fillId="0" borderId="0" applyFont="0" applyFill="0" applyBorder="0" applyAlignment="0" applyProtection="0">
      <alignment vertical="center"/>
    </xf>
    <xf numFmtId="0" fontId="271" fillId="0" borderId="0" applyNumberFormat="0" applyFill="0" applyBorder="0" applyAlignment="0" applyProtection="0">
      <alignment vertical="center"/>
    </xf>
    <xf numFmtId="0" fontId="293" fillId="0" borderId="0" applyNumberFormat="0" applyFill="0" applyBorder="0" applyAlignment="0" applyProtection="0"/>
    <xf numFmtId="0" fontId="31" fillId="0" borderId="254" applyNumberFormat="0" applyFill="0" applyAlignment="0" applyProtection="0">
      <alignment vertical="center"/>
    </xf>
    <xf numFmtId="0" fontId="262" fillId="0" borderId="254" applyNumberFormat="0" applyFill="0" applyAlignment="0" applyProtection="0"/>
    <xf numFmtId="0" fontId="289" fillId="0" borderId="0" applyNumberFormat="0" applyFill="0" applyBorder="0" applyAlignment="0" applyProtection="0">
      <alignment vertical="center"/>
    </xf>
    <xf numFmtId="0" fontId="204" fillId="99" borderId="0" applyNumberFormat="0" applyBorder="0" applyAlignment="0" applyProtection="0">
      <alignment vertical="center"/>
    </xf>
    <xf numFmtId="0" fontId="204" fillId="100" borderId="0" applyNumberFormat="0" applyBorder="0" applyAlignment="0" applyProtection="0">
      <alignment vertical="center"/>
    </xf>
    <xf numFmtId="0" fontId="204" fillId="101" borderId="0" applyNumberFormat="0" applyBorder="0" applyAlignment="0" applyProtection="0">
      <alignment vertical="center"/>
    </xf>
    <xf numFmtId="0" fontId="204" fillId="96" borderId="0" applyNumberFormat="0" applyBorder="0" applyAlignment="0" applyProtection="0">
      <alignment vertical="center"/>
    </xf>
    <xf numFmtId="0" fontId="204" fillId="97" borderId="0" applyNumberFormat="0" applyBorder="0" applyAlignment="0" applyProtection="0">
      <alignment vertical="center"/>
    </xf>
    <xf numFmtId="0" fontId="204" fillId="102" borderId="0" applyNumberFormat="0" applyBorder="0" applyAlignment="0" applyProtection="0">
      <alignment vertical="center"/>
    </xf>
    <xf numFmtId="0" fontId="271" fillId="0" borderId="0" applyNumberFormat="0" applyFill="0" applyBorder="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2" fillId="104" borderId="237" applyNumberFormat="0" applyAlignment="0" applyProtection="0">
      <alignment vertical="center"/>
    </xf>
    <xf numFmtId="0" fontId="273" fillId="105" borderId="0" applyNumberFormat="0" applyBorder="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275" fillId="0" borderId="241" applyNumberFormat="0" applyFill="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37" fillId="0" borderId="0">
      <alignment vertical="center"/>
    </xf>
    <xf numFmtId="0" fontId="37" fillId="0" borderId="0">
      <alignment vertical="center"/>
    </xf>
    <xf numFmtId="0" fontId="290" fillId="0" borderId="0"/>
    <xf numFmtId="0" fontId="291" fillId="0" borderId="0">
      <alignment vertical="center"/>
    </xf>
    <xf numFmtId="0" fontId="291" fillId="0" borderId="0">
      <alignment vertical="center"/>
    </xf>
    <xf numFmtId="0" fontId="277" fillId="0" borderId="0">
      <alignment vertical="center"/>
    </xf>
    <xf numFmtId="0" fontId="277" fillId="0" borderId="0">
      <alignment vertical="center"/>
    </xf>
    <xf numFmtId="0" fontId="291" fillId="0" borderId="0">
      <alignment vertical="center"/>
    </xf>
    <xf numFmtId="0" fontId="277" fillId="0" borderId="0">
      <alignment vertical="center"/>
    </xf>
    <xf numFmtId="0" fontId="277" fillId="0" borderId="0">
      <alignment vertical="center"/>
    </xf>
    <xf numFmtId="0" fontId="277" fillId="0" borderId="0">
      <alignment vertical="center"/>
    </xf>
    <xf numFmtId="0" fontId="277" fillId="0" borderId="0">
      <alignment vertical="center"/>
    </xf>
    <xf numFmtId="0" fontId="199" fillId="0" borderId="0">
      <alignment vertical="center"/>
    </xf>
    <xf numFmtId="0" fontId="37" fillId="0" borderId="0">
      <alignment vertical="center"/>
    </xf>
    <xf numFmtId="0" fontId="37" fillId="0" borderId="0">
      <alignment vertical="center"/>
    </xf>
    <xf numFmtId="0" fontId="37" fillId="0" borderId="0">
      <alignment vertical="center"/>
    </xf>
    <xf numFmtId="0" fontId="280" fillId="86" borderId="0" applyNumberFormat="0" applyBorder="0" applyAlignment="0" applyProtection="0">
      <alignment vertical="center"/>
    </xf>
    <xf numFmtId="38" fontId="71" fillId="0" borderId="0" applyFont="0" applyFill="0" applyBorder="0" applyAlignment="0" applyProtection="0"/>
    <xf numFmtId="38" fontId="71" fillId="0" borderId="0" applyFont="0" applyFill="0" applyBorder="0" applyAlignment="0" applyProtection="0"/>
    <xf numFmtId="38" fontId="71" fillId="0" borderId="0" applyFont="0" applyFill="0" applyBorder="0" applyAlignment="0" applyProtection="0"/>
    <xf numFmtId="38" fontId="71" fillId="0" borderId="0" applyFont="0" applyFill="0" applyBorder="0" applyAlignment="0" applyProtection="0"/>
    <xf numFmtId="38" fontId="71" fillId="0" borderId="0" applyFont="0" applyFill="0" applyBorder="0" applyAlignment="0" applyProtection="0"/>
    <xf numFmtId="38" fontId="71" fillId="0" borderId="0" applyFont="0" applyFill="0" applyBorder="0" applyAlignment="0" applyProtection="0"/>
    <xf numFmtId="38" fontId="37" fillId="0" borderId="0" applyFont="0" applyFill="0" applyBorder="0" applyAlignment="0" applyProtection="0"/>
    <xf numFmtId="38" fontId="199" fillId="0" borderId="0" applyFont="0" applyFill="0" applyBorder="0" applyAlignment="0" applyProtection="0">
      <alignment vertical="center"/>
    </xf>
    <xf numFmtId="38" fontId="11" fillId="0" borderId="0" applyFont="0" applyFill="0" applyBorder="0" applyAlignment="0" applyProtection="0">
      <alignment vertical="center"/>
    </xf>
    <xf numFmtId="38" fontId="199" fillId="0" borderId="0" applyFont="0" applyFill="0" applyBorder="0" applyAlignment="0" applyProtection="0">
      <alignment vertical="center"/>
    </xf>
    <xf numFmtId="38" fontId="11" fillId="0" borderId="0" applyFont="0" applyFill="0" applyBorder="0" applyAlignment="0" applyProtection="0">
      <alignment vertical="center"/>
    </xf>
    <xf numFmtId="38" fontId="71" fillId="0" borderId="0" applyFont="0" applyFill="0" applyBorder="0" applyAlignment="0" applyProtection="0"/>
    <xf numFmtId="0" fontId="37" fillId="0" borderId="0"/>
    <xf numFmtId="0" fontId="37" fillId="0" borderId="0"/>
    <xf numFmtId="0" fontId="11" fillId="0" borderId="0">
      <alignment vertical="center"/>
    </xf>
    <xf numFmtId="0" fontId="11" fillId="0" borderId="0">
      <alignment vertical="center"/>
    </xf>
    <xf numFmtId="0" fontId="37" fillId="0" borderId="0">
      <alignment vertical="center"/>
    </xf>
    <xf numFmtId="0" fontId="282" fillId="0" borderId="0">
      <alignment vertical="center"/>
    </xf>
    <xf numFmtId="0" fontId="37" fillId="0" borderId="0"/>
    <xf numFmtId="0" fontId="199" fillId="0" borderId="0"/>
    <xf numFmtId="0" fontId="199" fillId="0" borderId="0"/>
    <xf numFmtId="0" fontId="199" fillId="0" borderId="0"/>
    <xf numFmtId="0" fontId="199" fillId="0" borderId="0">
      <alignment vertical="center"/>
    </xf>
    <xf numFmtId="0" fontId="37" fillId="0" borderId="0">
      <alignment vertical="center"/>
    </xf>
    <xf numFmtId="0" fontId="37" fillId="0" borderId="0"/>
    <xf numFmtId="0" fontId="37" fillId="0" borderId="0"/>
    <xf numFmtId="0" fontId="71" fillId="0" borderId="0"/>
    <xf numFmtId="0" fontId="71" fillId="0" borderId="0"/>
    <xf numFmtId="0" fontId="37" fillId="0" borderId="0"/>
    <xf numFmtId="0" fontId="71" fillId="0" borderId="0"/>
    <xf numFmtId="0" fontId="37" fillId="0" borderId="0"/>
    <xf numFmtId="0" fontId="37" fillId="0" borderId="0"/>
    <xf numFmtId="0" fontId="37" fillId="0" borderId="0"/>
    <xf numFmtId="0" fontId="37" fillId="0" borderId="0"/>
    <xf numFmtId="0" fontId="283" fillId="87" borderId="0" applyNumberFormat="0" applyBorder="0" applyAlignment="0" applyProtection="0">
      <alignment vertical="center"/>
    </xf>
    <xf numFmtId="0" fontId="284" fillId="0" borderId="238" applyNumberFormat="0" applyFill="0" applyAlignment="0" applyProtection="0">
      <alignment vertical="center"/>
    </xf>
    <xf numFmtId="0" fontId="285" fillId="0" borderId="239" applyNumberFormat="0" applyFill="0" applyAlignment="0" applyProtection="0">
      <alignment vertical="center"/>
    </xf>
    <xf numFmtId="0" fontId="286" fillId="0" borderId="240" applyNumberFormat="0" applyFill="0" applyAlignment="0" applyProtection="0">
      <alignment vertical="center"/>
    </xf>
    <xf numFmtId="0" fontId="286" fillId="0" borderId="0" applyNumberFormat="0" applyFill="0" applyBorder="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8"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5" fillId="0" borderId="0"/>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7" fillId="0" borderId="0">
      <alignment vertical="center"/>
    </xf>
    <xf numFmtId="0" fontId="287" fillId="103" borderId="249" applyNumberFormat="0" applyAlignment="0" applyProtection="0">
      <alignment vertical="center"/>
    </xf>
    <xf numFmtId="0" fontId="209" fillId="103" borderId="249" applyNumberFormat="0" applyAlignment="0" applyProtection="0"/>
    <xf numFmtId="40" fontId="37" fillId="0" borderId="0" applyFont="0" applyFill="0" applyBorder="0" applyAlignment="0" applyProtection="0">
      <alignment vertical="center"/>
    </xf>
    <xf numFmtId="0" fontId="62" fillId="0" borderId="250">
      <alignment horizontal="left" vertical="center"/>
    </xf>
    <xf numFmtId="10" fontId="74" fillId="24" borderId="251" applyNumberFormat="0" applyBorder="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78" fillId="90" borderId="249" applyNumberFormat="0" applyAlignment="0" applyProtection="0">
      <alignment vertical="center"/>
    </xf>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238" fillId="90" borderId="249" applyNumberFormat="0" applyAlignment="0" applyProtection="0"/>
    <xf numFmtId="0" fontId="37" fillId="106" borderId="252" applyNumberFormat="0" applyFont="0" applyAlignment="0" applyProtection="0">
      <alignment vertical="center"/>
    </xf>
    <xf numFmtId="0" fontId="67" fillId="106" borderId="252" applyNumberFormat="0" applyFont="0" applyAlignment="0" applyProtection="0"/>
    <xf numFmtId="0" fontId="279" fillId="103" borderId="253" applyNumberFormat="0" applyAlignment="0" applyProtection="0">
      <alignment vertical="center"/>
    </xf>
    <xf numFmtId="0" fontId="256" fillId="103" borderId="253" applyNumberFormat="0" applyAlignment="0" applyProtection="0"/>
    <xf numFmtId="9" fontId="37" fillId="0" borderId="0" applyFont="0" applyFill="0" applyBorder="0" applyAlignment="0" applyProtection="0">
      <alignment vertical="center"/>
    </xf>
    <xf numFmtId="0" fontId="31" fillId="0" borderId="254" applyNumberFormat="0" applyFill="0" applyAlignment="0" applyProtection="0">
      <alignment vertical="center"/>
    </xf>
    <xf numFmtId="0" fontId="262" fillId="0" borderId="254" applyNumberFormat="0" applyFill="0" applyAlignment="0" applyProtection="0"/>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37" fillId="106" borderId="252" applyNumberFormat="0" applyFon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8" fillId="90" borderId="249"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79" fillId="103" borderId="253"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287" fillId="103" borderId="249" applyNumberFormat="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31" fillId="0" borderId="254" applyNumberFormat="0" applyFill="0" applyAlignment="0" applyProtection="0">
      <alignment vertical="center"/>
    </xf>
    <xf numFmtId="0" fontId="214" fillId="104" borderId="237" applyNumberFormat="0" applyAlignment="0" applyProtection="0"/>
    <xf numFmtId="0" fontId="238" fillId="90" borderId="236" applyNumberFormat="0" applyAlignment="0" applyProtection="0"/>
    <xf numFmtId="0" fontId="278" fillId="90" borderId="236" applyNumberFormat="0" applyAlignment="0" applyProtection="0">
      <alignment vertical="center"/>
    </xf>
    <xf numFmtId="0" fontId="238" fillId="90" borderId="236" applyNumberFormat="0" applyAlignment="0" applyProtection="0"/>
    <xf numFmtId="0" fontId="238" fillId="90" borderId="236" applyNumberFormat="0" applyAlignment="0" applyProtection="0"/>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287" fillId="103" borderId="236" applyNumberFormat="0" applyAlignment="0" applyProtection="0">
      <alignment vertical="center"/>
    </xf>
    <xf numFmtId="0" fontId="209" fillId="103" borderId="236" applyNumberFormat="0" applyAlignment="0" applyProtection="0"/>
    <xf numFmtId="0" fontId="62" fillId="0" borderId="197">
      <alignment horizontal="left" vertical="center"/>
    </xf>
    <xf numFmtId="10" fontId="74" fillId="24" borderId="251" applyNumberFormat="0" applyBorder="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78" fillId="90" borderId="236" applyNumberFormat="0" applyAlignment="0" applyProtection="0">
      <alignment vertical="center"/>
    </xf>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238" fillId="90" borderId="236" applyNumberFormat="0" applyAlignment="0" applyProtection="0"/>
    <xf numFmtId="0" fontId="37" fillId="106" borderId="242" applyNumberFormat="0" applyFont="0" applyAlignment="0" applyProtection="0">
      <alignment vertical="center"/>
    </xf>
    <xf numFmtId="0" fontId="67" fillId="106" borderId="242" applyNumberFormat="0" applyFont="0" applyAlignment="0" applyProtection="0"/>
    <xf numFmtId="0" fontId="279" fillId="103" borderId="243" applyNumberFormat="0" applyAlignment="0" applyProtection="0">
      <alignment vertical="center"/>
    </xf>
    <xf numFmtId="0" fontId="256" fillId="103" borderId="243" applyNumberFormat="0" applyAlignment="0" applyProtection="0"/>
    <xf numFmtId="0" fontId="31" fillId="0" borderId="244" applyNumberFormat="0" applyFill="0" applyAlignment="0" applyProtection="0">
      <alignment vertical="center"/>
    </xf>
    <xf numFmtId="0" fontId="262" fillId="0" borderId="244" applyNumberFormat="0" applyFill="0" applyAlignment="0" applyProtection="0"/>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37" fillId="106" borderId="242" applyNumberFormat="0" applyFon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8" fillId="90" borderId="236"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79" fillId="103" borderId="243"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287" fillId="103" borderId="236" applyNumberFormat="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31" fillId="0" borderId="244" applyNumberFormat="0" applyFill="0" applyAlignment="0" applyProtection="0">
      <alignment vertical="center"/>
    </xf>
    <xf numFmtId="0" fontId="299" fillId="0" borderId="0"/>
    <xf numFmtId="0" fontId="299" fillId="0" borderId="0"/>
    <xf numFmtId="0" fontId="299" fillId="0" borderId="0"/>
  </cellStyleXfs>
  <cellXfs count="1663">
    <xf numFmtId="0" fontId="0" fillId="0" borderId="0" xfId="0">
      <alignment vertical="center"/>
    </xf>
    <xf numFmtId="164" fontId="9" fillId="0" borderId="0" xfId="0" applyNumberFormat="1" applyFont="1">
      <alignment vertical="center"/>
    </xf>
    <xf numFmtId="164" fontId="9" fillId="0" borderId="1" xfId="0" applyNumberFormat="1" applyFont="1" applyBorder="1" applyAlignment="1">
      <alignment horizontal="center" vertical="center"/>
    </xf>
    <xf numFmtId="164" fontId="9" fillId="0" borderId="2" xfId="0" applyNumberFormat="1" applyFont="1" applyBorder="1" applyAlignment="1">
      <alignment horizontal="center" vertical="center"/>
    </xf>
    <xf numFmtId="164" fontId="9" fillId="0" borderId="3" xfId="0" applyNumberFormat="1" applyFont="1" applyBorder="1" applyAlignment="1">
      <alignment horizontal="center" vertical="center"/>
    </xf>
    <xf numFmtId="164" fontId="9" fillId="0" borderId="4" xfId="0" applyNumberFormat="1" applyFont="1" applyBorder="1" applyAlignment="1">
      <alignment horizontal="center" vertical="center"/>
    </xf>
    <xf numFmtId="165" fontId="9" fillId="0" borderId="0" xfId="0" applyNumberFormat="1" applyFont="1">
      <alignment vertical="center"/>
    </xf>
    <xf numFmtId="14" fontId="9" fillId="0" borderId="0" xfId="0" applyNumberFormat="1" applyFont="1">
      <alignment vertical="center"/>
    </xf>
    <xf numFmtId="0" fontId="9" fillId="0" borderId="0" xfId="0" applyFont="1">
      <alignment vertical="center"/>
    </xf>
    <xf numFmtId="165" fontId="9" fillId="0" borderId="0" xfId="0" applyNumberFormat="1" applyFont="1" applyAlignment="1">
      <alignment horizontal="center" vertical="center"/>
    </xf>
    <xf numFmtId="0" fontId="9" fillId="0" borderId="5" xfId="0" applyFont="1" applyBorder="1">
      <alignment vertical="center"/>
    </xf>
    <xf numFmtId="0" fontId="9" fillId="0" borderId="6" xfId="0" applyFont="1" applyBorder="1">
      <alignment vertical="center"/>
    </xf>
    <xf numFmtId="165" fontId="9" fillId="2" borderId="7" xfId="0" applyNumberFormat="1" applyFont="1" applyFill="1" applyBorder="1">
      <alignment vertical="center"/>
    </xf>
    <xf numFmtId="165" fontId="9" fillId="2" borderId="5" xfId="0" applyNumberFormat="1" applyFont="1" applyFill="1" applyBorder="1">
      <alignment vertical="center"/>
    </xf>
    <xf numFmtId="165" fontId="9" fillId="2" borderId="8" xfId="0" applyNumberFormat="1" applyFont="1" applyFill="1" applyBorder="1">
      <alignment vertical="center"/>
    </xf>
    <xf numFmtId="165" fontId="9" fillId="2" borderId="9" xfId="0" applyNumberFormat="1" applyFont="1" applyFill="1" applyBorder="1">
      <alignment vertical="center"/>
    </xf>
    <xf numFmtId="0" fontId="9" fillId="0" borderId="10" xfId="0" applyFont="1" applyBorder="1">
      <alignment vertical="center"/>
    </xf>
    <xf numFmtId="0" fontId="9" fillId="0" borderId="11" xfId="0" applyFont="1" applyBorder="1">
      <alignment vertical="center"/>
    </xf>
    <xf numFmtId="165" fontId="9" fillId="2" borderId="12" xfId="0" applyNumberFormat="1" applyFont="1" applyFill="1" applyBorder="1">
      <alignment vertical="center"/>
    </xf>
    <xf numFmtId="165" fontId="9" fillId="2" borderId="10" xfId="0" applyNumberFormat="1" applyFont="1" applyFill="1" applyBorder="1">
      <alignment vertical="center"/>
    </xf>
    <xf numFmtId="165" fontId="9" fillId="2" borderId="13" xfId="0" applyNumberFormat="1" applyFont="1" applyFill="1" applyBorder="1">
      <alignment vertical="center"/>
    </xf>
    <xf numFmtId="165" fontId="9" fillId="2" borderId="14" xfId="0" applyNumberFormat="1" applyFont="1" applyFill="1" applyBorder="1">
      <alignment vertical="center"/>
    </xf>
    <xf numFmtId="0" fontId="9" fillId="0" borderId="2" xfId="0" applyFont="1" applyFill="1" applyBorder="1">
      <alignment vertical="center"/>
    </xf>
    <xf numFmtId="0" fontId="9" fillId="0" borderId="15" xfId="0" applyFont="1" applyFill="1" applyBorder="1">
      <alignment vertical="center"/>
    </xf>
    <xf numFmtId="165" fontId="9" fillId="0" borderId="1" xfId="0" applyNumberFormat="1" applyFont="1" applyFill="1" applyBorder="1">
      <alignment vertical="center"/>
    </xf>
    <xf numFmtId="165" fontId="9" fillId="0" borderId="2" xfId="0" applyNumberFormat="1" applyFont="1" applyFill="1" applyBorder="1">
      <alignment vertical="center"/>
    </xf>
    <xf numFmtId="165" fontId="9" fillId="0" borderId="3" xfId="0" applyNumberFormat="1" applyFont="1" applyFill="1" applyBorder="1">
      <alignment vertical="center"/>
    </xf>
    <xf numFmtId="165" fontId="9" fillId="0" borderId="4" xfId="0" applyNumberFormat="1" applyFont="1" applyFill="1" applyBorder="1">
      <alignment vertical="center"/>
    </xf>
    <xf numFmtId="0" fontId="9" fillId="0" borderId="0" xfId="0" applyFont="1" applyFill="1">
      <alignment vertical="center"/>
    </xf>
    <xf numFmtId="165" fontId="9" fillId="0" borderId="0" xfId="0" applyNumberFormat="1" applyFont="1" applyFill="1">
      <alignment vertical="center"/>
    </xf>
    <xf numFmtId="165" fontId="11" fillId="0" borderId="0" xfId="0" applyNumberFormat="1" applyFont="1" applyAlignment="1">
      <alignment horizontal="center" vertical="center"/>
    </xf>
    <xf numFmtId="165" fontId="11" fillId="0" borderId="0" xfId="0" applyNumberFormat="1" applyFont="1">
      <alignment vertical="center"/>
    </xf>
    <xf numFmtId="0" fontId="9" fillId="0" borderId="16" xfId="0" applyFont="1" applyBorder="1">
      <alignment vertical="center"/>
    </xf>
    <xf numFmtId="0" fontId="9" fillId="0" borderId="17" xfId="0" applyFont="1" applyBorder="1">
      <alignment vertical="center"/>
    </xf>
    <xf numFmtId="165" fontId="9" fillId="2" borderId="18" xfId="0" applyNumberFormat="1" applyFont="1" applyFill="1" applyBorder="1">
      <alignment vertical="center"/>
    </xf>
    <xf numFmtId="165" fontId="9" fillId="2" borderId="16" xfId="0" applyNumberFormat="1" applyFont="1" applyFill="1" applyBorder="1">
      <alignment vertical="center"/>
    </xf>
    <xf numFmtId="165" fontId="9" fillId="2" borderId="19" xfId="0" applyNumberFormat="1" applyFont="1" applyFill="1" applyBorder="1">
      <alignment vertical="center"/>
    </xf>
    <xf numFmtId="165" fontId="9" fillId="2" borderId="20" xfId="0" applyNumberFormat="1" applyFont="1" applyFill="1" applyBorder="1">
      <alignment vertical="center"/>
    </xf>
    <xf numFmtId="0" fontId="9" fillId="0" borderId="21" xfId="0" applyFont="1" applyBorder="1">
      <alignment vertical="center"/>
    </xf>
    <xf numFmtId="0" fontId="9" fillId="0" borderId="22" xfId="0" applyFont="1" applyBorder="1">
      <alignment vertical="center"/>
    </xf>
    <xf numFmtId="165" fontId="9" fillId="0" borderId="23" xfId="0" applyNumberFormat="1" applyFont="1" applyBorder="1">
      <alignment vertical="center"/>
    </xf>
    <xf numFmtId="165" fontId="9" fillId="0" borderId="21" xfId="0" applyNumberFormat="1" applyFont="1" applyBorder="1">
      <alignment vertical="center"/>
    </xf>
    <xf numFmtId="165" fontId="9" fillId="0" borderId="24" xfId="0" applyNumberFormat="1" applyFont="1" applyBorder="1">
      <alignment vertical="center"/>
    </xf>
    <xf numFmtId="165" fontId="9" fillId="0" borderId="25" xfId="0" applyNumberFormat="1" applyFont="1" applyBorder="1">
      <alignment vertical="center"/>
    </xf>
    <xf numFmtId="0" fontId="9" fillId="0" borderId="2" xfId="0" applyFont="1" applyBorder="1">
      <alignment vertical="center"/>
    </xf>
    <xf numFmtId="0" fontId="9" fillId="0" borderId="15" xfId="0" applyFont="1" applyBorder="1">
      <alignment vertical="center"/>
    </xf>
    <xf numFmtId="165" fontId="9" fillId="0" borderId="1" xfId="0" applyNumberFormat="1" applyFont="1" applyBorder="1">
      <alignment vertical="center"/>
    </xf>
    <xf numFmtId="165" fontId="9" fillId="0" borderId="2" xfId="0" applyNumberFormat="1" applyFont="1" applyBorder="1">
      <alignment vertical="center"/>
    </xf>
    <xf numFmtId="165" fontId="9" fillId="0" borderId="3" xfId="0" applyNumberFormat="1" applyFont="1" applyBorder="1">
      <alignment vertical="center"/>
    </xf>
    <xf numFmtId="165" fontId="9" fillId="0" borderId="4" xfId="0" applyNumberFormat="1" applyFont="1" applyBorder="1">
      <alignment vertical="center"/>
    </xf>
    <xf numFmtId="0" fontId="9" fillId="0" borderId="0" xfId="0" applyFont="1" applyBorder="1">
      <alignment vertical="center"/>
    </xf>
    <xf numFmtId="165" fontId="9" fillId="0" borderId="0" xfId="0" applyNumberFormat="1" applyFont="1" applyBorder="1">
      <alignment vertical="center"/>
    </xf>
    <xf numFmtId="0" fontId="9" fillId="0" borderId="26" xfId="0" applyFont="1" applyBorder="1">
      <alignment vertical="center"/>
    </xf>
    <xf numFmtId="0" fontId="9" fillId="0" borderId="27" xfId="0" applyFont="1" applyBorder="1">
      <alignment vertical="center"/>
    </xf>
    <xf numFmtId="165" fontId="9" fillId="0" borderId="26" xfId="0" applyNumberFormat="1" applyFont="1" applyBorder="1">
      <alignment vertical="center"/>
    </xf>
    <xf numFmtId="165" fontId="9" fillId="0" borderId="28" xfId="0" applyNumberFormat="1" applyFont="1" applyBorder="1">
      <alignment vertical="center"/>
    </xf>
    <xf numFmtId="165" fontId="9" fillId="0" borderId="29" xfId="0" applyNumberFormat="1" applyFont="1" applyBorder="1">
      <alignment vertical="center"/>
    </xf>
    <xf numFmtId="165" fontId="9" fillId="0" borderId="30" xfId="0" applyNumberFormat="1" applyFont="1" applyBorder="1">
      <alignment vertical="center"/>
    </xf>
    <xf numFmtId="0" fontId="11" fillId="0" borderId="0" xfId="0" applyFont="1">
      <alignment vertical="center"/>
    </xf>
    <xf numFmtId="9" fontId="9" fillId="0" borderId="0" xfId="0" applyNumberFormat="1" applyFont="1" applyAlignment="1">
      <alignment horizontal="right" vertical="center"/>
    </xf>
    <xf numFmtId="165" fontId="15" fillId="0" borderId="0" xfId="0" applyNumberFormat="1" applyFont="1">
      <alignment vertical="center"/>
    </xf>
    <xf numFmtId="165" fontId="9" fillId="0" borderId="11" xfId="0" applyNumberFormat="1" applyFont="1" applyBorder="1">
      <alignment vertical="center"/>
    </xf>
    <xf numFmtId="165" fontId="13" fillId="0" borderId="0" xfId="0" applyNumberFormat="1" applyFont="1">
      <alignment vertical="center"/>
    </xf>
    <xf numFmtId="165" fontId="9" fillId="0" borderId="0" xfId="0" applyNumberFormat="1" applyFont="1" applyAlignment="1">
      <alignment horizontal="right" vertical="center"/>
    </xf>
    <xf numFmtId="165" fontId="13" fillId="0" borderId="0" xfId="0" applyNumberFormat="1" applyFont="1" applyAlignment="1">
      <alignment horizontal="right" vertical="center"/>
    </xf>
    <xf numFmtId="165" fontId="16" fillId="0" borderId="0" xfId="0" applyNumberFormat="1" applyFont="1">
      <alignment vertical="center"/>
    </xf>
    <xf numFmtId="165" fontId="16" fillId="0" borderId="0" xfId="0" applyNumberFormat="1" applyFont="1" applyAlignment="1">
      <alignment horizontal="right" vertical="center"/>
    </xf>
    <xf numFmtId="165" fontId="9" fillId="3" borderId="0" xfId="0" applyNumberFormat="1" applyFont="1" applyFill="1">
      <alignment vertical="center"/>
    </xf>
    <xf numFmtId="165" fontId="9" fillId="3" borderId="2" xfId="0" applyNumberFormat="1" applyFont="1" applyFill="1" applyBorder="1">
      <alignment vertical="center"/>
    </xf>
    <xf numFmtId="165" fontId="9" fillId="2" borderId="11" xfId="0" applyNumberFormat="1" applyFont="1" applyFill="1" applyBorder="1">
      <alignment vertical="center"/>
    </xf>
    <xf numFmtId="0" fontId="9" fillId="0" borderId="31" xfId="0" applyFont="1" applyBorder="1">
      <alignment vertical="center"/>
    </xf>
    <xf numFmtId="0" fontId="9" fillId="0" borderId="32" xfId="0" applyFont="1" applyBorder="1">
      <alignment vertical="center"/>
    </xf>
    <xf numFmtId="165" fontId="9" fillId="2" borderId="33" xfId="0" applyNumberFormat="1" applyFont="1" applyFill="1" applyBorder="1">
      <alignment vertical="center"/>
    </xf>
    <xf numFmtId="165" fontId="9" fillId="2" borderId="31" xfId="0" applyNumberFormat="1" applyFont="1" applyFill="1" applyBorder="1">
      <alignment vertical="center"/>
    </xf>
    <xf numFmtId="165" fontId="9" fillId="2" borderId="34" xfId="0" applyNumberFormat="1" applyFont="1" applyFill="1" applyBorder="1">
      <alignment vertical="center"/>
    </xf>
    <xf numFmtId="165" fontId="9" fillId="2" borderId="35" xfId="0" applyNumberFormat="1" applyFont="1" applyFill="1" applyBorder="1">
      <alignment vertical="center"/>
    </xf>
    <xf numFmtId="165" fontId="18" fillId="0" borderId="0" xfId="0" applyNumberFormat="1" applyFont="1" applyAlignment="1">
      <alignment horizontal="center" vertical="center"/>
    </xf>
    <xf numFmtId="165" fontId="19" fillId="0" borderId="0" xfId="0" applyNumberFormat="1" applyFont="1" applyAlignment="1">
      <alignment horizontal="center" vertical="center"/>
    </xf>
    <xf numFmtId="165" fontId="16" fillId="0" borderId="0" xfId="0" applyNumberFormat="1" applyFont="1" applyFill="1">
      <alignment vertical="center"/>
    </xf>
    <xf numFmtId="166" fontId="9" fillId="2" borderId="16" xfId="1" applyNumberFormat="1" applyFont="1" applyFill="1" applyBorder="1" applyAlignment="1">
      <alignment vertical="center"/>
    </xf>
    <xf numFmtId="0" fontId="0" fillId="0" borderId="0" xfId="0" applyAlignment="1">
      <alignment horizontal="center" vertical="center"/>
    </xf>
    <xf numFmtId="9" fontId="0" fillId="0" borderId="0" xfId="2" applyFont="1" applyAlignment="1">
      <alignment horizontal="center" vertical="center"/>
    </xf>
    <xf numFmtId="166" fontId="0" fillId="0" borderId="0" xfId="0" applyNumberFormat="1">
      <alignment vertical="center"/>
    </xf>
    <xf numFmtId="166" fontId="0" fillId="0" borderId="0" xfId="1" applyNumberFormat="1" applyFont="1" applyAlignment="1">
      <alignment vertical="center"/>
    </xf>
    <xf numFmtId="0" fontId="24" fillId="0" borderId="16" xfId="0" applyFont="1" applyBorder="1" applyAlignment="1">
      <alignment vertical="center" wrapText="1"/>
    </xf>
    <xf numFmtId="0" fontId="0" fillId="0" borderId="0" xfId="0" applyFont="1">
      <alignment vertical="center"/>
    </xf>
    <xf numFmtId="9" fontId="0" fillId="0" borderId="0" xfId="2" applyFont="1" applyBorder="1" applyAlignment="1">
      <alignment horizontal="center" vertical="center"/>
    </xf>
    <xf numFmtId="0" fontId="0" fillId="0" borderId="0" xfId="0" applyBorder="1" applyAlignment="1">
      <alignment horizontal="left" vertical="center" indent="1"/>
    </xf>
    <xf numFmtId="166" fontId="0" fillId="0" borderId="0" xfId="1" applyNumberFormat="1" applyFont="1" applyBorder="1" applyAlignment="1">
      <alignment vertical="center"/>
    </xf>
    <xf numFmtId="0" fontId="22" fillId="3" borderId="31" xfId="0" applyFont="1" applyFill="1" applyBorder="1">
      <alignment vertical="center"/>
    </xf>
    <xf numFmtId="0" fontId="0" fillId="0" borderId="48" xfId="0" applyBorder="1">
      <alignment vertical="center"/>
    </xf>
    <xf numFmtId="0" fontId="0" fillId="0" borderId="50" xfId="0" applyBorder="1">
      <alignment vertical="center"/>
    </xf>
    <xf numFmtId="0" fontId="0" fillId="0" borderId="0" xfId="0" applyBorder="1">
      <alignment vertical="center"/>
    </xf>
    <xf numFmtId="0" fontId="24" fillId="0" borderId="54" xfId="0" applyFont="1" applyBorder="1" applyAlignment="1">
      <alignment vertical="center" wrapText="1"/>
    </xf>
    <xf numFmtId="0" fontId="24" fillId="0" borderId="48" xfId="0" applyFont="1" applyBorder="1" applyAlignment="1">
      <alignment vertical="center" wrapText="1"/>
    </xf>
    <xf numFmtId="0" fontId="24" fillId="0" borderId="50" xfId="0" applyFont="1" applyBorder="1" applyAlignment="1">
      <alignment vertical="center" wrapText="1"/>
    </xf>
    <xf numFmtId="0" fontId="0" fillId="0" borderId="0" xfId="0" quotePrefix="1">
      <alignment vertical="center"/>
    </xf>
    <xf numFmtId="0" fontId="0" fillId="0" borderId="36" xfId="0" applyFont="1" applyBorder="1" applyAlignment="1"/>
    <xf numFmtId="166" fontId="8" fillId="0" borderId="36" xfId="1" applyNumberFormat="1" applyFont="1" applyBorder="1" applyAlignment="1">
      <alignment horizontal="center" vertical="center"/>
    </xf>
    <xf numFmtId="166" fontId="21" fillId="4" borderId="36" xfId="0" applyNumberFormat="1" applyFont="1" applyFill="1" applyBorder="1" applyAlignment="1">
      <alignment horizontal="center"/>
    </xf>
    <xf numFmtId="0" fontId="0" fillId="0" borderId="57" xfId="0" applyFont="1" applyFill="1" applyBorder="1" applyAlignment="1"/>
    <xf numFmtId="166" fontId="21" fillId="4" borderId="57" xfId="0" applyNumberFormat="1" applyFont="1" applyFill="1" applyBorder="1" applyAlignment="1">
      <alignment horizontal="center"/>
    </xf>
    <xf numFmtId="0" fontId="27" fillId="4" borderId="46" xfId="0" applyFont="1" applyFill="1" applyBorder="1" applyAlignment="1"/>
    <xf numFmtId="166" fontId="27" fillId="4" borderId="46" xfId="0" applyNumberFormat="1" applyFont="1" applyFill="1" applyBorder="1" applyAlignment="1">
      <alignment horizontal="center" vertical="center"/>
    </xf>
    <xf numFmtId="0" fontId="0" fillId="0" borderId="0" xfId="0" applyBorder="1" applyAlignment="1">
      <alignment horizontal="left" vertical="center"/>
    </xf>
    <xf numFmtId="0" fontId="27" fillId="0" borderId="58" xfId="0" applyFont="1" applyBorder="1" applyAlignment="1">
      <alignment wrapText="1"/>
    </xf>
    <xf numFmtId="0" fontId="27" fillId="0" borderId="58" xfId="0" applyFont="1" applyBorder="1" applyAlignment="1"/>
    <xf numFmtId="0" fontId="28" fillId="0" borderId="0" xfId="0" applyFont="1" applyBorder="1" applyAlignment="1"/>
    <xf numFmtId="0" fontId="0" fillId="0" borderId="36" xfId="0" applyBorder="1">
      <alignment vertical="center"/>
    </xf>
    <xf numFmtId="0" fontId="0" fillId="0" borderId="36" xfId="0" applyBorder="1" applyAlignment="1">
      <alignment horizontal="left" vertical="center"/>
    </xf>
    <xf numFmtId="0" fontId="25" fillId="4" borderId="59" xfId="0" applyFont="1" applyFill="1" applyBorder="1">
      <alignment vertical="center"/>
    </xf>
    <xf numFmtId="0" fontId="0" fillId="0" borderId="0" xfId="0" applyFont="1" applyAlignment="1">
      <alignment vertical="center" wrapText="1"/>
    </xf>
    <xf numFmtId="0" fontId="29" fillId="0" borderId="55" xfId="0" applyFont="1" applyBorder="1" applyAlignment="1">
      <alignment vertical="center"/>
    </xf>
    <xf numFmtId="0" fontId="29" fillId="0" borderId="56" xfId="0" applyFont="1" applyBorder="1" applyAlignment="1">
      <alignment horizontal="center" vertical="center" wrapText="1"/>
    </xf>
    <xf numFmtId="0" fontId="29" fillId="4" borderId="56" xfId="0" applyFont="1" applyFill="1" applyBorder="1" applyAlignment="1">
      <alignment horizontal="center" vertical="center" wrapText="1"/>
    </xf>
    <xf numFmtId="0" fontId="29" fillId="0" borderId="0" xfId="0" applyFont="1" applyFill="1" applyBorder="1" applyAlignment="1">
      <alignment horizontal="center" vertical="center" wrapText="1"/>
    </xf>
    <xf numFmtId="0" fontId="0" fillId="0" borderId="36" xfId="0" applyFont="1" applyBorder="1">
      <alignment vertical="center"/>
    </xf>
    <xf numFmtId="0" fontId="0" fillId="0" borderId="36" xfId="0" applyFont="1" applyBorder="1" applyAlignment="1">
      <alignment vertical="center" wrapText="1"/>
    </xf>
    <xf numFmtId="0" fontId="0" fillId="0" borderId="51" xfId="0" applyBorder="1" applyAlignment="1">
      <alignment horizontal="left" vertical="center"/>
    </xf>
    <xf numFmtId="0" fontId="0" fillId="0" borderId="0" xfId="0" applyFill="1" applyBorder="1" applyAlignment="1">
      <alignment horizontal="left" vertical="center"/>
    </xf>
    <xf numFmtId="0" fontId="0" fillId="0" borderId="58" xfId="0" applyBorder="1" applyAlignment="1">
      <alignment vertical="center"/>
    </xf>
    <xf numFmtId="0" fontId="0" fillId="0" borderId="61" xfId="0" applyBorder="1">
      <alignment vertical="center"/>
    </xf>
    <xf numFmtId="0" fontId="0" fillId="4" borderId="0" xfId="0" applyFill="1" applyBorder="1">
      <alignment vertical="center"/>
    </xf>
    <xf numFmtId="0" fontId="0" fillId="0" borderId="60" xfId="0" applyBorder="1">
      <alignment vertical="center"/>
    </xf>
    <xf numFmtId="0" fontId="0" fillId="0" borderId="60" xfId="0" applyFont="1" applyBorder="1">
      <alignment vertical="center"/>
    </xf>
    <xf numFmtId="0" fontId="0" fillId="0" borderId="60" xfId="0" applyFont="1" applyBorder="1" applyAlignment="1">
      <alignment vertical="center" wrapText="1"/>
    </xf>
    <xf numFmtId="0" fontId="0" fillId="0" borderId="62" xfId="0" applyFont="1" applyBorder="1" applyAlignment="1">
      <alignment horizontal="center" vertical="center"/>
    </xf>
    <xf numFmtId="164" fontId="0" fillId="0" borderId="60" xfId="0" applyNumberFormat="1" applyBorder="1" applyAlignment="1">
      <alignment horizontal="center" vertical="center"/>
    </xf>
    <xf numFmtId="0" fontId="0" fillId="5" borderId="0" xfId="0" applyFill="1" applyBorder="1">
      <alignment vertical="center"/>
    </xf>
    <xf numFmtId="0" fontId="31" fillId="0" borderId="65" xfId="0" applyFont="1" applyBorder="1" applyAlignment="1">
      <alignment horizontal="left" vertical="center"/>
    </xf>
    <xf numFmtId="164" fontId="32" fillId="0" borderId="65" xfId="0" applyNumberFormat="1" applyFont="1" applyBorder="1" applyAlignment="1">
      <alignment horizontal="center" vertical="center"/>
    </xf>
    <xf numFmtId="0" fontId="0" fillId="0" borderId="11" xfId="0" applyBorder="1">
      <alignment vertical="center"/>
    </xf>
    <xf numFmtId="0" fontId="0" fillId="0" borderId="69" xfId="0" applyBorder="1">
      <alignment vertical="center"/>
    </xf>
    <xf numFmtId="9" fontId="0" fillId="0" borderId="60" xfId="2" applyFont="1" applyBorder="1" applyAlignment="1">
      <alignment horizontal="center" vertical="center"/>
    </xf>
    <xf numFmtId="0" fontId="0" fillId="0" borderId="60" xfId="0" applyBorder="1" applyAlignment="1">
      <alignment horizontal="left" vertical="center" indent="1"/>
    </xf>
    <xf numFmtId="166" fontId="0" fillId="0" borderId="60" xfId="1" applyNumberFormat="1" applyFont="1" applyBorder="1" applyAlignment="1">
      <alignment vertical="center"/>
    </xf>
    <xf numFmtId="0" fontId="31" fillId="0" borderId="57" xfId="0" applyFont="1" applyBorder="1" applyAlignment="1">
      <alignment horizontal="left" vertical="center"/>
    </xf>
    <xf numFmtId="166" fontId="31" fillId="6" borderId="73" xfId="0" applyNumberFormat="1" applyFont="1" applyFill="1" applyBorder="1">
      <alignment vertical="center"/>
    </xf>
    <xf numFmtId="0" fontId="32" fillId="0" borderId="57" xfId="0" applyFont="1" applyBorder="1" applyAlignment="1">
      <alignment horizontal="center" vertical="center"/>
    </xf>
    <xf numFmtId="166" fontId="33" fillId="0" borderId="72" xfId="1" applyNumberFormat="1" applyFont="1" applyBorder="1" applyAlignment="1">
      <alignment horizontal="center" vertical="center"/>
    </xf>
    <xf numFmtId="0" fontId="0" fillId="0" borderId="0" xfId="0" applyBorder="1" applyAlignment="1">
      <alignment vertical="center"/>
    </xf>
    <xf numFmtId="0" fontId="0" fillId="0" borderId="75" xfId="0" applyFont="1" applyBorder="1" applyAlignment="1">
      <alignment horizontal="center" vertical="center"/>
    </xf>
    <xf numFmtId="0" fontId="0" fillId="0" borderId="76" xfId="0" applyBorder="1">
      <alignment vertical="center"/>
    </xf>
    <xf numFmtId="0" fontId="0" fillId="0" borderId="55" xfId="0" applyBorder="1">
      <alignment vertical="center"/>
    </xf>
    <xf numFmtId="0" fontId="0" fillId="0" borderId="2" xfId="0" applyFont="1" applyBorder="1" applyAlignment="1">
      <alignment horizontal="center" vertical="center"/>
    </xf>
    <xf numFmtId="166" fontId="0" fillId="0" borderId="10" xfId="1" applyNumberFormat="1" applyFont="1" applyBorder="1" applyAlignment="1">
      <alignment vertical="center"/>
    </xf>
    <xf numFmtId="0" fontId="0" fillId="4" borderId="0" xfId="0" applyFill="1" applyAlignment="1">
      <alignment vertical="center" wrapText="1"/>
    </xf>
    <xf numFmtId="9" fontId="0" fillId="4" borderId="0" xfId="0" applyNumberFormat="1" applyFill="1">
      <alignment vertical="center"/>
    </xf>
    <xf numFmtId="166" fontId="27" fillId="4" borderId="0" xfId="0" applyNumberFormat="1" applyFont="1" applyFill="1" applyBorder="1" applyAlignment="1">
      <alignment horizontal="center" vertical="center"/>
    </xf>
    <xf numFmtId="0" fontId="29" fillId="0" borderId="5" xfId="0" applyFont="1" applyFill="1" applyBorder="1" applyAlignment="1">
      <alignment horizontal="center" vertical="center" wrapText="1"/>
    </xf>
    <xf numFmtId="166" fontId="0" fillId="0" borderId="10" xfId="0" applyNumberFormat="1" applyBorder="1">
      <alignment vertical="center"/>
    </xf>
    <xf numFmtId="166" fontId="27" fillId="4" borderId="77" xfId="0" applyNumberFormat="1" applyFont="1" applyFill="1" applyBorder="1" applyAlignment="1">
      <alignment horizontal="center" vertical="center"/>
    </xf>
    <xf numFmtId="0" fontId="25" fillId="8" borderId="53" xfId="0" applyFont="1" applyFill="1" applyBorder="1">
      <alignment vertical="center"/>
    </xf>
    <xf numFmtId="166" fontId="25" fillId="8" borderId="78" xfId="1" applyNumberFormat="1" applyFont="1" applyFill="1" applyBorder="1" applyAlignment="1">
      <alignment vertical="center"/>
    </xf>
    <xf numFmtId="166" fontId="25" fillId="8" borderId="53" xfId="1" applyNumberFormat="1" applyFont="1" applyFill="1" applyBorder="1" applyAlignment="1">
      <alignment vertical="center"/>
    </xf>
    <xf numFmtId="0" fontId="25" fillId="5" borderId="53" xfId="0" applyFont="1" applyFill="1" applyBorder="1">
      <alignment vertical="center"/>
    </xf>
    <xf numFmtId="166" fontId="25" fillId="5" borderId="78" xfId="1" applyNumberFormat="1" applyFont="1" applyFill="1" applyBorder="1" applyAlignment="1">
      <alignment vertical="center"/>
    </xf>
    <xf numFmtId="166" fontId="25" fillId="5" borderId="53" xfId="1" applyNumberFormat="1" applyFont="1" applyFill="1" applyBorder="1" applyAlignment="1">
      <alignment vertical="center"/>
    </xf>
    <xf numFmtId="0" fontId="0" fillId="0" borderId="79" xfId="0" applyBorder="1">
      <alignment vertical="center"/>
    </xf>
    <xf numFmtId="166" fontId="0" fillId="0" borderId="79" xfId="1" applyNumberFormat="1" applyFont="1" applyBorder="1" applyAlignment="1">
      <alignment vertical="center"/>
    </xf>
    <xf numFmtId="0" fontId="25" fillId="4" borderId="53" xfId="0" applyFont="1" applyFill="1" applyBorder="1">
      <alignment vertical="center"/>
    </xf>
    <xf numFmtId="166" fontId="25" fillId="4" borderId="78" xfId="1" applyNumberFormat="1" applyFont="1" applyFill="1" applyBorder="1" applyAlignment="1">
      <alignment vertical="center"/>
    </xf>
    <xf numFmtId="166" fontId="25" fillId="4" borderId="53" xfId="1" applyNumberFormat="1" applyFont="1" applyFill="1" applyBorder="1" applyAlignment="1">
      <alignment vertical="center"/>
    </xf>
    <xf numFmtId="164" fontId="33" fillId="0" borderId="68" xfId="0" applyNumberFormat="1" applyFont="1" applyBorder="1" applyAlignment="1">
      <alignment horizontal="center" vertical="center"/>
    </xf>
    <xf numFmtId="166" fontId="33" fillId="6" borderId="71" xfId="0" applyNumberFormat="1" applyFont="1" applyFill="1" applyBorder="1" applyAlignment="1">
      <alignment horizontal="center" vertical="center"/>
    </xf>
    <xf numFmtId="166" fontId="25" fillId="0" borderId="14" xfId="1" applyNumberFormat="1" applyFont="1" applyBorder="1" applyAlignment="1">
      <alignment horizontal="center" vertical="center"/>
    </xf>
    <xf numFmtId="0" fontId="31" fillId="6" borderId="73" xfId="0" applyFont="1" applyFill="1" applyBorder="1" applyAlignment="1">
      <alignment vertical="center" wrapText="1"/>
    </xf>
    <xf numFmtId="0" fontId="34" fillId="0" borderId="0" xfId="0" applyFont="1" applyAlignment="1">
      <alignment horizontal="center" vertical="center"/>
    </xf>
    <xf numFmtId="167" fontId="0" fillId="0" borderId="0" xfId="1" applyNumberFormat="1" applyFont="1" applyBorder="1" applyAlignment="1">
      <alignment vertical="center"/>
    </xf>
    <xf numFmtId="167" fontId="25" fillId="0" borderId="14" xfId="1" applyNumberFormat="1" applyFont="1" applyBorder="1" applyAlignment="1">
      <alignment horizontal="center" vertical="center"/>
    </xf>
    <xf numFmtId="167" fontId="0" fillId="0" borderId="60" xfId="1" applyNumberFormat="1" applyFont="1" applyBorder="1" applyAlignment="1">
      <alignment vertical="center"/>
    </xf>
    <xf numFmtId="165" fontId="35" fillId="10" borderId="10" xfId="0" applyNumberFormat="1" applyFont="1" applyFill="1" applyBorder="1">
      <alignment vertical="center"/>
    </xf>
    <xf numFmtId="9" fontId="0" fillId="0" borderId="0" xfId="0" applyNumberFormat="1" applyAlignment="1">
      <alignment horizontal="center" vertical="center"/>
    </xf>
    <xf numFmtId="0" fontId="31" fillId="8" borderId="73" xfId="0" applyFont="1" applyFill="1" applyBorder="1" applyAlignment="1">
      <alignment vertical="center" wrapText="1"/>
    </xf>
    <xf numFmtId="167" fontId="31" fillId="8" borderId="73" xfId="0" applyNumberFormat="1" applyFont="1" applyFill="1" applyBorder="1">
      <alignment vertical="center"/>
    </xf>
    <xf numFmtId="167" fontId="33" fillId="8" borderId="71" xfId="0" applyNumberFormat="1" applyFont="1" applyFill="1" applyBorder="1" applyAlignment="1">
      <alignment horizontal="center" vertical="center"/>
    </xf>
    <xf numFmtId="16" fontId="31" fillId="0" borderId="57" xfId="0" applyNumberFormat="1" applyFont="1" applyBorder="1" applyAlignment="1">
      <alignment horizontal="left" vertical="center"/>
    </xf>
    <xf numFmtId="166" fontId="32" fillId="0" borderId="57" xfId="1" applyNumberFormat="1" applyFont="1" applyBorder="1" applyAlignment="1">
      <alignment horizontal="center" vertical="center"/>
    </xf>
    <xf numFmtId="0" fontId="26" fillId="0" borderId="0" xfId="0" applyFont="1" applyBorder="1" applyAlignment="1">
      <alignment horizontal="center" vertical="center" wrapText="1"/>
    </xf>
    <xf numFmtId="167" fontId="32" fillId="0" borderId="57" xfId="1" applyNumberFormat="1" applyFont="1" applyBorder="1" applyAlignment="1">
      <alignment horizontal="center" vertical="center"/>
    </xf>
    <xf numFmtId="167" fontId="33" fillId="0" borderId="72" xfId="1" applyNumberFormat="1" applyFont="1" applyBorder="1" applyAlignment="1">
      <alignment horizontal="center" vertical="center"/>
    </xf>
    <xf numFmtId="166" fontId="8" fillId="0" borderId="36" xfId="1" applyNumberFormat="1" applyFont="1" applyFill="1" applyBorder="1" applyAlignment="1">
      <alignment horizontal="center" vertical="center"/>
    </xf>
    <xf numFmtId="165" fontId="35" fillId="2" borderId="16" xfId="0" applyNumberFormat="1" applyFont="1" applyFill="1" applyBorder="1">
      <alignment vertical="center"/>
    </xf>
    <xf numFmtId="165" fontId="35" fillId="2" borderId="10" xfId="0" applyNumberFormat="1" applyFont="1" applyFill="1" applyBorder="1">
      <alignment vertical="center"/>
    </xf>
    <xf numFmtId="165" fontId="35" fillId="3" borderId="2" xfId="0" applyNumberFormat="1" applyFont="1" applyFill="1" applyBorder="1">
      <alignment vertical="center"/>
    </xf>
    <xf numFmtId="165" fontId="9" fillId="0" borderId="0" xfId="0" applyNumberFormat="1" applyFont="1" applyFill="1" applyBorder="1">
      <alignment vertical="center"/>
    </xf>
    <xf numFmtId="165" fontId="11" fillId="0" borderId="0" xfId="0" applyNumberFormat="1" applyFont="1" applyFill="1" applyAlignment="1">
      <alignment horizontal="center" vertical="center"/>
    </xf>
    <xf numFmtId="165" fontId="15" fillId="0" borderId="0" xfId="0" applyNumberFormat="1" applyFont="1" applyFill="1">
      <alignment vertical="center"/>
    </xf>
    <xf numFmtId="0" fontId="26" fillId="0" borderId="0" xfId="0" applyFont="1" applyAlignment="1">
      <alignment horizontal="center" vertical="center" wrapText="1"/>
    </xf>
    <xf numFmtId="9" fontId="0" fillId="0" borderId="0" xfId="2" applyFont="1" applyAlignment="1">
      <alignment vertical="center"/>
    </xf>
    <xf numFmtId="0" fontId="38" fillId="0" borderId="0" xfId="3" applyFont="1"/>
    <xf numFmtId="0" fontId="37" fillId="0" borderId="0" xfId="3"/>
    <xf numFmtId="0" fontId="37" fillId="0" borderId="0" xfId="3" applyAlignment="1">
      <alignment vertical="center"/>
    </xf>
    <xf numFmtId="0" fontId="37" fillId="2" borderId="2" xfId="3" applyFill="1" applyBorder="1" applyAlignment="1">
      <alignment horizontal="center" vertical="center"/>
    </xf>
    <xf numFmtId="0" fontId="37" fillId="0" borderId="2" xfId="3" applyBorder="1"/>
    <xf numFmtId="0" fontId="37" fillId="0" borderId="5" xfId="3" applyBorder="1"/>
    <xf numFmtId="38" fontId="37" fillId="0" borderId="0" xfId="3" applyNumberFormat="1"/>
    <xf numFmtId="165" fontId="35" fillId="12" borderId="10" xfId="0" applyNumberFormat="1" applyFont="1" applyFill="1" applyBorder="1">
      <alignment vertical="center"/>
    </xf>
    <xf numFmtId="165" fontId="35" fillId="10" borderId="2" xfId="0" applyNumberFormat="1" applyFont="1" applyFill="1" applyBorder="1">
      <alignment vertical="center"/>
    </xf>
    <xf numFmtId="165" fontId="35" fillId="10" borderId="16" xfId="0" applyNumberFormat="1" applyFont="1" applyFill="1" applyBorder="1">
      <alignment vertical="center"/>
    </xf>
    <xf numFmtId="0" fontId="40" fillId="0" borderId="2" xfId="0" applyFont="1" applyFill="1" applyBorder="1" applyAlignment="1">
      <alignment horizontal="left" vertical="center"/>
    </xf>
    <xf numFmtId="14" fontId="0" fillId="0" borderId="2" xfId="1" applyNumberFormat="1" applyFont="1" applyFill="1" applyBorder="1" applyAlignment="1">
      <alignment horizontal="left" vertical="center" shrinkToFit="1"/>
    </xf>
    <xf numFmtId="164" fontId="9" fillId="0" borderId="2" xfId="0" applyNumberFormat="1" applyFont="1" applyFill="1" applyBorder="1" applyAlignment="1">
      <alignment horizontal="center" vertical="center"/>
    </xf>
    <xf numFmtId="0" fontId="0" fillId="0" borderId="2" xfId="0" applyFont="1" applyFill="1" applyBorder="1" applyAlignment="1">
      <alignment horizontal="left" vertical="center"/>
    </xf>
    <xf numFmtId="169" fontId="0" fillId="0" borderId="2" xfId="0" applyNumberFormat="1" applyFont="1" applyFill="1" applyBorder="1" applyAlignment="1">
      <alignment vertical="center"/>
    </xf>
    <xf numFmtId="0" fontId="21" fillId="0" borderId="4" xfId="0" applyFont="1" applyFill="1" applyBorder="1" applyAlignment="1">
      <alignment horizontal="center" vertical="center"/>
    </xf>
    <xf numFmtId="169" fontId="21" fillId="0" borderId="15" xfId="0" applyNumberFormat="1" applyFont="1" applyFill="1" applyBorder="1" applyAlignment="1">
      <alignment vertical="center"/>
    </xf>
    <xf numFmtId="169" fontId="0" fillId="0" borderId="2" xfId="1" applyNumberFormat="1" applyFont="1" applyFill="1" applyBorder="1" applyAlignment="1">
      <alignment vertical="center"/>
    </xf>
    <xf numFmtId="0" fontId="21" fillId="0" borderId="2" xfId="0" applyFont="1" applyFill="1" applyBorder="1" applyAlignment="1">
      <alignment horizontal="center" vertical="center"/>
    </xf>
    <xf numFmtId="169" fontId="21" fillId="0" borderId="2" xfId="0" applyNumberFormat="1" applyFont="1" applyFill="1" applyBorder="1" applyAlignment="1">
      <alignment vertical="center"/>
    </xf>
    <xf numFmtId="166" fontId="0" fillId="13" borderId="0" xfId="1" applyNumberFormat="1" applyFont="1" applyFill="1" applyAlignment="1">
      <alignment vertical="center"/>
    </xf>
    <xf numFmtId="0" fontId="25" fillId="8" borderId="0" xfId="0" applyFont="1" applyFill="1" applyBorder="1" applyAlignment="1">
      <alignment vertical="center" wrapText="1"/>
    </xf>
    <xf numFmtId="0" fontId="25" fillId="8" borderId="0" xfId="0" applyFont="1" applyFill="1" applyBorder="1" applyAlignment="1">
      <alignment vertical="center"/>
    </xf>
    <xf numFmtId="0" fontId="44" fillId="8" borderId="0" xfId="0" applyFont="1" applyFill="1" applyBorder="1" applyAlignment="1">
      <alignment vertical="center" wrapText="1"/>
    </xf>
    <xf numFmtId="0" fontId="25" fillId="5" borderId="0" xfId="0" applyFont="1" applyFill="1" applyBorder="1" applyAlignment="1">
      <alignment vertical="center" wrapText="1"/>
    </xf>
    <xf numFmtId="0" fontId="25" fillId="5" borderId="0" xfId="0" applyFont="1" applyFill="1" applyBorder="1" applyAlignment="1">
      <alignment vertical="center"/>
    </xf>
    <xf numFmtId="0" fontId="25" fillId="4" borderId="0" xfId="0" applyFont="1" applyFill="1" applyBorder="1" applyAlignment="1">
      <alignment vertical="center"/>
    </xf>
    <xf numFmtId="0" fontId="25" fillId="4" borderId="0" xfId="0" applyFont="1" applyFill="1" applyBorder="1" applyAlignment="1">
      <alignment vertical="center" wrapText="1"/>
    </xf>
    <xf numFmtId="0" fontId="0" fillId="0" borderId="0" xfId="0" applyFill="1" applyBorder="1">
      <alignment vertical="center"/>
    </xf>
    <xf numFmtId="0" fontId="0" fillId="0" borderId="0" xfId="0">
      <alignment vertical="center"/>
    </xf>
    <xf numFmtId="0" fontId="9" fillId="0" borderId="0" xfId="0" applyFont="1">
      <alignment vertical="center"/>
    </xf>
    <xf numFmtId="0" fontId="9" fillId="0" borderId="10" xfId="0" applyFont="1" applyBorder="1">
      <alignment vertical="center"/>
    </xf>
    <xf numFmtId="0" fontId="9" fillId="0" borderId="16" xfId="0" applyFont="1" applyBorder="1">
      <alignment vertical="center"/>
    </xf>
    <xf numFmtId="0" fontId="9" fillId="0" borderId="0" xfId="0" applyFont="1" applyBorder="1">
      <alignment vertical="center"/>
    </xf>
    <xf numFmtId="171" fontId="31" fillId="3" borderId="28" xfId="3" applyNumberFormat="1" applyFont="1" applyFill="1" applyBorder="1" applyAlignment="1">
      <alignment vertical="center"/>
    </xf>
    <xf numFmtId="0" fontId="31" fillId="3" borderId="28" xfId="3" applyFont="1" applyFill="1" applyBorder="1" applyAlignment="1">
      <alignment vertical="center"/>
    </xf>
    <xf numFmtId="0" fontId="31" fillId="3" borderId="108" xfId="3" applyFont="1" applyFill="1" applyBorder="1" applyAlignment="1">
      <alignment vertical="center"/>
    </xf>
    <xf numFmtId="0" fontId="9" fillId="0" borderId="0" xfId="3" applyFont="1" applyAlignment="1">
      <alignment vertical="center"/>
    </xf>
    <xf numFmtId="171" fontId="11" fillId="0" borderId="104" xfId="3" applyNumberFormat="1" applyFont="1" applyBorder="1" applyAlignment="1">
      <alignment vertical="center"/>
    </xf>
    <xf numFmtId="171" fontId="37" fillId="0" borderId="104" xfId="3" applyNumberFormat="1" applyBorder="1" applyAlignment="1">
      <alignment vertical="center"/>
    </xf>
    <xf numFmtId="0" fontId="11" fillId="0" borderId="104" xfId="3" applyFont="1" applyBorder="1" applyAlignment="1">
      <alignment vertical="center"/>
    </xf>
    <xf numFmtId="171" fontId="37" fillId="0" borderId="10" xfId="3" applyNumberFormat="1" applyBorder="1" applyAlignment="1">
      <alignment vertical="center"/>
    </xf>
    <xf numFmtId="0" fontId="11" fillId="0" borderId="10" xfId="3" applyFont="1" applyBorder="1" applyAlignment="1">
      <alignment vertical="center"/>
    </xf>
    <xf numFmtId="171" fontId="11" fillId="3" borderId="28" xfId="3" applyNumberFormat="1" applyFont="1" applyFill="1" applyBorder="1" applyAlignment="1">
      <alignment vertical="center"/>
    </xf>
    <xf numFmtId="0" fontId="37" fillId="3" borderId="28" xfId="3" applyFill="1" applyBorder="1"/>
    <xf numFmtId="0" fontId="37" fillId="3" borderId="108" xfId="3" applyFill="1" applyBorder="1"/>
    <xf numFmtId="171" fontId="11" fillId="0" borderId="10" xfId="3" applyNumberFormat="1" applyFont="1" applyBorder="1" applyAlignment="1">
      <alignment vertical="center"/>
    </xf>
    <xf numFmtId="0" fontId="37" fillId="0" borderId="109" xfId="3" applyBorder="1"/>
    <xf numFmtId="171" fontId="11" fillId="0" borderId="16" xfId="3" applyNumberFormat="1" applyFont="1" applyBorder="1" applyAlignment="1">
      <alignment vertical="center"/>
    </xf>
    <xf numFmtId="171" fontId="37" fillId="0" borderId="16" xfId="3" applyNumberFormat="1" applyBorder="1" applyAlignment="1">
      <alignment vertical="center"/>
    </xf>
    <xf numFmtId="0" fontId="37" fillId="0" borderId="16" xfId="3" applyBorder="1"/>
    <xf numFmtId="164" fontId="11" fillId="0" borderId="2" xfId="3" applyNumberFormat="1" applyFont="1" applyBorder="1" applyAlignment="1">
      <alignment horizontal="center" vertical="center"/>
    </xf>
    <xf numFmtId="164" fontId="11" fillId="0" borderId="4" xfId="3" applyNumberFormat="1" applyFont="1" applyBorder="1" applyAlignment="1">
      <alignment horizontal="center" vertical="center"/>
    </xf>
    <xf numFmtId="0" fontId="11" fillId="0" borderId="4" xfId="3" applyFont="1" applyBorder="1" applyAlignment="1">
      <alignment vertical="center"/>
    </xf>
    <xf numFmtId="0" fontId="11" fillId="0" borderId="15" xfId="3" applyFont="1" applyBorder="1" applyAlignment="1">
      <alignment vertical="center"/>
    </xf>
    <xf numFmtId="0" fontId="37" fillId="0" borderId="0" xfId="3" applyAlignment="1">
      <alignment horizontal="right"/>
    </xf>
    <xf numFmtId="0" fontId="11" fillId="0" borderId="0" xfId="3" applyFont="1" applyAlignment="1">
      <alignment vertical="center"/>
    </xf>
    <xf numFmtId="165" fontId="11" fillId="0" borderId="0" xfId="3" applyNumberFormat="1" applyFont="1" applyAlignment="1">
      <alignment vertical="center"/>
    </xf>
    <xf numFmtId="165" fontId="9" fillId="0" borderId="0" xfId="3" applyNumberFormat="1" applyFont="1" applyAlignment="1">
      <alignment vertical="center"/>
    </xf>
    <xf numFmtId="171" fontId="31" fillId="9" borderId="28" xfId="3" applyNumberFormat="1" applyFont="1" applyFill="1" applyBorder="1" applyAlignment="1">
      <alignment vertical="center"/>
    </xf>
    <xf numFmtId="171" fontId="11" fillId="9" borderId="104" xfId="3" applyNumberFormat="1" applyFont="1" applyFill="1" applyBorder="1" applyAlignment="1">
      <alignment vertical="center"/>
    </xf>
    <xf numFmtId="171" fontId="37" fillId="9" borderId="104" xfId="3" applyNumberFormat="1" applyFill="1" applyBorder="1" applyAlignment="1">
      <alignment vertical="center"/>
    </xf>
    <xf numFmtId="171" fontId="37" fillId="9" borderId="10" xfId="3" applyNumberFormat="1" applyFill="1" applyBorder="1" applyAlignment="1">
      <alignment vertical="center"/>
    </xf>
    <xf numFmtId="171" fontId="11" fillId="9" borderId="28" xfId="3" applyNumberFormat="1" applyFont="1" applyFill="1" applyBorder="1" applyAlignment="1">
      <alignment vertical="center"/>
    </xf>
    <xf numFmtId="171" fontId="11" fillId="9" borderId="10" xfId="3" applyNumberFormat="1" applyFont="1" applyFill="1" applyBorder="1" applyAlignment="1">
      <alignment vertical="center"/>
    </xf>
    <xf numFmtId="171" fontId="11" fillId="9" borderId="16" xfId="3" applyNumberFormat="1" applyFont="1" applyFill="1" applyBorder="1" applyAlignment="1">
      <alignment vertical="center"/>
    </xf>
    <xf numFmtId="171" fontId="37" fillId="9" borderId="16" xfId="3" applyNumberFormat="1" applyFill="1" applyBorder="1" applyAlignment="1">
      <alignment vertical="center"/>
    </xf>
    <xf numFmtId="168" fontId="48" fillId="0" borderId="0" xfId="10" applyNumberFormat="1" applyFont="1" applyAlignment="1">
      <alignment vertical="top"/>
    </xf>
    <xf numFmtId="38" fontId="37" fillId="3" borderId="29" xfId="3" applyNumberFormat="1" applyFill="1" applyBorder="1"/>
    <xf numFmtId="38" fontId="37" fillId="3" borderId="28" xfId="3" applyNumberFormat="1" applyFill="1" applyBorder="1"/>
    <xf numFmtId="38" fontId="37" fillId="9" borderId="28" xfId="3" applyNumberFormat="1" applyFill="1" applyBorder="1"/>
    <xf numFmtId="38" fontId="0" fillId="0" borderId="5" xfId="9" applyFont="1" applyFill="1" applyBorder="1"/>
    <xf numFmtId="38" fontId="0" fillId="0" borderId="2" xfId="9" applyFont="1" applyFill="1" applyBorder="1"/>
    <xf numFmtId="0" fontId="37" fillId="0" borderId="60" xfId="3" applyBorder="1"/>
    <xf numFmtId="9" fontId="48" fillId="3" borderId="2" xfId="10" applyFont="1" applyFill="1" applyBorder="1"/>
    <xf numFmtId="9" fontId="48" fillId="9" borderId="2" xfId="10" applyFont="1" applyFill="1" applyBorder="1"/>
    <xf numFmtId="9" fontId="48" fillId="9" borderId="2" xfId="10" applyFont="1" applyFill="1" applyBorder="1" applyAlignment="1">
      <alignment horizontal="center"/>
    </xf>
    <xf numFmtId="0" fontId="48" fillId="3" borderId="2" xfId="3" applyFont="1" applyFill="1" applyBorder="1"/>
    <xf numFmtId="0" fontId="48" fillId="3" borderId="5" xfId="3" applyFont="1" applyFill="1" applyBorder="1"/>
    <xf numFmtId="9" fontId="48" fillId="0" borderId="2" xfId="10" applyFont="1" applyFill="1" applyBorder="1"/>
    <xf numFmtId="0" fontId="48" fillId="0" borderId="2" xfId="3" applyFont="1" applyBorder="1"/>
    <xf numFmtId="0" fontId="48" fillId="9" borderId="2" xfId="3" applyFont="1" applyFill="1" applyBorder="1"/>
    <xf numFmtId="38" fontId="0" fillId="9" borderId="5" xfId="9" applyFont="1" applyFill="1" applyBorder="1"/>
    <xf numFmtId="38" fontId="48" fillId="0" borderId="86" xfId="9" applyFont="1" applyFill="1" applyBorder="1"/>
    <xf numFmtId="38" fontId="48" fillId="9" borderId="86" xfId="9" applyFont="1" applyFill="1" applyBorder="1"/>
    <xf numFmtId="0" fontId="48" fillId="0" borderId="86" xfId="3" applyFont="1" applyBorder="1"/>
    <xf numFmtId="38" fontId="0" fillId="9" borderId="2" xfId="9" applyFont="1" applyFill="1" applyBorder="1"/>
    <xf numFmtId="0" fontId="37" fillId="9" borderId="2" xfId="3" applyFill="1" applyBorder="1" applyAlignment="1">
      <alignment horizontal="center" vertical="center"/>
    </xf>
    <xf numFmtId="0" fontId="23" fillId="11" borderId="0" xfId="0" applyFont="1" applyFill="1">
      <alignment vertical="center"/>
    </xf>
    <xf numFmtId="0" fontId="0" fillId="0" borderId="36" xfId="0" applyFont="1" applyBorder="1" applyAlignment="1">
      <alignment horizontal="center" vertical="center"/>
    </xf>
    <xf numFmtId="0" fontId="0" fillId="0" borderId="36" xfId="0" applyBorder="1" applyAlignment="1">
      <alignment horizontal="center" vertical="center"/>
    </xf>
    <xf numFmtId="0" fontId="25" fillId="4" borderId="59" xfId="0" applyFont="1" applyFill="1" applyBorder="1" applyAlignment="1">
      <alignment horizontal="center" vertical="center"/>
    </xf>
    <xf numFmtId="0" fontId="27" fillId="4" borderId="0" xfId="0" applyFont="1" applyFill="1" applyBorder="1" applyAlignment="1"/>
    <xf numFmtId="9" fontId="27" fillId="4" borderId="0" xfId="2" applyFont="1" applyFill="1" applyBorder="1" applyAlignment="1">
      <alignment horizontal="center" vertical="center"/>
    </xf>
    <xf numFmtId="0" fontId="34" fillId="0" borderId="0" xfId="0" applyFont="1">
      <alignment vertical="center"/>
    </xf>
    <xf numFmtId="0" fontId="0" fillId="0" borderId="0" xfId="0" applyBorder="1" applyAlignment="1">
      <alignment horizontal="left" vertical="center" indent="2"/>
    </xf>
    <xf numFmtId="0" fontId="25" fillId="8" borderId="53" xfId="0" applyFont="1" applyFill="1" applyBorder="1" applyAlignment="1">
      <alignment vertical="center"/>
    </xf>
    <xf numFmtId="164" fontId="0" fillId="0" borderId="60" xfId="0" applyNumberFormat="1" applyBorder="1">
      <alignment vertical="center"/>
    </xf>
    <xf numFmtId="0" fontId="25" fillId="17" borderId="53" xfId="0" applyFont="1" applyFill="1" applyBorder="1" applyAlignment="1">
      <alignment vertical="center"/>
    </xf>
    <xf numFmtId="0" fontId="0" fillId="0" borderId="0" xfId="0" applyNumberFormat="1">
      <alignment vertical="center"/>
    </xf>
    <xf numFmtId="0" fontId="25" fillId="4" borderId="53" xfId="0" applyFont="1" applyFill="1" applyBorder="1" applyAlignment="1">
      <alignment vertical="center"/>
    </xf>
    <xf numFmtId="166" fontId="50" fillId="0" borderId="0" xfId="1" applyNumberFormat="1" applyFont="1" applyAlignment="1">
      <alignment vertical="center"/>
    </xf>
    <xf numFmtId="0" fontId="50" fillId="0" borderId="60" xfId="0" applyFont="1" applyBorder="1" applyAlignment="1">
      <alignment horizontal="center" vertical="center"/>
    </xf>
    <xf numFmtId="166" fontId="50" fillId="8" borderId="53" xfId="1" applyNumberFormat="1" applyFont="1" applyFill="1" applyBorder="1" applyAlignment="1">
      <alignment vertical="center"/>
    </xf>
    <xf numFmtId="0" fontId="50" fillId="0" borderId="0" xfId="0" applyFont="1">
      <alignment vertical="center"/>
    </xf>
    <xf numFmtId="0" fontId="50" fillId="0" borderId="0" xfId="0" applyFont="1" applyBorder="1">
      <alignment vertical="center"/>
    </xf>
    <xf numFmtId="166" fontId="50" fillId="5" borderId="53" xfId="1" applyNumberFormat="1" applyFont="1" applyFill="1" applyBorder="1" applyAlignment="1">
      <alignment vertical="center"/>
    </xf>
    <xf numFmtId="166" fontId="50" fillId="0" borderId="79" xfId="1" applyNumberFormat="1" applyFont="1" applyBorder="1" applyAlignment="1">
      <alignment vertical="center"/>
    </xf>
    <xf numFmtId="0" fontId="50" fillId="0" borderId="0" xfId="0" applyNumberFormat="1" applyFont="1">
      <alignment vertical="center"/>
    </xf>
    <xf numFmtId="166" fontId="50" fillId="4" borderId="53" xfId="1" applyNumberFormat="1" applyFont="1" applyFill="1" applyBorder="1" applyAlignment="1">
      <alignment vertical="center"/>
    </xf>
    <xf numFmtId="0" fontId="9" fillId="0" borderId="121" xfId="0" applyFont="1" applyBorder="1">
      <alignment vertical="center"/>
    </xf>
    <xf numFmtId="0" fontId="0" fillId="19" borderId="0" xfId="0" applyFill="1" applyBorder="1" applyAlignment="1">
      <alignment horizontal="center"/>
    </xf>
    <xf numFmtId="0" fontId="0" fillId="19" borderId="131" xfId="0" applyFill="1" applyBorder="1" applyAlignment="1">
      <alignment horizontal="center"/>
    </xf>
    <xf numFmtId="166" fontId="29" fillId="20" borderId="101" xfId="11" applyNumberFormat="1" applyFont="1" applyFill="1" applyBorder="1" applyAlignment="1">
      <alignment vertical="center"/>
    </xf>
    <xf numFmtId="166" fontId="29" fillId="20" borderId="55" xfId="11" applyNumberFormat="1" applyFont="1" applyFill="1" applyBorder="1" applyAlignment="1">
      <alignment horizontal="center" vertical="center"/>
    </xf>
    <xf numFmtId="166" fontId="51" fillId="19" borderId="134" xfId="1" applyNumberFormat="1" applyFont="1" applyFill="1" applyBorder="1" applyAlignment="1">
      <alignment horizontal="center" vertical="center"/>
    </xf>
    <xf numFmtId="166" fontId="29" fillId="20" borderId="136" xfId="11" applyNumberFormat="1" applyFont="1" applyFill="1" applyBorder="1" applyAlignment="1">
      <alignment vertical="center"/>
    </xf>
    <xf numFmtId="166" fontId="29" fillId="20" borderId="137" xfId="11" applyNumberFormat="1" applyFont="1" applyFill="1" applyBorder="1" applyAlignment="1">
      <alignment horizontal="center" vertical="center"/>
    </xf>
    <xf numFmtId="166" fontId="51" fillId="19" borderId="138" xfId="1" applyNumberFormat="1" applyFont="1" applyFill="1" applyBorder="1" applyAlignment="1">
      <alignment horizontal="center" vertical="center"/>
    </xf>
    <xf numFmtId="166" fontId="50" fillId="0" borderId="0" xfId="0" applyNumberFormat="1" applyFont="1">
      <alignment vertical="center"/>
    </xf>
    <xf numFmtId="0" fontId="52" fillId="0" borderId="0" xfId="0" applyFont="1" applyAlignment="1">
      <alignment vertical="center"/>
    </xf>
    <xf numFmtId="0" fontId="53" fillId="0" borderId="0" xfId="0" applyFont="1" applyAlignment="1">
      <alignment vertical="center"/>
    </xf>
    <xf numFmtId="0" fontId="24" fillId="0" borderId="0" xfId="0" applyFont="1">
      <alignment vertical="center"/>
    </xf>
    <xf numFmtId="0" fontId="7" fillId="0" borderId="0" xfId="0" applyFont="1">
      <alignment vertical="center"/>
    </xf>
    <xf numFmtId="0" fontId="54" fillId="0" borderId="0" xfId="0" applyFont="1" applyAlignment="1">
      <alignment horizontal="center" vertical="center"/>
    </xf>
    <xf numFmtId="0" fontId="43" fillId="0" borderId="0" xfId="0" applyFont="1">
      <alignment vertical="center"/>
    </xf>
    <xf numFmtId="0" fontId="46" fillId="0" borderId="0" xfId="0" applyFont="1" applyAlignment="1">
      <alignment vertical="center" wrapText="1"/>
    </xf>
    <xf numFmtId="164" fontId="22" fillId="0" borderId="2" xfId="0" applyNumberFormat="1" applyFont="1" applyBorder="1" applyAlignment="1">
      <alignment horizontal="center" vertical="center"/>
    </xf>
    <xf numFmtId="0" fontId="24" fillId="21" borderId="0" xfId="0" applyFont="1" applyFill="1">
      <alignment vertical="center"/>
    </xf>
    <xf numFmtId="0" fontId="24" fillId="0" borderId="121" xfId="0" applyFont="1" applyBorder="1">
      <alignment vertical="center"/>
    </xf>
    <xf numFmtId="0" fontId="46" fillId="0" borderId="0" xfId="0" applyFont="1" applyBorder="1" applyAlignment="1">
      <alignment vertical="center" wrapText="1"/>
    </xf>
    <xf numFmtId="166" fontId="36" fillId="2" borderId="16" xfId="1" applyNumberFormat="1" applyFont="1" applyFill="1" applyBorder="1" applyAlignment="1">
      <alignment vertical="center"/>
    </xf>
    <xf numFmtId="166" fontId="22" fillId="2" borderId="16" xfId="1" applyNumberFormat="1" applyFont="1" applyFill="1" applyBorder="1" applyAlignment="1">
      <alignment horizontal="center" vertical="center"/>
    </xf>
    <xf numFmtId="0" fontId="24" fillId="0" borderId="0" xfId="0" applyFont="1" applyBorder="1">
      <alignment vertical="center"/>
    </xf>
    <xf numFmtId="166" fontId="36" fillId="2" borderId="10" xfId="1" applyNumberFormat="1" applyFont="1" applyFill="1" applyBorder="1" applyAlignment="1">
      <alignment vertical="center"/>
    </xf>
    <xf numFmtId="166" fontId="22" fillId="2" borderId="10" xfId="1" applyNumberFormat="1" applyFont="1" applyFill="1" applyBorder="1" applyAlignment="1">
      <alignment horizontal="center" vertical="center"/>
    </xf>
    <xf numFmtId="166" fontId="22" fillId="3" borderId="2" xfId="1" applyNumberFormat="1" applyFont="1" applyFill="1" applyBorder="1" applyAlignment="1">
      <alignment vertical="center"/>
    </xf>
    <xf numFmtId="166" fontId="22" fillId="3" borderId="2" xfId="1" applyNumberFormat="1" applyFont="1" applyFill="1" applyBorder="1" applyAlignment="1">
      <alignment horizontal="center" vertical="center"/>
    </xf>
    <xf numFmtId="0" fontId="24" fillId="0" borderId="0" xfId="0" applyFont="1" applyAlignment="1">
      <alignment horizontal="center" vertical="center"/>
    </xf>
    <xf numFmtId="0" fontId="24" fillId="0" borderId="0" xfId="0" applyFont="1" applyBorder="1" applyAlignment="1">
      <alignment horizontal="center" vertical="center"/>
    </xf>
    <xf numFmtId="9" fontId="24" fillId="0" borderId="0" xfId="2" applyFont="1" applyAlignment="1">
      <alignment horizontal="center" vertical="center"/>
    </xf>
    <xf numFmtId="0" fontId="56" fillId="0" borderId="0" xfId="0" applyFont="1" applyAlignment="1">
      <alignment horizontal="left" vertical="center"/>
    </xf>
    <xf numFmtId="166" fontId="56" fillId="0" borderId="0" xfId="1" applyNumberFormat="1" applyFont="1" applyAlignment="1">
      <alignment vertical="center"/>
    </xf>
    <xf numFmtId="166" fontId="57" fillId="0" borderId="0" xfId="1" applyNumberFormat="1" applyFont="1" applyAlignment="1">
      <alignment horizontal="center" vertical="center"/>
    </xf>
    <xf numFmtId="9" fontId="24" fillId="0" borderId="0" xfId="2" applyFont="1" applyBorder="1" applyAlignment="1">
      <alignment horizontal="center" vertical="center"/>
    </xf>
    <xf numFmtId="0" fontId="56" fillId="0" borderId="0" xfId="0" applyFont="1" applyBorder="1" applyAlignment="1">
      <alignment horizontal="left" vertical="center"/>
    </xf>
    <xf numFmtId="0" fontId="24" fillId="0" borderId="0" xfId="0" applyFont="1" applyAlignment="1">
      <alignment horizontal="left" vertical="center"/>
    </xf>
    <xf numFmtId="166" fontId="58" fillId="0" borderId="0" xfId="1" applyNumberFormat="1" applyFont="1" applyAlignment="1">
      <alignment vertical="center"/>
    </xf>
    <xf numFmtId="166" fontId="59" fillId="0" borderId="0" xfId="1" applyNumberFormat="1" applyFont="1" applyAlignment="1">
      <alignment horizontal="center" vertical="center"/>
    </xf>
    <xf numFmtId="0" fontId="24" fillId="0" borderId="0" xfId="0" applyFont="1" applyBorder="1" applyAlignment="1">
      <alignment horizontal="left" vertical="center"/>
    </xf>
    <xf numFmtId="0" fontId="54" fillId="0" borderId="0" xfId="0" applyFont="1" applyAlignment="1">
      <alignment horizontal="left" vertical="center"/>
    </xf>
    <xf numFmtId="166" fontId="54" fillId="0" borderId="0" xfId="0" applyNumberFormat="1" applyFont="1">
      <alignment vertical="center"/>
    </xf>
    <xf numFmtId="166" fontId="54" fillId="0" borderId="0" xfId="0" applyNumberFormat="1" applyFont="1" applyAlignment="1">
      <alignment horizontal="center" vertical="center"/>
    </xf>
    <xf numFmtId="0" fontId="54" fillId="0" borderId="0" xfId="0" applyFont="1" applyBorder="1" applyAlignment="1">
      <alignment horizontal="left" vertical="center"/>
    </xf>
    <xf numFmtId="0" fontId="41" fillId="9" borderId="0" xfId="0" applyFont="1" applyFill="1" applyBorder="1" applyAlignment="1">
      <alignment horizontal="left" vertical="center"/>
    </xf>
    <xf numFmtId="9" fontId="41" fillId="9" borderId="0" xfId="2" applyFont="1" applyFill="1" applyAlignment="1">
      <alignment vertical="center"/>
    </xf>
    <xf numFmtId="166" fontId="41" fillId="9" borderId="0" xfId="0" applyNumberFormat="1" applyFont="1" applyFill="1" applyAlignment="1">
      <alignment horizontal="center" vertical="center"/>
    </xf>
    <xf numFmtId="166" fontId="24" fillId="0" borderId="38" xfId="1" applyNumberFormat="1" applyFont="1" applyBorder="1" applyAlignment="1">
      <alignment vertical="center"/>
    </xf>
    <xf numFmtId="166" fontId="54" fillId="0" borderId="39" xfId="0" applyNumberFormat="1" applyFont="1" applyBorder="1" applyAlignment="1">
      <alignment horizontal="center" vertical="center"/>
    </xf>
    <xf numFmtId="166" fontId="24" fillId="0" borderId="0" xfId="1" applyNumberFormat="1" applyFont="1" applyBorder="1" applyAlignment="1">
      <alignment vertical="center"/>
    </xf>
    <xf numFmtId="166" fontId="54" fillId="0" borderId="41" xfId="0" applyNumberFormat="1" applyFont="1" applyBorder="1" applyAlignment="1">
      <alignment horizontal="center" vertical="center"/>
    </xf>
    <xf numFmtId="166" fontId="22" fillId="0" borderId="53" xfId="0" applyNumberFormat="1" applyFont="1" applyBorder="1">
      <alignment vertical="center"/>
    </xf>
    <xf numFmtId="166" fontId="22" fillId="0" borderId="52" xfId="0" applyNumberFormat="1" applyFont="1" applyBorder="1" applyAlignment="1">
      <alignment horizontal="center" vertical="center"/>
    </xf>
    <xf numFmtId="0" fontId="9" fillId="21" borderId="0" xfId="0" applyFont="1" applyFill="1">
      <alignment vertical="center"/>
    </xf>
    <xf numFmtId="0" fontId="43" fillId="0" borderId="40" xfId="0" applyFont="1" applyBorder="1" applyAlignment="1">
      <alignment horizontal="center" vertical="center"/>
    </xf>
    <xf numFmtId="0" fontId="43" fillId="0" borderId="0" xfId="0" applyFont="1" applyBorder="1" applyAlignment="1">
      <alignment horizontal="center" vertical="center"/>
    </xf>
    <xf numFmtId="166" fontId="54" fillId="0" borderId="0" xfId="0" applyNumberFormat="1" applyFont="1" applyBorder="1">
      <alignment vertical="center"/>
    </xf>
    <xf numFmtId="0" fontId="43" fillId="0" borderId="121" xfId="0" applyFont="1" applyBorder="1" applyAlignment="1">
      <alignment horizontal="center" vertical="center"/>
    </xf>
    <xf numFmtId="0" fontId="24" fillId="0" borderId="40" xfId="0" applyFont="1" applyBorder="1">
      <alignment vertical="center"/>
    </xf>
    <xf numFmtId="0" fontId="24" fillId="0" borderId="0" xfId="0" applyFont="1" applyBorder="1" applyAlignment="1">
      <alignment horizontal="left" vertical="center" indent="1"/>
    </xf>
    <xf numFmtId="166" fontId="54" fillId="0" borderId="41" xfId="1" applyNumberFormat="1" applyFont="1" applyBorder="1" applyAlignment="1">
      <alignment horizontal="center" vertical="center"/>
    </xf>
    <xf numFmtId="0" fontId="24" fillId="0" borderId="80" xfId="0" applyFont="1" applyBorder="1">
      <alignment vertical="center"/>
    </xf>
    <xf numFmtId="9" fontId="24" fillId="0" borderId="60" xfId="2" applyFont="1" applyBorder="1" applyAlignment="1">
      <alignment horizontal="center" vertical="center"/>
    </xf>
    <xf numFmtId="0" fontId="24" fillId="0" borderId="60" xfId="0" applyFont="1" applyBorder="1" applyAlignment="1">
      <alignment horizontal="left" vertical="center" indent="1"/>
    </xf>
    <xf numFmtId="166" fontId="24" fillId="0" borderId="43" xfId="1" applyNumberFormat="1" applyFont="1" applyBorder="1" applyAlignment="1">
      <alignment vertical="center"/>
    </xf>
    <xf numFmtId="166" fontId="54" fillId="0" borderId="44" xfId="1" applyNumberFormat="1" applyFont="1" applyBorder="1" applyAlignment="1">
      <alignment horizontal="center" vertical="center"/>
    </xf>
    <xf numFmtId="0" fontId="24" fillId="0" borderId="124" xfId="0" applyFont="1" applyBorder="1">
      <alignment vertical="center"/>
    </xf>
    <xf numFmtId="0" fontId="22" fillId="0" borderId="65" xfId="0" applyFont="1" applyBorder="1" applyAlignment="1">
      <alignment horizontal="left" vertical="center"/>
    </xf>
    <xf numFmtId="164" fontId="9" fillId="0" borderId="65" xfId="0" applyNumberFormat="1" applyFont="1" applyBorder="1" applyAlignment="1">
      <alignment horizontal="center" vertical="center"/>
    </xf>
    <xf numFmtId="164" fontId="22" fillId="0" borderId="68" xfId="0" applyNumberFormat="1" applyFont="1" applyBorder="1" applyAlignment="1">
      <alignment horizontal="center" vertical="center"/>
    </xf>
    <xf numFmtId="0" fontId="22" fillId="0" borderId="57" xfId="0" applyFont="1" applyBorder="1" applyAlignment="1">
      <alignment horizontal="left" vertical="center"/>
    </xf>
    <xf numFmtId="0" fontId="9" fillId="0" borderId="57" xfId="0" applyFont="1" applyBorder="1" applyAlignment="1">
      <alignment horizontal="center" vertical="center"/>
    </xf>
    <xf numFmtId="166" fontId="22" fillId="0" borderId="72" xfId="1" applyNumberFormat="1" applyFont="1" applyBorder="1" applyAlignment="1">
      <alignment horizontal="center" vertical="center"/>
    </xf>
    <xf numFmtId="0" fontId="46" fillId="6" borderId="73" xfId="0" applyFont="1" applyFill="1" applyBorder="1" applyAlignment="1">
      <alignment vertical="center"/>
    </xf>
    <xf numFmtId="166" fontId="46" fillId="6" borderId="73" xfId="0" applyNumberFormat="1" applyFont="1" applyFill="1" applyBorder="1">
      <alignment vertical="center"/>
    </xf>
    <xf numFmtId="166" fontId="46" fillId="6" borderId="71" xfId="0" applyNumberFormat="1" applyFont="1" applyFill="1" applyBorder="1" applyAlignment="1">
      <alignment horizontal="center" vertical="center"/>
    </xf>
    <xf numFmtId="0" fontId="43" fillId="21" borderId="0" xfId="0" applyFont="1" applyFill="1">
      <alignment vertical="center"/>
    </xf>
    <xf numFmtId="0" fontId="9" fillId="0" borderId="0" xfId="0" applyFont="1" applyBorder="1" applyAlignment="1">
      <alignment horizontal="left" vertical="center" indent="1"/>
    </xf>
    <xf numFmtId="166" fontId="9" fillId="0" borderId="0" xfId="1" applyNumberFormat="1" applyFont="1" applyBorder="1" applyAlignment="1">
      <alignment vertical="center"/>
    </xf>
    <xf numFmtId="166" fontId="22" fillId="0" borderId="14" xfId="1" applyNumberFormat="1" applyFont="1" applyBorder="1" applyAlignment="1">
      <alignment horizontal="center" vertical="center"/>
    </xf>
    <xf numFmtId="0" fontId="9" fillId="0" borderId="69" xfId="0" applyFont="1" applyBorder="1">
      <alignment vertical="center"/>
    </xf>
    <xf numFmtId="0" fontId="9" fillId="0" borderId="60" xfId="0" applyFont="1" applyBorder="1" applyAlignment="1">
      <alignment horizontal="left" vertical="center" indent="1"/>
    </xf>
    <xf numFmtId="166" fontId="9" fillId="0" borderId="60" xfId="1" applyNumberFormat="1" applyFont="1" applyBorder="1" applyAlignment="1">
      <alignment vertical="center"/>
    </xf>
    <xf numFmtId="166" fontId="22" fillId="0" borderId="70" xfId="1" applyNumberFormat="1" applyFont="1" applyBorder="1" applyAlignment="1">
      <alignment horizontal="center" vertical="center"/>
    </xf>
    <xf numFmtId="0" fontId="9" fillId="0" borderId="124" xfId="0" applyFont="1" applyBorder="1">
      <alignment vertical="center"/>
    </xf>
    <xf numFmtId="0" fontId="36" fillId="0" borderId="74" xfId="0" applyFont="1" applyFill="1" applyBorder="1" applyAlignment="1">
      <alignment horizontal="left" vertical="center"/>
    </xf>
    <xf numFmtId="166" fontId="9" fillId="0" borderId="0" xfId="1" applyNumberFormat="1" applyFont="1" applyFill="1" applyBorder="1" applyAlignment="1">
      <alignment vertical="center"/>
    </xf>
    <xf numFmtId="0" fontId="22" fillId="0" borderId="0" xfId="0" applyFont="1" applyAlignment="1">
      <alignment horizontal="center" vertical="center"/>
    </xf>
    <xf numFmtId="0" fontId="41" fillId="0" borderId="0" xfId="0" applyFont="1" applyFill="1" applyBorder="1" applyAlignment="1">
      <alignment horizontal="left" vertical="center"/>
    </xf>
    <xf numFmtId="166" fontId="24" fillId="0" borderId="0" xfId="1" applyNumberFormat="1" applyFont="1" applyFill="1" applyBorder="1" applyAlignment="1">
      <alignment vertical="center"/>
    </xf>
    <xf numFmtId="0" fontId="9" fillId="0" borderId="17" xfId="0" applyFont="1" applyBorder="1" applyAlignment="1">
      <alignment vertical="center"/>
    </xf>
    <xf numFmtId="164" fontId="22" fillId="0" borderId="20" xfId="0" applyNumberFormat="1" applyFont="1" applyBorder="1" applyAlignment="1">
      <alignment horizontal="center" vertical="center"/>
    </xf>
    <xf numFmtId="0" fontId="9" fillId="0" borderId="6" xfId="0" applyFont="1" applyBorder="1" applyAlignment="1">
      <alignment vertical="center"/>
    </xf>
    <xf numFmtId="164" fontId="9" fillId="0" borderId="87" xfId="0" applyNumberFormat="1" applyFont="1" applyBorder="1" applyAlignment="1">
      <alignment horizontal="center" vertical="center"/>
    </xf>
    <xf numFmtId="164" fontId="22" fillId="0" borderId="9" xfId="0" applyNumberFormat="1" applyFont="1" applyBorder="1" applyAlignment="1">
      <alignment horizontal="center" vertical="center"/>
    </xf>
    <xf numFmtId="0" fontId="22" fillId="8" borderId="32" xfId="0" applyFont="1" applyFill="1" applyBorder="1" applyAlignment="1">
      <alignment vertical="center" wrapText="1"/>
    </xf>
    <xf numFmtId="166" fontId="22" fillId="8" borderId="35" xfId="1" applyNumberFormat="1" applyFont="1" applyFill="1" applyBorder="1" applyAlignment="1">
      <alignment horizontal="center" vertical="center"/>
    </xf>
    <xf numFmtId="0" fontId="22" fillId="8" borderId="64" xfId="0" applyFont="1" applyFill="1" applyBorder="1" applyAlignment="1">
      <alignment vertical="center" wrapText="1"/>
    </xf>
    <xf numFmtId="166" fontId="9" fillId="8" borderId="65" xfId="1" applyNumberFormat="1" applyFont="1" applyFill="1" applyBorder="1" applyAlignment="1">
      <alignment horizontal="center" vertical="center"/>
    </xf>
    <xf numFmtId="166" fontId="60" fillId="8" borderId="65" xfId="1" applyNumberFormat="1" applyFont="1" applyFill="1" applyBorder="1" applyAlignment="1">
      <alignment horizontal="center" vertical="center"/>
    </xf>
    <xf numFmtId="166" fontId="22" fillId="8" borderId="68" xfId="1" applyNumberFormat="1" applyFont="1" applyFill="1" applyBorder="1" applyAlignment="1">
      <alignment horizontal="center" vertical="center"/>
    </xf>
    <xf numFmtId="0" fontId="22" fillId="5" borderId="32" xfId="0" applyFont="1" applyFill="1" applyBorder="1" applyAlignment="1">
      <alignment horizontal="left" vertical="center" wrapText="1"/>
    </xf>
    <xf numFmtId="166" fontId="22" fillId="5" borderId="35" xfId="1" applyNumberFormat="1" applyFont="1" applyFill="1" applyBorder="1" applyAlignment="1">
      <alignment horizontal="center" vertical="center"/>
    </xf>
    <xf numFmtId="0" fontId="22" fillId="5" borderId="66" xfId="0" applyFont="1" applyFill="1" applyBorder="1" applyAlignment="1">
      <alignment horizontal="left" vertical="center" wrapText="1"/>
    </xf>
    <xf numFmtId="166" fontId="9" fillId="5" borderId="36" xfId="1" applyNumberFormat="1" applyFont="1" applyFill="1" applyBorder="1" applyAlignment="1">
      <alignment horizontal="center" vertical="center"/>
    </xf>
    <xf numFmtId="166" fontId="60" fillId="5" borderId="36" xfId="1" applyNumberFormat="1" applyFont="1" applyFill="1" applyBorder="1" applyAlignment="1">
      <alignment horizontal="center" vertical="center"/>
    </xf>
    <xf numFmtId="166" fontId="22" fillId="5" borderId="142" xfId="1" applyNumberFormat="1" applyFont="1" applyFill="1" applyBorder="1" applyAlignment="1">
      <alignment horizontal="center" vertical="center"/>
    </xf>
    <xf numFmtId="0" fontId="22" fillId="4" borderId="84" xfId="0" applyFont="1" applyFill="1" applyBorder="1" applyAlignment="1">
      <alignment vertical="center" wrapText="1"/>
    </xf>
    <xf numFmtId="166" fontId="22" fillId="4" borderId="85" xfId="1" applyNumberFormat="1" applyFont="1" applyFill="1" applyBorder="1" applyAlignment="1">
      <alignment horizontal="center" vertical="center"/>
    </xf>
    <xf numFmtId="0" fontId="22" fillId="4" borderId="143" xfId="0" applyFont="1" applyFill="1" applyBorder="1" applyAlignment="1">
      <alignment vertical="center" wrapText="1"/>
    </xf>
    <xf numFmtId="166" fontId="60" fillId="4" borderId="62" xfId="1" applyNumberFormat="1" applyFont="1" applyFill="1" applyBorder="1" applyAlignment="1">
      <alignment horizontal="center" vertical="center"/>
    </xf>
    <xf numFmtId="166" fontId="9" fillId="4" borderId="62" xfId="1" applyNumberFormat="1" applyFont="1" applyFill="1" applyBorder="1" applyAlignment="1">
      <alignment horizontal="center" vertical="center"/>
    </xf>
    <xf numFmtId="166" fontId="22" fillId="4" borderId="91" xfId="1" applyNumberFormat="1" applyFont="1" applyFill="1" applyBorder="1" applyAlignment="1">
      <alignment horizontal="center" vertical="center"/>
    </xf>
    <xf numFmtId="0" fontId="9" fillId="0" borderId="0" xfId="0" applyFont="1" applyAlignment="1">
      <alignment horizontal="center" vertical="center"/>
    </xf>
    <xf numFmtId="0" fontId="35" fillId="0" borderId="0" xfId="0" applyFont="1">
      <alignment vertical="center"/>
    </xf>
    <xf numFmtId="0" fontId="35" fillId="0" borderId="0" xfId="0" applyFont="1" applyBorder="1">
      <alignment vertical="center"/>
    </xf>
    <xf numFmtId="167" fontId="9" fillId="0" borderId="0" xfId="1" applyNumberFormat="1" applyFont="1" applyAlignment="1">
      <alignment vertical="center"/>
    </xf>
    <xf numFmtId="0" fontId="22" fillId="0" borderId="96" xfId="0" applyFont="1" applyBorder="1" applyAlignment="1">
      <alignment horizontal="left" vertical="center"/>
    </xf>
    <xf numFmtId="164" fontId="9" fillId="0" borderId="96" xfId="0" applyNumberFormat="1" applyFont="1" applyBorder="1" applyAlignment="1">
      <alignment horizontal="center" vertical="center"/>
    </xf>
    <xf numFmtId="164" fontId="22" fillId="0" borderId="97" xfId="0" applyNumberFormat="1" applyFont="1" applyBorder="1" applyAlignment="1">
      <alignment horizontal="center" vertical="center"/>
    </xf>
    <xf numFmtId="166" fontId="22" fillId="0" borderId="98" xfId="1" applyNumberFormat="1" applyFont="1" applyBorder="1" applyAlignment="1">
      <alignment horizontal="center" vertical="center"/>
    </xf>
    <xf numFmtId="0" fontId="22" fillId="7" borderId="73" xfId="0" applyFont="1" applyFill="1" applyBorder="1" applyAlignment="1">
      <alignment vertical="center"/>
    </xf>
    <xf numFmtId="166" fontId="22" fillId="7" borderId="73" xfId="0" applyNumberFormat="1" applyFont="1" applyFill="1" applyBorder="1">
      <alignment vertical="center"/>
    </xf>
    <xf numFmtId="166" fontId="22" fillId="7" borderId="100" xfId="0" applyNumberFormat="1" applyFont="1" applyFill="1" applyBorder="1" applyAlignment="1">
      <alignment horizontal="center" vertical="center"/>
    </xf>
    <xf numFmtId="0" fontId="9" fillId="0" borderId="40" xfId="0" applyFont="1" applyBorder="1">
      <alignment vertical="center"/>
    </xf>
    <xf numFmtId="166" fontId="22" fillId="0" borderId="41" xfId="1" applyNumberFormat="1" applyFont="1" applyBorder="1" applyAlignment="1">
      <alignment horizontal="center" vertical="center"/>
    </xf>
    <xf numFmtId="0" fontId="9" fillId="0" borderId="80" xfId="0" applyFont="1" applyBorder="1">
      <alignment vertical="center"/>
    </xf>
    <xf numFmtId="166" fontId="22" fillId="0" borderId="112" xfId="1" applyNumberFormat="1" applyFont="1" applyBorder="1" applyAlignment="1">
      <alignment horizontal="center" vertical="center"/>
    </xf>
    <xf numFmtId="0" fontId="22" fillId="0" borderId="41" xfId="0" applyFont="1" applyBorder="1" applyAlignment="1">
      <alignment horizontal="center" vertical="center"/>
    </xf>
    <xf numFmtId="0" fontId="54" fillId="0" borderId="41" xfId="0" applyFont="1" applyBorder="1" applyAlignment="1">
      <alignment horizontal="center" vertical="center"/>
    </xf>
    <xf numFmtId="164" fontId="22" fillId="0" borderId="114" xfId="0" applyNumberFormat="1" applyFont="1" applyBorder="1" applyAlignment="1">
      <alignment horizontal="center" vertical="center"/>
    </xf>
    <xf numFmtId="166" fontId="22" fillId="16" borderId="73" xfId="0" applyNumberFormat="1" applyFont="1" applyFill="1" applyBorder="1">
      <alignment vertical="center"/>
    </xf>
    <xf numFmtId="166" fontId="22" fillId="16" borderId="100" xfId="0" applyNumberFormat="1" applyFont="1" applyFill="1" applyBorder="1" applyAlignment="1">
      <alignment horizontal="center" vertical="center"/>
    </xf>
    <xf numFmtId="166" fontId="24" fillId="0" borderId="60" xfId="1" applyNumberFormat="1" applyFont="1" applyBorder="1" applyAlignment="1">
      <alignment vertical="center"/>
    </xf>
    <xf numFmtId="166" fontId="54" fillId="0" borderId="112" xfId="1" applyNumberFormat="1" applyFont="1" applyBorder="1" applyAlignment="1">
      <alignment horizontal="center" vertical="center"/>
    </xf>
    <xf numFmtId="0" fontId="41" fillId="0" borderId="74" xfId="0" applyFont="1" applyFill="1" applyBorder="1" applyAlignment="1">
      <alignment horizontal="left" vertical="center"/>
    </xf>
    <xf numFmtId="0" fontId="43" fillId="18" borderId="113" xfId="0" applyFont="1" applyFill="1" applyBorder="1" applyAlignment="1">
      <alignment vertical="center"/>
    </xf>
    <xf numFmtId="0" fontId="45" fillId="18" borderId="40" xfId="0" applyFont="1" applyFill="1" applyBorder="1" applyAlignment="1">
      <alignment vertical="center" wrapText="1"/>
    </xf>
    <xf numFmtId="0" fontId="24" fillId="18" borderId="11" xfId="0" applyFont="1" applyFill="1" applyBorder="1">
      <alignment vertical="center"/>
    </xf>
    <xf numFmtId="0" fontId="24" fillId="18" borderId="0" xfId="0" applyFont="1" applyFill="1" applyBorder="1" applyAlignment="1">
      <alignment horizontal="left" vertical="center" indent="1"/>
    </xf>
    <xf numFmtId="166" fontId="24" fillId="18" borderId="0" xfId="1" applyNumberFormat="1" applyFont="1" applyFill="1" applyBorder="1" applyAlignment="1">
      <alignment vertical="center"/>
    </xf>
    <xf numFmtId="166" fontId="54" fillId="18" borderId="115" xfId="1" applyNumberFormat="1" applyFont="1" applyFill="1" applyBorder="1" applyAlignment="1">
      <alignment horizontal="center" vertical="center"/>
    </xf>
    <xf numFmtId="0" fontId="45" fillId="18" borderId="121" xfId="0" applyFont="1" applyFill="1" applyBorder="1" applyAlignment="1">
      <alignment vertical="center" wrapText="1"/>
    </xf>
    <xf numFmtId="0" fontId="24" fillId="18" borderId="69" xfId="0" applyFont="1" applyFill="1" applyBorder="1">
      <alignment vertical="center"/>
    </xf>
    <xf numFmtId="0" fontId="24" fillId="18" borderId="60" xfId="0" applyFont="1" applyFill="1" applyBorder="1" applyAlignment="1">
      <alignment horizontal="left" vertical="center" indent="1"/>
    </xf>
    <xf numFmtId="166" fontId="54" fillId="18" borderId="116" xfId="1" applyNumberFormat="1" applyFont="1" applyFill="1" applyBorder="1" applyAlignment="1">
      <alignment horizontal="center" vertical="center"/>
    </xf>
    <xf numFmtId="0" fontId="45" fillId="18" borderId="0" xfId="0" applyFont="1" applyFill="1" applyBorder="1" applyAlignment="1">
      <alignment vertical="center" wrapText="1"/>
    </xf>
    <xf numFmtId="0" fontId="43" fillId="18" borderId="0" xfId="0" applyFont="1" applyFill="1" applyBorder="1" applyAlignment="1">
      <alignment vertical="center"/>
    </xf>
    <xf numFmtId="166" fontId="22" fillId="18" borderId="98" xfId="1" applyNumberFormat="1" applyFont="1" applyFill="1" applyBorder="1" applyAlignment="1">
      <alignment horizontal="center" vertical="center"/>
    </xf>
    <xf numFmtId="0" fontId="61" fillId="18" borderId="117" xfId="0" applyFont="1" applyFill="1" applyBorder="1" applyAlignment="1">
      <alignment vertical="center"/>
    </xf>
    <xf numFmtId="0" fontId="61" fillId="18" borderId="118" xfId="0" applyFont="1" applyFill="1" applyBorder="1" applyAlignment="1">
      <alignment vertical="center" wrapText="1"/>
    </xf>
    <xf numFmtId="0" fontId="46" fillId="18" borderId="118" xfId="0" applyFont="1" applyFill="1" applyBorder="1" applyAlignment="1">
      <alignment vertical="center"/>
    </xf>
    <xf numFmtId="166" fontId="62" fillId="18" borderId="118" xfId="0" applyNumberFormat="1" applyFont="1" applyFill="1" applyBorder="1">
      <alignment vertical="center"/>
    </xf>
    <xf numFmtId="166" fontId="22" fillId="18" borderId="119" xfId="1" applyNumberFormat="1" applyFont="1" applyFill="1" applyBorder="1" applyAlignment="1">
      <alignment horizontal="center" vertical="center"/>
    </xf>
    <xf numFmtId="0" fontId="54" fillId="0" borderId="0" xfId="0" applyFont="1" applyBorder="1">
      <alignment vertical="center"/>
    </xf>
    <xf numFmtId="170" fontId="24" fillId="0" borderId="0" xfId="0" applyNumberFormat="1" applyFont="1">
      <alignment vertical="center"/>
    </xf>
    <xf numFmtId="9" fontId="24" fillId="0" borderId="0" xfId="2" applyFont="1" applyAlignment="1">
      <alignment vertical="center"/>
    </xf>
    <xf numFmtId="170" fontId="24" fillId="0" borderId="0" xfId="0" applyNumberFormat="1" applyFont="1" applyBorder="1">
      <alignment vertical="center"/>
    </xf>
    <xf numFmtId="0" fontId="22" fillId="5" borderId="73" xfId="0" applyFont="1" applyFill="1" applyBorder="1" applyAlignment="1">
      <alignment vertical="center"/>
    </xf>
    <xf numFmtId="166" fontId="22" fillId="5" borderId="73" xfId="0" applyNumberFormat="1" applyFont="1" applyFill="1" applyBorder="1">
      <alignment vertical="center"/>
    </xf>
    <xf numFmtId="166" fontId="22" fillId="5" borderId="100" xfId="0" applyNumberFormat="1" applyFont="1" applyFill="1" applyBorder="1" applyAlignment="1">
      <alignment horizontal="center" vertical="center"/>
    </xf>
    <xf numFmtId="0" fontId="24" fillId="0" borderId="42" xfId="0" applyFont="1" applyBorder="1">
      <alignment vertical="center"/>
    </xf>
    <xf numFmtId="9" fontId="24" fillId="0" borderId="43" xfId="2" applyFont="1" applyBorder="1" applyAlignment="1">
      <alignment horizontal="center" vertical="center"/>
    </xf>
    <xf numFmtId="0" fontId="24" fillId="0" borderId="43" xfId="0" applyFont="1" applyBorder="1" applyAlignment="1">
      <alignment horizontal="left" vertical="center" indent="1"/>
    </xf>
    <xf numFmtId="0" fontId="24" fillId="0" borderId="120" xfId="0" applyFont="1" applyBorder="1">
      <alignment vertical="center"/>
    </xf>
    <xf numFmtId="0" fontId="43" fillId="16" borderId="73" xfId="0" applyFont="1" applyFill="1" applyBorder="1" applyAlignment="1">
      <alignment vertical="center"/>
    </xf>
    <xf numFmtId="0" fontId="54" fillId="0" borderId="81" xfId="0" applyFont="1" applyBorder="1">
      <alignment vertical="center"/>
    </xf>
    <xf numFmtId="166" fontId="54" fillId="0" borderId="81" xfId="1" applyNumberFormat="1" applyFont="1" applyBorder="1" applyAlignment="1">
      <alignment vertical="center"/>
    </xf>
    <xf numFmtId="166" fontId="22" fillId="0" borderId="90" xfId="1" applyNumberFormat="1" applyFont="1" applyBorder="1" applyAlignment="1">
      <alignment horizontal="center" vertical="center"/>
    </xf>
    <xf numFmtId="166" fontId="54" fillId="0" borderId="0" xfId="1" applyNumberFormat="1" applyFont="1" applyBorder="1" applyAlignment="1">
      <alignment vertical="center"/>
    </xf>
    <xf numFmtId="0" fontId="22" fillId="7" borderId="110" xfId="0" applyFont="1" applyFill="1" applyBorder="1" applyAlignment="1">
      <alignment vertical="center"/>
    </xf>
    <xf numFmtId="166" fontId="22" fillId="7" borderId="110" xfId="0" applyNumberFormat="1" applyFont="1" applyFill="1" applyBorder="1">
      <alignment vertical="center"/>
    </xf>
    <xf numFmtId="166" fontId="22" fillId="7" borderId="111" xfId="0" applyNumberFormat="1" applyFont="1" applyFill="1" applyBorder="1" applyAlignment="1">
      <alignment horizontal="center" vertical="center"/>
    </xf>
    <xf numFmtId="0" fontId="61" fillId="18" borderId="120" xfId="0" applyFont="1" applyFill="1" applyBorder="1" applyAlignment="1">
      <alignment vertical="center"/>
    </xf>
    <xf numFmtId="0" fontId="61" fillId="18" borderId="43" xfId="0" applyFont="1" applyFill="1" applyBorder="1" applyAlignment="1">
      <alignment vertical="center" wrapText="1"/>
    </xf>
    <xf numFmtId="0" fontId="46" fillId="18" borderId="43" xfId="0" applyFont="1" applyFill="1" applyBorder="1" applyAlignment="1">
      <alignment vertical="center"/>
    </xf>
    <xf numFmtId="166" fontId="62" fillId="18" borderId="43" xfId="0" applyNumberFormat="1" applyFont="1" applyFill="1" applyBorder="1">
      <alignment vertical="center"/>
    </xf>
    <xf numFmtId="166" fontId="22" fillId="18" borderId="144" xfId="1" applyNumberFormat="1" applyFont="1" applyFill="1" applyBorder="1" applyAlignment="1">
      <alignment horizontal="center" vertical="center"/>
    </xf>
    <xf numFmtId="0" fontId="43" fillId="18" borderId="145" xfId="0" applyFont="1" applyFill="1" applyBorder="1" applyAlignment="1">
      <alignment vertical="center"/>
    </xf>
    <xf numFmtId="0" fontId="45" fillId="18" borderId="83" xfId="0" applyFont="1" applyFill="1" applyBorder="1" applyAlignment="1">
      <alignment vertical="center" wrapText="1"/>
    </xf>
    <xf numFmtId="0" fontId="43" fillId="18" borderId="83" xfId="0" applyFont="1" applyFill="1" applyBorder="1" applyAlignment="1">
      <alignment vertical="center"/>
    </xf>
    <xf numFmtId="166" fontId="49" fillId="18" borderId="83" xfId="0" applyNumberFormat="1" applyFont="1" applyFill="1" applyBorder="1">
      <alignment vertical="center"/>
    </xf>
    <xf numFmtId="166" fontId="22" fillId="18" borderId="146" xfId="1" applyNumberFormat="1" applyFont="1" applyFill="1" applyBorder="1" applyAlignment="1">
      <alignment horizontal="center" vertical="center"/>
    </xf>
    <xf numFmtId="0" fontId="43" fillId="18" borderId="147" xfId="0" applyFont="1" applyFill="1" applyBorder="1" applyAlignment="1">
      <alignment vertical="center"/>
    </xf>
    <xf numFmtId="166" fontId="43" fillId="18" borderId="83" xfId="0" applyNumberFormat="1" applyFont="1" applyFill="1" applyBorder="1">
      <alignment vertical="center"/>
    </xf>
    <xf numFmtId="0" fontId="64" fillId="0" borderId="103" xfId="12" applyFont="1" applyFill="1" applyBorder="1" applyAlignment="1">
      <alignment horizontal="left" vertical="center"/>
    </xf>
    <xf numFmtId="0" fontId="40" fillId="0" borderId="148" xfId="0" applyFont="1" applyBorder="1" applyAlignment="1">
      <alignment horizontal="center" vertical="center"/>
    </xf>
    <xf numFmtId="9" fontId="65" fillId="0" borderId="133" xfId="2" applyFont="1" applyBorder="1" applyAlignment="1">
      <alignment vertical="center"/>
    </xf>
    <xf numFmtId="9" fontId="65" fillId="0" borderId="149" xfId="2" applyFont="1" applyBorder="1" applyAlignment="1">
      <alignment vertical="center"/>
    </xf>
    <xf numFmtId="1" fontId="45" fillId="0" borderId="0" xfId="0" applyNumberFormat="1" applyFont="1">
      <alignment vertical="center"/>
    </xf>
    <xf numFmtId="0" fontId="45" fillId="0" borderId="0" xfId="0" applyFont="1">
      <alignment vertical="center"/>
    </xf>
    <xf numFmtId="1" fontId="61" fillId="0" borderId="0" xfId="0" applyNumberFormat="1" applyFont="1">
      <alignment vertical="center"/>
    </xf>
    <xf numFmtId="0" fontId="22" fillId="7" borderId="150" xfId="0" applyFont="1" applyFill="1" applyBorder="1" applyAlignment="1">
      <alignment vertical="center"/>
    </xf>
    <xf numFmtId="0" fontId="22" fillId="7" borderId="45" xfId="0" applyFont="1" applyFill="1" applyBorder="1" applyAlignment="1">
      <alignment vertical="center" wrapText="1"/>
    </xf>
    <xf numFmtId="166" fontId="22" fillId="7" borderId="73" xfId="0" applyNumberFormat="1" applyFont="1" applyFill="1" applyBorder="1" applyAlignment="1">
      <alignment horizontal="center" vertical="center"/>
    </xf>
    <xf numFmtId="164" fontId="9" fillId="7" borderId="2" xfId="0" applyNumberFormat="1" applyFont="1" applyFill="1" applyBorder="1" applyAlignment="1">
      <alignment horizontal="center" vertical="center"/>
    </xf>
    <xf numFmtId="164" fontId="22" fillId="7" borderId="2" xfId="0" applyNumberFormat="1" applyFont="1" applyFill="1" applyBorder="1" applyAlignment="1">
      <alignment horizontal="center" vertical="center"/>
    </xf>
    <xf numFmtId="164" fontId="9" fillId="0" borderId="89" xfId="7" applyNumberFormat="1" applyFont="1" applyFill="1" applyBorder="1" applyAlignment="1">
      <alignment horizontal="center" vertical="center"/>
    </xf>
    <xf numFmtId="164" fontId="66" fillId="0" borderId="153" xfId="7" applyNumberFormat="1" applyFont="1" applyBorder="1" applyAlignment="1">
      <alignment horizontal="center" vertical="center" wrapText="1"/>
    </xf>
    <xf numFmtId="0" fontId="6" fillId="0" borderId="0" xfId="0" applyFont="1">
      <alignment vertical="center"/>
    </xf>
    <xf numFmtId="164" fontId="9" fillId="0" borderId="65" xfId="0" applyNumberFormat="1" applyFont="1" applyFill="1" applyBorder="1" applyAlignment="1">
      <alignment horizontal="center" vertical="center"/>
    </xf>
    <xf numFmtId="43" fontId="24" fillId="0" borderId="0" xfId="1" applyNumberFormat="1" applyFont="1" applyBorder="1" applyAlignment="1">
      <alignment vertical="center"/>
    </xf>
    <xf numFmtId="167" fontId="35" fillId="0" borderId="0" xfId="0" applyNumberFormat="1" applyFont="1">
      <alignment vertical="center"/>
    </xf>
    <xf numFmtId="167" fontId="35" fillId="0" borderId="0" xfId="1" applyNumberFormat="1" applyFont="1" applyAlignment="1">
      <alignment vertical="center"/>
    </xf>
    <xf numFmtId="9" fontId="69" fillId="3" borderId="0" xfId="2" applyFont="1" applyFill="1" applyBorder="1" applyAlignment="1">
      <alignment horizontal="center" vertical="center"/>
    </xf>
    <xf numFmtId="166" fontId="9" fillId="13" borderId="0" xfId="1" applyNumberFormat="1" applyFont="1" applyFill="1" applyBorder="1" applyAlignment="1">
      <alignment vertical="center"/>
    </xf>
    <xf numFmtId="166" fontId="9" fillId="13" borderId="60" xfId="1" applyNumberFormat="1" applyFont="1" applyFill="1" applyBorder="1" applyAlignment="1">
      <alignment vertical="center"/>
    </xf>
    <xf numFmtId="166" fontId="9" fillId="13" borderId="16" xfId="1" applyNumberFormat="1" applyFont="1" applyFill="1" applyBorder="1" applyAlignment="1">
      <alignment vertical="center"/>
    </xf>
    <xf numFmtId="166" fontId="22" fillId="13" borderId="73" xfId="0" applyNumberFormat="1" applyFont="1" applyFill="1" applyBorder="1">
      <alignment vertical="center"/>
    </xf>
    <xf numFmtId="1" fontId="45" fillId="13" borderId="0" xfId="0" applyNumberFormat="1" applyFont="1" applyFill="1">
      <alignment vertical="center"/>
    </xf>
    <xf numFmtId="164" fontId="22" fillId="13" borderId="4" xfId="0" applyNumberFormat="1" applyFont="1" applyFill="1" applyBorder="1" applyAlignment="1">
      <alignment horizontal="center" vertical="center"/>
    </xf>
    <xf numFmtId="3" fontId="24" fillId="0" borderId="0" xfId="0" applyNumberFormat="1" applyFont="1">
      <alignment vertical="center"/>
    </xf>
    <xf numFmtId="166" fontId="55" fillId="7" borderId="73" xfId="0" applyNumberFormat="1" applyFont="1" applyFill="1" applyBorder="1">
      <alignment vertical="center"/>
    </xf>
    <xf numFmtId="37" fontId="82" fillId="0" borderId="162" xfId="15" applyFont="1" applyBorder="1"/>
    <xf numFmtId="37" fontId="82" fillId="0" borderId="160" xfId="15" applyFont="1" applyBorder="1"/>
    <xf numFmtId="37" fontId="82" fillId="25" borderId="163" xfId="15" applyFont="1" applyFill="1" applyBorder="1"/>
    <xf numFmtId="37" fontId="82" fillId="25" borderId="142" xfId="15" applyFont="1" applyFill="1" applyBorder="1"/>
    <xf numFmtId="37" fontId="82" fillId="25" borderId="161" xfId="15" applyFont="1" applyFill="1" applyBorder="1"/>
    <xf numFmtId="37" fontId="82" fillId="2" borderId="160" xfId="15" applyFont="1" applyFill="1" applyBorder="1"/>
    <xf numFmtId="174" fontId="82" fillId="2" borderId="92" xfId="0" applyNumberFormat="1" applyFont="1" applyFill="1" applyBorder="1" applyAlignment="1"/>
    <xf numFmtId="174" fontId="82" fillId="0" borderId="93" xfId="0" applyNumberFormat="1" applyFont="1" applyBorder="1" applyAlignment="1"/>
    <xf numFmtId="174" fontId="82" fillId="0" borderId="87" xfId="0" applyNumberFormat="1" applyFont="1" applyBorder="1" applyAlignment="1"/>
    <xf numFmtId="174" fontId="82" fillId="0" borderId="159" xfId="0" applyNumberFormat="1" applyFont="1" applyBorder="1" applyAlignment="1"/>
    <xf numFmtId="174" fontId="82" fillId="0" borderId="5" xfId="0" applyNumberFormat="1" applyFont="1" applyBorder="1" applyAlignment="1"/>
    <xf numFmtId="0" fontId="82" fillId="2" borderId="160" xfId="0" applyFont="1" applyFill="1" applyBorder="1" applyAlignment="1"/>
    <xf numFmtId="174" fontId="82" fillId="2" borderId="82" xfId="0" applyNumberFormat="1" applyFont="1" applyFill="1" applyBorder="1" applyAlignment="1"/>
    <xf numFmtId="174" fontId="82" fillId="2" borderId="74" xfId="0" applyNumberFormat="1" applyFont="1" applyFill="1" applyBorder="1" applyAlignment="1"/>
    <xf numFmtId="174" fontId="82" fillId="2" borderId="10" xfId="0" applyNumberFormat="1" applyFont="1" applyFill="1" applyBorder="1" applyAlignment="1"/>
    <xf numFmtId="0" fontId="82" fillId="0" borderId="160" xfId="0" applyFont="1" applyBorder="1" applyAlignment="1"/>
    <xf numFmtId="0" fontId="82" fillId="0" borderId="162" xfId="0" applyFont="1" applyBorder="1" applyAlignment="1"/>
    <xf numFmtId="174" fontId="82" fillId="0" borderId="103" xfId="0" applyNumberFormat="1" applyFont="1" applyBorder="1" applyAlignment="1"/>
    <xf numFmtId="174" fontId="82" fillId="0" borderId="103" xfId="39" applyNumberFormat="1" applyFont="1" applyBorder="1"/>
    <xf numFmtId="174" fontId="82" fillId="0" borderId="61" xfId="39" applyNumberFormat="1" applyFont="1" applyBorder="1"/>
    <xf numFmtId="174" fontId="82" fillId="0" borderId="76" xfId="39" applyNumberFormat="1" applyFont="1" applyBorder="1"/>
    <xf numFmtId="174" fontId="82" fillId="0" borderId="151" xfId="39" applyNumberFormat="1" applyFont="1" applyBorder="1"/>
    <xf numFmtId="174" fontId="82" fillId="25" borderId="101" xfId="39" applyNumberFormat="1" applyFont="1" applyFill="1" applyBorder="1"/>
    <xf numFmtId="174" fontId="82" fillId="25" borderId="36" xfId="39" applyNumberFormat="1" applyFont="1" applyFill="1" applyBorder="1"/>
    <xf numFmtId="174" fontId="82" fillId="25" borderId="55" xfId="39" applyNumberFormat="1" applyFont="1" applyFill="1" applyBorder="1"/>
    <xf numFmtId="174" fontId="82" fillId="25" borderId="31" xfId="39" applyNumberFormat="1" applyFont="1" applyFill="1" applyBorder="1"/>
    <xf numFmtId="174" fontId="82" fillId="0" borderId="87" xfId="39" applyNumberFormat="1" applyFont="1" applyBorder="1"/>
    <xf numFmtId="174" fontId="82" fillId="0" borderId="159" xfId="39" applyNumberFormat="1" applyFont="1" applyBorder="1"/>
    <xf numFmtId="174" fontId="82" fillId="0" borderId="5" xfId="39" applyNumberFormat="1" applyFont="1" applyBorder="1"/>
    <xf numFmtId="174" fontId="82" fillId="0" borderId="93" xfId="39" applyNumberFormat="1" applyFont="1" applyBorder="1"/>
    <xf numFmtId="174" fontId="82" fillId="2" borderId="82" xfId="39" applyNumberFormat="1" applyFont="1" applyFill="1" applyBorder="1"/>
    <xf numFmtId="174" fontId="82" fillId="2" borderId="74" xfId="39" applyNumberFormat="1" applyFont="1" applyFill="1" applyBorder="1"/>
    <xf numFmtId="174" fontId="82" fillId="2" borderId="92" xfId="39" applyNumberFormat="1" applyFont="1" applyFill="1" applyBorder="1"/>
    <xf numFmtId="174" fontId="82" fillId="2" borderId="10" xfId="39" applyNumberFormat="1" applyFont="1" applyFill="1" applyBorder="1"/>
    <xf numFmtId="9" fontId="82" fillId="0" borderId="0" xfId="41" applyFont="1"/>
    <xf numFmtId="0" fontId="82" fillId="25" borderId="161" xfId="0" applyFont="1" applyFill="1" applyBorder="1" applyAlignment="1"/>
    <xf numFmtId="37" fontId="82" fillId="0" borderId="156" xfId="40" applyFont="1" applyBorder="1" applyAlignment="1">
      <alignment horizontal="center"/>
    </xf>
    <xf numFmtId="37" fontId="82" fillId="0" borderId="157" xfId="40" applyFont="1" applyBorder="1" applyAlignment="1">
      <alignment horizontal="center"/>
    </xf>
    <xf numFmtId="37" fontId="82" fillId="0" borderId="86" xfId="40" applyFont="1" applyBorder="1" applyAlignment="1">
      <alignment horizontal="center"/>
    </xf>
    <xf numFmtId="37" fontId="82" fillId="0" borderId="158" xfId="40" applyFont="1" applyBorder="1" applyAlignment="1">
      <alignment horizontal="center"/>
    </xf>
    <xf numFmtId="174" fontId="82" fillId="0" borderId="61" xfId="0" applyNumberFormat="1" applyFont="1" applyBorder="1" applyAlignment="1"/>
    <xf numFmtId="174" fontId="82" fillId="0" borderId="76" xfId="0" applyNumberFormat="1" applyFont="1" applyBorder="1" applyAlignment="1"/>
    <xf numFmtId="174" fontId="82" fillId="0" borderId="151" xfId="0" applyNumberFormat="1" applyFont="1" applyBorder="1" applyAlignment="1"/>
    <xf numFmtId="0" fontId="82" fillId="25" borderId="163" xfId="0" applyFont="1" applyFill="1" applyBorder="1" applyAlignment="1"/>
    <xf numFmtId="0" fontId="82" fillId="25" borderId="142" xfId="0" applyFont="1" applyFill="1" applyBorder="1" applyAlignment="1"/>
    <xf numFmtId="174" fontId="82" fillId="25" borderId="101" xfId="0" applyNumberFormat="1" applyFont="1" applyFill="1" applyBorder="1" applyAlignment="1"/>
    <xf numFmtId="174" fontId="82" fillId="25" borderId="36" xfId="0" applyNumberFormat="1" applyFont="1" applyFill="1" applyBorder="1" applyAlignment="1"/>
    <xf numFmtId="174" fontId="82" fillId="25" borderId="55" xfId="0" applyNumberFormat="1" applyFont="1" applyFill="1" applyBorder="1" applyAlignment="1"/>
    <xf numFmtId="174" fontId="82" fillId="25" borderId="31" xfId="0" applyNumberFormat="1" applyFont="1" applyFill="1" applyBorder="1" applyAlignment="1"/>
    <xf numFmtId="9" fontId="82" fillId="0" borderId="10" xfId="2" applyFont="1" applyFill="1" applyBorder="1" applyAlignment="1"/>
    <xf numFmtId="0" fontId="0" fillId="0" borderId="0" xfId="0" applyBorder="1" applyAlignment="1">
      <alignment horizontal="center" vertical="center"/>
    </xf>
    <xf numFmtId="0" fontId="21" fillId="19" borderId="130" xfId="0" applyFont="1" applyFill="1" applyBorder="1" applyAlignment="1">
      <alignment horizontal="left" indent="7"/>
    </xf>
    <xf numFmtId="0" fontId="0" fillId="0" borderId="38" xfId="0" applyBorder="1" applyAlignment="1">
      <alignment horizontal="center" vertical="center"/>
    </xf>
    <xf numFmtId="0" fontId="4" fillId="0" borderId="0" xfId="0" applyFont="1">
      <alignment vertical="center"/>
    </xf>
    <xf numFmtId="0" fontId="84" fillId="26" borderId="164" xfId="0" applyFont="1" applyFill="1" applyBorder="1" applyAlignment="1">
      <alignment horizontal="center" vertical="center"/>
    </xf>
    <xf numFmtId="0" fontId="86" fillId="19" borderId="132" xfId="0" applyFont="1" applyFill="1" applyBorder="1" applyAlignment="1">
      <alignment vertical="center"/>
    </xf>
    <xf numFmtId="0" fontId="86" fillId="19" borderId="135" xfId="0" applyFont="1" applyFill="1" applyBorder="1" applyAlignment="1">
      <alignment vertical="center"/>
    </xf>
    <xf numFmtId="0" fontId="3" fillId="0" borderId="0" xfId="0" applyFont="1">
      <alignment vertical="center"/>
    </xf>
    <xf numFmtId="166" fontId="22" fillId="13" borderId="110" xfId="0" applyNumberFormat="1" applyFont="1" applyFill="1" applyBorder="1">
      <alignment vertical="center"/>
    </xf>
    <xf numFmtId="164" fontId="22" fillId="13" borderId="2" xfId="0" applyNumberFormat="1" applyFont="1" applyFill="1" applyBorder="1" applyAlignment="1">
      <alignment horizontal="center" vertical="center"/>
    </xf>
    <xf numFmtId="166" fontId="24" fillId="0" borderId="0" xfId="0" applyNumberFormat="1" applyFont="1">
      <alignment vertical="center"/>
    </xf>
    <xf numFmtId="174" fontId="0" fillId="0" borderId="0" xfId="0" applyNumberFormat="1">
      <alignment vertical="center"/>
    </xf>
    <xf numFmtId="0" fontId="87" fillId="0" borderId="0" xfId="0" applyFont="1">
      <alignment vertical="center"/>
    </xf>
    <xf numFmtId="174" fontId="82" fillId="9" borderId="93" xfId="0" applyNumberFormat="1" applyFont="1" applyFill="1" applyBorder="1" applyAlignment="1"/>
    <xf numFmtId="174" fontId="82" fillId="9" borderId="87" xfId="0" applyNumberFormat="1" applyFont="1" applyFill="1" applyBorder="1" applyAlignment="1"/>
    <xf numFmtId="174" fontId="82" fillId="9" borderId="82" xfId="0" applyNumberFormat="1" applyFont="1" applyFill="1" applyBorder="1" applyAlignment="1"/>
    <xf numFmtId="174" fontId="82" fillId="9" borderId="74" xfId="0" applyNumberFormat="1" applyFont="1" applyFill="1" applyBorder="1" applyAlignment="1"/>
    <xf numFmtId="174" fontId="82" fillId="9" borderId="103" xfId="0" applyNumberFormat="1" applyFont="1" applyFill="1" applyBorder="1" applyAlignment="1"/>
    <xf numFmtId="174" fontId="82" fillId="9" borderId="61" xfId="0" applyNumberFormat="1" applyFont="1" applyFill="1" applyBorder="1" applyAlignment="1"/>
    <xf numFmtId="174" fontId="82" fillId="9" borderId="101" xfId="39" applyNumberFormat="1" applyFont="1" applyFill="1" applyBorder="1"/>
    <xf numFmtId="174" fontId="82" fillId="9" borderId="36" xfId="39" applyNumberFormat="1" applyFont="1" applyFill="1" applyBorder="1"/>
    <xf numFmtId="0" fontId="0" fillId="0" borderId="0" xfId="0" quotePrefix="1" applyAlignment="1">
      <alignment horizontal="center" vertical="center"/>
    </xf>
    <xf numFmtId="37" fontId="82" fillId="9" borderId="158" xfId="40" applyFont="1" applyFill="1" applyBorder="1" applyAlignment="1">
      <alignment horizontal="center"/>
    </xf>
    <xf numFmtId="37" fontId="82" fillId="9" borderId="156" xfId="40" applyFont="1" applyFill="1" applyBorder="1" applyAlignment="1">
      <alignment horizontal="center"/>
    </xf>
    <xf numFmtId="37" fontId="88" fillId="0" borderId="0" xfId="40" applyFont="1" applyFill="1" applyBorder="1" applyAlignment="1">
      <alignment horizontal="left" vertical="center"/>
    </xf>
    <xf numFmtId="0" fontId="90" fillId="5" borderId="16" xfId="0" applyFont="1" applyFill="1" applyBorder="1" applyAlignment="1">
      <alignment horizontal="center"/>
    </xf>
    <xf numFmtId="164" fontId="90" fillId="5" borderId="16" xfId="0" applyNumberFormat="1" applyFont="1" applyFill="1" applyBorder="1" applyAlignment="1">
      <alignment horizontal="center"/>
    </xf>
    <xf numFmtId="166" fontId="29" fillId="27" borderId="101" xfId="11" applyNumberFormat="1" applyFont="1" applyFill="1" applyBorder="1" applyAlignment="1">
      <alignment vertical="center"/>
    </xf>
    <xf numFmtId="166" fontId="29" fillId="27" borderId="55" xfId="11" applyNumberFormat="1" applyFont="1" applyFill="1" applyBorder="1" applyAlignment="1">
      <alignment horizontal="center" vertical="center"/>
    </xf>
    <xf numFmtId="166" fontId="29" fillId="27" borderId="136" xfId="11" applyNumberFormat="1" applyFont="1" applyFill="1" applyBorder="1" applyAlignment="1">
      <alignment vertical="center"/>
    </xf>
    <xf numFmtId="166" fontId="29" fillId="27" borderId="137" xfId="11" applyNumberFormat="1" applyFont="1" applyFill="1" applyBorder="1" applyAlignment="1">
      <alignment horizontal="center" vertical="center"/>
    </xf>
    <xf numFmtId="166" fontId="85" fillId="0" borderId="31" xfId="1" applyNumberFormat="1" applyFont="1" applyBorder="1" applyAlignment="1">
      <alignment horizontal="right" vertical="center"/>
    </xf>
    <xf numFmtId="166" fontId="85" fillId="0" borderId="34" xfId="1" applyNumberFormat="1" applyFont="1" applyBorder="1" applyAlignment="1">
      <alignment horizontal="right" vertical="center"/>
    </xf>
    <xf numFmtId="166" fontId="85" fillId="6" borderId="166" xfId="1" applyNumberFormat="1" applyFont="1" applyFill="1" applyBorder="1" applyAlignment="1">
      <alignment horizontal="right" vertical="center"/>
    </xf>
    <xf numFmtId="166" fontId="85" fillId="6" borderId="167" xfId="1" applyNumberFormat="1" applyFont="1" applyFill="1" applyBorder="1" applyAlignment="1">
      <alignment horizontal="right" vertical="center"/>
    </xf>
    <xf numFmtId="166" fontId="89" fillId="0" borderId="31" xfId="1" applyNumberFormat="1" applyFont="1" applyBorder="1" applyAlignment="1">
      <alignment vertical="center"/>
    </xf>
    <xf numFmtId="0" fontId="0" fillId="0" borderId="0" xfId="0" applyAlignment="1">
      <alignment vertical="center"/>
    </xf>
    <xf numFmtId="0" fontId="85" fillId="0" borderId="33" xfId="0" applyFont="1" applyFill="1" applyBorder="1" applyAlignment="1">
      <alignment vertical="center"/>
    </xf>
    <xf numFmtId="0" fontId="85" fillId="6" borderId="165" xfId="0" applyFont="1" applyFill="1" applyBorder="1" applyAlignment="1">
      <alignment vertical="center"/>
    </xf>
    <xf numFmtId="0" fontId="89" fillId="0" borderId="16" xfId="0" applyFont="1" applyBorder="1" applyAlignment="1">
      <alignment vertical="center"/>
    </xf>
    <xf numFmtId="166" fontId="89" fillId="0" borderId="16" xfId="1" applyNumberFormat="1" applyFont="1" applyBorder="1" applyAlignment="1">
      <alignment vertical="center"/>
    </xf>
    <xf numFmtId="0" fontId="0" fillId="0" borderId="0" xfId="0" applyAlignment="1">
      <alignment horizontal="left" vertical="center"/>
    </xf>
    <xf numFmtId="166" fontId="54" fillId="13" borderId="81" xfId="1" applyNumberFormat="1" applyFont="1" applyFill="1" applyBorder="1" applyAlignment="1">
      <alignment vertical="center"/>
    </xf>
    <xf numFmtId="166" fontId="54" fillId="13" borderId="0" xfId="1" applyNumberFormat="1" applyFont="1" applyFill="1" applyBorder="1" applyAlignment="1">
      <alignment vertical="center"/>
    </xf>
    <xf numFmtId="37" fontId="82" fillId="9" borderId="157" xfId="40" applyFont="1" applyFill="1" applyBorder="1" applyAlignment="1">
      <alignment horizontal="center"/>
    </xf>
    <xf numFmtId="174" fontId="82" fillId="9" borderId="159" xfId="0" applyNumberFormat="1" applyFont="1" applyFill="1" applyBorder="1" applyAlignment="1"/>
    <xf numFmtId="174" fontId="82" fillId="9" borderId="92" xfId="0" applyNumberFormat="1" applyFont="1" applyFill="1" applyBorder="1" applyAlignment="1"/>
    <xf numFmtId="174" fontId="82" fillId="9" borderId="76" xfId="0" applyNumberFormat="1" applyFont="1" applyFill="1" applyBorder="1" applyAlignment="1"/>
    <xf numFmtId="37" fontId="82" fillId="9" borderId="86" xfId="40" applyFont="1" applyFill="1" applyBorder="1" applyAlignment="1">
      <alignment horizontal="center"/>
    </xf>
    <xf numFmtId="174" fontId="82" fillId="9" borderId="5" xfId="0" applyNumberFormat="1" applyFont="1" applyFill="1" applyBorder="1" applyAlignment="1"/>
    <xf numFmtId="174" fontId="82" fillId="9" borderId="10" xfId="0" applyNumberFormat="1" applyFont="1" applyFill="1" applyBorder="1" applyAlignment="1"/>
    <xf numFmtId="174" fontId="82" fillId="9" borderId="151" xfId="0" applyNumberFormat="1" applyFont="1" applyFill="1" applyBorder="1" applyAlignment="1"/>
    <xf numFmtId="174" fontId="82" fillId="9" borderId="31" xfId="39" applyNumberFormat="1" applyFont="1" applyFill="1" applyBorder="1"/>
    <xf numFmtId="0" fontId="0" fillId="0" borderId="0" xfId="0" applyAlignment="1">
      <alignment vertical="center" wrapText="1"/>
    </xf>
    <xf numFmtId="166" fontId="29" fillId="27" borderId="101" xfId="43" applyNumberFormat="1" applyFont="1" applyFill="1" applyBorder="1" applyAlignment="1">
      <alignment vertical="center"/>
    </xf>
    <xf numFmtId="166" fontId="29" fillId="27" borderId="55" xfId="43" applyNumberFormat="1" applyFont="1" applyFill="1" applyBorder="1" applyAlignment="1">
      <alignment horizontal="center" vertical="center"/>
    </xf>
    <xf numFmtId="166" fontId="29" fillId="20" borderId="101" xfId="43" applyNumberFormat="1" applyFont="1" applyFill="1" applyBorder="1" applyAlignment="1">
      <alignment vertical="center"/>
    </xf>
    <xf numFmtId="166" fontId="29" fillId="20" borderId="55" xfId="43" applyNumberFormat="1" applyFont="1" applyFill="1" applyBorder="1" applyAlignment="1">
      <alignment horizontal="center" vertical="center"/>
    </xf>
    <xf numFmtId="9" fontId="91" fillId="28" borderId="0" xfId="2" applyFont="1" applyFill="1" applyAlignment="1">
      <alignment horizontal="center" vertical="center"/>
    </xf>
    <xf numFmtId="9" fontId="91" fillId="0" borderId="0" xfId="2" applyFont="1" applyFill="1" applyAlignment="1">
      <alignment horizontal="center" vertical="center"/>
    </xf>
    <xf numFmtId="0" fontId="9" fillId="0" borderId="0" xfId="12" applyFont="1">
      <alignment vertical="center"/>
    </xf>
    <xf numFmtId="165" fontId="9" fillId="0" borderId="0" xfId="12" applyNumberFormat="1" applyFont="1">
      <alignment vertical="center"/>
    </xf>
    <xf numFmtId="165" fontId="9" fillId="0" borderId="0" xfId="12" applyNumberFormat="1" applyFont="1" applyAlignment="1">
      <alignment horizontal="center" vertical="center"/>
    </xf>
    <xf numFmtId="0" fontId="9" fillId="0" borderId="0" xfId="12" applyFont="1" applyAlignment="1">
      <alignment horizontal="center" vertical="center"/>
    </xf>
    <xf numFmtId="165" fontId="9" fillId="0" borderId="0" xfId="12" applyNumberFormat="1" applyFont="1" applyFill="1">
      <alignment vertical="center"/>
    </xf>
    <xf numFmtId="0" fontId="63" fillId="0" borderId="0" xfId="12">
      <alignment vertical="center"/>
    </xf>
    <xf numFmtId="0" fontId="9" fillId="0" borderId="15" xfId="12" applyFont="1" applyBorder="1" applyAlignment="1">
      <alignment vertical="center" wrapText="1"/>
    </xf>
    <xf numFmtId="167" fontId="9" fillId="0" borderId="0" xfId="12" applyNumberFormat="1" applyFont="1" applyFill="1" applyAlignment="1">
      <alignment horizontal="center" vertical="center"/>
    </xf>
    <xf numFmtId="165" fontId="9" fillId="0" borderId="0" xfId="12" applyNumberFormat="1" applyFont="1" applyFill="1" applyAlignment="1">
      <alignment horizontal="center" vertical="center"/>
    </xf>
    <xf numFmtId="0" fontId="22" fillId="25" borderId="0" xfId="12" applyFont="1" applyFill="1" applyAlignment="1">
      <alignment vertical="center" wrapText="1"/>
    </xf>
    <xf numFmtId="164" fontId="9" fillId="0" borderId="36" xfId="7" applyNumberFormat="1" applyFont="1" applyFill="1" applyBorder="1" applyAlignment="1">
      <alignment horizontal="center" vertical="center"/>
    </xf>
    <xf numFmtId="164" fontId="33" fillId="0" borderId="36" xfId="7" applyNumberFormat="1" applyFont="1" applyBorder="1" applyAlignment="1">
      <alignment horizontal="center" vertical="center" wrapText="1"/>
    </xf>
    <xf numFmtId="0" fontId="9" fillId="0" borderId="151" xfId="12" applyFont="1" applyBorder="1">
      <alignment vertical="center"/>
    </xf>
    <xf numFmtId="167" fontId="9" fillId="2" borderId="152" xfId="12" applyNumberFormat="1" applyFont="1" applyFill="1" applyBorder="1">
      <alignment vertical="center"/>
    </xf>
    <xf numFmtId="167" fontId="9" fillId="2" borderId="151" xfId="12" applyNumberFormat="1" applyFont="1" applyFill="1" applyBorder="1">
      <alignment vertical="center"/>
    </xf>
    <xf numFmtId="167" fontId="9" fillId="0" borderId="14" xfId="12" applyNumberFormat="1" applyFont="1" applyBorder="1" applyAlignment="1">
      <alignment horizontal="right" vertical="center"/>
    </xf>
    <xf numFmtId="167" fontId="9" fillId="0" borderId="0" xfId="44" applyNumberFormat="1" applyFont="1" applyAlignment="1">
      <alignment horizontal="center" vertical="center"/>
    </xf>
    <xf numFmtId="167" fontId="9" fillId="0" borderId="0" xfId="12" applyNumberFormat="1" applyFont="1" applyFill="1">
      <alignment vertical="center"/>
    </xf>
    <xf numFmtId="0" fontId="9" fillId="0" borderId="16" xfId="12" applyFont="1" applyBorder="1">
      <alignment vertical="center"/>
    </xf>
    <xf numFmtId="171" fontId="9" fillId="25" borderId="20" xfId="12" applyNumberFormat="1" applyFont="1" applyFill="1" applyBorder="1">
      <alignment vertical="center"/>
    </xf>
    <xf numFmtId="171" fontId="9" fillId="25" borderId="16" xfId="12" applyNumberFormat="1" applyFont="1" applyFill="1" applyBorder="1">
      <alignment vertical="center"/>
    </xf>
    <xf numFmtId="171" fontId="9" fillId="0" borderId="0" xfId="12" applyNumberFormat="1" applyFont="1" applyAlignment="1">
      <alignment horizontal="right" vertical="center"/>
    </xf>
    <xf numFmtId="167" fontId="9" fillId="25" borderId="151" xfId="12" applyNumberFormat="1" applyFont="1" applyFill="1" applyBorder="1">
      <alignment vertical="center"/>
    </xf>
    <xf numFmtId="0" fontId="9" fillId="0" borderId="10" xfId="12" applyFont="1" applyBorder="1">
      <alignment vertical="center"/>
    </xf>
    <xf numFmtId="167" fontId="9" fillId="2" borderId="14" xfId="12" applyNumberFormat="1" applyFont="1" applyFill="1" applyBorder="1">
      <alignment vertical="center"/>
    </xf>
    <xf numFmtId="167" fontId="9" fillId="2" borderId="10" xfId="12" applyNumberFormat="1" applyFont="1" applyFill="1" applyBorder="1">
      <alignment vertical="center"/>
    </xf>
    <xf numFmtId="171" fontId="9" fillId="25" borderId="10" xfId="12" applyNumberFormat="1" applyFont="1" applyFill="1" applyBorder="1">
      <alignment vertical="center"/>
    </xf>
    <xf numFmtId="167" fontId="9" fillId="25" borderId="10" xfId="12" applyNumberFormat="1" applyFont="1" applyFill="1" applyBorder="1">
      <alignment vertical="center"/>
    </xf>
    <xf numFmtId="0" fontId="22" fillId="3" borderId="31" xfId="12" applyFont="1" applyFill="1" applyBorder="1">
      <alignment vertical="center"/>
    </xf>
    <xf numFmtId="167" fontId="22" fillId="3" borderId="2" xfId="12" applyNumberFormat="1" applyFont="1" applyFill="1" applyBorder="1">
      <alignment vertical="center"/>
    </xf>
    <xf numFmtId="167" fontId="22" fillId="3" borderId="2" xfId="12" applyNumberFormat="1" applyFont="1" applyFill="1" applyBorder="1" applyAlignment="1">
      <alignment horizontal="center" vertical="center"/>
    </xf>
    <xf numFmtId="167" fontId="9" fillId="3" borderId="2" xfId="12" applyNumberFormat="1" applyFont="1" applyFill="1" applyBorder="1">
      <alignment vertical="center"/>
    </xf>
    <xf numFmtId="0" fontId="9" fillId="3" borderId="31" xfId="12" applyFont="1" applyFill="1" applyBorder="1">
      <alignment vertical="center"/>
    </xf>
    <xf numFmtId="171" fontId="9" fillId="3" borderId="2" xfId="12" applyNumberFormat="1" applyFont="1" applyFill="1" applyBorder="1">
      <alignment vertical="center"/>
    </xf>
    <xf numFmtId="167" fontId="9" fillId="25" borderId="14" xfId="12" applyNumberFormat="1" applyFont="1" applyFill="1" applyBorder="1">
      <alignment vertical="center"/>
    </xf>
    <xf numFmtId="0" fontId="9" fillId="0" borderId="104" xfId="12" applyFont="1" applyBorder="1">
      <alignment vertical="center"/>
    </xf>
    <xf numFmtId="167" fontId="9" fillId="0" borderId="105" xfId="12" applyNumberFormat="1" applyFont="1" applyBorder="1">
      <alignment vertical="center"/>
    </xf>
    <xf numFmtId="0" fontId="46" fillId="0" borderId="77" xfId="12" applyFont="1" applyBorder="1">
      <alignment vertical="center"/>
    </xf>
    <xf numFmtId="167" fontId="46" fillId="0" borderId="154" xfId="12" applyNumberFormat="1" applyFont="1" applyBorder="1">
      <alignment vertical="center"/>
    </xf>
    <xf numFmtId="0" fontId="46" fillId="0" borderId="106" xfId="12" applyFont="1" applyBorder="1">
      <alignment vertical="center"/>
    </xf>
    <xf numFmtId="167" fontId="46" fillId="0" borderId="107" xfId="12" applyNumberFormat="1" applyFont="1" applyBorder="1">
      <alignment vertical="center"/>
    </xf>
    <xf numFmtId="167" fontId="9" fillId="0" borderId="0" xfId="45" applyNumberFormat="1" applyFont="1" applyAlignment="1">
      <alignment horizontal="center" vertical="center"/>
    </xf>
    <xf numFmtId="0" fontId="9" fillId="11" borderId="0" xfId="12" applyFont="1" applyFill="1">
      <alignment vertical="center"/>
    </xf>
    <xf numFmtId="167" fontId="9" fillId="11" borderId="0" xfId="12" applyNumberFormat="1" applyFont="1" applyFill="1">
      <alignment vertical="center"/>
    </xf>
    <xf numFmtId="167" fontId="9" fillId="11" borderId="0" xfId="12" applyNumberFormat="1" applyFont="1" applyFill="1" applyAlignment="1">
      <alignment horizontal="center" vertical="center"/>
    </xf>
    <xf numFmtId="167" fontId="9" fillId="0" borderId="0" xfId="12" applyNumberFormat="1" applyFont="1">
      <alignment vertical="center"/>
    </xf>
    <xf numFmtId="167" fontId="9" fillId="0" borderId="0" xfId="12" applyNumberFormat="1" applyFont="1" applyAlignment="1">
      <alignment horizontal="center" vertical="center"/>
    </xf>
    <xf numFmtId="164" fontId="33" fillId="0" borderId="153" xfId="7" applyNumberFormat="1" applyFont="1" applyBorder="1" applyAlignment="1">
      <alignment horizontal="center" vertical="center" wrapText="1"/>
    </xf>
    <xf numFmtId="167" fontId="9" fillId="0" borderId="0" xfId="12" applyNumberFormat="1" applyFont="1" applyAlignment="1">
      <alignment horizontal="center" vertical="center" wrapText="1"/>
    </xf>
    <xf numFmtId="167" fontId="9" fillId="0" borderId="89" xfId="7" applyNumberFormat="1" applyFont="1" applyFill="1" applyBorder="1" applyAlignment="1">
      <alignment horizontal="center" vertical="center"/>
    </xf>
    <xf numFmtId="164" fontId="9" fillId="4" borderId="36" xfId="7" applyNumberFormat="1" applyFont="1" applyFill="1" applyBorder="1" applyAlignment="1">
      <alignment horizontal="center" vertical="center"/>
    </xf>
    <xf numFmtId="171" fontId="9" fillId="13" borderId="20" xfId="12" applyNumberFormat="1" applyFont="1" applyFill="1" applyBorder="1">
      <alignment vertical="center"/>
    </xf>
    <xf numFmtId="171" fontId="9" fillId="13" borderId="16" xfId="12" applyNumberFormat="1" applyFont="1" applyFill="1" applyBorder="1">
      <alignment vertical="center"/>
    </xf>
    <xf numFmtId="171" fontId="35" fillId="2" borderId="16" xfId="12" applyNumberFormat="1" applyFont="1" applyFill="1" applyBorder="1">
      <alignment vertical="center"/>
    </xf>
    <xf numFmtId="171" fontId="9" fillId="2" borderId="16" xfId="12" applyNumberFormat="1" applyFont="1" applyFill="1" applyBorder="1">
      <alignment vertical="center"/>
    </xf>
    <xf numFmtId="171" fontId="9" fillId="0" borderId="14" xfId="12" applyNumberFormat="1" applyFont="1" applyBorder="1" applyAlignment="1">
      <alignment horizontal="right" vertical="center"/>
    </xf>
    <xf numFmtId="167" fontId="9" fillId="0" borderId="0" xfId="45" applyNumberFormat="1" applyFont="1">
      <alignment vertical="center"/>
    </xf>
    <xf numFmtId="171" fontId="9" fillId="4" borderId="9" xfId="12" applyNumberFormat="1" applyFont="1" applyFill="1" applyBorder="1">
      <alignment vertical="center"/>
    </xf>
    <xf numFmtId="171" fontId="9" fillId="13" borderId="14" xfId="12" applyNumberFormat="1" applyFont="1" applyFill="1" applyBorder="1">
      <alignment vertical="center"/>
    </xf>
    <xf numFmtId="171" fontId="9" fillId="13" borderId="10" xfId="12" applyNumberFormat="1" applyFont="1" applyFill="1" applyBorder="1">
      <alignment vertical="center"/>
    </xf>
    <xf numFmtId="171" fontId="35" fillId="2" borderId="10" xfId="12" applyNumberFormat="1" applyFont="1" applyFill="1" applyBorder="1">
      <alignment vertical="center"/>
    </xf>
    <xf numFmtId="171" fontId="9" fillId="2" borderId="10" xfId="12" applyNumberFormat="1" applyFont="1" applyFill="1" applyBorder="1">
      <alignment vertical="center"/>
    </xf>
    <xf numFmtId="171" fontId="9" fillId="4" borderId="168" xfId="12" applyNumberFormat="1" applyFont="1" applyFill="1" applyBorder="1">
      <alignment vertical="center"/>
    </xf>
    <xf numFmtId="171" fontId="9" fillId="4" borderId="169" xfId="12" applyNumberFormat="1" applyFont="1" applyFill="1" applyBorder="1">
      <alignment vertical="center"/>
    </xf>
    <xf numFmtId="171" fontId="22" fillId="13" borderId="2" xfId="12" applyNumberFormat="1" applyFont="1" applyFill="1" applyBorder="1">
      <alignment vertical="center"/>
    </xf>
    <xf numFmtId="171" fontId="22" fillId="3" borderId="2" xfId="12" applyNumberFormat="1" applyFont="1" applyFill="1" applyBorder="1">
      <alignment vertical="center"/>
    </xf>
    <xf numFmtId="167" fontId="9" fillId="4" borderId="14" xfId="12" applyNumberFormat="1" applyFont="1" applyFill="1" applyBorder="1">
      <alignment vertical="center"/>
    </xf>
    <xf numFmtId="167" fontId="9" fillId="4" borderId="10" xfId="12" applyNumberFormat="1" applyFont="1" applyFill="1" applyBorder="1">
      <alignment vertical="center"/>
    </xf>
    <xf numFmtId="171" fontId="9" fillId="0" borderId="105" xfId="12" applyNumberFormat="1" applyFont="1" applyBorder="1">
      <alignment vertical="center"/>
    </xf>
    <xf numFmtId="171" fontId="22" fillId="0" borderId="107" xfId="12" applyNumberFormat="1" applyFont="1" applyBorder="1">
      <alignment vertical="center"/>
    </xf>
    <xf numFmtId="171" fontId="46" fillId="0" borderId="154" xfId="12" applyNumberFormat="1" applyFont="1" applyBorder="1">
      <alignment vertical="center"/>
    </xf>
    <xf numFmtId="171" fontId="46" fillId="0" borderId="107" xfId="12" applyNumberFormat="1" applyFont="1" applyBorder="1">
      <alignment vertical="center"/>
    </xf>
    <xf numFmtId="167" fontId="9" fillId="11" borderId="0" xfId="44" applyNumberFormat="1" applyFont="1" applyFill="1" applyAlignment="1">
      <alignment horizontal="center" vertical="center"/>
    </xf>
    <xf numFmtId="9" fontId="9" fillId="11" borderId="0" xfId="46" applyFont="1" applyFill="1" applyAlignment="1">
      <alignment vertical="center"/>
    </xf>
    <xf numFmtId="167" fontId="66" fillId="0" borderId="153" xfId="7" applyNumberFormat="1" applyFont="1" applyBorder="1" applyAlignment="1">
      <alignment horizontal="center" vertical="center" wrapText="1"/>
    </xf>
    <xf numFmtId="167" fontId="9" fillId="25" borderId="20" xfId="12" applyNumberFormat="1" applyFont="1" applyFill="1" applyBorder="1">
      <alignment vertical="center"/>
    </xf>
    <xf numFmtId="167" fontId="9" fillId="25" borderId="16" xfId="12" applyNumberFormat="1" applyFont="1" applyFill="1" applyBorder="1">
      <alignment vertical="center"/>
    </xf>
    <xf numFmtId="167" fontId="9" fillId="0" borderId="0" xfId="12" applyNumberFormat="1" applyFont="1" applyAlignment="1">
      <alignment horizontal="right" vertical="center"/>
    </xf>
    <xf numFmtId="167" fontId="22" fillId="0" borderId="154" xfId="12" applyNumberFormat="1" applyFont="1" applyBorder="1">
      <alignment vertical="center"/>
    </xf>
    <xf numFmtId="9" fontId="43" fillId="13" borderId="0" xfId="46" applyFont="1" applyFill="1" applyAlignment="1">
      <alignment vertical="center"/>
    </xf>
    <xf numFmtId="9" fontId="43" fillId="0" borderId="0" xfId="46" applyFont="1" applyAlignment="1">
      <alignment vertical="center"/>
    </xf>
    <xf numFmtId="167" fontId="9" fillId="13" borderId="20" xfId="12" applyNumberFormat="1" applyFont="1" applyFill="1" applyBorder="1">
      <alignment vertical="center"/>
    </xf>
    <xf numFmtId="167" fontId="9" fillId="13" borderId="14" xfId="12" applyNumberFormat="1" applyFont="1" applyFill="1" applyBorder="1">
      <alignment vertical="center"/>
    </xf>
    <xf numFmtId="167" fontId="9" fillId="13" borderId="16" xfId="12" applyNumberFormat="1" applyFont="1" applyFill="1" applyBorder="1">
      <alignment vertical="center"/>
    </xf>
    <xf numFmtId="167" fontId="9" fillId="2" borderId="16" xfId="12" applyNumberFormat="1" applyFont="1" applyFill="1" applyBorder="1">
      <alignment vertical="center"/>
    </xf>
    <xf numFmtId="167" fontId="9" fillId="13" borderId="10" xfId="12" applyNumberFormat="1" applyFont="1" applyFill="1" applyBorder="1">
      <alignment vertical="center"/>
    </xf>
    <xf numFmtId="167" fontId="22" fillId="13" borderId="2" xfId="12" applyNumberFormat="1" applyFont="1" applyFill="1" applyBorder="1">
      <alignment vertical="center"/>
    </xf>
    <xf numFmtId="167" fontId="9" fillId="13" borderId="151" xfId="12" applyNumberFormat="1" applyFont="1" applyFill="1" applyBorder="1">
      <alignment vertical="center"/>
    </xf>
    <xf numFmtId="0" fontId="9" fillId="0" borderId="0" xfId="47" applyFont="1">
      <alignment vertical="center"/>
    </xf>
    <xf numFmtId="9" fontId="0" fillId="9" borderId="2" xfId="2" applyFont="1" applyFill="1" applyBorder="1"/>
    <xf numFmtId="9" fontId="0" fillId="0" borderId="2" xfId="2" applyFont="1" applyFill="1" applyBorder="1"/>
    <xf numFmtId="9" fontId="37" fillId="3" borderId="28" xfId="2" applyFont="1" applyFill="1" applyBorder="1"/>
    <xf numFmtId="9" fontId="37" fillId="3" borderId="29" xfId="2" applyFont="1" applyFill="1" applyBorder="1"/>
    <xf numFmtId="9" fontId="48" fillId="0" borderId="86" xfId="2" applyFont="1" applyFill="1" applyBorder="1"/>
    <xf numFmtId="9" fontId="0" fillId="0" borderId="5" xfId="2" applyFont="1" applyFill="1" applyBorder="1"/>
    <xf numFmtId="9" fontId="37" fillId="9" borderId="28" xfId="2" applyFont="1" applyFill="1" applyBorder="1"/>
    <xf numFmtId="9" fontId="48" fillId="9" borderId="86" xfId="2" applyFont="1" applyFill="1" applyBorder="1"/>
    <xf numFmtId="9" fontId="0" fillId="9" borderId="5" xfId="2" applyFont="1" applyFill="1" applyBorder="1"/>
    <xf numFmtId="0" fontId="42" fillId="15" borderId="170" xfId="0" applyFont="1" applyFill="1" applyBorder="1" applyAlignment="1">
      <alignment horizontal="left"/>
    </xf>
    <xf numFmtId="0" fontId="42" fillId="15" borderId="171" xfId="0" applyFont="1" applyFill="1" applyBorder="1" applyAlignment="1">
      <alignment horizontal="left"/>
    </xf>
    <xf numFmtId="0" fontId="42" fillId="15" borderId="172" xfId="0" applyFont="1" applyFill="1" applyBorder="1" applyAlignment="1">
      <alignment horizontal="left"/>
    </xf>
    <xf numFmtId="0" fontId="9" fillId="0" borderId="0" xfId="47" applyFont="1" applyAlignment="1">
      <alignment horizontal="center" vertical="center"/>
    </xf>
    <xf numFmtId="0" fontId="46" fillId="0" borderId="0" xfId="12" applyFont="1" applyBorder="1">
      <alignment vertical="center"/>
    </xf>
    <xf numFmtId="171" fontId="46" fillId="0" borderId="0" xfId="12" applyNumberFormat="1" applyFont="1" applyBorder="1">
      <alignment vertical="center"/>
    </xf>
    <xf numFmtId="0" fontId="5" fillId="0" borderId="0" xfId="13"/>
    <xf numFmtId="0" fontId="5" fillId="0" borderId="0" xfId="13" applyFill="1"/>
    <xf numFmtId="9" fontId="0" fillId="0" borderId="0" xfId="52" applyFont="1"/>
    <xf numFmtId="166" fontId="93" fillId="0" borderId="57" xfId="14" applyNumberFormat="1" applyFont="1" applyFill="1" applyBorder="1" applyAlignment="1">
      <alignment vertical="center" shrinkToFit="1"/>
    </xf>
    <xf numFmtId="176" fontId="95" fillId="0" borderId="36" xfId="13" applyNumberFormat="1" applyFont="1" applyFill="1" applyBorder="1" applyAlignment="1">
      <alignment horizontal="center" vertical="center"/>
    </xf>
    <xf numFmtId="2" fontId="63" fillId="0" borderId="0" xfId="12" applyNumberFormat="1">
      <alignment vertical="center"/>
    </xf>
    <xf numFmtId="14" fontId="0" fillId="0" borderId="0" xfId="14" applyNumberFormat="1" applyFont="1" applyFill="1" applyBorder="1" applyAlignment="1">
      <alignment horizontal="center" vertical="center" shrinkToFit="1"/>
    </xf>
    <xf numFmtId="14" fontId="0" fillId="0" borderId="0" xfId="14" applyNumberFormat="1" applyFont="1" applyFill="1" applyBorder="1" applyAlignment="1">
      <alignment horizontal="left" vertical="center" shrinkToFit="1"/>
    </xf>
    <xf numFmtId="166" fontId="98" fillId="0" borderId="0" xfId="14" applyNumberFormat="1" applyFont="1" applyFill="1" applyBorder="1" applyAlignment="1">
      <alignment vertical="center" shrinkToFit="1"/>
    </xf>
    <xf numFmtId="166" fontId="93" fillId="34" borderId="48" xfId="14" applyNumberFormat="1" applyFont="1" applyFill="1" applyBorder="1" applyAlignment="1">
      <alignment vertical="center" shrinkToFit="1"/>
    </xf>
    <xf numFmtId="166" fontId="98" fillId="35" borderId="0" xfId="14" applyNumberFormat="1" applyFont="1" applyFill="1" applyAlignment="1">
      <alignment horizontal="center"/>
    </xf>
    <xf numFmtId="166" fontId="42" fillId="18" borderId="0" xfId="14" applyNumberFormat="1" applyFont="1" applyFill="1" applyAlignment="1">
      <alignment horizontal="center"/>
    </xf>
    <xf numFmtId="166" fontId="98" fillId="0" borderId="0" xfId="14" applyNumberFormat="1" applyFont="1"/>
    <xf numFmtId="166" fontId="98" fillId="36" borderId="0" xfId="14" applyNumberFormat="1" applyFont="1" applyFill="1"/>
    <xf numFmtId="166" fontId="98" fillId="14" borderId="0" xfId="14" applyNumberFormat="1" applyFont="1" applyFill="1"/>
    <xf numFmtId="166" fontId="98" fillId="8" borderId="0" xfId="14" applyNumberFormat="1" applyFont="1" applyFill="1"/>
    <xf numFmtId="166" fontId="93" fillId="0" borderId="0" xfId="14" applyNumberFormat="1" applyFont="1"/>
    <xf numFmtId="0" fontId="42" fillId="11" borderId="6" xfId="13" applyFont="1" applyFill="1" applyBorder="1" applyAlignment="1">
      <alignment vertical="top"/>
    </xf>
    <xf numFmtId="0" fontId="98" fillId="11" borderId="81" xfId="13" applyFont="1" applyFill="1" applyBorder="1"/>
    <xf numFmtId="0" fontId="98" fillId="11" borderId="9" xfId="13" applyFont="1" applyFill="1" applyBorder="1"/>
    <xf numFmtId="0" fontId="21" fillId="11" borderId="15" xfId="13" applyFont="1" applyFill="1" applyBorder="1" applyAlignment="1">
      <alignment vertical="top"/>
    </xf>
    <xf numFmtId="0" fontId="5" fillId="11" borderId="83" xfId="13" applyFill="1" applyBorder="1"/>
    <xf numFmtId="0" fontId="5" fillId="11" borderId="4" xfId="13" applyFill="1" applyBorder="1"/>
    <xf numFmtId="0" fontId="100" fillId="33" borderId="174" xfId="12" applyFont="1" applyFill="1" applyBorder="1" applyAlignment="1">
      <alignment horizontal="left" vertical="top" wrapText="1"/>
    </xf>
    <xf numFmtId="0" fontId="100" fillId="33" borderId="61" xfId="12" applyFont="1" applyFill="1" applyBorder="1" applyAlignment="1">
      <alignment horizontal="left" vertical="top" wrapText="1"/>
    </xf>
    <xf numFmtId="0" fontId="100" fillId="33" borderId="175" xfId="12" applyFont="1" applyFill="1" applyBorder="1" applyAlignment="1">
      <alignment horizontal="center" vertical="top" wrapText="1"/>
    </xf>
    <xf numFmtId="0" fontId="100" fillId="38" borderId="103" xfId="12" applyFont="1" applyFill="1" applyBorder="1" applyAlignment="1">
      <alignment horizontal="center" vertical="top" wrapText="1"/>
    </xf>
    <xf numFmtId="0" fontId="100" fillId="0" borderId="61" xfId="12" applyFont="1" applyFill="1" applyBorder="1" applyAlignment="1">
      <alignment horizontal="center" vertical="top" wrapText="1"/>
    </xf>
    <xf numFmtId="0" fontId="100" fillId="34" borderId="61" xfId="12" applyFont="1" applyFill="1" applyBorder="1" applyAlignment="1">
      <alignment horizontal="center" vertical="top" wrapText="1"/>
    </xf>
    <xf numFmtId="177" fontId="100" fillId="0" borderId="64" xfId="12" applyNumberFormat="1" applyFont="1" applyFill="1" applyBorder="1" applyAlignment="1">
      <alignment horizontal="center" vertical="top" wrapText="1"/>
    </xf>
    <xf numFmtId="177" fontId="100" fillId="0" borderId="65" xfId="12" applyNumberFormat="1" applyFont="1" applyFill="1" applyBorder="1" applyAlignment="1">
      <alignment horizontal="center" vertical="top" wrapText="1"/>
    </xf>
    <xf numFmtId="177" fontId="100" fillId="36" borderId="65" xfId="12" applyNumberFormat="1" applyFont="1" applyFill="1" applyBorder="1" applyAlignment="1">
      <alignment horizontal="center" vertical="top" wrapText="1"/>
    </xf>
    <xf numFmtId="177" fontId="100" fillId="7" borderId="65" xfId="12" applyNumberFormat="1" applyFont="1" applyFill="1" applyBorder="1" applyAlignment="1">
      <alignment horizontal="center" vertical="top" wrapText="1"/>
    </xf>
    <xf numFmtId="177" fontId="100" fillId="0" borderId="68" xfId="12" applyNumberFormat="1" applyFont="1" applyFill="1" applyBorder="1" applyAlignment="1">
      <alignment horizontal="center" vertical="top" wrapText="1"/>
    </xf>
    <xf numFmtId="166" fontId="93" fillId="0" borderId="74" xfId="14" applyNumberFormat="1" applyFont="1" applyFill="1" applyBorder="1" applyAlignment="1">
      <alignment vertical="center" shrinkToFit="1"/>
    </xf>
    <xf numFmtId="166" fontId="105" fillId="0" borderId="61" xfId="14" applyNumberFormat="1" applyFont="1" applyFill="1" applyBorder="1" applyAlignment="1">
      <alignment vertical="center" shrinkToFit="1"/>
    </xf>
    <xf numFmtId="9" fontId="0" fillId="0" borderId="0" xfId="52" applyFont="1" applyFill="1" applyAlignment="1">
      <alignment vertical="center" shrinkToFit="1"/>
    </xf>
    <xf numFmtId="166" fontId="0" fillId="0" borderId="0" xfId="14" applyNumberFormat="1" applyFont="1" applyFill="1" applyAlignment="1">
      <alignment vertical="center" shrinkToFit="1"/>
    </xf>
    <xf numFmtId="166" fontId="0" fillId="30" borderId="0" xfId="14" applyNumberFormat="1" applyFont="1" applyFill="1" applyAlignment="1">
      <alignment vertical="center" shrinkToFit="1"/>
    </xf>
    <xf numFmtId="9" fontId="0" fillId="0" borderId="0" xfId="52" applyFont="1" applyFill="1" applyBorder="1" applyAlignment="1">
      <alignment vertical="center" shrinkToFit="1"/>
    </xf>
    <xf numFmtId="0" fontId="5" fillId="0" borderId="0" xfId="13" applyAlignment="1">
      <alignment vertical="center"/>
    </xf>
    <xf numFmtId="0" fontId="5" fillId="0" borderId="0" xfId="13" applyAlignment="1">
      <alignment horizontal="left" vertical="center"/>
    </xf>
    <xf numFmtId="166" fontId="0" fillId="0" borderId="0" xfId="14" applyNumberFormat="1" applyFont="1" applyAlignment="1">
      <alignment vertical="center"/>
    </xf>
    <xf numFmtId="0" fontId="67" fillId="0" borderId="176" xfId="53" applyFill="1" applyBorder="1" applyProtection="1"/>
    <xf numFmtId="0" fontId="5" fillId="30" borderId="0" xfId="13" applyFill="1" applyAlignment="1">
      <alignment vertical="center"/>
    </xf>
    <xf numFmtId="0" fontId="5" fillId="0" borderId="0" xfId="13" applyFill="1" applyAlignment="1">
      <alignment vertical="center"/>
    </xf>
    <xf numFmtId="176" fontId="109" fillId="9" borderId="36" xfId="13" applyNumberFormat="1" applyFont="1" applyFill="1" applyBorder="1" applyAlignment="1">
      <alignment horizontal="center" vertical="center"/>
    </xf>
    <xf numFmtId="0" fontId="5" fillId="0" borderId="0" xfId="13" applyFill="1" applyBorder="1"/>
    <xf numFmtId="0" fontId="110" fillId="0" borderId="0" xfId="13" applyFont="1" applyAlignment="1">
      <alignment vertical="center"/>
    </xf>
    <xf numFmtId="166" fontId="111" fillId="30" borderId="176" xfId="14" applyNumberFormat="1" applyFont="1" applyFill="1" applyBorder="1" applyProtection="1"/>
    <xf numFmtId="15" fontId="67" fillId="12" borderId="176" xfId="53" applyNumberFormat="1" applyFill="1" applyBorder="1" applyAlignment="1" applyProtection="1">
      <alignment horizontal="center" vertical="center"/>
    </xf>
    <xf numFmtId="15" fontId="67" fillId="39" borderId="176" xfId="53" applyNumberFormat="1" applyFill="1" applyBorder="1" applyAlignment="1" applyProtection="1">
      <alignment horizontal="center" vertical="center"/>
    </xf>
    <xf numFmtId="15" fontId="67" fillId="0" borderId="176" xfId="53" applyNumberFormat="1" applyFill="1" applyBorder="1" applyAlignment="1" applyProtection="1">
      <alignment horizontal="center" vertical="center"/>
    </xf>
    <xf numFmtId="15" fontId="112" fillId="0" borderId="176" xfId="53" applyNumberFormat="1" applyFont="1" applyFill="1" applyBorder="1" applyAlignment="1" applyProtection="1">
      <alignment horizontal="center" vertical="center"/>
    </xf>
    <xf numFmtId="17" fontId="112" fillId="0" borderId="176" xfId="53" applyNumberFormat="1" applyFont="1" applyFill="1" applyBorder="1" applyAlignment="1" applyProtection="1">
      <alignment horizontal="center" vertical="center"/>
    </xf>
    <xf numFmtId="17" fontId="113" fillId="40" borderId="177" xfId="54" applyNumberFormat="1" applyFont="1" applyFill="1" applyBorder="1" applyAlignment="1">
      <alignment horizontal="center" vertical="center"/>
    </xf>
    <xf numFmtId="169" fontId="98" fillId="41" borderId="178" xfId="14" applyNumberFormat="1" applyFont="1" applyFill="1" applyBorder="1" applyAlignment="1">
      <alignment horizontal="center" vertical="center"/>
    </xf>
    <xf numFmtId="17" fontId="103" fillId="40" borderId="177" xfId="55" applyNumberFormat="1" applyFont="1" applyFill="1" applyBorder="1" applyAlignment="1">
      <alignment horizontal="center" vertical="center"/>
    </xf>
    <xf numFmtId="0" fontId="114" fillId="0" borderId="179" xfId="53" applyFont="1" applyFill="1" applyBorder="1" applyAlignment="1" applyProtection="1">
      <alignment horizontal="center" vertical="center" wrapText="1"/>
    </xf>
    <xf numFmtId="0" fontId="114" fillId="3" borderId="179" xfId="53" applyFont="1" applyFill="1" applyBorder="1" applyAlignment="1" applyProtection="1">
      <alignment horizontal="center" vertical="center" wrapText="1"/>
    </xf>
    <xf numFmtId="175" fontId="114" fillId="0" borderId="179" xfId="53" applyNumberFormat="1" applyFont="1" applyFill="1" applyBorder="1" applyAlignment="1" applyProtection="1">
      <alignment horizontal="center" vertical="center" wrapText="1"/>
    </xf>
    <xf numFmtId="175" fontId="114" fillId="3" borderId="179" xfId="53" applyNumberFormat="1" applyFont="1" applyFill="1" applyBorder="1" applyAlignment="1" applyProtection="1">
      <alignment horizontal="center" vertical="center" wrapText="1"/>
    </xf>
    <xf numFmtId="0" fontId="114" fillId="12" borderId="179" xfId="53" applyFont="1" applyFill="1" applyBorder="1" applyAlignment="1" applyProtection="1">
      <alignment horizontal="center" vertical="center" wrapText="1"/>
    </xf>
    <xf numFmtId="0" fontId="115" fillId="8" borderId="0" xfId="13" applyFont="1" applyFill="1" applyBorder="1" applyAlignment="1">
      <alignment horizontal="center" vertical="top" wrapText="1"/>
    </xf>
    <xf numFmtId="0" fontId="116" fillId="0" borderId="0" xfId="53" applyFont="1" applyFill="1" applyProtection="1"/>
    <xf numFmtId="0" fontId="51" fillId="42" borderId="176" xfId="53" applyFont="1" applyFill="1" applyBorder="1" applyAlignment="1" applyProtection="1">
      <alignment horizontal="center" vertical="center" wrapText="1"/>
    </xf>
    <xf numFmtId="0" fontId="51" fillId="3" borderId="180" xfId="53" applyFont="1" applyFill="1" applyBorder="1" applyAlignment="1" applyProtection="1">
      <alignment horizontal="center" vertical="center" wrapText="1"/>
    </xf>
    <xf numFmtId="0" fontId="67" fillId="0" borderId="0" xfId="53" applyFill="1" applyAlignment="1" applyProtection="1">
      <alignment horizontal="center" vertical="center"/>
    </xf>
    <xf numFmtId="0" fontId="104" fillId="0" borderId="0" xfId="53" applyFont="1" applyFill="1" applyAlignment="1" applyProtection="1">
      <alignment horizontal="center" vertical="top" wrapText="1"/>
    </xf>
    <xf numFmtId="0" fontId="100" fillId="0" borderId="15" xfId="13" applyFont="1" applyFill="1" applyBorder="1" applyAlignment="1">
      <alignment horizontal="center" vertical="top"/>
    </xf>
    <xf numFmtId="0" fontId="100" fillId="0" borderId="15" xfId="13" applyFont="1" applyFill="1" applyBorder="1" applyAlignment="1">
      <alignment horizontal="center" vertical="top" wrapText="1"/>
    </xf>
    <xf numFmtId="0" fontId="100" fillId="0" borderId="65" xfId="13" applyFont="1" applyFill="1" applyBorder="1" applyAlignment="1">
      <alignment horizontal="center" vertical="top" wrapText="1"/>
    </xf>
    <xf numFmtId="0" fontId="100" fillId="0" borderId="68" xfId="13" applyFont="1" applyFill="1" applyBorder="1" applyAlignment="1">
      <alignment horizontal="center" vertical="top" wrapText="1"/>
    </xf>
    <xf numFmtId="0" fontId="67" fillId="0" borderId="0" xfId="53" applyFill="1" applyProtection="1"/>
    <xf numFmtId="166" fontId="5" fillId="0" borderId="0" xfId="14" applyNumberFormat="1" applyFont="1" applyFill="1" applyAlignment="1">
      <alignment vertical="center" shrinkToFit="1"/>
    </xf>
    <xf numFmtId="166" fontId="0" fillId="0" borderId="0" xfId="14" applyNumberFormat="1" applyFont="1" applyFill="1" applyBorder="1" applyAlignment="1" applyProtection="1">
      <alignment vertical="center" shrinkToFit="1"/>
    </xf>
    <xf numFmtId="166" fontId="67" fillId="0" borderId="0" xfId="14" applyNumberFormat="1" applyFont="1" applyFill="1" applyProtection="1"/>
    <xf numFmtId="0" fontId="0" fillId="0" borderId="0" xfId="0" pivotButton="1">
      <alignment vertical="center"/>
    </xf>
    <xf numFmtId="0" fontId="0" fillId="0" borderId="0" xfId="0" pivotButton="1" applyAlignment="1">
      <alignment horizontal="center" vertical="center"/>
    </xf>
    <xf numFmtId="41" fontId="0" fillId="0" borderId="0" xfId="0" applyNumberFormat="1" applyAlignment="1">
      <alignment horizontal="center" vertical="center"/>
    </xf>
    <xf numFmtId="166" fontId="121" fillId="0" borderId="61" xfId="0" applyNumberFormat="1" applyFont="1" applyBorder="1">
      <alignment vertical="center"/>
    </xf>
    <xf numFmtId="166" fontId="121" fillId="0" borderId="62" xfId="0" applyNumberFormat="1" applyFont="1" applyBorder="1">
      <alignment vertical="center"/>
    </xf>
    <xf numFmtId="166" fontId="121" fillId="0" borderId="103" xfId="0" applyNumberFormat="1" applyFont="1" applyBorder="1" applyAlignment="1">
      <alignment horizontal="center" vertical="center"/>
    </xf>
    <xf numFmtId="9" fontId="121" fillId="0" borderId="61" xfId="2" applyFont="1" applyBorder="1" applyAlignment="1">
      <alignment horizontal="center" vertical="center"/>
    </xf>
    <xf numFmtId="166" fontId="121" fillId="0" borderId="61" xfId="0" applyNumberFormat="1" applyFont="1" applyBorder="1" applyAlignment="1">
      <alignment horizontal="center" vertical="center"/>
    </xf>
    <xf numFmtId="167" fontId="121" fillId="0" borderId="61" xfId="0" applyNumberFormat="1" applyFont="1" applyBorder="1">
      <alignment vertical="center"/>
    </xf>
    <xf numFmtId="166" fontId="121" fillId="0" borderId="173" xfId="0" applyNumberFormat="1" applyFont="1" applyBorder="1" applyAlignment="1">
      <alignment horizontal="center" vertical="center"/>
    </xf>
    <xf numFmtId="9" fontId="121" fillId="0" borderId="62" xfId="2" applyFont="1" applyBorder="1" applyAlignment="1">
      <alignment horizontal="center" vertical="center"/>
    </xf>
    <xf numFmtId="166" fontId="121" fillId="0" borderId="62" xfId="0" applyNumberFormat="1" applyFont="1" applyBorder="1" applyAlignment="1">
      <alignment horizontal="center" vertical="center"/>
    </xf>
    <xf numFmtId="167" fontId="121" fillId="0" borderId="62" xfId="0" applyNumberFormat="1" applyFont="1" applyBorder="1">
      <alignment vertical="center"/>
    </xf>
    <xf numFmtId="166" fontId="121" fillId="0" borderId="61" xfId="1" applyNumberFormat="1" applyFont="1" applyBorder="1" applyAlignment="1">
      <alignment horizontal="center" vertical="center"/>
    </xf>
    <xf numFmtId="166" fontId="121" fillId="0" borderId="62" xfId="1" applyNumberFormat="1" applyFont="1" applyBorder="1" applyAlignment="1">
      <alignment horizontal="center" vertical="center"/>
    </xf>
    <xf numFmtId="166" fontId="122" fillId="2" borderId="4" xfId="1" applyNumberFormat="1" applyFont="1" applyFill="1" applyBorder="1" applyAlignment="1">
      <alignment vertical="center"/>
    </xf>
    <xf numFmtId="0" fontId="124" fillId="0" borderId="0" xfId="13" applyFont="1" applyFill="1"/>
    <xf numFmtId="0" fontId="124" fillId="0" borderId="0" xfId="13" applyFont="1" applyAlignment="1">
      <alignment horizontal="left" vertical="center"/>
    </xf>
    <xf numFmtId="43" fontId="124" fillId="0" borderId="0" xfId="14" applyNumberFormat="1" applyFont="1"/>
    <xf numFmtId="169" fontId="124" fillId="0" borderId="0" xfId="14" applyNumberFormat="1" applyFont="1"/>
    <xf numFmtId="0" fontId="125" fillId="0" borderId="0" xfId="13" applyFont="1"/>
    <xf numFmtId="0" fontId="126" fillId="0" borderId="0" xfId="13" applyFont="1" applyAlignment="1">
      <alignment horizontal="center"/>
    </xf>
    <xf numFmtId="0" fontId="127" fillId="0" borderId="0" xfId="13" applyFont="1" applyAlignment="1">
      <alignment horizontal="left"/>
    </xf>
    <xf numFmtId="0" fontId="21" fillId="0" borderId="0" xfId="13" applyFont="1"/>
    <xf numFmtId="0" fontId="128" fillId="0" borderId="0" xfId="13" applyFont="1"/>
    <xf numFmtId="0" fontId="58" fillId="0" borderId="0" xfId="13" applyFont="1" applyFill="1" applyBorder="1" applyAlignment="1">
      <alignment horizontal="left" vertical="center"/>
    </xf>
    <xf numFmtId="0" fontId="129" fillId="0" borderId="0" xfId="51" applyFont="1" applyFill="1" applyBorder="1" applyAlignment="1">
      <alignment horizontal="left" vertical="center"/>
    </xf>
    <xf numFmtId="0" fontId="128" fillId="0" borderId="0" xfId="51" applyFont="1" applyFill="1" applyBorder="1" applyAlignment="1">
      <alignment horizontal="left" vertical="center"/>
    </xf>
    <xf numFmtId="164" fontId="128" fillId="0" borderId="0" xfId="13" applyNumberFormat="1" applyFont="1" applyBorder="1" applyAlignment="1">
      <alignment horizontal="center" vertical="center"/>
    </xf>
    <xf numFmtId="166" fontId="128" fillId="0" borderId="0" xfId="14" applyNumberFormat="1" applyFont="1" applyBorder="1"/>
    <xf numFmtId="169" fontId="128" fillId="0" borderId="0" xfId="14" applyNumberFormat="1" applyFont="1"/>
    <xf numFmtId="0" fontId="130" fillId="0" borderId="0" xfId="13" applyFont="1"/>
    <xf numFmtId="0" fontId="130" fillId="0" borderId="0" xfId="13" applyFont="1" applyAlignment="1">
      <alignment horizontal="center"/>
    </xf>
    <xf numFmtId="0" fontId="98" fillId="0" borderId="0" xfId="13" applyFont="1"/>
    <xf numFmtId="166" fontId="128" fillId="0" borderId="0" xfId="14" applyNumberFormat="1" applyFont="1"/>
    <xf numFmtId="0" fontId="128" fillId="0" borderId="0" xfId="13" applyFont="1" applyFill="1"/>
    <xf numFmtId="0" fontId="128" fillId="0" borderId="0" xfId="51" applyFont="1" applyFill="1" applyBorder="1" applyAlignment="1">
      <alignment vertical="center" shrinkToFit="1"/>
    </xf>
    <xf numFmtId="0" fontId="128" fillId="0" borderId="0" xfId="13" applyFont="1" applyBorder="1" applyAlignment="1">
      <alignment horizontal="left"/>
    </xf>
    <xf numFmtId="169" fontId="128" fillId="0" borderId="0" xfId="13" applyNumberFormat="1" applyFont="1"/>
    <xf numFmtId="0" fontId="131" fillId="0" borderId="0" xfId="13" applyFont="1"/>
    <xf numFmtId="164" fontId="131" fillId="0" borderId="0" xfId="13" applyNumberFormat="1" applyFont="1" applyBorder="1" applyAlignment="1">
      <alignment horizontal="center" vertical="center"/>
    </xf>
    <xf numFmtId="166" fontId="131" fillId="0" borderId="0" xfId="14" applyNumberFormat="1" applyFont="1"/>
    <xf numFmtId="169" fontId="131" fillId="0" borderId="0" xfId="13" applyNumberFormat="1" applyFont="1"/>
    <xf numFmtId="0" fontId="93" fillId="0" borderId="0" xfId="13" applyFont="1"/>
    <xf numFmtId="16" fontId="128" fillId="0" borderId="0" xfId="13" applyNumberFormat="1" applyFont="1"/>
    <xf numFmtId="43" fontId="128" fillId="0" borderId="0" xfId="14" applyNumberFormat="1" applyFont="1" applyBorder="1"/>
    <xf numFmtId="0" fontId="132" fillId="0" borderId="0" xfId="13" applyFont="1" applyAlignment="1">
      <alignment horizontal="center"/>
    </xf>
    <xf numFmtId="0" fontId="129" fillId="0" borderId="0" xfId="51" quotePrefix="1" applyFont="1" applyFill="1" applyBorder="1" applyAlignment="1">
      <alignment horizontal="left" vertical="center"/>
    </xf>
    <xf numFmtId="43" fontId="128" fillId="0" borderId="0" xfId="14" applyNumberFormat="1" applyFont="1"/>
    <xf numFmtId="164" fontId="128" fillId="0" borderId="0" xfId="13" applyNumberFormat="1" applyFont="1" applyAlignment="1">
      <alignment horizontal="center" vertical="center"/>
    </xf>
    <xf numFmtId="0" fontId="128" fillId="0" borderId="0" xfId="13" quotePrefix="1" applyFont="1" applyFill="1"/>
    <xf numFmtId="0" fontId="133" fillId="0" borderId="0" xfId="13" applyFont="1"/>
    <xf numFmtId="0" fontId="133" fillId="0" borderId="0" xfId="13" applyFont="1" applyAlignment="1">
      <alignment horizontal="left"/>
    </xf>
    <xf numFmtId="0" fontId="131" fillId="0" borderId="0" xfId="13" applyFont="1" applyFill="1"/>
    <xf numFmtId="164" fontId="131" fillId="0" borderId="0" xfId="13" applyNumberFormat="1" applyFont="1" applyAlignment="1">
      <alignment horizontal="center" vertical="center"/>
    </xf>
    <xf numFmtId="43" fontId="131" fillId="0" borderId="0" xfId="14" applyNumberFormat="1" applyFont="1"/>
    <xf numFmtId="169" fontId="131" fillId="0" borderId="0" xfId="14" applyNumberFormat="1" applyFont="1"/>
    <xf numFmtId="0" fontId="128" fillId="0" borderId="0" xfId="13" applyFont="1" applyAlignment="1">
      <alignment horizontal="left" vertical="center"/>
    </xf>
    <xf numFmtId="0" fontId="134" fillId="0" borderId="0" xfId="0" applyFont="1">
      <alignment vertical="center"/>
    </xf>
    <xf numFmtId="166" fontId="121" fillId="0" borderId="186" xfId="0" applyNumberFormat="1" applyFont="1" applyBorder="1">
      <alignment vertical="center"/>
    </xf>
    <xf numFmtId="166" fontId="121" fillId="0" borderId="187" xfId="0" applyNumberFormat="1" applyFont="1" applyBorder="1">
      <alignment vertical="center"/>
    </xf>
    <xf numFmtId="166" fontId="121" fillId="0" borderId="188" xfId="0" applyNumberFormat="1" applyFont="1" applyBorder="1">
      <alignment vertical="center"/>
    </xf>
    <xf numFmtId="0" fontId="135" fillId="0" borderId="0" xfId="0" applyFont="1" applyAlignment="1">
      <alignment horizontal="center" vertical="center"/>
    </xf>
    <xf numFmtId="166" fontId="121" fillId="0" borderId="182" xfId="0" applyNumberFormat="1" applyFont="1" applyBorder="1">
      <alignment vertical="center"/>
    </xf>
    <xf numFmtId="166" fontId="121" fillId="0" borderId="182" xfId="0" applyNumberFormat="1" applyFont="1" applyBorder="1" applyAlignment="1">
      <alignment horizontal="center" vertical="center"/>
    </xf>
    <xf numFmtId="9" fontId="121" fillId="0" borderId="182" xfId="2" applyFont="1" applyBorder="1" applyAlignment="1">
      <alignment horizontal="center" vertical="center"/>
    </xf>
    <xf numFmtId="167" fontId="121" fillId="0" borderId="182" xfId="0" applyNumberFormat="1" applyFont="1" applyBorder="1">
      <alignment vertical="center"/>
    </xf>
    <xf numFmtId="166" fontId="122" fillId="2" borderId="89" xfId="1" applyNumberFormat="1" applyFont="1" applyFill="1" applyBorder="1" applyAlignment="1">
      <alignment vertical="center"/>
    </xf>
    <xf numFmtId="9" fontId="122" fillId="2" borderId="89" xfId="2" applyFont="1" applyFill="1" applyBorder="1" applyAlignment="1">
      <alignment horizontal="center" vertical="center"/>
    </xf>
    <xf numFmtId="166" fontId="121" fillId="2" borderId="89" xfId="0" applyNumberFormat="1" applyFont="1" applyFill="1" applyBorder="1" applyAlignment="1">
      <alignment horizontal="center" vertical="center"/>
    </xf>
    <xf numFmtId="167" fontId="121" fillId="2" borderId="89" xfId="0" applyNumberFormat="1" applyFont="1" applyFill="1" applyBorder="1">
      <alignment vertical="center"/>
    </xf>
    <xf numFmtId="166" fontId="121" fillId="0" borderId="182" xfId="1" applyNumberFormat="1" applyFont="1" applyBorder="1" applyAlignment="1">
      <alignment horizontal="center" vertical="center"/>
    </xf>
    <xf numFmtId="166" fontId="121" fillId="0" borderId="76" xfId="0" applyNumberFormat="1" applyFont="1" applyBorder="1">
      <alignment vertical="center"/>
    </xf>
    <xf numFmtId="166" fontId="121" fillId="0" borderId="183" xfId="0" applyNumberFormat="1" applyFont="1" applyBorder="1">
      <alignment vertical="center"/>
    </xf>
    <xf numFmtId="166" fontId="121" fillId="0" borderId="75" xfId="0" applyNumberFormat="1" applyFont="1" applyBorder="1">
      <alignment vertical="center"/>
    </xf>
    <xf numFmtId="166" fontId="122" fillId="2" borderId="190" xfId="1" applyNumberFormat="1" applyFont="1" applyFill="1" applyBorder="1" applyAlignment="1">
      <alignment vertical="center"/>
    </xf>
    <xf numFmtId="0" fontId="123" fillId="0" borderId="192" xfId="0" applyFont="1" applyBorder="1" applyAlignment="1">
      <alignment horizontal="center" vertical="center" wrapText="1"/>
    </xf>
    <xf numFmtId="0" fontId="123" fillId="0" borderId="193" xfId="0" applyFont="1" applyBorder="1" applyAlignment="1">
      <alignment horizontal="center" vertical="center" wrapText="1"/>
    </xf>
    <xf numFmtId="166" fontId="121" fillId="0" borderId="184" xfId="0" applyNumberFormat="1" applyFont="1" applyBorder="1" applyAlignment="1">
      <alignment horizontal="center" vertical="center"/>
    </xf>
    <xf numFmtId="166" fontId="122" fillId="2" borderId="191" xfId="1" applyNumberFormat="1" applyFont="1" applyFill="1" applyBorder="1" applyAlignment="1">
      <alignment horizontal="center" vertical="center"/>
    </xf>
    <xf numFmtId="17" fontId="123" fillId="0" borderId="194" xfId="0" applyNumberFormat="1" applyFont="1" applyBorder="1" applyAlignment="1">
      <alignment horizontal="center" vertical="center"/>
    </xf>
    <xf numFmtId="166" fontId="122" fillId="2" borderId="195" xfId="1" applyNumberFormat="1" applyFont="1" applyFill="1" applyBorder="1" applyAlignment="1">
      <alignment vertical="center"/>
    </xf>
    <xf numFmtId="0" fontId="135" fillId="0" borderId="0" xfId="0" applyFont="1">
      <alignment vertical="center"/>
    </xf>
    <xf numFmtId="0" fontId="136" fillId="0" borderId="0" xfId="0" applyFont="1" applyAlignment="1">
      <alignment horizontal="center" vertical="center"/>
    </xf>
    <xf numFmtId="0" fontId="123" fillId="0" borderId="0" xfId="47" applyFont="1" applyAlignment="1">
      <alignment horizontal="center" vertical="center"/>
    </xf>
    <xf numFmtId="0" fontId="137" fillId="0" borderId="0" xfId="12" applyFont="1" applyAlignment="1">
      <alignment horizontal="left" wrapText="1"/>
    </xf>
    <xf numFmtId="165" fontId="123" fillId="0" borderId="0" xfId="12" applyNumberFormat="1" applyFont="1">
      <alignment vertical="center"/>
    </xf>
    <xf numFmtId="0" fontId="123" fillId="0" borderId="0" xfId="12" applyFont="1">
      <alignment vertical="center"/>
    </xf>
    <xf numFmtId="171" fontId="123" fillId="13" borderId="36" xfId="12" applyNumberFormat="1" applyFont="1" applyFill="1" applyBorder="1">
      <alignment vertical="center"/>
    </xf>
    <xf numFmtId="165" fontId="123" fillId="13" borderId="0" xfId="12" applyNumberFormat="1" applyFont="1" applyFill="1">
      <alignment vertical="center"/>
    </xf>
    <xf numFmtId="0" fontId="123" fillId="0" borderId="0" xfId="0" applyFont="1">
      <alignment vertical="center"/>
    </xf>
    <xf numFmtId="0" fontId="123" fillId="0" borderId="0" xfId="0" applyFont="1" applyAlignment="1">
      <alignment horizontal="center" vertical="center"/>
    </xf>
    <xf numFmtId="0" fontId="137" fillId="0" borderId="0" xfId="47" applyFont="1" applyAlignment="1">
      <alignment horizontal="center" vertical="center"/>
    </xf>
    <xf numFmtId="164" fontId="137" fillId="0" borderId="87" xfId="7" applyNumberFormat="1" applyFont="1" applyFill="1" applyBorder="1" applyAlignment="1">
      <alignment horizontal="center" vertical="center"/>
    </xf>
    <xf numFmtId="167" fontId="137" fillId="0" borderId="90" xfId="7" applyNumberFormat="1" applyFont="1" applyBorder="1" applyAlignment="1">
      <alignment horizontal="center" vertical="center" wrapText="1"/>
    </xf>
    <xf numFmtId="0" fontId="123" fillId="0" borderId="89" xfId="0" applyFont="1" applyBorder="1" applyAlignment="1">
      <alignment horizontal="center" vertical="center"/>
    </xf>
    <xf numFmtId="0" fontId="123" fillId="0" borderId="190" xfId="0" applyFont="1" applyBorder="1" applyAlignment="1">
      <alignment horizontal="center" vertical="center"/>
    </xf>
    <xf numFmtId="0" fontId="123" fillId="0" borderId="11" xfId="0" applyFont="1" applyBorder="1">
      <alignment vertical="center"/>
    </xf>
    <xf numFmtId="0" fontId="123" fillId="0" borderId="195" xfId="0" applyFont="1" applyBorder="1" applyAlignment="1">
      <alignment horizontal="center" vertical="center" wrapText="1"/>
    </xf>
    <xf numFmtId="0" fontId="138" fillId="0" borderId="191" xfId="0" applyFont="1" applyBorder="1" applyAlignment="1">
      <alignment horizontal="center" vertical="center" wrapText="1"/>
    </xf>
    <xf numFmtId="0" fontId="138" fillId="0" borderId="89" xfId="0" applyFont="1" applyBorder="1" applyAlignment="1">
      <alignment horizontal="center" vertical="center" wrapText="1"/>
    </xf>
    <xf numFmtId="0" fontId="123" fillId="0" borderId="89" xfId="0" applyFont="1" applyBorder="1" applyAlignment="1">
      <alignment horizontal="center" vertical="center" wrapText="1"/>
    </xf>
    <xf numFmtId="0" fontId="121" fillId="0" borderId="0" xfId="47" applyFont="1" applyAlignment="1">
      <alignment horizontal="center" vertical="center"/>
    </xf>
    <xf numFmtId="0" fontId="121" fillId="0" borderId="65" xfId="51" applyFont="1" applyFill="1" applyBorder="1" applyAlignment="1">
      <alignment vertical="center" wrapText="1" shrinkToFit="1"/>
    </xf>
    <xf numFmtId="171" fontId="121" fillId="13" borderId="36" xfId="12" applyNumberFormat="1" applyFont="1" applyFill="1" applyBorder="1">
      <alignment vertical="center"/>
    </xf>
    <xf numFmtId="166" fontId="122" fillId="0" borderId="65" xfId="1" applyNumberFormat="1" applyFont="1" applyBorder="1" applyAlignment="1">
      <alignment vertical="center"/>
    </xf>
    <xf numFmtId="0" fontId="121" fillId="0" borderId="0" xfId="0" applyFont="1">
      <alignment vertical="center"/>
    </xf>
    <xf numFmtId="0" fontId="121" fillId="0" borderId="11" xfId="0" applyFont="1" applyBorder="1">
      <alignment vertical="center"/>
    </xf>
    <xf numFmtId="0" fontId="121" fillId="0" borderId="36" xfId="51" applyFont="1" applyFill="1" applyBorder="1" applyAlignment="1">
      <alignment vertical="center" wrapText="1" shrinkToFit="1"/>
    </xf>
    <xf numFmtId="166" fontId="122" fillId="0" borderId="36" xfId="1" applyNumberFormat="1" applyFont="1" applyBorder="1" applyAlignment="1">
      <alignment vertical="center"/>
    </xf>
    <xf numFmtId="0" fontId="121" fillId="0" borderId="36" xfId="0" applyFont="1" applyFill="1" applyBorder="1" applyAlignment="1">
      <alignment wrapText="1"/>
    </xf>
    <xf numFmtId="0" fontId="121" fillId="0" borderId="36" xfId="0" applyFont="1" applyFill="1" applyBorder="1" applyAlignment="1"/>
    <xf numFmtId="0" fontId="121" fillId="0" borderId="36" xfId="0" applyFont="1" applyBorder="1" applyAlignment="1">
      <alignment wrapText="1"/>
    </xf>
    <xf numFmtId="0" fontId="122" fillId="2" borderId="15" xfId="0" applyFont="1" applyFill="1" applyBorder="1" applyAlignment="1">
      <alignment wrapText="1"/>
    </xf>
    <xf numFmtId="167" fontId="122" fillId="2" borderId="4" xfId="12" applyNumberFormat="1" applyFont="1" applyFill="1" applyBorder="1">
      <alignment vertical="center"/>
    </xf>
    <xf numFmtId="0" fontId="121" fillId="0" borderId="57" xfId="0" applyFont="1" applyBorder="1" applyAlignment="1">
      <alignment wrapText="1"/>
    </xf>
    <xf numFmtId="166" fontId="122" fillId="0" borderId="57" xfId="1" applyNumberFormat="1" applyFont="1" applyBorder="1" applyAlignment="1">
      <alignment vertical="center"/>
    </xf>
    <xf numFmtId="166" fontId="137" fillId="0" borderId="36" xfId="1" applyNumberFormat="1" applyFont="1" applyBorder="1" applyAlignment="1">
      <alignment vertical="center"/>
    </xf>
    <xf numFmtId="167" fontId="137" fillId="2" borderId="4" xfId="12" applyNumberFormat="1" applyFont="1" applyFill="1" applyBorder="1">
      <alignment vertical="center"/>
    </xf>
    <xf numFmtId="166" fontId="137" fillId="2" borderId="4" xfId="1" applyNumberFormat="1" applyFont="1" applyFill="1" applyBorder="1" applyAlignment="1">
      <alignment vertical="center"/>
    </xf>
    <xf numFmtId="0" fontId="123" fillId="0" borderId="181" xfId="0" applyFont="1" applyBorder="1">
      <alignment vertical="center"/>
    </xf>
    <xf numFmtId="0" fontId="123" fillId="3" borderId="181" xfId="0" applyFont="1" applyFill="1" applyBorder="1">
      <alignment vertical="center"/>
    </xf>
    <xf numFmtId="164" fontId="137" fillId="12" borderId="87" xfId="7" applyNumberFormat="1" applyFont="1" applyFill="1" applyBorder="1" applyAlignment="1">
      <alignment horizontal="center" vertical="center"/>
    </xf>
    <xf numFmtId="167" fontId="137" fillId="12" borderId="90" xfId="7" applyNumberFormat="1" applyFont="1" applyFill="1" applyBorder="1" applyAlignment="1">
      <alignment horizontal="center" vertical="center" wrapText="1"/>
    </xf>
    <xf numFmtId="0" fontId="27" fillId="19" borderId="127" xfId="0" applyFont="1" applyFill="1" applyBorder="1" applyAlignment="1"/>
    <xf numFmtId="0" fontId="134" fillId="31" borderId="0" xfId="0" applyFont="1" applyFill="1" applyAlignment="1">
      <alignment vertical="center" wrapText="1"/>
    </xf>
    <xf numFmtId="166" fontId="121" fillId="0" borderId="0" xfId="1" applyNumberFormat="1" applyFont="1" applyAlignment="1">
      <alignment vertical="center"/>
    </xf>
    <xf numFmtId="171" fontId="123" fillId="12" borderId="36" xfId="12" applyNumberFormat="1" applyFont="1" applyFill="1" applyBorder="1">
      <alignment vertical="center"/>
    </xf>
    <xf numFmtId="165" fontId="123" fillId="31" borderId="0" xfId="12" applyNumberFormat="1" applyFont="1" applyFill="1" applyAlignment="1">
      <alignment horizontal="left" vertical="center"/>
    </xf>
    <xf numFmtId="165" fontId="123" fillId="31" borderId="0" xfId="12" applyNumberFormat="1" applyFont="1" applyFill="1">
      <alignment vertical="center"/>
    </xf>
    <xf numFmtId="164" fontId="137" fillId="11" borderId="87" xfId="7" applyNumberFormat="1" applyFont="1" applyFill="1" applyBorder="1" applyAlignment="1">
      <alignment horizontal="center" vertical="center"/>
    </xf>
    <xf numFmtId="171" fontId="123" fillId="11" borderId="36" xfId="12" applyNumberFormat="1" applyFont="1" applyFill="1" applyBorder="1">
      <alignment vertical="center"/>
    </xf>
    <xf numFmtId="164" fontId="137" fillId="13" borderId="87" xfId="7" applyNumberFormat="1" applyFont="1" applyFill="1" applyBorder="1" applyAlignment="1">
      <alignment horizontal="center" vertical="center"/>
    </xf>
    <xf numFmtId="165" fontId="45" fillId="0" borderId="0" xfId="12" applyNumberFormat="1" applyFont="1">
      <alignment vertical="center"/>
    </xf>
    <xf numFmtId="0" fontId="45" fillId="0" borderId="0" xfId="12" applyFont="1">
      <alignment vertical="center"/>
    </xf>
    <xf numFmtId="167" fontId="141" fillId="0" borderId="65" xfId="12" applyNumberFormat="1" applyFont="1" applyBorder="1">
      <alignment vertical="center"/>
    </xf>
    <xf numFmtId="167" fontId="141" fillId="0" borderId="68" xfId="12" applyNumberFormat="1" applyFont="1" applyBorder="1">
      <alignment vertical="center"/>
    </xf>
    <xf numFmtId="0" fontId="139" fillId="0" borderId="0" xfId="0" applyFont="1" applyAlignment="1">
      <alignment vertical="center" wrapText="1"/>
    </xf>
    <xf numFmtId="0" fontId="139" fillId="12" borderId="0" xfId="0" applyFont="1" applyFill="1" applyAlignment="1">
      <alignment vertical="center" wrapText="1"/>
    </xf>
    <xf numFmtId="0" fontId="0" fillId="12" borderId="0" xfId="0" applyFill="1">
      <alignment vertical="center"/>
    </xf>
    <xf numFmtId="0" fontId="0" fillId="31" borderId="0" xfId="0" applyFill="1">
      <alignment vertical="center"/>
    </xf>
    <xf numFmtId="0" fontId="145" fillId="0" borderId="0" xfId="0" applyFont="1" applyAlignment="1">
      <alignment vertical="center" wrapText="1"/>
    </xf>
    <xf numFmtId="0" fontId="146" fillId="0" borderId="64" xfId="12" applyFont="1" applyBorder="1">
      <alignment vertical="center"/>
    </xf>
    <xf numFmtId="0" fontId="143" fillId="0" borderId="0" xfId="0" applyFont="1">
      <alignment vertical="center"/>
    </xf>
    <xf numFmtId="0" fontId="143" fillId="0" borderId="0" xfId="0" applyFont="1" applyAlignment="1">
      <alignment horizontal="center" vertical="center"/>
    </xf>
    <xf numFmtId="166" fontId="9" fillId="0" borderId="60" xfId="1" applyNumberFormat="1" applyFont="1" applyFill="1" applyBorder="1" applyAlignment="1">
      <alignment vertical="center"/>
    </xf>
    <xf numFmtId="0" fontId="82" fillId="0" borderId="10" xfId="0" applyFont="1" applyFill="1" applyBorder="1" applyAlignment="1"/>
    <xf numFmtId="0" fontId="0" fillId="8" borderId="0" xfId="0" applyFill="1">
      <alignment vertical="center"/>
    </xf>
    <xf numFmtId="0" fontId="34" fillId="8" borderId="0" xfId="0" applyFont="1" applyFill="1">
      <alignment vertical="center"/>
    </xf>
    <xf numFmtId="37" fontId="82" fillId="8" borderId="158" xfId="40" applyFont="1" applyFill="1" applyBorder="1" applyAlignment="1">
      <alignment horizontal="center"/>
    </xf>
    <xf numFmtId="37" fontId="82" fillId="8" borderId="156" xfId="40" applyFont="1" applyFill="1" applyBorder="1" applyAlignment="1">
      <alignment horizontal="center"/>
    </xf>
    <xf numFmtId="37" fontId="82" fillId="8" borderId="157" xfId="40" applyFont="1" applyFill="1" applyBorder="1" applyAlignment="1">
      <alignment horizontal="center"/>
    </xf>
    <xf numFmtId="37" fontId="82" fillId="8" borderId="86" xfId="40" applyFont="1" applyFill="1" applyBorder="1" applyAlignment="1">
      <alignment horizontal="center"/>
    </xf>
    <xf numFmtId="0" fontId="9" fillId="0" borderId="151" xfId="0" applyFont="1" applyBorder="1">
      <alignment vertical="center"/>
    </xf>
    <xf numFmtId="171" fontId="9" fillId="2" borderId="152" xfId="0" applyNumberFormat="1" applyFont="1" applyFill="1" applyBorder="1">
      <alignment vertical="center"/>
    </xf>
    <xf numFmtId="171" fontId="9" fillId="2" borderId="151" xfId="0" applyNumberFormat="1" applyFont="1" applyFill="1" applyBorder="1">
      <alignment vertical="center"/>
    </xf>
    <xf numFmtId="171" fontId="9" fillId="0" borderId="14" xfId="0" applyNumberFormat="1" applyFont="1" applyBorder="1" applyAlignment="1">
      <alignment horizontal="right" vertical="center"/>
    </xf>
    <xf numFmtId="171" fontId="9" fillId="2" borderId="14" xfId="0" applyNumberFormat="1" applyFont="1" applyFill="1" applyBorder="1">
      <alignment vertical="center"/>
    </xf>
    <xf numFmtId="171" fontId="9" fillId="2" borderId="10" xfId="0" applyNumberFormat="1" applyFont="1" applyFill="1" applyBorder="1">
      <alignment vertical="center"/>
    </xf>
    <xf numFmtId="0" fontId="9" fillId="3" borderId="181" xfId="0" applyFont="1" applyFill="1" applyBorder="1">
      <alignment vertical="center"/>
    </xf>
    <xf numFmtId="171" fontId="9" fillId="3" borderId="2" xfId="0" applyNumberFormat="1" applyFont="1" applyFill="1" applyBorder="1">
      <alignment vertical="center"/>
    </xf>
    <xf numFmtId="0" fontId="9" fillId="0" borderId="104" xfId="0" applyFont="1" applyBorder="1">
      <alignment vertical="center"/>
    </xf>
    <xf numFmtId="171" fontId="9" fillId="0" borderId="105" xfId="0" applyNumberFormat="1" applyFont="1" applyBorder="1">
      <alignment vertical="center"/>
    </xf>
    <xf numFmtId="0" fontId="46" fillId="0" borderId="77" xfId="0" applyFont="1" applyBorder="1">
      <alignment vertical="center"/>
    </xf>
    <xf numFmtId="171" fontId="46" fillId="0" borderId="154" xfId="0" applyNumberFormat="1" applyFont="1" applyBorder="1">
      <alignment vertical="center"/>
    </xf>
    <xf numFmtId="0" fontId="46" fillId="0" borderId="200" xfId="0" applyFont="1" applyBorder="1">
      <alignment vertical="center"/>
    </xf>
    <xf numFmtId="171" fontId="46" fillId="0" borderId="201" xfId="0" applyNumberFormat="1" applyFont="1" applyBorder="1">
      <alignment vertical="center"/>
    </xf>
    <xf numFmtId="0" fontId="46" fillId="0" borderId="15" xfId="12" applyFont="1" applyBorder="1" applyAlignment="1">
      <alignment vertical="center"/>
    </xf>
    <xf numFmtId="165" fontId="46" fillId="0" borderId="0" xfId="0" applyNumberFormat="1" applyFont="1">
      <alignment vertical="center"/>
    </xf>
    <xf numFmtId="164" fontId="9" fillId="0" borderId="0" xfId="7" applyNumberFormat="1" applyFont="1" applyFill="1" applyBorder="1" applyAlignment="1">
      <alignment horizontal="center" vertical="center"/>
    </xf>
    <xf numFmtId="167" fontId="9" fillId="2" borderId="0" xfId="12" applyNumberFormat="1" applyFont="1" applyFill="1" applyBorder="1">
      <alignment vertical="center"/>
    </xf>
    <xf numFmtId="167" fontId="9" fillId="3" borderId="0" xfId="12" applyNumberFormat="1" applyFont="1" applyFill="1" applyBorder="1">
      <alignment vertical="center"/>
    </xf>
    <xf numFmtId="167" fontId="9" fillId="0" borderId="0" xfId="12" applyNumberFormat="1" applyFont="1" applyBorder="1">
      <alignment vertical="center"/>
    </xf>
    <xf numFmtId="167" fontId="46" fillId="0" borderId="0" xfId="12" applyNumberFormat="1" applyFont="1" applyBorder="1">
      <alignment vertical="center"/>
    </xf>
    <xf numFmtId="167" fontId="9" fillId="0" borderId="0" xfId="7" applyNumberFormat="1" applyFont="1" applyFill="1" applyBorder="1" applyAlignment="1">
      <alignment horizontal="center" vertical="center"/>
    </xf>
    <xf numFmtId="167" fontId="22" fillId="2" borderId="151" xfId="12" applyNumberFormat="1" applyFont="1" applyFill="1" applyBorder="1">
      <alignment vertical="center"/>
    </xf>
    <xf numFmtId="167" fontId="22" fillId="2" borderId="10" xfId="12" applyNumberFormat="1" applyFont="1" applyFill="1" applyBorder="1">
      <alignment vertical="center"/>
    </xf>
    <xf numFmtId="167" fontId="22" fillId="0" borderId="105" xfId="12" applyNumberFormat="1" applyFont="1" applyBorder="1">
      <alignment vertical="center"/>
    </xf>
    <xf numFmtId="167" fontId="22" fillId="2" borderId="202" xfId="12" applyNumberFormat="1" applyFont="1" applyFill="1" applyBorder="1">
      <alignment vertical="center"/>
    </xf>
    <xf numFmtId="167" fontId="22" fillId="2" borderId="11" xfId="12" applyNumberFormat="1" applyFont="1" applyFill="1" applyBorder="1">
      <alignment vertical="center"/>
    </xf>
    <xf numFmtId="167" fontId="22" fillId="3" borderId="196" xfId="12" applyNumberFormat="1" applyFont="1" applyFill="1" applyBorder="1">
      <alignment vertical="center"/>
    </xf>
    <xf numFmtId="167" fontId="22" fillId="0" borderId="203" xfId="12" applyNumberFormat="1" applyFont="1" applyBorder="1">
      <alignment vertical="center"/>
    </xf>
    <xf numFmtId="167" fontId="9" fillId="2" borderId="186" xfId="12" applyNumberFormat="1" applyFont="1" applyFill="1" applyBorder="1">
      <alignment vertical="center"/>
    </xf>
    <xf numFmtId="167" fontId="9" fillId="2" borderId="204" xfId="12" applyNumberFormat="1" applyFont="1" applyFill="1" applyBorder="1">
      <alignment vertical="center"/>
    </xf>
    <xf numFmtId="167" fontId="9" fillId="3" borderId="195" xfId="12" applyNumberFormat="1" applyFont="1" applyFill="1" applyBorder="1">
      <alignment vertical="center"/>
    </xf>
    <xf numFmtId="167" fontId="9" fillId="0" borderId="205" xfId="12" applyNumberFormat="1" applyFont="1" applyBorder="1">
      <alignment vertical="center"/>
    </xf>
    <xf numFmtId="0" fontId="152" fillId="0" borderId="0" xfId="47" applyFont="1" applyAlignment="1">
      <alignment horizontal="center" vertical="center"/>
    </xf>
    <xf numFmtId="0" fontId="153" fillId="8" borderId="15" xfId="12" applyFont="1" applyFill="1" applyBorder="1" applyAlignment="1">
      <alignment vertical="center" wrapText="1"/>
    </xf>
    <xf numFmtId="164" fontId="152" fillId="0" borderId="89" xfId="7" applyNumberFormat="1" applyFont="1" applyFill="1" applyBorder="1" applyAlignment="1">
      <alignment horizontal="center" vertical="center"/>
    </xf>
    <xf numFmtId="167" fontId="152" fillId="0" borderId="0" xfId="12" applyNumberFormat="1" applyFont="1" applyFill="1" applyAlignment="1">
      <alignment horizontal="center" vertical="center"/>
    </xf>
    <xf numFmtId="165" fontId="152" fillId="0" borderId="0" xfId="12" applyNumberFormat="1" applyFont="1" applyAlignment="1">
      <alignment horizontal="center" vertical="center"/>
    </xf>
    <xf numFmtId="165" fontId="152" fillId="0" borderId="0" xfId="12" applyNumberFormat="1" applyFont="1">
      <alignment vertical="center"/>
    </xf>
    <xf numFmtId="164" fontId="153" fillId="0" borderId="190" xfId="7" applyNumberFormat="1" applyFont="1" applyFill="1" applyBorder="1" applyAlignment="1">
      <alignment horizontal="center" vertical="center"/>
    </xf>
    <xf numFmtId="164" fontId="152" fillId="0" borderId="185" xfId="7" applyNumberFormat="1" applyFont="1" applyFill="1" applyBorder="1" applyAlignment="1">
      <alignment horizontal="center" vertical="center"/>
    </xf>
    <xf numFmtId="0" fontId="152" fillId="0" borderId="0" xfId="47" applyFont="1">
      <alignment vertical="center"/>
    </xf>
    <xf numFmtId="0" fontId="152" fillId="0" borderId="0" xfId="12" applyFont="1">
      <alignment vertical="center"/>
    </xf>
    <xf numFmtId="0" fontId="153" fillId="8" borderId="15" xfId="12" applyFont="1" applyFill="1" applyBorder="1" applyAlignment="1">
      <alignment vertical="center"/>
    </xf>
    <xf numFmtId="0" fontId="153" fillId="8" borderId="196" xfId="0" applyFont="1" applyFill="1" applyBorder="1" applyAlignment="1">
      <alignment vertical="center"/>
    </xf>
    <xf numFmtId="164" fontId="152" fillId="0" borderId="198" xfId="7" applyNumberFormat="1" applyFont="1" applyFill="1" applyBorder="1" applyAlignment="1">
      <alignment horizontal="center" vertical="center"/>
    </xf>
    <xf numFmtId="164" fontId="153" fillId="0" borderId="89" xfId="7" applyNumberFormat="1" applyFont="1" applyFill="1" applyBorder="1" applyAlignment="1">
      <alignment horizontal="center" vertical="center"/>
    </xf>
    <xf numFmtId="164" fontId="152" fillId="0" borderId="0" xfId="7" applyNumberFormat="1" applyFont="1" applyFill="1" applyBorder="1" applyAlignment="1">
      <alignment horizontal="center" vertical="center"/>
    </xf>
    <xf numFmtId="0" fontId="143" fillId="11" borderId="0" xfId="0" applyFont="1" applyFill="1" applyAlignment="1">
      <alignment vertical="center"/>
    </xf>
    <xf numFmtId="166" fontId="134" fillId="11" borderId="0" xfId="1" applyNumberFormat="1" applyFont="1" applyFill="1" applyAlignment="1">
      <alignment vertical="center"/>
    </xf>
    <xf numFmtId="0" fontId="134" fillId="31" borderId="182" xfId="0" applyFont="1" applyFill="1" applyBorder="1" applyAlignment="1">
      <alignment vertical="center"/>
    </xf>
    <xf numFmtId="166" fontId="134" fillId="31" borderId="182" xfId="1" applyNumberFormat="1" applyFont="1" applyFill="1" applyBorder="1" applyAlignment="1">
      <alignment vertical="center"/>
    </xf>
    <xf numFmtId="0" fontId="134" fillId="12" borderId="182" xfId="0" applyFont="1" applyFill="1" applyBorder="1" applyAlignment="1">
      <alignment vertical="center"/>
    </xf>
    <xf numFmtId="166" fontId="134" fillId="12" borderId="182" xfId="1" applyNumberFormat="1" applyFont="1" applyFill="1" applyBorder="1" applyAlignment="1">
      <alignment vertical="center"/>
    </xf>
    <xf numFmtId="16" fontId="134" fillId="31" borderId="182" xfId="0" applyNumberFormat="1" applyFont="1" applyFill="1" applyBorder="1" applyAlignment="1">
      <alignment vertical="center"/>
    </xf>
    <xf numFmtId="0" fontId="45" fillId="2" borderId="61" xfId="12" applyFont="1" applyFill="1" applyBorder="1" applyAlignment="1">
      <alignment vertical="center"/>
    </xf>
    <xf numFmtId="167" fontId="45" fillId="2" borderId="61" xfId="12" applyNumberFormat="1" applyFont="1" applyFill="1" applyBorder="1" applyAlignment="1">
      <alignment vertical="center"/>
    </xf>
    <xf numFmtId="166" fontId="134" fillId="2" borderId="61" xfId="1" applyNumberFormat="1" applyFont="1" applyFill="1" applyBorder="1" applyAlignment="1">
      <alignment vertical="center"/>
    </xf>
    <xf numFmtId="16" fontId="45" fillId="2" borderId="61" xfId="12" applyNumberFormat="1" applyFont="1" applyFill="1" applyBorder="1" applyAlignment="1">
      <alignment vertical="center"/>
    </xf>
    <xf numFmtId="0" fontId="155" fillId="0" borderId="60" xfId="0" applyFont="1" applyBorder="1" applyAlignment="1">
      <alignment vertical="center" wrapText="1"/>
    </xf>
    <xf numFmtId="164" fontId="155" fillId="9" borderId="198" xfId="7" applyNumberFormat="1" applyFont="1" applyFill="1" applyBorder="1" applyAlignment="1">
      <alignment horizontal="center" vertical="center"/>
    </xf>
    <xf numFmtId="164" fontId="155" fillId="0" borderId="198" xfId="7" applyNumberFormat="1" applyFont="1" applyFill="1" applyBorder="1" applyAlignment="1">
      <alignment horizontal="center" vertical="center"/>
    </xf>
    <xf numFmtId="164" fontId="155" fillId="0" borderId="199" xfId="7" applyNumberFormat="1" applyFont="1" applyBorder="1" applyAlignment="1">
      <alignment horizontal="center" vertical="center"/>
    </xf>
    <xf numFmtId="0" fontId="154" fillId="0" borderId="60" xfId="0" applyFont="1" applyBorder="1" applyAlignment="1">
      <alignment vertical="center" wrapText="1"/>
    </xf>
    <xf numFmtId="174" fontId="82" fillId="9" borderId="101" xfId="0" applyNumberFormat="1" applyFont="1" applyFill="1" applyBorder="1" applyAlignment="1"/>
    <xf numFmtId="9" fontId="160" fillId="0" borderId="10" xfId="2" applyFont="1" applyFill="1" applyBorder="1" applyAlignment="1"/>
    <xf numFmtId="0" fontId="117" fillId="0" borderId="208" xfId="0" applyFont="1" applyFill="1" applyBorder="1" applyAlignment="1" applyProtection="1">
      <alignment horizontal="center"/>
    </xf>
    <xf numFmtId="0" fontId="117" fillId="0" borderId="206" xfId="0" applyFont="1" applyFill="1" applyBorder="1" applyAlignment="1" applyProtection="1"/>
    <xf numFmtId="9" fontId="117" fillId="0" borderId="206" xfId="0" applyNumberFormat="1" applyFont="1" applyFill="1" applyBorder="1" applyAlignment="1" applyProtection="1"/>
    <xf numFmtId="178" fontId="117" fillId="0" borderId="206" xfId="0" applyNumberFormat="1" applyFont="1" applyFill="1" applyBorder="1" applyAlignment="1" applyProtection="1">
      <alignment horizontal="center" vertical="center"/>
    </xf>
    <xf numFmtId="178" fontId="118" fillId="0" borderId="208" xfId="0" applyNumberFormat="1" applyFont="1" applyFill="1" applyBorder="1" applyAlignment="1" applyProtection="1">
      <alignment horizontal="center" vertical="center"/>
    </xf>
    <xf numFmtId="178" fontId="119" fillId="0" borderId="208" xfId="0" applyNumberFormat="1" applyFont="1" applyFill="1" applyBorder="1" applyAlignment="1" applyProtection="1">
      <alignment horizontal="center" vertical="center"/>
    </xf>
    <xf numFmtId="17" fontId="119" fillId="0" borderId="208" xfId="0" applyNumberFormat="1" applyFont="1" applyFill="1" applyBorder="1" applyAlignment="1" applyProtection="1">
      <alignment horizontal="center" vertical="center"/>
    </xf>
    <xf numFmtId="169" fontId="103" fillId="41" borderId="208" xfId="14" applyNumberFormat="1" applyFont="1" applyFill="1" applyBorder="1" applyAlignment="1">
      <alignment horizontal="center" vertical="center"/>
    </xf>
    <xf numFmtId="17" fontId="103" fillId="0" borderId="207" xfId="53" applyNumberFormat="1" applyFont="1" applyFill="1" applyBorder="1" applyAlignment="1" applyProtection="1">
      <alignment horizontal="center" vertical="center"/>
    </xf>
    <xf numFmtId="176" fontId="120" fillId="0" borderId="209" xfId="0" applyNumberFormat="1" applyFont="1" applyFill="1" applyBorder="1" applyAlignment="1">
      <alignment horizontal="center" vertical="center"/>
    </xf>
    <xf numFmtId="176" fontId="95" fillId="0" borderId="209" xfId="0" applyNumberFormat="1" applyFont="1" applyFill="1" applyBorder="1" applyAlignment="1">
      <alignment horizontal="center" vertical="center"/>
    </xf>
    <xf numFmtId="166" fontId="5" fillId="0" borderId="210" xfId="14" applyNumberFormat="1" applyFont="1" applyFill="1" applyBorder="1" applyAlignment="1">
      <alignment vertical="center" shrinkToFit="1"/>
    </xf>
    <xf numFmtId="176" fontId="120" fillId="0" borderId="209" xfId="53" applyNumberFormat="1" applyFont="1" applyFill="1" applyBorder="1" applyAlignment="1" applyProtection="1">
      <alignment horizontal="center" vertical="center"/>
    </xf>
    <xf numFmtId="166" fontId="0" fillId="0" borderId="11" xfId="14" applyNumberFormat="1" applyFont="1" applyFill="1" applyBorder="1" applyAlignment="1">
      <alignment vertical="center" shrinkToFit="1"/>
    </xf>
    <xf numFmtId="166" fontId="0" fillId="0" borderId="11" xfId="14" applyNumberFormat="1" applyFont="1" applyFill="1" applyBorder="1" applyAlignment="1" applyProtection="1">
      <alignment vertical="center" shrinkToFit="1"/>
    </xf>
    <xf numFmtId="14" fontId="5" fillId="29" borderId="209" xfId="14" applyNumberFormat="1" applyFont="1" applyFill="1" applyBorder="1" applyAlignment="1">
      <alignment vertical="center" shrinkToFit="1"/>
    </xf>
    <xf numFmtId="0" fontId="0" fillId="0" borderId="209" xfId="0" applyFill="1" applyBorder="1" applyAlignment="1">
      <alignment horizontal="center" vertical="center" shrinkToFit="1"/>
    </xf>
    <xf numFmtId="0" fontId="0" fillId="0" borderId="209" xfId="14" applyNumberFormat="1" applyFont="1" applyFill="1" applyBorder="1" applyAlignment="1">
      <alignment horizontal="left" vertical="center" shrinkToFit="1"/>
    </xf>
    <xf numFmtId="0" fontId="0" fillId="0" borderId="209" xfId="14" applyNumberFormat="1" applyFont="1" applyFill="1" applyBorder="1" applyAlignment="1">
      <alignment horizontal="center" vertical="center" shrinkToFit="1"/>
    </xf>
    <xf numFmtId="14" fontId="0" fillId="0" borderId="209" xfId="14" applyNumberFormat="1" applyFont="1" applyFill="1" applyBorder="1" applyAlignment="1">
      <alignment horizontal="center" vertical="center" shrinkToFit="1"/>
    </xf>
    <xf numFmtId="14" fontId="0" fillId="0" borderId="209" xfId="14" applyNumberFormat="1" applyFont="1" applyFill="1" applyBorder="1" applyAlignment="1">
      <alignment horizontal="left" vertical="center" shrinkToFit="1"/>
    </xf>
    <xf numFmtId="175" fontId="0" fillId="29" borderId="209" xfId="0" applyNumberFormat="1" applyFill="1" applyBorder="1" applyAlignment="1">
      <alignment horizontal="center" vertical="center" shrinkToFit="1"/>
    </xf>
    <xf numFmtId="175" fontId="0" fillId="0" borderId="209" xfId="0" applyNumberFormat="1" applyFill="1" applyBorder="1" applyAlignment="1">
      <alignment horizontal="center" vertical="center" shrinkToFit="1"/>
    </xf>
    <xf numFmtId="166" fontId="93" fillId="0" borderId="209" xfId="14" applyNumberFormat="1" applyFont="1" applyFill="1" applyBorder="1" applyAlignment="1">
      <alignment vertical="center" shrinkToFit="1"/>
    </xf>
    <xf numFmtId="0" fontId="0" fillId="0" borderId="209" xfId="0" applyFill="1" applyBorder="1" applyAlignment="1">
      <alignment vertical="center" shrinkToFit="1"/>
    </xf>
    <xf numFmtId="0" fontId="0" fillId="0" borderId="209" xfId="0" applyBorder="1" applyAlignment="1">
      <alignment horizontal="center"/>
    </xf>
    <xf numFmtId="167" fontId="94" fillId="33" borderId="213" xfId="14" applyNumberFormat="1" applyFont="1" applyFill="1" applyBorder="1" applyAlignment="1">
      <alignment horizontal="center" vertical="center" shrinkToFit="1"/>
    </xf>
    <xf numFmtId="167" fontId="94" fillId="33" borderId="211" xfId="14" applyNumberFormat="1" applyFont="1" applyFill="1" applyBorder="1" applyAlignment="1">
      <alignment horizontal="center" vertical="center" shrinkToFit="1"/>
    </xf>
    <xf numFmtId="167" fontId="103" fillId="33" borderId="214" xfId="14" applyNumberFormat="1" applyFont="1" applyFill="1" applyBorder="1" applyAlignment="1">
      <alignment horizontal="center" vertical="center" shrinkToFit="1"/>
    </xf>
    <xf numFmtId="176" fontId="97" fillId="0" borderId="209" xfId="0" applyNumberFormat="1" applyFont="1" applyFill="1" applyBorder="1" applyAlignment="1">
      <alignment horizontal="center" vertical="center"/>
    </xf>
    <xf numFmtId="166" fontId="96" fillId="0" borderId="209" xfId="14" applyNumberFormat="1" applyFont="1" applyFill="1" applyBorder="1" applyAlignment="1">
      <alignment horizontal="center" vertical="center"/>
    </xf>
    <xf numFmtId="176" fontId="96" fillId="0" borderId="74" xfId="0" applyNumberFormat="1" applyFont="1" applyFill="1" applyBorder="1" applyAlignment="1">
      <alignment horizontal="center" vertical="center"/>
    </xf>
    <xf numFmtId="0" fontId="0" fillId="0" borderId="211" xfId="0" applyNumberFormat="1" applyFill="1" applyBorder="1" applyAlignment="1">
      <alignment vertical="center" shrinkToFit="1"/>
    </xf>
    <xf numFmtId="14" fontId="0" fillId="0" borderId="211" xfId="14" applyNumberFormat="1" applyFont="1" applyFill="1" applyBorder="1" applyAlignment="1">
      <alignment horizontal="center" vertical="center" shrinkToFit="1"/>
    </xf>
    <xf numFmtId="14" fontId="0" fillId="29" borderId="211" xfId="14" applyNumberFormat="1" applyFont="1" applyFill="1" applyBorder="1" applyAlignment="1">
      <alignment vertical="center" shrinkToFit="1"/>
    </xf>
    <xf numFmtId="14" fontId="0" fillId="0" borderId="211" xfId="14" applyNumberFormat="1" applyFont="1" applyFill="1" applyBorder="1" applyAlignment="1">
      <alignment horizontal="left" vertical="center" shrinkToFit="1"/>
    </xf>
    <xf numFmtId="0" fontId="0" fillId="0" borderId="211" xfId="0" applyFill="1" applyBorder="1" applyAlignment="1">
      <alignment horizontal="center" vertical="center" shrinkToFit="1"/>
    </xf>
    <xf numFmtId="175" fontId="0" fillId="0" borderId="211" xfId="0" applyNumberFormat="1" applyFill="1" applyBorder="1" applyAlignment="1">
      <alignment horizontal="center" vertical="center" shrinkToFit="1"/>
    </xf>
    <xf numFmtId="166" fontId="93" fillId="0" borderId="211" xfId="14" applyNumberFormat="1" applyFont="1" applyFill="1" applyBorder="1" applyAlignment="1">
      <alignment vertical="center" shrinkToFit="1"/>
    </xf>
    <xf numFmtId="164" fontId="93" fillId="3" borderId="209" xfId="14" applyNumberFormat="1" applyFont="1" applyFill="1" applyBorder="1" applyAlignment="1">
      <alignment vertical="center" shrinkToFit="1"/>
    </xf>
    <xf numFmtId="0" fontId="93" fillId="0" borderId="209" xfId="0" applyFont="1" applyBorder="1" applyAlignment="1"/>
    <xf numFmtId="166" fontId="98" fillId="36" borderId="211" xfId="14" applyNumberFormat="1" applyFont="1" applyFill="1" applyBorder="1" applyAlignment="1">
      <alignment vertical="center" shrinkToFit="1"/>
    </xf>
    <xf numFmtId="166" fontId="98" fillId="14" borderId="211" xfId="14" applyNumberFormat="1" applyFont="1" applyFill="1" applyBorder="1" applyAlignment="1">
      <alignment vertical="center" shrinkToFit="1"/>
    </xf>
    <xf numFmtId="166" fontId="98" fillId="8" borderId="211" xfId="14" applyNumberFormat="1" applyFont="1" applyFill="1" applyBorder="1" applyAlignment="1">
      <alignment vertical="center" shrinkToFit="1"/>
    </xf>
    <xf numFmtId="176" fontId="96" fillId="0" borderId="209" xfId="0" applyNumberFormat="1" applyFont="1" applyFill="1" applyBorder="1" applyAlignment="1">
      <alignment horizontal="center" vertical="center"/>
    </xf>
    <xf numFmtId="175" fontId="98" fillId="37" borderId="211" xfId="0" applyNumberFormat="1" applyFont="1" applyFill="1" applyBorder="1" applyAlignment="1">
      <alignment horizontal="center" vertical="center" shrinkToFit="1"/>
    </xf>
    <xf numFmtId="176" fontId="0" fillId="0" borderId="211" xfId="0" applyNumberFormat="1" applyFill="1" applyBorder="1" applyAlignment="1">
      <alignment horizontal="left" vertical="center" shrinkToFit="1"/>
    </xf>
    <xf numFmtId="0" fontId="0" fillId="0" borderId="211" xfId="0" applyFill="1" applyBorder="1" applyAlignment="1">
      <alignment horizontal="left" vertical="center" shrinkToFit="1"/>
    </xf>
    <xf numFmtId="164" fontId="93" fillId="3" borderId="211" xfId="14" applyNumberFormat="1" applyFont="1" applyFill="1" applyBorder="1" applyAlignment="1">
      <alignment vertical="center" shrinkToFit="1"/>
    </xf>
    <xf numFmtId="167" fontId="103" fillId="0" borderId="211" xfId="14" applyNumberFormat="1" applyFont="1" applyFill="1" applyBorder="1" applyAlignment="1">
      <alignment horizontal="center" vertical="center" shrinkToFit="1"/>
    </xf>
    <xf numFmtId="0" fontId="0" fillId="8" borderId="211" xfId="0" applyFont="1" applyFill="1" applyBorder="1" applyAlignment="1">
      <alignment vertical="center" shrinkToFit="1"/>
    </xf>
    <xf numFmtId="2" fontId="93" fillId="0" borderId="211" xfId="14" applyNumberFormat="1" applyFont="1" applyFill="1" applyBorder="1" applyAlignment="1">
      <alignment vertical="center" shrinkToFit="1"/>
    </xf>
    <xf numFmtId="0" fontId="0" fillId="0" borderId="211" xfId="0" applyFill="1" applyBorder="1" applyAlignment="1">
      <alignment vertical="center" shrinkToFit="1"/>
    </xf>
    <xf numFmtId="176" fontId="0" fillId="0" borderId="74" xfId="0" applyNumberFormat="1" applyFill="1" applyBorder="1" applyAlignment="1">
      <alignment horizontal="left" vertical="center" shrinkToFit="1"/>
    </xf>
    <xf numFmtId="164" fontId="93" fillId="30" borderId="211" xfId="14" applyNumberFormat="1" applyFont="1" applyFill="1" applyBorder="1" applyAlignment="1">
      <alignment vertical="center" shrinkToFit="1"/>
    </xf>
    <xf numFmtId="0" fontId="93" fillId="0" borderId="211" xfId="0" applyFont="1" applyFill="1" applyBorder="1" applyAlignment="1">
      <alignment vertical="center" shrinkToFit="1"/>
    </xf>
    <xf numFmtId="166" fontId="93" fillId="30" borderId="211" xfId="14" applyNumberFormat="1" applyFont="1" applyFill="1" applyBorder="1" applyAlignment="1">
      <alignment vertical="center" shrinkToFit="1"/>
    </xf>
    <xf numFmtId="166" fontId="105" fillId="0" borderId="74" xfId="14" applyNumberFormat="1" applyFont="1" applyFill="1" applyBorder="1" applyAlignment="1">
      <alignment vertical="center" shrinkToFit="1"/>
    </xf>
    <xf numFmtId="0" fontId="98" fillId="0" borderId="211" xfId="0" applyFont="1" applyFill="1" applyBorder="1" applyAlignment="1">
      <alignment vertical="center" shrinkToFit="1"/>
    </xf>
    <xf numFmtId="175" fontId="0" fillId="29" borderId="211" xfId="0" applyNumberFormat="1" applyFill="1" applyBorder="1" applyAlignment="1">
      <alignment horizontal="center" vertical="center" shrinkToFit="1"/>
    </xf>
    <xf numFmtId="166" fontId="93" fillId="34" borderId="211" xfId="14" applyNumberFormat="1" applyFont="1" applyFill="1" applyBorder="1" applyAlignment="1">
      <alignment vertical="center" shrinkToFit="1"/>
    </xf>
    <xf numFmtId="166" fontId="98" fillId="35" borderId="211" xfId="14" applyNumberFormat="1" applyFont="1" applyFill="1" applyBorder="1" applyAlignment="1">
      <alignment horizontal="center"/>
    </xf>
    <xf numFmtId="167" fontId="103" fillId="0" borderId="74" xfId="14" applyNumberFormat="1" applyFont="1" applyFill="1" applyBorder="1" applyAlignment="1">
      <alignment horizontal="center" vertical="center" shrinkToFit="1"/>
    </xf>
    <xf numFmtId="166" fontId="42" fillId="18" borderId="211" xfId="14" applyNumberFormat="1" applyFont="1" applyFill="1" applyBorder="1" applyAlignment="1">
      <alignment horizontal="center"/>
    </xf>
    <xf numFmtId="0" fontId="0" fillId="0" borderId="0" xfId="0" applyAlignment="1">
      <alignment horizontal="center" vertical="center" wrapText="1"/>
    </xf>
    <xf numFmtId="0" fontId="121" fillId="0" borderId="65" xfId="0" applyFont="1" applyFill="1" applyBorder="1" applyAlignment="1">
      <alignment wrapText="1"/>
    </xf>
    <xf numFmtId="0" fontId="163" fillId="0" borderId="10" xfId="5" applyFont="1" applyFill="1" applyBorder="1" applyAlignment="1">
      <alignment vertical="center"/>
    </xf>
    <xf numFmtId="0" fontId="164" fillId="0" borderId="0" xfId="5" applyFont="1" applyFill="1" applyBorder="1" applyAlignment="1">
      <alignment horizontal="left"/>
    </xf>
    <xf numFmtId="0" fontId="164" fillId="0" borderId="0" xfId="5" applyFont="1" applyFill="1" applyBorder="1" applyAlignment="1">
      <alignment horizontal="center"/>
    </xf>
    <xf numFmtId="0" fontId="163" fillId="0" borderId="0" xfId="5" applyFont="1" applyFill="1" applyBorder="1" applyAlignment="1">
      <alignment horizontal="center" vertical="center"/>
    </xf>
    <xf numFmtId="0" fontId="162" fillId="0" borderId="0" xfId="5" applyFont="1" applyFill="1" applyBorder="1" applyAlignment="1">
      <alignment horizontal="left" vertical="center" wrapText="1"/>
    </xf>
    <xf numFmtId="0" fontId="164" fillId="0" borderId="0" xfId="5" applyFont="1" applyFill="1" applyAlignment="1">
      <alignment horizontal="center" vertical="center"/>
    </xf>
    <xf numFmtId="17" fontId="166" fillId="0" borderId="216" xfId="5" quotePrefix="1" applyNumberFormat="1" applyFont="1" applyFill="1" applyBorder="1" applyAlignment="1">
      <alignment horizontal="center" vertical="center"/>
    </xf>
    <xf numFmtId="175" fontId="166" fillId="0" borderId="216" xfId="5" applyNumberFormat="1" applyFont="1" applyFill="1" applyBorder="1" applyAlignment="1">
      <alignment horizontal="center" vertical="center"/>
    </xf>
    <xf numFmtId="49" fontId="164" fillId="0" borderId="216" xfId="5" applyNumberFormat="1" applyFont="1" applyFill="1" applyBorder="1" applyAlignment="1">
      <alignment horizontal="center" vertical="center"/>
    </xf>
    <xf numFmtId="49" fontId="166" fillId="0" borderId="216" xfId="5" applyNumberFormat="1" applyFont="1" applyFill="1" applyBorder="1" applyAlignment="1">
      <alignment horizontal="left" vertical="center"/>
    </xf>
    <xf numFmtId="0" fontId="166" fillId="0" borderId="216" xfId="5" applyFont="1" applyFill="1" applyBorder="1" applyAlignment="1">
      <alignment horizontal="center" vertical="center"/>
    </xf>
    <xf numFmtId="49" fontId="166" fillId="0" borderId="216" xfId="5" applyNumberFormat="1" applyFont="1" applyFill="1" applyBorder="1" applyAlignment="1">
      <alignment horizontal="center" vertical="center" wrapText="1"/>
    </xf>
    <xf numFmtId="0" fontId="164" fillId="0" borderId="216" xfId="5" applyFont="1" applyFill="1" applyBorder="1" applyAlignment="1">
      <alignment horizontal="center" vertical="center"/>
    </xf>
    <xf numFmtId="43" fontId="164" fillId="0" borderId="216" xfId="56" applyNumberFormat="1" applyFont="1" applyFill="1" applyBorder="1" applyAlignment="1">
      <alignment horizontal="center" vertical="center" wrapText="1"/>
    </xf>
    <xf numFmtId="43" fontId="164" fillId="0" borderId="216" xfId="56" applyNumberFormat="1" applyFont="1" applyFill="1" applyBorder="1" applyAlignment="1">
      <alignment horizontal="center" vertical="center"/>
    </xf>
    <xf numFmtId="177" fontId="164" fillId="0" borderId="216" xfId="5" applyNumberFormat="1" applyFont="1" applyFill="1" applyBorder="1" applyAlignment="1">
      <alignment horizontal="center" vertical="center"/>
    </xf>
    <xf numFmtId="0" fontId="164" fillId="0" borderId="220" xfId="5" applyFont="1" applyBorder="1" applyAlignment="1">
      <alignment horizontal="center" vertical="center"/>
    </xf>
    <xf numFmtId="0" fontId="166" fillId="0" borderId="0" xfId="5" applyFont="1" applyFill="1" applyAlignment="1">
      <alignment horizontal="center" vertical="center"/>
    </xf>
    <xf numFmtId="0" fontId="166" fillId="0" borderId="0" xfId="5" applyFont="1" applyFill="1" applyAlignment="1">
      <alignment horizontal="center" vertical="center" wrapText="1"/>
    </xf>
    <xf numFmtId="43" fontId="166" fillId="0" borderId="0" xfId="56" applyNumberFormat="1" applyFont="1" applyFill="1" applyAlignment="1">
      <alignment horizontal="center" vertical="center"/>
    </xf>
    <xf numFmtId="0" fontId="164" fillId="0" borderId="0" xfId="5" applyFont="1" applyFill="1" applyAlignment="1">
      <alignment horizontal="left" vertical="center"/>
    </xf>
    <xf numFmtId="0" fontId="164" fillId="0" borderId="0" xfId="5" applyFont="1" applyFill="1" applyBorder="1" applyAlignment="1">
      <alignment horizontal="left" vertical="center"/>
    </xf>
    <xf numFmtId="0" fontId="166" fillId="0" borderId="0" xfId="5" applyFont="1" applyFill="1" applyAlignment="1">
      <alignment horizontal="left" vertical="center"/>
    </xf>
    <xf numFmtId="0" fontId="166" fillId="0" borderId="0" xfId="5" applyFont="1" applyFill="1" applyAlignment="1">
      <alignment horizontal="left" vertical="center" wrapText="1"/>
    </xf>
    <xf numFmtId="0" fontId="164" fillId="0" borderId="0" xfId="5" applyFont="1" applyFill="1" applyBorder="1" applyAlignment="1">
      <alignment horizontal="center" vertical="center"/>
    </xf>
    <xf numFmtId="0" fontId="166" fillId="0" borderId="0" xfId="5" applyFont="1" applyFill="1" applyBorder="1" applyAlignment="1">
      <alignment horizontal="center"/>
    </xf>
    <xf numFmtId="0" fontId="166" fillId="0" borderId="0" xfId="5" applyFont="1" applyFill="1" applyBorder="1" applyAlignment="1">
      <alignment horizontal="left"/>
    </xf>
    <xf numFmtId="0" fontId="166" fillId="0" borderId="0" xfId="5" applyFont="1" applyFill="1" applyBorder="1" applyAlignment="1">
      <alignment horizontal="center" wrapText="1"/>
    </xf>
    <xf numFmtId="0" fontId="166" fillId="0" borderId="0" xfId="5" applyFont="1" applyFill="1" applyBorder="1" applyAlignment="1">
      <alignment horizontal="left" wrapText="1"/>
    </xf>
    <xf numFmtId="43" fontId="166" fillId="0" borderId="0" xfId="56" applyNumberFormat="1" applyFont="1" applyFill="1" applyBorder="1" applyAlignment="1">
      <alignment horizontal="center"/>
    </xf>
    <xf numFmtId="0" fontId="162" fillId="8" borderId="0" xfId="5" applyFont="1" applyFill="1" applyAlignment="1">
      <alignment horizontal="center" vertical="center"/>
    </xf>
    <xf numFmtId="175" fontId="162" fillId="8" borderId="0" xfId="5" applyNumberFormat="1" applyFont="1" applyFill="1" applyAlignment="1">
      <alignment horizontal="center" vertical="center"/>
    </xf>
    <xf numFmtId="0" fontId="143" fillId="0" borderId="211" xfId="0" applyFont="1" applyBorder="1" applyAlignment="1">
      <alignment vertical="center" wrapText="1"/>
    </xf>
    <xf numFmtId="164" fontId="143" fillId="0" borderId="221" xfId="7" applyNumberFormat="1" applyFont="1" applyFill="1" applyBorder="1" applyAlignment="1">
      <alignment horizontal="center" vertical="center" wrapText="1"/>
    </xf>
    <xf numFmtId="164" fontId="144" fillId="0" borderId="221" xfId="7" applyNumberFormat="1" applyFont="1" applyBorder="1" applyAlignment="1">
      <alignment horizontal="center" vertical="center" wrapText="1"/>
    </xf>
    <xf numFmtId="0" fontId="142" fillId="2" borderId="36" xfId="12" applyFont="1" applyFill="1" applyBorder="1">
      <alignment vertical="center"/>
    </xf>
    <xf numFmtId="167" fontId="61" fillId="2" borderId="222" xfId="12" applyNumberFormat="1" applyFont="1" applyFill="1" applyBorder="1">
      <alignment vertical="center"/>
    </xf>
    <xf numFmtId="166" fontId="134" fillId="2" borderId="74" xfId="1" applyNumberFormat="1" applyFont="1" applyFill="1" applyBorder="1" applyAlignment="1">
      <alignment vertical="center" wrapText="1"/>
    </xf>
    <xf numFmtId="0" fontId="143" fillId="13" borderId="74" xfId="0" applyFont="1" applyFill="1" applyBorder="1" applyAlignment="1">
      <alignment vertical="center" wrapText="1"/>
    </xf>
    <xf numFmtId="166" fontId="134" fillId="13" borderId="74" xfId="1" applyNumberFormat="1" applyFont="1" applyFill="1" applyBorder="1" applyAlignment="1">
      <alignment vertical="center" wrapText="1"/>
    </xf>
    <xf numFmtId="0" fontId="143" fillId="31" borderId="74" xfId="0" applyFont="1" applyFill="1" applyBorder="1" applyAlignment="1">
      <alignment vertical="center" wrapText="1"/>
    </xf>
    <xf numFmtId="166" fontId="134" fillId="31" borderId="74" xfId="1" applyNumberFormat="1" applyFont="1" applyFill="1" applyBorder="1" applyAlignment="1">
      <alignment vertical="center" wrapText="1"/>
    </xf>
    <xf numFmtId="0" fontId="143" fillId="12" borderId="74" xfId="0" applyFont="1" applyFill="1" applyBorder="1" applyAlignment="1">
      <alignment vertical="center" wrapText="1"/>
    </xf>
    <xf numFmtId="166" fontId="134" fillId="12" borderId="74" xfId="1" applyNumberFormat="1" applyFont="1" applyFill="1" applyBorder="1" applyAlignment="1">
      <alignment vertical="center" wrapText="1"/>
    </xf>
    <xf numFmtId="0" fontId="143" fillId="11" borderId="74" xfId="0" applyFont="1" applyFill="1" applyBorder="1" applyAlignment="1">
      <alignment vertical="center" wrapText="1"/>
    </xf>
    <xf numFmtId="166" fontId="134" fillId="11" borderId="74" xfId="1" applyNumberFormat="1" applyFont="1" applyFill="1" applyBorder="1" applyAlignment="1">
      <alignment vertical="center" wrapText="1"/>
    </xf>
    <xf numFmtId="0" fontId="144" fillId="3" borderId="73" xfId="0" applyFont="1" applyFill="1" applyBorder="1" applyAlignment="1">
      <alignment vertical="center" wrapText="1"/>
    </xf>
    <xf numFmtId="166" fontId="139" fillId="3" borderId="73" xfId="1" applyNumberFormat="1" applyFont="1" applyFill="1" applyBorder="1" applyAlignment="1">
      <alignment vertical="center" wrapText="1"/>
    </xf>
    <xf numFmtId="0" fontId="143" fillId="45" borderId="74" xfId="0" applyFont="1" applyFill="1" applyBorder="1" applyAlignment="1">
      <alignment vertical="center" wrapText="1"/>
    </xf>
    <xf numFmtId="166" fontId="134" fillId="45" borderId="74" xfId="1" applyNumberFormat="1" applyFont="1" applyFill="1" applyBorder="1" applyAlignment="1">
      <alignment vertical="center" wrapText="1"/>
    </xf>
    <xf numFmtId="0" fontId="167" fillId="0" borderId="0" xfId="47" applyFont="1" applyAlignment="1">
      <alignment horizontal="center" vertical="center"/>
    </xf>
    <xf numFmtId="0" fontId="168" fillId="2" borderId="15" xfId="0" applyFont="1" applyFill="1" applyBorder="1" applyAlignment="1">
      <alignment wrapText="1"/>
    </xf>
    <xf numFmtId="167" fontId="169" fillId="2" borderId="4" xfId="12" applyNumberFormat="1" applyFont="1" applyFill="1" applyBorder="1">
      <alignment vertical="center"/>
    </xf>
    <xf numFmtId="0" fontId="170" fillId="0" borderId="0" xfId="0" applyFont="1">
      <alignment vertical="center"/>
    </xf>
    <xf numFmtId="0" fontId="170" fillId="0" borderId="0" xfId="0" applyFont="1" applyAlignment="1">
      <alignment horizontal="center" vertical="center"/>
    </xf>
    <xf numFmtId="0" fontId="169" fillId="3" borderId="31" xfId="12" applyFont="1" applyFill="1" applyBorder="1">
      <alignment vertical="center"/>
    </xf>
    <xf numFmtId="167" fontId="169" fillId="3" borderId="2" xfId="12" applyNumberFormat="1" applyFont="1" applyFill="1" applyBorder="1">
      <alignment vertical="center"/>
    </xf>
    <xf numFmtId="167" fontId="169" fillId="9" borderId="4" xfId="12" applyNumberFormat="1" applyFont="1" applyFill="1" applyBorder="1">
      <alignment vertical="center"/>
    </xf>
    <xf numFmtId="17" fontId="103" fillId="46" borderId="207" xfId="55" applyNumberFormat="1" applyFont="1" applyFill="1" applyBorder="1" applyAlignment="1">
      <alignment horizontal="center" vertical="center"/>
    </xf>
    <xf numFmtId="17" fontId="166" fillId="0" borderId="216" xfId="0" quotePrefix="1" applyNumberFormat="1" applyFont="1" applyFill="1" applyBorder="1" applyAlignment="1">
      <alignment horizontal="center" vertical="center"/>
    </xf>
    <xf numFmtId="175" fontId="166" fillId="0" borderId="216" xfId="0" applyNumberFormat="1" applyFont="1" applyFill="1" applyBorder="1" applyAlignment="1">
      <alignment horizontal="center" vertical="center"/>
    </xf>
    <xf numFmtId="49" fontId="164" fillId="0" borderId="216" xfId="0" applyNumberFormat="1" applyFont="1" applyFill="1" applyBorder="1" applyAlignment="1">
      <alignment horizontal="center" vertical="center"/>
    </xf>
    <xf numFmtId="49" fontId="166" fillId="0" borderId="216" xfId="0" applyNumberFormat="1" applyFont="1" applyFill="1" applyBorder="1" applyAlignment="1">
      <alignment horizontal="left" vertical="center"/>
    </xf>
    <xf numFmtId="49" fontId="166" fillId="0" borderId="216" xfId="0" applyNumberFormat="1" applyFont="1" applyFill="1" applyBorder="1" applyAlignment="1">
      <alignment horizontal="center" vertical="center" wrapText="1"/>
    </xf>
    <xf numFmtId="0" fontId="164" fillId="0" borderId="216" xfId="0" applyFont="1" applyFill="1" applyBorder="1" applyAlignment="1">
      <alignment horizontal="center" vertical="center"/>
    </xf>
    <xf numFmtId="0" fontId="166" fillId="0" borderId="216" xfId="0" applyFont="1" applyFill="1" applyBorder="1" applyAlignment="1">
      <alignment horizontal="center" vertical="center"/>
    </xf>
    <xf numFmtId="177" fontId="164" fillId="0" borderId="216" xfId="0" applyNumberFormat="1" applyFont="1" applyFill="1" applyBorder="1" applyAlignment="1">
      <alignment horizontal="center" vertical="center"/>
    </xf>
    <xf numFmtId="0" fontId="164" fillId="0" borderId="220" xfId="0" applyFont="1" applyBorder="1" applyAlignment="1">
      <alignment horizontal="center" vertical="center"/>
    </xf>
    <xf numFmtId="0" fontId="164" fillId="0" borderId="0" xfId="0" applyFont="1" applyFill="1" applyAlignment="1">
      <alignment horizontal="center" vertical="center"/>
    </xf>
    <xf numFmtId="179" fontId="0" fillId="0" borderId="0" xfId="0" applyNumberFormat="1" applyAlignment="1">
      <alignment horizontal="center" vertical="center"/>
    </xf>
    <xf numFmtId="0" fontId="134" fillId="47" borderId="182" xfId="0" applyFont="1" applyFill="1" applyBorder="1" applyAlignment="1">
      <alignment vertical="center"/>
    </xf>
    <xf numFmtId="166" fontId="134" fillId="47" borderId="182" xfId="1" applyNumberFormat="1" applyFont="1" applyFill="1" applyBorder="1" applyAlignment="1">
      <alignment vertical="center"/>
    </xf>
    <xf numFmtId="16" fontId="134" fillId="47" borderId="182" xfId="0" applyNumberFormat="1" applyFont="1" applyFill="1" applyBorder="1" applyAlignment="1">
      <alignment vertical="center"/>
    </xf>
    <xf numFmtId="0" fontId="164" fillId="47" borderId="220" xfId="0" applyFont="1" applyFill="1" applyBorder="1" applyAlignment="1">
      <alignment horizontal="center" vertical="center"/>
    </xf>
    <xf numFmtId="0" fontId="164" fillId="47" borderId="0" xfId="0" applyFont="1" applyFill="1" applyAlignment="1">
      <alignment horizontal="center" vertical="center"/>
    </xf>
    <xf numFmtId="175" fontId="162" fillId="47" borderId="0" xfId="5" applyNumberFormat="1" applyFont="1" applyFill="1" applyAlignment="1">
      <alignment horizontal="center" vertical="center"/>
    </xf>
    <xf numFmtId="166" fontId="139" fillId="31" borderId="182" xfId="1" applyNumberFormat="1" applyFont="1" applyFill="1" applyBorder="1" applyAlignment="1">
      <alignment vertical="center"/>
    </xf>
    <xf numFmtId="166" fontId="139" fillId="47" borderId="182" xfId="1" applyNumberFormat="1" applyFont="1" applyFill="1" applyBorder="1" applyAlignment="1">
      <alignment vertical="center"/>
    </xf>
    <xf numFmtId="17" fontId="172" fillId="0" borderId="216" xfId="0" quotePrefix="1" applyNumberFormat="1" applyFont="1" applyFill="1" applyBorder="1" applyAlignment="1">
      <alignment horizontal="center" vertical="center"/>
    </xf>
    <xf numFmtId="175" fontId="172" fillId="30" borderId="216" xfId="5" applyNumberFormat="1" applyFont="1" applyFill="1" applyBorder="1" applyAlignment="1">
      <alignment horizontal="center" vertical="center"/>
    </xf>
    <xf numFmtId="49" fontId="172" fillId="30" borderId="216" xfId="5" applyNumberFormat="1" applyFont="1" applyFill="1" applyBorder="1" applyAlignment="1">
      <alignment horizontal="center" vertical="center"/>
    </xf>
    <xf numFmtId="49" fontId="172" fillId="30" borderId="216" xfId="5" applyNumberFormat="1" applyFont="1" applyFill="1" applyBorder="1" applyAlignment="1">
      <alignment horizontal="left" vertical="center"/>
    </xf>
    <xf numFmtId="0" fontId="172" fillId="30" borderId="216" xfId="5" applyFont="1" applyFill="1" applyBorder="1" applyAlignment="1">
      <alignment horizontal="center" vertical="center"/>
    </xf>
    <xf numFmtId="49" fontId="172" fillId="30" borderId="216" xfId="5" applyNumberFormat="1" applyFont="1" applyFill="1" applyBorder="1" applyAlignment="1">
      <alignment horizontal="center" vertical="center" wrapText="1"/>
    </xf>
    <xf numFmtId="0" fontId="172" fillId="0" borderId="216" xfId="0" applyFont="1" applyFill="1" applyBorder="1" applyAlignment="1">
      <alignment horizontal="center" vertical="center"/>
    </xf>
    <xf numFmtId="43" fontId="172" fillId="30" borderId="216" xfId="56" applyNumberFormat="1" applyFont="1" applyFill="1" applyBorder="1" applyAlignment="1">
      <alignment horizontal="center" vertical="center" wrapText="1"/>
    </xf>
    <xf numFmtId="43" fontId="172" fillId="30" borderId="216" xfId="56" applyNumberFormat="1" applyFont="1" applyFill="1" applyBorder="1" applyAlignment="1">
      <alignment horizontal="center" vertical="center"/>
    </xf>
    <xf numFmtId="177" fontId="172" fillId="30" borderId="216" xfId="5" applyNumberFormat="1" applyFont="1" applyFill="1" applyBorder="1" applyAlignment="1">
      <alignment horizontal="center" vertical="center"/>
    </xf>
    <xf numFmtId="0" fontId="172" fillId="30" borderId="220" xfId="5" applyFont="1" applyFill="1" applyBorder="1" applyAlignment="1">
      <alignment horizontal="center" vertical="center"/>
    </xf>
    <xf numFmtId="0" fontId="172" fillId="30" borderId="0" xfId="5" applyFont="1" applyFill="1" applyAlignment="1">
      <alignment horizontal="center" vertical="center"/>
    </xf>
    <xf numFmtId="14" fontId="171" fillId="30" borderId="0" xfId="5" applyNumberFormat="1" applyFont="1" applyFill="1" applyAlignment="1">
      <alignment horizontal="center" vertical="center"/>
    </xf>
    <xf numFmtId="0" fontId="100" fillId="0" borderId="76" xfId="0" applyFont="1" applyFill="1" applyBorder="1" applyAlignment="1">
      <alignment horizontal="left" vertical="top" wrapText="1"/>
    </xf>
    <xf numFmtId="0" fontId="101" fillId="37" borderId="61" xfId="0" applyFont="1" applyFill="1" applyBorder="1" applyAlignment="1">
      <alignment horizontal="center" vertical="top" wrapText="1"/>
    </xf>
    <xf numFmtId="0" fontId="100" fillId="0" borderId="61" xfId="0" applyFont="1" applyFill="1" applyBorder="1" applyAlignment="1">
      <alignment horizontal="center" vertical="top" wrapText="1"/>
    </xf>
    <xf numFmtId="0" fontId="100" fillId="0" borderId="103" xfId="0" applyFont="1" applyFill="1" applyBorder="1" applyAlignment="1">
      <alignment horizontal="center" vertical="top" wrapText="1"/>
    </xf>
    <xf numFmtId="0" fontId="100" fillId="0" borderId="61" xfId="0" applyFont="1" applyBorder="1" applyAlignment="1">
      <alignment horizontal="center" vertical="top" wrapText="1"/>
    </xf>
    <xf numFmtId="0" fontId="100" fillId="18" borderId="61" xfId="0" applyFont="1" applyFill="1" applyBorder="1" applyAlignment="1">
      <alignment horizontal="center" vertical="top" wrapText="1"/>
    </xf>
    <xf numFmtId="0" fontId="100" fillId="35" borderId="61" xfId="0" applyFont="1" applyFill="1" applyBorder="1" applyAlignment="1">
      <alignment horizontal="center" vertical="top" wrapText="1"/>
    </xf>
    <xf numFmtId="0" fontId="102" fillId="0" borderId="61" xfId="0" applyFont="1" applyFill="1" applyBorder="1" applyAlignment="1">
      <alignment vertical="top"/>
    </xf>
    <xf numFmtId="0" fontId="101" fillId="29" borderId="61" xfId="0" applyFont="1" applyFill="1" applyBorder="1" applyAlignment="1">
      <alignment horizontal="center" vertical="top" wrapText="1"/>
    </xf>
    <xf numFmtId="0" fontId="101" fillId="29" borderId="61" xfId="0" applyFont="1" applyFill="1" applyBorder="1" applyAlignment="1">
      <alignment vertical="top" wrapText="1"/>
    </xf>
    <xf numFmtId="0" fontId="101" fillId="0" borderId="61" xfId="0" applyFont="1" applyFill="1" applyBorder="1" applyAlignment="1">
      <alignment horizontal="center" vertical="top" wrapText="1"/>
    </xf>
    <xf numFmtId="0" fontId="101" fillId="0" borderId="61" xfId="0" applyFont="1" applyFill="1" applyBorder="1" applyAlignment="1">
      <alignment horizontal="left" vertical="top" wrapText="1"/>
    </xf>
    <xf numFmtId="0" fontId="101" fillId="0" borderId="61" xfId="0" applyFont="1" applyFill="1" applyBorder="1" applyAlignment="1">
      <alignment vertical="top" wrapText="1"/>
    </xf>
    <xf numFmtId="0" fontId="100" fillId="0" borderId="0" xfId="0" applyFont="1" applyFill="1" applyBorder="1" applyAlignment="1">
      <alignment horizontal="center" vertical="top" wrapText="1"/>
    </xf>
    <xf numFmtId="0" fontId="100" fillId="8" borderId="61" xfId="0" applyFont="1" applyFill="1" applyBorder="1" applyAlignment="1">
      <alignment horizontal="center" vertical="top" wrapText="1"/>
    </xf>
    <xf numFmtId="0" fontId="100" fillId="14" borderId="61" xfId="0" applyFont="1" applyFill="1" applyBorder="1" applyAlignment="1">
      <alignment horizontal="center" vertical="top" wrapText="1"/>
    </xf>
    <xf numFmtId="0" fontId="100" fillId="36" borderId="61" xfId="0" applyFont="1" applyFill="1" applyBorder="1" applyAlignment="1">
      <alignment horizontal="center" vertical="top" wrapText="1"/>
    </xf>
    <xf numFmtId="0" fontId="101" fillId="0" borderId="76" xfId="0" applyNumberFormat="1" applyFont="1" applyFill="1" applyBorder="1" applyAlignment="1">
      <alignment horizontal="center" vertical="top" wrapText="1"/>
    </xf>
    <xf numFmtId="0" fontId="101" fillId="0" borderId="76" xfId="0" applyFont="1" applyFill="1" applyBorder="1" applyAlignment="1">
      <alignment horizontal="center" vertical="top" wrapText="1"/>
    </xf>
    <xf numFmtId="0" fontId="101" fillId="3" borderId="61" xfId="0" applyFont="1" applyFill="1" applyBorder="1" applyAlignment="1">
      <alignment horizontal="center" vertical="top" wrapText="1"/>
    </xf>
    <xf numFmtId="0" fontId="128" fillId="0" borderId="0" xfId="86" applyFont="1" applyFill="1"/>
    <xf numFmtId="43" fontId="128" fillId="0" borderId="0" xfId="87" applyNumberFormat="1" applyFont="1"/>
    <xf numFmtId="169" fontId="131" fillId="0" borderId="0" xfId="87" applyNumberFormat="1" applyFont="1"/>
    <xf numFmtId="0" fontId="130" fillId="0" borderId="0" xfId="86" applyFont="1"/>
    <xf numFmtId="0" fontId="132" fillId="0" borderId="0" xfId="86" applyFont="1" applyAlignment="1">
      <alignment horizontal="center"/>
    </xf>
    <xf numFmtId="0" fontId="133" fillId="0" borderId="0" xfId="86" applyFont="1" applyAlignment="1">
      <alignment horizontal="left"/>
    </xf>
    <xf numFmtId="164" fontId="128" fillId="0" borderId="0" xfId="86" applyNumberFormat="1" applyFont="1" applyAlignment="1">
      <alignment horizontal="center" vertical="center"/>
    </xf>
    <xf numFmtId="0" fontId="100" fillId="0" borderId="69" xfId="0" applyFont="1" applyFill="1" applyBorder="1" applyAlignment="1">
      <alignment horizontal="center" vertical="top"/>
    </xf>
    <xf numFmtId="0" fontId="100" fillId="0" borderId="69" xfId="0" applyFont="1" applyFill="1" applyBorder="1" applyAlignment="1">
      <alignment horizontal="center" vertical="top" wrapText="1"/>
    </xf>
    <xf numFmtId="0" fontId="100" fillId="0" borderId="162" xfId="0" applyFont="1" applyFill="1" applyBorder="1" applyAlignment="1">
      <alignment horizontal="center" vertical="top" wrapText="1"/>
    </xf>
    <xf numFmtId="0" fontId="100" fillId="0" borderId="82" xfId="0" applyFont="1" applyFill="1" applyBorder="1" applyAlignment="1">
      <alignment horizontal="center" vertical="top" wrapText="1"/>
    </xf>
    <xf numFmtId="0" fontId="100" fillId="36" borderId="69" xfId="0" applyFont="1" applyFill="1" applyBorder="1" applyAlignment="1">
      <alignment horizontal="center" vertical="top"/>
    </xf>
    <xf numFmtId="0" fontId="100" fillId="36" borderId="69" xfId="0" applyFont="1" applyFill="1" applyBorder="1" applyAlignment="1">
      <alignment horizontal="center" vertical="top" wrapText="1"/>
    </xf>
    <xf numFmtId="0" fontId="100" fillId="36" borderId="11" xfId="0" applyFont="1" applyFill="1" applyBorder="1" applyAlignment="1">
      <alignment horizontal="center" vertical="top" wrapText="1"/>
    </xf>
    <xf numFmtId="0" fontId="100" fillId="36" borderId="68" xfId="0" applyFont="1" applyFill="1" applyBorder="1" applyAlignment="1">
      <alignment horizontal="center" vertical="top" wrapText="1"/>
    </xf>
    <xf numFmtId="0" fontId="100" fillId="0" borderId="76" xfId="0" applyFont="1" applyFill="1" applyBorder="1" applyAlignment="1">
      <alignment horizontal="center" vertical="top" wrapText="1"/>
    </xf>
    <xf numFmtId="166" fontId="93" fillId="13" borderId="209" xfId="14" applyNumberFormat="1" applyFont="1" applyFill="1" applyBorder="1" applyAlignment="1">
      <alignment vertical="center" shrinkToFit="1"/>
    </xf>
    <xf numFmtId="14" fontId="5" fillId="29" borderId="211" xfId="14" applyNumberFormat="1" applyFont="1" applyFill="1" applyBorder="1" applyAlignment="1">
      <alignment vertical="center" shrinkToFit="1"/>
    </xf>
    <xf numFmtId="0" fontId="0" fillId="0" borderId="211" xfId="0" applyBorder="1" applyAlignment="1">
      <alignment horizontal="center"/>
    </xf>
    <xf numFmtId="43" fontId="93" fillId="0" borderId="211" xfId="14" applyFont="1" applyFill="1" applyBorder="1" applyAlignment="1">
      <alignment vertical="center" shrinkToFit="1"/>
    </xf>
    <xf numFmtId="0" fontId="0" fillId="0" borderId="211" xfId="0" applyBorder="1" applyAlignment="1">
      <alignment vertical="center" shrinkToFit="1"/>
    </xf>
    <xf numFmtId="176" fontId="0" fillId="0" borderId="211" xfId="0" applyNumberFormat="1" applyBorder="1" applyAlignment="1"/>
    <xf numFmtId="0" fontId="93" fillId="0" borderId="211" xfId="0" applyFont="1" applyBorder="1" applyAlignment="1"/>
    <xf numFmtId="0" fontId="0" fillId="0" borderId="211" xfId="14" applyNumberFormat="1" applyFont="1" applyFill="1" applyBorder="1" applyAlignment="1">
      <alignment horizontal="center" vertical="center" shrinkToFit="1"/>
    </xf>
    <xf numFmtId="0" fontId="0" fillId="0" borderId="211" xfId="14" applyNumberFormat="1" applyFont="1" applyFill="1" applyBorder="1" applyAlignment="1">
      <alignment horizontal="left" vertical="center" shrinkToFit="1"/>
    </xf>
    <xf numFmtId="176" fontId="0" fillId="0" borderId="74" xfId="0" applyNumberFormat="1" applyBorder="1" applyAlignment="1"/>
    <xf numFmtId="171" fontId="123" fillId="107" borderId="36" xfId="12" applyNumberFormat="1" applyFont="1" applyFill="1" applyBorder="1">
      <alignment vertical="center"/>
    </xf>
    <xf numFmtId="166" fontId="122" fillId="31" borderId="36" xfId="1" applyNumberFormat="1" applyFont="1" applyFill="1" applyBorder="1" applyAlignment="1">
      <alignment vertical="center"/>
    </xf>
    <xf numFmtId="166" fontId="122" fillId="31" borderId="57" xfId="1" applyNumberFormat="1" applyFont="1" applyFill="1" applyBorder="1" applyAlignment="1">
      <alignment vertical="center"/>
    </xf>
    <xf numFmtId="171" fontId="121" fillId="13" borderId="61" xfId="12" applyNumberFormat="1" applyFont="1" applyFill="1" applyBorder="1">
      <alignment vertical="center"/>
    </xf>
    <xf numFmtId="171" fontId="121" fillId="31" borderId="61" xfId="12" applyNumberFormat="1" applyFont="1" applyFill="1" applyBorder="1">
      <alignment vertical="center"/>
    </xf>
    <xf numFmtId="166" fontId="122" fillId="31" borderId="61" xfId="1" applyNumberFormat="1" applyFont="1" applyFill="1" applyBorder="1" applyAlignment="1">
      <alignment vertical="center"/>
    </xf>
    <xf numFmtId="164" fontId="137" fillId="13" borderId="222" xfId="7" applyNumberFormat="1" applyFont="1" applyFill="1" applyBorder="1" applyAlignment="1">
      <alignment horizontal="center" vertical="center"/>
    </xf>
    <xf numFmtId="164" fontId="137" fillId="31" borderId="222" xfId="7" applyNumberFormat="1" applyFont="1" applyFill="1" applyBorder="1" applyAlignment="1">
      <alignment horizontal="center" vertical="center"/>
    </xf>
    <xf numFmtId="167" fontId="137" fillId="31" borderId="199" xfId="7" applyNumberFormat="1" applyFont="1" applyFill="1" applyBorder="1" applyAlignment="1">
      <alignment horizontal="center" vertical="center" wrapText="1"/>
    </xf>
    <xf numFmtId="166" fontId="137" fillId="107" borderId="36" xfId="1" applyNumberFormat="1" applyFont="1" applyFill="1" applyBorder="1" applyAlignment="1">
      <alignment vertical="center"/>
    </xf>
    <xf numFmtId="171" fontId="123" fillId="107" borderId="61" xfId="12" applyNumberFormat="1" applyFont="1" applyFill="1" applyBorder="1">
      <alignment vertical="center"/>
    </xf>
    <xf numFmtId="166" fontId="137" fillId="107" borderId="61" xfId="1" applyNumberFormat="1" applyFont="1" applyFill="1" applyBorder="1" applyAlignment="1">
      <alignment vertical="center"/>
    </xf>
    <xf numFmtId="0" fontId="121" fillId="0" borderId="61" xfId="51" applyFont="1" applyFill="1" applyBorder="1" applyAlignment="1">
      <alignment vertical="center" wrapText="1" shrinkToFit="1"/>
    </xf>
    <xf numFmtId="164" fontId="143" fillId="13" borderId="221" xfId="7" applyNumberFormat="1" applyFont="1" applyFill="1" applyBorder="1" applyAlignment="1">
      <alignment horizontal="center" vertical="center" wrapText="1"/>
    </xf>
    <xf numFmtId="0" fontId="143" fillId="107" borderId="74" xfId="0" applyFont="1" applyFill="1" applyBorder="1" applyAlignment="1">
      <alignment vertical="center" wrapText="1"/>
    </xf>
    <xf numFmtId="166" fontId="134" fillId="107" borderId="74" xfId="1" applyNumberFormat="1" applyFont="1" applyFill="1" applyBorder="1" applyAlignment="1">
      <alignment vertical="center" wrapText="1"/>
    </xf>
    <xf numFmtId="0" fontId="294" fillId="0" borderId="0" xfId="47" applyFont="1" applyAlignment="1">
      <alignment horizontal="center" vertical="center"/>
    </xf>
    <xf numFmtId="167" fontId="295" fillId="31" borderId="2" xfId="12" applyNumberFormat="1" applyFont="1" applyFill="1" applyBorder="1">
      <alignment vertical="center"/>
    </xf>
    <xf numFmtId="166" fontId="295" fillId="31" borderId="2" xfId="1" applyNumberFormat="1" applyFont="1" applyFill="1" applyBorder="1" applyAlignment="1">
      <alignment vertical="center"/>
    </xf>
    <xf numFmtId="0" fontId="294" fillId="0" borderId="0" xfId="0" applyFont="1">
      <alignment vertical="center"/>
    </xf>
    <xf numFmtId="167" fontId="295" fillId="3" borderId="2" xfId="12" applyNumberFormat="1" applyFont="1" applyFill="1" applyBorder="1">
      <alignment vertical="center"/>
    </xf>
    <xf numFmtId="166" fontId="294" fillId="3" borderId="156" xfId="0" applyNumberFormat="1" applyFont="1" applyFill="1" applyBorder="1" applyAlignment="1">
      <alignment vertical="center" shrinkToFit="1"/>
    </xf>
    <xf numFmtId="166" fontId="294" fillId="3" borderId="157" xfId="0" applyNumberFormat="1" applyFont="1" applyFill="1" applyBorder="1" applyAlignment="1">
      <alignment vertical="center" shrinkToFit="1"/>
    </xf>
    <xf numFmtId="0" fontId="294" fillId="0" borderId="69" xfId="0" applyFont="1" applyBorder="1">
      <alignment vertical="center"/>
    </xf>
    <xf numFmtId="0" fontId="122" fillId="2" borderId="193" xfId="0" applyFont="1" applyFill="1" applyBorder="1" applyAlignment="1">
      <alignment wrapText="1"/>
    </xf>
    <xf numFmtId="0" fontId="295" fillId="31" borderId="78" xfId="12" applyFont="1" applyFill="1" applyBorder="1">
      <alignment vertical="center"/>
    </xf>
    <xf numFmtId="167" fontId="295" fillId="31" borderId="247" xfId="12" applyNumberFormat="1" applyFont="1" applyFill="1" applyBorder="1">
      <alignment vertical="center"/>
    </xf>
    <xf numFmtId="167" fontId="295" fillId="31" borderId="73" xfId="12" applyNumberFormat="1" applyFont="1" applyFill="1" applyBorder="1">
      <alignment vertical="center"/>
    </xf>
    <xf numFmtId="166" fontId="295" fillId="31" borderId="71" xfId="1" applyNumberFormat="1" applyFont="1" applyFill="1" applyBorder="1" applyAlignment="1">
      <alignment vertical="center"/>
    </xf>
    <xf numFmtId="166" fontId="294" fillId="31" borderId="189" xfId="0" applyNumberFormat="1" applyFont="1" applyFill="1" applyBorder="1" applyAlignment="1">
      <alignment vertical="center" shrinkToFit="1"/>
    </xf>
    <xf numFmtId="166" fontId="294" fillId="31" borderId="191" xfId="0" applyNumberFormat="1" applyFont="1" applyFill="1" applyBorder="1" applyAlignment="1">
      <alignment horizontal="center" vertical="center" shrinkToFit="1"/>
    </xf>
    <xf numFmtId="166" fontId="294" fillId="31" borderId="89" xfId="0" applyNumberFormat="1" applyFont="1" applyFill="1" applyBorder="1" applyAlignment="1">
      <alignment horizontal="center" vertical="center" shrinkToFit="1"/>
    </xf>
    <xf numFmtId="167" fontId="294" fillId="31" borderId="89" xfId="0" applyNumberFormat="1" applyFont="1" applyFill="1" applyBorder="1" applyAlignment="1">
      <alignment vertical="center" shrinkToFit="1"/>
    </xf>
    <xf numFmtId="0" fontId="295" fillId="107" borderId="78" xfId="12" applyFont="1" applyFill="1" applyBorder="1">
      <alignment vertical="center"/>
    </xf>
    <xf numFmtId="167" fontId="295" fillId="107" borderId="247" xfId="12" applyNumberFormat="1" applyFont="1" applyFill="1" applyBorder="1">
      <alignment vertical="center"/>
    </xf>
    <xf numFmtId="167" fontId="295" fillId="107" borderId="73" xfId="12" applyNumberFormat="1" applyFont="1" applyFill="1" applyBorder="1">
      <alignment vertical="center"/>
    </xf>
    <xf numFmtId="166" fontId="295" fillId="107" borderId="71" xfId="1" applyNumberFormat="1" applyFont="1" applyFill="1" applyBorder="1" applyAlignment="1">
      <alignment vertical="center"/>
    </xf>
    <xf numFmtId="0" fontId="295" fillId="12" borderId="78" xfId="12" applyFont="1" applyFill="1" applyBorder="1">
      <alignment vertical="center"/>
    </xf>
    <xf numFmtId="167" fontId="295" fillId="12" borderId="247" xfId="12" applyNumberFormat="1" applyFont="1" applyFill="1" applyBorder="1">
      <alignment vertical="center"/>
    </xf>
    <xf numFmtId="167" fontId="295" fillId="12" borderId="73" xfId="12" applyNumberFormat="1" applyFont="1" applyFill="1" applyBorder="1">
      <alignment vertical="center"/>
    </xf>
    <xf numFmtId="166" fontId="295" fillId="12" borderId="71" xfId="1" applyNumberFormat="1" applyFont="1" applyFill="1" applyBorder="1" applyAlignment="1">
      <alignment vertical="center"/>
    </xf>
    <xf numFmtId="0" fontId="294" fillId="0" borderId="0" xfId="47" applyFont="1" applyFill="1" applyAlignment="1">
      <alignment horizontal="center" vertical="center"/>
    </xf>
    <xf numFmtId="0" fontId="295" fillId="0" borderId="78" xfId="12" applyFont="1" applyFill="1" applyBorder="1">
      <alignment vertical="center"/>
    </xf>
    <xf numFmtId="167" fontId="295" fillId="0" borderId="247" xfId="12" applyNumberFormat="1" applyFont="1" applyFill="1" applyBorder="1">
      <alignment vertical="center"/>
    </xf>
    <xf numFmtId="167" fontId="295" fillId="0" borderId="73" xfId="12" applyNumberFormat="1" applyFont="1" applyFill="1" applyBorder="1">
      <alignment vertical="center"/>
    </xf>
    <xf numFmtId="166" fontId="295" fillId="0" borderId="71" xfId="1" applyNumberFormat="1" applyFont="1" applyFill="1" applyBorder="1" applyAlignment="1">
      <alignment vertical="center"/>
    </xf>
    <xf numFmtId="0" fontId="294" fillId="0" borderId="0" xfId="0" applyFont="1" applyFill="1">
      <alignment vertical="center"/>
    </xf>
    <xf numFmtId="167" fontId="295" fillId="0" borderId="2" xfId="12" applyNumberFormat="1" applyFont="1" applyFill="1" applyBorder="1">
      <alignment vertical="center"/>
    </xf>
    <xf numFmtId="9" fontId="67" fillId="0" borderId="0" xfId="2" applyFont="1" applyFill="1" applyProtection="1"/>
    <xf numFmtId="167" fontId="122" fillId="2" borderId="191" xfId="12" applyNumberFormat="1" applyFont="1" applyFill="1" applyBorder="1">
      <alignment vertical="center"/>
    </xf>
    <xf numFmtId="167" fontId="122" fillId="2" borderId="222" xfId="12" applyNumberFormat="1" applyFont="1" applyFill="1" applyBorder="1">
      <alignment vertical="center"/>
    </xf>
    <xf numFmtId="166" fontId="122" fillId="2" borderId="199" xfId="1" applyNumberFormat="1" applyFont="1" applyFill="1" applyBorder="1" applyAlignment="1">
      <alignment vertical="center"/>
    </xf>
    <xf numFmtId="167" fontId="122" fillId="2" borderId="93" xfId="12" applyNumberFormat="1" applyFont="1" applyFill="1" applyBorder="1">
      <alignment vertical="center"/>
    </xf>
    <xf numFmtId="167" fontId="122" fillId="2" borderId="87" xfId="12" applyNumberFormat="1" applyFont="1" applyFill="1" applyBorder="1">
      <alignment vertical="center"/>
    </xf>
    <xf numFmtId="166" fontId="122" fillId="2" borderId="90" xfId="1" applyNumberFormat="1" applyFont="1" applyFill="1" applyBorder="1" applyAlignment="1">
      <alignment vertical="center"/>
    </xf>
    <xf numFmtId="9" fontId="45" fillId="0" borderId="0" xfId="2" applyFont="1" applyAlignment="1">
      <alignment vertical="center"/>
    </xf>
    <xf numFmtId="0" fontId="149" fillId="9" borderId="245" xfId="12" applyFont="1" applyFill="1" applyBorder="1">
      <alignment vertical="center"/>
    </xf>
    <xf numFmtId="167" fontId="140" fillId="9" borderId="221" xfId="12" applyNumberFormat="1" applyFont="1" applyFill="1" applyBorder="1">
      <alignment vertical="center"/>
    </xf>
    <xf numFmtId="167" fontId="140" fillId="9" borderId="246" xfId="12" applyNumberFormat="1" applyFont="1" applyFill="1" applyBorder="1">
      <alignment vertical="center"/>
    </xf>
    <xf numFmtId="0" fontId="156" fillId="0" borderId="245" xfId="12" applyFont="1" applyBorder="1">
      <alignment vertical="center"/>
    </xf>
    <xf numFmtId="167" fontId="159" fillId="0" borderId="221" xfId="12" applyNumberFormat="1" applyFont="1" applyBorder="1">
      <alignment vertical="center"/>
    </xf>
    <xf numFmtId="167" fontId="159" fillId="0" borderId="246" xfId="12" applyNumberFormat="1" applyFont="1" applyBorder="1">
      <alignment vertical="center"/>
    </xf>
    <xf numFmtId="171" fontId="36" fillId="13" borderId="16" xfId="12" applyNumberFormat="1" applyFont="1" applyFill="1" applyBorder="1">
      <alignment vertical="center"/>
    </xf>
    <xf numFmtId="171" fontId="36" fillId="13" borderId="10" xfId="12" applyNumberFormat="1" applyFont="1" applyFill="1" applyBorder="1">
      <alignment vertical="center"/>
    </xf>
    <xf numFmtId="166" fontId="122" fillId="31" borderId="0" xfId="1" applyNumberFormat="1" applyFont="1" applyFill="1" applyBorder="1" applyAlignment="1">
      <alignment vertical="center"/>
    </xf>
    <xf numFmtId="166" fontId="122" fillId="2" borderId="0" xfId="1" applyNumberFormat="1" applyFont="1" applyFill="1" applyBorder="1" applyAlignment="1">
      <alignment vertical="center"/>
    </xf>
    <xf numFmtId="166" fontId="295" fillId="31" borderId="0" xfId="1" applyNumberFormat="1" applyFont="1" applyFill="1" applyBorder="1" applyAlignment="1">
      <alignment vertical="center"/>
    </xf>
    <xf numFmtId="166" fontId="137" fillId="107" borderId="0" xfId="1" applyNumberFormat="1" applyFont="1" applyFill="1" applyBorder="1" applyAlignment="1">
      <alignment vertical="center"/>
    </xf>
    <xf numFmtId="166" fontId="137" fillId="2" borderId="0" xfId="1" applyNumberFormat="1" applyFont="1" applyFill="1" applyBorder="1" applyAlignment="1">
      <alignment vertical="center"/>
    </xf>
    <xf numFmtId="166" fontId="295" fillId="12" borderId="0" xfId="1" applyNumberFormat="1" applyFont="1" applyFill="1" applyBorder="1" applyAlignment="1">
      <alignment vertical="center"/>
    </xf>
    <xf numFmtId="0" fontId="49" fillId="31" borderId="209" xfId="0" applyFont="1" applyFill="1" applyBorder="1" applyAlignment="1">
      <alignment vertical="center"/>
    </xf>
    <xf numFmtId="0" fontId="49" fillId="31" borderId="209" xfId="0" applyFont="1" applyFill="1" applyBorder="1">
      <alignment vertical="center"/>
    </xf>
    <xf numFmtId="0" fontId="159" fillId="31" borderId="36" xfId="0" applyFont="1" applyFill="1" applyBorder="1" applyAlignment="1">
      <alignment horizontal="left" vertical="center"/>
    </xf>
    <xf numFmtId="166" fontId="123" fillId="107" borderId="0" xfId="1" applyNumberFormat="1" applyFont="1" applyFill="1" applyBorder="1" applyAlignment="1">
      <alignment vertical="center"/>
    </xf>
    <xf numFmtId="164" fontId="139" fillId="12" borderId="0" xfId="7" applyNumberFormat="1" applyFont="1" applyFill="1" applyBorder="1" applyAlignment="1">
      <alignment horizontal="left" vertical="center"/>
    </xf>
    <xf numFmtId="166" fontId="137" fillId="12" borderId="36" xfId="1" applyNumberFormat="1" applyFont="1" applyFill="1" applyBorder="1" applyAlignment="1">
      <alignment vertical="center"/>
    </xf>
    <xf numFmtId="166" fontId="137" fillId="12" borderId="209" xfId="1" applyNumberFormat="1" applyFont="1" applyFill="1" applyBorder="1" applyAlignment="1">
      <alignment vertical="center"/>
    </xf>
    <xf numFmtId="166" fontId="123" fillId="12" borderId="209" xfId="1" applyNumberFormat="1" applyFont="1" applyFill="1" applyBorder="1" applyAlignment="1">
      <alignment vertical="center"/>
    </xf>
    <xf numFmtId="164" fontId="139" fillId="0" borderId="0" xfId="7" applyNumberFormat="1" applyFont="1" applyFill="1" applyBorder="1" applyAlignment="1">
      <alignment horizontal="left" vertical="center"/>
    </xf>
    <xf numFmtId="166" fontId="123" fillId="0" borderId="36" xfId="1" applyNumberFormat="1" applyFont="1" applyBorder="1" applyAlignment="1">
      <alignment vertical="center"/>
    </xf>
    <xf numFmtId="166" fontId="123" fillId="2" borderId="4" xfId="1" applyNumberFormat="1" applyFont="1" applyFill="1" applyBorder="1" applyAlignment="1">
      <alignment vertical="center"/>
    </xf>
    <xf numFmtId="166" fontId="294" fillId="0" borderId="71" xfId="1" applyNumberFormat="1" applyFont="1" applyFill="1" applyBorder="1" applyAlignment="1">
      <alignment vertical="center"/>
    </xf>
    <xf numFmtId="9" fontId="154" fillId="31" borderId="0" xfId="2" applyFont="1" applyFill="1" applyAlignment="1">
      <alignment vertical="center"/>
    </xf>
    <xf numFmtId="0" fontId="139" fillId="47" borderId="60" xfId="0" applyFont="1" applyFill="1" applyBorder="1" applyAlignment="1">
      <alignment vertical="center" wrapText="1"/>
    </xf>
    <xf numFmtId="164" fontId="137" fillId="47" borderId="222" xfId="7" applyNumberFormat="1" applyFont="1" applyFill="1" applyBorder="1" applyAlignment="1">
      <alignment horizontal="center" vertical="center"/>
    </xf>
    <xf numFmtId="164" fontId="139" fillId="47" borderId="0" xfId="7" applyNumberFormat="1" applyFont="1" applyFill="1" applyBorder="1" applyAlignment="1">
      <alignment horizontal="left" vertical="center"/>
    </xf>
    <xf numFmtId="0" fontId="0" fillId="0" borderId="0" xfId="0" applyAlignment="1"/>
    <xf numFmtId="0" fontId="0" fillId="0" borderId="0" xfId="0" applyAlignment="1">
      <alignment horizontal="left"/>
    </xf>
    <xf numFmtId="0" fontId="0" fillId="0" borderId="0" xfId="0" applyAlignment="1">
      <alignment horizontal="center"/>
    </xf>
    <xf numFmtId="0" fontId="0" fillId="0" borderId="0" xfId="0" applyFill="1" applyAlignment="1"/>
    <xf numFmtId="0" fontId="0" fillId="0" borderId="0" xfId="0" applyAlignment="1">
      <alignment vertical="center" shrinkToFit="1"/>
    </xf>
    <xf numFmtId="0" fontId="0" fillId="0" borderId="0" xfId="0" applyNumberFormat="1" applyAlignment="1">
      <alignment horizontal="center" vertical="center" shrinkToFit="1"/>
    </xf>
    <xf numFmtId="166" fontId="0" fillId="0" borderId="209" xfId="14" applyNumberFormat="1" applyFont="1" applyFill="1" applyBorder="1" applyAlignment="1">
      <alignment vertical="center" shrinkToFit="1"/>
    </xf>
    <xf numFmtId="43" fontId="0" fillId="0" borderId="209" xfId="14" applyNumberFormat="1" applyFont="1" applyFill="1" applyBorder="1" applyAlignment="1">
      <alignment vertical="center" shrinkToFit="1"/>
    </xf>
    <xf numFmtId="164" fontId="93" fillId="3" borderId="209" xfId="14" applyNumberFormat="1" applyFont="1" applyFill="1" applyBorder="1" applyAlignment="1">
      <alignment horizontal="center" vertical="center" shrinkToFit="1"/>
    </xf>
    <xf numFmtId="167" fontId="94" fillId="0" borderId="211" xfId="14" applyNumberFormat="1" applyFont="1" applyFill="1" applyBorder="1" applyAlignment="1">
      <alignment horizontal="center" vertical="center" shrinkToFit="1"/>
    </xf>
    <xf numFmtId="0" fontId="65" fillId="0" borderId="0" xfId="0" applyFont="1" applyAlignment="1"/>
    <xf numFmtId="164" fontId="0" fillId="30" borderId="209" xfId="14" applyNumberFormat="1" applyFont="1" applyFill="1" applyBorder="1" applyAlignment="1">
      <alignment horizontal="center" vertical="center" shrinkToFit="1"/>
    </xf>
    <xf numFmtId="0" fontId="0" fillId="0" borderId="0" xfId="0" applyAlignment="1">
      <alignment horizontal="right"/>
    </xf>
    <xf numFmtId="166" fontId="0" fillId="0" borderId="0" xfId="0" applyNumberFormat="1" applyAlignment="1">
      <alignment horizontal="center"/>
    </xf>
    <xf numFmtId="0" fontId="0" fillId="31" borderId="0" xfId="0" applyFill="1" applyAlignment="1"/>
    <xf numFmtId="0" fontId="0" fillId="32" borderId="0" xfId="0" applyFill="1" applyAlignment="1"/>
    <xf numFmtId="0" fontId="0" fillId="0" borderId="92" xfId="0" applyBorder="1" applyAlignment="1">
      <alignment horizontal="left"/>
    </xf>
    <xf numFmtId="0" fontId="0" fillId="0" borderId="0" xfId="0" applyBorder="1" applyAlignment="1">
      <alignment horizontal="left"/>
    </xf>
    <xf numFmtId="0" fontId="0" fillId="0" borderId="0" xfId="0" applyBorder="1" applyAlignment="1"/>
    <xf numFmtId="0" fontId="0" fillId="0" borderId="82" xfId="0" applyBorder="1" applyAlignment="1"/>
    <xf numFmtId="0" fontId="98" fillId="0" borderId="209" xfId="0" applyFont="1" applyBorder="1" applyAlignment="1">
      <alignment horizontal="center"/>
    </xf>
    <xf numFmtId="0" fontId="0" fillId="0" borderId="60" xfId="0" applyFill="1" applyBorder="1" applyAlignment="1"/>
    <xf numFmtId="0" fontId="99" fillId="0" borderId="0" xfId="0" applyFont="1" applyAlignment="1">
      <alignment vertical="center"/>
    </xf>
    <xf numFmtId="0" fontId="0" fillId="0" borderId="0" xfId="0" applyFill="1" applyBorder="1" applyAlignment="1">
      <alignment vertical="center" shrinkToFit="1"/>
    </xf>
    <xf numFmtId="175" fontId="98" fillId="0" borderId="209" xfId="0" applyNumberFormat="1" applyFont="1" applyFill="1" applyBorder="1" applyAlignment="1">
      <alignment horizontal="center" vertical="center" shrinkToFit="1"/>
    </xf>
    <xf numFmtId="166" fontId="93" fillId="18" borderId="209" xfId="14" applyNumberFormat="1" applyFont="1" applyFill="1" applyBorder="1" applyAlignment="1">
      <alignment vertical="center" shrinkToFit="1"/>
    </xf>
    <xf numFmtId="0" fontId="42" fillId="11" borderId="193" xfId="0" applyFont="1" applyFill="1" applyBorder="1" applyAlignment="1">
      <alignment vertical="top"/>
    </xf>
    <xf numFmtId="0" fontId="98" fillId="11" borderId="255" xfId="0" applyFont="1" applyFill="1" applyBorder="1" applyAlignment="1"/>
    <xf numFmtId="0" fontId="98" fillId="11" borderId="256" xfId="0" applyFont="1" applyFill="1" applyBorder="1" applyAlignment="1"/>
    <xf numFmtId="0" fontId="21" fillId="11" borderId="196" xfId="0" applyFont="1" applyFill="1" applyBorder="1" applyAlignment="1">
      <alignment vertical="top"/>
    </xf>
    <xf numFmtId="0" fontId="0" fillId="11" borderId="248" xfId="0" applyFill="1" applyBorder="1" applyAlignment="1"/>
    <xf numFmtId="0" fontId="0" fillId="11" borderId="257" xfId="0" applyFill="1" applyBorder="1" applyAlignment="1"/>
    <xf numFmtId="175" fontId="98" fillId="30" borderId="211" xfId="0" applyNumberFormat="1" applyFont="1" applyFill="1" applyBorder="1" applyAlignment="1">
      <alignment horizontal="center" vertical="center" shrinkToFit="1"/>
    </xf>
    <xf numFmtId="0" fontId="93" fillId="0" borderId="211" xfId="0" applyFont="1" applyFill="1" applyBorder="1" applyAlignment="1">
      <alignment vertical="center"/>
    </xf>
    <xf numFmtId="43" fontId="93" fillId="30" borderId="211" xfId="14" applyFont="1" applyFill="1" applyBorder="1" applyAlignment="1">
      <alignment vertical="center" shrinkToFit="1"/>
    </xf>
    <xf numFmtId="0" fontId="0" fillId="0" borderId="0" xfId="0" applyNumberFormat="1" applyAlignment="1">
      <alignment horizontal="center"/>
    </xf>
    <xf numFmtId="174" fontId="82" fillId="0" borderId="92" xfId="0" applyNumberFormat="1" applyFont="1" applyBorder="1" applyAlignment="1"/>
    <xf numFmtId="174" fontId="82" fillId="0" borderId="10" xfId="0" applyNumberFormat="1" applyFont="1" applyBorder="1" applyAlignment="1"/>
    <xf numFmtId="174" fontId="82" fillId="0" borderId="258" xfId="0" applyNumberFormat="1" applyFont="1" applyBorder="1" applyAlignment="1"/>
    <xf numFmtId="174" fontId="82" fillId="0" borderId="74" xfId="0" applyNumberFormat="1" applyFont="1" applyBorder="1" applyAlignment="1"/>
    <xf numFmtId="174" fontId="82" fillId="0" borderId="82" xfId="0" applyNumberFormat="1" applyFont="1" applyBorder="1" applyAlignment="1"/>
    <xf numFmtId="174" fontId="82" fillId="2" borderId="161" xfId="0" applyNumberFormat="1" applyFont="1" applyFill="1" applyBorder="1" applyAlignment="1"/>
    <xf numFmtId="174" fontId="82" fillId="0" borderId="163" xfId="0" applyNumberFormat="1" applyFont="1" applyBorder="1" applyAlignment="1"/>
    <xf numFmtId="174" fontId="82" fillId="25" borderId="259" xfId="0" applyNumberFormat="1" applyFont="1" applyFill="1" applyBorder="1" applyAlignment="1"/>
    <xf numFmtId="174" fontId="82" fillId="25" borderId="208" xfId="0" applyNumberFormat="1" applyFont="1" applyFill="1" applyBorder="1" applyAlignment="1"/>
    <xf numFmtId="174" fontId="82" fillId="25" borderId="260" xfId="0" applyNumberFormat="1" applyFont="1" applyFill="1" applyBorder="1" applyAlignment="1"/>
    <xf numFmtId="174" fontId="82" fillId="25" borderId="209" xfId="0" applyNumberFormat="1" applyFont="1" applyFill="1" applyBorder="1" applyAlignment="1"/>
    <xf numFmtId="174" fontId="82" fillId="25" borderId="261" xfId="0" applyNumberFormat="1" applyFont="1" applyFill="1" applyBorder="1" applyAlignment="1"/>
    <xf numFmtId="17" fontId="34" fillId="0" borderId="0" xfId="0" applyNumberFormat="1" applyFont="1">
      <alignment vertical="center"/>
    </xf>
    <xf numFmtId="0" fontId="34" fillId="0" borderId="0" xfId="0" applyFont="1" applyFill="1">
      <alignment vertical="center"/>
    </xf>
    <xf numFmtId="37" fontId="82" fillId="0" borderId="158" xfId="40" applyFont="1" applyFill="1" applyBorder="1" applyAlignment="1">
      <alignment horizontal="center"/>
    </xf>
    <xf numFmtId="37" fontId="82" fillId="0" borderId="156" xfId="40" applyFont="1" applyFill="1" applyBorder="1" applyAlignment="1">
      <alignment horizontal="center"/>
    </xf>
    <xf numFmtId="37" fontId="82" fillId="0" borderId="157" xfId="40" applyFont="1" applyFill="1" applyBorder="1" applyAlignment="1">
      <alignment horizontal="center"/>
    </xf>
    <xf numFmtId="37" fontId="82" fillId="0" borderId="86" xfId="40" applyFont="1" applyFill="1" applyBorder="1" applyAlignment="1">
      <alignment horizontal="center"/>
    </xf>
    <xf numFmtId="174" fontId="160" fillId="0" borderId="92" xfId="0" applyNumberFormat="1" applyFont="1" applyBorder="1" applyAlignment="1"/>
    <xf numFmtId="174" fontId="160" fillId="2" borderId="92" xfId="0" applyNumberFormat="1" applyFont="1" applyFill="1" applyBorder="1" applyAlignment="1"/>
    <xf numFmtId="174" fontId="160" fillId="0" borderId="76" xfId="0" applyNumberFormat="1" applyFont="1" applyBorder="1" applyAlignment="1"/>
    <xf numFmtId="174" fontId="160" fillId="25" borderId="259" xfId="0" applyNumberFormat="1" applyFont="1" applyFill="1" applyBorder="1" applyAlignment="1"/>
    <xf numFmtId="0" fontId="0" fillId="0" borderId="0" xfId="0" applyAlignment="1">
      <alignment horizontal="center" vertical="center"/>
    </xf>
    <xf numFmtId="0" fontId="0" fillId="0" borderId="0" xfId="0" applyAlignment="1">
      <alignment horizontal="left" vertical="center"/>
    </xf>
    <xf numFmtId="17" fontId="166" fillId="0" borderId="251" xfId="0" quotePrefix="1" applyNumberFormat="1" applyFont="1" applyFill="1" applyBorder="1" applyAlignment="1">
      <alignment horizontal="center" vertical="center"/>
    </xf>
    <xf numFmtId="175" fontId="166" fillId="0" borderId="251" xfId="0" applyNumberFormat="1" applyFont="1" applyFill="1" applyBorder="1" applyAlignment="1">
      <alignment horizontal="center" vertical="center"/>
    </xf>
    <xf numFmtId="49" fontId="164" fillId="0" borderId="251" xfId="0" applyNumberFormat="1" applyFont="1" applyFill="1" applyBorder="1" applyAlignment="1">
      <alignment horizontal="center" vertical="center"/>
    </xf>
    <xf numFmtId="49" fontId="166" fillId="0" borderId="251" xfId="0" applyNumberFormat="1" applyFont="1" applyFill="1" applyBorder="1" applyAlignment="1">
      <alignment horizontal="left" vertical="center"/>
    </xf>
    <xf numFmtId="0" fontId="166" fillId="0" borderId="251" xfId="0" applyFont="1" applyFill="1" applyBorder="1" applyAlignment="1">
      <alignment horizontal="center" vertical="center"/>
    </xf>
    <xf numFmtId="49" fontId="166" fillId="0" borderId="251" xfId="0" applyNumberFormat="1" applyFont="1" applyFill="1" applyBorder="1" applyAlignment="1">
      <alignment horizontal="center" vertical="center" wrapText="1"/>
    </xf>
    <xf numFmtId="0" fontId="164" fillId="0" borderId="251" xfId="0" applyFont="1" applyFill="1" applyBorder="1" applyAlignment="1">
      <alignment horizontal="center" vertical="center"/>
    </xf>
    <xf numFmtId="43" fontId="164" fillId="0" borderId="251" xfId="45622" applyNumberFormat="1" applyFont="1" applyFill="1" applyBorder="1" applyAlignment="1">
      <alignment horizontal="center" vertical="center" wrapText="1"/>
    </xf>
    <xf numFmtId="43" fontId="164" fillId="0" borderId="251" xfId="45622" applyNumberFormat="1" applyFont="1" applyFill="1" applyBorder="1" applyAlignment="1">
      <alignment horizontal="center" vertical="center"/>
    </xf>
    <xf numFmtId="177" fontId="164" fillId="0" borderId="251" xfId="0" applyNumberFormat="1" applyFont="1" applyFill="1" applyBorder="1" applyAlignment="1">
      <alignment horizontal="center" vertical="center"/>
    </xf>
    <xf numFmtId="0" fontId="164" fillId="0" borderId="251" xfId="0" applyFont="1" applyFill="1" applyBorder="1" applyAlignment="1">
      <alignment horizontal="center" vertical="center" wrapText="1"/>
    </xf>
    <xf numFmtId="6" fontId="164" fillId="0" borderId="251" xfId="45622" applyNumberFormat="1" applyFont="1" applyFill="1" applyBorder="1" applyAlignment="1">
      <alignment horizontal="center" vertical="center"/>
    </xf>
    <xf numFmtId="166" fontId="123" fillId="12" borderId="209" xfId="1" applyNumberFormat="1" applyFont="1" applyFill="1" applyBorder="1" applyAlignment="1">
      <alignment vertical="center" wrapText="1"/>
    </xf>
    <xf numFmtId="166" fontId="294" fillId="107" borderId="0" xfId="1" applyNumberFormat="1" applyFont="1" applyFill="1" applyBorder="1" applyAlignment="1">
      <alignment vertical="center"/>
    </xf>
    <xf numFmtId="0" fontId="128" fillId="0" borderId="0" xfId="0" applyFont="1" applyFill="1" applyAlignment="1"/>
    <xf numFmtId="164" fontId="128" fillId="0" borderId="0" xfId="0" applyNumberFormat="1" applyFont="1" applyAlignment="1">
      <alignment horizontal="center" vertical="center"/>
    </xf>
    <xf numFmtId="0" fontId="130" fillId="0" borderId="0" xfId="0" applyFont="1" applyAlignment="1"/>
    <xf numFmtId="0" fontId="132" fillId="0" borderId="0" xfId="0" applyFont="1" applyAlignment="1">
      <alignment horizontal="center"/>
    </xf>
    <xf numFmtId="0" fontId="133" fillId="0" borderId="0" xfId="0" applyFont="1" applyAlignment="1">
      <alignment horizontal="left"/>
    </xf>
    <xf numFmtId="0" fontId="133" fillId="0" borderId="0" xfId="0" applyFont="1" applyAlignment="1"/>
    <xf numFmtId="0" fontId="296" fillId="0" borderId="61" xfId="0" applyFont="1" applyFill="1" applyBorder="1" applyAlignment="1">
      <alignment vertical="top"/>
    </xf>
    <xf numFmtId="177" fontId="100" fillId="0" borderId="264" xfId="12" applyNumberFormat="1" applyFont="1" applyFill="1" applyBorder="1" applyAlignment="1">
      <alignment horizontal="center" vertical="top" wrapText="1"/>
    </xf>
    <xf numFmtId="0" fontId="0" fillId="0" borderId="262" xfId="0" applyFill="1" applyBorder="1" applyAlignment="1">
      <alignment horizontal="center" vertical="center" shrinkToFit="1"/>
    </xf>
    <xf numFmtId="0" fontId="98" fillId="0" borderId="262" xfId="14" applyNumberFormat="1" applyFont="1" applyFill="1" applyBorder="1" applyAlignment="1">
      <alignment horizontal="left" vertical="center" shrinkToFit="1"/>
    </xf>
    <xf numFmtId="0" fontId="0" fillId="0" borderId="262" xfId="14" applyNumberFormat="1" applyFont="1" applyFill="1" applyBorder="1" applyAlignment="1">
      <alignment horizontal="center" vertical="center" shrinkToFit="1"/>
    </xf>
    <xf numFmtId="14" fontId="0" fillId="0" borderId="262" xfId="14" applyNumberFormat="1" applyFont="1" applyFill="1" applyBorder="1" applyAlignment="1">
      <alignment horizontal="center" vertical="center" shrinkToFit="1"/>
    </xf>
    <xf numFmtId="14" fontId="0" fillId="0" borderId="262" xfId="14" applyNumberFormat="1" applyFont="1" applyFill="1" applyBorder="1" applyAlignment="1">
      <alignment horizontal="left" vertical="center" shrinkToFit="1"/>
    </xf>
    <xf numFmtId="14" fontId="5" fillId="29" borderId="262" xfId="14" applyNumberFormat="1" applyFont="1" applyFill="1" applyBorder="1" applyAlignment="1">
      <alignment vertical="center" shrinkToFit="1"/>
    </xf>
    <xf numFmtId="175" fontId="0" fillId="0" borderId="262" xfId="0" applyNumberFormat="1" applyFill="1" applyBorder="1" applyAlignment="1">
      <alignment horizontal="center" vertical="center" shrinkToFit="1"/>
    </xf>
    <xf numFmtId="166" fontId="93" fillId="0" borderId="262" xfId="14" applyNumberFormat="1" applyFont="1" applyFill="1" applyBorder="1" applyAlignment="1">
      <alignment vertical="center" shrinkToFit="1"/>
    </xf>
    <xf numFmtId="0" fontId="0" fillId="0" borderId="262" xfId="0" applyFill="1" applyBorder="1" applyAlignment="1">
      <alignment vertical="center" shrinkToFit="1"/>
    </xf>
    <xf numFmtId="0" fontId="0" fillId="0" borderId="262" xfId="0" applyNumberFormat="1" applyFill="1" applyBorder="1" applyAlignment="1">
      <alignment horizontal="center" vertical="center" shrinkToFit="1"/>
    </xf>
    <xf numFmtId="0" fontId="0" fillId="0" borderId="262" xfId="0" applyBorder="1" applyAlignment="1">
      <alignment horizontal="center"/>
    </xf>
    <xf numFmtId="0" fontId="93" fillId="0" borderId="262" xfId="0" applyFont="1" applyBorder="1" applyAlignment="1"/>
    <xf numFmtId="166" fontId="93" fillId="34" borderId="262" xfId="14" applyNumberFormat="1" applyFont="1" applyFill="1" applyBorder="1" applyAlignment="1">
      <alignment vertical="center" shrinkToFit="1"/>
    </xf>
    <xf numFmtId="166" fontId="98" fillId="35" borderId="262" xfId="14" applyNumberFormat="1" applyFont="1" applyFill="1" applyBorder="1" applyAlignment="1">
      <alignment horizontal="center"/>
    </xf>
    <xf numFmtId="166" fontId="42" fillId="18" borderId="262" xfId="14" applyNumberFormat="1" applyFont="1" applyFill="1" applyBorder="1" applyAlignment="1">
      <alignment horizontal="center"/>
    </xf>
    <xf numFmtId="166" fontId="93" fillId="30" borderId="262" xfId="14" applyNumberFormat="1" applyFont="1" applyFill="1" applyBorder="1" applyAlignment="1">
      <alignment vertical="center" shrinkToFit="1"/>
    </xf>
    <xf numFmtId="176" fontId="97" fillId="0" borderId="262" xfId="0" applyNumberFormat="1" applyFont="1" applyFill="1" applyBorder="1" applyAlignment="1">
      <alignment horizontal="center" vertical="center"/>
    </xf>
    <xf numFmtId="176" fontId="95" fillId="0" borderId="262" xfId="0" applyNumberFormat="1" applyFont="1" applyFill="1" applyBorder="1" applyAlignment="1">
      <alignment horizontal="center" vertical="center"/>
    </xf>
    <xf numFmtId="176" fontId="104" fillId="0" borderId="262" xfId="0" applyNumberFormat="1" applyFont="1" applyFill="1" applyBorder="1" applyAlignment="1">
      <alignment horizontal="center" vertical="center"/>
    </xf>
    <xf numFmtId="176" fontId="96" fillId="0" borderId="262" xfId="0" applyNumberFormat="1" applyFont="1" applyFill="1" applyBorder="1" applyAlignment="1">
      <alignment horizontal="center" vertical="center"/>
    </xf>
    <xf numFmtId="166" fontId="96" fillId="0" borderId="262" xfId="14" applyNumberFormat="1" applyFont="1" applyFill="1" applyBorder="1" applyAlignment="1">
      <alignment horizontal="center" vertical="center"/>
    </xf>
    <xf numFmtId="0" fontId="0" fillId="8" borderId="262" xfId="0" applyFont="1" applyFill="1" applyBorder="1" applyAlignment="1">
      <alignment vertical="center" shrinkToFit="1"/>
    </xf>
    <xf numFmtId="43" fontId="93" fillId="0" borderId="262" xfId="14" applyFont="1" applyFill="1" applyBorder="1" applyAlignment="1">
      <alignment vertical="center" shrinkToFit="1"/>
    </xf>
    <xf numFmtId="175" fontId="0" fillId="29" borderId="262" xfId="0" applyNumberFormat="1" applyFill="1" applyBorder="1" applyAlignment="1">
      <alignment horizontal="center" vertical="center" shrinkToFit="1"/>
    </xf>
    <xf numFmtId="2" fontId="93" fillId="0" borderId="262" xfId="14" applyNumberFormat="1" applyFont="1" applyFill="1" applyBorder="1" applyAlignment="1">
      <alignment vertical="center" shrinkToFit="1"/>
    </xf>
    <xf numFmtId="166" fontId="98" fillId="36" borderId="262" xfId="14" applyNumberFormat="1" applyFont="1" applyFill="1" applyBorder="1" applyAlignment="1">
      <alignment vertical="center" shrinkToFit="1"/>
    </xf>
    <xf numFmtId="166" fontId="98" fillId="14" borderId="262" xfId="14" applyNumberFormat="1" applyFont="1" applyFill="1" applyBorder="1" applyAlignment="1">
      <alignment vertical="center" shrinkToFit="1"/>
    </xf>
    <xf numFmtId="166" fontId="98" fillId="8" borderId="262" xfId="14" applyNumberFormat="1" applyFont="1" applyFill="1" applyBorder="1" applyAlignment="1">
      <alignment vertical="center" shrinkToFit="1"/>
    </xf>
    <xf numFmtId="0" fontId="0" fillId="0" borderId="262" xfId="14" applyNumberFormat="1" applyFont="1" applyFill="1" applyBorder="1" applyAlignment="1">
      <alignment horizontal="left" vertical="center" shrinkToFit="1"/>
    </xf>
    <xf numFmtId="0" fontId="93" fillId="0" borderId="262" xfId="0" applyFont="1" applyFill="1" applyBorder="1" applyAlignment="1">
      <alignment vertical="center" wrapText="1" shrinkToFit="1"/>
    </xf>
    <xf numFmtId="0" fontId="93" fillId="0" borderId="262" xfId="0" applyFont="1" applyFill="1" applyBorder="1" applyAlignment="1">
      <alignment vertical="center" shrinkToFit="1"/>
    </xf>
    <xf numFmtId="14" fontId="98" fillId="0" borderId="262" xfId="14" applyNumberFormat="1" applyFont="1" applyFill="1" applyBorder="1" applyAlignment="1">
      <alignment horizontal="center" vertical="center" shrinkToFit="1"/>
    </xf>
    <xf numFmtId="14" fontId="0" fillId="0" borderId="262" xfId="14" applyNumberFormat="1" applyFont="1" applyFill="1" applyBorder="1" applyAlignment="1">
      <alignment vertical="center" shrinkToFit="1"/>
    </xf>
    <xf numFmtId="16" fontId="93" fillId="0" borderId="262" xfId="0" applyNumberFormat="1" applyFont="1" applyFill="1" applyBorder="1" applyAlignment="1">
      <alignment vertical="center" shrinkToFit="1"/>
    </xf>
    <xf numFmtId="14" fontId="0" fillId="29" borderId="262" xfId="14" applyNumberFormat="1" applyFont="1" applyFill="1" applyBorder="1" applyAlignment="1">
      <alignment vertical="center" shrinkToFit="1"/>
    </xf>
    <xf numFmtId="176" fontId="0" fillId="0" borderId="262" xfId="0" applyNumberFormat="1" applyFill="1" applyBorder="1" applyAlignment="1">
      <alignment horizontal="left" vertical="center" shrinkToFit="1"/>
    </xf>
    <xf numFmtId="0" fontId="0" fillId="30" borderId="262" xfId="0" applyFont="1" applyFill="1" applyBorder="1" applyAlignment="1">
      <alignment vertical="center" shrinkToFit="1"/>
    </xf>
    <xf numFmtId="167" fontId="94" fillId="33" borderId="263" xfId="14" applyNumberFormat="1" applyFont="1" applyFill="1" applyBorder="1" applyAlignment="1">
      <alignment horizontal="center" vertical="center" shrinkToFit="1"/>
    </xf>
    <xf numFmtId="167" fontId="94" fillId="33" borderId="262" xfId="14" applyNumberFormat="1" applyFont="1" applyFill="1" applyBorder="1" applyAlignment="1">
      <alignment horizontal="center" vertical="center" shrinkToFit="1"/>
    </xf>
    <xf numFmtId="167" fontId="103" fillId="33" borderId="265" xfId="14" applyNumberFormat="1" applyFont="1" applyFill="1" applyBorder="1" applyAlignment="1">
      <alignment horizontal="center" vertical="center" shrinkToFit="1"/>
    </xf>
    <xf numFmtId="0" fontId="93" fillId="0" borderId="262" xfId="0" applyFont="1" applyFill="1" applyBorder="1" applyAlignment="1">
      <alignment horizontal="left" vertical="center" shrinkToFit="1"/>
    </xf>
    <xf numFmtId="0" fontId="93" fillId="0" borderId="262" xfId="14" applyNumberFormat="1" applyFont="1" applyFill="1" applyBorder="1" applyAlignment="1">
      <alignment horizontal="center" vertical="center" shrinkToFit="1"/>
    </xf>
    <xf numFmtId="14" fontId="93" fillId="0" borderId="262" xfId="14" applyNumberFormat="1" applyFont="1" applyFill="1" applyBorder="1" applyAlignment="1">
      <alignment horizontal="center" vertical="center" shrinkToFit="1"/>
    </xf>
    <xf numFmtId="164" fontId="93" fillId="0" borderId="262" xfId="14" applyNumberFormat="1" applyFont="1" applyFill="1" applyBorder="1" applyAlignment="1">
      <alignment vertical="center" shrinkToFit="1"/>
    </xf>
    <xf numFmtId="176" fontId="93" fillId="0" borderId="262" xfId="14" applyNumberFormat="1" applyFont="1" applyFill="1" applyBorder="1" applyAlignment="1">
      <alignment horizontal="center" vertical="center"/>
    </xf>
    <xf numFmtId="166" fontId="93" fillId="0" borderId="262" xfId="14" applyNumberFormat="1" applyFont="1" applyFill="1" applyBorder="1" applyAlignment="1">
      <alignment horizontal="center" vertical="center"/>
    </xf>
    <xf numFmtId="164" fontId="93" fillId="108" borderId="211" xfId="14" applyNumberFormat="1" applyFont="1" applyFill="1" applyBorder="1" applyAlignment="1">
      <alignment vertical="center" shrinkToFit="1"/>
    </xf>
    <xf numFmtId="0" fontId="93" fillId="0" borderId="262" xfId="0" quotePrefix="1" applyFont="1" applyFill="1" applyBorder="1" applyAlignment="1">
      <alignment vertical="center" shrinkToFit="1"/>
    </xf>
    <xf numFmtId="14" fontId="98" fillId="0" borderId="211" xfId="14" applyNumberFormat="1" applyFont="1" applyFill="1" applyBorder="1" applyAlignment="1">
      <alignment horizontal="center" vertical="center" shrinkToFit="1"/>
    </xf>
    <xf numFmtId="14" fontId="0" fillId="0" borderId="10" xfId="14" applyNumberFormat="1" applyFont="1" applyFill="1" applyBorder="1" applyAlignment="1">
      <alignment horizontal="left" vertical="center" shrinkToFit="1"/>
    </xf>
    <xf numFmtId="0" fontId="0" fillId="30" borderId="211" xfId="0" applyFont="1" applyFill="1" applyBorder="1" applyAlignment="1">
      <alignment vertical="center" shrinkToFit="1"/>
    </xf>
    <xf numFmtId="0" fontId="42" fillId="0" borderId="262" xfId="14" applyNumberFormat="1" applyFont="1" applyFill="1" applyBorder="1" applyAlignment="1">
      <alignment horizontal="center" vertical="center" shrinkToFit="1"/>
    </xf>
    <xf numFmtId="14" fontId="93" fillId="0" borderId="262" xfId="14" applyNumberFormat="1" applyFont="1" applyFill="1" applyBorder="1" applyAlignment="1">
      <alignment horizontal="left" vertical="center" shrinkToFit="1"/>
    </xf>
    <xf numFmtId="43" fontId="93" fillId="12" borderId="262" xfId="14" applyFont="1" applyFill="1" applyBorder="1" applyAlignment="1">
      <alignment vertical="center" shrinkToFit="1"/>
    </xf>
    <xf numFmtId="0" fontId="0" fillId="12" borderId="262" xfId="14" applyNumberFormat="1" applyFont="1" applyFill="1" applyBorder="1" applyAlignment="1">
      <alignment horizontal="left" vertical="center" shrinkToFit="1"/>
    </xf>
    <xf numFmtId="0" fontId="0" fillId="12" borderId="262" xfId="14" applyNumberFormat="1" applyFont="1" applyFill="1" applyBorder="1" applyAlignment="1">
      <alignment horizontal="center" vertical="center" shrinkToFit="1"/>
    </xf>
    <xf numFmtId="14" fontId="0" fillId="12" borderId="262" xfId="14" applyNumberFormat="1" applyFont="1" applyFill="1" applyBorder="1" applyAlignment="1">
      <alignment horizontal="left" vertical="center" shrinkToFit="1"/>
    </xf>
    <xf numFmtId="14" fontId="0" fillId="12" borderId="262" xfId="14" applyNumberFormat="1" applyFont="1" applyFill="1" applyBorder="1" applyAlignment="1">
      <alignment horizontal="center" vertical="center" shrinkToFit="1"/>
    </xf>
    <xf numFmtId="14" fontId="5" fillId="12" borderId="262" xfId="14" applyNumberFormat="1" applyFont="1" applyFill="1" applyBorder="1" applyAlignment="1">
      <alignment vertical="center" shrinkToFit="1"/>
    </xf>
    <xf numFmtId="0" fontId="0" fillId="12" borderId="211" xfId="0" applyFont="1" applyFill="1" applyBorder="1" applyAlignment="1">
      <alignment vertical="center" shrinkToFit="1"/>
    </xf>
    <xf numFmtId="0" fontId="0" fillId="12" borderId="262" xfId="0" applyFill="1" applyBorder="1" applyAlignment="1">
      <alignment horizontal="center" vertical="center" shrinkToFit="1"/>
    </xf>
    <xf numFmtId="175" fontId="98" fillId="12" borderId="211" xfId="0" applyNumberFormat="1" applyFont="1" applyFill="1" applyBorder="1" applyAlignment="1">
      <alignment horizontal="center" vertical="center" shrinkToFit="1"/>
    </xf>
    <xf numFmtId="175" fontId="0" fillId="12" borderId="262" xfId="0" applyNumberFormat="1" applyFill="1" applyBorder="1" applyAlignment="1">
      <alignment horizontal="center" vertical="center" shrinkToFit="1"/>
    </xf>
    <xf numFmtId="166" fontId="93" fillId="12" borderId="262" xfId="14" applyNumberFormat="1" applyFont="1" applyFill="1" applyBorder="1" applyAlignment="1">
      <alignment vertical="center" shrinkToFit="1"/>
    </xf>
    <xf numFmtId="2" fontId="93" fillId="12" borderId="262" xfId="14" applyNumberFormat="1" applyFont="1" applyFill="1" applyBorder="1" applyAlignment="1">
      <alignment vertical="center" shrinkToFit="1"/>
    </xf>
    <xf numFmtId="164" fontId="93" fillId="12" borderId="211" xfId="14" applyNumberFormat="1" applyFont="1" applyFill="1" applyBorder="1" applyAlignment="1">
      <alignment vertical="center" shrinkToFit="1"/>
    </xf>
    <xf numFmtId="0" fontId="0" fillId="12" borderId="211" xfId="0" applyFill="1" applyBorder="1" applyAlignment="1">
      <alignment vertical="center" shrinkToFit="1"/>
    </xf>
    <xf numFmtId="0" fontId="0" fillId="12" borderId="211" xfId="0" applyFill="1" applyBorder="1" applyAlignment="1">
      <alignment horizontal="left" vertical="center" shrinkToFit="1"/>
    </xf>
    <xf numFmtId="0" fontId="0" fillId="12" borderId="262" xfId="0" applyNumberFormat="1" applyFill="1" applyBorder="1" applyAlignment="1">
      <alignment horizontal="center" vertical="center" shrinkToFit="1"/>
    </xf>
    <xf numFmtId="0" fontId="93" fillId="12" borderId="262" xfId="0" applyFont="1" applyFill="1" applyBorder="1" applyAlignment="1">
      <alignment vertical="center" shrinkToFit="1"/>
    </xf>
    <xf numFmtId="176" fontId="95" fillId="13" borderId="262" xfId="0" applyNumberFormat="1" applyFont="1" applyFill="1" applyBorder="1" applyAlignment="1">
      <alignment horizontal="center" vertical="center"/>
    </xf>
    <xf numFmtId="43" fontId="93" fillId="30" borderId="262" xfId="14" applyFont="1" applyFill="1" applyBorder="1" applyAlignment="1">
      <alignment vertical="center" shrinkToFit="1"/>
    </xf>
    <xf numFmtId="0" fontId="0" fillId="30" borderId="262" xfId="14" applyNumberFormat="1" applyFont="1" applyFill="1" applyBorder="1" applyAlignment="1">
      <alignment horizontal="left" vertical="center" shrinkToFit="1"/>
    </xf>
    <xf numFmtId="0" fontId="0" fillId="30" borderId="262" xfId="14" applyNumberFormat="1" applyFont="1" applyFill="1" applyBorder="1" applyAlignment="1">
      <alignment horizontal="center" vertical="center" shrinkToFit="1"/>
    </xf>
    <xf numFmtId="14" fontId="0" fillId="30" borderId="262" xfId="14" applyNumberFormat="1" applyFont="1" applyFill="1" applyBorder="1" applyAlignment="1">
      <alignment horizontal="left" vertical="center" shrinkToFit="1"/>
    </xf>
    <xf numFmtId="14" fontId="0" fillId="30" borderId="262" xfId="14" applyNumberFormat="1" applyFont="1" applyFill="1" applyBorder="1" applyAlignment="1">
      <alignment horizontal="center" vertical="center" shrinkToFit="1"/>
    </xf>
    <xf numFmtId="14" fontId="5" fillId="30" borderId="262" xfId="14" applyNumberFormat="1" applyFont="1" applyFill="1" applyBorder="1" applyAlignment="1">
      <alignment vertical="center" shrinkToFit="1"/>
    </xf>
    <xf numFmtId="0" fontId="0" fillId="30" borderId="262" xfId="0" applyFill="1" applyBorder="1" applyAlignment="1">
      <alignment horizontal="center" vertical="center" shrinkToFit="1"/>
    </xf>
    <xf numFmtId="2" fontId="93" fillId="30" borderId="262" xfId="14" applyNumberFormat="1" applyFont="1" applyFill="1" applyBorder="1" applyAlignment="1">
      <alignment vertical="center" shrinkToFit="1"/>
    </xf>
    <xf numFmtId="0" fontId="0" fillId="30" borderId="211" xfId="0" applyFill="1" applyBorder="1" applyAlignment="1">
      <alignment vertical="center" shrinkToFit="1"/>
    </xf>
    <xf numFmtId="0" fontId="0" fillId="30" borderId="211" xfId="0" applyFill="1" applyBorder="1" applyAlignment="1">
      <alignment horizontal="left" vertical="center" shrinkToFit="1"/>
    </xf>
    <xf numFmtId="0" fontId="0" fillId="30" borderId="262" xfId="0" applyNumberFormat="1" applyFill="1" applyBorder="1" applyAlignment="1">
      <alignment horizontal="center" vertical="center" shrinkToFit="1"/>
    </xf>
    <xf numFmtId="0" fontId="93" fillId="30" borderId="262" xfId="0" applyFont="1" applyFill="1" applyBorder="1" applyAlignment="1">
      <alignment vertical="center" shrinkToFit="1"/>
    </xf>
    <xf numFmtId="43" fontId="98" fillId="0" borderId="262" xfId="14" applyFont="1" applyFill="1" applyBorder="1" applyAlignment="1">
      <alignment vertical="center" shrinkToFit="1"/>
    </xf>
    <xf numFmtId="0" fontId="98" fillId="0" borderId="262" xfId="14" applyNumberFormat="1" applyFont="1" applyFill="1" applyBorder="1" applyAlignment="1">
      <alignment horizontal="center" vertical="center" shrinkToFit="1"/>
    </xf>
    <xf numFmtId="14" fontId="98" fillId="0" borderId="262" xfId="14" applyNumberFormat="1" applyFont="1" applyFill="1" applyBorder="1" applyAlignment="1">
      <alignment horizontal="left" vertical="center" shrinkToFit="1"/>
    </xf>
    <xf numFmtId="14" fontId="98" fillId="29" borderId="262" xfId="14" applyNumberFormat="1" applyFont="1" applyFill="1" applyBorder="1" applyAlignment="1">
      <alignment vertical="center" shrinkToFit="1"/>
    </xf>
    <xf numFmtId="0" fontId="98" fillId="8" borderId="211" xfId="0" applyFont="1" applyFill="1" applyBorder="1" applyAlignment="1">
      <alignment vertical="center" shrinkToFit="1"/>
    </xf>
    <xf numFmtId="0" fontId="98" fillId="0" borderId="262" xfId="0" applyFont="1" applyFill="1" applyBorder="1" applyAlignment="1">
      <alignment horizontal="center" vertical="center" shrinkToFit="1"/>
    </xf>
    <xf numFmtId="175" fontId="98" fillId="0" borderId="262" xfId="0" applyNumberFormat="1" applyFont="1" applyFill="1" applyBorder="1" applyAlignment="1">
      <alignment horizontal="center" vertical="center" shrinkToFit="1"/>
    </xf>
    <xf numFmtId="166" fontId="98" fillId="0" borderId="262" xfId="14" applyNumberFormat="1" applyFont="1" applyFill="1" applyBorder="1" applyAlignment="1">
      <alignment vertical="center" shrinkToFit="1"/>
    </xf>
    <xf numFmtId="2" fontId="98" fillId="0" borderId="262" xfId="14" applyNumberFormat="1" applyFont="1" applyFill="1" applyBorder="1" applyAlignment="1">
      <alignment vertical="center" shrinkToFit="1"/>
    </xf>
    <xf numFmtId="164" fontId="98" fillId="3" borderId="211" xfId="14" applyNumberFormat="1" applyFont="1" applyFill="1" applyBorder="1" applyAlignment="1">
      <alignment vertical="center" shrinkToFit="1"/>
    </xf>
    <xf numFmtId="0" fontId="98" fillId="0" borderId="211" xfId="0" applyFont="1" applyFill="1" applyBorder="1" applyAlignment="1">
      <alignment horizontal="left" vertical="center" shrinkToFit="1"/>
    </xf>
    <xf numFmtId="0" fontId="98" fillId="0" borderId="262" xfId="0" applyNumberFormat="1" applyFont="1" applyFill="1" applyBorder="1" applyAlignment="1">
      <alignment horizontal="center" vertical="center" shrinkToFit="1"/>
    </xf>
    <xf numFmtId="176" fontId="98" fillId="0" borderId="74" xfId="0" applyNumberFormat="1" applyFont="1" applyFill="1" applyBorder="1" applyAlignment="1">
      <alignment horizontal="left" vertical="center" shrinkToFit="1"/>
    </xf>
    <xf numFmtId="0" fontId="98" fillId="0" borderId="262" xfId="0" applyFont="1" applyFill="1" applyBorder="1" applyAlignment="1">
      <alignment vertical="center" shrinkToFit="1"/>
    </xf>
    <xf numFmtId="176" fontId="97" fillId="13" borderId="262" xfId="0" applyNumberFormat="1" applyFont="1" applyFill="1" applyBorder="1" applyAlignment="1">
      <alignment horizontal="center" vertical="center"/>
    </xf>
    <xf numFmtId="164" fontId="93" fillId="3" borderId="262" xfId="14" applyNumberFormat="1" applyFont="1" applyFill="1" applyBorder="1" applyAlignment="1">
      <alignment vertical="center" shrinkToFit="1"/>
    </xf>
    <xf numFmtId="43" fontId="93" fillId="12" borderId="211" xfId="14" applyFont="1" applyFill="1" applyBorder="1" applyAlignment="1">
      <alignment vertical="center" shrinkToFit="1"/>
    </xf>
    <xf numFmtId="0" fontId="0" fillId="12" borderId="211" xfId="0" applyFill="1" applyBorder="1" applyAlignment="1">
      <alignment horizontal="center" vertical="center" shrinkToFit="1"/>
    </xf>
    <xf numFmtId="2" fontId="93" fillId="12" borderId="211" xfId="14" applyNumberFormat="1" applyFont="1" applyFill="1" applyBorder="1" applyAlignment="1">
      <alignment vertical="center" shrinkToFit="1"/>
    </xf>
    <xf numFmtId="0" fontId="0" fillId="12" borderId="262" xfId="0" applyFill="1" applyBorder="1" applyAlignment="1">
      <alignment vertical="center" shrinkToFit="1"/>
    </xf>
    <xf numFmtId="0" fontId="98" fillId="12" borderId="262" xfId="0" applyFont="1" applyFill="1" applyBorder="1" applyAlignment="1">
      <alignment vertical="center" shrinkToFit="1"/>
    </xf>
    <xf numFmtId="0" fontId="93" fillId="3" borderId="211" xfId="0" applyFont="1" applyFill="1" applyBorder="1" applyAlignment="1">
      <alignment vertical="center" shrinkToFit="1"/>
    </xf>
    <xf numFmtId="0" fontId="0" fillId="0" borderId="262" xfId="0" applyBorder="1" applyAlignment="1">
      <alignment vertical="center"/>
    </xf>
    <xf numFmtId="0" fontId="21" fillId="0" borderId="262" xfId="14" applyNumberFormat="1" applyFont="1" applyFill="1" applyBorder="1" applyAlignment="1">
      <alignment horizontal="center" vertical="center" shrinkToFit="1"/>
    </xf>
    <xf numFmtId="0" fontId="98" fillId="8" borderId="262" xfId="0" applyFont="1" applyFill="1" applyBorder="1" applyAlignment="1">
      <alignment vertical="center" shrinkToFit="1"/>
    </xf>
    <xf numFmtId="175" fontId="98" fillId="29" borderId="262" xfId="0" applyNumberFormat="1" applyFont="1" applyFill="1" applyBorder="1" applyAlignment="1">
      <alignment horizontal="center" vertical="center" shrinkToFit="1"/>
    </xf>
    <xf numFmtId="166" fontId="98" fillId="30" borderId="262" xfId="14" applyNumberFormat="1" applyFont="1" applyFill="1" applyBorder="1" applyAlignment="1">
      <alignment vertical="center" shrinkToFit="1"/>
    </xf>
    <xf numFmtId="176" fontId="98" fillId="0" borderId="211" xfId="0" applyNumberFormat="1" applyFont="1" applyFill="1" applyBorder="1" applyAlignment="1">
      <alignment horizontal="left" vertical="center" shrinkToFit="1"/>
    </xf>
    <xf numFmtId="0" fontId="0" fillId="0" borderId="74" xfId="0" applyNumberFormat="1" applyFill="1" applyBorder="1" applyAlignment="1">
      <alignment vertical="center" shrinkToFit="1"/>
    </xf>
    <xf numFmtId="0" fontId="98" fillId="0" borderId="262" xfId="0" applyFont="1" applyFill="1" applyBorder="1" applyAlignment="1">
      <alignment horizontal="left" vertical="center" shrinkToFit="1"/>
    </xf>
    <xf numFmtId="0" fontId="107" fillId="0" borderId="262" xfId="14" applyNumberFormat="1" applyFont="1" applyFill="1" applyBorder="1" applyAlignment="1">
      <alignment horizontal="center" vertical="center" shrinkToFit="1"/>
    </xf>
    <xf numFmtId="0" fontId="0" fillId="0" borderId="262" xfId="0" applyFill="1" applyBorder="1" applyAlignment="1">
      <alignment horizontal="left" vertical="center" shrinkToFit="1"/>
    </xf>
    <xf numFmtId="0" fontId="282" fillId="0" borderId="262" xfId="0" applyFont="1" applyFill="1" applyBorder="1" applyAlignment="1">
      <alignment vertical="center"/>
    </xf>
    <xf numFmtId="0" fontId="0" fillId="0" borderId="0" xfId="0" applyFill="1" applyBorder="1" applyAlignment="1">
      <alignment horizontal="left" vertical="center" shrinkToFit="1"/>
    </xf>
    <xf numFmtId="0" fontId="98" fillId="30" borderId="262" xfId="0" applyFont="1" applyFill="1" applyBorder="1" applyAlignment="1">
      <alignment horizontal="left" vertical="center" shrinkToFit="1"/>
    </xf>
    <xf numFmtId="0" fontId="107" fillId="30" borderId="262" xfId="14" applyNumberFormat="1" applyFont="1" applyFill="1" applyBorder="1" applyAlignment="1">
      <alignment horizontal="center" vertical="center" shrinkToFit="1"/>
    </xf>
    <xf numFmtId="14" fontId="98" fillId="30" borderId="262" xfId="14" applyNumberFormat="1" applyFont="1" applyFill="1" applyBorder="1" applyAlignment="1">
      <alignment horizontal="center" vertical="center" shrinkToFit="1"/>
    </xf>
    <xf numFmtId="0" fontId="0" fillId="30" borderId="262" xfId="0" applyFill="1" applyBorder="1" applyAlignment="1">
      <alignment horizontal="left" vertical="center" shrinkToFit="1"/>
    </xf>
    <xf numFmtId="0" fontId="282" fillId="30" borderId="262" xfId="0" applyFont="1" applyFill="1" applyBorder="1" applyAlignment="1">
      <alignment vertical="center"/>
    </xf>
    <xf numFmtId="14" fontId="0" fillId="30" borderId="262" xfId="14" applyNumberFormat="1" applyFont="1" applyFill="1" applyBorder="1" applyAlignment="1">
      <alignment vertical="center" shrinkToFit="1"/>
    </xf>
    <xf numFmtId="175" fontId="0" fillId="30" borderId="262" xfId="0" applyNumberFormat="1" applyFill="1" applyBorder="1" applyAlignment="1">
      <alignment horizontal="center" vertical="center" shrinkToFit="1"/>
    </xf>
    <xf numFmtId="0" fontId="0" fillId="30" borderId="262" xfId="0" applyFill="1" applyBorder="1" applyAlignment="1">
      <alignment vertical="center" shrinkToFit="1"/>
    </xf>
    <xf numFmtId="0" fontId="0" fillId="30" borderId="0" xfId="0" applyFill="1" applyBorder="1" applyAlignment="1">
      <alignment horizontal="left" vertical="center" shrinkToFit="1"/>
    </xf>
    <xf numFmtId="176" fontId="0" fillId="30" borderId="74" xfId="0" applyNumberFormat="1" applyFill="1" applyBorder="1" applyAlignment="1">
      <alignment horizontal="left" vertical="center" shrinkToFit="1"/>
    </xf>
    <xf numFmtId="176" fontId="0" fillId="30" borderId="211" xfId="0" applyNumberFormat="1" applyFill="1" applyBorder="1" applyAlignment="1">
      <alignment horizontal="left" vertical="center" shrinkToFit="1"/>
    </xf>
    <xf numFmtId="0" fontId="98" fillId="30" borderId="262" xfId="0" applyFont="1" applyFill="1" applyBorder="1" applyAlignment="1">
      <alignment vertical="center" shrinkToFit="1"/>
    </xf>
    <xf numFmtId="166" fontId="96" fillId="0" borderId="211" xfId="14" applyNumberFormat="1" applyFont="1" applyFill="1" applyBorder="1" applyAlignment="1">
      <alignment horizontal="center" vertical="center"/>
    </xf>
    <xf numFmtId="0" fontId="0" fillId="0" borderId="261" xfId="14" applyNumberFormat="1" applyFont="1" applyFill="1" applyBorder="1" applyAlignment="1">
      <alignment horizontal="left" vertical="center" shrinkToFit="1"/>
    </xf>
    <xf numFmtId="0" fontId="297" fillId="0" borderId="261" xfId="0" applyFont="1" applyBorder="1" applyAlignment="1"/>
    <xf numFmtId="0" fontId="297" fillId="0" borderId="262" xfId="0" applyFont="1" applyBorder="1" applyAlignment="1"/>
    <xf numFmtId="176" fontId="298" fillId="9" borderId="262" xfId="14" applyNumberFormat="1" applyFont="1" applyFill="1" applyBorder="1" applyAlignment="1">
      <alignment horizontal="center" vertical="center"/>
    </xf>
    <xf numFmtId="176" fontId="105" fillId="0" borderId="262" xfId="14" applyNumberFormat="1" applyFont="1" applyFill="1" applyBorder="1" applyAlignment="1">
      <alignment horizontal="center" vertical="center"/>
    </xf>
    <xf numFmtId="176" fontId="109" fillId="9" borderId="262" xfId="0" applyNumberFormat="1" applyFont="1" applyFill="1" applyBorder="1" applyAlignment="1">
      <alignment horizontal="center" vertical="center"/>
    </xf>
    <xf numFmtId="0" fontId="297" fillId="0" borderId="266" xfId="0" applyFont="1" applyBorder="1" applyAlignment="1"/>
    <xf numFmtId="0" fontId="107" fillId="0" borderId="211" xfId="14" applyNumberFormat="1" applyFont="1" applyFill="1" applyBorder="1" applyAlignment="1">
      <alignment horizontal="center" vertical="center" shrinkToFit="1"/>
    </xf>
    <xf numFmtId="0" fontId="297" fillId="0" borderId="211" xfId="0" applyFont="1" applyBorder="1" applyAlignment="1"/>
    <xf numFmtId="0" fontId="282" fillId="0" borderId="211" xfId="0" applyFont="1" applyFill="1" applyBorder="1" applyAlignment="1">
      <alignment vertical="center"/>
    </xf>
    <xf numFmtId="164" fontId="93" fillId="0" borderId="211" xfId="14" applyNumberFormat="1" applyFont="1" applyFill="1" applyBorder="1" applyAlignment="1">
      <alignment vertical="center" shrinkToFit="1"/>
    </xf>
    <xf numFmtId="176" fontId="93" fillId="0" borderId="211" xfId="14" applyNumberFormat="1" applyFont="1" applyFill="1" applyBorder="1" applyAlignment="1">
      <alignment horizontal="center" vertical="center"/>
    </xf>
    <xf numFmtId="166" fontId="93" fillId="0" borderId="211" xfId="14" applyNumberFormat="1" applyFont="1" applyFill="1" applyBorder="1" applyAlignment="1">
      <alignment horizontal="center" vertical="center"/>
    </xf>
    <xf numFmtId="175" fontId="98" fillId="37" borderId="262" xfId="0" applyNumberFormat="1" applyFont="1" applyFill="1" applyBorder="1" applyAlignment="1">
      <alignment horizontal="center" vertical="center" shrinkToFit="1"/>
    </xf>
    <xf numFmtId="175" fontId="98" fillId="30" borderId="262" xfId="0" applyNumberFormat="1" applyFont="1" applyFill="1" applyBorder="1" applyAlignment="1">
      <alignment horizontal="center" vertical="center" shrinkToFit="1"/>
    </xf>
    <xf numFmtId="166" fontId="93" fillId="30" borderId="74" xfId="14" applyNumberFormat="1" applyFont="1" applyFill="1" applyBorder="1" applyAlignment="1">
      <alignment vertical="center" shrinkToFit="1"/>
    </xf>
    <xf numFmtId="14" fontId="0" fillId="12" borderId="262" xfId="14" applyNumberFormat="1" applyFont="1" applyFill="1" applyBorder="1" applyAlignment="1">
      <alignment vertical="center" shrinkToFit="1"/>
    </xf>
    <xf numFmtId="175" fontId="0" fillId="12" borderId="262" xfId="0" applyNumberFormat="1" applyFont="1" applyFill="1" applyBorder="1" applyAlignment="1">
      <alignment vertical="center" shrinkToFit="1"/>
    </xf>
    <xf numFmtId="175" fontId="98" fillId="12" borderId="262" xfId="0" applyNumberFormat="1" applyFont="1" applyFill="1" applyBorder="1" applyAlignment="1">
      <alignment horizontal="center" vertical="center" shrinkToFit="1"/>
    </xf>
    <xf numFmtId="166" fontId="106" fillId="0" borderId="211" xfId="14" applyNumberFormat="1" applyFont="1" applyFill="1" applyBorder="1" applyAlignment="1">
      <alignment vertical="center" shrinkToFit="1"/>
    </xf>
    <xf numFmtId="176" fontId="298" fillId="9" borderId="211" xfId="14" applyNumberFormat="1" applyFont="1" applyFill="1" applyBorder="1" applyAlignment="1">
      <alignment horizontal="center" vertical="center"/>
    </xf>
    <xf numFmtId="176" fontId="105" fillId="0" borderId="211" xfId="14" applyNumberFormat="1" applyFont="1" applyFill="1" applyBorder="1" applyAlignment="1">
      <alignment horizontal="center" vertical="center"/>
    </xf>
    <xf numFmtId="176" fontId="96" fillId="0" borderId="211" xfId="0" applyNumberFormat="1" applyFont="1" applyFill="1" applyBorder="1" applyAlignment="1">
      <alignment horizontal="center" vertical="center"/>
    </xf>
    <xf numFmtId="176" fontId="109" fillId="9" borderId="211" xfId="0" applyNumberFormat="1" applyFont="1" applyFill="1" applyBorder="1" applyAlignment="1">
      <alignment horizontal="center" vertical="center"/>
    </xf>
    <xf numFmtId="0" fontId="0" fillId="0" borderId="0" xfId="14" applyNumberFormat="1" applyFont="1" applyFill="1" applyBorder="1" applyAlignment="1">
      <alignment horizontal="left" vertical="center" shrinkToFit="1"/>
    </xf>
    <xf numFmtId="0" fontId="0" fillId="0" borderId="211" xfId="0" applyNumberFormat="1" applyFill="1" applyBorder="1" applyAlignment="1">
      <alignment horizontal="center" vertical="center" shrinkToFit="1"/>
    </xf>
    <xf numFmtId="0" fontId="98" fillId="0" borderId="261" xfId="0" applyFont="1" applyFill="1" applyBorder="1" applyAlignment="1">
      <alignment horizontal="left" vertical="center" shrinkToFit="1"/>
    </xf>
    <xf numFmtId="0" fontId="0" fillId="0" borderId="0" xfId="0" applyFill="1" applyAlignment="1">
      <alignment vertical="center" shrinkToFit="1"/>
    </xf>
    <xf numFmtId="0" fontId="98" fillId="0" borderId="266" xfId="0" applyFont="1" applyFill="1" applyBorder="1" applyAlignment="1">
      <alignment horizontal="left" vertical="center" shrinkToFit="1"/>
    </xf>
    <xf numFmtId="166" fontId="123" fillId="12" borderId="0" xfId="1" applyNumberFormat="1" applyFont="1" applyFill="1" applyBorder="1" applyAlignment="1">
      <alignment vertical="center"/>
    </xf>
    <xf numFmtId="17" fontId="103" fillId="109" borderId="207" xfId="55" applyNumberFormat="1" applyFont="1" applyFill="1" applyBorder="1" applyAlignment="1">
      <alignment horizontal="center" vertical="center"/>
    </xf>
    <xf numFmtId="17" fontId="103" fillId="110" borderId="207" xfId="55" applyNumberFormat="1" applyFont="1" applyFill="1" applyBorder="1" applyAlignment="1">
      <alignment horizontal="center" vertical="center"/>
    </xf>
    <xf numFmtId="166" fontId="9" fillId="3" borderId="2" xfId="1" applyNumberFormat="1" applyFont="1" applyFill="1" applyBorder="1" applyAlignment="1">
      <alignment vertical="center"/>
    </xf>
    <xf numFmtId="0" fontId="89" fillId="0" borderId="151" xfId="0" applyFont="1" applyBorder="1" applyAlignment="1"/>
    <xf numFmtId="0" fontId="89" fillId="0" borderId="208" xfId="0" applyFont="1" applyBorder="1" applyAlignment="1"/>
    <xf numFmtId="0" fontId="89" fillId="0" borderId="109" xfId="0" applyFont="1" applyBorder="1" applyAlignment="1"/>
    <xf numFmtId="166" fontId="0" fillId="5" borderId="0" xfId="1" applyNumberFormat="1" applyFont="1" applyFill="1" applyAlignment="1">
      <alignment vertical="center"/>
    </xf>
    <xf numFmtId="166" fontId="300" fillId="0" borderId="0" xfId="1" applyNumberFormat="1" applyFont="1" applyAlignment="1">
      <alignment vertical="center"/>
    </xf>
    <xf numFmtId="0" fontId="300" fillId="5" borderId="0" xfId="0" applyFont="1" applyFill="1">
      <alignment vertical="center"/>
    </xf>
    <xf numFmtId="0" fontId="22" fillId="0" borderId="15" xfId="12" applyFont="1" applyBorder="1" applyAlignment="1">
      <alignment vertical="center" wrapText="1"/>
    </xf>
    <xf numFmtId="49" fontId="161" fillId="43" borderId="215" xfId="5" applyNumberFormat="1" applyFont="1" applyFill="1" applyBorder="1" applyAlignment="1">
      <alignment horizontal="center" vertical="center" wrapText="1"/>
    </xf>
    <xf numFmtId="49" fontId="161" fillId="43" borderId="10" xfId="5" applyNumberFormat="1" applyFont="1" applyFill="1" applyBorder="1" applyAlignment="1">
      <alignment horizontal="center" vertical="center" wrapText="1"/>
    </xf>
    <xf numFmtId="49" fontId="161" fillId="43" borderId="86" xfId="5" applyNumberFormat="1" applyFont="1" applyFill="1" applyBorder="1" applyAlignment="1">
      <alignment horizontal="center" vertical="center" wrapText="1"/>
    </xf>
    <xf numFmtId="175" fontId="161" fillId="43" borderId="215" xfId="5" applyNumberFormat="1" applyFont="1" applyFill="1" applyBorder="1" applyAlignment="1">
      <alignment horizontal="center" vertical="center" wrapText="1"/>
    </xf>
    <xf numFmtId="175" fontId="161" fillId="43" borderId="10" xfId="5" applyNumberFormat="1" applyFont="1" applyFill="1" applyBorder="1" applyAlignment="1">
      <alignment horizontal="center" vertical="center" wrapText="1"/>
    </xf>
    <xf numFmtId="175" fontId="161" fillId="43" borderId="86" xfId="5" applyNumberFormat="1" applyFont="1" applyFill="1" applyBorder="1" applyAlignment="1">
      <alignment horizontal="center" vertical="center" wrapText="1"/>
    </xf>
    <xf numFmtId="49" fontId="161" fillId="43" borderId="216" xfId="5" applyNumberFormat="1" applyFont="1" applyFill="1" applyBorder="1" applyAlignment="1">
      <alignment horizontal="center" vertical="center" wrapText="1"/>
    </xf>
    <xf numFmtId="49" fontId="162" fillId="44" borderId="216" xfId="5" applyNumberFormat="1" applyFont="1" applyFill="1" applyBorder="1" applyAlignment="1">
      <alignment horizontal="center" vertical="center" wrapText="1"/>
    </xf>
    <xf numFmtId="43" fontId="162" fillId="44" borderId="216" xfId="56" applyNumberFormat="1" applyFont="1" applyFill="1" applyBorder="1" applyAlignment="1">
      <alignment horizontal="center" vertical="center" wrapText="1"/>
    </xf>
    <xf numFmtId="0" fontId="162" fillId="8" borderId="0" xfId="5" applyFont="1" applyFill="1" applyAlignment="1">
      <alignment horizontal="center" vertical="center" wrapText="1"/>
    </xf>
    <xf numFmtId="49" fontId="161" fillId="43" borderId="212" xfId="5" applyNumberFormat="1" applyFont="1" applyFill="1" applyBorder="1" applyAlignment="1">
      <alignment horizontal="center" vertical="center" wrapText="1"/>
    </xf>
    <xf numFmtId="49" fontId="161" fillId="43" borderId="217" xfId="5" applyNumberFormat="1" applyFont="1" applyFill="1" applyBorder="1" applyAlignment="1">
      <alignment horizontal="center" vertical="center" wrapText="1"/>
    </xf>
    <xf numFmtId="0" fontId="165" fillId="0" borderId="218" xfId="5" applyFont="1" applyFill="1" applyBorder="1" applyAlignment="1">
      <alignment horizontal="center" vertical="center"/>
    </xf>
    <xf numFmtId="0" fontId="165" fillId="0" borderId="219" xfId="5" applyFont="1" applyFill="1" applyBorder="1" applyAlignment="1">
      <alignment horizontal="center" vertical="center"/>
    </xf>
    <xf numFmtId="0" fontId="0" fillId="0" borderId="0" xfId="0" applyAlignment="1">
      <alignment horizontal="center" vertical="center"/>
    </xf>
    <xf numFmtId="0" fontId="27" fillId="19" borderId="128" xfId="0" applyFont="1" applyFill="1" applyBorder="1" applyAlignment="1">
      <alignment horizontal="center"/>
    </xf>
    <xf numFmtId="0" fontId="27" fillId="19" borderId="88" xfId="0" applyFont="1" applyFill="1" applyBorder="1" applyAlignment="1">
      <alignment horizontal="center"/>
    </xf>
    <xf numFmtId="0" fontId="27" fillId="19" borderId="129" xfId="0" applyFont="1" applyFill="1" applyBorder="1" applyAlignment="1">
      <alignment horizontal="center"/>
    </xf>
    <xf numFmtId="165" fontId="9" fillId="0" borderId="15" xfId="12" applyNumberFormat="1" applyFont="1" applyBorder="1" applyAlignment="1">
      <alignment horizontal="center" vertical="center"/>
    </xf>
    <xf numFmtId="165" fontId="9" fillId="0" borderId="83" xfId="12" applyNumberFormat="1" applyFont="1" applyBorder="1" applyAlignment="1">
      <alignment horizontal="center" vertical="center"/>
    </xf>
    <xf numFmtId="165" fontId="9" fillId="0" borderId="4" xfId="12" applyNumberFormat="1" applyFont="1" applyBorder="1" applyAlignment="1">
      <alignment horizontal="center" vertical="center"/>
    </xf>
    <xf numFmtId="0" fontId="9" fillId="0" borderId="15" xfId="12" applyFont="1" applyBorder="1" applyAlignment="1">
      <alignment horizontal="center" vertical="center"/>
    </xf>
    <xf numFmtId="0" fontId="9" fillId="0" borderId="83" xfId="12" applyFont="1" applyBorder="1" applyAlignment="1">
      <alignment horizontal="center" vertical="center"/>
    </xf>
    <xf numFmtId="0" fontId="9" fillId="0" borderId="4" xfId="12" applyFont="1" applyBorder="1" applyAlignment="1">
      <alignment horizontal="center" vertical="center"/>
    </xf>
    <xf numFmtId="0" fontId="41" fillId="9" borderId="121" xfId="0" applyFont="1" applyFill="1" applyBorder="1" applyAlignment="1">
      <alignment horizontal="center" vertical="center" wrapText="1"/>
    </xf>
    <xf numFmtId="0" fontId="41" fillId="9" borderId="0" xfId="0" applyFont="1" applyFill="1" applyBorder="1" applyAlignment="1">
      <alignment horizontal="center" vertical="center" wrapText="1"/>
    </xf>
    <xf numFmtId="0" fontId="41" fillId="9" borderId="123" xfId="0" applyFont="1" applyFill="1" applyBorder="1" applyAlignment="1">
      <alignment horizontal="center" vertical="center" wrapText="1"/>
    </xf>
    <xf numFmtId="0" fontId="41" fillId="9" borderId="51" xfId="0" applyFont="1" applyFill="1" applyBorder="1" applyAlignment="1">
      <alignment horizontal="center" vertical="center" wrapText="1"/>
    </xf>
    <xf numFmtId="0" fontId="43" fillId="0" borderId="139" xfId="0" applyFont="1" applyBorder="1" applyAlignment="1">
      <alignment horizontal="center" vertical="center"/>
    </xf>
    <xf numFmtId="0" fontId="43" fillId="0" borderId="47" xfId="0" applyFont="1" applyBorder="1" applyAlignment="1">
      <alignment horizontal="center" vertical="center"/>
    </xf>
    <xf numFmtId="0" fontId="43" fillId="0" borderId="121" xfId="0" applyFont="1" applyBorder="1" applyAlignment="1">
      <alignment horizontal="center" vertical="center"/>
    </xf>
    <xf numFmtId="0" fontId="43" fillId="0" borderId="49" xfId="0" applyFont="1" applyBorder="1" applyAlignment="1">
      <alignment horizontal="center" vertical="center"/>
    </xf>
    <xf numFmtId="0" fontId="36" fillId="0" borderId="125" xfId="0" applyFont="1" applyFill="1" applyBorder="1" applyAlignment="1">
      <alignment horizontal="center" vertical="center" wrapText="1"/>
    </xf>
    <xf numFmtId="0" fontId="36" fillId="0" borderId="65" xfId="0" applyFont="1" applyFill="1" applyBorder="1" applyAlignment="1">
      <alignment horizontal="center" vertical="center" wrapText="1"/>
    </xf>
    <xf numFmtId="0" fontId="36" fillId="0" borderId="140" xfId="0" applyFont="1" applyFill="1" applyBorder="1" applyAlignment="1">
      <alignment horizontal="center" vertical="center" wrapText="1"/>
    </xf>
    <xf numFmtId="0" fontId="36" fillId="0" borderId="36" xfId="0" applyFont="1" applyFill="1" applyBorder="1" applyAlignment="1">
      <alignment horizontal="center" vertical="center" wrapText="1"/>
    </xf>
    <xf numFmtId="0" fontId="36" fillId="0" borderId="141" xfId="0" applyFont="1" applyFill="1" applyBorder="1" applyAlignment="1">
      <alignment horizontal="center" vertical="center" wrapText="1"/>
    </xf>
    <xf numFmtId="0" fontId="36" fillId="0" borderId="63" xfId="0" applyFont="1" applyFill="1" applyBorder="1" applyAlignment="1">
      <alignment horizontal="center" vertical="center" wrapText="1"/>
    </xf>
    <xf numFmtId="0" fontId="36" fillId="0" borderId="122" xfId="0" applyFont="1" applyFill="1" applyBorder="1" applyAlignment="1">
      <alignment horizontal="center" vertical="center" wrapText="1"/>
    </xf>
    <xf numFmtId="0" fontId="36" fillId="0" borderId="95" xfId="0" applyFont="1" applyFill="1" applyBorder="1" applyAlignment="1">
      <alignment horizontal="center" vertical="center" wrapText="1"/>
    </xf>
    <xf numFmtId="0" fontId="36" fillId="0" borderId="121" xfId="0" applyFont="1" applyFill="1" applyBorder="1" applyAlignment="1">
      <alignment horizontal="center" vertical="center" wrapText="1"/>
    </xf>
    <xf numFmtId="0" fontId="36" fillId="0" borderId="82" xfId="0" applyFont="1" applyFill="1" applyBorder="1" applyAlignment="1">
      <alignment horizontal="center" vertical="center" wrapText="1"/>
    </xf>
    <xf numFmtId="0" fontId="36" fillId="0" borderId="123" xfId="0" applyFont="1" applyFill="1" applyBorder="1" applyAlignment="1">
      <alignment horizontal="center" vertical="center" wrapText="1"/>
    </xf>
    <xf numFmtId="0" fontId="36" fillId="0" borderId="94" xfId="0" applyFont="1" applyFill="1" applyBorder="1" applyAlignment="1">
      <alignment horizontal="center" vertical="center" wrapText="1"/>
    </xf>
    <xf numFmtId="0" fontId="22" fillId="0" borderId="51" xfId="0" applyFont="1" applyBorder="1" applyAlignment="1">
      <alignment horizontal="left" vertical="center"/>
    </xf>
    <xf numFmtId="0" fontId="43" fillId="0" borderId="45" xfId="0" applyFont="1" applyBorder="1" applyAlignment="1">
      <alignment horizontal="center" vertical="center"/>
    </xf>
    <xf numFmtId="0" fontId="43" fillId="0" borderId="48" xfId="0" applyFont="1" applyBorder="1" applyAlignment="1">
      <alignment horizontal="center" vertical="center"/>
    </xf>
    <xf numFmtId="0" fontId="22" fillId="0" borderId="50" xfId="0" applyFont="1" applyBorder="1" applyAlignment="1">
      <alignment horizontal="left" vertical="center"/>
    </xf>
    <xf numFmtId="0" fontId="36" fillId="0" borderId="37" xfId="0" applyFont="1" applyFill="1" applyBorder="1" applyAlignment="1">
      <alignment horizontal="center" vertical="center" wrapText="1"/>
    </xf>
    <xf numFmtId="0" fontId="36" fillId="0" borderId="40" xfId="0" applyFont="1" applyFill="1" applyBorder="1" applyAlignment="1">
      <alignment horizontal="center" vertical="center" wrapText="1"/>
    </xf>
    <xf numFmtId="0" fontId="36" fillId="0" borderId="99" xfId="0" applyFont="1" applyFill="1" applyBorder="1" applyAlignment="1">
      <alignment horizontal="center" vertical="center" wrapText="1"/>
    </xf>
    <xf numFmtId="0" fontId="22" fillId="7" borderId="45" xfId="0" applyFont="1" applyFill="1" applyBorder="1" applyAlignment="1">
      <alignment horizontal="center" vertical="center"/>
    </xf>
    <xf numFmtId="0" fontId="22" fillId="7" borderId="150" xfId="0" applyFont="1" applyFill="1" applyBorder="1" applyAlignment="1">
      <alignment horizontal="center" vertical="center"/>
    </xf>
    <xf numFmtId="0" fontId="36" fillId="0" borderId="126" xfId="0" applyFont="1" applyFill="1" applyBorder="1" applyAlignment="1">
      <alignment horizontal="center" vertical="center" wrapText="1"/>
    </xf>
    <xf numFmtId="0" fontId="36" fillId="0" borderId="93" xfId="0" applyFont="1" applyFill="1" applyBorder="1" applyAlignment="1">
      <alignment horizontal="center" vertical="center" wrapText="1"/>
    </xf>
    <xf numFmtId="0" fontId="55" fillId="0" borderId="122" xfId="0" applyFont="1" applyFill="1" applyBorder="1" applyAlignment="1">
      <alignment horizontal="center" vertical="center" wrapText="1"/>
    </xf>
    <xf numFmtId="0" fontId="55" fillId="0" borderId="95" xfId="0" applyFont="1" applyFill="1" applyBorder="1" applyAlignment="1">
      <alignment horizontal="center" vertical="center" wrapText="1"/>
    </xf>
    <xf numFmtId="0" fontId="55" fillId="0" borderId="121" xfId="0" applyFont="1" applyFill="1" applyBorder="1" applyAlignment="1">
      <alignment horizontal="center" vertical="center" wrapText="1"/>
    </xf>
    <xf numFmtId="0" fontId="55" fillId="0" borderId="82" xfId="0" applyFont="1" applyFill="1" applyBorder="1" applyAlignment="1">
      <alignment horizontal="center" vertical="center" wrapText="1"/>
    </xf>
    <xf numFmtId="0" fontId="55" fillId="0" borderId="123" xfId="0" applyFont="1" applyFill="1" applyBorder="1" applyAlignment="1">
      <alignment horizontal="center" vertical="center" wrapText="1"/>
    </xf>
    <xf numFmtId="0" fontId="55" fillId="0" borderId="94" xfId="0" applyFont="1" applyFill="1" applyBorder="1" applyAlignment="1">
      <alignment horizontal="center" vertical="center" wrapText="1"/>
    </xf>
    <xf numFmtId="0" fontId="22" fillId="0" borderId="123" xfId="0" applyFont="1" applyBorder="1" applyAlignment="1">
      <alignment horizontal="left" vertical="center"/>
    </xf>
    <xf numFmtId="0" fontId="43" fillId="0" borderId="6" xfId="0" applyFont="1" applyBorder="1" applyAlignment="1">
      <alignment horizontal="center" vertical="center" wrapText="1"/>
    </xf>
    <xf numFmtId="0" fontId="43" fillId="0" borderId="81" xfId="0" applyFont="1" applyBorder="1" applyAlignment="1">
      <alignment horizontal="center" vertical="center" wrapText="1"/>
    </xf>
    <xf numFmtId="0" fontId="43" fillId="0" borderId="11"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69" xfId="0" applyFont="1" applyBorder="1" applyAlignment="1">
      <alignment horizontal="center" vertical="center" wrapText="1"/>
    </xf>
    <xf numFmtId="0" fontId="43" fillId="0" borderId="60" xfId="0" applyFont="1" applyBorder="1" applyAlignment="1">
      <alignment horizontal="center" vertical="center" wrapText="1"/>
    </xf>
    <xf numFmtId="0" fontId="55" fillId="0" borderId="37" xfId="0" applyFont="1" applyFill="1" applyBorder="1" applyAlignment="1">
      <alignment horizontal="center" vertical="center" wrapText="1"/>
    </xf>
    <xf numFmtId="0" fontId="55" fillId="0" borderId="40" xfId="0" applyFont="1" applyFill="1" applyBorder="1" applyAlignment="1">
      <alignment horizontal="center" vertical="center" wrapText="1"/>
    </xf>
    <xf numFmtId="0" fontId="55" fillId="0" borderId="99" xfId="0" applyFont="1" applyFill="1" applyBorder="1" applyAlignment="1">
      <alignment horizontal="center" vertical="center" wrapText="1"/>
    </xf>
    <xf numFmtId="0" fontId="36" fillId="0" borderId="113" xfId="0" applyFont="1" applyFill="1" applyBorder="1" applyAlignment="1">
      <alignment horizontal="center" vertical="center" wrapText="1"/>
    </xf>
    <xf numFmtId="37" fontId="82" fillId="0" borderId="102" xfId="40" applyFont="1" applyBorder="1" applyAlignment="1">
      <alignment horizontal="center"/>
    </xf>
    <xf numFmtId="37" fontId="82" fillId="0" borderId="89" xfId="40" applyFont="1" applyBorder="1" applyAlignment="1">
      <alignment horizontal="center"/>
    </xf>
    <xf numFmtId="37" fontId="82" fillId="0" borderId="153" xfId="40" applyFont="1" applyBorder="1" applyAlignment="1">
      <alignment horizontal="center"/>
    </xf>
    <xf numFmtId="0" fontId="0" fillId="0" borderId="0" xfId="0" applyBorder="1" applyAlignment="1">
      <alignment horizontal="center" vertical="center"/>
    </xf>
    <xf numFmtId="0" fontId="0" fillId="0" borderId="58" xfId="0" applyBorder="1" applyAlignment="1">
      <alignment horizontal="center" vertical="center"/>
    </xf>
    <xf numFmtId="0" fontId="0" fillId="0" borderId="0" xfId="0" applyBorder="1" applyAlignment="1">
      <alignment horizontal="center" vertical="center" wrapText="1"/>
    </xf>
    <xf numFmtId="0" fontId="0" fillId="0" borderId="60" xfId="0" applyBorder="1" applyAlignment="1">
      <alignment horizontal="center" vertical="center" wrapText="1"/>
    </xf>
    <xf numFmtId="0" fontId="0" fillId="0" borderId="0" xfId="0" applyAlignment="1">
      <alignment horizontal="left" vertical="center"/>
    </xf>
    <xf numFmtId="0" fontId="25" fillId="4" borderId="53" xfId="0" applyFont="1" applyFill="1" applyBorder="1" applyAlignment="1">
      <alignment horizontal="center" vertical="center"/>
    </xf>
    <xf numFmtId="0" fontId="25" fillId="8" borderId="53" xfId="0" applyFont="1" applyFill="1" applyBorder="1" applyAlignment="1">
      <alignment horizontal="center" vertical="center"/>
    </xf>
    <xf numFmtId="0" fontId="25" fillId="5" borderId="53" xfId="0" applyFont="1" applyFill="1" applyBorder="1" applyAlignment="1">
      <alignment horizontal="center" vertical="center"/>
    </xf>
    <xf numFmtId="0" fontId="28" fillId="0" borderId="0" xfId="0" applyFont="1" applyBorder="1" applyAlignment="1">
      <alignment horizontal="center"/>
    </xf>
    <xf numFmtId="0" fontId="30" fillId="0" borderId="64" xfId="0" applyFont="1" applyFill="1" applyBorder="1" applyAlignment="1">
      <alignment horizontal="center" vertical="center" wrapText="1"/>
    </xf>
    <xf numFmtId="0" fontId="30" fillId="0" borderId="65" xfId="0" applyFont="1" applyFill="1" applyBorder="1" applyAlignment="1">
      <alignment horizontal="center" vertical="center" wrapText="1"/>
    </xf>
    <xf numFmtId="0" fontId="30" fillId="0" borderId="66" xfId="0" applyFont="1" applyFill="1" applyBorder="1" applyAlignment="1">
      <alignment horizontal="center" vertical="center" wrapText="1"/>
    </xf>
    <xf numFmtId="0" fontId="30" fillId="0" borderId="36" xfId="0" applyFont="1" applyFill="1" applyBorder="1" applyAlignment="1">
      <alignment horizontal="center" vertical="center" wrapText="1"/>
    </xf>
    <xf numFmtId="0" fontId="30" fillId="0" borderId="67" xfId="0" applyFont="1" applyFill="1" applyBorder="1" applyAlignment="1">
      <alignment horizontal="center" vertical="center" wrapText="1"/>
    </xf>
    <xf numFmtId="0" fontId="30" fillId="0" borderId="63" xfId="0" applyFont="1" applyFill="1" applyBorder="1" applyAlignment="1">
      <alignment horizontal="center" vertical="center" wrapText="1"/>
    </xf>
    <xf numFmtId="167" fontId="26" fillId="0" borderId="6" xfId="0" applyNumberFormat="1" applyFont="1" applyBorder="1" applyAlignment="1">
      <alignment horizontal="center" vertical="center"/>
    </xf>
    <xf numFmtId="0" fontId="26" fillId="0" borderId="81" xfId="0" applyFont="1" applyBorder="1" applyAlignment="1">
      <alignment horizontal="center" vertical="center"/>
    </xf>
    <xf numFmtId="0" fontId="26" fillId="0" borderId="9" xfId="0" applyFont="1" applyBorder="1" applyAlignment="1">
      <alignment horizontal="center" vertical="center"/>
    </xf>
    <xf numFmtId="167" fontId="26" fillId="0" borderId="15" xfId="0" applyNumberFormat="1" applyFont="1" applyBorder="1" applyAlignment="1">
      <alignment horizontal="left" vertical="center" wrapText="1"/>
    </xf>
    <xf numFmtId="0" fontId="26" fillId="0" borderId="83" xfId="0" applyFont="1" applyBorder="1" applyAlignment="1">
      <alignment horizontal="left" vertical="center" wrapText="1"/>
    </xf>
    <xf numFmtId="0" fontId="26" fillId="0" borderId="4" xfId="0" applyFont="1" applyBorder="1" applyAlignment="1">
      <alignment horizontal="left" vertical="center" wrapText="1"/>
    </xf>
    <xf numFmtId="0" fontId="26" fillId="0" borderId="0" xfId="0" applyFont="1" applyAlignment="1">
      <alignment horizontal="center" vertical="center" wrapText="1"/>
    </xf>
    <xf numFmtId="0" fontId="26" fillId="0" borderId="82" xfId="0" applyFont="1" applyBorder="1" applyAlignment="1">
      <alignment horizontal="center" vertical="center" wrapText="1"/>
    </xf>
    <xf numFmtId="16" fontId="34" fillId="0" borderId="60" xfId="0" applyNumberFormat="1" applyFont="1" applyBorder="1" applyAlignment="1">
      <alignment horizontal="center" vertical="center"/>
    </xf>
  </cellXfs>
  <cellStyles count="46563">
    <cellStyle name="%" xfId="131"/>
    <cellStyle name="% complete" xfId="68"/>
    <cellStyle name="% complete (beyond plan) legend" xfId="66"/>
    <cellStyle name="1月" xfId="16"/>
    <cellStyle name="20% - Accent1 2" xfId="132"/>
    <cellStyle name="20% - Accent1 2 2" xfId="133"/>
    <cellStyle name="20% - Accent1 2 3" xfId="45690"/>
    <cellStyle name="20% - Accent1 3" xfId="134"/>
    <cellStyle name="20% - Accent1 4" xfId="135"/>
    <cellStyle name="20% - Accent1 5" xfId="136"/>
    <cellStyle name="20% - Accent1 6" xfId="137"/>
    <cellStyle name="20% - Accent1 7" xfId="45644"/>
    <cellStyle name="20% - Accent1 8" xfId="106"/>
    <cellStyle name="20% - Accent2 2" xfId="138"/>
    <cellStyle name="20% - Accent2 2 2" xfId="139"/>
    <cellStyle name="20% - Accent2 2 3" xfId="45691"/>
    <cellStyle name="20% - Accent2 3" xfId="140"/>
    <cellStyle name="20% - Accent2 4" xfId="141"/>
    <cellStyle name="20% - Accent2 5" xfId="142"/>
    <cellStyle name="20% - Accent2 6" xfId="143"/>
    <cellStyle name="20% - Accent2 7" xfId="45646"/>
    <cellStyle name="20% - Accent2 8" xfId="110"/>
    <cellStyle name="20% - Accent3 2" xfId="144"/>
    <cellStyle name="20% - Accent3 2 2" xfId="145"/>
    <cellStyle name="20% - Accent3 2 3" xfId="45692"/>
    <cellStyle name="20% - Accent3 3" xfId="146"/>
    <cellStyle name="20% - Accent3 4" xfId="147"/>
    <cellStyle name="20% - Accent3 5" xfId="148"/>
    <cellStyle name="20% - Accent3 6" xfId="149"/>
    <cellStyle name="20% - Accent3 7" xfId="45648"/>
    <cellStyle name="20% - Accent3 8" xfId="113"/>
    <cellStyle name="20% - Accent4 2" xfId="150"/>
    <cellStyle name="20% - Accent4 2 2" xfId="151"/>
    <cellStyle name="20% - Accent4 2 3" xfId="45693"/>
    <cellStyle name="20% - Accent4 3" xfId="152"/>
    <cellStyle name="20% - Accent4 4" xfId="153"/>
    <cellStyle name="20% - Accent4 5" xfId="154"/>
    <cellStyle name="20% - Accent4 6" xfId="155"/>
    <cellStyle name="20% - Accent4 7" xfId="45650"/>
    <cellStyle name="20% - Accent4 8" xfId="117"/>
    <cellStyle name="20% - Accent5 2" xfId="156"/>
    <cellStyle name="20% - Accent5 2 2" xfId="157"/>
    <cellStyle name="20% - Accent5 2 3" xfId="45694"/>
    <cellStyle name="20% - Accent5 3" xfId="158"/>
    <cellStyle name="20% - Accent5 4" xfId="159"/>
    <cellStyle name="20% - Accent5 5" xfId="160"/>
    <cellStyle name="20% - Accent5 6" xfId="161"/>
    <cellStyle name="20% - Accent5 7" xfId="45652"/>
    <cellStyle name="20% - Accent5 8" xfId="121"/>
    <cellStyle name="20% - Accent6 2" xfId="162"/>
    <cellStyle name="20% - Accent6 2 2" xfId="163"/>
    <cellStyle name="20% - Accent6 2 3" xfId="45695"/>
    <cellStyle name="20% - Accent6 3" xfId="164"/>
    <cellStyle name="20% - Accent6 4" xfId="165"/>
    <cellStyle name="20% - Accent6 5" xfId="166"/>
    <cellStyle name="20% - Accent6 6" xfId="167"/>
    <cellStyle name="20% - Accent6 7" xfId="45654"/>
    <cellStyle name="20% - Accent6 8" xfId="125"/>
    <cellStyle name="20% - アクセント 1" xfId="45696"/>
    <cellStyle name="20% - アクセント 1 10" xfId="168"/>
    <cellStyle name="20% - アクセント 1 11" xfId="169"/>
    <cellStyle name="20% - アクセント 1 12" xfId="170"/>
    <cellStyle name="20% - アクセント 1 13" xfId="171"/>
    <cellStyle name="20% - アクセント 1 14" xfId="172"/>
    <cellStyle name="20% - アクセント 1 15" xfId="173"/>
    <cellStyle name="20% - アクセント 1 16" xfId="174"/>
    <cellStyle name="20% - アクセント 1 17" xfId="175"/>
    <cellStyle name="20% - アクセント 1 18" xfId="176"/>
    <cellStyle name="20% - アクセント 1 19" xfId="177"/>
    <cellStyle name="20% - アクセント 1 2" xfId="178"/>
    <cellStyle name="20% - アクセント 1 2 2" xfId="179"/>
    <cellStyle name="20% - アクセント 1 20" xfId="180"/>
    <cellStyle name="20% - アクセント 1 21" xfId="181"/>
    <cellStyle name="20% - アクセント 1 22" xfId="182"/>
    <cellStyle name="20% - アクセント 1 23" xfId="183"/>
    <cellStyle name="20% - アクセント 1 24" xfId="184"/>
    <cellStyle name="20% - アクセント 1 25" xfId="185"/>
    <cellStyle name="20% - アクセント 1 26" xfId="186"/>
    <cellStyle name="20% - アクセント 1 27" xfId="187"/>
    <cellStyle name="20% - アクセント 1 28" xfId="188"/>
    <cellStyle name="20% - アクセント 1 29" xfId="189"/>
    <cellStyle name="20% - アクセント 1 3" xfId="190"/>
    <cellStyle name="20% - アクセント 1 4" xfId="191"/>
    <cellStyle name="20% - アクセント 1 5" xfId="192"/>
    <cellStyle name="20% - アクセント 1 6" xfId="193"/>
    <cellStyle name="20% - アクセント 1 7" xfId="194"/>
    <cellStyle name="20% - アクセント 1 8" xfId="195"/>
    <cellStyle name="20% - アクセント 1 9" xfId="196"/>
    <cellStyle name="20% - アクセント 2" xfId="45697"/>
    <cellStyle name="20% - アクセント 2 10" xfId="197"/>
    <cellStyle name="20% - アクセント 2 11" xfId="198"/>
    <cellStyle name="20% - アクセント 2 12" xfId="199"/>
    <cellStyle name="20% - アクセント 2 13" xfId="200"/>
    <cellStyle name="20% - アクセント 2 14" xfId="201"/>
    <cellStyle name="20% - アクセント 2 15" xfId="202"/>
    <cellStyle name="20% - アクセント 2 16" xfId="203"/>
    <cellStyle name="20% - アクセント 2 17" xfId="204"/>
    <cellStyle name="20% - アクセント 2 18" xfId="205"/>
    <cellStyle name="20% - アクセント 2 19" xfId="206"/>
    <cellStyle name="20% - アクセント 2 2" xfId="207"/>
    <cellStyle name="20% - アクセント 2 2 2" xfId="208"/>
    <cellStyle name="20% - アクセント 2 20" xfId="209"/>
    <cellStyle name="20% - アクセント 2 21" xfId="210"/>
    <cellStyle name="20% - アクセント 2 22" xfId="211"/>
    <cellStyle name="20% - アクセント 2 23" xfId="212"/>
    <cellStyle name="20% - アクセント 2 24" xfId="213"/>
    <cellStyle name="20% - アクセント 2 25" xfId="214"/>
    <cellStyle name="20% - アクセント 2 26" xfId="215"/>
    <cellStyle name="20% - アクセント 2 27" xfId="216"/>
    <cellStyle name="20% - アクセント 2 28" xfId="217"/>
    <cellStyle name="20% - アクセント 2 29" xfId="218"/>
    <cellStyle name="20% - アクセント 2 3" xfId="219"/>
    <cellStyle name="20% - アクセント 2 4" xfId="220"/>
    <cellStyle name="20% - アクセント 2 5" xfId="221"/>
    <cellStyle name="20% - アクセント 2 6" xfId="222"/>
    <cellStyle name="20% - アクセント 2 7" xfId="223"/>
    <cellStyle name="20% - アクセント 2 8" xfId="224"/>
    <cellStyle name="20% - アクセント 2 9" xfId="225"/>
    <cellStyle name="20% - アクセント 3" xfId="45698"/>
    <cellStyle name="20% - アクセント 3 10" xfId="226"/>
    <cellStyle name="20% - アクセント 3 11" xfId="227"/>
    <cellStyle name="20% - アクセント 3 12" xfId="228"/>
    <cellStyle name="20% - アクセント 3 13" xfId="229"/>
    <cellStyle name="20% - アクセント 3 14" xfId="230"/>
    <cellStyle name="20% - アクセント 3 15" xfId="231"/>
    <cellStyle name="20% - アクセント 3 16" xfId="232"/>
    <cellStyle name="20% - アクセント 3 17" xfId="233"/>
    <cellStyle name="20% - アクセント 3 18" xfId="234"/>
    <cellStyle name="20% - アクセント 3 19" xfId="235"/>
    <cellStyle name="20% - アクセント 3 2" xfId="236"/>
    <cellStyle name="20% - アクセント 3 2 2" xfId="237"/>
    <cellStyle name="20% - アクセント 3 20" xfId="238"/>
    <cellStyle name="20% - アクセント 3 21" xfId="239"/>
    <cellStyle name="20% - アクセント 3 22" xfId="240"/>
    <cellStyle name="20% - アクセント 3 23" xfId="241"/>
    <cellStyle name="20% - アクセント 3 24" xfId="242"/>
    <cellStyle name="20% - アクセント 3 25" xfId="243"/>
    <cellStyle name="20% - アクセント 3 26" xfId="244"/>
    <cellStyle name="20% - アクセント 3 27" xfId="245"/>
    <cellStyle name="20% - アクセント 3 28" xfId="246"/>
    <cellStyle name="20% - アクセント 3 29" xfId="247"/>
    <cellStyle name="20% - アクセント 3 3" xfId="248"/>
    <cellStyle name="20% - アクセント 3 4" xfId="249"/>
    <cellStyle name="20% - アクセント 3 5" xfId="250"/>
    <cellStyle name="20% - アクセント 3 6" xfId="251"/>
    <cellStyle name="20% - アクセント 3 7" xfId="252"/>
    <cellStyle name="20% - アクセント 3 8" xfId="253"/>
    <cellStyle name="20% - アクセント 3 9" xfId="254"/>
    <cellStyle name="20% - アクセント 4" xfId="45699"/>
    <cellStyle name="20% - アクセント 4 10" xfId="255"/>
    <cellStyle name="20% - アクセント 4 11" xfId="256"/>
    <cellStyle name="20% - アクセント 4 12" xfId="257"/>
    <cellStyle name="20% - アクセント 4 13" xfId="258"/>
    <cellStyle name="20% - アクセント 4 14" xfId="259"/>
    <cellStyle name="20% - アクセント 4 15" xfId="260"/>
    <cellStyle name="20% - アクセント 4 16" xfId="261"/>
    <cellStyle name="20% - アクセント 4 17" xfId="262"/>
    <cellStyle name="20% - アクセント 4 18" xfId="263"/>
    <cellStyle name="20% - アクセント 4 19" xfId="264"/>
    <cellStyle name="20% - アクセント 4 2" xfId="265"/>
    <cellStyle name="20% - アクセント 4 2 2" xfId="266"/>
    <cellStyle name="20% - アクセント 4 20" xfId="267"/>
    <cellStyle name="20% - アクセント 4 21" xfId="268"/>
    <cellStyle name="20% - アクセント 4 22" xfId="269"/>
    <cellStyle name="20% - アクセント 4 23" xfId="270"/>
    <cellStyle name="20% - アクセント 4 24" xfId="271"/>
    <cellStyle name="20% - アクセント 4 25" xfId="272"/>
    <cellStyle name="20% - アクセント 4 26" xfId="273"/>
    <cellStyle name="20% - アクセント 4 27" xfId="274"/>
    <cellStyle name="20% - アクセント 4 28" xfId="275"/>
    <cellStyle name="20% - アクセント 4 29" xfId="276"/>
    <cellStyle name="20% - アクセント 4 3" xfId="277"/>
    <cellStyle name="20% - アクセント 4 4" xfId="278"/>
    <cellStyle name="20% - アクセント 4 5" xfId="279"/>
    <cellStyle name="20% - アクセント 4 6" xfId="280"/>
    <cellStyle name="20% - アクセント 4 7" xfId="281"/>
    <cellStyle name="20% - アクセント 4 8" xfId="282"/>
    <cellStyle name="20% - アクセント 4 9" xfId="283"/>
    <cellStyle name="20% - アクセント 5" xfId="45700"/>
    <cellStyle name="20% - アクセント 5 10" xfId="284"/>
    <cellStyle name="20% - アクセント 5 11" xfId="285"/>
    <cellStyle name="20% - アクセント 5 12" xfId="286"/>
    <cellStyle name="20% - アクセント 5 13" xfId="287"/>
    <cellStyle name="20% - アクセント 5 14" xfId="288"/>
    <cellStyle name="20% - アクセント 5 15" xfId="289"/>
    <cellStyle name="20% - アクセント 5 16" xfId="290"/>
    <cellStyle name="20% - アクセント 5 17" xfId="291"/>
    <cellStyle name="20% - アクセント 5 18" xfId="292"/>
    <cellStyle name="20% - アクセント 5 19" xfId="293"/>
    <cellStyle name="20% - アクセント 5 2" xfId="294"/>
    <cellStyle name="20% - アクセント 5 2 2" xfId="295"/>
    <cellStyle name="20% - アクセント 5 20" xfId="296"/>
    <cellStyle name="20% - アクセント 5 21" xfId="297"/>
    <cellStyle name="20% - アクセント 5 22" xfId="298"/>
    <cellStyle name="20% - アクセント 5 23" xfId="299"/>
    <cellStyle name="20% - アクセント 5 24" xfId="300"/>
    <cellStyle name="20% - アクセント 5 25" xfId="301"/>
    <cellStyle name="20% - アクセント 5 26" xfId="302"/>
    <cellStyle name="20% - アクセント 5 27" xfId="303"/>
    <cellStyle name="20% - アクセント 5 28" xfId="304"/>
    <cellStyle name="20% - アクセント 5 29" xfId="305"/>
    <cellStyle name="20% - アクセント 5 3" xfId="306"/>
    <cellStyle name="20% - アクセント 5 4" xfId="307"/>
    <cellStyle name="20% - アクセント 5 5" xfId="308"/>
    <cellStyle name="20% - アクセント 5 6" xfId="309"/>
    <cellStyle name="20% - アクセント 5 7" xfId="310"/>
    <cellStyle name="20% - アクセント 5 8" xfId="311"/>
    <cellStyle name="20% - アクセント 5 9" xfId="312"/>
    <cellStyle name="20% - アクセント 6" xfId="45729"/>
    <cellStyle name="20% - アクセント 6 10" xfId="313"/>
    <cellStyle name="20% - アクセント 6 11" xfId="314"/>
    <cellStyle name="20% - アクセント 6 12" xfId="315"/>
    <cellStyle name="20% - アクセント 6 13" xfId="316"/>
    <cellStyle name="20% - アクセント 6 14" xfId="317"/>
    <cellStyle name="20% - アクセント 6 15" xfId="318"/>
    <cellStyle name="20% - アクセント 6 16" xfId="319"/>
    <cellStyle name="20% - アクセント 6 17" xfId="320"/>
    <cellStyle name="20% - アクセント 6 18" xfId="321"/>
    <cellStyle name="20% - アクセント 6 19" xfId="322"/>
    <cellStyle name="20% - アクセント 6 2" xfId="323"/>
    <cellStyle name="20% - アクセント 6 2 2" xfId="324"/>
    <cellStyle name="20% - アクセント 6 20" xfId="325"/>
    <cellStyle name="20% - アクセント 6 21" xfId="326"/>
    <cellStyle name="20% - アクセント 6 22" xfId="327"/>
    <cellStyle name="20% - アクセント 6 23" xfId="328"/>
    <cellStyle name="20% - アクセント 6 24" xfId="329"/>
    <cellStyle name="20% - アクセント 6 25" xfId="330"/>
    <cellStyle name="20% - アクセント 6 26" xfId="331"/>
    <cellStyle name="20% - アクセント 6 27" xfId="332"/>
    <cellStyle name="20% - アクセント 6 28" xfId="333"/>
    <cellStyle name="20% - アクセント 6 29" xfId="334"/>
    <cellStyle name="20% - アクセント 6 3" xfId="335"/>
    <cellStyle name="20% - アクセント 6 4" xfId="336"/>
    <cellStyle name="20% - アクセント 6 5" xfId="337"/>
    <cellStyle name="20% - アクセント 6 6" xfId="338"/>
    <cellStyle name="20% - アクセント 6 7" xfId="339"/>
    <cellStyle name="20% - アクセント 6 8" xfId="340"/>
    <cellStyle name="20% - アクセント 6 9" xfId="341"/>
    <cellStyle name="40% - Accent1 2" xfId="342"/>
    <cellStyle name="40% - Accent1 2 2" xfId="343"/>
    <cellStyle name="40% - Accent1 2 3" xfId="45758"/>
    <cellStyle name="40% - Accent1 3" xfId="344"/>
    <cellStyle name="40% - Accent1 4" xfId="345"/>
    <cellStyle name="40% - Accent1 5" xfId="346"/>
    <cellStyle name="40% - Accent1 6" xfId="347"/>
    <cellStyle name="40% - Accent1 7" xfId="45645"/>
    <cellStyle name="40% - Accent1 8" xfId="107"/>
    <cellStyle name="40% - Accent2 2" xfId="348"/>
    <cellStyle name="40% - Accent2 2 2" xfId="349"/>
    <cellStyle name="40% - Accent2 2 3" xfId="45760"/>
    <cellStyle name="40% - Accent2 3" xfId="350"/>
    <cellStyle name="40% - Accent2 4" xfId="351"/>
    <cellStyle name="40% - Accent2 5" xfId="352"/>
    <cellStyle name="40% - Accent2 6" xfId="353"/>
    <cellStyle name="40% - Accent2 7" xfId="45647"/>
    <cellStyle name="40% - Accent2 8" xfId="111"/>
    <cellStyle name="40% - Accent3 2" xfId="354"/>
    <cellStyle name="40% - Accent3 2 2" xfId="355"/>
    <cellStyle name="40% - Accent3 2 3" xfId="45761"/>
    <cellStyle name="40% - Accent3 3" xfId="356"/>
    <cellStyle name="40% - Accent3 4" xfId="357"/>
    <cellStyle name="40% - Accent3 5" xfId="358"/>
    <cellStyle name="40% - Accent3 6" xfId="359"/>
    <cellStyle name="40% - Accent3 7" xfId="45649"/>
    <cellStyle name="40% - Accent3 8" xfId="114"/>
    <cellStyle name="40% - Accent4 2" xfId="360"/>
    <cellStyle name="40% - Accent4 2 2" xfId="361"/>
    <cellStyle name="40% - Accent4 2 3" xfId="45762"/>
    <cellStyle name="40% - Accent4 3" xfId="362"/>
    <cellStyle name="40% - Accent4 4" xfId="363"/>
    <cellStyle name="40% - Accent4 5" xfId="364"/>
    <cellStyle name="40% - Accent4 6" xfId="365"/>
    <cellStyle name="40% - Accent4 7" xfId="45651"/>
    <cellStyle name="40% - Accent4 8" xfId="118"/>
    <cellStyle name="40% - Accent5 2" xfId="366"/>
    <cellStyle name="40% - Accent5 2 2" xfId="367"/>
    <cellStyle name="40% - Accent5 2 3" xfId="45763"/>
    <cellStyle name="40% - Accent5 3" xfId="368"/>
    <cellStyle name="40% - Accent5 4" xfId="369"/>
    <cellStyle name="40% - Accent5 5" xfId="370"/>
    <cellStyle name="40% - Accent5 6" xfId="371"/>
    <cellStyle name="40% - Accent5 7" xfId="45653"/>
    <cellStyle name="40% - Accent5 8" xfId="122"/>
    <cellStyle name="40% - Accent6 2" xfId="372"/>
    <cellStyle name="40% - Accent6 2 2" xfId="373"/>
    <cellStyle name="40% - Accent6 2 3" xfId="45764"/>
    <cellStyle name="40% - Accent6 3" xfId="374"/>
    <cellStyle name="40% - Accent6 4" xfId="375"/>
    <cellStyle name="40% - Accent6 5" xfId="376"/>
    <cellStyle name="40% - Accent6 6" xfId="377"/>
    <cellStyle name="40% - Accent6 7" xfId="45655"/>
    <cellStyle name="40% - Accent6 8" xfId="126"/>
    <cellStyle name="40% - アクセント 1" xfId="45765"/>
    <cellStyle name="40% - アクセント 1 10" xfId="378"/>
    <cellStyle name="40% - アクセント 1 11" xfId="379"/>
    <cellStyle name="40% - アクセント 1 12" xfId="380"/>
    <cellStyle name="40% - アクセント 1 13" xfId="381"/>
    <cellStyle name="40% - アクセント 1 14" xfId="382"/>
    <cellStyle name="40% - アクセント 1 15" xfId="383"/>
    <cellStyle name="40% - アクセント 1 16" xfId="384"/>
    <cellStyle name="40% - アクセント 1 17" xfId="385"/>
    <cellStyle name="40% - アクセント 1 18" xfId="386"/>
    <cellStyle name="40% - アクセント 1 19" xfId="387"/>
    <cellStyle name="40% - アクセント 1 2" xfId="388"/>
    <cellStyle name="40% - アクセント 1 2 2" xfId="389"/>
    <cellStyle name="40% - アクセント 1 20" xfId="390"/>
    <cellStyle name="40% - アクセント 1 21" xfId="391"/>
    <cellStyle name="40% - アクセント 1 22" xfId="392"/>
    <cellStyle name="40% - アクセント 1 23" xfId="393"/>
    <cellStyle name="40% - アクセント 1 24" xfId="394"/>
    <cellStyle name="40% - アクセント 1 25" xfId="395"/>
    <cellStyle name="40% - アクセント 1 26" xfId="396"/>
    <cellStyle name="40% - アクセント 1 27" xfId="397"/>
    <cellStyle name="40% - アクセント 1 28" xfId="398"/>
    <cellStyle name="40% - アクセント 1 29" xfId="399"/>
    <cellStyle name="40% - アクセント 1 3" xfId="400"/>
    <cellStyle name="40% - アクセント 1 4" xfId="401"/>
    <cellStyle name="40% - アクセント 1 5" xfId="402"/>
    <cellStyle name="40% - アクセント 1 6" xfId="403"/>
    <cellStyle name="40% - アクセント 1 7" xfId="404"/>
    <cellStyle name="40% - アクセント 1 8" xfId="405"/>
    <cellStyle name="40% - アクセント 1 9" xfId="406"/>
    <cellStyle name="40% - アクセント 2" xfId="45772"/>
    <cellStyle name="40% - アクセント 2 10" xfId="407"/>
    <cellStyle name="40% - アクセント 2 11" xfId="408"/>
    <cellStyle name="40% - アクセント 2 12" xfId="409"/>
    <cellStyle name="40% - アクセント 2 13" xfId="410"/>
    <cellStyle name="40% - アクセント 2 14" xfId="411"/>
    <cellStyle name="40% - アクセント 2 15" xfId="412"/>
    <cellStyle name="40% - アクセント 2 16" xfId="413"/>
    <cellStyle name="40% - アクセント 2 17" xfId="414"/>
    <cellStyle name="40% - アクセント 2 18" xfId="415"/>
    <cellStyle name="40% - アクセント 2 19" xfId="416"/>
    <cellStyle name="40% - アクセント 2 2" xfId="417"/>
    <cellStyle name="40% - アクセント 2 2 2" xfId="418"/>
    <cellStyle name="40% - アクセント 2 20" xfId="419"/>
    <cellStyle name="40% - アクセント 2 21" xfId="420"/>
    <cellStyle name="40% - アクセント 2 22" xfId="421"/>
    <cellStyle name="40% - アクセント 2 23" xfId="422"/>
    <cellStyle name="40% - アクセント 2 24" xfId="423"/>
    <cellStyle name="40% - アクセント 2 25" xfId="424"/>
    <cellStyle name="40% - アクセント 2 26" xfId="425"/>
    <cellStyle name="40% - アクセント 2 27" xfId="426"/>
    <cellStyle name="40% - アクセント 2 28" xfId="427"/>
    <cellStyle name="40% - アクセント 2 29" xfId="428"/>
    <cellStyle name="40% - アクセント 2 3" xfId="429"/>
    <cellStyle name="40% - アクセント 2 4" xfId="430"/>
    <cellStyle name="40% - アクセント 2 5" xfId="431"/>
    <cellStyle name="40% - アクセント 2 6" xfId="432"/>
    <cellStyle name="40% - アクセント 2 7" xfId="433"/>
    <cellStyle name="40% - アクセント 2 8" xfId="434"/>
    <cellStyle name="40% - アクセント 2 9" xfId="435"/>
    <cellStyle name="40% - アクセント 3" xfId="45796"/>
    <cellStyle name="40% - アクセント 3 10" xfId="436"/>
    <cellStyle name="40% - アクセント 3 11" xfId="437"/>
    <cellStyle name="40% - アクセント 3 12" xfId="438"/>
    <cellStyle name="40% - アクセント 3 13" xfId="439"/>
    <cellStyle name="40% - アクセント 3 14" xfId="440"/>
    <cellStyle name="40% - アクセント 3 15" xfId="441"/>
    <cellStyle name="40% - アクセント 3 16" xfId="442"/>
    <cellStyle name="40% - アクセント 3 17" xfId="443"/>
    <cellStyle name="40% - アクセント 3 18" xfId="444"/>
    <cellStyle name="40% - アクセント 3 19" xfId="445"/>
    <cellStyle name="40% - アクセント 3 2" xfId="446"/>
    <cellStyle name="40% - アクセント 3 2 2" xfId="447"/>
    <cellStyle name="40% - アクセント 3 20" xfId="448"/>
    <cellStyle name="40% - アクセント 3 21" xfId="449"/>
    <cellStyle name="40% - アクセント 3 22" xfId="450"/>
    <cellStyle name="40% - アクセント 3 23" xfId="451"/>
    <cellStyle name="40% - アクセント 3 24" xfId="452"/>
    <cellStyle name="40% - アクセント 3 25" xfId="453"/>
    <cellStyle name="40% - アクセント 3 26" xfId="454"/>
    <cellStyle name="40% - アクセント 3 27" xfId="455"/>
    <cellStyle name="40% - アクセント 3 28" xfId="456"/>
    <cellStyle name="40% - アクセント 3 29" xfId="457"/>
    <cellStyle name="40% - アクセント 3 3" xfId="458"/>
    <cellStyle name="40% - アクセント 3 4" xfId="459"/>
    <cellStyle name="40% - アクセント 3 5" xfId="460"/>
    <cellStyle name="40% - アクセント 3 6" xfId="461"/>
    <cellStyle name="40% - アクセント 3 7" xfId="462"/>
    <cellStyle name="40% - アクセント 3 8" xfId="463"/>
    <cellStyle name="40% - アクセント 3 9" xfId="464"/>
    <cellStyle name="40% - アクセント 4" xfId="45798"/>
    <cellStyle name="40% - アクセント 4 10" xfId="465"/>
    <cellStyle name="40% - アクセント 4 11" xfId="466"/>
    <cellStyle name="40% - アクセント 4 12" xfId="467"/>
    <cellStyle name="40% - アクセント 4 13" xfId="468"/>
    <cellStyle name="40% - アクセント 4 14" xfId="469"/>
    <cellStyle name="40% - アクセント 4 15" xfId="470"/>
    <cellStyle name="40% - アクセント 4 16" xfId="471"/>
    <cellStyle name="40% - アクセント 4 17" xfId="472"/>
    <cellStyle name="40% - アクセント 4 18" xfId="473"/>
    <cellStyle name="40% - アクセント 4 19" xfId="474"/>
    <cellStyle name="40% - アクセント 4 2" xfId="475"/>
    <cellStyle name="40% - アクセント 4 2 2" xfId="476"/>
    <cellStyle name="40% - アクセント 4 20" xfId="477"/>
    <cellStyle name="40% - アクセント 4 21" xfId="478"/>
    <cellStyle name="40% - アクセント 4 22" xfId="479"/>
    <cellStyle name="40% - アクセント 4 23" xfId="480"/>
    <cellStyle name="40% - アクセント 4 24" xfId="481"/>
    <cellStyle name="40% - アクセント 4 25" xfId="482"/>
    <cellStyle name="40% - アクセント 4 26" xfId="483"/>
    <cellStyle name="40% - アクセント 4 27" xfId="484"/>
    <cellStyle name="40% - アクセント 4 28" xfId="485"/>
    <cellStyle name="40% - アクセント 4 29" xfId="486"/>
    <cellStyle name="40% - アクセント 4 3" xfId="487"/>
    <cellStyle name="40% - アクセント 4 4" xfId="488"/>
    <cellStyle name="40% - アクセント 4 5" xfId="489"/>
    <cellStyle name="40% - アクセント 4 6" xfId="490"/>
    <cellStyle name="40% - アクセント 4 7" xfId="491"/>
    <cellStyle name="40% - アクセント 4 8" xfId="492"/>
    <cellStyle name="40% - アクセント 4 9" xfId="493"/>
    <cellStyle name="40% - アクセント 5" xfId="45827"/>
    <cellStyle name="40% - アクセント 5 10" xfId="494"/>
    <cellStyle name="40% - アクセント 5 11" xfId="495"/>
    <cellStyle name="40% - アクセント 5 12" xfId="496"/>
    <cellStyle name="40% - アクセント 5 13" xfId="497"/>
    <cellStyle name="40% - アクセント 5 14" xfId="498"/>
    <cellStyle name="40% - アクセント 5 15" xfId="499"/>
    <cellStyle name="40% - アクセント 5 16" xfId="500"/>
    <cellStyle name="40% - アクセント 5 17" xfId="501"/>
    <cellStyle name="40% - アクセント 5 18" xfId="502"/>
    <cellStyle name="40% - アクセント 5 19" xfId="503"/>
    <cellStyle name="40% - アクセント 5 2" xfId="504"/>
    <cellStyle name="40% - アクセント 5 2 2" xfId="505"/>
    <cellStyle name="40% - アクセント 5 20" xfId="506"/>
    <cellStyle name="40% - アクセント 5 21" xfId="507"/>
    <cellStyle name="40% - アクセント 5 22" xfId="508"/>
    <cellStyle name="40% - アクセント 5 23" xfId="509"/>
    <cellStyle name="40% - アクセント 5 24" xfId="510"/>
    <cellStyle name="40% - アクセント 5 25" xfId="511"/>
    <cellStyle name="40% - アクセント 5 26" xfId="512"/>
    <cellStyle name="40% - アクセント 5 27" xfId="513"/>
    <cellStyle name="40% - アクセント 5 28" xfId="514"/>
    <cellStyle name="40% - アクセント 5 29" xfId="515"/>
    <cellStyle name="40% - アクセント 5 3" xfId="516"/>
    <cellStyle name="40% - アクセント 5 4" xfId="517"/>
    <cellStyle name="40% - アクセント 5 5" xfId="518"/>
    <cellStyle name="40% - アクセント 5 6" xfId="519"/>
    <cellStyle name="40% - アクセント 5 7" xfId="520"/>
    <cellStyle name="40% - アクセント 5 8" xfId="521"/>
    <cellStyle name="40% - アクセント 5 9" xfId="522"/>
    <cellStyle name="40% - アクセント 6" xfId="45828"/>
    <cellStyle name="40% - アクセント 6 10" xfId="523"/>
    <cellStyle name="40% - アクセント 6 11" xfId="524"/>
    <cellStyle name="40% - アクセント 6 12" xfId="525"/>
    <cellStyle name="40% - アクセント 6 13" xfId="526"/>
    <cellStyle name="40% - アクセント 6 14" xfId="527"/>
    <cellStyle name="40% - アクセント 6 15" xfId="528"/>
    <cellStyle name="40% - アクセント 6 16" xfId="529"/>
    <cellStyle name="40% - アクセント 6 17" xfId="530"/>
    <cellStyle name="40% - アクセント 6 18" xfId="531"/>
    <cellStyle name="40% - アクセント 6 19" xfId="532"/>
    <cellStyle name="40% - アクセント 6 2" xfId="533"/>
    <cellStyle name="40% - アクセント 6 2 2" xfId="534"/>
    <cellStyle name="40% - アクセント 6 20" xfId="535"/>
    <cellStyle name="40% - アクセント 6 21" xfId="536"/>
    <cellStyle name="40% - アクセント 6 22" xfId="537"/>
    <cellStyle name="40% - アクセント 6 23" xfId="538"/>
    <cellStyle name="40% - アクセント 6 24" xfId="539"/>
    <cellStyle name="40% - アクセント 6 25" xfId="540"/>
    <cellStyle name="40% - アクセント 6 26" xfId="541"/>
    <cellStyle name="40% - アクセント 6 27" xfId="542"/>
    <cellStyle name="40% - アクセント 6 28" xfId="543"/>
    <cellStyle name="40% - アクセント 6 29" xfId="544"/>
    <cellStyle name="40% - アクセント 6 3" xfId="545"/>
    <cellStyle name="40% - アクセント 6 4" xfId="546"/>
    <cellStyle name="40% - アクセント 6 5" xfId="547"/>
    <cellStyle name="40% - アクセント 6 6" xfId="548"/>
    <cellStyle name="40% - アクセント 6 7" xfId="549"/>
    <cellStyle name="40% - アクセント 6 8" xfId="550"/>
    <cellStyle name="40% - アクセント 6 9" xfId="551"/>
    <cellStyle name="60% - Accent1 2" xfId="552"/>
    <cellStyle name="60% - Accent1 2 2" xfId="553"/>
    <cellStyle name="60% - Accent1 2 3" xfId="45829"/>
    <cellStyle name="60% - Accent1 3" xfId="554"/>
    <cellStyle name="60% - Accent1 4" xfId="555"/>
    <cellStyle name="60% - Accent1 5" xfId="556"/>
    <cellStyle name="60% - Accent1 6" xfId="557"/>
    <cellStyle name="60% - Accent1 7" xfId="108"/>
    <cellStyle name="60% - Accent2 2" xfId="558"/>
    <cellStyle name="60% - Accent2 2 2" xfId="559"/>
    <cellStyle name="60% - Accent2 2 3" xfId="45830"/>
    <cellStyle name="60% - Accent2 3" xfId="560"/>
    <cellStyle name="60% - Accent2 4" xfId="561"/>
    <cellStyle name="60% - Accent2 5" xfId="562"/>
    <cellStyle name="60% - Accent2 6" xfId="563"/>
    <cellStyle name="60% - Accent2 7" xfId="112"/>
    <cellStyle name="60% - Accent3 2" xfId="564"/>
    <cellStyle name="60% - Accent3 2 2" xfId="565"/>
    <cellStyle name="60% - Accent3 2 3" xfId="45831"/>
    <cellStyle name="60% - Accent3 3" xfId="566"/>
    <cellStyle name="60% - Accent3 4" xfId="567"/>
    <cellStyle name="60% - Accent3 5" xfId="568"/>
    <cellStyle name="60% - Accent3 6" xfId="569"/>
    <cellStyle name="60% - Accent3 7" xfId="115"/>
    <cellStyle name="60% - Accent4 2" xfId="570"/>
    <cellStyle name="60% - Accent4 2 2" xfId="571"/>
    <cellStyle name="60% - Accent4 2 3" xfId="45832"/>
    <cellStyle name="60% - Accent4 3" xfId="572"/>
    <cellStyle name="60% - Accent4 4" xfId="573"/>
    <cellStyle name="60% - Accent4 5" xfId="574"/>
    <cellStyle name="60% - Accent4 6" xfId="575"/>
    <cellStyle name="60% - Accent4 7" xfId="119"/>
    <cellStyle name="60% - Accent5 2" xfId="576"/>
    <cellStyle name="60% - Accent5 2 2" xfId="577"/>
    <cellStyle name="60% - Accent5 2 3" xfId="45833"/>
    <cellStyle name="60% - Accent5 3" xfId="578"/>
    <cellStyle name="60% - Accent5 4" xfId="579"/>
    <cellStyle name="60% - Accent5 5" xfId="580"/>
    <cellStyle name="60% - Accent5 6" xfId="581"/>
    <cellStyle name="60% - Accent5 7" xfId="123"/>
    <cellStyle name="60% - Accent6 2" xfId="582"/>
    <cellStyle name="60% - Accent6 2 2" xfId="583"/>
    <cellStyle name="60% - Accent6 2 3" xfId="45834"/>
    <cellStyle name="60% - Accent6 3" xfId="584"/>
    <cellStyle name="60% - Accent6 4" xfId="585"/>
    <cellStyle name="60% - Accent6 5" xfId="586"/>
    <cellStyle name="60% - Accent6 6" xfId="587"/>
    <cellStyle name="60% - Accent6 7" xfId="127"/>
    <cellStyle name="60% - アクセント 1" xfId="45835"/>
    <cellStyle name="60% - アクセント 1 10" xfId="588"/>
    <cellStyle name="60% - アクセント 1 11" xfId="589"/>
    <cellStyle name="60% - アクセント 1 12" xfId="590"/>
    <cellStyle name="60% - アクセント 1 13" xfId="591"/>
    <cellStyle name="60% - アクセント 1 14" xfId="592"/>
    <cellStyle name="60% - アクセント 1 15" xfId="593"/>
    <cellStyle name="60% - アクセント 1 16" xfId="594"/>
    <cellStyle name="60% - アクセント 1 17" xfId="595"/>
    <cellStyle name="60% - アクセント 1 18" xfId="596"/>
    <cellStyle name="60% - アクセント 1 19" xfId="597"/>
    <cellStyle name="60% - アクセント 1 2" xfId="598"/>
    <cellStyle name="60% - アクセント 1 2 2" xfId="599"/>
    <cellStyle name="60% - アクセント 1 20" xfId="600"/>
    <cellStyle name="60% - アクセント 1 21" xfId="601"/>
    <cellStyle name="60% - アクセント 1 22" xfId="602"/>
    <cellStyle name="60% - アクセント 1 23" xfId="603"/>
    <cellStyle name="60% - アクセント 1 24" xfId="604"/>
    <cellStyle name="60% - アクセント 1 25" xfId="605"/>
    <cellStyle name="60% - アクセント 1 26" xfId="606"/>
    <cellStyle name="60% - アクセント 1 27" xfId="607"/>
    <cellStyle name="60% - アクセント 1 28" xfId="608"/>
    <cellStyle name="60% - アクセント 1 29" xfId="609"/>
    <cellStyle name="60% - アクセント 1 3" xfId="610"/>
    <cellStyle name="60% - アクセント 1 4" xfId="611"/>
    <cellStyle name="60% - アクセント 1 5" xfId="612"/>
    <cellStyle name="60% - アクセント 1 6" xfId="613"/>
    <cellStyle name="60% - アクセント 1 7" xfId="614"/>
    <cellStyle name="60% - アクセント 1 8" xfId="615"/>
    <cellStyle name="60% - アクセント 1 9" xfId="616"/>
    <cellStyle name="60% - アクセント 2" xfId="45836"/>
    <cellStyle name="60% - アクセント 2 10" xfId="617"/>
    <cellStyle name="60% - アクセント 2 11" xfId="618"/>
    <cellStyle name="60% - アクセント 2 12" xfId="619"/>
    <cellStyle name="60% - アクセント 2 13" xfId="620"/>
    <cellStyle name="60% - アクセント 2 14" xfId="621"/>
    <cellStyle name="60% - アクセント 2 15" xfId="622"/>
    <cellStyle name="60% - アクセント 2 16" xfId="623"/>
    <cellStyle name="60% - アクセント 2 17" xfId="624"/>
    <cellStyle name="60% - アクセント 2 18" xfId="625"/>
    <cellStyle name="60% - アクセント 2 19" xfId="626"/>
    <cellStyle name="60% - アクセント 2 2" xfId="627"/>
    <cellStyle name="60% - アクセント 2 2 2" xfId="628"/>
    <cellStyle name="60% - アクセント 2 20" xfId="629"/>
    <cellStyle name="60% - アクセント 2 21" xfId="630"/>
    <cellStyle name="60% - アクセント 2 22" xfId="631"/>
    <cellStyle name="60% - アクセント 2 23" xfId="632"/>
    <cellStyle name="60% - アクセント 2 24" xfId="633"/>
    <cellStyle name="60% - アクセント 2 25" xfId="634"/>
    <cellStyle name="60% - アクセント 2 26" xfId="635"/>
    <cellStyle name="60% - アクセント 2 27" xfId="636"/>
    <cellStyle name="60% - アクセント 2 28" xfId="637"/>
    <cellStyle name="60% - アクセント 2 29" xfId="638"/>
    <cellStyle name="60% - アクセント 2 3" xfId="639"/>
    <cellStyle name="60% - アクセント 2 4" xfId="640"/>
    <cellStyle name="60% - アクセント 2 5" xfId="641"/>
    <cellStyle name="60% - アクセント 2 6" xfId="642"/>
    <cellStyle name="60% - アクセント 2 7" xfId="643"/>
    <cellStyle name="60% - アクセント 2 8" xfId="644"/>
    <cellStyle name="60% - アクセント 2 9" xfId="645"/>
    <cellStyle name="60% - アクセント 3" xfId="45837"/>
    <cellStyle name="60% - アクセント 3 10" xfId="646"/>
    <cellStyle name="60% - アクセント 3 11" xfId="647"/>
    <cellStyle name="60% - アクセント 3 12" xfId="648"/>
    <cellStyle name="60% - アクセント 3 13" xfId="649"/>
    <cellStyle name="60% - アクセント 3 14" xfId="650"/>
    <cellStyle name="60% - アクセント 3 15" xfId="651"/>
    <cellStyle name="60% - アクセント 3 16" xfId="652"/>
    <cellStyle name="60% - アクセント 3 17" xfId="653"/>
    <cellStyle name="60% - アクセント 3 18" xfId="654"/>
    <cellStyle name="60% - アクセント 3 19" xfId="655"/>
    <cellStyle name="60% - アクセント 3 2" xfId="656"/>
    <cellStyle name="60% - アクセント 3 2 2" xfId="657"/>
    <cellStyle name="60% - アクセント 3 20" xfId="658"/>
    <cellStyle name="60% - アクセント 3 21" xfId="659"/>
    <cellStyle name="60% - アクセント 3 22" xfId="660"/>
    <cellStyle name="60% - アクセント 3 23" xfId="661"/>
    <cellStyle name="60% - アクセント 3 24" xfId="662"/>
    <cellStyle name="60% - アクセント 3 25" xfId="663"/>
    <cellStyle name="60% - アクセント 3 26" xfId="664"/>
    <cellStyle name="60% - アクセント 3 27" xfId="665"/>
    <cellStyle name="60% - アクセント 3 28" xfId="666"/>
    <cellStyle name="60% - アクセント 3 29" xfId="667"/>
    <cellStyle name="60% - アクセント 3 3" xfId="668"/>
    <cellStyle name="60% - アクセント 3 4" xfId="669"/>
    <cellStyle name="60% - アクセント 3 5" xfId="670"/>
    <cellStyle name="60% - アクセント 3 6" xfId="671"/>
    <cellStyle name="60% - アクセント 3 7" xfId="672"/>
    <cellStyle name="60% - アクセント 3 8" xfId="673"/>
    <cellStyle name="60% - アクセント 3 9" xfId="674"/>
    <cellStyle name="60% - アクセント 4" xfId="45838"/>
    <cellStyle name="60% - アクセント 4 10" xfId="675"/>
    <cellStyle name="60% - アクセント 4 11" xfId="676"/>
    <cellStyle name="60% - アクセント 4 12" xfId="677"/>
    <cellStyle name="60% - アクセント 4 13" xfId="678"/>
    <cellStyle name="60% - アクセント 4 14" xfId="679"/>
    <cellStyle name="60% - アクセント 4 15" xfId="680"/>
    <cellStyle name="60% - アクセント 4 16" xfId="681"/>
    <cellStyle name="60% - アクセント 4 17" xfId="682"/>
    <cellStyle name="60% - アクセント 4 18" xfId="683"/>
    <cellStyle name="60% - アクセント 4 19" xfId="684"/>
    <cellStyle name="60% - アクセント 4 2" xfId="685"/>
    <cellStyle name="60% - アクセント 4 2 2" xfId="686"/>
    <cellStyle name="60% - アクセント 4 20" xfId="687"/>
    <cellStyle name="60% - アクセント 4 21" xfId="688"/>
    <cellStyle name="60% - アクセント 4 22" xfId="689"/>
    <cellStyle name="60% - アクセント 4 23" xfId="690"/>
    <cellStyle name="60% - アクセント 4 24" xfId="691"/>
    <cellStyle name="60% - アクセント 4 25" xfId="692"/>
    <cellStyle name="60% - アクセント 4 26" xfId="693"/>
    <cellStyle name="60% - アクセント 4 27" xfId="694"/>
    <cellStyle name="60% - アクセント 4 28" xfId="695"/>
    <cellStyle name="60% - アクセント 4 29" xfId="696"/>
    <cellStyle name="60% - アクセント 4 3" xfId="697"/>
    <cellStyle name="60% - アクセント 4 4" xfId="698"/>
    <cellStyle name="60% - アクセント 4 5" xfId="699"/>
    <cellStyle name="60% - アクセント 4 6" xfId="700"/>
    <cellStyle name="60% - アクセント 4 7" xfId="701"/>
    <cellStyle name="60% - アクセント 4 8" xfId="702"/>
    <cellStyle name="60% - アクセント 4 9" xfId="703"/>
    <cellStyle name="60% - アクセント 5" xfId="45839"/>
    <cellStyle name="60% - アクセント 5 10" xfId="704"/>
    <cellStyle name="60% - アクセント 5 11" xfId="705"/>
    <cellStyle name="60% - アクセント 5 12" xfId="706"/>
    <cellStyle name="60% - アクセント 5 13" xfId="707"/>
    <cellStyle name="60% - アクセント 5 14" xfId="708"/>
    <cellStyle name="60% - アクセント 5 15" xfId="709"/>
    <cellStyle name="60% - アクセント 5 16" xfId="710"/>
    <cellStyle name="60% - アクセント 5 17" xfId="711"/>
    <cellStyle name="60% - アクセント 5 18" xfId="712"/>
    <cellStyle name="60% - アクセント 5 19" xfId="713"/>
    <cellStyle name="60% - アクセント 5 2" xfId="714"/>
    <cellStyle name="60% - アクセント 5 2 2" xfId="715"/>
    <cellStyle name="60% - アクセント 5 20" xfId="716"/>
    <cellStyle name="60% - アクセント 5 21" xfId="717"/>
    <cellStyle name="60% - アクセント 5 22" xfId="718"/>
    <cellStyle name="60% - アクセント 5 23" xfId="719"/>
    <cellStyle name="60% - アクセント 5 24" xfId="720"/>
    <cellStyle name="60% - アクセント 5 25" xfId="721"/>
    <cellStyle name="60% - アクセント 5 26" xfId="722"/>
    <cellStyle name="60% - アクセント 5 27" xfId="723"/>
    <cellStyle name="60% - アクセント 5 28" xfId="724"/>
    <cellStyle name="60% - アクセント 5 29" xfId="725"/>
    <cellStyle name="60% - アクセント 5 3" xfId="726"/>
    <cellStyle name="60% - アクセント 5 4" xfId="727"/>
    <cellStyle name="60% - アクセント 5 5" xfId="728"/>
    <cellStyle name="60% - アクセント 5 6" xfId="729"/>
    <cellStyle name="60% - アクセント 5 7" xfId="730"/>
    <cellStyle name="60% - アクセント 5 8" xfId="731"/>
    <cellStyle name="60% - アクセント 5 9" xfId="732"/>
    <cellStyle name="60% - アクセント 6" xfId="45841"/>
    <cellStyle name="60% - アクセント 6 10" xfId="733"/>
    <cellStyle name="60% - アクセント 6 11" xfId="734"/>
    <cellStyle name="60% - アクセント 6 12" xfId="735"/>
    <cellStyle name="60% - アクセント 6 13" xfId="736"/>
    <cellStyle name="60% - アクセント 6 14" xfId="737"/>
    <cellStyle name="60% - アクセント 6 15" xfId="738"/>
    <cellStyle name="60% - アクセント 6 16" xfId="739"/>
    <cellStyle name="60% - アクセント 6 17" xfId="740"/>
    <cellStyle name="60% - アクセント 6 18" xfId="741"/>
    <cellStyle name="60% - アクセント 6 19" xfId="742"/>
    <cellStyle name="60% - アクセント 6 2" xfId="743"/>
    <cellStyle name="60% - アクセント 6 2 2" xfId="744"/>
    <cellStyle name="60% - アクセント 6 20" xfId="745"/>
    <cellStyle name="60% - アクセント 6 21" xfId="746"/>
    <cellStyle name="60% - アクセント 6 22" xfId="747"/>
    <cellStyle name="60% - アクセント 6 23" xfId="748"/>
    <cellStyle name="60% - アクセント 6 24" xfId="749"/>
    <cellStyle name="60% - アクセント 6 25" xfId="750"/>
    <cellStyle name="60% - アクセント 6 26" xfId="751"/>
    <cellStyle name="60% - アクセント 6 27" xfId="752"/>
    <cellStyle name="60% - アクセント 6 28" xfId="753"/>
    <cellStyle name="60% - アクセント 6 29" xfId="754"/>
    <cellStyle name="60% - アクセント 6 3" xfId="755"/>
    <cellStyle name="60% - アクセント 6 4" xfId="756"/>
    <cellStyle name="60% - アクセント 6 5" xfId="757"/>
    <cellStyle name="60% - アクセント 6 6" xfId="758"/>
    <cellStyle name="60% - アクセント 6 7" xfId="759"/>
    <cellStyle name="60% - アクセント 6 8" xfId="760"/>
    <cellStyle name="60% - アクセント 6 9" xfId="761"/>
    <cellStyle name="Accent1 2" xfId="762"/>
    <cellStyle name="Accent1 2 2" xfId="763"/>
    <cellStyle name="Accent1 2 3" xfId="45856"/>
    <cellStyle name="Accent1 3" xfId="764"/>
    <cellStyle name="Accent1 4" xfId="765"/>
    <cellStyle name="Accent1 5" xfId="766"/>
    <cellStyle name="Accent1 6" xfId="767"/>
    <cellStyle name="Accent1 7" xfId="105"/>
    <cellStyle name="Accent2 2" xfId="768"/>
    <cellStyle name="Accent2 2 2" xfId="769"/>
    <cellStyle name="Accent2 2 3" xfId="45858"/>
    <cellStyle name="Accent2 3" xfId="770"/>
    <cellStyle name="Accent2 4" xfId="771"/>
    <cellStyle name="Accent2 5" xfId="772"/>
    <cellStyle name="Accent2 6" xfId="773"/>
    <cellStyle name="Accent2 7" xfId="109"/>
    <cellStyle name="Accent3 2" xfId="82"/>
    <cellStyle name="Accent3 2 2" xfId="775"/>
    <cellStyle name="Accent3 2 3" xfId="45860"/>
    <cellStyle name="Accent3 2 4" xfId="774"/>
    <cellStyle name="Accent3 3" xfId="776"/>
    <cellStyle name="Accent3 4" xfId="777"/>
    <cellStyle name="Accent3 5" xfId="778"/>
    <cellStyle name="Accent3 6" xfId="779"/>
    <cellStyle name="Accent4 2" xfId="780"/>
    <cellStyle name="Accent4 2 2" xfId="781"/>
    <cellStyle name="Accent4 2 3" xfId="45862"/>
    <cellStyle name="Accent4 3" xfId="782"/>
    <cellStyle name="Accent4 4" xfId="783"/>
    <cellStyle name="Accent4 5" xfId="784"/>
    <cellStyle name="Accent4 6" xfId="785"/>
    <cellStyle name="Accent4 7" xfId="116"/>
    <cellStyle name="Accent5 2" xfId="786"/>
    <cellStyle name="Accent5 2 2" xfId="787"/>
    <cellStyle name="Accent5 2 3" xfId="45863"/>
    <cellStyle name="Accent5 3" xfId="788"/>
    <cellStyle name="Accent5 4" xfId="789"/>
    <cellStyle name="Accent5 5" xfId="790"/>
    <cellStyle name="Accent5 6" xfId="791"/>
    <cellStyle name="Accent5 7" xfId="120"/>
    <cellStyle name="Accent6 2" xfId="792"/>
    <cellStyle name="Accent6 2 2" xfId="793"/>
    <cellStyle name="Accent6 2 3" xfId="45864"/>
    <cellStyle name="Accent6 3" xfId="794"/>
    <cellStyle name="Accent6 4" xfId="795"/>
    <cellStyle name="Accent6 5" xfId="796"/>
    <cellStyle name="Accent6 6" xfId="797"/>
    <cellStyle name="Accent6 7" xfId="124"/>
    <cellStyle name="Activity" xfId="59"/>
    <cellStyle name="Actual (beyond plan) legend" xfId="67"/>
    <cellStyle name="Actual legend" xfId="69"/>
    <cellStyle name="Background" xfId="17"/>
    <cellStyle name="Bad 2" xfId="798"/>
    <cellStyle name="Bad 2 2" xfId="799"/>
    <cellStyle name="Bad 2 3" xfId="45865"/>
    <cellStyle name="Bad 3" xfId="800"/>
    <cellStyle name="Bad 4" xfId="801"/>
    <cellStyle name="Bad 5" xfId="802"/>
    <cellStyle name="Bad 6" xfId="803"/>
    <cellStyle name="Bad 7" xfId="95"/>
    <cellStyle name="Calc Currency (0)" xfId="18"/>
    <cellStyle name="Calc Currency (0) 2" xfId="804"/>
    <cellStyle name="Calculation 10" xfId="805"/>
    <cellStyle name="Calculation 11" xfId="806"/>
    <cellStyle name="Calculation 12" xfId="807"/>
    <cellStyle name="Calculation 13" xfId="99"/>
    <cellStyle name="Calculation 2" xfId="808"/>
    <cellStyle name="Calculation 2 10" xfId="809"/>
    <cellStyle name="Calculation 2 11" xfId="810"/>
    <cellStyle name="Calculation 2 12" xfId="811"/>
    <cellStyle name="Calculation 2 13" xfId="812"/>
    <cellStyle name="Calculation 2 14" xfId="45867"/>
    <cellStyle name="Calculation 2 15" xfId="45877"/>
    <cellStyle name="Calculation 2 2" xfId="813"/>
    <cellStyle name="Calculation 2 2 10" xfId="814"/>
    <cellStyle name="Calculation 2 2 11" xfId="815"/>
    <cellStyle name="Calculation 2 2 12" xfId="816"/>
    <cellStyle name="Calculation 2 2 13" xfId="817"/>
    <cellStyle name="Calculation 2 2 14" xfId="818"/>
    <cellStyle name="Calculation 2 2 15" xfId="46157"/>
    <cellStyle name="Calculation 2 2 16" xfId="46391"/>
    <cellStyle name="Calculation 2 2 2" xfId="819"/>
    <cellStyle name="Calculation 2 2 2 2" xfId="820"/>
    <cellStyle name="Calculation 2 2 2 2 2" xfId="821"/>
    <cellStyle name="Calculation 2 2 2 2 3" xfId="822"/>
    <cellStyle name="Calculation 2 2 2 3" xfId="823"/>
    <cellStyle name="Calculation 2 2 2 3 2" xfId="824"/>
    <cellStyle name="Calculation 2 2 2 3 3" xfId="825"/>
    <cellStyle name="Calculation 2 2 2 4" xfId="826"/>
    <cellStyle name="Calculation 2 2 2 5" xfId="827"/>
    <cellStyle name="Calculation 2 2 3" xfId="828"/>
    <cellStyle name="Calculation 2 2 3 2" xfId="829"/>
    <cellStyle name="Calculation 2 2 3 2 2" xfId="830"/>
    <cellStyle name="Calculation 2 2 3 2 3" xfId="831"/>
    <cellStyle name="Calculation 2 2 3 3" xfId="832"/>
    <cellStyle name="Calculation 2 2 3 3 2" xfId="833"/>
    <cellStyle name="Calculation 2 2 3 3 3" xfId="834"/>
    <cellStyle name="Calculation 2 2 3 4" xfId="835"/>
    <cellStyle name="Calculation 2 2 3 5" xfId="836"/>
    <cellStyle name="Calculation 2 2 4" xfId="837"/>
    <cellStyle name="Calculation 2 2 4 2" xfId="838"/>
    <cellStyle name="Calculation 2 2 4 2 2" xfId="839"/>
    <cellStyle name="Calculation 2 2 4 2 3" xfId="840"/>
    <cellStyle name="Calculation 2 2 4 3" xfId="841"/>
    <cellStyle name="Calculation 2 2 4 3 2" xfId="842"/>
    <cellStyle name="Calculation 2 2 4 3 3" xfId="843"/>
    <cellStyle name="Calculation 2 2 4 4" xfId="844"/>
    <cellStyle name="Calculation 2 2 4 5" xfId="845"/>
    <cellStyle name="Calculation 2 2 5" xfId="846"/>
    <cellStyle name="Calculation 2 2 5 2" xfId="847"/>
    <cellStyle name="Calculation 2 2 5 2 2" xfId="848"/>
    <cellStyle name="Calculation 2 2 5 2 3" xfId="849"/>
    <cellStyle name="Calculation 2 2 5 3" xfId="850"/>
    <cellStyle name="Calculation 2 2 5 3 2" xfId="851"/>
    <cellStyle name="Calculation 2 2 5 3 3" xfId="852"/>
    <cellStyle name="Calculation 2 2 5 4" xfId="853"/>
    <cellStyle name="Calculation 2 2 5 5" xfId="854"/>
    <cellStyle name="Calculation 2 2 6" xfId="855"/>
    <cellStyle name="Calculation 2 2 6 2" xfId="856"/>
    <cellStyle name="Calculation 2 2 6 2 2" xfId="857"/>
    <cellStyle name="Calculation 2 2 6 2 3" xfId="858"/>
    <cellStyle name="Calculation 2 2 6 3" xfId="859"/>
    <cellStyle name="Calculation 2 2 6 3 2" xfId="860"/>
    <cellStyle name="Calculation 2 2 6 3 3" xfId="861"/>
    <cellStyle name="Calculation 2 2 6 4" xfId="862"/>
    <cellStyle name="Calculation 2 2 6 5" xfId="863"/>
    <cellStyle name="Calculation 2 2 7" xfId="864"/>
    <cellStyle name="Calculation 2 2 7 2" xfId="865"/>
    <cellStyle name="Calculation 2 2 7 3" xfId="866"/>
    <cellStyle name="Calculation 2 2 8" xfId="867"/>
    <cellStyle name="Calculation 2 2 8 2" xfId="868"/>
    <cellStyle name="Calculation 2 2 8 3" xfId="869"/>
    <cellStyle name="Calculation 2 2 9" xfId="870"/>
    <cellStyle name="Calculation 2 3" xfId="871"/>
    <cellStyle name="Calculation 2 3 10" xfId="872"/>
    <cellStyle name="Calculation 2 3 2" xfId="873"/>
    <cellStyle name="Calculation 2 3 2 2" xfId="874"/>
    <cellStyle name="Calculation 2 3 2 2 2" xfId="875"/>
    <cellStyle name="Calculation 2 3 2 2 3" xfId="876"/>
    <cellStyle name="Calculation 2 3 2 3" xfId="877"/>
    <cellStyle name="Calculation 2 3 2 3 2" xfId="878"/>
    <cellStyle name="Calculation 2 3 2 3 3" xfId="879"/>
    <cellStyle name="Calculation 2 3 2 4" xfId="880"/>
    <cellStyle name="Calculation 2 3 2 5" xfId="881"/>
    <cellStyle name="Calculation 2 3 3" xfId="882"/>
    <cellStyle name="Calculation 2 3 3 2" xfId="883"/>
    <cellStyle name="Calculation 2 3 3 2 2" xfId="884"/>
    <cellStyle name="Calculation 2 3 3 2 3" xfId="885"/>
    <cellStyle name="Calculation 2 3 3 3" xfId="886"/>
    <cellStyle name="Calculation 2 3 3 3 2" xfId="887"/>
    <cellStyle name="Calculation 2 3 3 3 3" xfId="888"/>
    <cellStyle name="Calculation 2 3 3 4" xfId="889"/>
    <cellStyle name="Calculation 2 3 3 5" xfId="890"/>
    <cellStyle name="Calculation 2 3 4" xfId="891"/>
    <cellStyle name="Calculation 2 3 4 2" xfId="892"/>
    <cellStyle name="Calculation 2 3 4 2 2" xfId="893"/>
    <cellStyle name="Calculation 2 3 4 2 3" xfId="894"/>
    <cellStyle name="Calculation 2 3 4 3" xfId="895"/>
    <cellStyle name="Calculation 2 3 4 3 2" xfId="896"/>
    <cellStyle name="Calculation 2 3 4 3 3" xfId="897"/>
    <cellStyle name="Calculation 2 3 4 4" xfId="898"/>
    <cellStyle name="Calculation 2 3 4 5" xfId="899"/>
    <cellStyle name="Calculation 2 3 5" xfId="900"/>
    <cellStyle name="Calculation 2 3 5 2" xfId="901"/>
    <cellStyle name="Calculation 2 3 5 2 2" xfId="902"/>
    <cellStyle name="Calculation 2 3 5 2 3" xfId="903"/>
    <cellStyle name="Calculation 2 3 5 3" xfId="904"/>
    <cellStyle name="Calculation 2 3 5 3 2" xfId="905"/>
    <cellStyle name="Calculation 2 3 5 3 3" xfId="906"/>
    <cellStyle name="Calculation 2 3 5 4" xfId="907"/>
    <cellStyle name="Calculation 2 3 5 5" xfId="908"/>
    <cellStyle name="Calculation 2 3 6" xfId="909"/>
    <cellStyle name="Calculation 2 3 6 2" xfId="910"/>
    <cellStyle name="Calculation 2 3 6 2 2" xfId="911"/>
    <cellStyle name="Calculation 2 3 6 2 3" xfId="912"/>
    <cellStyle name="Calculation 2 3 6 3" xfId="913"/>
    <cellStyle name="Calculation 2 3 6 3 2" xfId="914"/>
    <cellStyle name="Calculation 2 3 6 3 3" xfId="915"/>
    <cellStyle name="Calculation 2 3 6 4" xfId="916"/>
    <cellStyle name="Calculation 2 3 6 5" xfId="917"/>
    <cellStyle name="Calculation 2 3 7" xfId="918"/>
    <cellStyle name="Calculation 2 3 7 2" xfId="919"/>
    <cellStyle name="Calculation 2 3 7 3" xfId="920"/>
    <cellStyle name="Calculation 2 3 8" xfId="921"/>
    <cellStyle name="Calculation 2 3 8 2" xfId="922"/>
    <cellStyle name="Calculation 2 3 8 3" xfId="923"/>
    <cellStyle name="Calculation 2 3 9" xfId="924"/>
    <cellStyle name="Calculation 2 4" xfId="925"/>
    <cellStyle name="Calculation 2 4 2" xfId="926"/>
    <cellStyle name="Calculation 2 4 2 2" xfId="927"/>
    <cellStyle name="Calculation 2 4 2 3" xfId="928"/>
    <cellStyle name="Calculation 2 4 3" xfId="929"/>
    <cellStyle name="Calculation 2 4 3 2" xfId="930"/>
    <cellStyle name="Calculation 2 4 3 3" xfId="931"/>
    <cellStyle name="Calculation 2 4 4" xfId="932"/>
    <cellStyle name="Calculation 2 4 5" xfId="933"/>
    <cellStyle name="Calculation 2 5" xfId="934"/>
    <cellStyle name="Calculation 2 5 2" xfId="935"/>
    <cellStyle name="Calculation 2 5 2 2" xfId="936"/>
    <cellStyle name="Calculation 2 5 2 3" xfId="937"/>
    <cellStyle name="Calculation 2 5 3" xfId="938"/>
    <cellStyle name="Calculation 2 5 3 2" xfId="939"/>
    <cellStyle name="Calculation 2 5 3 3" xfId="940"/>
    <cellStyle name="Calculation 2 5 4" xfId="941"/>
    <cellStyle name="Calculation 2 5 5" xfId="942"/>
    <cellStyle name="Calculation 2 6" xfId="943"/>
    <cellStyle name="Calculation 2 6 2" xfId="944"/>
    <cellStyle name="Calculation 2 6 2 2" xfId="945"/>
    <cellStyle name="Calculation 2 6 2 3" xfId="946"/>
    <cellStyle name="Calculation 2 6 3" xfId="947"/>
    <cellStyle name="Calculation 2 6 3 2" xfId="948"/>
    <cellStyle name="Calculation 2 6 3 3" xfId="949"/>
    <cellStyle name="Calculation 2 6 4" xfId="950"/>
    <cellStyle name="Calculation 2 6 5" xfId="951"/>
    <cellStyle name="Calculation 2 7" xfId="952"/>
    <cellStyle name="Calculation 2 7 2" xfId="953"/>
    <cellStyle name="Calculation 2 7 3" xfId="954"/>
    <cellStyle name="Calculation 2 8" xfId="955"/>
    <cellStyle name="Calculation 2 9" xfId="956"/>
    <cellStyle name="Calculation 3" xfId="957"/>
    <cellStyle name="Calculation 3 10" xfId="958"/>
    <cellStyle name="Calculation 3 11" xfId="959"/>
    <cellStyle name="Calculation 3 12" xfId="960"/>
    <cellStyle name="Calculation 3 13" xfId="961"/>
    <cellStyle name="Calculation 3 14" xfId="962"/>
    <cellStyle name="Calculation 3 15" xfId="45868"/>
    <cellStyle name="Calculation 3 16" xfId="45876"/>
    <cellStyle name="Calculation 3 2" xfId="963"/>
    <cellStyle name="Calculation 3 2 10" xfId="46158"/>
    <cellStyle name="Calculation 3 2 11" xfId="46392"/>
    <cellStyle name="Calculation 3 2 2" xfId="964"/>
    <cellStyle name="Calculation 3 2 2 2" xfId="965"/>
    <cellStyle name="Calculation 3 2 2 3" xfId="966"/>
    <cellStyle name="Calculation 3 2 3" xfId="967"/>
    <cellStyle name="Calculation 3 2 3 2" xfId="968"/>
    <cellStyle name="Calculation 3 2 3 3" xfId="969"/>
    <cellStyle name="Calculation 3 2 4" xfId="970"/>
    <cellStyle name="Calculation 3 2 5" xfId="971"/>
    <cellStyle name="Calculation 3 2 6" xfId="972"/>
    <cellStyle name="Calculation 3 2 7" xfId="973"/>
    <cellStyle name="Calculation 3 2 8" xfId="974"/>
    <cellStyle name="Calculation 3 2 9" xfId="975"/>
    <cellStyle name="Calculation 3 3" xfId="976"/>
    <cellStyle name="Calculation 3 3 2" xfId="977"/>
    <cellStyle name="Calculation 3 3 2 2" xfId="978"/>
    <cellStyle name="Calculation 3 3 2 3" xfId="979"/>
    <cellStyle name="Calculation 3 3 3" xfId="980"/>
    <cellStyle name="Calculation 3 3 3 2" xfId="981"/>
    <cellStyle name="Calculation 3 3 3 3" xfId="982"/>
    <cellStyle name="Calculation 3 3 4" xfId="983"/>
    <cellStyle name="Calculation 3 3 5" xfId="984"/>
    <cellStyle name="Calculation 3 4" xfId="985"/>
    <cellStyle name="Calculation 3 4 2" xfId="986"/>
    <cellStyle name="Calculation 3 4 2 2" xfId="987"/>
    <cellStyle name="Calculation 3 4 2 3" xfId="988"/>
    <cellStyle name="Calculation 3 4 3" xfId="989"/>
    <cellStyle name="Calculation 3 4 3 2" xfId="990"/>
    <cellStyle name="Calculation 3 4 3 3" xfId="991"/>
    <cellStyle name="Calculation 3 4 4" xfId="992"/>
    <cellStyle name="Calculation 3 4 5" xfId="993"/>
    <cellStyle name="Calculation 3 5" xfId="994"/>
    <cellStyle name="Calculation 3 5 2" xfId="995"/>
    <cellStyle name="Calculation 3 5 2 2" xfId="996"/>
    <cellStyle name="Calculation 3 5 2 3" xfId="997"/>
    <cellStyle name="Calculation 3 5 3" xfId="998"/>
    <cellStyle name="Calculation 3 5 3 2" xfId="999"/>
    <cellStyle name="Calculation 3 5 3 3" xfId="1000"/>
    <cellStyle name="Calculation 3 5 4" xfId="1001"/>
    <cellStyle name="Calculation 3 5 5" xfId="1002"/>
    <cellStyle name="Calculation 3 6" xfId="1003"/>
    <cellStyle name="Calculation 3 6 2" xfId="1004"/>
    <cellStyle name="Calculation 3 6 2 2" xfId="1005"/>
    <cellStyle name="Calculation 3 6 2 3" xfId="1006"/>
    <cellStyle name="Calculation 3 6 3" xfId="1007"/>
    <cellStyle name="Calculation 3 6 3 2" xfId="1008"/>
    <cellStyle name="Calculation 3 6 3 3" xfId="1009"/>
    <cellStyle name="Calculation 3 6 4" xfId="1010"/>
    <cellStyle name="Calculation 3 6 5" xfId="1011"/>
    <cellStyle name="Calculation 3 7" xfId="1012"/>
    <cellStyle name="Calculation 3 7 2" xfId="1013"/>
    <cellStyle name="Calculation 3 7 3" xfId="1014"/>
    <cellStyle name="Calculation 3 8" xfId="1015"/>
    <cellStyle name="Calculation 3 8 2" xfId="1016"/>
    <cellStyle name="Calculation 3 8 3" xfId="1017"/>
    <cellStyle name="Calculation 3 9" xfId="1018"/>
    <cellStyle name="Calculation 4" xfId="1019"/>
    <cellStyle name="Calculation 4 10" xfId="1020"/>
    <cellStyle name="Calculation 4 11" xfId="1021"/>
    <cellStyle name="Calculation 4 2" xfId="1022"/>
    <cellStyle name="Calculation 4 2 2" xfId="1023"/>
    <cellStyle name="Calculation 4 2 2 2" xfId="1024"/>
    <cellStyle name="Calculation 4 2 2 3" xfId="1025"/>
    <cellStyle name="Calculation 4 2 3" xfId="1026"/>
    <cellStyle name="Calculation 4 2 3 2" xfId="1027"/>
    <cellStyle name="Calculation 4 2 3 3" xfId="1028"/>
    <cellStyle name="Calculation 4 2 4" xfId="1029"/>
    <cellStyle name="Calculation 4 2 5" xfId="1030"/>
    <cellStyle name="Calculation 4 3" xfId="1031"/>
    <cellStyle name="Calculation 4 3 2" xfId="1032"/>
    <cellStyle name="Calculation 4 3 2 2" xfId="1033"/>
    <cellStyle name="Calculation 4 3 2 3" xfId="1034"/>
    <cellStyle name="Calculation 4 3 3" xfId="1035"/>
    <cellStyle name="Calculation 4 3 3 2" xfId="1036"/>
    <cellStyle name="Calculation 4 3 3 3" xfId="1037"/>
    <cellStyle name="Calculation 4 3 4" xfId="1038"/>
    <cellStyle name="Calculation 4 3 5" xfId="1039"/>
    <cellStyle name="Calculation 4 4" xfId="1040"/>
    <cellStyle name="Calculation 4 4 2" xfId="1041"/>
    <cellStyle name="Calculation 4 4 2 2" xfId="1042"/>
    <cellStyle name="Calculation 4 4 2 3" xfId="1043"/>
    <cellStyle name="Calculation 4 4 3" xfId="1044"/>
    <cellStyle name="Calculation 4 4 3 2" xfId="1045"/>
    <cellStyle name="Calculation 4 4 3 3" xfId="1046"/>
    <cellStyle name="Calculation 4 4 4" xfId="1047"/>
    <cellStyle name="Calculation 4 4 5" xfId="1048"/>
    <cellStyle name="Calculation 4 5" xfId="1049"/>
    <cellStyle name="Calculation 4 5 2" xfId="1050"/>
    <cellStyle name="Calculation 4 5 2 2" xfId="1051"/>
    <cellStyle name="Calculation 4 5 2 3" xfId="1052"/>
    <cellStyle name="Calculation 4 5 3" xfId="1053"/>
    <cellStyle name="Calculation 4 5 3 2" xfId="1054"/>
    <cellStyle name="Calculation 4 5 3 3" xfId="1055"/>
    <cellStyle name="Calculation 4 5 4" xfId="1056"/>
    <cellStyle name="Calculation 4 5 5" xfId="1057"/>
    <cellStyle name="Calculation 4 6" xfId="1058"/>
    <cellStyle name="Calculation 4 6 2" xfId="1059"/>
    <cellStyle name="Calculation 4 6 2 2" xfId="1060"/>
    <cellStyle name="Calculation 4 6 2 3" xfId="1061"/>
    <cellStyle name="Calculation 4 6 3" xfId="1062"/>
    <cellStyle name="Calculation 4 6 3 2" xfId="1063"/>
    <cellStyle name="Calculation 4 6 3 3" xfId="1064"/>
    <cellStyle name="Calculation 4 6 4" xfId="1065"/>
    <cellStyle name="Calculation 4 6 5" xfId="1066"/>
    <cellStyle name="Calculation 4 7" xfId="1067"/>
    <cellStyle name="Calculation 4 7 2" xfId="1068"/>
    <cellStyle name="Calculation 4 7 3" xfId="1069"/>
    <cellStyle name="Calculation 4 8" xfId="1070"/>
    <cellStyle name="Calculation 4 8 2" xfId="1071"/>
    <cellStyle name="Calculation 4 8 3" xfId="1072"/>
    <cellStyle name="Calculation 4 9" xfId="1073"/>
    <cellStyle name="Calculation 5" xfId="1074"/>
    <cellStyle name="Calculation 5 2" xfId="1075"/>
    <cellStyle name="Calculation 5 2 2" xfId="1076"/>
    <cellStyle name="Calculation 5 2 3" xfId="1077"/>
    <cellStyle name="Calculation 5 3" xfId="1078"/>
    <cellStyle name="Calculation 5 3 2" xfId="1079"/>
    <cellStyle name="Calculation 5 3 3" xfId="1080"/>
    <cellStyle name="Calculation 5 4" xfId="1081"/>
    <cellStyle name="Calculation 5 5" xfId="1082"/>
    <cellStyle name="Calculation 5 6" xfId="1083"/>
    <cellStyle name="Calculation 6" xfId="1084"/>
    <cellStyle name="Calculation 6 2" xfId="1085"/>
    <cellStyle name="Calculation 6 2 2" xfId="1086"/>
    <cellStyle name="Calculation 6 2 3" xfId="1087"/>
    <cellStyle name="Calculation 6 3" xfId="1088"/>
    <cellStyle name="Calculation 6 3 2" xfId="1089"/>
    <cellStyle name="Calculation 6 3 3" xfId="1090"/>
    <cellStyle name="Calculation 6 4" xfId="1091"/>
    <cellStyle name="Calculation 6 5" xfId="1092"/>
    <cellStyle name="Calculation 6 6" xfId="1093"/>
    <cellStyle name="Calculation 7" xfId="1094"/>
    <cellStyle name="Calculation 7 2" xfId="1095"/>
    <cellStyle name="Calculation 7 2 2" xfId="1096"/>
    <cellStyle name="Calculation 7 2 3" xfId="1097"/>
    <cellStyle name="Calculation 7 3" xfId="1098"/>
    <cellStyle name="Calculation 7 3 2" xfId="1099"/>
    <cellStyle name="Calculation 7 3 3" xfId="1100"/>
    <cellStyle name="Calculation 7 4" xfId="1101"/>
    <cellStyle name="Calculation 7 5" xfId="1102"/>
    <cellStyle name="Calculation 8" xfId="1103"/>
    <cellStyle name="Calculation 8 2" xfId="1104"/>
    <cellStyle name="Calculation 8 3" xfId="1105"/>
    <cellStyle name="Calculation 9" xfId="1106"/>
    <cellStyle name="Check Cell 2" xfId="1107"/>
    <cellStyle name="Check Cell 2 2" xfId="1108"/>
    <cellStyle name="Check Cell 2 3" xfId="45869"/>
    <cellStyle name="Check Cell 2 4" xfId="45875"/>
    <cellStyle name="Check Cell 3" xfId="1109"/>
    <cellStyle name="Check Cell 3 2" xfId="45870"/>
    <cellStyle name="Check Cell 3 3" xfId="46328"/>
    <cellStyle name="Check Cell 4" xfId="1110"/>
    <cellStyle name="Check Cell 4 2" xfId="1111"/>
    <cellStyle name="Check Cell 5" xfId="1112"/>
    <cellStyle name="Check Cell 6" xfId="1113"/>
    <cellStyle name="Check Cell 7" xfId="101"/>
    <cellStyle name="columns_array" xfId="19"/>
    <cellStyle name="Comma" xfId="1" builtinId="3"/>
    <cellStyle name="Comma [0] 2" xfId="34"/>
    <cellStyle name="Comma [0] 2 2" xfId="1115"/>
    <cellStyle name="Comma [0] 2 3" xfId="1116"/>
    <cellStyle name="Comma [0] 2 4" xfId="1117"/>
    <cellStyle name="Comma [0] 2 5" xfId="1118"/>
    <cellStyle name="Comma [0] 2 6" xfId="45872"/>
    <cellStyle name="Comma [0] 2 7" xfId="1114"/>
    <cellStyle name="Comma [0] 3" xfId="77"/>
    <cellStyle name="Comma [0] 3 2" xfId="1120"/>
    <cellStyle name="Comma [0] 3 3" xfId="1119"/>
    <cellStyle name="Comma [0] 4" xfId="45"/>
    <cellStyle name="Comma [0] 4 2" xfId="1121"/>
    <cellStyle name="Comma [0] 5" xfId="45666"/>
    <cellStyle name="Comma 10" xfId="1122"/>
    <cellStyle name="Comma 10 2" xfId="45622"/>
    <cellStyle name="Comma 11" xfId="1123"/>
    <cellStyle name="Comma 12" xfId="1124"/>
    <cellStyle name="Comma 13" xfId="1125"/>
    <cellStyle name="Comma 14" xfId="1126"/>
    <cellStyle name="Comma 15" xfId="1127"/>
    <cellStyle name="Comma 16" xfId="1128"/>
    <cellStyle name="Comma 17" xfId="45593"/>
    <cellStyle name="Comma 18" xfId="45602"/>
    <cellStyle name="Comma 19" xfId="45623"/>
    <cellStyle name="Comma 2" xfId="14"/>
    <cellStyle name="Comma 2 2" xfId="1130"/>
    <cellStyle name="Comma 2 2 2" xfId="45670"/>
    <cellStyle name="Comma 2 3" xfId="45660"/>
    <cellStyle name="Comma 2 4" xfId="45676"/>
    <cellStyle name="Comma 2 5" xfId="1129"/>
    <cellStyle name="Comma 2 6" xfId="45672"/>
    <cellStyle name="Comma 20" xfId="45618"/>
    <cellStyle name="Comma 21" xfId="87"/>
    <cellStyle name="Comma 3" xfId="8"/>
    <cellStyle name="Comma 3 2" xfId="45659"/>
    <cellStyle name="Comma 3 2 2" xfId="45686"/>
    <cellStyle name="Comma 3 3" xfId="45678"/>
    <cellStyle name="Comma 3 4" xfId="1131"/>
    <cellStyle name="Comma 4" xfId="44"/>
    <cellStyle name="Comma 4 2" xfId="45682"/>
    <cellStyle name="Comma 4 3" xfId="1132"/>
    <cellStyle name="Comma 5" xfId="6"/>
    <cellStyle name="Comma 5 2" xfId="45687"/>
    <cellStyle name="Comma 5 3" xfId="1133"/>
    <cellStyle name="Comma 6" xfId="56"/>
    <cellStyle name="Comma 6 2" xfId="45871"/>
    <cellStyle name="Comma 6 3" xfId="1134"/>
    <cellStyle name="Comma 7" xfId="1135"/>
    <cellStyle name="Comma 7 2" xfId="46159"/>
    <cellStyle name="Comma 8" xfId="1136"/>
    <cellStyle name="Comma 9" xfId="1137"/>
    <cellStyle name="Currency" xfId="11" builtinId="4"/>
    <cellStyle name="Currency [0] 2" xfId="20"/>
    <cellStyle name="Currency 2" xfId="43"/>
    <cellStyle name="Currency 2 2" xfId="45594"/>
    <cellStyle name="Currency 2 3" xfId="1138"/>
    <cellStyle name="Currency 3" xfId="1139"/>
    <cellStyle name="Currency 4" xfId="1140"/>
    <cellStyle name="Currency 5" xfId="1141"/>
    <cellStyle name="Currency 6" xfId="45663"/>
    <cellStyle name="Currency 7" xfId="45619"/>
    <cellStyle name="Currency 8" xfId="45664"/>
    <cellStyle name="Date" xfId="78"/>
    <cellStyle name="entry" xfId="21"/>
    <cellStyle name="Euro" xfId="1142"/>
    <cellStyle name="Explanatory Text 2" xfId="73"/>
    <cellStyle name="Explanatory Text 2 2" xfId="1144"/>
    <cellStyle name="Explanatory Text 2 3" xfId="45873"/>
    <cellStyle name="Explanatory Text 2 4" xfId="1143"/>
    <cellStyle name="Explanatory Text 3" xfId="1145"/>
    <cellStyle name="Explanatory Text 4" xfId="1146"/>
    <cellStyle name="Explanatory Text 5" xfId="1147"/>
    <cellStyle name="Explanatory Text 6" xfId="1148"/>
    <cellStyle name="Explanatory Text 7" xfId="103"/>
    <cellStyle name="Good 2" xfId="1149"/>
    <cellStyle name="Good 2 2" xfId="1150"/>
    <cellStyle name="Good 2 3" xfId="45874"/>
    <cellStyle name="Good 3" xfId="1151"/>
    <cellStyle name="Good 4" xfId="1152"/>
    <cellStyle name="Good 5" xfId="1153"/>
    <cellStyle name="Good 6" xfId="1154"/>
    <cellStyle name="Good 7" xfId="94"/>
    <cellStyle name="Grey" xfId="22"/>
    <cellStyle name="Header1" xfId="23"/>
    <cellStyle name="Header1 2" xfId="1155"/>
    <cellStyle name="Header2" xfId="24"/>
    <cellStyle name="Header2 10" xfId="1157"/>
    <cellStyle name="Header2 11" xfId="1158"/>
    <cellStyle name="Header2 12" xfId="45878"/>
    <cellStyle name="Header2 13" xfId="45866"/>
    <cellStyle name="Header2 14" xfId="1156"/>
    <cellStyle name="Header2 2" xfId="1159"/>
    <cellStyle name="Header2 2 2" xfId="1160"/>
    <cellStyle name="Header2 2 2 2" xfId="1161"/>
    <cellStyle name="Header2 2 2 2 2" xfId="1162"/>
    <cellStyle name="Header2 2 2 2 2 2" xfId="1163"/>
    <cellStyle name="Header2 2 2 2 2 3" xfId="1164"/>
    <cellStyle name="Header2 2 2 2 3" xfId="1165"/>
    <cellStyle name="Header2 2 2 2 4" xfId="1166"/>
    <cellStyle name="Header2 2 2 3" xfId="1167"/>
    <cellStyle name="Header2 2 2 3 2" xfId="1168"/>
    <cellStyle name="Header2 2 2 3 2 2" xfId="1169"/>
    <cellStyle name="Header2 2 2 3 2 3" xfId="1170"/>
    <cellStyle name="Header2 2 2 3 3" xfId="1171"/>
    <cellStyle name="Header2 2 2 3 4" xfId="1172"/>
    <cellStyle name="Header2 2 2 4" xfId="1173"/>
    <cellStyle name="Header2 2 2 4 2" xfId="1174"/>
    <cellStyle name="Header2 2 2 4 2 2" xfId="1175"/>
    <cellStyle name="Header2 2 2 4 2 3" xfId="1176"/>
    <cellStyle name="Header2 2 2 4 3" xfId="1177"/>
    <cellStyle name="Header2 2 2 4 4" xfId="1178"/>
    <cellStyle name="Header2 2 2 5" xfId="1179"/>
    <cellStyle name="Header2 2 2 5 2" xfId="1180"/>
    <cellStyle name="Header2 2 2 5 2 2" xfId="1181"/>
    <cellStyle name="Header2 2 2 5 2 3" xfId="1182"/>
    <cellStyle name="Header2 2 2 5 3" xfId="1183"/>
    <cellStyle name="Header2 2 2 5 4" xfId="1184"/>
    <cellStyle name="Header2 2 2 6" xfId="1185"/>
    <cellStyle name="Header2 2 2 6 2" xfId="1186"/>
    <cellStyle name="Header2 2 2 6 2 2" xfId="1187"/>
    <cellStyle name="Header2 2 2 6 2 3" xfId="1188"/>
    <cellStyle name="Header2 2 2 6 3" xfId="1189"/>
    <cellStyle name="Header2 2 2 6 4" xfId="1190"/>
    <cellStyle name="Header2 2 2 7" xfId="1191"/>
    <cellStyle name="Header2 2 2 7 2" xfId="1192"/>
    <cellStyle name="Header2 2 2 7 3" xfId="1193"/>
    <cellStyle name="Header2 2 2 8" xfId="1194"/>
    <cellStyle name="Header2 2 2 9" xfId="1195"/>
    <cellStyle name="Header2 2 3" xfId="1196"/>
    <cellStyle name="Header2 2 3 2" xfId="1197"/>
    <cellStyle name="Header2 2 3 3" xfId="1198"/>
    <cellStyle name="Header2 2 4" xfId="1199"/>
    <cellStyle name="Header2 2 5" xfId="1200"/>
    <cellStyle name="Header2 2 6" xfId="46160"/>
    <cellStyle name="Header2 2 7" xfId="46393"/>
    <cellStyle name="Header2 3" xfId="1201"/>
    <cellStyle name="Header2 3 2" xfId="1202"/>
    <cellStyle name="Header2 3 2 2" xfId="1203"/>
    <cellStyle name="Header2 3 2 2 2" xfId="1204"/>
    <cellStyle name="Header2 3 2 2 3" xfId="1205"/>
    <cellStyle name="Header2 3 2 3" xfId="1206"/>
    <cellStyle name="Header2 3 2 4" xfId="1207"/>
    <cellStyle name="Header2 3 3" xfId="1208"/>
    <cellStyle name="Header2 3 3 2" xfId="1209"/>
    <cellStyle name="Header2 3 3 2 2" xfId="1210"/>
    <cellStyle name="Header2 3 3 2 3" xfId="1211"/>
    <cellStyle name="Header2 3 3 3" xfId="1212"/>
    <cellStyle name="Header2 3 3 4" xfId="1213"/>
    <cellStyle name="Header2 3 4" xfId="1214"/>
    <cellStyle name="Header2 3 4 2" xfId="1215"/>
    <cellStyle name="Header2 3 4 2 2" xfId="1216"/>
    <cellStyle name="Header2 3 4 2 3" xfId="1217"/>
    <cellStyle name="Header2 3 4 3" xfId="1218"/>
    <cellStyle name="Header2 3 4 4" xfId="1219"/>
    <cellStyle name="Header2 3 5" xfId="1220"/>
    <cellStyle name="Header2 3 5 2" xfId="1221"/>
    <cellStyle name="Header2 3 5 2 2" xfId="1222"/>
    <cellStyle name="Header2 3 5 2 3" xfId="1223"/>
    <cellStyle name="Header2 3 5 3" xfId="1224"/>
    <cellStyle name="Header2 3 5 4" xfId="1225"/>
    <cellStyle name="Header2 3 6" xfId="1226"/>
    <cellStyle name="Header2 3 6 2" xfId="1227"/>
    <cellStyle name="Header2 3 6 2 2" xfId="1228"/>
    <cellStyle name="Header2 3 6 2 3" xfId="1229"/>
    <cellStyle name="Header2 3 6 3" xfId="1230"/>
    <cellStyle name="Header2 3 6 4" xfId="1231"/>
    <cellStyle name="Header2 3 7" xfId="1232"/>
    <cellStyle name="Header2 3 7 2" xfId="1233"/>
    <cellStyle name="Header2 3 7 3" xfId="1234"/>
    <cellStyle name="Header2 3 8" xfId="1235"/>
    <cellStyle name="Header2 3 9" xfId="1236"/>
    <cellStyle name="Header2 4" xfId="1237"/>
    <cellStyle name="Header2 4 2" xfId="1238"/>
    <cellStyle name="Header2 4 3" xfId="1239"/>
    <cellStyle name="Header2 5" xfId="1240"/>
    <cellStyle name="Header2 6" xfId="1241"/>
    <cellStyle name="Header2 7" xfId="1242"/>
    <cellStyle name="Header2 8" xfId="1243"/>
    <cellStyle name="Header2 9" xfId="1244"/>
    <cellStyle name="Heading 1 2" xfId="74"/>
    <cellStyle name="Heading 1 2 2" xfId="1246"/>
    <cellStyle name="Heading 1 2 3" xfId="45879"/>
    <cellStyle name="Heading 1 2 4" xfId="1245"/>
    <cellStyle name="Heading 1 3" xfId="83"/>
    <cellStyle name="Heading 1 3 2" xfId="1247"/>
    <cellStyle name="Heading 1 4" xfId="1248"/>
    <cellStyle name="Heading 1 5" xfId="1249"/>
    <cellStyle name="Heading 1 6" xfId="1250"/>
    <cellStyle name="Heading 1 7" xfId="90"/>
    <cellStyle name="Heading 2 2" xfId="62"/>
    <cellStyle name="Heading 2 2 2" xfId="1252"/>
    <cellStyle name="Heading 2 2 3" xfId="45880"/>
    <cellStyle name="Heading 2 2 4" xfId="1251"/>
    <cellStyle name="Heading 2 3" xfId="81"/>
    <cellStyle name="Heading 2 3 2" xfId="1253"/>
    <cellStyle name="Heading 2 4" xfId="1254"/>
    <cellStyle name="Heading 2 5" xfId="1255"/>
    <cellStyle name="Heading 2 6" xfId="1256"/>
    <cellStyle name="Heading 2 7" xfId="91"/>
    <cellStyle name="Heading 3 10" xfId="1257"/>
    <cellStyle name="Heading 3 11" xfId="1258"/>
    <cellStyle name="Heading 3 12" xfId="92"/>
    <cellStyle name="Heading 3 2" xfId="61"/>
    <cellStyle name="Heading 3 2 10" xfId="1259"/>
    <cellStyle name="Heading 3 2 2" xfId="1260"/>
    <cellStyle name="Heading 3 2 2 2" xfId="1261"/>
    <cellStyle name="Heading 3 2 2 2 2" xfId="1262"/>
    <cellStyle name="Heading 3 2 2 2 2 2" xfId="1263"/>
    <cellStyle name="Heading 3 2 2 2 3" xfId="1264"/>
    <cellStyle name="Heading 3 2 2 3" xfId="1265"/>
    <cellStyle name="Heading 3 2 2 3 2" xfId="1266"/>
    <cellStyle name="Heading 3 2 2 3 2 2" xfId="1267"/>
    <cellStyle name="Heading 3 2 2 3 3" xfId="1268"/>
    <cellStyle name="Heading 3 2 2 4" xfId="1269"/>
    <cellStyle name="Heading 3 2 2 4 2" xfId="1270"/>
    <cellStyle name="Heading 3 2 2 4 2 2" xfId="1271"/>
    <cellStyle name="Heading 3 2 2 4 3" xfId="1272"/>
    <cellStyle name="Heading 3 2 2 5" xfId="1273"/>
    <cellStyle name="Heading 3 2 2 5 2" xfId="1274"/>
    <cellStyle name="Heading 3 2 2 5 2 2" xfId="1275"/>
    <cellStyle name="Heading 3 2 2 5 3" xfId="1276"/>
    <cellStyle name="Heading 3 2 2 6" xfId="1277"/>
    <cellStyle name="Heading 3 2 3" xfId="1278"/>
    <cellStyle name="Heading 3 2 3 2" xfId="1279"/>
    <cellStyle name="Heading 3 2 3 2 2" xfId="1280"/>
    <cellStyle name="Heading 3 2 3 3" xfId="1281"/>
    <cellStyle name="Heading 3 2 4" xfId="1282"/>
    <cellStyle name="Heading 3 2 4 2" xfId="1283"/>
    <cellStyle name="Heading 3 2 4 2 2" xfId="1284"/>
    <cellStyle name="Heading 3 2 4 3" xfId="1285"/>
    <cellStyle name="Heading 3 2 5" xfId="1286"/>
    <cellStyle name="Heading 3 2 5 2" xfId="1287"/>
    <cellStyle name="Heading 3 2 5 2 2" xfId="1288"/>
    <cellStyle name="Heading 3 2 5 3" xfId="1289"/>
    <cellStyle name="Heading 3 2 6" xfId="1290"/>
    <cellStyle name="Heading 3 2 6 2" xfId="1291"/>
    <cellStyle name="Heading 3 2 6 2 2" xfId="1292"/>
    <cellStyle name="Heading 3 2 6 3" xfId="1293"/>
    <cellStyle name="Heading 3 2 7" xfId="1294"/>
    <cellStyle name="Heading 3 2 8" xfId="1295"/>
    <cellStyle name="Heading 3 2 9" xfId="45881"/>
    <cellStyle name="Heading 3 3" xfId="80"/>
    <cellStyle name="Heading 3 3 2" xfId="1297"/>
    <cellStyle name="Heading 3 3 2 2" xfId="1298"/>
    <cellStyle name="Heading 3 3 2 2 2" xfId="1299"/>
    <cellStyle name="Heading 3 3 2 3" xfId="1300"/>
    <cellStyle name="Heading 3 3 3" xfId="1301"/>
    <cellStyle name="Heading 3 3 3 2" xfId="1302"/>
    <cellStyle name="Heading 3 3 3 2 2" xfId="1303"/>
    <cellStyle name="Heading 3 3 3 3" xfId="1304"/>
    <cellStyle name="Heading 3 3 4" xfId="1305"/>
    <cellStyle name="Heading 3 3 4 2" xfId="1306"/>
    <cellStyle name="Heading 3 3 4 2 2" xfId="1307"/>
    <cellStyle name="Heading 3 3 4 3" xfId="1308"/>
    <cellStyle name="Heading 3 3 5" xfId="1309"/>
    <cellStyle name="Heading 3 3 5 2" xfId="1310"/>
    <cellStyle name="Heading 3 3 5 2 2" xfId="1311"/>
    <cellStyle name="Heading 3 3 5 3" xfId="1312"/>
    <cellStyle name="Heading 3 3 6" xfId="1313"/>
    <cellStyle name="Heading 3 3 7" xfId="1296"/>
    <cellStyle name="Heading 3 4" xfId="1314"/>
    <cellStyle name="Heading 3 4 2" xfId="1315"/>
    <cellStyle name="Heading 3 4 2 2" xfId="1316"/>
    <cellStyle name="Heading 3 4 3" xfId="1317"/>
    <cellStyle name="Heading 3 4 4" xfId="1318"/>
    <cellStyle name="Heading 3 5" xfId="1319"/>
    <cellStyle name="Heading 3 5 2" xfId="1320"/>
    <cellStyle name="Heading 3 5 2 2" xfId="1321"/>
    <cellStyle name="Heading 3 5 3" xfId="1322"/>
    <cellStyle name="Heading 3 5 4" xfId="1323"/>
    <cellStyle name="Heading 3 6" xfId="1324"/>
    <cellStyle name="Heading 3 6 2" xfId="1325"/>
    <cellStyle name="Heading 3 6 2 2" xfId="1326"/>
    <cellStyle name="Heading 3 6 3" xfId="1327"/>
    <cellStyle name="Heading 3 6 4" xfId="1328"/>
    <cellStyle name="Heading 3 7" xfId="1329"/>
    <cellStyle name="Heading 3 7 2" xfId="1330"/>
    <cellStyle name="Heading 3 7 2 2" xfId="1331"/>
    <cellStyle name="Heading 3 7 3" xfId="1332"/>
    <cellStyle name="Heading 3 8" xfId="1333"/>
    <cellStyle name="Heading 3 8 2" xfId="1334"/>
    <cellStyle name="Heading 3 9" xfId="1335"/>
    <cellStyle name="Heading 4 2" xfId="64"/>
    <cellStyle name="Heading 4 2 2" xfId="1337"/>
    <cellStyle name="Heading 4 2 3" xfId="45882"/>
    <cellStyle name="Heading 4 2 4" xfId="1336"/>
    <cellStyle name="Heading 4 3" xfId="1338"/>
    <cellStyle name="Heading 4 4" xfId="1339"/>
    <cellStyle name="Heading 4 5" xfId="1340"/>
    <cellStyle name="Heading 4 6" xfId="1341"/>
    <cellStyle name="Heading 4 7" xfId="93"/>
    <cellStyle name="Hyperlink 2" xfId="1342"/>
    <cellStyle name="Input [yellow]" xfId="25"/>
    <cellStyle name="Input [yellow] 10" xfId="45883"/>
    <cellStyle name="Input [yellow] 11" xfId="45861"/>
    <cellStyle name="Input [yellow] 12" xfId="1343"/>
    <cellStyle name="Input [yellow] 2" xfId="1344"/>
    <cellStyle name="Input [yellow] 2 10" xfId="1345"/>
    <cellStyle name="Input [yellow] 2 11" xfId="1346"/>
    <cellStyle name="Input [yellow] 2 12" xfId="46161"/>
    <cellStyle name="Input [yellow] 2 13" xfId="46394"/>
    <cellStyle name="Input [yellow] 2 2" xfId="1347"/>
    <cellStyle name="Input [yellow] 2 2 2" xfId="1348"/>
    <cellStyle name="Input [yellow] 2 2 2 2" xfId="1349"/>
    <cellStyle name="Input [yellow] 2 2 3" xfId="1350"/>
    <cellStyle name="Input [yellow] 2 3" xfId="1351"/>
    <cellStyle name="Input [yellow] 2 3 2" xfId="1352"/>
    <cellStyle name="Input [yellow] 2 3 2 2" xfId="1353"/>
    <cellStyle name="Input [yellow] 2 3 2 2 2" xfId="1354"/>
    <cellStyle name="Input [yellow] 2 3 2 3" xfId="1355"/>
    <cellStyle name="Input [yellow] 2 3 2 4" xfId="1356"/>
    <cellStyle name="Input [yellow] 2 3 3" xfId="1357"/>
    <cellStyle name="Input [yellow] 2 3 3 2" xfId="1358"/>
    <cellStyle name="Input [yellow] 2 3 3 2 2" xfId="1359"/>
    <cellStyle name="Input [yellow] 2 3 3 3" xfId="1360"/>
    <cellStyle name="Input [yellow] 2 3 3 4" xfId="1361"/>
    <cellStyle name="Input [yellow] 2 3 4" xfId="1362"/>
    <cellStyle name="Input [yellow] 2 3 4 2" xfId="1363"/>
    <cellStyle name="Input [yellow] 2 3 4 2 2" xfId="1364"/>
    <cellStyle name="Input [yellow] 2 3 4 3" xfId="1365"/>
    <cellStyle name="Input [yellow] 2 3 4 4" xfId="1366"/>
    <cellStyle name="Input [yellow] 2 3 5" xfId="1367"/>
    <cellStyle name="Input [yellow] 2 3 5 2" xfId="1368"/>
    <cellStyle name="Input [yellow] 2 3 5 2 2" xfId="1369"/>
    <cellStyle name="Input [yellow] 2 3 5 2 3" xfId="1370"/>
    <cellStyle name="Input [yellow] 2 3 5 3" xfId="1371"/>
    <cellStyle name="Input [yellow] 2 3 5 4" xfId="1372"/>
    <cellStyle name="Input [yellow] 2 3 6" xfId="1373"/>
    <cellStyle name="Input [yellow] 2 3 6 2" xfId="1374"/>
    <cellStyle name="Input [yellow] 2 3 6 2 2" xfId="1375"/>
    <cellStyle name="Input [yellow] 2 3 6 3" xfId="1376"/>
    <cellStyle name="Input [yellow] 2 3 6 4" xfId="1377"/>
    <cellStyle name="Input [yellow] 2 3 7" xfId="1378"/>
    <cellStyle name="Input [yellow] 2 3 7 2" xfId="1379"/>
    <cellStyle name="Input [yellow] 2 3 7 3" xfId="1380"/>
    <cellStyle name="Input [yellow] 2 3 8" xfId="1381"/>
    <cellStyle name="Input [yellow] 2 3 9" xfId="1382"/>
    <cellStyle name="Input [yellow] 2 4" xfId="1383"/>
    <cellStyle name="Input [yellow] 2 4 2" xfId="1384"/>
    <cellStyle name="Input [yellow] 2 4 2 2" xfId="1385"/>
    <cellStyle name="Input [yellow] 2 4 2 3" xfId="1386"/>
    <cellStyle name="Input [yellow] 2 4 3" xfId="1387"/>
    <cellStyle name="Input [yellow] 2 4 3 2" xfId="1388"/>
    <cellStyle name="Input [yellow] 2 4 3 3" xfId="1389"/>
    <cellStyle name="Input [yellow] 2 4 4" xfId="1390"/>
    <cellStyle name="Input [yellow] 2 4 5" xfId="1391"/>
    <cellStyle name="Input [yellow] 2 5" xfId="1392"/>
    <cellStyle name="Input [yellow] 2 5 2" xfId="1393"/>
    <cellStyle name="Input [yellow] 2 5 2 2" xfId="1394"/>
    <cellStyle name="Input [yellow] 2 5 2 3" xfId="1395"/>
    <cellStyle name="Input [yellow] 2 5 3" xfId="1396"/>
    <cellStyle name="Input [yellow] 2 5 3 2" xfId="1397"/>
    <cellStyle name="Input [yellow] 2 5 3 3" xfId="1398"/>
    <cellStyle name="Input [yellow] 2 5 4" xfId="1399"/>
    <cellStyle name="Input [yellow] 2 5 5" xfId="1400"/>
    <cellStyle name="Input [yellow] 2 6" xfId="1401"/>
    <cellStyle name="Input [yellow] 2 6 2" xfId="1402"/>
    <cellStyle name="Input [yellow] 2 6 2 2" xfId="1403"/>
    <cellStyle name="Input [yellow] 2 6 2 3" xfId="1404"/>
    <cellStyle name="Input [yellow] 2 6 3" xfId="1405"/>
    <cellStyle name="Input [yellow] 2 6 3 2" xfId="1406"/>
    <cellStyle name="Input [yellow] 2 6 3 3" xfId="1407"/>
    <cellStyle name="Input [yellow] 2 6 4" xfId="1408"/>
    <cellStyle name="Input [yellow] 2 6 5" xfId="1409"/>
    <cellStyle name="Input [yellow] 2 7" xfId="1410"/>
    <cellStyle name="Input [yellow] 2 8" xfId="1411"/>
    <cellStyle name="Input [yellow] 2 9" xfId="1412"/>
    <cellStyle name="Input [yellow] 3" xfId="1413"/>
    <cellStyle name="Input [yellow] 3 2" xfId="1414"/>
    <cellStyle name="Input [yellow] 3 2 2" xfId="1415"/>
    <cellStyle name="Input [yellow] 3 3" xfId="1416"/>
    <cellStyle name="Input [yellow] 4" xfId="1417"/>
    <cellStyle name="Input [yellow] 4 2" xfId="1418"/>
    <cellStyle name="Input [yellow] 5" xfId="1419"/>
    <cellStyle name="Input [yellow] 6" xfId="1420"/>
    <cellStyle name="Input [yellow] 7" xfId="1421"/>
    <cellStyle name="Input [yellow] 8" xfId="1422"/>
    <cellStyle name="Input [yellow] 9" xfId="1423"/>
    <cellStyle name="Input 10" xfId="1424"/>
    <cellStyle name="Input 10 2" xfId="1425"/>
    <cellStyle name="Input 10 2 2" xfId="46162"/>
    <cellStyle name="Input 10 2 3" xfId="46395"/>
    <cellStyle name="Input 10 3" xfId="1426"/>
    <cellStyle name="Input 10 4" xfId="45884"/>
    <cellStyle name="Input 10 5" xfId="46332"/>
    <cellStyle name="Input 11" xfId="1427"/>
    <cellStyle name="Input 11 2" xfId="1428"/>
    <cellStyle name="Input 11 2 2" xfId="46163"/>
    <cellStyle name="Input 11 2 3" xfId="46396"/>
    <cellStyle name="Input 11 3" xfId="1429"/>
    <cellStyle name="Input 11 4" xfId="45885"/>
    <cellStyle name="Input 11 5" xfId="45859"/>
    <cellStyle name="Input 12" xfId="1430"/>
    <cellStyle name="Input 12 2" xfId="46164"/>
    <cellStyle name="Input 12 2 2" xfId="46397"/>
    <cellStyle name="Input 12 3" xfId="45886"/>
    <cellStyle name="Input 12 4" xfId="46331"/>
    <cellStyle name="Input 13" xfId="1431"/>
    <cellStyle name="Input 13 2" xfId="46165"/>
    <cellStyle name="Input 13 2 2" xfId="46398"/>
    <cellStyle name="Input 13 3" xfId="45887"/>
    <cellStyle name="Input 13 4" xfId="45857"/>
    <cellStyle name="Input 14" xfId="1432"/>
    <cellStyle name="Input 14 2" xfId="46166"/>
    <cellStyle name="Input 14 2 2" xfId="46399"/>
    <cellStyle name="Input 14 3" xfId="45888"/>
    <cellStyle name="Input 14 4" xfId="46329"/>
    <cellStyle name="Input 15" xfId="1433"/>
    <cellStyle name="Input 15 2" xfId="46167"/>
    <cellStyle name="Input 15 2 2" xfId="46400"/>
    <cellStyle name="Input 15 3" xfId="45889"/>
    <cellStyle name="Input 15 4" xfId="45855"/>
    <cellStyle name="Input 16" xfId="1434"/>
    <cellStyle name="Input 17" xfId="97"/>
    <cellStyle name="Input 2" xfId="1435"/>
    <cellStyle name="Input 2 10" xfId="1436"/>
    <cellStyle name="Input 2 11" xfId="1437"/>
    <cellStyle name="Input 2 12" xfId="1438"/>
    <cellStyle name="Input 2 13" xfId="45890"/>
    <cellStyle name="Input 2 14" xfId="45854"/>
    <cellStyle name="Input 2 2" xfId="1439"/>
    <cellStyle name="Input 2 2 10" xfId="1440"/>
    <cellStyle name="Input 2 2 11" xfId="1441"/>
    <cellStyle name="Input 2 2 12" xfId="1442"/>
    <cellStyle name="Input 2 2 13" xfId="1443"/>
    <cellStyle name="Input 2 2 14" xfId="46168"/>
    <cellStyle name="Input 2 2 15" xfId="46401"/>
    <cellStyle name="Input 2 2 2" xfId="1444"/>
    <cellStyle name="Input 2 2 2 2" xfId="1445"/>
    <cellStyle name="Input 2 2 2 2 2" xfId="1446"/>
    <cellStyle name="Input 2 2 2 2 3" xfId="1447"/>
    <cellStyle name="Input 2 2 2 3" xfId="1448"/>
    <cellStyle name="Input 2 2 2 3 2" xfId="1449"/>
    <cellStyle name="Input 2 2 2 3 3" xfId="1450"/>
    <cellStyle name="Input 2 2 2 4" xfId="1451"/>
    <cellStyle name="Input 2 2 2 5" xfId="1452"/>
    <cellStyle name="Input 2 2 3" xfId="1453"/>
    <cellStyle name="Input 2 2 3 2" xfId="1454"/>
    <cellStyle name="Input 2 2 3 2 2" xfId="1455"/>
    <cellStyle name="Input 2 2 3 2 3" xfId="1456"/>
    <cellStyle name="Input 2 2 3 3" xfId="1457"/>
    <cellStyle name="Input 2 2 3 3 2" xfId="1458"/>
    <cellStyle name="Input 2 2 3 3 3" xfId="1459"/>
    <cellStyle name="Input 2 2 3 4" xfId="1460"/>
    <cellStyle name="Input 2 2 3 5" xfId="1461"/>
    <cellStyle name="Input 2 2 4" xfId="1462"/>
    <cellStyle name="Input 2 2 4 2" xfId="1463"/>
    <cellStyle name="Input 2 2 4 2 2" xfId="1464"/>
    <cellStyle name="Input 2 2 4 2 3" xfId="1465"/>
    <cellStyle name="Input 2 2 4 3" xfId="1466"/>
    <cellStyle name="Input 2 2 4 3 2" xfId="1467"/>
    <cellStyle name="Input 2 2 4 3 3" xfId="1468"/>
    <cellStyle name="Input 2 2 4 4" xfId="1469"/>
    <cellStyle name="Input 2 2 4 5" xfId="1470"/>
    <cellStyle name="Input 2 2 5" xfId="1471"/>
    <cellStyle name="Input 2 2 5 2" xfId="1472"/>
    <cellStyle name="Input 2 2 5 2 2" xfId="1473"/>
    <cellStyle name="Input 2 2 5 2 3" xfId="1474"/>
    <cellStyle name="Input 2 2 5 3" xfId="1475"/>
    <cellStyle name="Input 2 2 5 3 2" xfId="1476"/>
    <cellStyle name="Input 2 2 5 3 3" xfId="1477"/>
    <cellStyle name="Input 2 2 5 4" xfId="1478"/>
    <cellStyle name="Input 2 2 5 5" xfId="1479"/>
    <cellStyle name="Input 2 2 6" xfId="1480"/>
    <cellStyle name="Input 2 2 6 2" xfId="1481"/>
    <cellStyle name="Input 2 2 6 2 2" xfId="1482"/>
    <cellStyle name="Input 2 2 6 2 3" xfId="1483"/>
    <cellStyle name="Input 2 2 6 3" xfId="1484"/>
    <cellStyle name="Input 2 2 6 3 2" xfId="1485"/>
    <cellStyle name="Input 2 2 6 3 3" xfId="1486"/>
    <cellStyle name="Input 2 2 6 4" xfId="1487"/>
    <cellStyle name="Input 2 2 6 5" xfId="1488"/>
    <cellStyle name="Input 2 2 7" xfId="1489"/>
    <cellStyle name="Input 2 2 7 2" xfId="1490"/>
    <cellStyle name="Input 2 2 7 3" xfId="1491"/>
    <cellStyle name="Input 2 2 8" xfId="1492"/>
    <cellStyle name="Input 2 2 8 2" xfId="1493"/>
    <cellStyle name="Input 2 2 8 3" xfId="1494"/>
    <cellStyle name="Input 2 2 9" xfId="1495"/>
    <cellStyle name="Input 2 3" xfId="1496"/>
    <cellStyle name="Input 2 3 10" xfId="1497"/>
    <cellStyle name="Input 2 3 2" xfId="1498"/>
    <cellStyle name="Input 2 3 2 2" xfId="1499"/>
    <cellStyle name="Input 2 3 2 2 2" xfId="1500"/>
    <cellStyle name="Input 2 3 2 2 3" xfId="1501"/>
    <cellStyle name="Input 2 3 2 3" xfId="1502"/>
    <cellStyle name="Input 2 3 2 3 2" xfId="1503"/>
    <cellStyle name="Input 2 3 2 3 3" xfId="1504"/>
    <cellStyle name="Input 2 3 2 4" xfId="1505"/>
    <cellStyle name="Input 2 3 2 5" xfId="1506"/>
    <cellStyle name="Input 2 3 3" xfId="1507"/>
    <cellStyle name="Input 2 3 3 2" xfId="1508"/>
    <cellStyle name="Input 2 3 3 2 2" xfId="1509"/>
    <cellStyle name="Input 2 3 3 2 3" xfId="1510"/>
    <cellStyle name="Input 2 3 3 3" xfId="1511"/>
    <cellStyle name="Input 2 3 3 3 2" xfId="1512"/>
    <cellStyle name="Input 2 3 3 3 3" xfId="1513"/>
    <cellStyle name="Input 2 3 3 4" xfId="1514"/>
    <cellStyle name="Input 2 3 3 5" xfId="1515"/>
    <cellStyle name="Input 2 3 4" xfId="1516"/>
    <cellStyle name="Input 2 3 4 2" xfId="1517"/>
    <cellStyle name="Input 2 3 4 2 2" xfId="1518"/>
    <cellStyle name="Input 2 3 4 2 3" xfId="1519"/>
    <cellStyle name="Input 2 3 4 3" xfId="1520"/>
    <cellStyle name="Input 2 3 4 3 2" xfId="1521"/>
    <cellStyle name="Input 2 3 4 3 3" xfId="1522"/>
    <cellStyle name="Input 2 3 4 4" xfId="1523"/>
    <cellStyle name="Input 2 3 4 5" xfId="1524"/>
    <cellStyle name="Input 2 3 5" xfId="1525"/>
    <cellStyle name="Input 2 3 5 2" xfId="1526"/>
    <cellStyle name="Input 2 3 5 2 2" xfId="1527"/>
    <cellStyle name="Input 2 3 5 2 3" xfId="1528"/>
    <cellStyle name="Input 2 3 5 3" xfId="1529"/>
    <cellStyle name="Input 2 3 5 3 2" xfId="1530"/>
    <cellStyle name="Input 2 3 5 3 3" xfId="1531"/>
    <cellStyle name="Input 2 3 5 4" xfId="1532"/>
    <cellStyle name="Input 2 3 5 5" xfId="1533"/>
    <cellStyle name="Input 2 3 6" xfId="1534"/>
    <cellStyle name="Input 2 3 6 2" xfId="1535"/>
    <cellStyle name="Input 2 3 6 2 2" xfId="1536"/>
    <cellStyle name="Input 2 3 6 2 3" xfId="1537"/>
    <cellStyle name="Input 2 3 6 3" xfId="1538"/>
    <cellStyle name="Input 2 3 6 3 2" xfId="1539"/>
    <cellStyle name="Input 2 3 6 3 3" xfId="1540"/>
    <cellStyle name="Input 2 3 6 4" xfId="1541"/>
    <cellStyle name="Input 2 3 6 5" xfId="1542"/>
    <cellStyle name="Input 2 3 7" xfId="1543"/>
    <cellStyle name="Input 2 3 7 2" xfId="1544"/>
    <cellStyle name="Input 2 3 7 3" xfId="1545"/>
    <cellStyle name="Input 2 3 8" xfId="1546"/>
    <cellStyle name="Input 2 3 8 2" xfId="1547"/>
    <cellStyle name="Input 2 3 8 3" xfId="1548"/>
    <cellStyle name="Input 2 3 9" xfId="1549"/>
    <cellStyle name="Input 2 4" xfId="1550"/>
    <cellStyle name="Input 2 4 2" xfId="1551"/>
    <cellStyle name="Input 2 4 2 2" xfId="1552"/>
    <cellStyle name="Input 2 4 2 3" xfId="1553"/>
    <cellStyle name="Input 2 4 3" xfId="1554"/>
    <cellStyle name="Input 2 4 3 2" xfId="1555"/>
    <cellStyle name="Input 2 4 3 3" xfId="1556"/>
    <cellStyle name="Input 2 4 4" xfId="1557"/>
    <cellStyle name="Input 2 4 5" xfId="1558"/>
    <cellStyle name="Input 2 5" xfId="1559"/>
    <cellStyle name="Input 2 5 2" xfId="1560"/>
    <cellStyle name="Input 2 5 2 2" xfId="1561"/>
    <cellStyle name="Input 2 5 2 3" xfId="1562"/>
    <cellStyle name="Input 2 5 3" xfId="1563"/>
    <cellStyle name="Input 2 5 3 2" xfId="1564"/>
    <cellStyle name="Input 2 5 3 3" xfId="1565"/>
    <cellStyle name="Input 2 5 4" xfId="1566"/>
    <cellStyle name="Input 2 5 5" xfId="1567"/>
    <cellStyle name="Input 2 6" xfId="1568"/>
    <cellStyle name="Input 2 6 2" xfId="1569"/>
    <cellStyle name="Input 2 6 2 2" xfId="1570"/>
    <cellStyle name="Input 2 6 2 3" xfId="1571"/>
    <cellStyle name="Input 2 6 3" xfId="1572"/>
    <cellStyle name="Input 2 6 3 2" xfId="1573"/>
    <cellStyle name="Input 2 6 3 3" xfId="1574"/>
    <cellStyle name="Input 2 6 4" xfId="1575"/>
    <cellStyle name="Input 2 6 5" xfId="1576"/>
    <cellStyle name="Input 2 7" xfId="1577"/>
    <cellStyle name="Input 2 7 2" xfId="1578"/>
    <cellStyle name="Input 2 7 3" xfId="1579"/>
    <cellStyle name="Input 2 8" xfId="1580"/>
    <cellStyle name="Input 2 9" xfId="1581"/>
    <cellStyle name="Input 3" xfId="1582"/>
    <cellStyle name="Input 3 10" xfId="1583"/>
    <cellStyle name="Input 3 11" xfId="1584"/>
    <cellStyle name="Input 3 12" xfId="1585"/>
    <cellStyle name="Input 3 13" xfId="1586"/>
    <cellStyle name="Input 3 14" xfId="45891"/>
    <cellStyle name="Input 3 15" xfId="45853"/>
    <cellStyle name="Input 3 2" xfId="1587"/>
    <cellStyle name="Input 3 2 10" xfId="46402"/>
    <cellStyle name="Input 3 2 2" xfId="1588"/>
    <cellStyle name="Input 3 2 2 2" xfId="1589"/>
    <cellStyle name="Input 3 2 2 3" xfId="1590"/>
    <cellStyle name="Input 3 2 3" xfId="1591"/>
    <cellStyle name="Input 3 2 3 2" xfId="1592"/>
    <cellStyle name="Input 3 2 3 3" xfId="1593"/>
    <cellStyle name="Input 3 2 4" xfId="1594"/>
    <cellStyle name="Input 3 2 5" xfId="1595"/>
    <cellStyle name="Input 3 2 6" xfId="1596"/>
    <cellStyle name="Input 3 2 7" xfId="1597"/>
    <cellStyle name="Input 3 2 8" xfId="1598"/>
    <cellStyle name="Input 3 2 9" xfId="46169"/>
    <cellStyle name="Input 3 3" xfId="1599"/>
    <cellStyle name="Input 3 3 2" xfId="1600"/>
    <cellStyle name="Input 3 3 2 2" xfId="1601"/>
    <cellStyle name="Input 3 3 2 3" xfId="1602"/>
    <cellStyle name="Input 3 3 3" xfId="1603"/>
    <cellStyle name="Input 3 3 3 2" xfId="1604"/>
    <cellStyle name="Input 3 3 3 3" xfId="1605"/>
    <cellStyle name="Input 3 3 4" xfId="1606"/>
    <cellStyle name="Input 3 3 5" xfId="1607"/>
    <cellStyle name="Input 3 4" xfId="1608"/>
    <cellStyle name="Input 3 4 2" xfId="1609"/>
    <cellStyle name="Input 3 4 2 2" xfId="1610"/>
    <cellStyle name="Input 3 4 2 3" xfId="1611"/>
    <cellStyle name="Input 3 4 3" xfId="1612"/>
    <cellStyle name="Input 3 4 3 2" xfId="1613"/>
    <cellStyle name="Input 3 4 3 3" xfId="1614"/>
    <cellStyle name="Input 3 4 4" xfId="1615"/>
    <cellStyle name="Input 3 4 5" xfId="1616"/>
    <cellStyle name="Input 3 5" xfId="1617"/>
    <cellStyle name="Input 3 5 2" xfId="1618"/>
    <cellStyle name="Input 3 5 2 2" xfId="1619"/>
    <cellStyle name="Input 3 5 2 3" xfId="1620"/>
    <cellStyle name="Input 3 5 3" xfId="1621"/>
    <cellStyle name="Input 3 5 3 2" xfId="1622"/>
    <cellStyle name="Input 3 5 3 3" xfId="1623"/>
    <cellStyle name="Input 3 5 4" xfId="1624"/>
    <cellStyle name="Input 3 5 5" xfId="1625"/>
    <cellStyle name="Input 3 6" xfId="1626"/>
    <cellStyle name="Input 3 6 2" xfId="1627"/>
    <cellStyle name="Input 3 6 2 2" xfId="1628"/>
    <cellStyle name="Input 3 6 2 3" xfId="1629"/>
    <cellStyle name="Input 3 6 3" xfId="1630"/>
    <cellStyle name="Input 3 6 3 2" xfId="1631"/>
    <cellStyle name="Input 3 6 3 3" xfId="1632"/>
    <cellStyle name="Input 3 6 4" xfId="1633"/>
    <cellStyle name="Input 3 6 5" xfId="1634"/>
    <cellStyle name="Input 3 7" xfId="1635"/>
    <cellStyle name="Input 3 7 2" xfId="1636"/>
    <cellStyle name="Input 3 7 3" xfId="1637"/>
    <cellStyle name="Input 3 8" xfId="1638"/>
    <cellStyle name="Input 3 8 2" xfId="1639"/>
    <cellStyle name="Input 3 8 3" xfId="1640"/>
    <cellStyle name="Input 3 9" xfId="1641"/>
    <cellStyle name="Input 4" xfId="1642"/>
    <cellStyle name="Input 4 10" xfId="1643"/>
    <cellStyle name="Input 4 11" xfId="1644"/>
    <cellStyle name="Input 4 12" xfId="1645"/>
    <cellStyle name="Input 4 13" xfId="1646"/>
    <cellStyle name="Input 4 14" xfId="45892"/>
    <cellStyle name="Input 4 15" xfId="45852"/>
    <cellStyle name="Input 4 2" xfId="1647"/>
    <cellStyle name="Input 4 2 10" xfId="46403"/>
    <cellStyle name="Input 4 2 2" xfId="1648"/>
    <cellStyle name="Input 4 2 2 2" xfId="1649"/>
    <cellStyle name="Input 4 2 2 3" xfId="1650"/>
    <cellStyle name="Input 4 2 3" xfId="1651"/>
    <cellStyle name="Input 4 2 3 2" xfId="1652"/>
    <cellStyle name="Input 4 2 3 3" xfId="1653"/>
    <cellStyle name="Input 4 2 4" xfId="1654"/>
    <cellStyle name="Input 4 2 5" xfId="1655"/>
    <cellStyle name="Input 4 2 6" xfId="1656"/>
    <cellStyle name="Input 4 2 7" xfId="1657"/>
    <cellStyle name="Input 4 2 8" xfId="1658"/>
    <cellStyle name="Input 4 2 9" xfId="46170"/>
    <cellStyle name="Input 4 3" xfId="1659"/>
    <cellStyle name="Input 4 3 2" xfId="1660"/>
    <cellStyle name="Input 4 3 2 2" xfId="1661"/>
    <cellStyle name="Input 4 3 2 3" xfId="1662"/>
    <cellStyle name="Input 4 3 3" xfId="1663"/>
    <cellStyle name="Input 4 3 3 2" xfId="1664"/>
    <cellStyle name="Input 4 3 3 3" xfId="1665"/>
    <cellStyle name="Input 4 3 4" xfId="1666"/>
    <cellStyle name="Input 4 3 5" xfId="1667"/>
    <cellStyle name="Input 4 4" xfId="1668"/>
    <cellStyle name="Input 4 4 2" xfId="1669"/>
    <cellStyle name="Input 4 4 2 2" xfId="1670"/>
    <cellStyle name="Input 4 4 2 3" xfId="1671"/>
    <cellStyle name="Input 4 4 3" xfId="1672"/>
    <cellStyle name="Input 4 4 3 2" xfId="1673"/>
    <cellStyle name="Input 4 4 3 3" xfId="1674"/>
    <cellStyle name="Input 4 4 4" xfId="1675"/>
    <cellStyle name="Input 4 4 5" xfId="1676"/>
    <cellStyle name="Input 4 5" xfId="1677"/>
    <cellStyle name="Input 4 5 2" xfId="1678"/>
    <cellStyle name="Input 4 5 2 2" xfId="1679"/>
    <cellStyle name="Input 4 5 2 3" xfId="1680"/>
    <cellStyle name="Input 4 5 3" xfId="1681"/>
    <cellStyle name="Input 4 5 3 2" xfId="1682"/>
    <cellStyle name="Input 4 5 3 3" xfId="1683"/>
    <cellStyle name="Input 4 5 4" xfId="1684"/>
    <cellStyle name="Input 4 5 5" xfId="1685"/>
    <cellStyle name="Input 4 6" xfId="1686"/>
    <cellStyle name="Input 4 6 2" xfId="1687"/>
    <cellStyle name="Input 4 6 2 2" xfId="1688"/>
    <cellStyle name="Input 4 6 2 3" xfId="1689"/>
    <cellStyle name="Input 4 6 3" xfId="1690"/>
    <cellStyle name="Input 4 6 3 2" xfId="1691"/>
    <cellStyle name="Input 4 6 3 3" xfId="1692"/>
    <cellStyle name="Input 4 6 4" xfId="1693"/>
    <cellStyle name="Input 4 6 5" xfId="1694"/>
    <cellStyle name="Input 4 7" xfId="1695"/>
    <cellStyle name="Input 4 7 2" xfId="1696"/>
    <cellStyle name="Input 4 7 3" xfId="1697"/>
    <cellStyle name="Input 4 8" xfId="1698"/>
    <cellStyle name="Input 4 8 2" xfId="1699"/>
    <cellStyle name="Input 4 8 3" xfId="1700"/>
    <cellStyle name="Input 4 9" xfId="1701"/>
    <cellStyle name="Input 5" xfId="1702"/>
    <cellStyle name="Input 5 2" xfId="1703"/>
    <cellStyle name="Input 5 2 2" xfId="1704"/>
    <cellStyle name="Input 5 2 3" xfId="1705"/>
    <cellStyle name="Input 5 2 4" xfId="46171"/>
    <cellStyle name="Input 5 2 5" xfId="46404"/>
    <cellStyle name="Input 5 3" xfId="1706"/>
    <cellStyle name="Input 5 3 2" xfId="1707"/>
    <cellStyle name="Input 5 3 3" xfId="1708"/>
    <cellStyle name="Input 5 4" xfId="1709"/>
    <cellStyle name="Input 5 5" xfId="1710"/>
    <cellStyle name="Input 5 6" xfId="1711"/>
    <cellStyle name="Input 5 7" xfId="45893"/>
    <cellStyle name="Input 5 8" xfId="45851"/>
    <cellStyle name="Input 6" xfId="1712"/>
    <cellStyle name="Input 6 2" xfId="1713"/>
    <cellStyle name="Input 6 2 2" xfId="1714"/>
    <cellStyle name="Input 6 2 3" xfId="1715"/>
    <cellStyle name="Input 6 2 4" xfId="46172"/>
    <cellStyle name="Input 6 2 5" xfId="46405"/>
    <cellStyle name="Input 6 3" xfId="1716"/>
    <cellStyle name="Input 6 3 2" xfId="1717"/>
    <cellStyle name="Input 6 3 3" xfId="1718"/>
    <cellStyle name="Input 6 4" xfId="1719"/>
    <cellStyle name="Input 6 5" xfId="1720"/>
    <cellStyle name="Input 6 6" xfId="1721"/>
    <cellStyle name="Input 6 7" xfId="45894"/>
    <cellStyle name="Input 6 8" xfId="45850"/>
    <cellStyle name="Input 7" xfId="1722"/>
    <cellStyle name="Input 7 2" xfId="1723"/>
    <cellStyle name="Input 7 2 2" xfId="1724"/>
    <cellStyle name="Input 7 2 3" xfId="1725"/>
    <cellStyle name="Input 7 2 4" xfId="46173"/>
    <cellStyle name="Input 7 2 5" xfId="46406"/>
    <cellStyle name="Input 7 3" xfId="1726"/>
    <cellStyle name="Input 7 3 2" xfId="1727"/>
    <cellStyle name="Input 7 3 3" xfId="1728"/>
    <cellStyle name="Input 7 4" xfId="1729"/>
    <cellStyle name="Input 7 5" xfId="1730"/>
    <cellStyle name="Input 7 6" xfId="1731"/>
    <cellStyle name="Input 7 7" xfId="45895"/>
    <cellStyle name="Input 7 8" xfId="45849"/>
    <cellStyle name="Input 8" xfId="1732"/>
    <cellStyle name="Input 8 2" xfId="1733"/>
    <cellStyle name="Input 8 2 2" xfId="1734"/>
    <cellStyle name="Input 8 2 3" xfId="1735"/>
    <cellStyle name="Input 8 2 4" xfId="46174"/>
    <cellStyle name="Input 8 2 5" xfId="46407"/>
    <cellStyle name="Input 8 3" xfId="1736"/>
    <cellStyle name="Input 8 3 2" xfId="1737"/>
    <cellStyle name="Input 8 3 3" xfId="1738"/>
    <cellStyle name="Input 8 4" xfId="1739"/>
    <cellStyle name="Input 8 5" xfId="1740"/>
    <cellStyle name="Input 8 6" xfId="1741"/>
    <cellStyle name="Input 8 7" xfId="45896"/>
    <cellStyle name="Input 8 8" xfId="45848"/>
    <cellStyle name="Input 9" xfId="1742"/>
    <cellStyle name="Input 9 2" xfId="1743"/>
    <cellStyle name="Input 9 2 2" xfId="1744"/>
    <cellStyle name="Input 9 2 3" xfId="1745"/>
    <cellStyle name="Input 9 2 4" xfId="46175"/>
    <cellStyle name="Input 9 2 5" xfId="46408"/>
    <cellStyle name="Input 9 3" xfId="1746"/>
    <cellStyle name="Input 9 3 2" xfId="1747"/>
    <cellStyle name="Input 9 3 3" xfId="1748"/>
    <cellStyle name="Input 9 4" xfId="1749"/>
    <cellStyle name="Input 9 5" xfId="1750"/>
    <cellStyle name="Input 9 6" xfId="1751"/>
    <cellStyle name="Input 9 7" xfId="45897"/>
    <cellStyle name="Input 9 8" xfId="45847"/>
    <cellStyle name="Label" xfId="65"/>
    <cellStyle name="Linked Cell 2" xfId="1752"/>
    <cellStyle name="Linked Cell 2 2" xfId="1753"/>
    <cellStyle name="Linked Cell 2 3" xfId="45898"/>
    <cellStyle name="Linked Cell 3" xfId="1754"/>
    <cellStyle name="Linked Cell 4" xfId="1755"/>
    <cellStyle name="Linked Cell 5" xfId="1756"/>
    <cellStyle name="Linked Cell 6" xfId="1757"/>
    <cellStyle name="Linked Cell 7" xfId="100"/>
    <cellStyle name="Neutral 2" xfId="1758"/>
    <cellStyle name="Neutral 2 2" xfId="1759"/>
    <cellStyle name="Neutral 2 3" xfId="45899"/>
    <cellStyle name="Neutral 3" xfId="1760"/>
    <cellStyle name="Neutral 4" xfId="1761"/>
    <cellStyle name="Neutral 5" xfId="1762"/>
    <cellStyle name="Neutral 6" xfId="1763"/>
    <cellStyle name="Neutral 7" xfId="96"/>
    <cellStyle name="Norm੎੎" xfId="45900"/>
    <cellStyle name="Normal" xfId="0" builtinId="0"/>
    <cellStyle name="Normal - Style1" xfId="26"/>
    <cellStyle name="Normal - Style1 2" xfId="45625"/>
    <cellStyle name="Normal 10" xfId="57"/>
    <cellStyle name="Normal 10 2" xfId="45595"/>
    <cellStyle name="Normal 10 3" xfId="1764"/>
    <cellStyle name="Normal 11" xfId="1765"/>
    <cellStyle name="Normal 11 2" xfId="45596"/>
    <cellStyle name="Normal 12" xfId="1766"/>
    <cellStyle name="Normal 12 2" xfId="1767"/>
    <cellStyle name="Normal 12 3" xfId="45597"/>
    <cellStyle name="Normal 13" xfId="1768"/>
    <cellStyle name="Normal 13 2" xfId="45598"/>
    <cellStyle name="Normal 14" xfId="1769"/>
    <cellStyle name="Normal 14 2" xfId="1770"/>
    <cellStyle name="Normal 14 3" xfId="1771"/>
    <cellStyle name="Normal 15" xfId="1772"/>
    <cellStyle name="Normal 15 2" xfId="1773"/>
    <cellStyle name="Normal 15 3" xfId="45599"/>
    <cellStyle name="Normal 16" xfId="89"/>
    <cellStyle name="Normal 16 2" xfId="45600"/>
    <cellStyle name="Normal 17" xfId="1774"/>
    <cellStyle name="Normal 17 2" xfId="45601"/>
    <cellStyle name="Normal 18" xfId="1775"/>
    <cellStyle name="Normal 19" xfId="1776"/>
    <cellStyle name="Normal 2" xfId="13"/>
    <cellStyle name="Normal 2 10" xfId="1778"/>
    <cellStyle name="Normal 2 10 2" xfId="1779"/>
    <cellStyle name="Normal 2 10 3" xfId="1780"/>
    <cellStyle name="Normal 2 11" xfId="1781"/>
    <cellStyle name="Normal 2 11 2" xfId="1782"/>
    <cellStyle name="Normal 2 11 3" xfId="1783"/>
    <cellStyle name="Normal 2 12" xfId="45673"/>
    <cellStyle name="Normal 2 13" xfId="1777"/>
    <cellStyle name="Normal 2 2" xfId="54"/>
    <cellStyle name="Normal 2 2 10" xfId="1785"/>
    <cellStyle name="Normal 2 2 11" xfId="45679"/>
    <cellStyle name="Normal 2 2 12" xfId="1784"/>
    <cellStyle name="Normal 2 2 2" xfId="1786"/>
    <cellStyle name="Normal 2 2 2 2" xfId="1787"/>
    <cellStyle name="Normal 2 2 2 2 2" xfId="1788"/>
    <cellStyle name="Normal 2 2 2 2 2 2" xfId="1789"/>
    <cellStyle name="Normal 2 2 2 2 2 2 2" xfId="1790"/>
    <cellStyle name="Normal 2 2 2 2 2 2 2 2" xfId="1791"/>
    <cellStyle name="Normal 2 2 2 2 2 2 2 2 2" xfId="1792"/>
    <cellStyle name="Normal 2 2 2 2 2 2 2 2 2 2" xfId="1793"/>
    <cellStyle name="Normal 2 2 2 2 2 2 2 2 2 2 2" xfId="1794"/>
    <cellStyle name="Normal 2 2 2 2 2 2 2 2 2 2 2 2" xfId="1795"/>
    <cellStyle name="Normal 2 2 2 2 2 2 2 2 2 2 2 2 2" xfId="1796"/>
    <cellStyle name="Normal 2 2 2 2 2 2 2 2 2 2 2_20090723FX_CS対応検討資料" xfId="1797"/>
    <cellStyle name="Normal 2 2 2 2 2 2 2 2 2 2 3" xfId="1798"/>
    <cellStyle name="Normal 2 2 2 2 2 2 2 2 2 3" xfId="1799"/>
    <cellStyle name="Normal 2 2 2 2 2 2 2 2 2 3 2" xfId="1800"/>
    <cellStyle name="Normal 2 2 2 2 2 2 2 2 2_20090723FX_CS対応検討資料" xfId="1801"/>
    <cellStyle name="Normal 2 2 2 2 2 2 2 2 3" xfId="1802"/>
    <cellStyle name="Normal 2 2 2 2 2 2 2 2 3 2" xfId="1803"/>
    <cellStyle name="Normal 2 2 2 2 2 2 2 2 3 2 2" xfId="1804"/>
    <cellStyle name="Normal 2 2 2 2 2 2 2 2 3_20090723FX_CS対応検討資料" xfId="1805"/>
    <cellStyle name="Normal 2 2 2 2 2 2 2 2 4" xfId="1806"/>
    <cellStyle name="Normal 2 2 2 2 2 2 2 3" xfId="1807"/>
    <cellStyle name="Normal 2 2 2 2 2 2 2 3 2" xfId="1808"/>
    <cellStyle name="Normal 2 2 2 2 2 2 2 3 2 2" xfId="1809"/>
    <cellStyle name="Normal 2 2 2 2 2 2 2 3 2_20090723FX_CS対応検討資料" xfId="1810"/>
    <cellStyle name="Normal 2 2 2 2 2 2 2 4" xfId="1811"/>
    <cellStyle name="Normal 2 2 2 2 2 2 2_20090723FX_CS対応検討資料" xfId="1812"/>
    <cellStyle name="Normal 2 2 2 2 2 2 3" xfId="1813"/>
    <cellStyle name="Normal 2 2 2 2 2 2 4" xfId="1814"/>
    <cellStyle name="Normal 2 2 2 2 2 2 5" xfId="1815"/>
    <cellStyle name="Normal 2 2 2 2 2 2 5 2" xfId="1816"/>
    <cellStyle name="Normal 2 2 2 2 2 2 5 2 2" xfId="1817"/>
    <cellStyle name="Normal 2 2 2 2 2 2 5_20090723FX_CS対応検討資料" xfId="1818"/>
    <cellStyle name="Normal 2 2 2 2 2 2 6" xfId="1819"/>
    <cellStyle name="Normal 2 2 2 2 2 3" xfId="1820"/>
    <cellStyle name="Normal 2 2 2 2 2 4" xfId="1821"/>
    <cellStyle name="Normal 2 2 2 2 2 5" xfId="1822"/>
    <cellStyle name="Normal 2 2 2 2 2 5 2" xfId="1823"/>
    <cellStyle name="Normal 2 2 2 2 2 5 2 2" xfId="1824"/>
    <cellStyle name="Normal 2 2 2 2 2 5 2_20090723FX_CS対応検討資料" xfId="1825"/>
    <cellStyle name="Normal 2 2 2 2 2 6" xfId="1826"/>
    <cellStyle name="Normal 2 2 2 2 2_20090723FX_CS対応検討資料" xfId="1827"/>
    <cellStyle name="Normal 2 2 2 2 3" xfId="1828"/>
    <cellStyle name="Normal 2 2 2 2 4" xfId="1829"/>
    <cellStyle name="Normal 2 2 2 2 5" xfId="1830"/>
    <cellStyle name="Normal 2 2 2 2 6" xfId="1831"/>
    <cellStyle name="Normal 2 2 2 2 6 2" xfId="1832"/>
    <cellStyle name="Normal 2 2 2 2 6 2 2" xfId="1833"/>
    <cellStyle name="Normal 2 2 2 2 6_20090723FX_CS対応検討資料" xfId="1834"/>
    <cellStyle name="Normal 2 2 2 2 7" xfId="1835"/>
    <cellStyle name="Normal 2 2 2 3" xfId="1836"/>
    <cellStyle name="Normal 2 2 2 4" xfId="1837"/>
    <cellStyle name="Normal 2 2 2 5" xfId="1838"/>
    <cellStyle name="Normal 2 2 2 6" xfId="1839"/>
    <cellStyle name="Normal 2 2 2 6 2" xfId="1840"/>
    <cellStyle name="Normal 2 2 2 6 2 2" xfId="1841"/>
    <cellStyle name="Normal 2 2 2 6 2_20090723FX_CS対応検討資料" xfId="1842"/>
    <cellStyle name="Normal 2 2 2 7" xfId="1843"/>
    <cellStyle name="Normal 2 2 2 8" xfId="45685"/>
    <cellStyle name="Normal 2 2 2 9" xfId="46126"/>
    <cellStyle name="Normal 2 2 2_20090723FX_CS対応検討資料" xfId="1844"/>
    <cellStyle name="Normal 2 2 3" xfId="1845"/>
    <cellStyle name="Normal 2 2 3 2" xfId="1846"/>
    <cellStyle name="Normal 2 2 3 3" xfId="45901"/>
    <cellStyle name="Normal 2 2 4" xfId="1847"/>
    <cellStyle name="Normal 2 2 4 2" xfId="1848"/>
    <cellStyle name="Normal 2 2 5" xfId="1849"/>
    <cellStyle name="Normal 2 2 6" xfId="1850"/>
    <cellStyle name="Normal 2 2 7" xfId="1851"/>
    <cellStyle name="Normal 2 2 7 2" xfId="1852"/>
    <cellStyle name="Normal 2 2 7 2 2" xfId="1853"/>
    <cellStyle name="Normal 2 2 7_20090723FX_CS対応検討資料" xfId="1854"/>
    <cellStyle name="Normal 2 2 8" xfId="1855"/>
    <cellStyle name="Normal 2 2 9" xfId="1856"/>
    <cellStyle name="Normal 2 3" xfId="5"/>
    <cellStyle name="Normal 2 3 2" xfId="55"/>
    <cellStyle name="Normal 2 3 2 2" xfId="45688"/>
    <cellStyle name="Normal 2 3 2 3" xfId="1858"/>
    <cellStyle name="Normal 2 3 3" xfId="1859"/>
    <cellStyle name="Normal 2 3 4" xfId="45604"/>
    <cellStyle name="Normal 2 3 5" xfId="1857"/>
    <cellStyle name="Normal 2 4" xfId="1860"/>
    <cellStyle name="Normal 2 4 2" xfId="1861"/>
    <cellStyle name="Normal 2 4 3" xfId="1862"/>
    <cellStyle name="Normal 2 5" xfId="1863"/>
    <cellStyle name="Normal 2 5 2" xfId="1864"/>
    <cellStyle name="Normal 2 6" xfId="1865"/>
    <cellStyle name="Normal 2 7" xfId="1866"/>
    <cellStyle name="Normal 2 7 2" xfId="1867"/>
    <cellStyle name="Normal 2 7 2 2" xfId="1868"/>
    <cellStyle name="Normal 2 7 2_20090723FX_CS対応検討資料" xfId="1869"/>
    <cellStyle name="Normal 2 8" xfId="1870"/>
    <cellStyle name="Normal 2 9" xfId="1871"/>
    <cellStyle name="Normal 2_20090401_FX量産立上げPJ資料2" xfId="1872"/>
    <cellStyle name="Normal 20" xfId="1873"/>
    <cellStyle name="Normal 21" xfId="1874"/>
    <cellStyle name="Normal 22" xfId="1875"/>
    <cellStyle name="Normal 23" xfId="1876"/>
    <cellStyle name="Normal 24" xfId="1877"/>
    <cellStyle name="Normal 24 2" xfId="45621"/>
    <cellStyle name="Normal 24 3" xfId="45636"/>
    <cellStyle name="Normal 25" xfId="1878"/>
    <cellStyle name="Normal 26" xfId="1879"/>
    <cellStyle name="Normal 261" xfId="45661"/>
    <cellStyle name="Normal 27" xfId="1880"/>
    <cellStyle name="Normal 28" xfId="1881"/>
    <cellStyle name="Normal 29" xfId="1882"/>
    <cellStyle name="Normal 3" xfId="15"/>
    <cellStyle name="Normal 3 10" xfId="1883"/>
    <cellStyle name="Normal 3 2" xfId="47"/>
    <cellStyle name="Normal 3 2 2" xfId="1885"/>
    <cellStyle name="Normal 3 2 3" xfId="45684"/>
    <cellStyle name="Normal 3 2 4" xfId="1884"/>
    <cellStyle name="Normal 3 3" xfId="1886"/>
    <cellStyle name="Normal 3 3 2" xfId="1887"/>
    <cellStyle name="Normal 3 3 2 2" xfId="1888"/>
    <cellStyle name="Normal 3 3 2 3" xfId="45607"/>
    <cellStyle name="Normal 3 3 3" xfId="1889"/>
    <cellStyle name="Normal 3 3 3 2" xfId="1890"/>
    <cellStyle name="Normal 3 3 3 3" xfId="45608"/>
    <cellStyle name="Normal 3 3 4" xfId="1891"/>
    <cellStyle name="Normal 3 3 5" xfId="45606"/>
    <cellStyle name="Normal 3 4" xfId="1892"/>
    <cellStyle name="Normal 3 4 2" xfId="1893"/>
    <cellStyle name="Normal 3 4 3" xfId="1894"/>
    <cellStyle name="Normal 3 5" xfId="1895"/>
    <cellStyle name="Normal 3 5 2" xfId="45609"/>
    <cellStyle name="Normal 3 6" xfId="1896"/>
    <cellStyle name="Normal 3 7" xfId="1897"/>
    <cellStyle name="Normal 3 8" xfId="45605"/>
    <cellStyle name="Normal 3 9" xfId="45675"/>
    <cellStyle name="Normal 30" xfId="1898"/>
    <cellStyle name="Normal 31" xfId="1899"/>
    <cellStyle name="Normal 32" xfId="1900"/>
    <cellStyle name="Normal 32 2" xfId="1901"/>
    <cellStyle name="Normal 33" xfId="12"/>
    <cellStyle name="Normal 33 2" xfId="45671"/>
    <cellStyle name="Normal 33 3" xfId="1902"/>
    <cellStyle name="Normal 34" xfId="1903"/>
    <cellStyle name="Normal 35" xfId="1904"/>
    <cellStyle name="Normal 36" xfId="1905"/>
    <cellStyle name="Normal 37" xfId="1906"/>
    <cellStyle name="Normal 38" xfId="1907"/>
    <cellStyle name="Normal 39" xfId="1908"/>
    <cellStyle name="Normal 4" xfId="7"/>
    <cellStyle name="Normal 4 2" xfId="1910"/>
    <cellStyle name="Normal 4 3" xfId="1911"/>
    <cellStyle name="Normal 4 4" xfId="51"/>
    <cellStyle name="Normal 4 5" xfId="45662"/>
    <cellStyle name="Normal 4 6" xfId="45667"/>
    <cellStyle name="Normal 4 62" xfId="45658"/>
    <cellStyle name="Normal 4 7" xfId="1909"/>
    <cellStyle name="Normal 4 73" xfId="45657"/>
    <cellStyle name="Normal 40" xfId="1912"/>
    <cellStyle name="Normal 40 2" xfId="1913"/>
    <cellStyle name="Normal 41" xfId="1914"/>
    <cellStyle name="Normal 41 2" xfId="1915"/>
    <cellStyle name="Normal 42" xfId="1916"/>
    <cellStyle name="Normal 43" xfId="1917"/>
    <cellStyle name="Normal 44" xfId="1918"/>
    <cellStyle name="Normal 45" xfId="1919"/>
    <cellStyle name="Normal 46" xfId="1920"/>
    <cellStyle name="Normal 47" xfId="1921"/>
    <cellStyle name="Normal 48" xfId="1922"/>
    <cellStyle name="Normal 49" xfId="1923"/>
    <cellStyle name="Normal 5" xfId="39"/>
    <cellStyle name="Normal 5 2" xfId="53"/>
    <cellStyle name="Normal 5 2 2" xfId="45903"/>
    <cellStyle name="Normal 5 2 3" xfId="1925"/>
    <cellStyle name="Normal 5 3" xfId="1926"/>
    <cellStyle name="Normal 5 3 2" xfId="45902"/>
    <cellStyle name="Normal 5 4" xfId="45680"/>
    <cellStyle name="Normal 5 5" xfId="1924"/>
    <cellStyle name="Normal 50" xfId="1927"/>
    <cellStyle name="Normal 51" xfId="1928"/>
    <cellStyle name="Normal 52" xfId="1929"/>
    <cellStyle name="Normal 53" xfId="45592"/>
    <cellStyle name="Normal 54" xfId="45603"/>
    <cellStyle name="Normal 55" xfId="45617"/>
    <cellStyle name="Normal 56" xfId="45637"/>
    <cellStyle name="Normal 57" xfId="45638"/>
    <cellStyle name="Normal 58" xfId="45640"/>
    <cellStyle name="Normal 59" xfId="45641"/>
    <cellStyle name="Normal 6" xfId="40"/>
    <cellStyle name="Normal 6 2" xfId="1931"/>
    <cellStyle name="Normal 6 3" xfId="45610"/>
    <cellStyle name="Normal 6 4" xfId="45681"/>
    <cellStyle name="Normal 6 5" xfId="1930"/>
    <cellStyle name="Normal 60" xfId="45642"/>
    <cellStyle name="Normal 61" xfId="45656"/>
    <cellStyle name="Normal 62" xfId="128"/>
    <cellStyle name="Normal 63" xfId="45665"/>
    <cellStyle name="Normal 64" xfId="86"/>
    <cellStyle name="Normal 65" xfId="46560"/>
    <cellStyle name="Normal 66" xfId="46561"/>
    <cellStyle name="Normal 67" xfId="46562"/>
    <cellStyle name="Normal 7" xfId="48"/>
    <cellStyle name="Normal 7 2" xfId="45611"/>
    <cellStyle name="Normal 7 3" xfId="45689"/>
    <cellStyle name="Normal 7 4" xfId="1932"/>
    <cellStyle name="Normal 8" xfId="49"/>
    <cellStyle name="Normal 8 2" xfId="1934"/>
    <cellStyle name="Normal 8 2 2" xfId="1935"/>
    <cellStyle name="Normal 8 2 3" xfId="45613"/>
    <cellStyle name="Normal 8 3" xfId="1936"/>
    <cellStyle name="Normal 8 3 2" xfId="1937"/>
    <cellStyle name="Normal 8 3 3" xfId="45614"/>
    <cellStyle name="Normal 8 4" xfId="1938"/>
    <cellStyle name="Normal 8 5" xfId="45612"/>
    <cellStyle name="Normal 8 6" xfId="46156"/>
    <cellStyle name="Normal 8 7" xfId="1933"/>
    <cellStyle name="Normal 9" xfId="50"/>
    <cellStyle name="Normal 9 2" xfId="45615"/>
    <cellStyle name="Normal 9 3" xfId="1939"/>
    <cellStyle name="Note 10" xfId="1940"/>
    <cellStyle name="Note 11" xfId="1941"/>
    <cellStyle name="Note 12" xfId="1942"/>
    <cellStyle name="Note 13" xfId="45639"/>
    <cellStyle name="Note 14" xfId="45643"/>
    <cellStyle name="Note 15" xfId="45669"/>
    <cellStyle name="Note 2" xfId="1943"/>
    <cellStyle name="Note 2 10" xfId="1944"/>
    <cellStyle name="Note 2 11" xfId="1945"/>
    <cellStyle name="Note 2 12" xfId="1946"/>
    <cellStyle name="Note 2 13" xfId="1947"/>
    <cellStyle name="Note 2 14" xfId="45904"/>
    <cellStyle name="Note 2 15" xfId="45846"/>
    <cellStyle name="Note 2 2" xfId="1948"/>
    <cellStyle name="Note 2 2 10" xfId="1949"/>
    <cellStyle name="Note 2 2 11" xfId="1950"/>
    <cellStyle name="Note 2 2 12" xfId="1951"/>
    <cellStyle name="Note 2 2 13" xfId="1952"/>
    <cellStyle name="Note 2 2 14" xfId="1953"/>
    <cellStyle name="Note 2 2 15" xfId="46176"/>
    <cellStyle name="Note 2 2 16" xfId="46409"/>
    <cellStyle name="Note 2 2 2" xfId="1954"/>
    <cellStyle name="Note 2 2 2 2" xfId="1955"/>
    <cellStyle name="Note 2 2 2 2 2" xfId="1956"/>
    <cellStyle name="Note 2 2 2 2 3" xfId="1957"/>
    <cellStyle name="Note 2 2 2 3" xfId="1958"/>
    <cellStyle name="Note 2 2 2 3 2" xfId="1959"/>
    <cellStyle name="Note 2 2 2 3 3" xfId="1960"/>
    <cellStyle name="Note 2 2 2 4" xfId="1961"/>
    <cellStyle name="Note 2 2 2 5" xfId="1962"/>
    <cellStyle name="Note 2 2 3" xfId="1963"/>
    <cellStyle name="Note 2 2 3 2" xfId="1964"/>
    <cellStyle name="Note 2 2 3 2 2" xfId="1965"/>
    <cellStyle name="Note 2 2 3 2 3" xfId="1966"/>
    <cellStyle name="Note 2 2 3 3" xfId="1967"/>
    <cellStyle name="Note 2 2 3 3 2" xfId="1968"/>
    <cellStyle name="Note 2 2 3 3 3" xfId="1969"/>
    <cellStyle name="Note 2 2 3 4" xfId="1970"/>
    <cellStyle name="Note 2 2 3 5" xfId="1971"/>
    <cellStyle name="Note 2 2 4" xfId="1972"/>
    <cellStyle name="Note 2 2 4 2" xfId="1973"/>
    <cellStyle name="Note 2 2 4 2 2" xfId="1974"/>
    <cellStyle name="Note 2 2 4 2 3" xfId="1975"/>
    <cellStyle name="Note 2 2 4 3" xfId="1976"/>
    <cellStyle name="Note 2 2 4 3 2" xfId="1977"/>
    <cellStyle name="Note 2 2 4 3 3" xfId="1978"/>
    <cellStyle name="Note 2 2 4 4" xfId="1979"/>
    <cellStyle name="Note 2 2 4 5" xfId="1980"/>
    <cellStyle name="Note 2 2 5" xfId="1981"/>
    <cellStyle name="Note 2 2 5 2" xfId="1982"/>
    <cellStyle name="Note 2 2 5 2 2" xfId="1983"/>
    <cellStyle name="Note 2 2 5 2 3" xfId="1984"/>
    <cellStyle name="Note 2 2 5 3" xfId="1985"/>
    <cellStyle name="Note 2 2 5 3 2" xfId="1986"/>
    <cellStyle name="Note 2 2 5 3 3" xfId="1987"/>
    <cellStyle name="Note 2 2 5 4" xfId="1988"/>
    <cellStyle name="Note 2 2 5 5" xfId="1989"/>
    <cellStyle name="Note 2 2 6" xfId="1990"/>
    <cellStyle name="Note 2 2 6 2" xfId="1991"/>
    <cellStyle name="Note 2 2 6 2 2" xfId="1992"/>
    <cellStyle name="Note 2 2 6 2 3" xfId="1993"/>
    <cellStyle name="Note 2 2 6 3" xfId="1994"/>
    <cellStyle name="Note 2 2 6 3 2" xfId="1995"/>
    <cellStyle name="Note 2 2 6 3 3" xfId="1996"/>
    <cellStyle name="Note 2 2 6 4" xfId="1997"/>
    <cellStyle name="Note 2 2 6 5" xfId="1998"/>
    <cellStyle name="Note 2 2 7" xfId="1999"/>
    <cellStyle name="Note 2 2 7 2" xfId="2000"/>
    <cellStyle name="Note 2 2 7 3" xfId="2001"/>
    <cellStyle name="Note 2 2 8" xfId="2002"/>
    <cellStyle name="Note 2 2 8 2" xfId="2003"/>
    <cellStyle name="Note 2 2 8 3" xfId="2004"/>
    <cellStyle name="Note 2 2 9" xfId="2005"/>
    <cellStyle name="Note 2 3" xfId="2006"/>
    <cellStyle name="Note 2 3 10" xfId="2007"/>
    <cellStyle name="Note 2 3 2" xfId="2008"/>
    <cellStyle name="Note 2 3 2 2" xfId="2009"/>
    <cellStyle name="Note 2 3 2 2 2" xfId="2010"/>
    <cellStyle name="Note 2 3 2 2 3" xfId="2011"/>
    <cellStyle name="Note 2 3 2 3" xfId="2012"/>
    <cellStyle name="Note 2 3 2 3 2" xfId="2013"/>
    <cellStyle name="Note 2 3 2 3 3" xfId="2014"/>
    <cellStyle name="Note 2 3 2 4" xfId="2015"/>
    <cellStyle name="Note 2 3 2 5" xfId="2016"/>
    <cellStyle name="Note 2 3 3" xfId="2017"/>
    <cellStyle name="Note 2 3 3 2" xfId="2018"/>
    <cellStyle name="Note 2 3 3 2 2" xfId="2019"/>
    <cellStyle name="Note 2 3 3 2 3" xfId="2020"/>
    <cellStyle name="Note 2 3 3 3" xfId="2021"/>
    <cellStyle name="Note 2 3 3 3 2" xfId="2022"/>
    <cellStyle name="Note 2 3 3 3 3" xfId="2023"/>
    <cellStyle name="Note 2 3 3 4" xfId="2024"/>
    <cellStyle name="Note 2 3 3 5" xfId="2025"/>
    <cellStyle name="Note 2 3 4" xfId="2026"/>
    <cellStyle name="Note 2 3 4 2" xfId="2027"/>
    <cellStyle name="Note 2 3 4 2 2" xfId="2028"/>
    <cellStyle name="Note 2 3 4 2 3" xfId="2029"/>
    <cellStyle name="Note 2 3 4 3" xfId="2030"/>
    <cellStyle name="Note 2 3 4 3 2" xfId="2031"/>
    <cellStyle name="Note 2 3 4 3 3" xfId="2032"/>
    <cellStyle name="Note 2 3 4 4" xfId="2033"/>
    <cellStyle name="Note 2 3 4 5" xfId="2034"/>
    <cellStyle name="Note 2 3 5" xfId="2035"/>
    <cellStyle name="Note 2 3 5 2" xfId="2036"/>
    <cellStyle name="Note 2 3 5 2 2" xfId="2037"/>
    <cellStyle name="Note 2 3 5 2 3" xfId="2038"/>
    <cellStyle name="Note 2 3 5 3" xfId="2039"/>
    <cellStyle name="Note 2 3 5 3 2" xfId="2040"/>
    <cellStyle name="Note 2 3 5 3 3" xfId="2041"/>
    <cellStyle name="Note 2 3 5 4" xfId="2042"/>
    <cellStyle name="Note 2 3 5 5" xfId="2043"/>
    <cellStyle name="Note 2 3 6" xfId="2044"/>
    <cellStyle name="Note 2 3 6 2" xfId="2045"/>
    <cellStyle name="Note 2 3 6 2 2" xfId="2046"/>
    <cellStyle name="Note 2 3 6 2 3" xfId="2047"/>
    <cellStyle name="Note 2 3 6 3" xfId="2048"/>
    <cellStyle name="Note 2 3 6 3 2" xfId="2049"/>
    <cellStyle name="Note 2 3 6 3 3" xfId="2050"/>
    <cellStyle name="Note 2 3 6 4" xfId="2051"/>
    <cellStyle name="Note 2 3 6 5" xfId="2052"/>
    <cellStyle name="Note 2 3 7" xfId="2053"/>
    <cellStyle name="Note 2 3 7 2" xfId="2054"/>
    <cellStyle name="Note 2 3 7 3" xfId="2055"/>
    <cellStyle name="Note 2 3 8" xfId="2056"/>
    <cellStyle name="Note 2 3 8 2" xfId="2057"/>
    <cellStyle name="Note 2 3 8 3" xfId="2058"/>
    <cellStyle name="Note 2 3 9" xfId="2059"/>
    <cellStyle name="Note 2 4" xfId="2060"/>
    <cellStyle name="Note 2 4 2" xfId="2061"/>
    <cellStyle name="Note 2 4 2 2" xfId="2062"/>
    <cellStyle name="Note 2 4 2 3" xfId="2063"/>
    <cellStyle name="Note 2 4 3" xfId="2064"/>
    <cellStyle name="Note 2 4 3 2" xfId="2065"/>
    <cellStyle name="Note 2 4 3 3" xfId="2066"/>
    <cellStyle name="Note 2 4 4" xfId="2067"/>
    <cellStyle name="Note 2 4 5" xfId="2068"/>
    <cellStyle name="Note 2 5" xfId="2069"/>
    <cellStyle name="Note 2 5 2" xfId="2070"/>
    <cellStyle name="Note 2 5 2 2" xfId="2071"/>
    <cellStyle name="Note 2 5 2 3" xfId="2072"/>
    <cellStyle name="Note 2 5 3" xfId="2073"/>
    <cellStyle name="Note 2 5 3 2" xfId="2074"/>
    <cellStyle name="Note 2 5 3 3" xfId="2075"/>
    <cellStyle name="Note 2 5 4" xfId="2076"/>
    <cellStyle name="Note 2 5 5" xfId="2077"/>
    <cellStyle name="Note 2 6" xfId="2078"/>
    <cellStyle name="Note 2 6 2" xfId="2079"/>
    <cellStyle name="Note 2 6 2 2" xfId="2080"/>
    <cellStyle name="Note 2 6 2 3" xfId="2081"/>
    <cellStyle name="Note 2 6 3" xfId="2082"/>
    <cellStyle name="Note 2 6 3 2" xfId="2083"/>
    <cellStyle name="Note 2 6 3 3" xfId="2084"/>
    <cellStyle name="Note 2 6 4" xfId="2085"/>
    <cellStyle name="Note 2 6 5" xfId="2086"/>
    <cellStyle name="Note 2 7" xfId="2087"/>
    <cellStyle name="Note 2 7 2" xfId="2088"/>
    <cellStyle name="Note 2 7 3" xfId="2089"/>
    <cellStyle name="Note 2 8" xfId="2090"/>
    <cellStyle name="Note 2 9" xfId="2091"/>
    <cellStyle name="Note 3" xfId="2092"/>
    <cellStyle name="Note 3 10" xfId="2093"/>
    <cellStyle name="Note 3 11" xfId="2094"/>
    <cellStyle name="Note 3 12" xfId="2095"/>
    <cellStyle name="Note 3 13" xfId="2096"/>
    <cellStyle name="Note 3 14" xfId="2097"/>
    <cellStyle name="Note 3 15" xfId="45905"/>
    <cellStyle name="Note 3 16" xfId="45845"/>
    <cellStyle name="Note 3 2" xfId="2098"/>
    <cellStyle name="Note 3 2 10" xfId="46177"/>
    <cellStyle name="Note 3 2 11" xfId="46410"/>
    <cellStyle name="Note 3 2 2" xfId="2099"/>
    <cellStyle name="Note 3 2 2 2" xfId="2100"/>
    <cellStyle name="Note 3 2 2 3" xfId="2101"/>
    <cellStyle name="Note 3 2 3" xfId="2102"/>
    <cellStyle name="Note 3 2 3 2" xfId="2103"/>
    <cellStyle name="Note 3 2 3 3" xfId="2104"/>
    <cellStyle name="Note 3 2 4" xfId="2105"/>
    <cellStyle name="Note 3 2 5" xfId="2106"/>
    <cellStyle name="Note 3 2 6" xfId="2107"/>
    <cellStyle name="Note 3 2 7" xfId="2108"/>
    <cellStyle name="Note 3 2 8" xfId="2109"/>
    <cellStyle name="Note 3 2 9" xfId="2110"/>
    <cellStyle name="Note 3 3" xfId="2111"/>
    <cellStyle name="Note 3 3 2" xfId="2112"/>
    <cellStyle name="Note 3 3 2 2" xfId="2113"/>
    <cellStyle name="Note 3 3 2 3" xfId="2114"/>
    <cellStyle name="Note 3 3 3" xfId="2115"/>
    <cellStyle name="Note 3 3 3 2" xfId="2116"/>
    <cellStyle name="Note 3 3 3 3" xfId="2117"/>
    <cellStyle name="Note 3 3 4" xfId="2118"/>
    <cellStyle name="Note 3 3 5" xfId="2119"/>
    <cellStyle name="Note 3 4" xfId="2120"/>
    <cellStyle name="Note 3 4 2" xfId="2121"/>
    <cellStyle name="Note 3 4 2 2" xfId="2122"/>
    <cellStyle name="Note 3 4 2 3" xfId="2123"/>
    <cellStyle name="Note 3 4 3" xfId="2124"/>
    <cellStyle name="Note 3 4 3 2" xfId="2125"/>
    <cellStyle name="Note 3 4 3 3" xfId="2126"/>
    <cellStyle name="Note 3 4 4" xfId="2127"/>
    <cellStyle name="Note 3 4 5" xfId="2128"/>
    <cellStyle name="Note 3 5" xfId="2129"/>
    <cellStyle name="Note 3 5 2" xfId="2130"/>
    <cellStyle name="Note 3 5 2 2" xfId="2131"/>
    <cellStyle name="Note 3 5 2 3" xfId="2132"/>
    <cellStyle name="Note 3 5 3" xfId="2133"/>
    <cellStyle name="Note 3 5 3 2" xfId="2134"/>
    <cellStyle name="Note 3 5 3 3" xfId="2135"/>
    <cellStyle name="Note 3 5 4" xfId="2136"/>
    <cellStyle name="Note 3 5 5" xfId="2137"/>
    <cellStyle name="Note 3 6" xfId="2138"/>
    <cellStyle name="Note 3 6 2" xfId="2139"/>
    <cellStyle name="Note 3 6 2 2" xfId="2140"/>
    <cellStyle name="Note 3 6 2 3" xfId="2141"/>
    <cellStyle name="Note 3 6 3" xfId="2142"/>
    <cellStyle name="Note 3 6 3 2" xfId="2143"/>
    <cellStyle name="Note 3 6 3 3" xfId="2144"/>
    <cellStyle name="Note 3 6 4" xfId="2145"/>
    <cellStyle name="Note 3 6 5" xfId="2146"/>
    <cellStyle name="Note 3 7" xfId="2147"/>
    <cellStyle name="Note 3 7 2" xfId="2148"/>
    <cellStyle name="Note 3 7 3" xfId="2149"/>
    <cellStyle name="Note 3 8" xfId="2150"/>
    <cellStyle name="Note 3 8 2" xfId="2151"/>
    <cellStyle name="Note 3 8 3" xfId="2152"/>
    <cellStyle name="Note 3 9" xfId="2153"/>
    <cellStyle name="Note 4" xfId="2154"/>
    <cellStyle name="Note 4 10" xfId="2155"/>
    <cellStyle name="Note 4 11" xfId="2156"/>
    <cellStyle name="Note 4 2" xfId="2157"/>
    <cellStyle name="Note 4 2 2" xfId="2158"/>
    <cellStyle name="Note 4 2 2 2" xfId="2159"/>
    <cellStyle name="Note 4 2 2 3" xfId="2160"/>
    <cellStyle name="Note 4 2 3" xfId="2161"/>
    <cellStyle name="Note 4 2 3 2" xfId="2162"/>
    <cellStyle name="Note 4 2 3 3" xfId="2163"/>
    <cellStyle name="Note 4 2 4" xfId="2164"/>
    <cellStyle name="Note 4 2 5" xfId="2165"/>
    <cellStyle name="Note 4 3" xfId="2166"/>
    <cellStyle name="Note 4 3 2" xfId="2167"/>
    <cellStyle name="Note 4 3 2 2" xfId="2168"/>
    <cellStyle name="Note 4 3 2 3" xfId="2169"/>
    <cellStyle name="Note 4 3 3" xfId="2170"/>
    <cellStyle name="Note 4 3 3 2" xfId="2171"/>
    <cellStyle name="Note 4 3 3 3" xfId="2172"/>
    <cellStyle name="Note 4 3 4" xfId="2173"/>
    <cellStyle name="Note 4 3 5" xfId="2174"/>
    <cellStyle name="Note 4 4" xfId="2175"/>
    <cellStyle name="Note 4 4 2" xfId="2176"/>
    <cellStyle name="Note 4 4 2 2" xfId="2177"/>
    <cellStyle name="Note 4 4 2 3" xfId="2178"/>
    <cellStyle name="Note 4 4 3" xfId="2179"/>
    <cellStyle name="Note 4 4 3 2" xfId="2180"/>
    <cellStyle name="Note 4 4 3 3" xfId="2181"/>
    <cellStyle name="Note 4 4 4" xfId="2182"/>
    <cellStyle name="Note 4 4 5" xfId="2183"/>
    <cellStyle name="Note 4 5" xfId="2184"/>
    <cellStyle name="Note 4 5 2" xfId="2185"/>
    <cellStyle name="Note 4 5 2 2" xfId="2186"/>
    <cellStyle name="Note 4 5 2 3" xfId="2187"/>
    <cellStyle name="Note 4 5 3" xfId="2188"/>
    <cellStyle name="Note 4 5 3 2" xfId="2189"/>
    <cellStyle name="Note 4 5 3 3" xfId="2190"/>
    <cellStyle name="Note 4 5 4" xfId="2191"/>
    <cellStyle name="Note 4 5 5" xfId="2192"/>
    <cellStyle name="Note 4 6" xfId="2193"/>
    <cellStyle name="Note 4 6 2" xfId="2194"/>
    <cellStyle name="Note 4 6 2 2" xfId="2195"/>
    <cellStyle name="Note 4 6 2 3" xfId="2196"/>
    <cellStyle name="Note 4 6 3" xfId="2197"/>
    <cellStyle name="Note 4 6 3 2" xfId="2198"/>
    <cellStyle name="Note 4 6 3 3" xfId="2199"/>
    <cellStyle name="Note 4 6 4" xfId="2200"/>
    <cellStyle name="Note 4 6 5" xfId="2201"/>
    <cellStyle name="Note 4 7" xfId="2202"/>
    <cellStyle name="Note 4 7 2" xfId="2203"/>
    <cellStyle name="Note 4 7 3" xfId="2204"/>
    <cellStyle name="Note 4 8" xfId="2205"/>
    <cellStyle name="Note 4 8 2" xfId="2206"/>
    <cellStyle name="Note 4 8 3" xfId="2207"/>
    <cellStyle name="Note 4 9" xfId="2208"/>
    <cellStyle name="Note 5" xfId="2209"/>
    <cellStyle name="Note 5 2" xfId="2210"/>
    <cellStyle name="Note 5 2 2" xfId="2211"/>
    <cellStyle name="Note 5 2 3" xfId="2212"/>
    <cellStyle name="Note 5 3" xfId="2213"/>
    <cellStyle name="Note 5 3 2" xfId="2214"/>
    <cellStyle name="Note 5 3 3" xfId="2215"/>
    <cellStyle name="Note 5 4" xfId="2216"/>
    <cellStyle name="Note 5 5" xfId="2217"/>
    <cellStyle name="Note 5 6" xfId="2218"/>
    <cellStyle name="Note 6" xfId="2219"/>
    <cellStyle name="Note 6 2" xfId="2220"/>
    <cellStyle name="Note 6 2 2" xfId="2221"/>
    <cellStyle name="Note 6 2 3" xfId="2222"/>
    <cellStyle name="Note 6 3" xfId="2223"/>
    <cellStyle name="Note 6 3 2" xfId="2224"/>
    <cellStyle name="Note 6 3 3" xfId="2225"/>
    <cellStyle name="Note 6 4" xfId="2226"/>
    <cellStyle name="Note 6 5" xfId="2227"/>
    <cellStyle name="Note 6 6" xfId="2228"/>
    <cellStyle name="Note 7" xfId="2229"/>
    <cellStyle name="Note 7 2" xfId="2230"/>
    <cellStyle name="Note 7 2 2" xfId="2231"/>
    <cellStyle name="Note 7 2 3" xfId="2232"/>
    <cellStyle name="Note 7 3" xfId="2233"/>
    <cellStyle name="Note 7 3 2" xfId="2234"/>
    <cellStyle name="Note 7 3 3" xfId="2235"/>
    <cellStyle name="Note 7 4" xfId="2236"/>
    <cellStyle name="Note 7 5" xfId="2237"/>
    <cellStyle name="Note 8" xfId="2238"/>
    <cellStyle name="Note 8 2" xfId="2239"/>
    <cellStyle name="Note 8 3" xfId="2240"/>
    <cellStyle name="Note 9" xfId="2241"/>
    <cellStyle name="Output 10" xfId="2242"/>
    <cellStyle name="Output 11" xfId="2243"/>
    <cellStyle name="Output 12" xfId="2244"/>
    <cellStyle name="Output 13" xfId="98"/>
    <cellStyle name="Output 2" xfId="2245"/>
    <cellStyle name="Output 2 10" xfId="2246"/>
    <cellStyle name="Output 2 11" xfId="2247"/>
    <cellStyle name="Output 2 12" xfId="2248"/>
    <cellStyle name="Output 2 13" xfId="2249"/>
    <cellStyle name="Output 2 14" xfId="45906"/>
    <cellStyle name="Output 2 15" xfId="45844"/>
    <cellStyle name="Output 2 2" xfId="2250"/>
    <cellStyle name="Output 2 2 10" xfId="2251"/>
    <cellStyle name="Output 2 2 11" xfId="2252"/>
    <cellStyle name="Output 2 2 12" xfId="2253"/>
    <cellStyle name="Output 2 2 13" xfId="2254"/>
    <cellStyle name="Output 2 2 14" xfId="2255"/>
    <cellStyle name="Output 2 2 15" xfId="46178"/>
    <cellStyle name="Output 2 2 16" xfId="46411"/>
    <cellStyle name="Output 2 2 2" xfId="2256"/>
    <cellStyle name="Output 2 2 2 2" xfId="2257"/>
    <cellStyle name="Output 2 2 2 2 2" xfId="2258"/>
    <cellStyle name="Output 2 2 2 2 3" xfId="2259"/>
    <cellStyle name="Output 2 2 2 3" xfId="2260"/>
    <cellStyle name="Output 2 2 2 3 2" xfId="2261"/>
    <cellStyle name="Output 2 2 2 3 3" xfId="2262"/>
    <cellStyle name="Output 2 2 2 4" xfId="2263"/>
    <cellStyle name="Output 2 2 2 5" xfId="2264"/>
    <cellStyle name="Output 2 2 3" xfId="2265"/>
    <cellStyle name="Output 2 2 3 2" xfId="2266"/>
    <cellStyle name="Output 2 2 3 2 2" xfId="2267"/>
    <cellStyle name="Output 2 2 3 2 3" xfId="2268"/>
    <cellStyle name="Output 2 2 3 3" xfId="2269"/>
    <cellStyle name="Output 2 2 3 3 2" xfId="2270"/>
    <cellStyle name="Output 2 2 3 3 3" xfId="2271"/>
    <cellStyle name="Output 2 2 3 4" xfId="2272"/>
    <cellStyle name="Output 2 2 3 5" xfId="2273"/>
    <cellStyle name="Output 2 2 4" xfId="2274"/>
    <cellStyle name="Output 2 2 4 2" xfId="2275"/>
    <cellStyle name="Output 2 2 4 2 2" xfId="2276"/>
    <cellStyle name="Output 2 2 4 2 3" xfId="2277"/>
    <cellStyle name="Output 2 2 4 3" xfId="2278"/>
    <cellStyle name="Output 2 2 4 3 2" xfId="2279"/>
    <cellStyle name="Output 2 2 4 3 3" xfId="2280"/>
    <cellStyle name="Output 2 2 4 4" xfId="2281"/>
    <cellStyle name="Output 2 2 4 5" xfId="2282"/>
    <cellStyle name="Output 2 2 5" xfId="2283"/>
    <cellStyle name="Output 2 2 5 2" xfId="2284"/>
    <cellStyle name="Output 2 2 5 2 2" xfId="2285"/>
    <cellStyle name="Output 2 2 5 2 3" xfId="2286"/>
    <cellStyle name="Output 2 2 5 3" xfId="2287"/>
    <cellStyle name="Output 2 2 5 3 2" xfId="2288"/>
    <cellStyle name="Output 2 2 5 3 3" xfId="2289"/>
    <cellStyle name="Output 2 2 5 4" xfId="2290"/>
    <cellStyle name="Output 2 2 5 5" xfId="2291"/>
    <cellStyle name="Output 2 2 6" xfId="2292"/>
    <cellStyle name="Output 2 2 6 2" xfId="2293"/>
    <cellStyle name="Output 2 2 6 2 2" xfId="2294"/>
    <cellStyle name="Output 2 2 6 2 3" xfId="2295"/>
    <cellStyle name="Output 2 2 6 3" xfId="2296"/>
    <cellStyle name="Output 2 2 6 3 2" xfId="2297"/>
    <cellStyle name="Output 2 2 6 3 3" xfId="2298"/>
    <cellStyle name="Output 2 2 6 4" xfId="2299"/>
    <cellStyle name="Output 2 2 6 5" xfId="2300"/>
    <cellStyle name="Output 2 2 7" xfId="2301"/>
    <cellStyle name="Output 2 2 7 2" xfId="2302"/>
    <cellStyle name="Output 2 2 7 3" xfId="2303"/>
    <cellStyle name="Output 2 2 8" xfId="2304"/>
    <cellStyle name="Output 2 2 8 2" xfId="2305"/>
    <cellStyle name="Output 2 2 8 3" xfId="2306"/>
    <cellStyle name="Output 2 2 9" xfId="2307"/>
    <cellStyle name="Output 2 3" xfId="2308"/>
    <cellStyle name="Output 2 3 10" xfId="2309"/>
    <cellStyle name="Output 2 3 2" xfId="2310"/>
    <cellStyle name="Output 2 3 2 2" xfId="2311"/>
    <cellStyle name="Output 2 3 2 2 2" xfId="2312"/>
    <cellStyle name="Output 2 3 2 2 3" xfId="2313"/>
    <cellStyle name="Output 2 3 2 3" xfId="2314"/>
    <cellStyle name="Output 2 3 2 3 2" xfId="2315"/>
    <cellStyle name="Output 2 3 2 3 3" xfId="2316"/>
    <cellStyle name="Output 2 3 2 4" xfId="2317"/>
    <cellStyle name="Output 2 3 2 5" xfId="2318"/>
    <cellStyle name="Output 2 3 3" xfId="2319"/>
    <cellStyle name="Output 2 3 3 2" xfId="2320"/>
    <cellStyle name="Output 2 3 3 2 2" xfId="2321"/>
    <cellStyle name="Output 2 3 3 2 3" xfId="2322"/>
    <cellStyle name="Output 2 3 3 3" xfId="2323"/>
    <cellStyle name="Output 2 3 3 3 2" xfId="2324"/>
    <cellStyle name="Output 2 3 3 3 3" xfId="2325"/>
    <cellStyle name="Output 2 3 3 4" xfId="2326"/>
    <cellStyle name="Output 2 3 3 5" xfId="2327"/>
    <cellStyle name="Output 2 3 4" xfId="2328"/>
    <cellStyle name="Output 2 3 4 2" xfId="2329"/>
    <cellStyle name="Output 2 3 4 2 2" xfId="2330"/>
    <cellStyle name="Output 2 3 4 2 3" xfId="2331"/>
    <cellStyle name="Output 2 3 4 3" xfId="2332"/>
    <cellStyle name="Output 2 3 4 3 2" xfId="2333"/>
    <cellStyle name="Output 2 3 4 3 3" xfId="2334"/>
    <cellStyle name="Output 2 3 4 4" xfId="2335"/>
    <cellStyle name="Output 2 3 4 5" xfId="2336"/>
    <cellStyle name="Output 2 3 5" xfId="2337"/>
    <cellStyle name="Output 2 3 5 2" xfId="2338"/>
    <cellStyle name="Output 2 3 5 2 2" xfId="2339"/>
    <cellStyle name="Output 2 3 5 2 3" xfId="2340"/>
    <cellStyle name="Output 2 3 5 3" xfId="2341"/>
    <cellStyle name="Output 2 3 5 3 2" xfId="2342"/>
    <cellStyle name="Output 2 3 5 3 3" xfId="2343"/>
    <cellStyle name="Output 2 3 5 4" xfId="2344"/>
    <cellStyle name="Output 2 3 5 5" xfId="2345"/>
    <cellStyle name="Output 2 3 6" xfId="2346"/>
    <cellStyle name="Output 2 3 6 2" xfId="2347"/>
    <cellStyle name="Output 2 3 6 2 2" xfId="2348"/>
    <cellStyle name="Output 2 3 6 2 3" xfId="2349"/>
    <cellStyle name="Output 2 3 6 3" xfId="2350"/>
    <cellStyle name="Output 2 3 6 3 2" xfId="2351"/>
    <cellStyle name="Output 2 3 6 3 3" xfId="2352"/>
    <cellStyle name="Output 2 3 6 4" xfId="2353"/>
    <cellStyle name="Output 2 3 6 5" xfId="2354"/>
    <cellStyle name="Output 2 3 7" xfId="2355"/>
    <cellStyle name="Output 2 3 7 2" xfId="2356"/>
    <cellStyle name="Output 2 3 7 3" xfId="2357"/>
    <cellStyle name="Output 2 3 8" xfId="2358"/>
    <cellStyle name="Output 2 3 8 2" xfId="2359"/>
    <cellStyle name="Output 2 3 8 3" xfId="2360"/>
    <cellStyle name="Output 2 3 9" xfId="2361"/>
    <cellStyle name="Output 2 4" xfId="2362"/>
    <cellStyle name="Output 2 4 2" xfId="2363"/>
    <cellStyle name="Output 2 4 2 2" xfId="2364"/>
    <cellStyle name="Output 2 4 2 3" xfId="2365"/>
    <cellStyle name="Output 2 4 3" xfId="2366"/>
    <cellStyle name="Output 2 4 3 2" xfId="2367"/>
    <cellStyle name="Output 2 4 3 3" xfId="2368"/>
    <cellStyle name="Output 2 4 4" xfId="2369"/>
    <cellStyle name="Output 2 4 5" xfId="2370"/>
    <cellStyle name="Output 2 5" xfId="2371"/>
    <cellStyle name="Output 2 5 2" xfId="2372"/>
    <cellStyle name="Output 2 5 2 2" xfId="2373"/>
    <cellStyle name="Output 2 5 2 3" xfId="2374"/>
    <cellStyle name="Output 2 5 3" xfId="2375"/>
    <cellStyle name="Output 2 5 3 2" xfId="2376"/>
    <cellStyle name="Output 2 5 3 3" xfId="2377"/>
    <cellStyle name="Output 2 5 4" xfId="2378"/>
    <cellStyle name="Output 2 5 5" xfId="2379"/>
    <cellStyle name="Output 2 6" xfId="2380"/>
    <cellStyle name="Output 2 6 2" xfId="2381"/>
    <cellStyle name="Output 2 6 2 2" xfId="2382"/>
    <cellStyle name="Output 2 6 2 3" xfId="2383"/>
    <cellStyle name="Output 2 6 3" xfId="2384"/>
    <cellStyle name="Output 2 6 3 2" xfId="2385"/>
    <cellStyle name="Output 2 6 3 3" xfId="2386"/>
    <cellStyle name="Output 2 6 4" xfId="2387"/>
    <cellStyle name="Output 2 6 5" xfId="2388"/>
    <cellStyle name="Output 2 7" xfId="2389"/>
    <cellStyle name="Output 2 7 2" xfId="2390"/>
    <cellStyle name="Output 2 7 3" xfId="2391"/>
    <cellStyle name="Output 2 8" xfId="2392"/>
    <cellStyle name="Output 2 9" xfId="2393"/>
    <cellStyle name="Output 3" xfId="2394"/>
    <cellStyle name="Output 3 10" xfId="2395"/>
    <cellStyle name="Output 3 11" xfId="2396"/>
    <cellStyle name="Output 3 12" xfId="2397"/>
    <cellStyle name="Output 3 13" xfId="2398"/>
    <cellStyle name="Output 3 14" xfId="2399"/>
    <cellStyle name="Output 3 15" xfId="45907"/>
    <cellStyle name="Output 3 16" xfId="45843"/>
    <cellStyle name="Output 3 2" xfId="2400"/>
    <cellStyle name="Output 3 2 10" xfId="46179"/>
    <cellStyle name="Output 3 2 11" xfId="46412"/>
    <cellStyle name="Output 3 2 2" xfId="2401"/>
    <cellStyle name="Output 3 2 2 2" xfId="2402"/>
    <cellStyle name="Output 3 2 2 3" xfId="2403"/>
    <cellStyle name="Output 3 2 3" xfId="2404"/>
    <cellStyle name="Output 3 2 3 2" xfId="2405"/>
    <cellStyle name="Output 3 2 3 3" xfId="2406"/>
    <cellStyle name="Output 3 2 4" xfId="2407"/>
    <cellStyle name="Output 3 2 5" xfId="2408"/>
    <cellStyle name="Output 3 2 6" xfId="2409"/>
    <cellStyle name="Output 3 2 7" xfId="2410"/>
    <cellStyle name="Output 3 2 8" xfId="2411"/>
    <cellStyle name="Output 3 2 9" xfId="2412"/>
    <cellStyle name="Output 3 3" xfId="2413"/>
    <cellStyle name="Output 3 3 2" xfId="2414"/>
    <cellStyle name="Output 3 3 2 2" xfId="2415"/>
    <cellStyle name="Output 3 3 2 3" xfId="2416"/>
    <cellStyle name="Output 3 3 3" xfId="2417"/>
    <cellStyle name="Output 3 3 3 2" xfId="2418"/>
    <cellStyle name="Output 3 3 3 3" xfId="2419"/>
    <cellStyle name="Output 3 3 4" xfId="2420"/>
    <cellStyle name="Output 3 3 5" xfId="2421"/>
    <cellStyle name="Output 3 4" xfId="2422"/>
    <cellStyle name="Output 3 4 2" xfId="2423"/>
    <cellStyle name="Output 3 4 2 2" xfId="2424"/>
    <cellStyle name="Output 3 4 2 3" xfId="2425"/>
    <cellStyle name="Output 3 4 3" xfId="2426"/>
    <cellStyle name="Output 3 4 3 2" xfId="2427"/>
    <cellStyle name="Output 3 4 3 3" xfId="2428"/>
    <cellStyle name="Output 3 4 4" xfId="2429"/>
    <cellStyle name="Output 3 4 5" xfId="2430"/>
    <cellStyle name="Output 3 5" xfId="2431"/>
    <cellStyle name="Output 3 5 2" xfId="2432"/>
    <cellStyle name="Output 3 5 2 2" xfId="2433"/>
    <cellStyle name="Output 3 5 2 3" xfId="2434"/>
    <cellStyle name="Output 3 5 3" xfId="2435"/>
    <cellStyle name="Output 3 5 3 2" xfId="2436"/>
    <cellStyle name="Output 3 5 3 3" xfId="2437"/>
    <cellStyle name="Output 3 5 4" xfId="2438"/>
    <cellStyle name="Output 3 5 5" xfId="2439"/>
    <cellStyle name="Output 3 6" xfId="2440"/>
    <cellStyle name="Output 3 6 2" xfId="2441"/>
    <cellStyle name="Output 3 6 2 2" xfId="2442"/>
    <cellStyle name="Output 3 6 2 3" xfId="2443"/>
    <cellStyle name="Output 3 6 3" xfId="2444"/>
    <cellStyle name="Output 3 6 3 2" xfId="2445"/>
    <cellStyle name="Output 3 6 3 3" xfId="2446"/>
    <cellStyle name="Output 3 6 4" xfId="2447"/>
    <cellStyle name="Output 3 6 5" xfId="2448"/>
    <cellStyle name="Output 3 7" xfId="2449"/>
    <cellStyle name="Output 3 7 2" xfId="2450"/>
    <cellStyle name="Output 3 7 3" xfId="2451"/>
    <cellStyle name="Output 3 8" xfId="2452"/>
    <cellStyle name="Output 3 8 2" xfId="2453"/>
    <cellStyle name="Output 3 8 3" xfId="2454"/>
    <cellStyle name="Output 3 9" xfId="2455"/>
    <cellStyle name="Output 4" xfId="2456"/>
    <cellStyle name="Output 4 10" xfId="2457"/>
    <cellStyle name="Output 4 11" xfId="2458"/>
    <cellStyle name="Output 4 2" xfId="2459"/>
    <cellStyle name="Output 4 2 2" xfId="2460"/>
    <cellStyle name="Output 4 2 2 2" xfId="2461"/>
    <cellStyle name="Output 4 2 2 3" xfId="2462"/>
    <cellStyle name="Output 4 2 3" xfId="2463"/>
    <cellStyle name="Output 4 2 3 2" xfId="2464"/>
    <cellStyle name="Output 4 2 3 3" xfId="2465"/>
    <cellStyle name="Output 4 2 4" xfId="2466"/>
    <cellStyle name="Output 4 2 5" xfId="2467"/>
    <cellStyle name="Output 4 3" xfId="2468"/>
    <cellStyle name="Output 4 3 2" xfId="2469"/>
    <cellStyle name="Output 4 3 2 2" xfId="2470"/>
    <cellStyle name="Output 4 3 2 3" xfId="2471"/>
    <cellStyle name="Output 4 3 3" xfId="2472"/>
    <cellStyle name="Output 4 3 3 2" xfId="2473"/>
    <cellStyle name="Output 4 3 3 3" xfId="2474"/>
    <cellStyle name="Output 4 3 4" xfId="2475"/>
    <cellStyle name="Output 4 3 5" xfId="2476"/>
    <cellStyle name="Output 4 4" xfId="2477"/>
    <cellStyle name="Output 4 4 2" xfId="2478"/>
    <cellStyle name="Output 4 4 2 2" xfId="2479"/>
    <cellStyle name="Output 4 4 2 3" xfId="2480"/>
    <cellStyle name="Output 4 4 3" xfId="2481"/>
    <cellStyle name="Output 4 4 3 2" xfId="2482"/>
    <cellStyle name="Output 4 4 3 3" xfId="2483"/>
    <cellStyle name="Output 4 4 4" xfId="2484"/>
    <cellStyle name="Output 4 4 5" xfId="2485"/>
    <cellStyle name="Output 4 5" xfId="2486"/>
    <cellStyle name="Output 4 5 2" xfId="2487"/>
    <cellStyle name="Output 4 5 2 2" xfId="2488"/>
    <cellStyle name="Output 4 5 2 3" xfId="2489"/>
    <cellStyle name="Output 4 5 3" xfId="2490"/>
    <cellStyle name="Output 4 5 3 2" xfId="2491"/>
    <cellStyle name="Output 4 5 3 3" xfId="2492"/>
    <cellStyle name="Output 4 5 4" xfId="2493"/>
    <cellStyle name="Output 4 5 5" xfId="2494"/>
    <cellStyle name="Output 4 6" xfId="2495"/>
    <cellStyle name="Output 4 6 2" xfId="2496"/>
    <cellStyle name="Output 4 6 2 2" xfId="2497"/>
    <cellStyle name="Output 4 6 2 3" xfId="2498"/>
    <cellStyle name="Output 4 6 3" xfId="2499"/>
    <cellStyle name="Output 4 6 3 2" xfId="2500"/>
    <cellStyle name="Output 4 6 3 3" xfId="2501"/>
    <cellStyle name="Output 4 6 4" xfId="2502"/>
    <cellStyle name="Output 4 6 5" xfId="2503"/>
    <cellStyle name="Output 4 7" xfId="2504"/>
    <cellStyle name="Output 4 7 2" xfId="2505"/>
    <cellStyle name="Output 4 7 3" xfId="2506"/>
    <cellStyle name="Output 4 8" xfId="2507"/>
    <cellStyle name="Output 4 8 2" xfId="2508"/>
    <cellStyle name="Output 4 8 3" xfId="2509"/>
    <cellStyle name="Output 4 9" xfId="2510"/>
    <cellStyle name="Output 5" xfId="2511"/>
    <cellStyle name="Output 5 2" xfId="2512"/>
    <cellStyle name="Output 5 2 2" xfId="2513"/>
    <cellStyle name="Output 5 2 3" xfId="2514"/>
    <cellStyle name="Output 5 3" xfId="2515"/>
    <cellStyle name="Output 5 3 2" xfId="2516"/>
    <cellStyle name="Output 5 3 3" xfId="2517"/>
    <cellStyle name="Output 5 4" xfId="2518"/>
    <cellStyle name="Output 5 5" xfId="2519"/>
    <cellStyle name="Output 5 6" xfId="2520"/>
    <cellStyle name="Output 6" xfId="2521"/>
    <cellStyle name="Output 6 2" xfId="2522"/>
    <cellStyle name="Output 6 2 2" xfId="2523"/>
    <cellStyle name="Output 6 2 3" xfId="2524"/>
    <cellStyle name="Output 6 3" xfId="2525"/>
    <cellStyle name="Output 6 3 2" xfId="2526"/>
    <cellStyle name="Output 6 3 3" xfId="2527"/>
    <cellStyle name="Output 6 4" xfId="2528"/>
    <cellStyle name="Output 6 5" xfId="2529"/>
    <cellStyle name="Output 6 6" xfId="2530"/>
    <cellStyle name="Output 7" xfId="2531"/>
    <cellStyle name="Output 7 2" xfId="2532"/>
    <cellStyle name="Output 7 2 2" xfId="2533"/>
    <cellStyle name="Output 7 2 3" xfId="2534"/>
    <cellStyle name="Output 7 3" xfId="2535"/>
    <cellStyle name="Output 7 3 2" xfId="2536"/>
    <cellStyle name="Output 7 3 3" xfId="2537"/>
    <cellStyle name="Output 7 4" xfId="2538"/>
    <cellStyle name="Output 7 5" xfId="2539"/>
    <cellStyle name="Output 8" xfId="2540"/>
    <cellStyle name="Output 8 2" xfId="2541"/>
    <cellStyle name="Output 8 3" xfId="2542"/>
    <cellStyle name="Output 9" xfId="2543"/>
    <cellStyle name="Percent" xfId="2" builtinId="5"/>
    <cellStyle name="Percent [2]" xfId="27"/>
    <cellStyle name="Percent 2" xfId="38"/>
    <cellStyle name="Percent 2 2" xfId="2545"/>
    <cellStyle name="Percent 2 3" xfId="2546"/>
    <cellStyle name="Percent 2 4" xfId="2547"/>
    <cellStyle name="Percent 2 5" xfId="2548"/>
    <cellStyle name="Percent 2 6" xfId="2549"/>
    <cellStyle name="Percent 2 7" xfId="2550"/>
    <cellStyle name="Percent 2 8" xfId="45677"/>
    <cellStyle name="Percent 2 9" xfId="2544"/>
    <cellStyle name="Percent 3" xfId="41"/>
    <cellStyle name="Percent 3 2" xfId="45674"/>
    <cellStyle name="Percent 3 3" xfId="2551"/>
    <cellStyle name="Percent 4" xfId="42"/>
    <cellStyle name="Percent 4 2" xfId="45683"/>
    <cellStyle name="Percent 4 3" xfId="45620"/>
    <cellStyle name="Percent 5" xfId="46"/>
    <cellStyle name="Percent 5 2" xfId="45908"/>
    <cellStyle name="Percent 5 3" xfId="129"/>
    <cellStyle name="Percent 6" xfId="52"/>
    <cellStyle name="Percent 6 2" xfId="46180"/>
    <cellStyle name="Percent 6 3" xfId="45668"/>
    <cellStyle name="Percent 7" xfId="79"/>
    <cellStyle name="Percent 8" xfId="88"/>
    <cellStyle name="Percent Complete" xfId="58"/>
    <cellStyle name="Period Headers" xfId="60"/>
    <cellStyle name="Period Highlight Control" xfId="72"/>
    <cellStyle name="Period Value" xfId="71"/>
    <cellStyle name="Plan legend" xfId="70"/>
    <cellStyle name="price" xfId="28"/>
    <cellStyle name="Project Headers" xfId="63"/>
    <cellStyle name="revised" xfId="29"/>
    <cellStyle name="section" xfId="30"/>
    <cellStyle name="Title" xfId="85" builtinId="15" customBuiltin="1"/>
    <cellStyle name="title 2" xfId="31"/>
    <cellStyle name="Title 2 2" xfId="2553"/>
    <cellStyle name="Title 2 3" xfId="45909"/>
    <cellStyle name="Title 2 4" xfId="2552"/>
    <cellStyle name="Title 3" xfId="75"/>
    <cellStyle name="Title 3 2" xfId="45910"/>
    <cellStyle name="Title 3 3" xfId="2554"/>
    <cellStyle name="Title 4" xfId="84"/>
    <cellStyle name="Title 4 2" xfId="2555"/>
    <cellStyle name="Total 10" xfId="2556"/>
    <cellStyle name="Total 11" xfId="2557"/>
    <cellStyle name="Total 12" xfId="2558"/>
    <cellStyle name="Total 13" xfId="104"/>
    <cellStyle name="Total 2" xfId="2559"/>
    <cellStyle name="Total 2 10" xfId="2560"/>
    <cellStyle name="Total 2 11" xfId="2561"/>
    <cellStyle name="Total 2 12" xfId="2562"/>
    <cellStyle name="Total 2 13" xfId="2563"/>
    <cellStyle name="Total 2 14" xfId="45911"/>
    <cellStyle name="Total 2 15" xfId="45842"/>
    <cellStyle name="Total 2 2" xfId="2564"/>
    <cellStyle name="Total 2 2 10" xfId="2565"/>
    <cellStyle name="Total 2 2 11" xfId="2566"/>
    <cellStyle name="Total 2 2 12" xfId="2567"/>
    <cellStyle name="Total 2 2 13" xfId="2568"/>
    <cellStyle name="Total 2 2 14" xfId="2569"/>
    <cellStyle name="Total 2 2 15" xfId="46181"/>
    <cellStyle name="Total 2 2 16" xfId="46413"/>
    <cellStyle name="Total 2 2 2" xfId="2570"/>
    <cellStyle name="Total 2 2 2 2" xfId="2571"/>
    <cellStyle name="Total 2 2 2 2 2" xfId="2572"/>
    <cellStyle name="Total 2 2 2 2 3" xfId="2573"/>
    <cellStyle name="Total 2 2 2 3" xfId="2574"/>
    <cellStyle name="Total 2 2 2 3 2" xfId="2575"/>
    <cellStyle name="Total 2 2 2 3 3" xfId="2576"/>
    <cellStyle name="Total 2 2 2 4" xfId="2577"/>
    <cellStyle name="Total 2 2 2 5" xfId="2578"/>
    <cellStyle name="Total 2 2 3" xfId="2579"/>
    <cellStyle name="Total 2 2 3 2" xfId="2580"/>
    <cellStyle name="Total 2 2 3 2 2" xfId="2581"/>
    <cellStyle name="Total 2 2 3 2 3" xfId="2582"/>
    <cellStyle name="Total 2 2 3 3" xfId="2583"/>
    <cellStyle name="Total 2 2 3 3 2" xfId="2584"/>
    <cellStyle name="Total 2 2 3 3 3" xfId="2585"/>
    <cellStyle name="Total 2 2 3 4" xfId="2586"/>
    <cellStyle name="Total 2 2 3 5" xfId="2587"/>
    <cellStyle name="Total 2 2 4" xfId="2588"/>
    <cellStyle name="Total 2 2 4 2" xfId="2589"/>
    <cellStyle name="Total 2 2 4 2 2" xfId="2590"/>
    <cellStyle name="Total 2 2 4 2 3" xfId="2591"/>
    <cellStyle name="Total 2 2 4 3" xfId="2592"/>
    <cellStyle name="Total 2 2 4 3 2" xfId="2593"/>
    <cellStyle name="Total 2 2 4 3 3" xfId="2594"/>
    <cellStyle name="Total 2 2 4 4" xfId="2595"/>
    <cellStyle name="Total 2 2 4 5" xfId="2596"/>
    <cellStyle name="Total 2 2 5" xfId="2597"/>
    <cellStyle name="Total 2 2 5 2" xfId="2598"/>
    <cellStyle name="Total 2 2 5 2 2" xfId="2599"/>
    <cellStyle name="Total 2 2 5 2 3" xfId="2600"/>
    <cellStyle name="Total 2 2 5 3" xfId="2601"/>
    <cellStyle name="Total 2 2 5 3 2" xfId="2602"/>
    <cellStyle name="Total 2 2 5 3 3" xfId="2603"/>
    <cellStyle name="Total 2 2 5 4" xfId="2604"/>
    <cellStyle name="Total 2 2 5 5" xfId="2605"/>
    <cellStyle name="Total 2 2 6" xfId="2606"/>
    <cellStyle name="Total 2 2 6 2" xfId="2607"/>
    <cellStyle name="Total 2 2 6 2 2" xfId="2608"/>
    <cellStyle name="Total 2 2 6 2 3" xfId="2609"/>
    <cellStyle name="Total 2 2 6 3" xfId="2610"/>
    <cellStyle name="Total 2 2 6 3 2" xfId="2611"/>
    <cellStyle name="Total 2 2 6 3 3" xfId="2612"/>
    <cellStyle name="Total 2 2 6 4" xfId="2613"/>
    <cellStyle name="Total 2 2 6 5" xfId="2614"/>
    <cellStyle name="Total 2 2 7" xfId="2615"/>
    <cellStyle name="Total 2 2 7 2" xfId="2616"/>
    <cellStyle name="Total 2 2 7 3" xfId="2617"/>
    <cellStyle name="Total 2 2 8" xfId="2618"/>
    <cellStyle name="Total 2 2 8 2" xfId="2619"/>
    <cellStyle name="Total 2 2 8 3" xfId="2620"/>
    <cellStyle name="Total 2 2 9" xfId="2621"/>
    <cellStyle name="Total 2 3" xfId="2622"/>
    <cellStyle name="Total 2 3 10" xfId="2623"/>
    <cellStyle name="Total 2 3 2" xfId="2624"/>
    <cellStyle name="Total 2 3 2 2" xfId="2625"/>
    <cellStyle name="Total 2 3 2 2 2" xfId="2626"/>
    <cellStyle name="Total 2 3 2 2 3" xfId="2627"/>
    <cellStyle name="Total 2 3 2 3" xfId="2628"/>
    <cellStyle name="Total 2 3 2 3 2" xfId="2629"/>
    <cellStyle name="Total 2 3 2 3 3" xfId="2630"/>
    <cellStyle name="Total 2 3 2 4" xfId="2631"/>
    <cellStyle name="Total 2 3 2 5" xfId="2632"/>
    <cellStyle name="Total 2 3 3" xfId="2633"/>
    <cellStyle name="Total 2 3 3 2" xfId="2634"/>
    <cellStyle name="Total 2 3 3 2 2" xfId="2635"/>
    <cellStyle name="Total 2 3 3 2 3" xfId="2636"/>
    <cellStyle name="Total 2 3 3 3" xfId="2637"/>
    <cellStyle name="Total 2 3 3 3 2" xfId="2638"/>
    <cellStyle name="Total 2 3 3 3 3" xfId="2639"/>
    <cellStyle name="Total 2 3 3 4" xfId="2640"/>
    <cellStyle name="Total 2 3 3 5" xfId="2641"/>
    <cellStyle name="Total 2 3 4" xfId="2642"/>
    <cellStyle name="Total 2 3 4 2" xfId="2643"/>
    <cellStyle name="Total 2 3 4 2 2" xfId="2644"/>
    <cellStyle name="Total 2 3 4 2 3" xfId="2645"/>
    <cellStyle name="Total 2 3 4 3" xfId="2646"/>
    <cellStyle name="Total 2 3 4 3 2" xfId="2647"/>
    <cellStyle name="Total 2 3 4 3 3" xfId="2648"/>
    <cellStyle name="Total 2 3 4 4" xfId="2649"/>
    <cellStyle name="Total 2 3 4 5" xfId="2650"/>
    <cellStyle name="Total 2 3 5" xfId="2651"/>
    <cellStyle name="Total 2 3 5 2" xfId="2652"/>
    <cellStyle name="Total 2 3 5 2 2" xfId="2653"/>
    <cellStyle name="Total 2 3 5 2 3" xfId="2654"/>
    <cellStyle name="Total 2 3 5 3" xfId="2655"/>
    <cellStyle name="Total 2 3 5 3 2" xfId="2656"/>
    <cellStyle name="Total 2 3 5 3 3" xfId="2657"/>
    <cellStyle name="Total 2 3 5 4" xfId="2658"/>
    <cellStyle name="Total 2 3 5 5" xfId="2659"/>
    <cellStyle name="Total 2 3 6" xfId="2660"/>
    <cellStyle name="Total 2 3 6 2" xfId="2661"/>
    <cellStyle name="Total 2 3 6 2 2" xfId="2662"/>
    <cellStyle name="Total 2 3 6 2 3" xfId="2663"/>
    <cellStyle name="Total 2 3 6 3" xfId="2664"/>
    <cellStyle name="Total 2 3 6 3 2" xfId="2665"/>
    <cellStyle name="Total 2 3 6 3 3" xfId="2666"/>
    <cellStyle name="Total 2 3 6 4" xfId="2667"/>
    <cellStyle name="Total 2 3 6 5" xfId="2668"/>
    <cellStyle name="Total 2 3 7" xfId="2669"/>
    <cellStyle name="Total 2 3 7 2" xfId="2670"/>
    <cellStyle name="Total 2 3 7 3" xfId="2671"/>
    <cellStyle name="Total 2 3 8" xfId="2672"/>
    <cellStyle name="Total 2 3 8 2" xfId="2673"/>
    <cellStyle name="Total 2 3 8 3" xfId="2674"/>
    <cellStyle name="Total 2 3 9" xfId="2675"/>
    <cellStyle name="Total 2 4" xfId="2676"/>
    <cellStyle name="Total 2 4 2" xfId="2677"/>
    <cellStyle name="Total 2 4 2 2" xfId="2678"/>
    <cellStyle name="Total 2 4 2 3" xfId="2679"/>
    <cellStyle name="Total 2 4 3" xfId="2680"/>
    <cellStyle name="Total 2 4 3 2" xfId="2681"/>
    <cellStyle name="Total 2 4 3 3" xfId="2682"/>
    <cellStyle name="Total 2 4 4" xfId="2683"/>
    <cellStyle name="Total 2 4 5" xfId="2684"/>
    <cellStyle name="Total 2 5" xfId="2685"/>
    <cellStyle name="Total 2 5 2" xfId="2686"/>
    <cellStyle name="Total 2 5 2 2" xfId="2687"/>
    <cellStyle name="Total 2 5 2 3" xfId="2688"/>
    <cellStyle name="Total 2 5 3" xfId="2689"/>
    <cellStyle name="Total 2 5 3 2" xfId="2690"/>
    <cellStyle name="Total 2 5 3 3" xfId="2691"/>
    <cellStyle name="Total 2 5 4" xfId="2692"/>
    <cellStyle name="Total 2 5 5" xfId="2693"/>
    <cellStyle name="Total 2 6" xfId="2694"/>
    <cellStyle name="Total 2 6 2" xfId="2695"/>
    <cellStyle name="Total 2 6 2 2" xfId="2696"/>
    <cellStyle name="Total 2 6 2 3" xfId="2697"/>
    <cellStyle name="Total 2 6 3" xfId="2698"/>
    <cellStyle name="Total 2 6 3 2" xfId="2699"/>
    <cellStyle name="Total 2 6 3 3" xfId="2700"/>
    <cellStyle name="Total 2 6 4" xfId="2701"/>
    <cellStyle name="Total 2 6 5" xfId="2702"/>
    <cellStyle name="Total 2 7" xfId="2703"/>
    <cellStyle name="Total 2 7 2" xfId="2704"/>
    <cellStyle name="Total 2 7 3" xfId="2705"/>
    <cellStyle name="Total 2 8" xfId="2706"/>
    <cellStyle name="Total 2 9" xfId="2707"/>
    <cellStyle name="Total 3" xfId="2708"/>
    <cellStyle name="Total 3 10" xfId="2709"/>
    <cellStyle name="Total 3 11" xfId="2710"/>
    <cellStyle name="Total 3 12" xfId="2711"/>
    <cellStyle name="Total 3 13" xfId="2712"/>
    <cellStyle name="Total 3 14" xfId="2713"/>
    <cellStyle name="Total 3 15" xfId="45912"/>
    <cellStyle name="Total 3 16" xfId="45840"/>
    <cellStyle name="Total 3 2" xfId="2714"/>
    <cellStyle name="Total 3 2 10" xfId="46182"/>
    <cellStyle name="Total 3 2 11" xfId="46414"/>
    <cellStyle name="Total 3 2 2" xfId="2715"/>
    <cellStyle name="Total 3 2 2 2" xfId="2716"/>
    <cellStyle name="Total 3 2 2 3" xfId="2717"/>
    <cellStyle name="Total 3 2 3" xfId="2718"/>
    <cellStyle name="Total 3 2 3 2" xfId="2719"/>
    <cellStyle name="Total 3 2 3 3" xfId="2720"/>
    <cellStyle name="Total 3 2 4" xfId="2721"/>
    <cellStyle name="Total 3 2 5" xfId="2722"/>
    <cellStyle name="Total 3 2 6" xfId="2723"/>
    <cellStyle name="Total 3 2 7" xfId="2724"/>
    <cellStyle name="Total 3 2 8" xfId="2725"/>
    <cellStyle name="Total 3 2 9" xfId="2726"/>
    <cellStyle name="Total 3 3" xfId="2727"/>
    <cellStyle name="Total 3 3 2" xfId="2728"/>
    <cellStyle name="Total 3 3 2 2" xfId="2729"/>
    <cellStyle name="Total 3 3 2 3" xfId="2730"/>
    <cellStyle name="Total 3 3 3" xfId="2731"/>
    <cellStyle name="Total 3 3 3 2" xfId="2732"/>
    <cellStyle name="Total 3 3 3 3" xfId="2733"/>
    <cellStyle name="Total 3 3 4" xfId="2734"/>
    <cellStyle name="Total 3 3 5" xfId="2735"/>
    <cellStyle name="Total 3 4" xfId="2736"/>
    <cellStyle name="Total 3 4 2" xfId="2737"/>
    <cellStyle name="Total 3 4 2 2" xfId="2738"/>
    <cellStyle name="Total 3 4 2 3" xfId="2739"/>
    <cellStyle name="Total 3 4 3" xfId="2740"/>
    <cellStyle name="Total 3 4 3 2" xfId="2741"/>
    <cellStyle name="Total 3 4 3 3" xfId="2742"/>
    <cellStyle name="Total 3 4 4" xfId="2743"/>
    <cellStyle name="Total 3 4 5" xfId="2744"/>
    <cellStyle name="Total 3 5" xfId="2745"/>
    <cellStyle name="Total 3 5 2" xfId="2746"/>
    <cellStyle name="Total 3 5 2 2" xfId="2747"/>
    <cellStyle name="Total 3 5 2 3" xfId="2748"/>
    <cellStyle name="Total 3 5 3" xfId="2749"/>
    <cellStyle name="Total 3 5 3 2" xfId="2750"/>
    <cellStyle name="Total 3 5 3 3" xfId="2751"/>
    <cellStyle name="Total 3 5 4" xfId="2752"/>
    <cellStyle name="Total 3 5 5" xfId="2753"/>
    <cellStyle name="Total 3 6" xfId="2754"/>
    <cellStyle name="Total 3 6 2" xfId="2755"/>
    <cellStyle name="Total 3 6 2 2" xfId="2756"/>
    <cellStyle name="Total 3 6 2 3" xfId="2757"/>
    <cellStyle name="Total 3 6 3" xfId="2758"/>
    <cellStyle name="Total 3 6 3 2" xfId="2759"/>
    <cellStyle name="Total 3 6 3 3" xfId="2760"/>
    <cellStyle name="Total 3 6 4" xfId="2761"/>
    <cellStyle name="Total 3 6 5" xfId="2762"/>
    <cellStyle name="Total 3 7" xfId="2763"/>
    <cellStyle name="Total 3 7 2" xfId="2764"/>
    <cellStyle name="Total 3 7 3" xfId="2765"/>
    <cellStyle name="Total 3 8" xfId="2766"/>
    <cellStyle name="Total 3 8 2" xfId="2767"/>
    <cellStyle name="Total 3 8 3" xfId="2768"/>
    <cellStyle name="Total 3 9" xfId="2769"/>
    <cellStyle name="Total 4" xfId="2770"/>
    <cellStyle name="Total 4 10" xfId="2771"/>
    <cellStyle name="Total 4 11" xfId="2772"/>
    <cellStyle name="Total 4 2" xfId="2773"/>
    <cellStyle name="Total 4 2 2" xfId="2774"/>
    <cellStyle name="Total 4 2 2 2" xfId="2775"/>
    <cellStyle name="Total 4 2 2 3" xfId="2776"/>
    <cellStyle name="Total 4 2 3" xfId="2777"/>
    <cellStyle name="Total 4 2 3 2" xfId="2778"/>
    <cellStyle name="Total 4 2 3 3" xfId="2779"/>
    <cellStyle name="Total 4 2 4" xfId="2780"/>
    <cellStyle name="Total 4 2 5" xfId="2781"/>
    <cellStyle name="Total 4 3" xfId="2782"/>
    <cellStyle name="Total 4 3 2" xfId="2783"/>
    <cellStyle name="Total 4 3 2 2" xfId="2784"/>
    <cellStyle name="Total 4 3 2 3" xfId="2785"/>
    <cellStyle name="Total 4 3 3" xfId="2786"/>
    <cellStyle name="Total 4 3 3 2" xfId="2787"/>
    <cellStyle name="Total 4 3 3 3" xfId="2788"/>
    <cellStyle name="Total 4 3 4" xfId="2789"/>
    <cellStyle name="Total 4 3 5" xfId="2790"/>
    <cellStyle name="Total 4 4" xfId="2791"/>
    <cellStyle name="Total 4 4 2" xfId="2792"/>
    <cellStyle name="Total 4 4 2 2" xfId="2793"/>
    <cellStyle name="Total 4 4 2 3" xfId="2794"/>
    <cellStyle name="Total 4 4 3" xfId="2795"/>
    <cellStyle name="Total 4 4 3 2" xfId="2796"/>
    <cellStyle name="Total 4 4 3 3" xfId="2797"/>
    <cellStyle name="Total 4 4 4" xfId="2798"/>
    <cellStyle name="Total 4 4 5" xfId="2799"/>
    <cellStyle name="Total 4 5" xfId="2800"/>
    <cellStyle name="Total 4 5 2" xfId="2801"/>
    <cellStyle name="Total 4 5 2 2" xfId="2802"/>
    <cellStyle name="Total 4 5 2 3" xfId="2803"/>
    <cellStyle name="Total 4 5 3" xfId="2804"/>
    <cellStyle name="Total 4 5 3 2" xfId="2805"/>
    <cellStyle name="Total 4 5 3 3" xfId="2806"/>
    <cellStyle name="Total 4 5 4" xfId="2807"/>
    <cellStyle name="Total 4 5 5" xfId="2808"/>
    <cellStyle name="Total 4 6" xfId="2809"/>
    <cellStyle name="Total 4 6 2" xfId="2810"/>
    <cellStyle name="Total 4 6 2 2" xfId="2811"/>
    <cellStyle name="Total 4 6 2 3" xfId="2812"/>
    <cellStyle name="Total 4 6 3" xfId="2813"/>
    <cellStyle name="Total 4 6 3 2" xfId="2814"/>
    <cellStyle name="Total 4 6 3 3" xfId="2815"/>
    <cellStyle name="Total 4 6 4" xfId="2816"/>
    <cellStyle name="Total 4 6 5" xfId="2817"/>
    <cellStyle name="Total 4 7" xfId="2818"/>
    <cellStyle name="Total 4 7 2" xfId="2819"/>
    <cellStyle name="Total 4 7 3" xfId="2820"/>
    <cellStyle name="Total 4 8" xfId="2821"/>
    <cellStyle name="Total 4 8 2" xfId="2822"/>
    <cellStyle name="Total 4 8 3" xfId="2823"/>
    <cellStyle name="Total 4 9" xfId="2824"/>
    <cellStyle name="Total 5" xfId="2825"/>
    <cellStyle name="Total 5 2" xfId="2826"/>
    <cellStyle name="Total 5 2 2" xfId="2827"/>
    <cellStyle name="Total 5 2 3" xfId="2828"/>
    <cellStyle name="Total 5 3" xfId="2829"/>
    <cellStyle name="Total 5 3 2" xfId="2830"/>
    <cellStyle name="Total 5 3 3" xfId="2831"/>
    <cellStyle name="Total 5 4" xfId="2832"/>
    <cellStyle name="Total 5 5" xfId="2833"/>
    <cellStyle name="Total 5 6" xfId="2834"/>
    <cellStyle name="Total 6" xfId="2835"/>
    <cellStyle name="Total 6 2" xfId="2836"/>
    <cellStyle name="Total 6 2 2" xfId="2837"/>
    <cellStyle name="Total 6 2 3" xfId="2838"/>
    <cellStyle name="Total 6 3" xfId="2839"/>
    <cellStyle name="Total 6 3 2" xfId="2840"/>
    <cellStyle name="Total 6 3 3" xfId="2841"/>
    <cellStyle name="Total 6 4" xfId="2842"/>
    <cellStyle name="Total 6 5" xfId="2843"/>
    <cellStyle name="Total 6 6" xfId="2844"/>
    <cellStyle name="Total 7" xfId="2845"/>
    <cellStyle name="Total 7 2" xfId="2846"/>
    <cellStyle name="Total 7 2 2" xfId="2847"/>
    <cellStyle name="Total 7 2 3" xfId="2848"/>
    <cellStyle name="Total 7 3" xfId="2849"/>
    <cellStyle name="Total 7 3 2" xfId="2850"/>
    <cellStyle name="Total 7 3 3" xfId="2851"/>
    <cellStyle name="Total 7 4" xfId="2852"/>
    <cellStyle name="Total 7 5" xfId="2853"/>
    <cellStyle name="Total 8" xfId="2854"/>
    <cellStyle name="Total 8 2" xfId="2855"/>
    <cellStyle name="Total 8 3" xfId="2856"/>
    <cellStyle name="Total 9" xfId="2857"/>
    <cellStyle name="Warning Text 2" xfId="2858"/>
    <cellStyle name="Warning Text 2 2" xfId="2859"/>
    <cellStyle name="Warning Text 2 3" xfId="45913"/>
    <cellStyle name="Warning Text 3" xfId="2860"/>
    <cellStyle name="Warning Text 4" xfId="2861"/>
    <cellStyle name="Warning Text 5" xfId="2862"/>
    <cellStyle name="Warning Text 6" xfId="2863"/>
    <cellStyle name="Warning Text 7" xfId="102"/>
    <cellStyle name="zHiddenText" xfId="76"/>
    <cellStyle name="アクセント 1" xfId="45914"/>
    <cellStyle name="アクセント 1 10" xfId="2864"/>
    <cellStyle name="アクセント 1 11" xfId="2865"/>
    <cellStyle name="アクセント 1 12" xfId="2866"/>
    <cellStyle name="アクセント 1 13" xfId="2867"/>
    <cellStyle name="アクセント 1 14" xfId="2868"/>
    <cellStyle name="アクセント 1 15" xfId="2869"/>
    <cellStyle name="アクセント 1 16" xfId="2870"/>
    <cellStyle name="アクセント 1 17" xfId="2871"/>
    <cellStyle name="アクセント 1 18" xfId="2872"/>
    <cellStyle name="アクセント 1 19" xfId="2873"/>
    <cellStyle name="アクセント 1 2" xfId="2874"/>
    <cellStyle name="アクセント 1 2 2" xfId="2875"/>
    <cellStyle name="アクセント 1 20" xfId="2876"/>
    <cellStyle name="アクセント 1 21" xfId="2877"/>
    <cellStyle name="アクセント 1 22" xfId="2878"/>
    <cellStyle name="アクセント 1 23" xfId="2879"/>
    <cellStyle name="アクセント 1 24" xfId="2880"/>
    <cellStyle name="アクセント 1 25" xfId="2881"/>
    <cellStyle name="アクセント 1 26" xfId="2882"/>
    <cellStyle name="アクセント 1 27" xfId="2883"/>
    <cellStyle name="アクセント 1 28" xfId="2884"/>
    <cellStyle name="アクセント 1 29" xfId="2885"/>
    <cellStyle name="アクセント 1 3" xfId="2886"/>
    <cellStyle name="アクセント 1 4" xfId="2887"/>
    <cellStyle name="アクセント 1 5" xfId="2888"/>
    <cellStyle name="アクセント 1 6" xfId="2889"/>
    <cellStyle name="アクセント 1 7" xfId="2890"/>
    <cellStyle name="アクセント 1 8" xfId="2891"/>
    <cellStyle name="アクセント 1 9" xfId="2892"/>
    <cellStyle name="アクセント 2" xfId="45915"/>
    <cellStyle name="アクセント 2 10" xfId="2893"/>
    <cellStyle name="アクセント 2 11" xfId="2894"/>
    <cellStyle name="アクセント 2 12" xfId="2895"/>
    <cellStyle name="アクセント 2 13" xfId="2896"/>
    <cellStyle name="アクセント 2 14" xfId="2897"/>
    <cellStyle name="アクセント 2 15" xfId="2898"/>
    <cellStyle name="アクセント 2 16" xfId="2899"/>
    <cellStyle name="アクセント 2 17" xfId="2900"/>
    <cellStyle name="アクセント 2 18" xfId="2901"/>
    <cellStyle name="アクセント 2 19" xfId="2902"/>
    <cellStyle name="アクセント 2 2" xfId="2903"/>
    <cellStyle name="アクセント 2 2 2" xfId="2904"/>
    <cellStyle name="アクセント 2 20" xfId="2905"/>
    <cellStyle name="アクセント 2 21" xfId="2906"/>
    <cellStyle name="アクセント 2 22" xfId="2907"/>
    <cellStyle name="アクセント 2 23" xfId="2908"/>
    <cellStyle name="アクセント 2 24" xfId="2909"/>
    <cellStyle name="アクセント 2 25" xfId="2910"/>
    <cellStyle name="アクセント 2 26" xfId="2911"/>
    <cellStyle name="アクセント 2 27" xfId="2912"/>
    <cellStyle name="アクセント 2 28" xfId="2913"/>
    <cellStyle name="アクセント 2 29" xfId="2914"/>
    <cellStyle name="アクセント 2 3" xfId="2915"/>
    <cellStyle name="アクセント 2 4" xfId="2916"/>
    <cellStyle name="アクセント 2 5" xfId="2917"/>
    <cellStyle name="アクセント 2 6" xfId="2918"/>
    <cellStyle name="アクセント 2 7" xfId="2919"/>
    <cellStyle name="アクセント 2 8" xfId="2920"/>
    <cellStyle name="アクセント 2 9" xfId="2921"/>
    <cellStyle name="アクセント 3" xfId="45916"/>
    <cellStyle name="アクセント 3 10" xfId="2922"/>
    <cellStyle name="アクセント 3 11" xfId="2923"/>
    <cellStyle name="アクセント 3 12" xfId="2924"/>
    <cellStyle name="アクセント 3 13" xfId="2925"/>
    <cellStyle name="アクセント 3 14" xfId="2926"/>
    <cellStyle name="アクセント 3 15" xfId="2927"/>
    <cellStyle name="アクセント 3 16" xfId="2928"/>
    <cellStyle name="アクセント 3 17" xfId="2929"/>
    <cellStyle name="アクセント 3 18" xfId="2930"/>
    <cellStyle name="アクセント 3 19" xfId="2931"/>
    <cellStyle name="アクセント 3 2" xfId="2932"/>
    <cellStyle name="アクセント 3 2 2" xfId="2933"/>
    <cellStyle name="アクセント 3 20" xfId="2934"/>
    <cellStyle name="アクセント 3 21" xfId="2935"/>
    <cellStyle name="アクセント 3 22" xfId="2936"/>
    <cellStyle name="アクセント 3 23" xfId="2937"/>
    <cellStyle name="アクセント 3 24" xfId="2938"/>
    <cellStyle name="アクセント 3 25" xfId="2939"/>
    <cellStyle name="アクセント 3 26" xfId="2940"/>
    <cellStyle name="アクセント 3 27" xfId="2941"/>
    <cellStyle name="アクセント 3 28" xfId="2942"/>
    <cellStyle name="アクセント 3 29" xfId="2943"/>
    <cellStyle name="アクセント 3 3" xfId="2944"/>
    <cellStyle name="アクセント 3 4" xfId="2945"/>
    <cellStyle name="アクセント 3 5" xfId="2946"/>
    <cellStyle name="アクセント 3 6" xfId="2947"/>
    <cellStyle name="アクセント 3 7" xfId="2948"/>
    <cellStyle name="アクセント 3 8" xfId="2949"/>
    <cellStyle name="アクセント 3 9" xfId="2950"/>
    <cellStyle name="アクセント 4" xfId="45917"/>
    <cellStyle name="アクセント 4 10" xfId="2951"/>
    <cellStyle name="アクセント 4 11" xfId="2952"/>
    <cellStyle name="アクセント 4 12" xfId="2953"/>
    <cellStyle name="アクセント 4 13" xfId="2954"/>
    <cellStyle name="アクセント 4 14" xfId="2955"/>
    <cellStyle name="アクセント 4 15" xfId="2956"/>
    <cellStyle name="アクセント 4 16" xfId="2957"/>
    <cellStyle name="アクセント 4 17" xfId="2958"/>
    <cellStyle name="アクセント 4 18" xfId="2959"/>
    <cellStyle name="アクセント 4 19" xfId="2960"/>
    <cellStyle name="アクセント 4 2" xfId="2961"/>
    <cellStyle name="アクセント 4 2 2" xfId="2962"/>
    <cellStyle name="アクセント 4 20" xfId="2963"/>
    <cellStyle name="アクセント 4 21" xfId="2964"/>
    <cellStyle name="アクセント 4 22" xfId="2965"/>
    <cellStyle name="アクセント 4 23" xfId="2966"/>
    <cellStyle name="アクセント 4 24" xfId="2967"/>
    <cellStyle name="アクセント 4 25" xfId="2968"/>
    <cellStyle name="アクセント 4 26" xfId="2969"/>
    <cellStyle name="アクセント 4 27" xfId="2970"/>
    <cellStyle name="アクセント 4 28" xfId="2971"/>
    <cellStyle name="アクセント 4 29" xfId="2972"/>
    <cellStyle name="アクセント 4 3" xfId="2973"/>
    <cellStyle name="アクセント 4 4" xfId="2974"/>
    <cellStyle name="アクセント 4 5" xfId="2975"/>
    <cellStyle name="アクセント 4 6" xfId="2976"/>
    <cellStyle name="アクセント 4 7" xfId="2977"/>
    <cellStyle name="アクセント 4 8" xfId="2978"/>
    <cellStyle name="アクセント 4 9" xfId="2979"/>
    <cellStyle name="アクセント 5" xfId="45918"/>
    <cellStyle name="アクセント 5 10" xfId="2980"/>
    <cellStyle name="アクセント 5 11" xfId="2981"/>
    <cellStyle name="アクセント 5 12" xfId="2982"/>
    <cellStyle name="アクセント 5 13" xfId="2983"/>
    <cellStyle name="アクセント 5 14" xfId="2984"/>
    <cellStyle name="アクセント 5 15" xfId="2985"/>
    <cellStyle name="アクセント 5 16" xfId="2986"/>
    <cellStyle name="アクセント 5 17" xfId="2987"/>
    <cellStyle name="アクセント 5 18" xfId="2988"/>
    <cellStyle name="アクセント 5 19" xfId="2989"/>
    <cellStyle name="アクセント 5 2" xfId="2990"/>
    <cellStyle name="アクセント 5 2 2" xfId="2991"/>
    <cellStyle name="アクセント 5 20" xfId="2992"/>
    <cellStyle name="アクセント 5 21" xfId="2993"/>
    <cellStyle name="アクセント 5 22" xfId="2994"/>
    <cellStyle name="アクセント 5 23" xfId="2995"/>
    <cellStyle name="アクセント 5 24" xfId="2996"/>
    <cellStyle name="アクセント 5 25" xfId="2997"/>
    <cellStyle name="アクセント 5 26" xfId="2998"/>
    <cellStyle name="アクセント 5 27" xfId="2999"/>
    <cellStyle name="アクセント 5 28" xfId="3000"/>
    <cellStyle name="アクセント 5 29" xfId="3001"/>
    <cellStyle name="アクセント 5 3" xfId="3002"/>
    <cellStyle name="アクセント 5 4" xfId="3003"/>
    <cellStyle name="アクセント 5 5" xfId="3004"/>
    <cellStyle name="アクセント 5 6" xfId="3005"/>
    <cellStyle name="アクセント 5 7" xfId="3006"/>
    <cellStyle name="アクセント 5 8" xfId="3007"/>
    <cellStyle name="アクセント 5 9" xfId="3008"/>
    <cellStyle name="アクセント 6" xfId="45919"/>
    <cellStyle name="アクセント 6 10" xfId="3009"/>
    <cellStyle name="アクセント 6 11" xfId="3010"/>
    <cellStyle name="アクセント 6 12" xfId="3011"/>
    <cellStyle name="アクセント 6 13" xfId="3012"/>
    <cellStyle name="アクセント 6 14" xfId="3013"/>
    <cellStyle name="アクセント 6 15" xfId="3014"/>
    <cellStyle name="アクセント 6 16" xfId="3015"/>
    <cellStyle name="アクセント 6 17" xfId="3016"/>
    <cellStyle name="アクセント 6 18" xfId="3017"/>
    <cellStyle name="アクセント 6 19" xfId="3018"/>
    <cellStyle name="アクセント 6 2" xfId="3019"/>
    <cellStyle name="アクセント 6 2 2" xfId="3020"/>
    <cellStyle name="アクセント 6 20" xfId="3021"/>
    <cellStyle name="アクセント 6 21" xfId="3022"/>
    <cellStyle name="アクセント 6 22" xfId="3023"/>
    <cellStyle name="アクセント 6 23" xfId="3024"/>
    <cellStyle name="アクセント 6 24" xfId="3025"/>
    <cellStyle name="アクセント 6 25" xfId="3026"/>
    <cellStyle name="アクセント 6 26" xfId="3027"/>
    <cellStyle name="アクセント 6 27" xfId="3028"/>
    <cellStyle name="アクセント 6 28" xfId="3029"/>
    <cellStyle name="アクセント 6 29" xfId="3030"/>
    <cellStyle name="アクセント 6 3" xfId="3031"/>
    <cellStyle name="アクセント 6 4" xfId="3032"/>
    <cellStyle name="アクセント 6 5" xfId="3033"/>
    <cellStyle name="アクセント 6 6" xfId="3034"/>
    <cellStyle name="アクセント 6 7" xfId="3035"/>
    <cellStyle name="アクセント 6 8" xfId="3036"/>
    <cellStyle name="アクセント 6 9" xfId="3037"/>
    <cellStyle name="スタイル 1" xfId="3038"/>
    <cellStyle name="センター" xfId="32"/>
    <cellStyle name="タイトル" xfId="45920"/>
    <cellStyle name="タイトル 10" xfId="3039"/>
    <cellStyle name="タイトル 11" xfId="3040"/>
    <cellStyle name="タイトル 12" xfId="3041"/>
    <cellStyle name="タイトル 13" xfId="3042"/>
    <cellStyle name="タイトル 14" xfId="3043"/>
    <cellStyle name="タイトル 15" xfId="3044"/>
    <cellStyle name="タイトル 16" xfId="3045"/>
    <cellStyle name="タイトル 17" xfId="3046"/>
    <cellStyle name="タイトル 18" xfId="3047"/>
    <cellStyle name="タイトル 19" xfId="3048"/>
    <cellStyle name="タイトル 2" xfId="3049"/>
    <cellStyle name="タイトル 2 2" xfId="3050"/>
    <cellStyle name="タイトル 20" xfId="3051"/>
    <cellStyle name="タイトル 21" xfId="3052"/>
    <cellStyle name="タイトル 22" xfId="3053"/>
    <cellStyle name="タイトル 23" xfId="3054"/>
    <cellStyle name="タイトル 24" xfId="3055"/>
    <cellStyle name="タイトル 25" xfId="3056"/>
    <cellStyle name="タイトル 26" xfId="3057"/>
    <cellStyle name="タイトル 27" xfId="3058"/>
    <cellStyle name="タイトル 28" xfId="3059"/>
    <cellStyle name="タイトル 29" xfId="3060"/>
    <cellStyle name="タイトル 3" xfId="3061"/>
    <cellStyle name="タイトル 4" xfId="3062"/>
    <cellStyle name="タイトル 5" xfId="3063"/>
    <cellStyle name="タイトル 6" xfId="3064"/>
    <cellStyle name="タイトル 7" xfId="3065"/>
    <cellStyle name="タイトル 8" xfId="3066"/>
    <cellStyle name="タイトル 9" xfId="3067"/>
    <cellStyle name="チェック セル" xfId="45921"/>
    <cellStyle name="チェック セル 10" xfId="3068"/>
    <cellStyle name="チェック セル 10 2" xfId="3069"/>
    <cellStyle name="チェック セル 10 3" xfId="3070"/>
    <cellStyle name="チェック セル 10 4" xfId="45922"/>
    <cellStyle name="チェック セル 10 5" xfId="45825"/>
    <cellStyle name="チェック セル 11" xfId="3071"/>
    <cellStyle name="チェック セル 11 2" xfId="3072"/>
    <cellStyle name="チェック セル 11 3" xfId="3073"/>
    <cellStyle name="チェック セル 11 4" xfId="45923"/>
    <cellStyle name="チェック セル 11 5" xfId="45824"/>
    <cellStyle name="チェック セル 12" xfId="3074"/>
    <cellStyle name="チェック セル 12 2" xfId="3075"/>
    <cellStyle name="チェック セル 12 3" xfId="3076"/>
    <cellStyle name="チェック セル 12 4" xfId="45924"/>
    <cellStyle name="チェック セル 12 5" xfId="45823"/>
    <cellStyle name="チェック セル 13" xfId="3077"/>
    <cellStyle name="チェック セル 13 2" xfId="3078"/>
    <cellStyle name="チェック セル 13 3" xfId="3079"/>
    <cellStyle name="チェック セル 13 4" xfId="45925"/>
    <cellStyle name="チェック セル 13 5" xfId="45822"/>
    <cellStyle name="チェック セル 14" xfId="3080"/>
    <cellStyle name="チェック セル 14 2" xfId="3081"/>
    <cellStyle name="チェック セル 14 3" xfId="3082"/>
    <cellStyle name="チェック セル 14 4" xfId="45926"/>
    <cellStyle name="チェック セル 14 5" xfId="45821"/>
    <cellStyle name="チェック セル 15" xfId="3083"/>
    <cellStyle name="チェック セル 15 2" xfId="3084"/>
    <cellStyle name="チェック セル 15 3" xfId="3085"/>
    <cellStyle name="チェック セル 15 4" xfId="45927"/>
    <cellStyle name="チェック セル 15 5" xfId="45820"/>
    <cellStyle name="チェック セル 16" xfId="3086"/>
    <cellStyle name="チェック セル 16 2" xfId="3087"/>
    <cellStyle name="チェック セル 16 3" xfId="3088"/>
    <cellStyle name="チェック セル 16 4" xfId="45928"/>
    <cellStyle name="チェック セル 16 5" xfId="45819"/>
    <cellStyle name="チェック セル 17" xfId="3089"/>
    <cellStyle name="チェック セル 17 2" xfId="3090"/>
    <cellStyle name="チェック セル 17 3" xfId="3091"/>
    <cellStyle name="チェック セル 17 4" xfId="45929"/>
    <cellStyle name="チェック セル 17 5" xfId="45818"/>
    <cellStyle name="チェック セル 18" xfId="3092"/>
    <cellStyle name="チェック セル 18 2" xfId="3093"/>
    <cellStyle name="チェック セル 18 3" xfId="3094"/>
    <cellStyle name="チェック セル 18 4" xfId="45930"/>
    <cellStyle name="チェック セル 18 5" xfId="45817"/>
    <cellStyle name="チェック セル 19" xfId="3095"/>
    <cellStyle name="チェック セル 19 2" xfId="3096"/>
    <cellStyle name="チェック セル 19 3" xfId="3097"/>
    <cellStyle name="チェック セル 19 4" xfId="45931"/>
    <cellStyle name="チェック セル 19 5" xfId="45816"/>
    <cellStyle name="チェック セル 2" xfId="3098"/>
    <cellStyle name="チェック セル 2 2" xfId="3099"/>
    <cellStyle name="チェック セル 2 3" xfId="3100"/>
    <cellStyle name="チェック セル 2 4" xfId="3101"/>
    <cellStyle name="チェック セル 2 5" xfId="45932"/>
    <cellStyle name="チェック セル 2 6" xfId="45815"/>
    <cellStyle name="チェック セル 20" xfId="3102"/>
    <cellStyle name="チェック セル 20 2" xfId="3103"/>
    <cellStyle name="チェック セル 20 3" xfId="3104"/>
    <cellStyle name="チェック セル 20 4" xfId="45933"/>
    <cellStyle name="チェック セル 20 5" xfId="45814"/>
    <cellStyle name="チェック セル 21" xfId="3105"/>
    <cellStyle name="チェック セル 21 2" xfId="3106"/>
    <cellStyle name="チェック セル 21 3" xfId="3107"/>
    <cellStyle name="チェック セル 21 4" xfId="45934"/>
    <cellStyle name="チェック セル 21 5" xfId="45813"/>
    <cellStyle name="チェック セル 22" xfId="3108"/>
    <cellStyle name="チェック セル 22 2" xfId="3109"/>
    <cellStyle name="チェック セル 22 3" xfId="3110"/>
    <cellStyle name="チェック セル 22 4" xfId="45935"/>
    <cellStyle name="チェック セル 22 5" xfId="45812"/>
    <cellStyle name="チェック セル 23" xfId="3111"/>
    <cellStyle name="チェック セル 23 2" xfId="3112"/>
    <cellStyle name="チェック セル 23 3" xfId="3113"/>
    <cellStyle name="チェック セル 23 4" xfId="45936"/>
    <cellStyle name="チェック セル 23 5" xfId="45811"/>
    <cellStyle name="チェック セル 24" xfId="3114"/>
    <cellStyle name="チェック セル 24 2" xfId="3115"/>
    <cellStyle name="チェック セル 24 3" xfId="3116"/>
    <cellStyle name="チェック セル 24 4" xfId="45937"/>
    <cellStyle name="チェック セル 24 5" xfId="45810"/>
    <cellStyle name="チェック セル 25" xfId="3117"/>
    <cellStyle name="チェック セル 25 2" xfId="3118"/>
    <cellStyle name="チェック セル 25 3" xfId="3119"/>
    <cellStyle name="チェック セル 25 4" xfId="45938"/>
    <cellStyle name="チェック セル 25 5" xfId="45809"/>
    <cellStyle name="チェック セル 26" xfId="3120"/>
    <cellStyle name="チェック セル 26 2" xfId="3121"/>
    <cellStyle name="チェック セル 26 3" xfId="3122"/>
    <cellStyle name="チェック セル 26 4" xfId="45939"/>
    <cellStyle name="チェック セル 26 5" xfId="45808"/>
    <cellStyle name="チェック セル 27" xfId="3123"/>
    <cellStyle name="チェック セル 27 2" xfId="3124"/>
    <cellStyle name="チェック セル 27 3" xfId="3125"/>
    <cellStyle name="チェック セル 27 4" xfId="45940"/>
    <cellStyle name="チェック セル 27 5" xfId="45807"/>
    <cellStyle name="チェック セル 28" xfId="3126"/>
    <cellStyle name="チェック セル 28 2" xfId="3127"/>
    <cellStyle name="チェック セル 28 3" xfId="3128"/>
    <cellStyle name="チェック セル 28 4" xfId="45941"/>
    <cellStyle name="チェック セル 28 5" xfId="45806"/>
    <cellStyle name="チェック セル 29" xfId="3129"/>
    <cellStyle name="チェック セル 29 2" xfId="3130"/>
    <cellStyle name="チェック セル 29 3" xfId="3131"/>
    <cellStyle name="チェック セル 29 4" xfId="45942"/>
    <cellStyle name="チェック セル 29 5" xfId="45805"/>
    <cellStyle name="チェック セル 3" xfId="3132"/>
    <cellStyle name="チェック セル 3 2" xfId="3133"/>
    <cellStyle name="チェック セル 3 3" xfId="3134"/>
    <cellStyle name="チェック セル 3 4" xfId="45943"/>
    <cellStyle name="チェック セル 3 5" xfId="45804"/>
    <cellStyle name="チェック セル 30" xfId="45826"/>
    <cellStyle name="チェック セル 4" xfId="3135"/>
    <cellStyle name="チェック セル 4 2" xfId="3136"/>
    <cellStyle name="チェック セル 4 3" xfId="3137"/>
    <cellStyle name="チェック セル 4 4" xfId="45944"/>
    <cellStyle name="チェック セル 4 5" xfId="45803"/>
    <cellStyle name="チェック セル 5" xfId="3138"/>
    <cellStyle name="チェック セル 5 2" xfId="3139"/>
    <cellStyle name="チェック セル 5 3" xfId="3140"/>
    <cellStyle name="チェック セル 5 4" xfId="45945"/>
    <cellStyle name="チェック セル 5 5" xfId="45802"/>
    <cellStyle name="チェック セル 6" xfId="3141"/>
    <cellStyle name="チェック セル 6 2" xfId="3142"/>
    <cellStyle name="チェック セル 6 3" xfId="3143"/>
    <cellStyle name="チェック セル 6 4" xfId="45946"/>
    <cellStyle name="チェック セル 6 5" xfId="45801"/>
    <cellStyle name="チェック セル 7" xfId="3144"/>
    <cellStyle name="チェック セル 7 2" xfId="3145"/>
    <cellStyle name="チェック セル 7 3" xfId="3146"/>
    <cellStyle name="チェック セル 7 4" xfId="45947"/>
    <cellStyle name="チェック セル 7 5" xfId="45800"/>
    <cellStyle name="チェック セル 8" xfId="3147"/>
    <cellStyle name="チェック セル 8 2" xfId="3148"/>
    <cellStyle name="チェック セル 8 3" xfId="3149"/>
    <cellStyle name="チェック セル 8 4" xfId="45948"/>
    <cellStyle name="チェック セル 8 5" xfId="45799"/>
    <cellStyle name="チェック セル 9" xfId="3150"/>
    <cellStyle name="チェック セル 9 2" xfId="3151"/>
    <cellStyle name="チェック セル 9 3" xfId="3152"/>
    <cellStyle name="チェック セル 9 4" xfId="45949"/>
    <cellStyle name="チェック セル 9 5" xfId="45797"/>
    <cellStyle name="どちらでもない" xfId="45950"/>
    <cellStyle name="どちらでもない 10" xfId="3153"/>
    <cellStyle name="どちらでもない 11" xfId="3154"/>
    <cellStyle name="どちらでもない 12" xfId="3155"/>
    <cellStyle name="どちらでもない 13" xfId="3156"/>
    <cellStyle name="どちらでもない 14" xfId="3157"/>
    <cellStyle name="どちらでもない 15" xfId="3158"/>
    <cellStyle name="どちらでもない 16" xfId="3159"/>
    <cellStyle name="どちらでもない 17" xfId="3160"/>
    <cellStyle name="どちらでもない 18" xfId="3161"/>
    <cellStyle name="どちらでもない 19" xfId="3162"/>
    <cellStyle name="どちらでもない 2" xfId="3163"/>
    <cellStyle name="どちらでもない 2 2" xfId="3164"/>
    <cellStyle name="どちらでもない 20" xfId="3165"/>
    <cellStyle name="どちらでもない 21" xfId="3166"/>
    <cellStyle name="どちらでもない 22" xfId="3167"/>
    <cellStyle name="どちらでもない 23" xfId="3168"/>
    <cellStyle name="どちらでもない 24" xfId="3169"/>
    <cellStyle name="どちらでもない 25" xfId="3170"/>
    <cellStyle name="どちらでもない 26" xfId="3171"/>
    <cellStyle name="どちらでもない 27" xfId="3172"/>
    <cellStyle name="どちらでもない 28" xfId="3173"/>
    <cellStyle name="どちらでもない 29" xfId="3174"/>
    <cellStyle name="どちらでもない 3" xfId="3175"/>
    <cellStyle name="どちらでもない 4" xfId="3176"/>
    <cellStyle name="どちらでもない 5" xfId="3177"/>
    <cellStyle name="どちらでもない 6" xfId="3178"/>
    <cellStyle name="どちらでもない 7" xfId="3179"/>
    <cellStyle name="どちらでもない 8" xfId="3180"/>
    <cellStyle name="どちらでもない 9" xfId="3181"/>
    <cellStyle name="パーセント 2" xfId="10"/>
    <cellStyle name="パーセント 2 2" xfId="3182"/>
    <cellStyle name="パーセント 2 2 2" xfId="3183"/>
    <cellStyle name="パーセント 2 3" xfId="3184"/>
    <cellStyle name="パーセント 3" xfId="3185"/>
    <cellStyle name="パーセント 3 2" xfId="3186"/>
    <cellStyle name="パーセント 4" xfId="3187"/>
    <cellStyle name="パーセント 4 2" xfId="3188"/>
    <cellStyle name="パーセント 4 2 2" xfId="3189"/>
    <cellStyle name="パーセント 4 3" xfId="3190"/>
    <cellStyle name="パーセント 5" xfId="3191"/>
    <cellStyle name="パーセント 5 2" xfId="3192"/>
    <cellStyle name="パーセント 5 3" xfId="3193"/>
    <cellStyle name="パーセント 6" xfId="3194"/>
    <cellStyle name="パーセント 6 2" xfId="3195"/>
    <cellStyle name="パーセント 6 3" xfId="3196"/>
    <cellStyle name="ハイパーリンク 2" xfId="3197"/>
    <cellStyle name="メモ" xfId="45951"/>
    <cellStyle name="メモ 10" xfId="3198"/>
    <cellStyle name="メモ 10 10" xfId="3199"/>
    <cellStyle name="メモ 10 11" xfId="3200"/>
    <cellStyle name="メモ 10 12" xfId="45952"/>
    <cellStyle name="メモ 10 13" xfId="45794"/>
    <cellStyle name="メモ 10 2" xfId="3201"/>
    <cellStyle name="メモ 10 2 10" xfId="46184"/>
    <cellStyle name="メモ 10 2 11" xfId="46416"/>
    <cellStyle name="メモ 10 2 2" xfId="3202"/>
    <cellStyle name="メモ 10 2 2 10" xfId="3203"/>
    <cellStyle name="メモ 10 2 2 2" xfId="3204"/>
    <cellStyle name="メモ 10 2 2 2 2" xfId="3205"/>
    <cellStyle name="メモ 10 2 2 2 2 2" xfId="3206"/>
    <cellStyle name="メモ 10 2 2 2 2 3" xfId="3207"/>
    <cellStyle name="メモ 10 2 2 2 3" xfId="3208"/>
    <cellStyle name="メモ 10 2 2 2 3 2" xfId="3209"/>
    <cellStyle name="メモ 10 2 2 2 3 3" xfId="3210"/>
    <cellStyle name="メモ 10 2 2 2 4" xfId="3211"/>
    <cellStyle name="メモ 10 2 2 2 5" xfId="3212"/>
    <cellStyle name="メモ 10 2 2 3" xfId="3213"/>
    <cellStyle name="メモ 10 2 2 3 2" xfId="3214"/>
    <cellStyle name="メモ 10 2 2 3 2 2" xfId="3215"/>
    <cellStyle name="メモ 10 2 2 3 2 3" xfId="3216"/>
    <cellStyle name="メモ 10 2 2 3 3" xfId="3217"/>
    <cellStyle name="メモ 10 2 2 3 3 2" xfId="3218"/>
    <cellStyle name="メモ 10 2 2 3 3 3" xfId="3219"/>
    <cellStyle name="メモ 10 2 2 3 4" xfId="3220"/>
    <cellStyle name="メモ 10 2 2 3 5" xfId="3221"/>
    <cellStyle name="メモ 10 2 2 4" xfId="3222"/>
    <cellStyle name="メモ 10 2 2 4 2" xfId="3223"/>
    <cellStyle name="メモ 10 2 2 4 2 2" xfId="3224"/>
    <cellStyle name="メモ 10 2 2 4 2 3" xfId="3225"/>
    <cellStyle name="メモ 10 2 2 4 3" xfId="3226"/>
    <cellStyle name="メモ 10 2 2 4 3 2" xfId="3227"/>
    <cellStyle name="メモ 10 2 2 4 3 3" xfId="3228"/>
    <cellStyle name="メモ 10 2 2 4 4" xfId="3229"/>
    <cellStyle name="メモ 10 2 2 4 5" xfId="3230"/>
    <cellStyle name="メモ 10 2 2 5" xfId="3231"/>
    <cellStyle name="メモ 10 2 2 5 2" xfId="3232"/>
    <cellStyle name="メモ 10 2 2 5 2 2" xfId="3233"/>
    <cellStyle name="メモ 10 2 2 5 2 3" xfId="3234"/>
    <cellStyle name="メモ 10 2 2 5 3" xfId="3235"/>
    <cellStyle name="メモ 10 2 2 5 3 2" xfId="3236"/>
    <cellStyle name="メモ 10 2 2 5 3 3" xfId="3237"/>
    <cellStyle name="メモ 10 2 2 5 4" xfId="3238"/>
    <cellStyle name="メモ 10 2 2 5 5" xfId="3239"/>
    <cellStyle name="メモ 10 2 2 6" xfId="3240"/>
    <cellStyle name="メモ 10 2 2 6 2" xfId="3241"/>
    <cellStyle name="メモ 10 2 2 6 2 2" xfId="3242"/>
    <cellStyle name="メモ 10 2 2 6 2 3" xfId="3243"/>
    <cellStyle name="メモ 10 2 2 6 3" xfId="3244"/>
    <cellStyle name="メモ 10 2 2 6 3 2" xfId="3245"/>
    <cellStyle name="メモ 10 2 2 6 3 3" xfId="3246"/>
    <cellStyle name="メモ 10 2 2 6 4" xfId="3247"/>
    <cellStyle name="メモ 10 2 2 6 5" xfId="3248"/>
    <cellStyle name="メモ 10 2 2 7" xfId="3249"/>
    <cellStyle name="メモ 10 2 2 7 2" xfId="3250"/>
    <cellStyle name="メモ 10 2 2 7 3" xfId="3251"/>
    <cellStyle name="メモ 10 2 2 8" xfId="3252"/>
    <cellStyle name="メモ 10 2 2 8 2" xfId="3253"/>
    <cellStyle name="メモ 10 2 2 8 3" xfId="3254"/>
    <cellStyle name="メモ 10 2 2 9" xfId="3255"/>
    <cellStyle name="メモ 10 2 3" xfId="3256"/>
    <cellStyle name="メモ 10 2 3 10" xfId="3257"/>
    <cellStyle name="メモ 10 2 3 2" xfId="3258"/>
    <cellStyle name="メモ 10 2 3 2 2" xfId="3259"/>
    <cellStyle name="メモ 10 2 3 2 2 2" xfId="3260"/>
    <cellStyle name="メモ 10 2 3 2 2 3" xfId="3261"/>
    <cellStyle name="メモ 10 2 3 2 3" xfId="3262"/>
    <cellStyle name="メモ 10 2 3 2 3 2" xfId="3263"/>
    <cellStyle name="メモ 10 2 3 2 3 3" xfId="3264"/>
    <cellStyle name="メモ 10 2 3 2 4" xfId="3265"/>
    <cellStyle name="メモ 10 2 3 2 5" xfId="3266"/>
    <cellStyle name="メモ 10 2 3 3" xfId="3267"/>
    <cellStyle name="メモ 10 2 3 3 2" xfId="3268"/>
    <cellStyle name="メモ 10 2 3 3 2 2" xfId="3269"/>
    <cellStyle name="メモ 10 2 3 3 2 3" xfId="3270"/>
    <cellStyle name="メモ 10 2 3 3 3" xfId="3271"/>
    <cellStyle name="メモ 10 2 3 3 3 2" xfId="3272"/>
    <cellStyle name="メモ 10 2 3 3 3 3" xfId="3273"/>
    <cellStyle name="メモ 10 2 3 3 4" xfId="3274"/>
    <cellStyle name="メモ 10 2 3 3 5" xfId="3275"/>
    <cellStyle name="メモ 10 2 3 4" xfId="3276"/>
    <cellStyle name="メモ 10 2 3 4 2" xfId="3277"/>
    <cellStyle name="メモ 10 2 3 4 2 2" xfId="3278"/>
    <cellStyle name="メモ 10 2 3 4 2 3" xfId="3279"/>
    <cellStyle name="メモ 10 2 3 4 3" xfId="3280"/>
    <cellStyle name="メモ 10 2 3 4 3 2" xfId="3281"/>
    <cellStyle name="メモ 10 2 3 4 3 3" xfId="3282"/>
    <cellStyle name="メモ 10 2 3 4 4" xfId="3283"/>
    <cellStyle name="メモ 10 2 3 4 5" xfId="3284"/>
    <cellStyle name="メモ 10 2 3 5" xfId="3285"/>
    <cellStyle name="メモ 10 2 3 5 2" xfId="3286"/>
    <cellStyle name="メモ 10 2 3 5 2 2" xfId="3287"/>
    <cellStyle name="メモ 10 2 3 5 2 3" xfId="3288"/>
    <cellStyle name="メモ 10 2 3 5 3" xfId="3289"/>
    <cellStyle name="メモ 10 2 3 5 3 2" xfId="3290"/>
    <cellStyle name="メモ 10 2 3 5 3 3" xfId="3291"/>
    <cellStyle name="メモ 10 2 3 5 4" xfId="3292"/>
    <cellStyle name="メモ 10 2 3 5 5" xfId="3293"/>
    <cellStyle name="メモ 10 2 3 6" xfId="3294"/>
    <cellStyle name="メモ 10 2 3 6 2" xfId="3295"/>
    <cellStyle name="メモ 10 2 3 6 2 2" xfId="3296"/>
    <cellStyle name="メモ 10 2 3 6 2 3" xfId="3297"/>
    <cellStyle name="メモ 10 2 3 6 3" xfId="3298"/>
    <cellStyle name="メモ 10 2 3 6 3 2" xfId="3299"/>
    <cellStyle name="メモ 10 2 3 6 3 3" xfId="3300"/>
    <cellStyle name="メモ 10 2 3 6 4" xfId="3301"/>
    <cellStyle name="メモ 10 2 3 6 5" xfId="3302"/>
    <cellStyle name="メモ 10 2 3 7" xfId="3303"/>
    <cellStyle name="メモ 10 2 3 7 2" xfId="3304"/>
    <cellStyle name="メモ 10 2 3 7 3" xfId="3305"/>
    <cellStyle name="メモ 10 2 3 8" xfId="3306"/>
    <cellStyle name="メモ 10 2 3 8 2" xfId="3307"/>
    <cellStyle name="メモ 10 2 3 8 3" xfId="3308"/>
    <cellStyle name="メモ 10 2 3 9" xfId="3309"/>
    <cellStyle name="メモ 10 2 4" xfId="3310"/>
    <cellStyle name="メモ 10 2 4 2" xfId="3311"/>
    <cellStyle name="メモ 10 2 4 2 2" xfId="3312"/>
    <cellStyle name="メモ 10 2 4 2 3" xfId="3313"/>
    <cellStyle name="メモ 10 2 4 3" xfId="3314"/>
    <cellStyle name="メモ 10 2 4 3 2" xfId="3315"/>
    <cellStyle name="メモ 10 2 4 3 3" xfId="3316"/>
    <cellStyle name="メモ 10 2 4 4" xfId="3317"/>
    <cellStyle name="メモ 10 2 4 5" xfId="3318"/>
    <cellStyle name="メモ 10 2 5" xfId="3319"/>
    <cellStyle name="メモ 10 2 5 2" xfId="3320"/>
    <cellStyle name="メモ 10 2 5 2 2" xfId="3321"/>
    <cellStyle name="メモ 10 2 5 2 3" xfId="3322"/>
    <cellStyle name="メモ 10 2 5 3" xfId="3323"/>
    <cellStyle name="メモ 10 2 5 3 2" xfId="3324"/>
    <cellStyle name="メモ 10 2 5 3 3" xfId="3325"/>
    <cellStyle name="メモ 10 2 5 4" xfId="3326"/>
    <cellStyle name="メモ 10 2 5 5" xfId="3327"/>
    <cellStyle name="メモ 10 2 6" xfId="3328"/>
    <cellStyle name="メモ 10 2 6 2" xfId="3329"/>
    <cellStyle name="メモ 10 2 6 2 2" xfId="3330"/>
    <cellStyle name="メモ 10 2 6 2 3" xfId="3331"/>
    <cellStyle name="メモ 10 2 6 3" xfId="3332"/>
    <cellStyle name="メモ 10 2 6 3 2" xfId="3333"/>
    <cellStyle name="メモ 10 2 6 3 3" xfId="3334"/>
    <cellStyle name="メモ 10 2 6 4" xfId="3335"/>
    <cellStyle name="メモ 10 2 6 5" xfId="3336"/>
    <cellStyle name="メモ 10 2 7" xfId="3337"/>
    <cellStyle name="メモ 10 2 7 2" xfId="3338"/>
    <cellStyle name="メモ 10 2 7 3" xfId="3339"/>
    <cellStyle name="メモ 10 2 8" xfId="3340"/>
    <cellStyle name="メモ 10 2 9" xfId="3341"/>
    <cellStyle name="メモ 10 3" xfId="3342"/>
    <cellStyle name="メモ 10 3 10" xfId="3343"/>
    <cellStyle name="メモ 10 3 2" xfId="3344"/>
    <cellStyle name="メモ 10 3 2 2" xfId="3345"/>
    <cellStyle name="メモ 10 3 2 2 2" xfId="3346"/>
    <cellStyle name="メモ 10 3 2 2 3" xfId="3347"/>
    <cellStyle name="メモ 10 3 2 3" xfId="3348"/>
    <cellStyle name="メモ 10 3 2 3 2" xfId="3349"/>
    <cellStyle name="メモ 10 3 2 3 3" xfId="3350"/>
    <cellStyle name="メモ 10 3 2 4" xfId="3351"/>
    <cellStyle name="メモ 10 3 2 5" xfId="3352"/>
    <cellStyle name="メモ 10 3 3" xfId="3353"/>
    <cellStyle name="メモ 10 3 3 2" xfId="3354"/>
    <cellStyle name="メモ 10 3 3 2 2" xfId="3355"/>
    <cellStyle name="メモ 10 3 3 2 3" xfId="3356"/>
    <cellStyle name="メモ 10 3 3 3" xfId="3357"/>
    <cellStyle name="メモ 10 3 3 3 2" xfId="3358"/>
    <cellStyle name="メモ 10 3 3 3 3" xfId="3359"/>
    <cellStyle name="メモ 10 3 3 4" xfId="3360"/>
    <cellStyle name="メモ 10 3 3 5" xfId="3361"/>
    <cellStyle name="メモ 10 3 4" xfId="3362"/>
    <cellStyle name="メモ 10 3 4 2" xfId="3363"/>
    <cellStyle name="メモ 10 3 4 2 2" xfId="3364"/>
    <cellStyle name="メモ 10 3 4 2 3" xfId="3365"/>
    <cellStyle name="メモ 10 3 4 3" xfId="3366"/>
    <cellStyle name="メモ 10 3 4 3 2" xfId="3367"/>
    <cellStyle name="メモ 10 3 4 3 3" xfId="3368"/>
    <cellStyle name="メモ 10 3 4 4" xfId="3369"/>
    <cellStyle name="メモ 10 3 4 5" xfId="3370"/>
    <cellStyle name="メモ 10 3 5" xfId="3371"/>
    <cellStyle name="メモ 10 3 5 2" xfId="3372"/>
    <cellStyle name="メモ 10 3 5 2 2" xfId="3373"/>
    <cellStyle name="メモ 10 3 5 2 3" xfId="3374"/>
    <cellStyle name="メモ 10 3 5 3" xfId="3375"/>
    <cellStyle name="メモ 10 3 5 3 2" xfId="3376"/>
    <cellStyle name="メモ 10 3 5 3 3" xfId="3377"/>
    <cellStyle name="メモ 10 3 5 4" xfId="3378"/>
    <cellStyle name="メモ 10 3 5 5" xfId="3379"/>
    <cellStyle name="メモ 10 3 6" xfId="3380"/>
    <cellStyle name="メモ 10 3 6 2" xfId="3381"/>
    <cellStyle name="メモ 10 3 6 2 2" xfId="3382"/>
    <cellStyle name="メモ 10 3 6 2 3" xfId="3383"/>
    <cellStyle name="メモ 10 3 6 3" xfId="3384"/>
    <cellStyle name="メモ 10 3 6 3 2" xfId="3385"/>
    <cellStyle name="メモ 10 3 6 3 3" xfId="3386"/>
    <cellStyle name="メモ 10 3 6 4" xfId="3387"/>
    <cellStyle name="メモ 10 3 6 5" xfId="3388"/>
    <cellStyle name="メモ 10 3 7" xfId="3389"/>
    <cellStyle name="メモ 10 3 7 2" xfId="3390"/>
    <cellStyle name="メモ 10 3 7 3" xfId="3391"/>
    <cellStyle name="メモ 10 3 8" xfId="3392"/>
    <cellStyle name="メモ 10 3 8 2" xfId="3393"/>
    <cellStyle name="メモ 10 3 8 3" xfId="3394"/>
    <cellStyle name="メモ 10 3 9" xfId="3395"/>
    <cellStyle name="メモ 10 4" xfId="3396"/>
    <cellStyle name="メモ 10 4 10" xfId="3397"/>
    <cellStyle name="メモ 10 4 2" xfId="3398"/>
    <cellStyle name="メモ 10 4 2 2" xfId="3399"/>
    <cellStyle name="メモ 10 4 2 2 2" xfId="3400"/>
    <cellStyle name="メモ 10 4 2 2 3" xfId="3401"/>
    <cellStyle name="メモ 10 4 2 3" xfId="3402"/>
    <cellStyle name="メモ 10 4 2 3 2" xfId="3403"/>
    <cellStyle name="メモ 10 4 2 3 3" xfId="3404"/>
    <cellStyle name="メモ 10 4 2 4" xfId="3405"/>
    <cellStyle name="メモ 10 4 2 5" xfId="3406"/>
    <cellStyle name="メモ 10 4 3" xfId="3407"/>
    <cellStyle name="メモ 10 4 3 2" xfId="3408"/>
    <cellStyle name="メモ 10 4 3 2 2" xfId="3409"/>
    <cellStyle name="メモ 10 4 3 2 3" xfId="3410"/>
    <cellStyle name="メモ 10 4 3 3" xfId="3411"/>
    <cellStyle name="メモ 10 4 3 3 2" xfId="3412"/>
    <cellStyle name="メモ 10 4 3 3 3" xfId="3413"/>
    <cellStyle name="メモ 10 4 3 4" xfId="3414"/>
    <cellStyle name="メモ 10 4 3 5" xfId="3415"/>
    <cellStyle name="メモ 10 4 4" xfId="3416"/>
    <cellStyle name="メモ 10 4 4 2" xfId="3417"/>
    <cellStyle name="メモ 10 4 4 2 2" xfId="3418"/>
    <cellStyle name="メモ 10 4 4 2 3" xfId="3419"/>
    <cellStyle name="メモ 10 4 4 3" xfId="3420"/>
    <cellStyle name="メモ 10 4 4 3 2" xfId="3421"/>
    <cellStyle name="メモ 10 4 4 3 3" xfId="3422"/>
    <cellStyle name="メモ 10 4 4 4" xfId="3423"/>
    <cellStyle name="メモ 10 4 4 5" xfId="3424"/>
    <cellStyle name="メモ 10 4 5" xfId="3425"/>
    <cellStyle name="メモ 10 4 5 2" xfId="3426"/>
    <cellStyle name="メモ 10 4 5 2 2" xfId="3427"/>
    <cellStyle name="メモ 10 4 5 2 3" xfId="3428"/>
    <cellStyle name="メモ 10 4 5 3" xfId="3429"/>
    <cellStyle name="メモ 10 4 5 3 2" xfId="3430"/>
    <cellStyle name="メモ 10 4 5 3 3" xfId="3431"/>
    <cellStyle name="メモ 10 4 5 4" xfId="3432"/>
    <cellStyle name="メモ 10 4 5 5" xfId="3433"/>
    <cellStyle name="メモ 10 4 6" xfId="3434"/>
    <cellStyle name="メモ 10 4 6 2" xfId="3435"/>
    <cellStyle name="メモ 10 4 6 2 2" xfId="3436"/>
    <cellStyle name="メモ 10 4 6 2 3" xfId="3437"/>
    <cellStyle name="メモ 10 4 6 3" xfId="3438"/>
    <cellStyle name="メモ 10 4 6 3 2" xfId="3439"/>
    <cellStyle name="メモ 10 4 6 3 3" xfId="3440"/>
    <cellStyle name="メモ 10 4 6 4" xfId="3441"/>
    <cellStyle name="メモ 10 4 6 5" xfId="3442"/>
    <cellStyle name="メモ 10 4 7" xfId="3443"/>
    <cellStyle name="メモ 10 4 7 2" xfId="3444"/>
    <cellStyle name="メモ 10 4 7 3" xfId="3445"/>
    <cellStyle name="メモ 10 4 8" xfId="3446"/>
    <cellStyle name="メモ 10 4 8 2" xfId="3447"/>
    <cellStyle name="メモ 10 4 8 3" xfId="3448"/>
    <cellStyle name="メモ 10 4 9" xfId="3449"/>
    <cellStyle name="メモ 10 5" xfId="3450"/>
    <cellStyle name="メモ 10 5 2" xfId="3451"/>
    <cellStyle name="メモ 10 5 2 2" xfId="3452"/>
    <cellStyle name="メモ 10 5 2 3" xfId="3453"/>
    <cellStyle name="メモ 10 5 3" xfId="3454"/>
    <cellStyle name="メモ 10 5 3 2" xfId="3455"/>
    <cellStyle name="メモ 10 5 3 3" xfId="3456"/>
    <cellStyle name="メモ 10 5 4" xfId="3457"/>
    <cellStyle name="メモ 10 5 5" xfId="3458"/>
    <cellStyle name="メモ 10 6" xfId="3459"/>
    <cellStyle name="メモ 10 6 2" xfId="3460"/>
    <cellStyle name="メモ 10 6 2 2" xfId="3461"/>
    <cellStyle name="メモ 10 6 2 3" xfId="3462"/>
    <cellStyle name="メモ 10 6 3" xfId="3463"/>
    <cellStyle name="メモ 10 6 3 2" xfId="3464"/>
    <cellStyle name="メモ 10 6 3 3" xfId="3465"/>
    <cellStyle name="メモ 10 6 4" xfId="3466"/>
    <cellStyle name="メモ 10 6 5" xfId="3467"/>
    <cellStyle name="メモ 10 7" xfId="3468"/>
    <cellStyle name="メモ 10 7 2" xfId="3469"/>
    <cellStyle name="メモ 10 7 2 2" xfId="3470"/>
    <cellStyle name="メモ 10 7 2 3" xfId="3471"/>
    <cellStyle name="メモ 10 7 3" xfId="3472"/>
    <cellStyle name="メモ 10 7 3 2" xfId="3473"/>
    <cellStyle name="メモ 10 7 3 3" xfId="3474"/>
    <cellStyle name="メモ 10 7 4" xfId="3475"/>
    <cellStyle name="メモ 10 7 5" xfId="3476"/>
    <cellStyle name="メモ 10 8" xfId="3477"/>
    <cellStyle name="メモ 10 8 2" xfId="3478"/>
    <cellStyle name="メモ 10 8 3" xfId="3479"/>
    <cellStyle name="メモ 10 9" xfId="3480"/>
    <cellStyle name="メモ 11" xfId="3481"/>
    <cellStyle name="メモ 11 10" xfId="3482"/>
    <cellStyle name="メモ 11 11" xfId="3483"/>
    <cellStyle name="メモ 11 12" xfId="45953"/>
    <cellStyle name="メモ 11 13" xfId="45793"/>
    <cellStyle name="メモ 11 2" xfId="3484"/>
    <cellStyle name="メモ 11 2 10" xfId="46185"/>
    <cellStyle name="メモ 11 2 11" xfId="46417"/>
    <cellStyle name="メモ 11 2 2" xfId="3485"/>
    <cellStyle name="メモ 11 2 2 10" xfId="3486"/>
    <cellStyle name="メモ 11 2 2 2" xfId="3487"/>
    <cellStyle name="メモ 11 2 2 2 2" xfId="3488"/>
    <cellStyle name="メモ 11 2 2 2 2 2" xfId="3489"/>
    <cellStyle name="メモ 11 2 2 2 2 3" xfId="3490"/>
    <cellStyle name="メモ 11 2 2 2 3" xfId="3491"/>
    <cellStyle name="メモ 11 2 2 2 3 2" xfId="3492"/>
    <cellStyle name="メモ 11 2 2 2 3 3" xfId="3493"/>
    <cellStyle name="メモ 11 2 2 2 4" xfId="3494"/>
    <cellStyle name="メモ 11 2 2 2 5" xfId="3495"/>
    <cellStyle name="メモ 11 2 2 3" xfId="3496"/>
    <cellStyle name="メモ 11 2 2 3 2" xfId="3497"/>
    <cellStyle name="メモ 11 2 2 3 2 2" xfId="3498"/>
    <cellStyle name="メモ 11 2 2 3 2 3" xfId="3499"/>
    <cellStyle name="メモ 11 2 2 3 3" xfId="3500"/>
    <cellStyle name="メモ 11 2 2 3 3 2" xfId="3501"/>
    <cellStyle name="メモ 11 2 2 3 3 3" xfId="3502"/>
    <cellStyle name="メモ 11 2 2 3 4" xfId="3503"/>
    <cellStyle name="メモ 11 2 2 3 5" xfId="3504"/>
    <cellStyle name="メモ 11 2 2 4" xfId="3505"/>
    <cellStyle name="メモ 11 2 2 4 2" xfId="3506"/>
    <cellStyle name="メモ 11 2 2 4 2 2" xfId="3507"/>
    <cellStyle name="メモ 11 2 2 4 2 3" xfId="3508"/>
    <cellStyle name="メモ 11 2 2 4 3" xfId="3509"/>
    <cellStyle name="メモ 11 2 2 4 3 2" xfId="3510"/>
    <cellStyle name="メモ 11 2 2 4 3 3" xfId="3511"/>
    <cellStyle name="メモ 11 2 2 4 4" xfId="3512"/>
    <cellStyle name="メモ 11 2 2 4 5" xfId="3513"/>
    <cellStyle name="メモ 11 2 2 5" xfId="3514"/>
    <cellStyle name="メモ 11 2 2 5 2" xfId="3515"/>
    <cellStyle name="メモ 11 2 2 5 2 2" xfId="3516"/>
    <cellStyle name="メモ 11 2 2 5 2 3" xfId="3517"/>
    <cellStyle name="メモ 11 2 2 5 3" xfId="3518"/>
    <cellStyle name="メモ 11 2 2 5 3 2" xfId="3519"/>
    <cellStyle name="メモ 11 2 2 5 3 3" xfId="3520"/>
    <cellStyle name="メモ 11 2 2 5 4" xfId="3521"/>
    <cellStyle name="メモ 11 2 2 5 5" xfId="3522"/>
    <cellStyle name="メモ 11 2 2 6" xfId="3523"/>
    <cellStyle name="メモ 11 2 2 6 2" xfId="3524"/>
    <cellStyle name="メモ 11 2 2 6 2 2" xfId="3525"/>
    <cellStyle name="メモ 11 2 2 6 2 3" xfId="3526"/>
    <cellStyle name="メモ 11 2 2 6 3" xfId="3527"/>
    <cellStyle name="メモ 11 2 2 6 3 2" xfId="3528"/>
    <cellStyle name="メモ 11 2 2 6 3 3" xfId="3529"/>
    <cellStyle name="メモ 11 2 2 6 4" xfId="3530"/>
    <cellStyle name="メモ 11 2 2 6 5" xfId="3531"/>
    <cellStyle name="メモ 11 2 2 7" xfId="3532"/>
    <cellStyle name="メモ 11 2 2 7 2" xfId="3533"/>
    <cellStyle name="メモ 11 2 2 7 3" xfId="3534"/>
    <cellStyle name="メモ 11 2 2 8" xfId="3535"/>
    <cellStyle name="メモ 11 2 2 8 2" xfId="3536"/>
    <cellStyle name="メモ 11 2 2 8 3" xfId="3537"/>
    <cellStyle name="メモ 11 2 2 9" xfId="3538"/>
    <cellStyle name="メモ 11 2 3" xfId="3539"/>
    <cellStyle name="メモ 11 2 3 10" xfId="3540"/>
    <cellStyle name="メモ 11 2 3 2" xfId="3541"/>
    <cellStyle name="メモ 11 2 3 2 2" xfId="3542"/>
    <cellStyle name="メモ 11 2 3 2 2 2" xfId="3543"/>
    <cellStyle name="メモ 11 2 3 2 2 3" xfId="3544"/>
    <cellStyle name="メモ 11 2 3 2 3" xfId="3545"/>
    <cellStyle name="メモ 11 2 3 2 3 2" xfId="3546"/>
    <cellStyle name="メモ 11 2 3 2 3 3" xfId="3547"/>
    <cellStyle name="メモ 11 2 3 2 4" xfId="3548"/>
    <cellStyle name="メモ 11 2 3 2 5" xfId="3549"/>
    <cellStyle name="メモ 11 2 3 3" xfId="3550"/>
    <cellStyle name="メモ 11 2 3 3 2" xfId="3551"/>
    <cellStyle name="メモ 11 2 3 3 2 2" xfId="3552"/>
    <cellStyle name="メモ 11 2 3 3 2 3" xfId="3553"/>
    <cellStyle name="メモ 11 2 3 3 3" xfId="3554"/>
    <cellStyle name="メモ 11 2 3 3 3 2" xfId="3555"/>
    <cellStyle name="メモ 11 2 3 3 3 3" xfId="3556"/>
    <cellStyle name="メモ 11 2 3 3 4" xfId="3557"/>
    <cellStyle name="メモ 11 2 3 3 5" xfId="3558"/>
    <cellStyle name="メモ 11 2 3 4" xfId="3559"/>
    <cellStyle name="メモ 11 2 3 4 2" xfId="3560"/>
    <cellStyle name="メモ 11 2 3 4 2 2" xfId="3561"/>
    <cellStyle name="メモ 11 2 3 4 2 3" xfId="3562"/>
    <cellStyle name="メモ 11 2 3 4 3" xfId="3563"/>
    <cellStyle name="メモ 11 2 3 4 3 2" xfId="3564"/>
    <cellStyle name="メモ 11 2 3 4 3 3" xfId="3565"/>
    <cellStyle name="メモ 11 2 3 4 4" xfId="3566"/>
    <cellStyle name="メモ 11 2 3 4 5" xfId="3567"/>
    <cellStyle name="メモ 11 2 3 5" xfId="3568"/>
    <cellStyle name="メモ 11 2 3 5 2" xfId="3569"/>
    <cellStyle name="メモ 11 2 3 5 2 2" xfId="3570"/>
    <cellStyle name="メモ 11 2 3 5 2 3" xfId="3571"/>
    <cellStyle name="メモ 11 2 3 5 3" xfId="3572"/>
    <cellStyle name="メモ 11 2 3 5 3 2" xfId="3573"/>
    <cellStyle name="メモ 11 2 3 5 3 3" xfId="3574"/>
    <cellStyle name="メモ 11 2 3 5 4" xfId="3575"/>
    <cellStyle name="メモ 11 2 3 5 5" xfId="3576"/>
    <cellStyle name="メモ 11 2 3 6" xfId="3577"/>
    <cellStyle name="メモ 11 2 3 6 2" xfId="3578"/>
    <cellStyle name="メモ 11 2 3 6 2 2" xfId="3579"/>
    <cellStyle name="メモ 11 2 3 6 2 3" xfId="3580"/>
    <cellStyle name="メモ 11 2 3 6 3" xfId="3581"/>
    <cellStyle name="メモ 11 2 3 6 3 2" xfId="3582"/>
    <cellStyle name="メモ 11 2 3 6 3 3" xfId="3583"/>
    <cellStyle name="メモ 11 2 3 6 4" xfId="3584"/>
    <cellStyle name="メモ 11 2 3 6 5" xfId="3585"/>
    <cellStyle name="メモ 11 2 3 7" xfId="3586"/>
    <cellStyle name="メモ 11 2 3 7 2" xfId="3587"/>
    <cellStyle name="メモ 11 2 3 7 3" xfId="3588"/>
    <cellStyle name="メモ 11 2 3 8" xfId="3589"/>
    <cellStyle name="メモ 11 2 3 8 2" xfId="3590"/>
    <cellStyle name="メモ 11 2 3 8 3" xfId="3591"/>
    <cellStyle name="メモ 11 2 3 9" xfId="3592"/>
    <cellStyle name="メモ 11 2 4" xfId="3593"/>
    <cellStyle name="メモ 11 2 4 2" xfId="3594"/>
    <cellStyle name="メモ 11 2 4 2 2" xfId="3595"/>
    <cellStyle name="メモ 11 2 4 2 3" xfId="3596"/>
    <cellStyle name="メモ 11 2 4 3" xfId="3597"/>
    <cellStyle name="メモ 11 2 4 3 2" xfId="3598"/>
    <cellStyle name="メモ 11 2 4 3 3" xfId="3599"/>
    <cellStyle name="メモ 11 2 4 4" xfId="3600"/>
    <cellStyle name="メモ 11 2 4 5" xfId="3601"/>
    <cellStyle name="メモ 11 2 5" xfId="3602"/>
    <cellStyle name="メモ 11 2 5 2" xfId="3603"/>
    <cellStyle name="メモ 11 2 5 2 2" xfId="3604"/>
    <cellStyle name="メモ 11 2 5 2 3" xfId="3605"/>
    <cellStyle name="メモ 11 2 5 3" xfId="3606"/>
    <cellStyle name="メモ 11 2 5 3 2" xfId="3607"/>
    <cellStyle name="メモ 11 2 5 3 3" xfId="3608"/>
    <cellStyle name="メモ 11 2 5 4" xfId="3609"/>
    <cellStyle name="メモ 11 2 5 5" xfId="3610"/>
    <cellStyle name="メモ 11 2 6" xfId="3611"/>
    <cellStyle name="メモ 11 2 6 2" xfId="3612"/>
    <cellStyle name="メモ 11 2 6 2 2" xfId="3613"/>
    <cellStyle name="メモ 11 2 6 2 3" xfId="3614"/>
    <cellStyle name="メモ 11 2 6 3" xfId="3615"/>
    <cellStyle name="メモ 11 2 6 3 2" xfId="3616"/>
    <cellStyle name="メモ 11 2 6 3 3" xfId="3617"/>
    <cellStyle name="メモ 11 2 6 4" xfId="3618"/>
    <cellStyle name="メモ 11 2 6 5" xfId="3619"/>
    <cellStyle name="メモ 11 2 7" xfId="3620"/>
    <cellStyle name="メモ 11 2 7 2" xfId="3621"/>
    <cellStyle name="メモ 11 2 7 3" xfId="3622"/>
    <cellStyle name="メモ 11 2 8" xfId="3623"/>
    <cellStyle name="メモ 11 2 9" xfId="3624"/>
    <cellStyle name="メモ 11 3" xfId="3625"/>
    <cellStyle name="メモ 11 3 10" xfId="3626"/>
    <cellStyle name="メモ 11 3 2" xfId="3627"/>
    <cellStyle name="メモ 11 3 2 2" xfId="3628"/>
    <cellStyle name="メモ 11 3 2 2 2" xfId="3629"/>
    <cellStyle name="メモ 11 3 2 2 3" xfId="3630"/>
    <cellStyle name="メモ 11 3 2 3" xfId="3631"/>
    <cellStyle name="メモ 11 3 2 3 2" xfId="3632"/>
    <cellStyle name="メモ 11 3 2 3 3" xfId="3633"/>
    <cellStyle name="メモ 11 3 2 4" xfId="3634"/>
    <cellStyle name="メモ 11 3 2 5" xfId="3635"/>
    <cellStyle name="メモ 11 3 3" xfId="3636"/>
    <cellStyle name="メモ 11 3 3 2" xfId="3637"/>
    <cellStyle name="メモ 11 3 3 2 2" xfId="3638"/>
    <cellStyle name="メモ 11 3 3 2 3" xfId="3639"/>
    <cellStyle name="メモ 11 3 3 3" xfId="3640"/>
    <cellStyle name="メモ 11 3 3 3 2" xfId="3641"/>
    <cellStyle name="メモ 11 3 3 3 3" xfId="3642"/>
    <cellStyle name="メモ 11 3 3 4" xfId="3643"/>
    <cellStyle name="メモ 11 3 3 5" xfId="3644"/>
    <cellStyle name="メモ 11 3 4" xfId="3645"/>
    <cellStyle name="メモ 11 3 4 2" xfId="3646"/>
    <cellStyle name="メモ 11 3 4 2 2" xfId="3647"/>
    <cellStyle name="メモ 11 3 4 2 3" xfId="3648"/>
    <cellStyle name="メモ 11 3 4 3" xfId="3649"/>
    <cellStyle name="メモ 11 3 4 3 2" xfId="3650"/>
    <cellStyle name="メモ 11 3 4 3 3" xfId="3651"/>
    <cellStyle name="メモ 11 3 4 4" xfId="3652"/>
    <cellStyle name="メモ 11 3 4 5" xfId="3653"/>
    <cellStyle name="メモ 11 3 5" xfId="3654"/>
    <cellStyle name="メモ 11 3 5 2" xfId="3655"/>
    <cellStyle name="メモ 11 3 5 2 2" xfId="3656"/>
    <cellStyle name="メモ 11 3 5 2 3" xfId="3657"/>
    <cellStyle name="メモ 11 3 5 3" xfId="3658"/>
    <cellStyle name="メモ 11 3 5 3 2" xfId="3659"/>
    <cellStyle name="メモ 11 3 5 3 3" xfId="3660"/>
    <cellStyle name="メモ 11 3 5 4" xfId="3661"/>
    <cellStyle name="メモ 11 3 5 5" xfId="3662"/>
    <cellStyle name="メモ 11 3 6" xfId="3663"/>
    <cellStyle name="メモ 11 3 6 2" xfId="3664"/>
    <cellStyle name="メモ 11 3 6 2 2" xfId="3665"/>
    <cellStyle name="メモ 11 3 6 2 3" xfId="3666"/>
    <cellStyle name="メモ 11 3 6 3" xfId="3667"/>
    <cellStyle name="メモ 11 3 6 3 2" xfId="3668"/>
    <cellStyle name="メモ 11 3 6 3 3" xfId="3669"/>
    <cellStyle name="メモ 11 3 6 4" xfId="3670"/>
    <cellStyle name="メモ 11 3 6 5" xfId="3671"/>
    <cellStyle name="メモ 11 3 7" xfId="3672"/>
    <cellStyle name="メモ 11 3 7 2" xfId="3673"/>
    <cellStyle name="メモ 11 3 7 3" xfId="3674"/>
    <cellStyle name="メモ 11 3 8" xfId="3675"/>
    <cellStyle name="メモ 11 3 8 2" xfId="3676"/>
    <cellStyle name="メモ 11 3 8 3" xfId="3677"/>
    <cellStyle name="メモ 11 3 9" xfId="3678"/>
    <cellStyle name="メモ 11 4" xfId="3679"/>
    <cellStyle name="メモ 11 4 10" xfId="3680"/>
    <cellStyle name="メモ 11 4 2" xfId="3681"/>
    <cellStyle name="メモ 11 4 2 2" xfId="3682"/>
    <cellStyle name="メモ 11 4 2 2 2" xfId="3683"/>
    <cellStyle name="メモ 11 4 2 2 3" xfId="3684"/>
    <cellStyle name="メモ 11 4 2 3" xfId="3685"/>
    <cellStyle name="メモ 11 4 2 3 2" xfId="3686"/>
    <cellStyle name="メモ 11 4 2 3 3" xfId="3687"/>
    <cellStyle name="メモ 11 4 2 4" xfId="3688"/>
    <cellStyle name="メモ 11 4 2 5" xfId="3689"/>
    <cellStyle name="メモ 11 4 3" xfId="3690"/>
    <cellStyle name="メモ 11 4 3 2" xfId="3691"/>
    <cellStyle name="メモ 11 4 3 2 2" xfId="3692"/>
    <cellStyle name="メモ 11 4 3 2 3" xfId="3693"/>
    <cellStyle name="メモ 11 4 3 3" xfId="3694"/>
    <cellStyle name="メモ 11 4 3 3 2" xfId="3695"/>
    <cellStyle name="メモ 11 4 3 3 3" xfId="3696"/>
    <cellStyle name="メモ 11 4 3 4" xfId="3697"/>
    <cellStyle name="メモ 11 4 3 5" xfId="3698"/>
    <cellStyle name="メモ 11 4 4" xfId="3699"/>
    <cellStyle name="メモ 11 4 4 2" xfId="3700"/>
    <cellStyle name="メモ 11 4 4 2 2" xfId="3701"/>
    <cellStyle name="メモ 11 4 4 2 3" xfId="3702"/>
    <cellStyle name="メモ 11 4 4 3" xfId="3703"/>
    <cellStyle name="メモ 11 4 4 3 2" xfId="3704"/>
    <cellStyle name="メモ 11 4 4 3 3" xfId="3705"/>
    <cellStyle name="メモ 11 4 4 4" xfId="3706"/>
    <cellStyle name="メモ 11 4 4 5" xfId="3707"/>
    <cellStyle name="メモ 11 4 5" xfId="3708"/>
    <cellStyle name="メモ 11 4 5 2" xfId="3709"/>
    <cellStyle name="メモ 11 4 5 2 2" xfId="3710"/>
    <cellStyle name="メモ 11 4 5 2 3" xfId="3711"/>
    <cellStyle name="メモ 11 4 5 3" xfId="3712"/>
    <cellStyle name="メモ 11 4 5 3 2" xfId="3713"/>
    <cellStyle name="メモ 11 4 5 3 3" xfId="3714"/>
    <cellStyle name="メモ 11 4 5 4" xfId="3715"/>
    <cellStyle name="メモ 11 4 5 5" xfId="3716"/>
    <cellStyle name="メモ 11 4 6" xfId="3717"/>
    <cellStyle name="メモ 11 4 6 2" xfId="3718"/>
    <cellStyle name="メモ 11 4 6 2 2" xfId="3719"/>
    <cellStyle name="メモ 11 4 6 2 3" xfId="3720"/>
    <cellStyle name="メモ 11 4 6 3" xfId="3721"/>
    <cellStyle name="メモ 11 4 6 3 2" xfId="3722"/>
    <cellStyle name="メモ 11 4 6 3 3" xfId="3723"/>
    <cellStyle name="メモ 11 4 6 4" xfId="3724"/>
    <cellStyle name="メモ 11 4 6 5" xfId="3725"/>
    <cellStyle name="メモ 11 4 7" xfId="3726"/>
    <cellStyle name="メモ 11 4 7 2" xfId="3727"/>
    <cellStyle name="メモ 11 4 7 3" xfId="3728"/>
    <cellStyle name="メモ 11 4 8" xfId="3729"/>
    <cellStyle name="メモ 11 4 8 2" xfId="3730"/>
    <cellStyle name="メモ 11 4 8 3" xfId="3731"/>
    <cellStyle name="メモ 11 4 9" xfId="3732"/>
    <cellStyle name="メモ 11 5" xfId="3733"/>
    <cellStyle name="メモ 11 5 2" xfId="3734"/>
    <cellStyle name="メモ 11 5 2 2" xfId="3735"/>
    <cellStyle name="メモ 11 5 2 3" xfId="3736"/>
    <cellStyle name="メモ 11 5 3" xfId="3737"/>
    <cellStyle name="メモ 11 5 3 2" xfId="3738"/>
    <cellStyle name="メモ 11 5 3 3" xfId="3739"/>
    <cellStyle name="メモ 11 5 4" xfId="3740"/>
    <cellStyle name="メモ 11 5 5" xfId="3741"/>
    <cellStyle name="メモ 11 6" xfId="3742"/>
    <cellStyle name="メモ 11 6 2" xfId="3743"/>
    <cellStyle name="メモ 11 6 2 2" xfId="3744"/>
    <cellStyle name="メモ 11 6 2 3" xfId="3745"/>
    <cellStyle name="メモ 11 6 3" xfId="3746"/>
    <cellStyle name="メモ 11 6 3 2" xfId="3747"/>
    <cellStyle name="メモ 11 6 3 3" xfId="3748"/>
    <cellStyle name="メモ 11 6 4" xfId="3749"/>
    <cellStyle name="メモ 11 6 5" xfId="3750"/>
    <cellStyle name="メモ 11 7" xfId="3751"/>
    <cellStyle name="メモ 11 7 2" xfId="3752"/>
    <cellStyle name="メモ 11 7 2 2" xfId="3753"/>
    <cellStyle name="メモ 11 7 2 3" xfId="3754"/>
    <cellStyle name="メモ 11 7 3" xfId="3755"/>
    <cellStyle name="メモ 11 7 3 2" xfId="3756"/>
    <cellStyle name="メモ 11 7 3 3" xfId="3757"/>
    <cellStyle name="メモ 11 7 4" xfId="3758"/>
    <cellStyle name="メモ 11 7 5" xfId="3759"/>
    <cellStyle name="メモ 11 8" xfId="3760"/>
    <cellStyle name="メモ 11 8 2" xfId="3761"/>
    <cellStyle name="メモ 11 8 3" xfId="3762"/>
    <cellStyle name="メモ 11 9" xfId="3763"/>
    <cellStyle name="メモ 12" xfId="3764"/>
    <cellStyle name="メモ 12 10" xfId="3765"/>
    <cellStyle name="メモ 12 11" xfId="3766"/>
    <cellStyle name="メモ 12 12" xfId="45954"/>
    <cellStyle name="メモ 12 13" xfId="45792"/>
    <cellStyle name="メモ 12 2" xfId="3767"/>
    <cellStyle name="メモ 12 2 10" xfId="46186"/>
    <cellStyle name="メモ 12 2 11" xfId="46418"/>
    <cellStyle name="メモ 12 2 2" xfId="3768"/>
    <cellStyle name="メモ 12 2 2 10" xfId="3769"/>
    <cellStyle name="メモ 12 2 2 2" xfId="3770"/>
    <cellStyle name="メモ 12 2 2 2 2" xfId="3771"/>
    <cellStyle name="メモ 12 2 2 2 2 2" xfId="3772"/>
    <cellStyle name="メモ 12 2 2 2 2 3" xfId="3773"/>
    <cellStyle name="メモ 12 2 2 2 3" xfId="3774"/>
    <cellStyle name="メモ 12 2 2 2 3 2" xfId="3775"/>
    <cellStyle name="メモ 12 2 2 2 3 3" xfId="3776"/>
    <cellStyle name="メモ 12 2 2 2 4" xfId="3777"/>
    <cellStyle name="メモ 12 2 2 2 5" xfId="3778"/>
    <cellStyle name="メモ 12 2 2 3" xfId="3779"/>
    <cellStyle name="メモ 12 2 2 3 2" xfId="3780"/>
    <cellStyle name="メモ 12 2 2 3 2 2" xfId="3781"/>
    <cellStyle name="メモ 12 2 2 3 2 3" xfId="3782"/>
    <cellStyle name="メモ 12 2 2 3 3" xfId="3783"/>
    <cellStyle name="メモ 12 2 2 3 3 2" xfId="3784"/>
    <cellStyle name="メモ 12 2 2 3 3 3" xfId="3785"/>
    <cellStyle name="メモ 12 2 2 3 4" xfId="3786"/>
    <cellStyle name="メモ 12 2 2 3 5" xfId="3787"/>
    <cellStyle name="メモ 12 2 2 4" xfId="3788"/>
    <cellStyle name="メモ 12 2 2 4 2" xfId="3789"/>
    <cellStyle name="メモ 12 2 2 4 2 2" xfId="3790"/>
    <cellStyle name="メモ 12 2 2 4 2 3" xfId="3791"/>
    <cellStyle name="メモ 12 2 2 4 3" xfId="3792"/>
    <cellStyle name="メモ 12 2 2 4 3 2" xfId="3793"/>
    <cellStyle name="メモ 12 2 2 4 3 3" xfId="3794"/>
    <cellStyle name="メモ 12 2 2 4 4" xfId="3795"/>
    <cellStyle name="メモ 12 2 2 4 5" xfId="3796"/>
    <cellStyle name="メモ 12 2 2 5" xfId="3797"/>
    <cellStyle name="メモ 12 2 2 5 2" xfId="3798"/>
    <cellStyle name="メモ 12 2 2 5 2 2" xfId="3799"/>
    <cellStyle name="メモ 12 2 2 5 2 3" xfId="3800"/>
    <cellStyle name="メモ 12 2 2 5 3" xfId="3801"/>
    <cellStyle name="メモ 12 2 2 5 3 2" xfId="3802"/>
    <cellStyle name="メモ 12 2 2 5 3 3" xfId="3803"/>
    <cellStyle name="メモ 12 2 2 5 4" xfId="3804"/>
    <cellStyle name="メモ 12 2 2 5 5" xfId="3805"/>
    <cellStyle name="メモ 12 2 2 6" xfId="3806"/>
    <cellStyle name="メモ 12 2 2 6 2" xfId="3807"/>
    <cellStyle name="メモ 12 2 2 6 2 2" xfId="3808"/>
    <cellStyle name="メモ 12 2 2 6 2 3" xfId="3809"/>
    <cellStyle name="メモ 12 2 2 6 3" xfId="3810"/>
    <cellStyle name="メモ 12 2 2 6 3 2" xfId="3811"/>
    <cellStyle name="メモ 12 2 2 6 3 3" xfId="3812"/>
    <cellStyle name="メモ 12 2 2 6 4" xfId="3813"/>
    <cellStyle name="メモ 12 2 2 6 5" xfId="3814"/>
    <cellStyle name="メモ 12 2 2 7" xfId="3815"/>
    <cellStyle name="メモ 12 2 2 7 2" xfId="3816"/>
    <cellStyle name="メモ 12 2 2 7 3" xfId="3817"/>
    <cellStyle name="メモ 12 2 2 8" xfId="3818"/>
    <cellStyle name="メモ 12 2 2 8 2" xfId="3819"/>
    <cellStyle name="メモ 12 2 2 8 3" xfId="3820"/>
    <cellStyle name="メモ 12 2 2 9" xfId="3821"/>
    <cellStyle name="メモ 12 2 3" xfId="3822"/>
    <cellStyle name="メモ 12 2 3 10" xfId="3823"/>
    <cellStyle name="メモ 12 2 3 2" xfId="3824"/>
    <cellStyle name="メモ 12 2 3 2 2" xfId="3825"/>
    <cellStyle name="メモ 12 2 3 2 2 2" xfId="3826"/>
    <cellStyle name="メモ 12 2 3 2 2 3" xfId="3827"/>
    <cellStyle name="メモ 12 2 3 2 3" xfId="3828"/>
    <cellStyle name="メモ 12 2 3 2 3 2" xfId="3829"/>
    <cellStyle name="メモ 12 2 3 2 3 3" xfId="3830"/>
    <cellStyle name="メモ 12 2 3 2 4" xfId="3831"/>
    <cellStyle name="メモ 12 2 3 2 5" xfId="3832"/>
    <cellStyle name="メモ 12 2 3 3" xfId="3833"/>
    <cellStyle name="メモ 12 2 3 3 2" xfId="3834"/>
    <cellStyle name="メモ 12 2 3 3 2 2" xfId="3835"/>
    <cellStyle name="メモ 12 2 3 3 2 3" xfId="3836"/>
    <cellStyle name="メモ 12 2 3 3 3" xfId="3837"/>
    <cellStyle name="メモ 12 2 3 3 3 2" xfId="3838"/>
    <cellStyle name="メモ 12 2 3 3 3 3" xfId="3839"/>
    <cellStyle name="メモ 12 2 3 3 4" xfId="3840"/>
    <cellStyle name="メモ 12 2 3 3 5" xfId="3841"/>
    <cellStyle name="メモ 12 2 3 4" xfId="3842"/>
    <cellStyle name="メモ 12 2 3 4 2" xfId="3843"/>
    <cellStyle name="メモ 12 2 3 4 2 2" xfId="3844"/>
    <cellStyle name="メモ 12 2 3 4 2 3" xfId="3845"/>
    <cellStyle name="メモ 12 2 3 4 3" xfId="3846"/>
    <cellStyle name="メモ 12 2 3 4 3 2" xfId="3847"/>
    <cellStyle name="メモ 12 2 3 4 3 3" xfId="3848"/>
    <cellStyle name="メモ 12 2 3 4 4" xfId="3849"/>
    <cellStyle name="メモ 12 2 3 4 5" xfId="3850"/>
    <cellStyle name="メモ 12 2 3 5" xfId="3851"/>
    <cellStyle name="メモ 12 2 3 5 2" xfId="3852"/>
    <cellStyle name="メモ 12 2 3 5 2 2" xfId="3853"/>
    <cellStyle name="メモ 12 2 3 5 2 3" xfId="3854"/>
    <cellStyle name="メモ 12 2 3 5 3" xfId="3855"/>
    <cellStyle name="メモ 12 2 3 5 3 2" xfId="3856"/>
    <cellStyle name="メモ 12 2 3 5 3 3" xfId="3857"/>
    <cellStyle name="メモ 12 2 3 5 4" xfId="3858"/>
    <cellStyle name="メモ 12 2 3 5 5" xfId="3859"/>
    <cellStyle name="メモ 12 2 3 6" xfId="3860"/>
    <cellStyle name="メモ 12 2 3 6 2" xfId="3861"/>
    <cellStyle name="メモ 12 2 3 6 2 2" xfId="3862"/>
    <cellStyle name="メモ 12 2 3 6 2 3" xfId="3863"/>
    <cellStyle name="メモ 12 2 3 6 3" xfId="3864"/>
    <cellStyle name="メモ 12 2 3 6 3 2" xfId="3865"/>
    <cellStyle name="メモ 12 2 3 6 3 3" xfId="3866"/>
    <cellStyle name="メモ 12 2 3 6 4" xfId="3867"/>
    <cellStyle name="メモ 12 2 3 6 5" xfId="3868"/>
    <cellStyle name="メモ 12 2 3 7" xfId="3869"/>
    <cellStyle name="メモ 12 2 3 7 2" xfId="3870"/>
    <cellStyle name="メモ 12 2 3 7 3" xfId="3871"/>
    <cellStyle name="メモ 12 2 3 8" xfId="3872"/>
    <cellStyle name="メモ 12 2 3 8 2" xfId="3873"/>
    <cellStyle name="メモ 12 2 3 8 3" xfId="3874"/>
    <cellStyle name="メモ 12 2 3 9" xfId="3875"/>
    <cellStyle name="メモ 12 2 4" xfId="3876"/>
    <cellStyle name="メモ 12 2 4 2" xfId="3877"/>
    <cellStyle name="メモ 12 2 4 2 2" xfId="3878"/>
    <cellStyle name="メモ 12 2 4 2 3" xfId="3879"/>
    <cellStyle name="メモ 12 2 4 3" xfId="3880"/>
    <cellStyle name="メモ 12 2 4 3 2" xfId="3881"/>
    <cellStyle name="メモ 12 2 4 3 3" xfId="3882"/>
    <cellStyle name="メモ 12 2 4 4" xfId="3883"/>
    <cellStyle name="メモ 12 2 4 5" xfId="3884"/>
    <cellStyle name="メモ 12 2 5" xfId="3885"/>
    <cellStyle name="メモ 12 2 5 2" xfId="3886"/>
    <cellStyle name="メモ 12 2 5 2 2" xfId="3887"/>
    <cellStyle name="メモ 12 2 5 2 3" xfId="3888"/>
    <cellStyle name="メモ 12 2 5 3" xfId="3889"/>
    <cellStyle name="メモ 12 2 5 3 2" xfId="3890"/>
    <cellStyle name="メモ 12 2 5 3 3" xfId="3891"/>
    <cellStyle name="メモ 12 2 5 4" xfId="3892"/>
    <cellStyle name="メモ 12 2 5 5" xfId="3893"/>
    <cellStyle name="メモ 12 2 6" xfId="3894"/>
    <cellStyle name="メモ 12 2 6 2" xfId="3895"/>
    <cellStyle name="メモ 12 2 6 2 2" xfId="3896"/>
    <cellStyle name="メモ 12 2 6 2 3" xfId="3897"/>
    <cellStyle name="メモ 12 2 6 3" xfId="3898"/>
    <cellStyle name="メモ 12 2 6 3 2" xfId="3899"/>
    <cellStyle name="メモ 12 2 6 3 3" xfId="3900"/>
    <cellStyle name="メモ 12 2 6 4" xfId="3901"/>
    <cellStyle name="メモ 12 2 6 5" xfId="3902"/>
    <cellStyle name="メモ 12 2 7" xfId="3903"/>
    <cellStyle name="メモ 12 2 7 2" xfId="3904"/>
    <cellStyle name="メモ 12 2 7 3" xfId="3905"/>
    <cellStyle name="メモ 12 2 8" xfId="3906"/>
    <cellStyle name="メモ 12 2 9" xfId="3907"/>
    <cellStyle name="メモ 12 3" xfId="3908"/>
    <cellStyle name="メモ 12 3 10" xfId="3909"/>
    <cellStyle name="メモ 12 3 2" xfId="3910"/>
    <cellStyle name="メモ 12 3 2 2" xfId="3911"/>
    <cellStyle name="メモ 12 3 2 2 2" xfId="3912"/>
    <cellStyle name="メモ 12 3 2 2 3" xfId="3913"/>
    <cellStyle name="メモ 12 3 2 3" xfId="3914"/>
    <cellStyle name="メモ 12 3 2 3 2" xfId="3915"/>
    <cellStyle name="メモ 12 3 2 3 3" xfId="3916"/>
    <cellStyle name="メモ 12 3 2 4" xfId="3917"/>
    <cellStyle name="メモ 12 3 2 5" xfId="3918"/>
    <cellStyle name="メモ 12 3 3" xfId="3919"/>
    <cellStyle name="メモ 12 3 3 2" xfId="3920"/>
    <cellStyle name="メモ 12 3 3 2 2" xfId="3921"/>
    <cellStyle name="メモ 12 3 3 2 3" xfId="3922"/>
    <cellStyle name="メモ 12 3 3 3" xfId="3923"/>
    <cellStyle name="メモ 12 3 3 3 2" xfId="3924"/>
    <cellStyle name="メモ 12 3 3 3 3" xfId="3925"/>
    <cellStyle name="メモ 12 3 3 4" xfId="3926"/>
    <cellStyle name="メモ 12 3 3 5" xfId="3927"/>
    <cellStyle name="メモ 12 3 4" xfId="3928"/>
    <cellStyle name="メモ 12 3 4 2" xfId="3929"/>
    <cellStyle name="メモ 12 3 4 2 2" xfId="3930"/>
    <cellStyle name="メモ 12 3 4 2 3" xfId="3931"/>
    <cellStyle name="メモ 12 3 4 3" xfId="3932"/>
    <cellStyle name="メモ 12 3 4 3 2" xfId="3933"/>
    <cellStyle name="メモ 12 3 4 3 3" xfId="3934"/>
    <cellStyle name="メモ 12 3 4 4" xfId="3935"/>
    <cellStyle name="メモ 12 3 4 5" xfId="3936"/>
    <cellStyle name="メモ 12 3 5" xfId="3937"/>
    <cellStyle name="メモ 12 3 5 2" xfId="3938"/>
    <cellStyle name="メモ 12 3 5 2 2" xfId="3939"/>
    <cellStyle name="メモ 12 3 5 2 3" xfId="3940"/>
    <cellStyle name="メモ 12 3 5 3" xfId="3941"/>
    <cellStyle name="メモ 12 3 5 3 2" xfId="3942"/>
    <cellStyle name="メモ 12 3 5 3 3" xfId="3943"/>
    <cellStyle name="メモ 12 3 5 4" xfId="3944"/>
    <cellStyle name="メモ 12 3 5 5" xfId="3945"/>
    <cellStyle name="メモ 12 3 6" xfId="3946"/>
    <cellStyle name="メモ 12 3 6 2" xfId="3947"/>
    <cellStyle name="メモ 12 3 6 2 2" xfId="3948"/>
    <cellStyle name="メモ 12 3 6 2 3" xfId="3949"/>
    <cellStyle name="メモ 12 3 6 3" xfId="3950"/>
    <cellStyle name="メモ 12 3 6 3 2" xfId="3951"/>
    <cellStyle name="メモ 12 3 6 3 3" xfId="3952"/>
    <cellStyle name="メモ 12 3 6 4" xfId="3953"/>
    <cellStyle name="メモ 12 3 6 5" xfId="3954"/>
    <cellStyle name="メモ 12 3 7" xfId="3955"/>
    <cellStyle name="メモ 12 3 7 2" xfId="3956"/>
    <cellStyle name="メモ 12 3 7 3" xfId="3957"/>
    <cellStyle name="メモ 12 3 8" xfId="3958"/>
    <cellStyle name="メモ 12 3 8 2" xfId="3959"/>
    <cellStyle name="メモ 12 3 8 3" xfId="3960"/>
    <cellStyle name="メモ 12 3 9" xfId="3961"/>
    <cellStyle name="メモ 12 4" xfId="3962"/>
    <cellStyle name="メモ 12 4 10" xfId="3963"/>
    <cellStyle name="メモ 12 4 2" xfId="3964"/>
    <cellStyle name="メモ 12 4 2 2" xfId="3965"/>
    <cellStyle name="メモ 12 4 2 2 2" xfId="3966"/>
    <cellStyle name="メモ 12 4 2 2 3" xfId="3967"/>
    <cellStyle name="メモ 12 4 2 3" xfId="3968"/>
    <cellStyle name="メモ 12 4 2 3 2" xfId="3969"/>
    <cellStyle name="メモ 12 4 2 3 3" xfId="3970"/>
    <cellStyle name="メモ 12 4 2 4" xfId="3971"/>
    <cellStyle name="メモ 12 4 2 5" xfId="3972"/>
    <cellStyle name="メモ 12 4 3" xfId="3973"/>
    <cellStyle name="メモ 12 4 3 2" xfId="3974"/>
    <cellStyle name="メモ 12 4 3 2 2" xfId="3975"/>
    <cellStyle name="メモ 12 4 3 2 3" xfId="3976"/>
    <cellStyle name="メモ 12 4 3 3" xfId="3977"/>
    <cellStyle name="メモ 12 4 3 3 2" xfId="3978"/>
    <cellStyle name="メモ 12 4 3 3 3" xfId="3979"/>
    <cellStyle name="メモ 12 4 3 4" xfId="3980"/>
    <cellStyle name="メモ 12 4 3 5" xfId="3981"/>
    <cellStyle name="メモ 12 4 4" xfId="3982"/>
    <cellStyle name="メモ 12 4 4 2" xfId="3983"/>
    <cellStyle name="メモ 12 4 4 2 2" xfId="3984"/>
    <cellStyle name="メモ 12 4 4 2 3" xfId="3985"/>
    <cellStyle name="メモ 12 4 4 3" xfId="3986"/>
    <cellStyle name="メモ 12 4 4 3 2" xfId="3987"/>
    <cellStyle name="メモ 12 4 4 3 3" xfId="3988"/>
    <cellStyle name="メモ 12 4 4 4" xfId="3989"/>
    <cellStyle name="メモ 12 4 4 5" xfId="3990"/>
    <cellStyle name="メモ 12 4 5" xfId="3991"/>
    <cellStyle name="メモ 12 4 5 2" xfId="3992"/>
    <cellStyle name="メモ 12 4 5 2 2" xfId="3993"/>
    <cellStyle name="メモ 12 4 5 2 3" xfId="3994"/>
    <cellStyle name="メモ 12 4 5 3" xfId="3995"/>
    <cellStyle name="メモ 12 4 5 3 2" xfId="3996"/>
    <cellStyle name="メモ 12 4 5 3 3" xfId="3997"/>
    <cellStyle name="メモ 12 4 5 4" xfId="3998"/>
    <cellStyle name="メモ 12 4 5 5" xfId="3999"/>
    <cellStyle name="メモ 12 4 6" xfId="4000"/>
    <cellStyle name="メモ 12 4 6 2" xfId="4001"/>
    <cellStyle name="メモ 12 4 6 2 2" xfId="4002"/>
    <cellStyle name="メモ 12 4 6 2 3" xfId="4003"/>
    <cellStyle name="メモ 12 4 6 3" xfId="4004"/>
    <cellStyle name="メモ 12 4 6 3 2" xfId="4005"/>
    <cellStyle name="メモ 12 4 6 3 3" xfId="4006"/>
    <cellStyle name="メモ 12 4 6 4" xfId="4007"/>
    <cellStyle name="メモ 12 4 6 5" xfId="4008"/>
    <cellStyle name="メモ 12 4 7" xfId="4009"/>
    <cellStyle name="メモ 12 4 7 2" xfId="4010"/>
    <cellStyle name="メモ 12 4 7 3" xfId="4011"/>
    <cellStyle name="メモ 12 4 8" xfId="4012"/>
    <cellStyle name="メモ 12 4 8 2" xfId="4013"/>
    <cellStyle name="メモ 12 4 8 3" xfId="4014"/>
    <cellStyle name="メモ 12 4 9" xfId="4015"/>
    <cellStyle name="メモ 12 5" xfId="4016"/>
    <cellStyle name="メモ 12 5 2" xfId="4017"/>
    <cellStyle name="メモ 12 5 2 2" xfId="4018"/>
    <cellStyle name="メモ 12 5 2 3" xfId="4019"/>
    <cellStyle name="メモ 12 5 3" xfId="4020"/>
    <cellStyle name="メモ 12 5 3 2" xfId="4021"/>
    <cellStyle name="メモ 12 5 3 3" xfId="4022"/>
    <cellStyle name="メモ 12 5 4" xfId="4023"/>
    <cellStyle name="メモ 12 5 5" xfId="4024"/>
    <cellStyle name="メモ 12 6" xfId="4025"/>
    <cellStyle name="メモ 12 6 2" xfId="4026"/>
    <cellStyle name="メモ 12 6 2 2" xfId="4027"/>
    <cellStyle name="メモ 12 6 2 3" xfId="4028"/>
    <cellStyle name="メモ 12 6 3" xfId="4029"/>
    <cellStyle name="メモ 12 6 3 2" xfId="4030"/>
    <cellStyle name="メモ 12 6 3 3" xfId="4031"/>
    <cellStyle name="メモ 12 6 4" xfId="4032"/>
    <cellStyle name="メモ 12 6 5" xfId="4033"/>
    <cellStyle name="メモ 12 7" xfId="4034"/>
    <cellStyle name="メモ 12 7 2" xfId="4035"/>
    <cellStyle name="メモ 12 7 2 2" xfId="4036"/>
    <cellStyle name="メモ 12 7 2 3" xfId="4037"/>
    <cellStyle name="メモ 12 7 3" xfId="4038"/>
    <cellStyle name="メモ 12 7 3 2" xfId="4039"/>
    <cellStyle name="メモ 12 7 3 3" xfId="4040"/>
    <cellStyle name="メモ 12 7 4" xfId="4041"/>
    <cellStyle name="メモ 12 7 5" xfId="4042"/>
    <cellStyle name="メモ 12 8" xfId="4043"/>
    <cellStyle name="メモ 12 8 2" xfId="4044"/>
    <cellStyle name="メモ 12 8 3" xfId="4045"/>
    <cellStyle name="メモ 12 9" xfId="4046"/>
    <cellStyle name="メモ 13" xfId="4047"/>
    <cellStyle name="メモ 13 10" xfId="4048"/>
    <cellStyle name="メモ 13 11" xfId="4049"/>
    <cellStyle name="メモ 13 12" xfId="45955"/>
    <cellStyle name="メモ 13 13" xfId="45791"/>
    <cellStyle name="メモ 13 2" xfId="4050"/>
    <cellStyle name="メモ 13 2 10" xfId="46187"/>
    <cellStyle name="メモ 13 2 11" xfId="46419"/>
    <cellStyle name="メモ 13 2 2" xfId="4051"/>
    <cellStyle name="メモ 13 2 2 10" xfId="4052"/>
    <cellStyle name="メモ 13 2 2 2" xfId="4053"/>
    <cellStyle name="メモ 13 2 2 2 2" xfId="4054"/>
    <cellStyle name="メモ 13 2 2 2 2 2" xfId="4055"/>
    <cellStyle name="メモ 13 2 2 2 2 3" xfId="4056"/>
    <cellStyle name="メモ 13 2 2 2 3" xfId="4057"/>
    <cellStyle name="メモ 13 2 2 2 3 2" xfId="4058"/>
    <cellStyle name="メモ 13 2 2 2 3 3" xfId="4059"/>
    <cellStyle name="メモ 13 2 2 2 4" xfId="4060"/>
    <cellStyle name="メモ 13 2 2 2 5" xfId="4061"/>
    <cellStyle name="メモ 13 2 2 3" xfId="4062"/>
    <cellStyle name="メモ 13 2 2 3 2" xfId="4063"/>
    <cellStyle name="メモ 13 2 2 3 2 2" xfId="4064"/>
    <cellStyle name="メモ 13 2 2 3 2 3" xfId="4065"/>
    <cellStyle name="メモ 13 2 2 3 3" xfId="4066"/>
    <cellStyle name="メモ 13 2 2 3 3 2" xfId="4067"/>
    <cellStyle name="メモ 13 2 2 3 3 3" xfId="4068"/>
    <cellStyle name="メモ 13 2 2 3 4" xfId="4069"/>
    <cellStyle name="メモ 13 2 2 3 5" xfId="4070"/>
    <cellStyle name="メモ 13 2 2 4" xfId="4071"/>
    <cellStyle name="メモ 13 2 2 4 2" xfId="4072"/>
    <cellStyle name="メモ 13 2 2 4 2 2" xfId="4073"/>
    <cellStyle name="メモ 13 2 2 4 2 3" xfId="4074"/>
    <cellStyle name="メモ 13 2 2 4 3" xfId="4075"/>
    <cellStyle name="メモ 13 2 2 4 3 2" xfId="4076"/>
    <cellStyle name="メモ 13 2 2 4 3 3" xfId="4077"/>
    <cellStyle name="メモ 13 2 2 4 4" xfId="4078"/>
    <cellStyle name="メモ 13 2 2 4 5" xfId="4079"/>
    <cellStyle name="メモ 13 2 2 5" xfId="4080"/>
    <cellStyle name="メモ 13 2 2 5 2" xfId="4081"/>
    <cellStyle name="メモ 13 2 2 5 2 2" xfId="4082"/>
    <cellStyle name="メモ 13 2 2 5 2 3" xfId="4083"/>
    <cellStyle name="メモ 13 2 2 5 3" xfId="4084"/>
    <cellStyle name="メモ 13 2 2 5 3 2" xfId="4085"/>
    <cellStyle name="メモ 13 2 2 5 3 3" xfId="4086"/>
    <cellStyle name="メモ 13 2 2 5 4" xfId="4087"/>
    <cellStyle name="メモ 13 2 2 5 5" xfId="4088"/>
    <cellStyle name="メモ 13 2 2 6" xfId="4089"/>
    <cellStyle name="メモ 13 2 2 6 2" xfId="4090"/>
    <cellStyle name="メモ 13 2 2 6 2 2" xfId="4091"/>
    <cellStyle name="メモ 13 2 2 6 2 3" xfId="4092"/>
    <cellStyle name="メモ 13 2 2 6 3" xfId="4093"/>
    <cellStyle name="メモ 13 2 2 6 3 2" xfId="4094"/>
    <cellStyle name="メモ 13 2 2 6 3 3" xfId="4095"/>
    <cellStyle name="メモ 13 2 2 6 4" xfId="4096"/>
    <cellStyle name="メモ 13 2 2 6 5" xfId="4097"/>
    <cellStyle name="メモ 13 2 2 7" xfId="4098"/>
    <cellStyle name="メモ 13 2 2 7 2" xfId="4099"/>
    <cellStyle name="メモ 13 2 2 7 3" xfId="4100"/>
    <cellStyle name="メモ 13 2 2 8" xfId="4101"/>
    <cellStyle name="メモ 13 2 2 8 2" xfId="4102"/>
    <cellStyle name="メモ 13 2 2 8 3" xfId="4103"/>
    <cellStyle name="メモ 13 2 2 9" xfId="4104"/>
    <cellStyle name="メモ 13 2 3" xfId="4105"/>
    <cellStyle name="メモ 13 2 3 10" xfId="4106"/>
    <cellStyle name="メモ 13 2 3 2" xfId="4107"/>
    <cellStyle name="メモ 13 2 3 2 2" xfId="4108"/>
    <cellStyle name="メモ 13 2 3 2 2 2" xfId="4109"/>
    <cellStyle name="メモ 13 2 3 2 2 3" xfId="4110"/>
    <cellStyle name="メモ 13 2 3 2 3" xfId="4111"/>
    <cellStyle name="メモ 13 2 3 2 3 2" xfId="4112"/>
    <cellStyle name="メモ 13 2 3 2 3 3" xfId="4113"/>
    <cellStyle name="メモ 13 2 3 2 4" xfId="4114"/>
    <cellStyle name="メモ 13 2 3 2 5" xfId="4115"/>
    <cellStyle name="メモ 13 2 3 3" xfId="4116"/>
    <cellStyle name="メモ 13 2 3 3 2" xfId="4117"/>
    <cellStyle name="メモ 13 2 3 3 2 2" xfId="4118"/>
    <cellStyle name="メモ 13 2 3 3 2 3" xfId="4119"/>
    <cellStyle name="メモ 13 2 3 3 3" xfId="4120"/>
    <cellStyle name="メモ 13 2 3 3 3 2" xfId="4121"/>
    <cellStyle name="メモ 13 2 3 3 3 3" xfId="4122"/>
    <cellStyle name="メモ 13 2 3 3 4" xfId="4123"/>
    <cellStyle name="メモ 13 2 3 3 5" xfId="4124"/>
    <cellStyle name="メモ 13 2 3 4" xfId="4125"/>
    <cellStyle name="メモ 13 2 3 4 2" xfId="4126"/>
    <cellStyle name="メモ 13 2 3 4 2 2" xfId="4127"/>
    <cellStyle name="メモ 13 2 3 4 2 3" xfId="4128"/>
    <cellStyle name="メモ 13 2 3 4 3" xfId="4129"/>
    <cellStyle name="メモ 13 2 3 4 3 2" xfId="4130"/>
    <cellStyle name="メモ 13 2 3 4 3 3" xfId="4131"/>
    <cellStyle name="メモ 13 2 3 4 4" xfId="4132"/>
    <cellStyle name="メモ 13 2 3 4 5" xfId="4133"/>
    <cellStyle name="メモ 13 2 3 5" xfId="4134"/>
    <cellStyle name="メモ 13 2 3 5 2" xfId="4135"/>
    <cellStyle name="メモ 13 2 3 5 2 2" xfId="4136"/>
    <cellStyle name="メモ 13 2 3 5 2 3" xfId="4137"/>
    <cellStyle name="メモ 13 2 3 5 3" xfId="4138"/>
    <cellStyle name="メモ 13 2 3 5 3 2" xfId="4139"/>
    <cellStyle name="メモ 13 2 3 5 3 3" xfId="4140"/>
    <cellStyle name="メモ 13 2 3 5 4" xfId="4141"/>
    <cellStyle name="メモ 13 2 3 5 5" xfId="4142"/>
    <cellStyle name="メモ 13 2 3 6" xfId="4143"/>
    <cellStyle name="メモ 13 2 3 6 2" xfId="4144"/>
    <cellStyle name="メモ 13 2 3 6 2 2" xfId="4145"/>
    <cellStyle name="メモ 13 2 3 6 2 3" xfId="4146"/>
    <cellStyle name="メモ 13 2 3 6 3" xfId="4147"/>
    <cellStyle name="メモ 13 2 3 6 3 2" xfId="4148"/>
    <cellStyle name="メモ 13 2 3 6 3 3" xfId="4149"/>
    <cellStyle name="メモ 13 2 3 6 4" xfId="4150"/>
    <cellStyle name="メモ 13 2 3 6 5" xfId="4151"/>
    <cellStyle name="メモ 13 2 3 7" xfId="4152"/>
    <cellStyle name="メモ 13 2 3 7 2" xfId="4153"/>
    <cellStyle name="メモ 13 2 3 7 3" xfId="4154"/>
    <cellStyle name="メモ 13 2 3 8" xfId="4155"/>
    <cellStyle name="メモ 13 2 3 8 2" xfId="4156"/>
    <cellStyle name="メモ 13 2 3 8 3" xfId="4157"/>
    <cellStyle name="メモ 13 2 3 9" xfId="4158"/>
    <cellStyle name="メモ 13 2 4" xfId="4159"/>
    <cellStyle name="メモ 13 2 4 2" xfId="4160"/>
    <cellStyle name="メモ 13 2 4 2 2" xfId="4161"/>
    <cellStyle name="メモ 13 2 4 2 3" xfId="4162"/>
    <cellStyle name="メモ 13 2 4 3" xfId="4163"/>
    <cellStyle name="メモ 13 2 4 3 2" xfId="4164"/>
    <cellStyle name="メモ 13 2 4 3 3" xfId="4165"/>
    <cellStyle name="メモ 13 2 4 4" xfId="4166"/>
    <cellStyle name="メモ 13 2 4 5" xfId="4167"/>
    <cellStyle name="メモ 13 2 5" xfId="4168"/>
    <cellStyle name="メモ 13 2 5 2" xfId="4169"/>
    <cellStyle name="メモ 13 2 5 2 2" xfId="4170"/>
    <cellStyle name="メモ 13 2 5 2 3" xfId="4171"/>
    <cellStyle name="メモ 13 2 5 3" xfId="4172"/>
    <cellStyle name="メモ 13 2 5 3 2" xfId="4173"/>
    <cellStyle name="メモ 13 2 5 3 3" xfId="4174"/>
    <cellStyle name="メモ 13 2 5 4" xfId="4175"/>
    <cellStyle name="メモ 13 2 5 5" xfId="4176"/>
    <cellStyle name="メモ 13 2 6" xfId="4177"/>
    <cellStyle name="メモ 13 2 6 2" xfId="4178"/>
    <cellStyle name="メモ 13 2 6 2 2" xfId="4179"/>
    <cellStyle name="メモ 13 2 6 2 3" xfId="4180"/>
    <cellStyle name="メモ 13 2 6 3" xfId="4181"/>
    <cellStyle name="メモ 13 2 6 3 2" xfId="4182"/>
    <cellStyle name="メモ 13 2 6 3 3" xfId="4183"/>
    <cellStyle name="メモ 13 2 6 4" xfId="4184"/>
    <cellStyle name="メモ 13 2 6 5" xfId="4185"/>
    <cellStyle name="メモ 13 2 7" xfId="4186"/>
    <cellStyle name="メモ 13 2 7 2" xfId="4187"/>
    <cellStyle name="メモ 13 2 7 3" xfId="4188"/>
    <cellStyle name="メモ 13 2 8" xfId="4189"/>
    <cellStyle name="メモ 13 2 9" xfId="4190"/>
    <cellStyle name="メモ 13 3" xfId="4191"/>
    <cellStyle name="メモ 13 3 10" xfId="4192"/>
    <cellStyle name="メモ 13 3 2" xfId="4193"/>
    <cellStyle name="メモ 13 3 2 2" xfId="4194"/>
    <cellStyle name="メモ 13 3 2 2 2" xfId="4195"/>
    <cellStyle name="メモ 13 3 2 2 3" xfId="4196"/>
    <cellStyle name="メモ 13 3 2 3" xfId="4197"/>
    <cellStyle name="メモ 13 3 2 3 2" xfId="4198"/>
    <cellStyle name="メモ 13 3 2 3 3" xfId="4199"/>
    <cellStyle name="メモ 13 3 2 4" xfId="4200"/>
    <cellStyle name="メモ 13 3 2 5" xfId="4201"/>
    <cellStyle name="メモ 13 3 3" xfId="4202"/>
    <cellStyle name="メモ 13 3 3 2" xfId="4203"/>
    <cellStyle name="メモ 13 3 3 2 2" xfId="4204"/>
    <cellStyle name="メモ 13 3 3 2 3" xfId="4205"/>
    <cellStyle name="メモ 13 3 3 3" xfId="4206"/>
    <cellStyle name="メモ 13 3 3 3 2" xfId="4207"/>
    <cellStyle name="メモ 13 3 3 3 3" xfId="4208"/>
    <cellStyle name="メモ 13 3 3 4" xfId="4209"/>
    <cellStyle name="メモ 13 3 3 5" xfId="4210"/>
    <cellStyle name="メモ 13 3 4" xfId="4211"/>
    <cellStyle name="メモ 13 3 4 2" xfId="4212"/>
    <cellStyle name="メモ 13 3 4 2 2" xfId="4213"/>
    <cellStyle name="メモ 13 3 4 2 3" xfId="4214"/>
    <cellStyle name="メモ 13 3 4 3" xfId="4215"/>
    <cellStyle name="メモ 13 3 4 3 2" xfId="4216"/>
    <cellStyle name="メモ 13 3 4 3 3" xfId="4217"/>
    <cellStyle name="メモ 13 3 4 4" xfId="4218"/>
    <cellStyle name="メモ 13 3 4 5" xfId="4219"/>
    <cellStyle name="メモ 13 3 5" xfId="4220"/>
    <cellStyle name="メモ 13 3 5 2" xfId="4221"/>
    <cellStyle name="メモ 13 3 5 2 2" xfId="4222"/>
    <cellStyle name="メモ 13 3 5 2 3" xfId="4223"/>
    <cellStyle name="メモ 13 3 5 3" xfId="4224"/>
    <cellStyle name="メモ 13 3 5 3 2" xfId="4225"/>
    <cellStyle name="メモ 13 3 5 3 3" xfId="4226"/>
    <cellStyle name="メモ 13 3 5 4" xfId="4227"/>
    <cellStyle name="メモ 13 3 5 5" xfId="4228"/>
    <cellStyle name="メモ 13 3 6" xfId="4229"/>
    <cellStyle name="メモ 13 3 6 2" xfId="4230"/>
    <cellStyle name="メモ 13 3 6 2 2" xfId="4231"/>
    <cellStyle name="メモ 13 3 6 2 3" xfId="4232"/>
    <cellStyle name="メモ 13 3 6 3" xfId="4233"/>
    <cellStyle name="メモ 13 3 6 3 2" xfId="4234"/>
    <cellStyle name="メモ 13 3 6 3 3" xfId="4235"/>
    <cellStyle name="メモ 13 3 6 4" xfId="4236"/>
    <cellStyle name="メモ 13 3 6 5" xfId="4237"/>
    <cellStyle name="メモ 13 3 7" xfId="4238"/>
    <cellStyle name="メモ 13 3 7 2" xfId="4239"/>
    <cellStyle name="メモ 13 3 7 3" xfId="4240"/>
    <cellStyle name="メモ 13 3 8" xfId="4241"/>
    <cellStyle name="メモ 13 3 8 2" xfId="4242"/>
    <cellStyle name="メモ 13 3 8 3" xfId="4243"/>
    <cellStyle name="メモ 13 3 9" xfId="4244"/>
    <cellStyle name="メモ 13 4" xfId="4245"/>
    <cellStyle name="メモ 13 4 10" xfId="4246"/>
    <cellStyle name="メモ 13 4 2" xfId="4247"/>
    <cellStyle name="メモ 13 4 2 2" xfId="4248"/>
    <cellStyle name="メモ 13 4 2 2 2" xfId="4249"/>
    <cellStyle name="メモ 13 4 2 2 3" xfId="4250"/>
    <cellStyle name="メモ 13 4 2 3" xfId="4251"/>
    <cellStyle name="メモ 13 4 2 3 2" xfId="4252"/>
    <cellStyle name="メモ 13 4 2 3 3" xfId="4253"/>
    <cellStyle name="メモ 13 4 2 4" xfId="4254"/>
    <cellStyle name="メモ 13 4 2 5" xfId="4255"/>
    <cellStyle name="メモ 13 4 3" xfId="4256"/>
    <cellStyle name="メモ 13 4 3 2" xfId="4257"/>
    <cellStyle name="メモ 13 4 3 2 2" xfId="4258"/>
    <cellStyle name="メモ 13 4 3 2 3" xfId="4259"/>
    <cellStyle name="メモ 13 4 3 3" xfId="4260"/>
    <cellStyle name="メモ 13 4 3 3 2" xfId="4261"/>
    <cellStyle name="メモ 13 4 3 3 3" xfId="4262"/>
    <cellStyle name="メモ 13 4 3 4" xfId="4263"/>
    <cellStyle name="メモ 13 4 3 5" xfId="4264"/>
    <cellStyle name="メモ 13 4 4" xfId="4265"/>
    <cellStyle name="メモ 13 4 4 2" xfId="4266"/>
    <cellStyle name="メモ 13 4 4 2 2" xfId="4267"/>
    <cellStyle name="メモ 13 4 4 2 3" xfId="4268"/>
    <cellStyle name="メモ 13 4 4 3" xfId="4269"/>
    <cellStyle name="メモ 13 4 4 3 2" xfId="4270"/>
    <cellStyle name="メモ 13 4 4 3 3" xfId="4271"/>
    <cellStyle name="メモ 13 4 4 4" xfId="4272"/>
    <cellStyle name="メモ 13 4 4 5" xfId="4273"/>
    <cellStyle name="メモ 13 4 5" xfId="4274"/>
    <cellStyle name="メモ 13 4 5 2" xfId="4275"/>
    <cellStyle name="メモ 13 4 5 2 2" xfId="4276"/>
    <cellStyle name="メモ 13 4 5 2 3" xfId="4277"/>
    <cellStyle name="メモ 13 4 5 3" xfId="4278"/>
    <cellStyle name="メモ 13 4 5 3 2" xfId="4279"/>
    <cellStyle name="メモ 13 4 5 3 3" xfId="4280"/>
    <cellStyle name="メモ 13 4 5 4" xfId="4281"/>
    <cellStyle name="メモ 13 4 5 5" xfId="4282"/>
    <cellStyle name="メモ 13 4 6" xfId="4283"/>
    <cellStyle name="メモ 13 4 6 2" xfId="4284"/>
    <cellStyle name="メモ 13 4 6 2 2" xfId="4285"/>
    <cellStyle name="メモ 13 4 6 2 3" xfId="4286"/>
    <cellStyle name="メモ 13 4 6 3" xfId="4287"/>
    <cellStyle name="メモ 13 4 6 3 2" xfId="4288"/>
    <cellStyle name="メモ 13 4 6 3 3" xfId="4289"/>
    <cellStyle name="メモ 13 4 6 4" xfId="4290"/>
    <cellStyle name="メモ 13 4 6 5" xfId="4291"/>
    <cellStyle name="メモ 13 4 7" xfId="4292"/>
    <cellStyle name="メモ 13 4 7 2" xfId="4293"/>
    <cellStyle name="メモ 13 4 7 3" xfId="4294"/>
    <cellStyle name="メモ 13 4 8" xfId="4295"/>
    <cellStyle name="メモ 13 4 8 2" xfId="4296"/>
    <cellStyle name="メモ 13 4 8 3" xfId="4297"/>
    <cellStyle name="メモ 13 4 9" xfId="4298"/>
    <cellStyle name="メモ 13 5" xfId="4299"/>
    <cellStyle name="メモ 13 5 2" xfId="4300"/>
    <cellStyle name="メモ 13 5 2 2" xfId="4301"/>
    <cellStyle name="メモ 13 5 2 3" xfId="4302"/>
    <cellStyle name="メモ 13 5 3" xfId="4303"/>
    <cellStyle name="メモ 13 5 3 2" xfId="4304"/>
    <cellStyle name="メモ 13 5 3 3" xfId="4305"/>
    <cellStyle name="メモ 13 5 4" xfId="4306"/>
    <cellStyle name="メモ 13 5 5" xfId="4307"/>
    <cellStyle name="メモ 13 6" xfId="4308"/>
    <cellStyle name="メモ 13 6 2" xfId="4309"/>
    <cellStyle name="メモ 13 6 2 2" xfId="4310"/>
    <cellStyle name="メモ 13 6 2 3" xfId="4311"/>
    <cellStyle name="メモ 13 6 3" xfId="4312"/>
    <cellStyle name="メモ 13 6 3 2" xfId="4313"/>
    <cellStyle name="メモ 13 6 3 3" xfId="4314"/>
    <cellStyle name="メモ 13 6 4" xfId="4315"/>
    <cellStyle name="メモ 13 6 5" xfId="4316"/>
    <cellStyle name="メモ 13 7" xfId="4317"/>
    <cellStyle name="メモ 13 7 2" xfId="4318"/>
    <cellStyle name="メモ 13 7 2 2" xfId="4319"/>
    <cellStyle name="メモ 13 7 2 3" xfId="4320"/>
    <cellStyle name="メモ 13 7 3" xfId="4321"/>
    <cellStyle name="メモ 13 7 3 2" xfId="4322"/>
    <cellStyle name="メモ 13 7 3 3" xfId="4323"/>
    <cellStyle name="メモ 13 7 4" xfId="4324"/>
    <cellStyle name="メモ 13 7 5" xfId="4325"/>
    <cellStyle name="メモ 13 8" xfId="4326"/>
    <cellStyle name="メモ 13 8 2" xfId="4327"/>
    <cellStyle name="メモ 13 8 3" xfId="4328"/>
    <cellStyle name="メモ 13 9" xfId="4329"/>
    <cellStyle name="メモ 14" xfId="4330"/>
    <cellStyle name="メモ 14 10" xfId="4331"/>
    <cellStyle name="メモ 14 11" xfId="4332"/>
    <cellStyle name="メモ 14 12" xfId="45956"/>
    <cellStyle name="メモ 14 13" xfId="45790"/>
    <cellStyle name="メモ 14 2" xfId="4333"/>
    <cellStyle name="メモ 14 2 10" xfId="46188"/>
    <cellStyle name="メモ 14 2 11" xfId="46420"/>
    <cellStyle name="メモ 14 2 2" xfId="4334"/>
    <cellStyle name="メモ 14 2 2 10" xfId="4335"/>
    <cellStyle name="メモ 14 2 2 2" xfId="4336"/>
    <cellStyle name="メモ 14 2 2 2 2" xfId="4337"/>
    <cellStyle name="メモ 14 2 2 2 2 2" xfId="4338"/>
    <cellStyle name="メモ 14 2 2 2 2 3" xfId="4339"/>
    <cellStyle name="メモ 14 2 2 2 3" xfId="4340"/>
    <cellStyle name="メモ 14 2 2 2 3 2" xfId="4341"/>
    <cellStyle name="メモ 14 2 2 2 3 3" xfId="4342"/>
    <cellStyle name="メモ 14 2 2 2 4" xfId="4343"/>
    <cellStyle name="メモ 14 2 2 2 5" xfId="4344"/>
    <cellStyle name="メモ 14 2 2 3" xfId="4345"/>
    <cellStyle name="メモ 14 2 2 3 2" xfId="4346"/>
    <cellStyle name="メモ 14 2 2 3 2 2" xfId="4347"/>
    <cellStyle name="メモ 14 2 2 3 2 3" xfId="4348"/>
    <cellStyle name="メモ 14 2 2 3 3" xfId="4349"/>
    <cellStyle name="メモ 14 2 2 3 3 2" xfId="4350"/>
    <cellStyle name="メモ 14 2 2 3 3 3" xfId="4351"/>
    <cellStyle name="メモ 14 2 2 3 4" xfId="4352"/>
    <cellStyle name="メモ 14 2 2 3 5" xfId="4353"/>
    <cellStyle name="メモ 14 2 2 4" xfId="4354"/>
    <cellStyle name="メモ 14 2 2 4 2" xfId="4355"/>
    <cellStyle name="メモ 14 2 2 4 2 2" xfId="4356"/>
    <cellStyle name="メモ 14 2 2 4 2 3" xfId="4357"/>
    <cellStyle name="メモ 14 2 2 4 3" xfId="4358"/>
    <cellStyle name="メモ 14 2 2 4 3 2" xfId="4359"/>
    <cellStyle name="メモ 14 2 2 4 3 3" xfId="4360"/>
    <cellStyle name="メモ 14 2 2 4 4" xfId="4361"/>
    <cellStyle name="メモ 14 2 2 4 5" xfId="4362"/>
    <cellStyle name="メモ 14 2 2 5" xfId="4363"/>
    <cellStyle name="メモ 14 2 2 5 2" xfId="4364"/>
    <cellStyle name="メモ 14 2 2 5 2 2" xfId="4365"/>
    <cellStyle name="メモ 14 2 2 5 2 3" xfId="4366"/>
    <cellStyle name="メモ 14 2 2 5 3" xfId="4367"/>
    <cellStyle name="メモ 14 2 2 5 3 2" xfId="4368"/>
    <cellStyle name="メモ 14 2 2 5 3 3" xfId="4369"/>
    <cellStyle name="メモ 14 2 2 5 4" xfId="4370"/>
    <cellStyle name="メモ 14 2 2 5 5" xfId="4371"/>
    <cellStyle name="メモ 14 2 2 6" xfId="4372"/>
    <cellStyle name="メモ 14 2 2 6 2" xfId="4373"/>
    <cellStyle name="メモ 14 2 2 6 2 2" xfId="4374"/>
    <cellStyle name="メモ 14 2 2 6 2 3" xfId="4375"/>
    <cellStyle name="メモ 14 2 2 6 3" xfId="4376"/>
    <cellStyle name="メモ 14 2 2 6 3 2" xfId="4377"/>
    <cellStyle name="メモ 14 2 2 6 3 3" xfId="4378"/>
    <cellStyle name="メモ 14 2 2 6 4" xfId="4379"/>
    <cellStyle name="メモ 14 2 2 6 5" xfId="4380"/>
    <cellStyle name="メモ 14 2 2 7" xfId="4381"/>
    <cellStyle name="メモ 14 2 2 7 2" xfId="4382"/>
    <cellStyle name="メモ 14 2 2 7 3" xfId="4383"/>
    <cellStyle name="メモ 14 2 2 8" xfId="4384"/>
    <cellStyle name="メモ 14 2 2 8 2" xfId="4385"/>
    <cellStyle name="メモ 14 2 2 8 3" xfId="4386"/>
    <cellStyle name="メモ 14 2 2 9" xfId="4387"/>
    <cellStyle name="メモ 14 2 3" xfId="4388"/>
    <cellStyle name="メモ 14 2 3 10" xfId="4389"/>
    <cellStyle name="メモ 14 2 3 2" xfId="4390"/>
    <cellStyle name="メモ 14 2 3 2 2" xfId="4391"/>
    <cellStyle name="メモ 14 2 3 2 2 2" xfId="4392"/>
    <cellStyle name="メモ 14 2 3 2 2 3" xfId="4393"/>
    <cellStyle name="メモ 14 2 3 2 3" xfId="4394"/>
    <cellStyle name="メモ 14 2 3 2 3 2" xfId="4395"/>
    <cellStyle name="メモ 14 2 3 2 3 3" xfId="4396"/>
    <cellStyle name="メモ 14 2 3 2 4" xfId="4397"/>
    <cellStyle name="メモ 14 2 3 2 5" xfId="4398"/>
    <cellStyle name="メモ 14 2 3 3" xfId="4399"/>
    <cellStyle name="メモ 14 2 3 3 2" xfId="4400"/>
    <cellStyle name="メモ 14 2 3 3 2 2" xfId="4401"/>
    <cellStyle name="メモ 14 2 3 3 2 3" xfId="4402"/>
    <cellStyle name="メモ 14 2 3 3 3" xfId="4403"/>
    <cellStyle name="メモ 14 2 3 3 3 2" xfId="4404"/>
    <cellStyle name="メモ 14 2 3 3 3 3" xfId="4405"/>
    <cellStyle name="メモ 14 2 3 3 4" xfId="4406"/>
    <cellStyle name="メモ 14 2 3 3 5" xfId="4407"/>
    <cellStyle name="メモ 14 2 3 4" xfId="4408"/>
    <cellStyle name="メモ 14 2 3 4 2" xfId="4409"/>
    <cellStyle name="メモ 14 2 3 4 2 2" xfId="4410"/>
    <cellStyle name="メモ 14 2 3 4 2 3" xfId="4411"/>
    <cellStyle name="メモ 14 2 3 4 3" xfId="4412"/>
    <cellStyle name="メモ 14 2 3 4 3 2" xfId="4413"/>
    <cellStyle name="メモ 14 2 3 4 3 3" xfId="4414"/>
    <cellStyle name="メモ 14 2 3 4 4" xfId="4415"/>
    <cellStyle name="メモ 14 2 3 4 5" xfId="4416"/>
    <cellStyle name="メモ 14 2 3 5" xfId="4417"/>
    <cellStyle name="メモ 14 2 3 5 2" xfId="4418"/>
    <cellStyle name="メモ 14 2 3 5 2 2" xfId="4419"/>
    <cellStyle name="メモ 14 2 3 5 2 3" xfId="4420"/>
    <cellStyle name="メモ 14 2 3 5 3" xfId="4421"/>
    <cellStyle name="メモ 14 2 3 5 3 2" xfId="4422"/>
    <cellStyle name="メモ 14 2 3 5 3 3" xfId="4423"/>
    <cellStyle name="メモ 14 2 3 5 4" xfId="4424"/>
    <cellStyle name="メモ 14 2 3 5 5" xfId="4425"/>
    <cellStyle name="メモ 14 2 3 6" xfId="4426"/>
    <cellStyle name="メモ 14 2 3 6 2" xfId="4427"/>
    <cellStyle name="メモ 14 2 3 6 2 2" xfId="4428"/>
    <cellStyle name="メモ 14 2 3 6 2 3" xfId="4429"/>
    <cellStyle name="メモ 14 2 3 6 3" xfId="4430"/>
    <cellStyle name="メモ 14 2 3 6 3 2" xfId="4431"/>
    <cellStyle name="メモ 14 2 3 6 3 3" xfId="4432"/>
    <cellStyle name="メモ 14 2 3 6 4" xfId="4433"/>
    <cellStyle name="メモ 14 2 3 6 5" xfId="4434"/>
    <cellStyle name="メモ 14 2 3 7" xfId="4435"/>
    <cellStyle name="メモ 14 2 3 7 2" xfId="4436"/>
    <cellStyle name="メモ 14 2 3 7 3" xfId="4437"/>
    <cellStyle name="メモ 14 2 3 8" xfId="4438"/>
    <cellStyle name="メモ 14 2 3 8 2" xfId="4439"/>
    <cellStyle name="メモ 14 2 3 8 3" xfId="4440"/>
    <cellStyle name="メモ 14 2 3 9" xfId="4441"/>
    <cellStyle name="メモ 14 2 4" xfId="4442"/>
    <cellStyle name="メモ 14 2 4 2" xfId="4443"/>
    <cellStyle name="メモ 14 2 4 2 2" xfId="4444"/>
    <cellStyle name="メモ 14 2 4 2 3" xfId="4445"/>
    <cellStyle name="メモ 14 2 4 3" xfId="4446"/>
    <cellStyle name="メモ 14 2 4 3 2" xfId="4447"/>
    <cellStyle name="メモ 14 2 4 3 3" xfId="4448"/>
    <cellStyle name="メモ 14 2 4 4" xfId="4449"/>
    <cellStyle name="メモ 14 2 4 5" xfId="4450"/>
    <cellStyle name="メモ 14 2 5" xfId="4451"/>
    <cellStyle name="メモ 14 2 5 2" xfId="4452"/>
    <cellStyle name="メモ 14 2 5 2 2" xfId="4453"/>
    <cellStyle name="メモ 14 2 5 2 3" xfId="4454"/>
    <cellStyle name="メモ 14 2 5 3" xfId="4455"/>
    <cellStyle name="メモ 14 2 5 3 2" xfId="4456"/>
    <cellStyle name="メモ 14 2 5 3 3" xfId="4457"/>
    <cellStyle name="メモ 14 2 5 4" xfId="4458"/>
    <cellStyle name="メモ 14 2 5 5" xfId="4459"/>
    <cellStyle name="メモ 14 2 6" xfId="4460"/>
    <cellStyle name="メモ 14 2 6 2" xfId="4461"/>
    <cellStyle name="メモ 14 2 6 2 2" xfId="4462"/>
    <cellStyle name="メモ 14 2 6 2 3" xfId="4463"/>
    <cellStyle name="メモ 14 2 6 3" xfId="4464"/>
    <cellStyle name="メモ 14 2 6 3 2" xfId="4465"/>
    <cellStyle name="メモ 14 2 6 3 3" xfId="4466"/>
    <cellStyle name="メモ 14 2 6 4" xfId="4467"/>
    <cellStyle name="メモ 14 2 6 5" xfId="4468"/>
    <cellStyle name="メモ 14 2 7" xfId="4469"/>
    <cellStyle name="メモ 14 2 7 2" xfId="4470"/>
    <cellStyle name="メモ 14 2 7 3" xfId="4471"/>
    <cellStyle name="メモ 14 2 8" xfId="4472"/>
    <cellStyle name="メモ 14 2 9" xfId="4473"/>
    <cellStyle name="メモ 14 3" xfId="4474"/>
    <cellStyle name="メモ 14 3 10" xfId="4475"/>
    <cellStyle name="メモ 14 3 2" xfId="4476"/>
    <cellStyle name="メモ 14 3 2 2" xfId="4477"/>
    <cellStyle name="メモ 14 3 2 2 2" xfId="4478"/>
    <cellStyle name="メモ 14 3 2 2 3" xfId="4479"/>
    <cellStyle name="メモ 14 3 2 3" xfId="4480"/>
    <cellStyle name="メモ 14 3 2 3 2" xfId="4481"/>
    <cellStyle name="メモ 14 3 2 3 3" xfId="4482"/>
    <cellStyle name="メモ 14 3 2 4" xfId="4483"/>
    <cellStyle name="メモ 14 3 2 5" xfId="4484"/>
    <cellStyle name="メモ 14 3 3" xfId="4485"/>
    <cellStyle name="メモ 14 3 3 2" xfId="4486"/>
    <cellStyle name="メモ 14 3 3 2 2" xfId="4487"/>
    <cellStyle name="メモ 14 3 3 2 3" xfId="4488"/>
    <cellStyle name="メモ 14 3 3 3" xfId="4489"/>
    <cellStyle name="メモ 14 3 3 3 2" xfId="4490"/>
    <cellStyle name="メモ 14 3 3 3 3" xfId="4491"/>
    <cellStyle name="メモ 14 3 3 4" xfId="4492"/>
    <cellStyle name="メモ 14 3 3 5" xfId="4493"/>
    <cellStyle name="メモ 14 3 4" xfId="4494"/>
    <cellStyle name="メモ 14 3 4 2" xfId="4495"/>
    <cellStyle name="メモ 14 3 4 2 2" xfId="4496"/>
    <cellStyle name="メモ 14 3 4 2 3" xfId="4497"/>
    <cellStyle name="メモ 14 3 4 3" xfId="4498"/>
    <cellStyle name="メモ 14 3 4 3 2" xfId="4499"/>
    <cellStyle name="メモ 14 3 4 3 3" xfId="4500"/>
    <cellStyle name="メモ 14 3 4 4" xfId="4501"/>
    <cellStyle name="メモ 14 3 4 5" xfId="4502"/>
    <cellStyle name="メモ 14 3 5" xfId="4503"/>
    <cellStyle name="メモ 14 3 5 2" xfId="4504"/>
    <cellStyle name="メモ 14 3 5 2 2" xfId="4505"/>
    <cellStyle name="メモ 14 3 5 2 3" xfId="4506"/>
    <cellStyle name="メモ 14 3 5 3" xfId="4507"/>
    <cellStyle name="メモ 14 3 5 3 2" xfId="4508"/>
    <cellStyle name="メモ 14 3 5 3 3" xfId="4509"/>
    <cellStyle name="メモ 14 3 5 4" xfId="4510"/>
    <cellStyle name="メモ 14 3 5 5" xfId="4511"/>
    <cellStyle name="メモ 14 3 6" xfId="4512"/>
    <cellStyle name="メモ 14 3 6 2" xfId="4513"/>
    <cellStyle name="メモ 14 3 6 2 2" xfId="4514"/>
    <cellStyle name="メモ 14 3 6 2 3" xfId="4515"/>
    <cellStyle name="メモ 14 3 6 3" xfId="4516"/>
    <cellStyle name="メモ 14 3 6 3 2" xfId="4517"/>
    <cellStyle name="メモ 14 3 6 3 3" xfId="4518"/>
    <cellStyle name="メモ 14 3 6 4" xfId="4519"/>
    <cellStyle name="メモ 14 3 6 5" xfId="4520"/>
    <cellStyle name="メモ 14 3 7" xfId="4521"/>
    <cellStyle name="メモ 14 3 7 2" xfId="4522"/>
    <cellStyle name="メモ 14 3 7 3" xfId="4523"/>
    <cellStyle name="メモ 14 3 8" xfId="4524"/>
    <cellStyle name="メモ 14 3 8 2" xfId="4525"/>
    <cellStyle name="メモ 14 3 8 3" xfId="4526"/>
    <cellStyle name="メモ 14 3 9" xfId="4527"/>
    <cellStyle name="メモ 14 4" xfId="4528"/>
    <cellStyle name="メモ 14 4 10" xfId="4529"/>
    <cellStyle name="メモ 14 4 2" xfId="4530"/>
    <cellStyle name="メモ 14 4 2 2" xfId="4531"/>
    <cellStyle name="メモ 14 4 2 2 2" xfId="4532"/>
    <cellStyle name="メモ 14 4 2 2 3" xfId="4533"/>
    <cellStyle name="メモ 14 4 2 3" xfId="4534"/>
    <cellStyle name="メモ 14 4 2 3 2" xfId="4535"/>
    <cellStyle name="メモ 14 4 2 3 3" xfId="4536"/>
    <cellStyle name="メモ 14 4 2 4" xfId="4537"/>
    <cellStyle name="メモ 14 4 2 5" xfId="4538"/>
    <cellStyle name="メモ 14 4 3" xfId="4539"/>
    <cellStyle name="メモ 14 4 3 2" xfId="4540"/>
    <cellStyle name="メモ 14 4 3 2 2" xfId="4541"/>
    <cellStyle name="メモ 14 4 3 2 3" xfId="4542"/>
    <cellStyle name="メモ 14 4 3 3" xfId="4543"/>
    <cellStyle name="メモ 14 4 3 3 2" xfId="4544"/>
    <cellStyle name="メモ 14 4 3 3 3" xfId="4545"/>
    <cellStyle name="メモ 14 4 3 4" xfId="4546"/>
    <cellStyle name="メモ 14 4 3 5" xfId="4547"/>
    <cellStyle name="メモ 14 4 4" xfId="4548"/>
    <cellStyle name="メモ 14 4 4 2" xfId="4549"/>
    <cellStyle name="メモ 14 4 4 2 2" xfId="4550"/>
    <cellStyle name="メモ 14 4 4 2 3" xfId="4551"/>
    <cellStyle name="メモ 14 4 4 3" xfId="4552"/>
    <cellStyle name="メモ 14 4 4 3 2" xfId="4553"/>
    <cellStyle name="メモ 14 4 4 3 3" xfId="4554"/>
    <cellStyle name="メモ 14 4 4 4" xfId="4555"/>
    <cellStyle name="メモ 14 4 4 5" xfId="4556"/>
    <cellStyle name="メモ 14 4 5" xfId="4557"/>
    <cellStyle name="メモ 14 4 5 2" xfId="4558"/>
    <cellStyle name="メモ 14 4 5 2 2" xfId="4559"/>
    <cellStyle name="メモ 14 4 5 2 3" xfId="4560"/>
    <cellStyle name="メモ 14 4 5 3" xfId="4561"/>
    <cellStyle name="メモ 14 4 5 3 2" xfId="4562"/>
    <cellStyle name="メモ 14 4 5 3 3" xfId="4563"/>
    <cellStyle name="メモ 14 4 5 4" xfId="4564"/>
    <cellStyle name="メモ 14 4 5 5" xfId="4565"/>
    <cellStyle name="メモ 14 4 6" xfId="4566"/>
    <cellStyle name="メモ 14 4 6 2" xfId="4567"/>
    <cellStyle name="メモ 14 4 6 2 2" xfId="4568"/>
    <cellStyle name="メモ 14 4 6 2 3" xfId="4569"/>
    <cellStyle name="メモ 14 4 6 3" xfId="4570"/>
    <cellStyle name="メモ 14 4 6 3 2" xfId="4571"/>
    <cellStyle name="メモ 14 4 6 3 3" xfId="4572"/>
    <cellStyle name="メモ 14 4 6 4" xfId="4573"/>
    <cellStyle name="メモ 14 4 6 5" xfId="4574"/>
    <cellStyle name="メモ 14 4 7" xfId="4575"/>
    <cellStyle name="メモ 14 4 7 2" xfId="4576"/>
    <cellStyle name="メモ 14 4 7 3" xfId="4577"/>
    <cellStyle name="メモ 14 4 8" xfId="4578"/>
    <cellStyle name="メモ 14 4 8 2" xfId="4579"/>
    <cellStyle name="メモ 14 4 8 3" xfId="4580"/>
    <cellStyle name="メモ 14 4 9" xfId="4581"/>
    <cellStyle name="メモ 14 5" xfId="4582"/>
    <cellStyle name="メモ 14 5 2" xfId="4583"/>
    <cellStyle name="メモ 14 5 2 2" xfId="4584"/>
    <cellStyle name="メモ 14 5 2 3" xfId="4585"/>
    <cellStyle name="メモ 14 5 3" xfId="4586"/>
    <cellStyle name="メモ 14 5 3 2" xfId="4587"/>
    <cellStyle name="メモ 14 5 3 3" xfId="4588"/>
    <cellStyle name="メモ 14 5 4" xfId="4589"/>
    <cellStyle name="メモ 14 5 5" xfId="4590"/>
    <cellStyle name="メモ 14 6" xfId="4591"/>
    <cellStyle name="メモ 14 6 2" xfId="4592"/>
    <cellStyle name="メモ 14 6 2 2" xfId="4593"/>
    <cellStyle name="メモ 14 6 2 3" xfId="4594"/>
    <cellStyle name="メモ 14 6 3" xfId="4595"/>
    <cellStyle name="メモ 14 6 3 2" xfId="4596"/>
    <cellStyle name="メモ 14 6 3 3" xfId="4597"/>
    <cellStyle name="メモ 14 6 4" xfId="4598"/>
    <cellStyle name="メモ 14 6 5" xfId="4599"/>
    <cellStyle name="メモ 14 7" xfId="4600"/>
    <cellStyle name="メモ 14 7 2" xfId="4601"/>
    <cellStyle name="メモ 14 7 2 2" xfId="4602"/>
    <cellStyle name="メモ 14 7 2 3" xfId="4603"/>
    <cellStyle name="メモ 14 7 3" xfId="4604"/>
    <cellStyle name="メモ 14 7 3 2" xfId="4605"/>
    <cellStyle name="メモ 14 7 3 3" xfId="4606"/>
    <cellStyle name="メモ 14 7 4" xfId="4607"/>
    <cellStyle name="メモ 14 7 5" xfId="4608"/>
    <cellStyle name="メモ 14 8" xfId="4609"/>
    <cellStyle name="メモ 14 8 2" xfId="4610"/>
    <cellStyle name="メモ 14 8 3" xfId="4611"/>
    <cellStyle name="メモ 14 9" xfId="4612"/>
    <cellStyle name="メモ 15" xfId="4613"/>
    <cellStyle name="メモ 15 10" xfId="4614"/>
    <cellStyle name="メモ 15 11" xfId="4615"/>
    <cellStyle name="メモ 15 12" xfId="45957"/>
    <cellStyle name="メモ 15 13" xfId="45789"/>
    <cellStyle name="メモ 15 2" xfId="4616"/>
    <cellStyle name="メモ 15 2 10" xfId="46189"/>
    <cellStyle name="メモ 15 2 11" xfId="46421"/>
    <cellStyle name="メモ 15 2 2" xfId="4617"/>
    <cellStyle name="メモ 15 2 2 10" xfId="4618"/>
    <cellStyle name="メモ 15 2 2 2" xfId="4619"/>
    <cellStyle name="メモ 15 2 2 2 2" xfId="4620"/>
    <cellStyle name="メモ 15 2 2 2 2 2" xfId="4621"/>
    <cellStyle name="メモ 15 2 2 2 2 3" xfId="4622"/>
    <cellStyle name="メモ 15 2 2 2 3" xfId="4623"/>
    <cellStyle name="メモ 15 2 2 2 3 2" xfId="4624"/>
    <cellStyle name="メモ 15 2 2 2 3 3" xfId="4625"/>
    <cellStyle name="メモ 15 2 2 2 4" xfId="4626"/>
    <cellStyle name="メモ 15 2 2 2 5" xfId="4627"/>
    <cellStyle name="メモ 15 2 2 3" xfId="4628"/>
    <cellStyle name="メモ 15 2 2 3 2" xfId="4629"/>
    <cellStyle name="メモ 15 2 2 3 2 2" xfId="4630"/>
    <cellStyle name="メモ 15 2 2 3 2 3" xfId="4631"/>
    <cellStyle name="メモ 15 2 2 3 3" xfId="4632"/>
    <cellStyle name="メモ 15 2 2 3 3 2" xfId="4633"/>
    <cellStyle name="メモ 15 2 2 3 3 3" xfId="4634"/>
    <cellStyle name="メモ 15 2 2 3 4" xfId="4635"/>
    <cellStyle name="メモ 15 2 2 3 5" xfId="4636"/>
    <cellStyle name="メモ 15 2 2 4" xfId="4637"/>
    <cellStyle name="メモ 15 2 2 4 2" xfId="4638"/>
    <cellStyle name="メモ 15 2 2 4 2 2" xfId="4639"/>
    <cellStyle name="メモ 15 2 2 4 2 3" xfId="4640"/>
    <cellStyle name="メモ 15 2 2 4 3" xfId="4641"/>
    <cellStyle name="メモ 15 2 2 4 3 2" xfId="4642"/>
    <cellStyle name="メモ 15 2 2 4 3 3" xfId="4643"/>
    <cellStyle name="メモ 15 2 2 4 4" xfId="4644"/>
    <cellStyle name="メモ 15 2 2 4 5" xfId="4645"/>
    <cellStyle name="メモ 15 2 2 5" xfId="4646"/>
    <cellStyle name="メモ 15 2 2 5 2" xfId="4647"/>
    <cellStyle name="メモ 15 2 2 5 2 2" xfId="4648"/>
    <cellStyle name="メモ 15 2 2 5 2 3" xfId="4649"/>
    <cellStyle name="メモ 15 2 2 5 3" xfId="4650"/>
    <cellStyle name="メモ 15 2 2 5 3 2" xfId="4651"/>
    <cellStyle name="メモ 15 2 2 5 3 3" xfId="4652"/>
    <cellStyle name="メモ 15 2 2 5 4" xfId="4653"/>
    <cellStyle name="メモ 15 2 2 5 5" xfId="4654"/>
    <cellStyle name="メモ 15 2 2 6" xfId="4655"/>
    <cellStyle name="メモ 15 2 2 6 2" xfId="4656"/>
    <cellStyle name="メモ 15 2 2 6 2 2" xfId="4657"/>
    <cellStyle name="メモ 15 2 2 6 2 3" xfId="4658"/>
    <cellStyle name="メモ 15 2 2 6 3" xfId="4659"/>
    <cellStyle name="メモ 15 2 2 6 3 2" xfId="4660"/>
    <cellStyle name="メモ 15 2 2 6 3 3" xfId="4661"/>
    <cellStyle name="メモ 15 2 2 6 4" xfId="4662"/>
    <cellStyle name="メモ 15 2 2 6 5" xfId="4663"/>
    <cellStyle name="メモ 15 2 2 7" xfId="4664"/>
    <cellStyle name="メモ 15 2 2 7 2" xfId="4665"/>
    <cellStyle name="メモ 15 2 2 7 3" xfId="4666"/>
    <cellStyle name="メモ 15 2 2 8" xfId="4667"/>
    <cellStyle name="メモ 15 2 2 8 2" xfId="4668"/>
    <cellStyle name="メモ 15 2 2 8 3" xfId="4669"/>
    <cellStyle name="メモ 15 2 2 9" xfId="4670"/>
    <cellStyle name="メモ 15 2 3" xfId="4671"/>
    <cellStyle name="メモ 15 2 3 10" xfId="4672"/>
    <cellStyle name="メモ 15 2 3 2" xfId="4673"/>
    <cellStyle name="メモ 15 2 3 2 2" xfId="4674"/>
    <cellStyle name="メモ 15 2 3 2 2 2" xfId="4675"/>
    <cellStyle name="メモ 15 2 3 2 2 3" xfId="4676"/>
    <cellStyle name="メモ 15 2 3 2 3" xfId="4677"/>
    <cellStyle name="メモ 15 2 3 2 3 2" xfId="4678"/>
    <cellStyle name="メモ 15 2 3 2 3 3" xfId="4679"/>
    <cellStyle name="メモ 15 2 3 2 4" xfId="4680"/>
    <cellStyle name="メモ 15 2 3 2 5" xfId="4681"/>
    <cellStyle name="メモ 15 2 3 3" xfId="4682"/>
    <cellStyle name="メモ 15 2 3 3 2" xfId="4683"/>
    <cellStyle name="メモ 15 2 3 3 2 2" xfId="4684"/>
    <cellStyle name="メモ 15 2 3 3 2 3" xfId="4685"/>
    <cellStyle name="メモ 15 2 3 3 3" xfId="4686"/>
    <cellStyle name="メモ 15 2 3 3 3 2" xfId="4687"/>
    <cellStyle name="メモ 15 2 3 3 3 3" xfId="4688"/>
    <cellStyle name="メモ 15 2 3 3 4" xfId="4689"/>
    <cellStyle name="メモ 15 2 3 3 5" xfId="4690"/>
    <cellStyle name="メモ 15 2 3 4" xfId="4691"/>
    <cellStyle name="メモ 15 2 3 4 2" xfId="4692"/>
    <cellStyle name="メモ 15 2 3 4 2 2" xfId="4693"/>
    <cellStyle name="メモ 15 2 3 4 2 3" xfId="4694"/>
    <cellStyle name="メモ 15 2 3 4 3" xfId="4695"/>
    <cellStyle name="メモ 15 2 3 4 3 2" xfId="4696"/>
    <cellStyle name="メモ 15 2 3 4 3 3" xfId="4697"/>
    <cellStyle name="メモ 15 2 3 4 4" xfId="4698"/>
    <cellStyle name="メモ 15 2 3 4 5" xfId="4699"/>
    <cellStyle name="メモ 15 2 3 5" xfId="4700"/>
    <cellStyle name="メモ 15 2 3 5 2" xfId="4701"/>
    <cellStyle name="メモ 15 2 3 5 2 2" xfId="4702"/>
    <cellStyle name="メモ 15 2 3 5 2 3" xfId="4703"/>
    <cellStyle name="メモ 15 2 3 5 3" xfId="4704"/>
    <cellStyle name="メモ 15 2 3 5 3 2" xfId="4705"/>
    <cellStyle name="メモ 15 2 3 5 3 3" xfId="4706"/>
    <cellStyle name="メモ 15 2 3 5 4" xfId="4707"/>
    <cellStyle name="メモ 15 2 3 5 5" xfId="4708"/>
    <cellStyle name="メモ 15 2 3 6" xfId="4709"/>
    <cellStyle name="メモ 15 2 3 6 2" xfId="4710"/>
    <cellStyle name="メモ 15 2 3 6 2 2" xfId="4711"/>
    <cellStyle name="メモ 15 2 3 6 2 3" xfId="4712"/>
    <cellStyle name="メモ 15 2 3 6 3" xfId="4713"/>
    <cellStyle name="メモ 15 2 3 6 3 2" xfId="4714"/>
    <cellStyle name="メモ 15 2 3 6 3 3" xfId="4715"/>
    <cellStyle name="メモ 15 2 3 6 4" xfId="4716"/>
    <cellStyle name="メモ 15 2 3 6 5" xfId="4717"/>
    <cellStyle name="メモ 15 2 3 7" xfId="4718"/>
    <cellStyle name="メモ 15 2 3 7 2" xfId="4719"/>
    <cellStyle name="メモ 15 2 3 7 3" xfId="4720"/>
    <cellStyle name="メモ 15 2 3 8" xfId="4721"/>
    <cellStyle name="メモ 15 2 3 8 2" xfId="4722"/>
    <cellStyle name="メモ 15 2 3 8 3" xfId="4723"/>
    <cellStyle name="メモ 15 2 3 9" xfId="4724"/>
    <cellStyle name="メモ 15 2 4" xfId="4725"/>
    <cellStyle name="メモ 15 2 4 2" xfId="4726"/>
    <cellStyle name="メモ 15 2 4 2 2" xfId="4727"/>
    <cellStyle name="メモ 15 2 4 2 3" xfId="4728"/>
    <cellStyle name="メモ 15 2 4 3" xfId="4729"/>
    <cellStyle name="メモ 15 2 4 3 2" xfId="4730"/>
    <cellStyle name="メモ 15 2 4 3 3" xfId="4731"/>
    <cellStyle name="メモ 15 2 4 4" xfId="4732"/>
    <cellStyle name="メモ 15 2 4 5" xfId="4733"/>
    <cellStyle name="メモ 15 2 5" xfId="4734"/>
    <cellStyle name="メモ 15 2 5 2" xfId="4735"/>
    <cellStyle name="メモ 15 2 5 2 2" xfId="4736"/>
    <cellStyle name="メモ 15 2 5 2 3" xfId="4737"/>
    <cellStyle name="メモ 15 2 5 3" xfId="4738"/>
    <cellStyle name="メモ 15 2 5 3 2" xfId="4739"/>
    <cellStyle name="メモ 15 2 5 3 3" xfId="4740"/>
    <cellStyle name="メモ 15 2 5 4" xfId="4741"/>
    <cellStyle name="メモ 15 2 5 5" xfId="4742"/>
    <cellStyle name="メモ 15 2 6" xfId="4743"/>
    <cellStyle name="メモ 15 2 6 2" xfId="4744"/>
    <cellStyle name="メモ 15 2 6 2 2" xfId="4745"/>
    <cellStyle name="メモ 15 2 6 2 3" xfId="4746"/>
    <cellStyle name="メモ 15 2 6 3" xfId="4747"/>
    <cellStyle name="メモ 15 2 6 3 2" xfId="4748"/>
    <cellStyle name="メモ 15 2 6 3 3" xfId="4749"/>
    <cellStyle name="メモ 15 2 6 4" xfId="4750"/>
    <cellStyle name="メモ 15 2 6 5" xfId="4751"/>
    <cellStyle name="メモ 15 2 7" xfId="4752"/>
    <cellStyle name="メモ 15 2 7 2" xfId="4753"/>
    <cellStyle name="メモ 15 2 7 3" xfId="4754"/>
    <cellStyle name="メモ 15 2 8" xfId="4755"/>
    <cellStyle name="メモ 15 2 9" xfId="4756"/>
    <cellStyle name="メモ 15 3" xfId="4757"/>
    <cellStyle name="メモ 15 3 10" xfId="4758"/>
    <cellStyle name="メモ 15 3 2" xfId="4759"/>
    <cellStyle name="メモ 15 3 2 2" xfId="4760"/>
    <cellStyle name="メモ 15 3 2 2 2" xfId="4761"/>
    <cellStyle name="メモ 15 3 2 2 3" xfId="4762"/>
    <cellStyle name="メモ 15 3 2 3" xfId="4763"/>
    <cellStyle name="メモ 15 3 2 3 2" xfId="4764"/>
    <cellStyle name="メモ 15 3 2 3 3" xfId="4765"/>
    <cellStyle name="メモ 15 3 2 4" xfId="4766"/>
    <cellStyle name="メモ 15 3 2 5" xfId="4767"/>
    <cellStyle name="メモ 15 3 3" xfId="4768"/>
    <cellStyle name="メモ 15 3 3 2" xfId="4769"/>
    <cellStyle name="メモ 15 3 3 2 2" xfId="4770"/>
    <cellStyle name="メモ 15 3 3 2 3" xfId="4771"/>
    <cellStyle name="メモ 15 3 3 3" xfId="4772"/>
    <cellStyle name="メモ 15 3 3 3 2" xfId="4773"/>
    <cellStyle name="メモ 15 3 3 3 3" xfId="4774"/>
    <cellStyle name="メモ 15 3 3 4" xfId="4775"/>
    <cellStyle name="メモ 15 3 3 5" xfId="4776"/>
    <cellStyle name="メモ 15 3 4" xfId="4777"/>
    <cellStyle name="メモ 15 3 4 2" xfId="4778"/>
    <cellStyle name="メモ 15 3 4 2 2" xfId="4779"/>
    <cellStyle name="メモ 15 3 4 2 3" xfId="4780"/>
    <cellStyle name="メモ 15 3 4 3" xfId="4781"/>
    <cellStyle name="メモ 15 3 4 3 2" xfId="4782"/>
    <cellStyle name="メモ 15 3 4 3 3" xfId="4783"/>
    <cellStyle name="メモ 15 3 4 4" xfId="4784"/>
    <cellStyle name="メモ 15 3 4 5" xfId="4785"/>
    <cellStyle name="メモ 15 3 5" xfId="4786"/>
    <cellStyle name="メモ 15 3 5 2" xfId="4787"/>
    <cellStyle name="メモ 15 3 5 2 2" xfId="4788"/>
    <cellStyle name="メモ 15 3 5 2 3" xfId="4789"/>
    <cellStyle name="メモ 15 3 5 3" xfId="4790"/>
    <cellStyle name="メモ 15 3 5 3 2" xfId="4791"/>
    <cellStyle name="メモ 15 3 5 3 3" xfId="4792"/>
    <cellStyle name="メモ 15 3 5 4" xfId="4793"/>
    <cellStyle name="メモ 15 3 5 5" xfId="4794"/>
    <cellStyle name="メモ 15 3 6" xfId="4795"/>
    <cellStyle name="メモ 15 3 6 2" xfId="4796"/>
    <cellStyle name="メモ 15 3 6 2 2" xfId="4797"/>
    <cellStyle name="メモ 15 3 6 2 3" xfId="4798"/>
    <cellStyle name="メモ 15 3 6 3" xfId="4799"/>
    <cellStyle name="メモ 15 3 6 3 2" xfId="4800"/>
    <cellStyle name="メモ 15 3 6 3 3" xfId="4801"/>
    <cellStyle name="メモ 15 3 6 4" xfId="4802"/>
    <cellStyle name="メモ 15 3 6 5" xfId="4803"/>
    <cellStyle name="メモ 15 3 7" xfId="4804"/>
    <cellStyle name="メモ 15 3 7 2" xfId="4805"/>
    <cellStyle name="メモ 15 3 7 3" xfId="4806"/>
    <cellStyle name="メモ 15 3 8" xfId="4807"/>
    <cellStyle name="メモ 15 3 8 2" xfId="4808"/>
    <cellStyle name="メモ 15 3 8 3" xfId="4809"/>
    <cellStyle name="メモ 15 3 9" xfId="4810"/>
    <cellStyle name="メモ 15 4" xfId="4811"/>
    <cellStyle name="メモ 15 4 10" xfId="4812"/>
    <cellStyle name="メモ 15 4 2" xfId="4813"/>
    <cellStyle name="メモ 15 4 2 2" xfId="4814"/>
    <cellStyle name="メモ 15 4 2 2 2" xfId="4815"/>
    <cellStyle name="メモ 15 4 2 2 3" xfId="4816"/>
    <cellStyle name="メモ 15 4 2 3" xfId="4817"/>
    <cellStyle name="メモ 15 4 2 3 2" xfId="4818"/>
    <cellStyle name="メモ 15 4 2 3 3" xfId="4819"/>
    <cellStyle name="メモ 15 4 2 4" xfId="4820"/>
    <cellStyle name="メモ 15 4 2 5" xfId="4821"/>
    <cellStyle name="メモ 15 4 3" xfId="4822"/>
    <cellStyle name="メモ 15 4 3 2" xfId="4823"/>
    <cellStyle name="メモ 15 4 3 2 2" xfId="4824"/>
    <cellStyle name="メモ 15 4 3 2 3" xfId="4825"/>
    <cellStyle name="メモ 15 4 3 3" xfId="4826"/>
    <cellStyle name="メモ 15 4 3 3 2" xfId="4827"/>
    <cellStyle name="メモ 15 4 3 3 3" xfId="4828"/>
    <cellStyle name="メモ 15 4 3 4" xfId="4829"/>
    <cellStyle name="メモ 15 4 3 5" xfId="4830"/>
    <cellStyle name="メモ 15 4 4" xfId="4831"/>
    <cellStyle name="メモ 15 4 4 2" xfId="4832"/>
    <cellStyle name="メモ 15 4 4 2 2" xfId="4833"/>
    <cellStyle name="メモ 15 4 4 2 3" xfId="4834"/>
    <cellStyle name="メモ 15 4 4 3" xfId="4835"/>
    <cellStyle name="メモ 15 4 4 3 2" xfId="4836"/>
    <cellStyle name="メモ 15 4 4 3 3" xfId="4837"/>
    <cellStyle name="メモ 15 4 4 4" xfId="4838"/>
    <cellStyle name="メモ 15 4 4 5" xfId="4839"/>
    <cellStyle name="メモ 15 4 5" xfId="4840"/>
    <cellStyle name="メモ 15 4 5 2" xfId="4841"/>
    <cellStyle name="メモ 15 4 5 2 2" xfId="4842"/>
    <cellStyle name="メモ 15 4 5 2 3" xfId="4843"/>
    <cellStyle name="メモ 15 4 5 3" xfId="4844"/>
    <cellStyle name="メモ 15 4 5 3 2" xfId="4845"/>
    <cellStyle name="メモ 15 4 5 3 3" xfId="4846"/>
    <cellStyle name="メモ 15 4 5 4" xfId="4847"/>
    <cellStyle name="メモ 15 4 5 5" xfId="4848"/>
    <cellStyle name="メモ 15 4 6" xfId="4849"/>
    <cellStyle name="メモ 15 4 6 2" xfId="4850"/>
    <cellStyle name="メモ 15 4 6 2 2" xfId="4851"/>
    <cellStyle name="メモ 15 4 6 2 3" xfId="4852"/>
    <cellStyle name="メモ 15 4 6 3" xfId="4853"/>
    <cellStyle name="メモ 15 4 6 3 2" xfId="4854"/>
    <cellStyle name="メモ 15 4 6 3 3" xfId="4855"/>
    <cellStyle name="メモ 15 4 6 4" xfId="4856"/>
    <cellStyle name="メモ 15 4 6 5" xfId="4857"/>
    <cellStyle name="メモ 15 4 7" xfId="4858"/>
    <cellStyle name="メモ 15 4 7 2" xfId="4859"/>
    <cellStyle name="メモ 15 4 7 3" xfId="4860"/>
    <cellStyle name="メモ 15 4 8" xfId="4861"/>
    <cellStyle name="メモ 15 4 8 2" xfId="4862"/>
    <cellStyle name="メモ 15 4 8 3" xfId="4863"/>
    <cellStyle name="メモ 15 4 9" xfId="4864"/>
    <cellStyle name="メモ 15 5" xfId="4865"/>
    <cellStyle name="メモ 15 5 2" xfId="4866"/>
    <cellStyle name="メモ 15 5 2 2" xfId="4867"/>
    <cellStyle name="メモ 15 5 2 3" xfId="4868"/>
    <cellStyle name="メモ 15 5 3" xfId="4869"/>
    <cellStyle name="メモ 15 5 3 2" xfId="4870"/>
    <cellStyle name="メモ 15 5 3 3" xfId="4871"/>
    <cellStyle name="メモ 15 5 4" xfId="4872"/>
    <cellStyle name="メモ 15 5 5" xfId="4873"/>
    <cellStyle name="メモ 15 6" xfId="4874"/>
    <cellStyle name="メモ 15 6 2" xfId="4875"/>
    <cellStyle name="メモ 15 6 2 2" xfId="4876"/>
    <cellStyle name="メモ 15 6 2 3" xfId="4877"/>
    <cellStyle name="メモ 15 6 3" xfId="4878"/>
    <cellStyle name="メモ 15 6 3 2" xfId="4879"/>
    <cellStyle name="メモ 15 6 3 3" xfId="4880"/>
    <cellStyle name="メモ 15 6 4" xfId="4881"/>
    <cellStyle name="メモ 15 6 5" xfId="4882"/>
    <cellStyle name="メモ 15 7" xfId="4883"/>
    <cellStyle name="メモ 15 7 2" xfId="4884"/>
    <cellStyle name="メモ 15 7 2 2" xfId="4885"/>
    <cellStyle name="メモ 15 7 2 3" xfId="4886"/>
    <cellStyle name="メモ 15 7 3" xfId="4887"/>
    <cellStyle name="メモ 15 7 3 2" xfId="4888"/>
    <cellStyle name="メモ 15 7 3 3" xfId="4889"/>
    <cellStyle name="メモ 15 7 4" xfId="4890"/>
    <cellStyle name="メモ 15 7 5" xfId="4891"/>
    <cellStyle name="メモ 15 8" xfId="4892"/>
    <cellStyle name="メモ 15 8 2" xfId="4893"/>
    <cellStyle name="メモ 15 8 3" xfId="4894"/>
    <cellStyle name="メモ 15 9" xfId="4895"/>
    <cellStyle name="メモ 16" xfId="4896"/>
    <cellStyle name="メモ 16 10" xfId="4897"/>
    <cellStyle name="メモ 16 11" xfId="4898"/>
    <cellStyle name="メモ 16 12" xfId="45958"/>
    <cellStyle name="メモ 16 13" xfId="45788"/>
    <cellStyle name="メモ 16 2" xfId="4899"/>
    <cellStyle name="メモ 16 2 10" xfId="46190"/>
    <cellStyle name="メモ 16 2 11" xfId="46422"/>
    <cellStyle name="メモ 16 2 2" xfId="4900"/>
    <cellStyle name="メモ 16 2 2 10" xfId="4901"/>
    <cellStyle name="メモ 16 2 2 2" xfId="4902"/>
    <cellStyle name="メモ 16 2 2 2 2" xfId="4903"/>
    <cellStyle name="メモ 16 2 2 2 2 2" xfId="4904"/>
    <cellStyle name="メモ 16 2 2 2 2 3" xfId="4905"/>
    <cellStyle name="メモ 16 2 2 2 3" xfId="4906"/>
    <cellStyle name="メモ 16 2 2 2 3 2" xfId="4907"/>
    <cellStyle name="メモ 16 2 2 2 3 3" xfId="4908"/>
    <cellStyle name="メモ 16 2 2 2 4" xfId="4909"/>
    <cellStyle name="メモ 16 2 2 2 5" xfId="4910"/>
    <cellStyle name="メモ 16 2 2 3" xfId="4911"/>
    <cellStyle name="メモ 16 2 2 3 2" xfId="4912"/>
    <cellStyle name="メモ 16 2 2 3 2 2" xfId="4913"/>
    <cellStyle name="メモ 16 2 2 3 2 3" xfId="4914"/>
    <cellStyle name="メモ 16 2 2 3 3" xfId="4915"/>
    <cellStyle name="メモ 16 2 2 3 3 2" xfId="4916"/>
    <cellStyle name="メモ 16 2 2 3 3 3" xfId="4917"/>
    <cellStyle name="メモ 16 2 2 3 4" xfId="4918"/>
    <cellStyle name="メモ 16 2 2 3 5" xfId="4919"/>
    <cellStyle name="メモ 16 2 2 4" xfId="4920"/>
    <cellStyle name="メモ 16 2 2 4 2" xfId="4921"/>
    <cellStyle name="メモ 16 2 2 4 2 2" xfId="4922"/>
    <cellStyle name="メモ 16 2 2 4 2 3" xfId="4923"/>
    <cellStyle name="メモ 16 2 2 4 3" xfId="4924"/>
    <cellStyle name="メモ 16 2 2 4 3 2" xfId="4925"/>
    <cellStyle name="メモ 16 2 2 4 3 3" xfId="4926"/>
    <cellStyle name="メモ 16 2 2 4 4" xfId="4927"/>
    <cellStyle name="メモ 16 2 2 4 5" xfId="4928"/>
    <cellStyle name="メモ 16 2 2 5" xfId="4929"/>
    <cellStyle name="メモ 16 2 2 5 2" xfId="4930"/>
    <cellStyle name="メモ 16 2 2 5 2 2" xfId="4931"/>
    <cellStyle name="メモ 16 2 2 5 2 3" xfId="4932"/>
    <cellStyle name="メモ 16 2 2 5 3" xfId="4933"/>
    <cellStyle name="メモ 16 2 2 5 3 2" xfId="4934"/>
    <cellStyle name="メモ 16 2 2 5 3 3" xfId="4935"/>
    <cellStyle name="メモ 16 2 2 5 4" xfId="4936"/>
    <cellStyle name="メモ 16 2 2 5 5" xfId="4937"/>
    <cellStyle name="メモ 16 2 2 6" xfId="4938"/>
    <cellStyle name="メモ 16 2 2 6 2" xfId="4939"/>
    <cellStyle name="メモ 16 2 2 6 2 2" xfId="4940"/>
    <cellStyle name="メモ 16 2 2 6 2 3" xfId="4941"/>
    <cellStyle name="メモ 16 2 2 6 3" xfId="4942"/>
    <cellStyle name="メモ 16 2 2 6 3 2" xfId="4943"/>
    <cellStyle name="メモ 16 2 2 6 3 3" xfId="4944"/>
    <cellStyle name="メモ 16 2 2 6 4" xfId="4945"/>
    <cellStyle name="メモ 16 2 2 6 5" xfId="4946"/>
    <cellStyle name="メモ 16 2 2 7" xfId="4947"/>
    <cellStyle name="メモ 16 2 2 7 2" xfId="4948"/>
    <cellStyle name="メモ 16 2 2 7 3" xfId="4949"/>
    <cellStyle name="メモ 16 2 2 8" xfId="4950"/>
    <cellStyle name="メモ 16 2 2 8 2" xfId="4951"/>
    <cellStyle name="メモ 16 2 2 8 3" xfId="4952"/>
    <cellStyle name="メモ 16 2 2 9" xfId="4953"/>
    <cellStyle name="メモ 16 2 3" xfId="4954"/>
    <cellStyle name="メモ 16 2 3 10" xfId="4955"/>
    <cellStyle name="メモ 16 2 3 2" xfId="4956"/>
    <cellStyle name="メモ 16 2 3 2 2" xfId="4957"/>
    <cellStyle name="メモ 16 2 3 2 2 2" xfId="4958"/>
    <cellStyle name="メモ 16 2 3 2 2 3" xfId="4959"/>
    <cellStyle name="メモ 16 2 3 2 3" xfId="4960"/>
    <cellStyle name="メモ 16 2 3 2 3 2" xfId="4961"/>
    <cellStyle name="メモ 16 2 3 2 3 3" xfId="4962"/>
    <cellStyle name="メモ 16 2 3 2 4" xfId="4963"/>
    <cellStyle name="メモ 16 2 3 2 5" xfId="4964"/>
    <cellStyle name="メモ 16 2 3 3" xfId="4965"/>
    <cellStyle name="メモ 16 2 3 3 2" xfId="4966"/>
    <cellStyle name="メモ 16 2 3 3 2 2" xfId="4967"/>
    <cellStyle name="メモ 16 2 3 3 2 3" xfId="4968"/>
    <cellStyle name="メモ 16 2 3 3 3" xfId="4969"/>
    <cellStyle name="メモ 16 2 3 3 3 2" xfId="4970"/>
    <cellStyle name="メモ 16 2 3 3 3 3" xfId="4971"/>
    <cellStyle name="メモ 16 2 3 3 4" xfId="4972"/>
    <cellStyle name="メモ 16 2 3 3 5" xfId="4973"/>
    <cellStyle name="メモ 16 2 3 4" xfId="4974"/>
    <cellStyle name="メモ 16 2 3 4 2" xfId="4975"/>
    <cellStyle name="メモ 16 2 3 4 2 2" xfId="4976"/>
    <cellStyle name="メモ 16 2 3 4 2 3" xfId="4977"/>
    <cellStyle name="メモ 16 2 3 4 3" xfId="4978"/>
    <cellStyle name="メモ 16 2 3 4 3 2" xfId="4979"/>
    <cellStyle name="メモ 16 2 3 4 3 3" xfId="4980"/>
    <cellStyle name="メモ 16 2 3 4 4" xfId="4981"/>
    <cellStyle name="メモ 16 2 3 4 5" xfId="4982"/>
    <cellStyle name="メモ 16 2 3 5" xfId="4983"/>
    <cellStyle name="メモ 16 2 3 5 2" xfId="4984"/>
    <cellStyle name="メモ 16 2 3 5 2 2" xfId="4985"/>
    <cellStyle name="メモ 16 2 3 5 2 3" xfId="4986"/>
    <cellStyle name="メモ 16 2 3 5 3" xfId="4987"/>
    <cellStyle name="メモ 16 2 3 5 3 2" xfId="4988"/>
    <cellStyle name="メモ 16 2 3 5 3 3" xfId="4989"/>
    <cellStyle name="メモ 16 2 3 5 4" xfId="4990"/>
    <cellStyle name="メモ 16 2 3 5 5" xfId="4991"/>
    <cellStyle name="メモ 16 2 3 6" xfId="4992"/>
    <cellStyle name="メモ 16 2 3 6 2" xfId="4993"/>
    <cellStyle name="メモ 16 2 3 6 2 2" xfId="4994"/>
    <cellStyle name="メモ 16 2 3 6 2 3" xfId="4995"/>
    <cellStyle name="メモ 16 2 3 6 3" xfId="4996"/>
    <cellStyle name="メモ 16 2 3 6 3 2" xfId="4997"/>
    <cellStyle name="メモ 16 2 3 6 3 3" xfId="4998"/>
    <cellStyle name="メモ 16 2 3 6 4" xfId="4999"/>
    <cellStyle name="メモ 16 2 3 6 5" xfId="5000"/>
    <cellStyle name="メモ 16 2 3 7" xfId="5001"/>
    <cellStyle name="メモ 16 2 3 7 2" xfId="5002"/>
    <cellStyle name="メモ 16 2 3 7 3" xfId="5003"/>
    <cellStyle name="メモ 16 2 3 8" xfId="5004"/>
    <cellStyle name="メモ 16 2 3 8 2" xfId="5005"/>
    <cellStyle name="メモ 16 2 3 8 3" xfId="5006"/>
    <cellStyle name="メモ 16 2 3 9" xfId="5007"/>
    <cellStyle name="メモ 16 2 4" xfId="5008"/>
    <cellStyle name="メモ 16 2 4 2" xfId="5009"/>
    <cellStyle name="メモ 16 2 4 2 2" xfId="5010"/>
    <cellStyle name="メモ 16 2 4 2 3" xfId="5011"/>
    <cellStyle name="メモ 16 2 4 3" xfId="5012"/>
    <cellStyle name="メモ 16 2 4 3 2" xfId="5013"/>
    <cellStyle name="メモ 16 2 4 3 3" xfId="5014"/>
    <cellStyle name="メモ 16 2 4 4" xfId="5015"/>
    <cellStyle name="メモ 16 2 4 5" xfId="5016"/>
    <cellStyle name="メモ 16 2 5" xfId="5017"/>
    <cellStyle name="メモ 16 2 5 2" xfId="5018"/>
    <cellStyle name="メモ 16 2 5 2 2" xfId="5019"/>
    <cellStyle name="メモ 16 2 5 2 3" xfId="5020"/>
    <cellStyle name="メモ 16 2 5 3" xfId="5021"/>
    <cellStyle name="メモ 16 2 5 3 2" xfId="5022"/>
    <cellStyle name="メモ 16 2 5 3 3" xfId="5023"/>
    <cellStyle name="メモ 16 2 5 4" xfId="5024"/>
    <cellStyle name="メモ 16 2 5 5" xfId="5025"/>
    <cellStyle name="メモ 16 2 6" xfId="5026"/>
    <cellStyle name="メモ 16 2 6 2" xfId="5027"/>
    <cellStyle name="メモ 16 2 6 2 2" xfId="5028"/>
    <cellStyle name="メモ 16 2 6 2 3" xfId="5029"/>
    <cellStyle name="メモ 16 2 6 3" xfId="5030"/>
    <cellStyle name="メモ 16 2 6 3 2" xfId="5031"/>
    <cellStyle name="メモ 16 2 6 3 3" xfId="5032"/>
    <cellStyle name="メモ 16 2 6 4" xfId="5033"/>
    <cellStyle name="メモ 16 2 6 5" xfId="5034"/>
    <cellStyle name="メモ 16 2 7" xfId="5035"/>
    <cellStyle name="メモ 16 2 7 2" xfId="5036"/>
    <cellStyle name="メモ 16 2 7 3" xfId="5037"/>
    <cellStyle name="メモ 16 2 8" xfId="5038"/>
    <cellStyle name="メモ 16 2 9" xfId="5039"/>
    <cellStyle name="メモ 16 3" xfId="5040"/>
    <cellStyle name="メモ 16 3 10" xfId="5041"/>
    <cellStyle name="メモ 16 3 2" xfId="5042"/>
    <cellStyle name="メモ 16 3 2 2" xfId="5043"/>
    <cellStyle name="メモ 16 3 2 2 2" xfId="5044"/>
    <cellStyle name="メモ 16 3 2 2 3" xfId="5045"/>
    <cellStyle name="メモ 16 3 2 3" xfId="5046"/>
    <cellStyle name="メモ 16 3 2 3 2" xfId="5047"/>
    <cellStyle name="メモ 16 3 2 3 3" xfId="5048"/>
    <cellStyle name="メモ 16 3 2 4" xfId="5049"/>
    <cellStyle name="メモ 16 3 2 5" xfId="5050"/>
    <cellStyle name="メモ 16 3 3" xfId="5051"/>
    <cellStyle name="メモ 16 3 3 2" xfId="5052"/>
    <cellStyle name="メモ 16 3 3 2 2" xfId="5053"/>
    <cellStyle name="メモ 16 3 3 2 3" xfId="5054"/>
    <cellStyle name="メモ 16 3 3 3" xfId="5055"/>
    <cellStyle name="メモ 16 3 3 3 2" xfId="5056"/>
    <cellStyle name="メモ 16 3 3 3 3" xfId="5057"/>
    <cellStyle name="メモ 16 3 3 4" xfId="5058"/>
    <cellStyle name="メモ 16 3 3 5" xfId="5059"/>
    <cellStyle name="メモ 16 3 4" xfId="5060"/>
    <cellStyle name="メモ 16 3 4 2" xfId="5061"/>
    <cellStyle name="メモ 16 3 4 2 2" xfId="5062"/>
    <cellStyle name="メモ 16 3 4 2 3" xfId="5063"/>
    <cellStyle name="メモ 16 3 4 3" xfId="5064"/>
    <cellStyle name="メモ 16 3 4 3 2" xfId="5065"/>
    <cellStyle name="メモ 16 3 4 3 3" xfId="5066"/>
    <cellStyle name="メモ 16 3 4 4" xfId="5067"/>
    <cellStyle name="メモ 16 3 4 5" xfId="5068"/>
    <cellStyle name="メモ 16 3 5" xfId="5069"/>
    <cellStyle name="メモ 16 3 5 2" xfId="5070"/>
    <cellStyle name="メモ 16 3 5 2 2" xfId="5071"/>
    <cellStyle name="メモ 16 3 5 2 3" xfId="5072"/>
    <cellStyle name="メモ 16 3 5 3" xfId="5073"/>
    <cellStyle name="メモ 16 3 5 3 2" xfId="5074"/>
    <cellStyle name="メモ 16 3 5 3 3" xfId="5075"/>
    <cellStyle name="メモ 16 3 5 4" xfId="5076"/>
    <cellStyle name="メモ 16 3 5 5" xfId="5077"/>
    <cellStyle name="メモ 16 3 6" xfId="5078"/>
    <cellStyle name="メモ 16 3 6 2" xfId="5079"/>
    <cellStyle name="メモ 16 3 6 2 2" xfId="5080"/>
    <cellStyle name="メモ 16 3 6 2 3" xfId="5081"/>
    <cellStyle name="メモ 16 3 6 3" xfId="5082"/>
    <cellStyle name="メモ 16 3 6 3 2" xfId="5083"/>
    <cellStyle name="メモ 16 3 6 3 3" xfId="5084"/>
    <cellStyle name="メモ 16 3 6 4" xfId="5085"/>
    <cellStyle name="メモ 16 3 6 5" xfId="5086"/>
    <cellStyle name="メモ 16 3 7" xfId="5087"/>
    <cellStyle name="メモ 16 3 7 2" xfId="5088"/>
    <cellStyle name="メモ 16 3 7 3" xfId="5089"/>
    <cellStyle name="メモ 16 3 8" xfId="5090"/>
    <cellStyle name="メモ 16 3 8 2" xfId="5091"/>
    <cellStyle name="メモ 16 3 8 3" xfId="5092"/>
    <cellStyle name="メモ 16 3 9" xfId="5093"/>
    <cellStyle name="メモ 16 4" xfId="5094"/>
    <cellStyle name="メモ 16 4 10" xfId="5095"/>
    <cellStyle name="メモ 16 4 2" xfId="5096"/>
    <cellStyle name="メモ 16 4 2 2" xfId="5097"/>
    <cellStyle name="メモ 16 4 2 2 2" xfId="5098"/>
    <cellStyle name="メモ 16 4 2 2 3" xfId="5099"/>
    <cellStyle name="メモ 16 4 2 3" xfId="5100"/>
    <cellStyle name="メモ 16 4 2 3 2" xfId="5101"/>
    <cellStyle name="メモ 16 4 2 3 3" xfId="5102"/>
    <cellStyle name="メモ 16 4 2 4" xfId="5103"/>
    <cellStyle name="メモ 16 4 2 5" xfId="5104"/>
    <cellStyle name="メモ 16 4 3" xfId="5105"/>
    <cellStyle name="メモ 16 4 3 2" xfId="5106"/>
    <cellStyle name="メモ 16 4 3 2 2" xfId="5107"/>
    <cellStyle name="メモ 16 4 3 2 3" xfId="5108"/>
    <cellStyle name="メモ 16 4 3 3" xfId="5109"/>
    <cellStyle name="メモ 16 4 3 3 2" xfId="5110"/>
    <cellStyle name="メモ 16 4 3 3 3" xfId="5111"/>
    <cellStyle name="メモ 16 4 3 4" xfId="5112"/>
    <cellStyle name="メモ 16 4 3 5" xfId="5113"/>
    <cellStyle name="メモ 16 4 4" xfId="5114"/>
    <cellStyle name="メモ 16 4 4 2" xfId="5115"/>
    <cellStyle name="メモ 16 4 4 2 2" xfId="5116"/>
    <cellStyle name="メモ 16 4 4 2 3" xfId="5117"/>
    <cellStyle name="メモ 16 4 4 3" xfId="5118"/>
    <cellStyle name="メモ 16 4 4 3 2" xfId="5119"/>
    <cellStyle name="メモ 16 4 4 3 3" xfId="5120"/>
    <cellStyle name="メモ 16 4 4 4" xfId="5121"/>
    <cellStyle name="メモ 16 4 4 5" xfId="5122"/>
    <cellStyle name="メモ 16 4 5" xfId="5123"/>
    <cellStyle name="メモ 16 4 5 2" xfId="5124"/>
    <cellStyle name="メモ 16 4 5 2 2" xfId="5125"/>
    <cellStyle name="メモ 16 4 5 2 3" xfId="5126"/>
    <cellStyle name="メモ 16 4 5 3" xfId="5127"/>
    <cellStyle name="メモ 16 4 5 3 2" xfId="5128"/>
    <cellStyle name="メモ 16 4 5 3 3" xfId="5129"/>
    <cellStyle name="メモ 16 4 5 4" xfId="5130"/>
    <cellStyle name="メモ 16 4 5 5" xfId="5131"/>
    <cellStyle name="メモ 16 4 6" xfId="5132"/>
    <cellStyle name="メモ 16 4 6 2" xfId="5133"/>
    <cellStyle name="メモ 16 4 6 2 2" xfId="5134"/>
    <cellStyle name="メモ 16 4 6 2 3" xfId="5135"/>
    <cellStyle name="メモ 16 4 6 3" xfId="5136"/>
    <cellStyle name="メモ 16 4 6 3 2" xfId="5137"/>
    <cellStyle name="メモ 16 4 6 3 3" xfId="5138"/>
    <cellStyle name="メモ 16 4 6 4" xfId="5139"/>
    <cellStyle name="メモ 16 4 6 5" xfId="5140"/>
    <cellStyle name="メモ 16 4 7" xfId="5141"/>
    <cellStyle name="メモ 16 4 7 2" xfId="5142"/>
    <cellStyle name="メモ 16 4 7 3" xfId="5143"/>
    <cellStyle name="メモ 16 4 8" xfId="5144"/>
    <cellStyle name="メモ 16 4 8 2" xfId="5145"/>
    <cellStyle name="メモ 16 4 8 3" xfId="5146"/>
    <cellStyle name="メモ 16 4 9" xfId="5147"/>
    <cellStyle name="メモ 16 5" xfId="5148"/>
    <cellStyle name="メモ 16 5 2" xfId="5149"/>
    <cellStyle name="メモ 16 5 2 2" xfId="5150"/>
    <cellStyle name="メモ 16 5 2 3" xfId="5151"/>
    <cellStyle name="メモ 16 5 3" xfId="5152"/>
    <cellStyle name="メモ 16 5 3 2" xfId="5153"/>
    <cellStyle name="メモ 16 5 3 3" xfId="5154"/>
    <cellStyle name="メモ 16 5 4" xfId="5155"/>
    <cellStyle name="メモ 16 5 5" xfId="5156"/>
    <cellStyle name="メモ 16 6" xfId="5157"/>
    <cellStyle name="メモ 16 6 2" xfId="5158"/>
    <cellStyle name="メモ 16 6 2 2" xfId="5159"/>
    <cellStyle name="メモ 16 6 2 3" xfId="5160"/>
    <cellStyle name="メモ 16 6 3" xfId="5161"/>
    <cellStyle name="メモ 16 6 3 2" xfId="5162"/>
    <cellStyle name="メモ 16 6 3 3" xfId="5163"/>
    <cellStyle name="メモ 16 6 4" xfId="5164"/>
    <cellStyle name="メモ 16 6 5" xfId="5165"/>
    <cellStyle name="メモ 16 7" xfId="5166"/>
    <cellStyle name="メモ 16 7 2" xfId="5167"/>
    <cellStyle name="メモ 16 7 2 2" xfId="5168"/>
    <cellStyle name="メモ 16 7 2 3" xfId="5169"/>
    <cellStyle name="メモ 16 7 3" xfId="5170"/>
    <cellStyle name="メモ 16 7 3 2" xfId="5171"/>
    <cellStyle name="メモ 16 7 3 3" xfId="5172"/>
    <cellStyle name="メモ 16 7 4" xfId="5173"/>
    <cellStyle name="メモ 16 7 5" xfId="5174"/>
    <cellStyle name="メモ 16 8" xfId="5175"/>
    <cellStyle name="メモ 16 8 2" xfId="5176"/>
    <cellStyle name="メモ 16 8 3" xfId="5177"/>
    <cellStyle name="メモ 16 9" xfId="5178"/>
    <cellStyle name="メモ 17" xfId="5179"/>
    <cellStyle name="メモ 17 10" xfId="5180"/>
    <cellStyle name="メモ 17 11" xfId="5181"/>
    <cellStyle name="メモ 17 12" xfId="45959"/>
    <cellStyle name="メモ 17 13" xfId="45787"/>
    <cellStyle name="メモ 17 2" xfId="5182"/>
    <cellStyle name="メモ 17 2 10" xfId="46191"/>
    <cellStyle name="メモ 17 2 11" xfId="46423"/>
    <cellStyle name="メモ 17 2 2" xfId="5183"/>
    <cellStyle name="メモ 17 2 2 10" xfId="5184"/>
    <cellStyle name="メモ 17 2 2 2" xfId="5185"/>
    <cellStyle name="メモ 17 2 2 2 2" xfId="5186"/>
    <cellStyle name="メモ 17 2 2 2 2 2" xfId="5187"/>
    <cellStyle name="メモ 17 2 2 2 2 3" xfId="5188"/>
    <cellStyle name="メモ 17 2 2 2 3" xfId="5189"/>
    <cellStyle name="メモ 17 2 2 2 3 2" xfId="5190"/>
    <cellStyle name="メモ 17 2 2 2 3 3" xfId="5191"/>
    <cellStyle name="メモ 17 2 2 2 4" xfId="5192"/>
    <cellStyle name="メモ 17 2 2 2 5" xfId="5193"/>
    <cellStyle name="メモ 17 2 2 3" xfId="5194"/>
    <cellStyle name="メモ 17 2 2 3 2" xfId="5195"/>
    <cellStyle name="メモ 17 2 2 3 2 2" xfId="5196"/>
    <cellStyle name="メモ 17 2 2 3 2 3" xfId="5197"/>
    <cellStyle name="メモ 17 2 2 3 3" xfId="5198"/>
    <cellStyle name="メモ 17 2 2 3 3 2" xfId="5199"/>
    <cellStyle name="メモ 17 2 2 3 3 3" xfId="5200"/>
    <cellStyle name="メモ 17 2 2 3 4" xfId="5201"/>
    <cellStyle name="メモ 17 2 2 3 5" xfId="5202"/>
    <cellStyle name="メモ 17 2 2 4" xfId="5203"/>
    <cellStyle name="メモ 17 2 2 4 2" xfId="5204"/>
    <cellStyle name="メモ 17 2 2 4 2 2" xfId="5205"/>
    <cellStyle name="メモ 17 2 2 4 2 3" xfId="5206"/>
    <cellStyle name="メモ 17 2 2 4 3" xfId="5207"/>
    <cellStyle name="メモ 17 2 2 4 3 2" xfId="5208"/>
    <cellStyle name="メモ 17 2 2 4 3 3" xfId="5209"/>
    <cellStyle name="メモ 17 2 2 4 4" xfId="5210"/>
    <cellStyle name="メモ 17 2 2 4 5" xfId="5211"/>
    <cellStyle name="メモ 17 2 2 5" xfId="5212"/>
    <cellStyle name="メモ 17 2 2 5 2" xfId="5213"/>
    <cellStyle name="メモ 17 2 2 5 2 2" xfId="5214"/>
    <cellStyle name="メモ 17 2 2 5 2 3" xfId="5215"/>
    <cellStyle name="メモ 17 2 2 5 3" xfId="5216"/>
    <cellStyle name="メモ 17 2 2 5 3 2" xfId="5217"/>
    <cellStyle name="メモ 17 2 2 5 3 3" xfId="5218"/>
    <cellStyle name="メモ 17 2 2 5 4" xfId="5219"/>
    <cellStyle name="メモ 17 2 2 5 5" xfId="5220"/>
    <cellStyle name="メモ 17 2 2 6" xfId="5221"/>
    <cellStyle name="メモ 17 2 2 6 2" xfId="5222"/>
    <cellStyle name="メモ 17 2 2 6 2 2" xfId="5223"/>
    <cellStyle name="メモ 17 2 2 6 2 3" xfId="5224"/>
    <cellStyle name="メモ 17 2 2 6 3" xfId="5225"/>
    <cellStyle name="メモ 17 2 2 6 3 2" xfId="5226"/>
    <cellStyle name="メモ 17 2 2 6 3 3" xfId="5227"/>
    <cellStyle name="メモ 17 2 2 6 4" xfId="5228"/>
    <cellStyle name="メモ 17 2 2 6 5" xfId="5229"/>
    <cellStyle name="メモ 17 2 2 7" xfId="5230"/>
    <cellStyle name="メモ 17 2 2 7 2" xfId="5231"/>
    <cellStyle name="メモ 17 2 2 7 3" xfId="5232"/>
    <cellStyle name="メモ 17 2 2 8" xfId="5233"/>
    <cellStyle name="メモ 17 2 2 8 2" xfId="5234"/>
    <cellStyle name="メモ 17 2 2 8 3" xfId="5235"/>
    <cellStyle name="メモ 17 2 2 9" xfId="5236"/>
    <cellStyle name="メモ 17 2 3" xfId="5237"/>
    <cellStyle name="メモ 17 2 3 10" xfId="5238"/>
    <cellStyle name="メモ 17 2 3 2" xfId="5239"/>
    <cellStyle name="メモ 17 2 3 2 2" xfId="5240"/>
    <cellStyle name="メモ 17 2 3 2 2 2" xfId="5241"/>
    <cellStyle name="メモ 17 2 3 2 2 3" xfId="5242"/>
    <cellStyle name="メモ 17 2 3 2 3" xfId="5243"/>
    <cellStyle name="メモ 17 2 3 2 3 2" xfId="5244"/>
    <cellStyle name="メモ 17 2 3 2 3 3" xfId="5245"/>
    <cellStyle name="メモ 17 2 3 2 4" xfId="5246"/>
    <cellStyle name="メモ 17 2 3 2 5" xfId="5247"/>
    <cellStyle name="メモ 17 2 3 3" xfId="5248"/>
    <cellStyle name="メモ 17 2 3 3 2" xfId="5249"/>
    <cellStyle name="メモ 17 2 3 3 2 2" xfId="5250"/>
    <cellStyle name="メモ 17 2 3 3 2 3" xfId="5251"/>
    <cellStyle name="メモ 17 2 3 3 3" xfId="5252"/>
    <cellStyle name="メモ 17 2 3 3 3 2" xfId="5253"/>
    <cellStyle name="メモ 17 2 3 3 3 3" xfId="5254"/>
    <cellStyle name="メモ 17 2 3 3 4" xfId="5255"/>
    <cellStyle name="メモ 17 2 3 3 5" xfId="5256"/>
    <cellStyle name="メモ 17 2 3 4" xfId="5257"/>
    <cellStyle name="メモ 17 2 3 4 2" xfId="5258"/>
    <cellStyle name="メモ 17 2 3 4 2 2" xfId="5259"/>
    <cellStyle name="メモ 17 2 3 4 2 3" xfId="5260"/>
    <cellStyle name="メモ 17 2 3 4 3" xfId="5261"/>
    <cellStyle name="メモ 17 2 3 4 3 2" xfId="5262"/>
    <cellStyle name="メモ 17 2 3 4 3 3" xfId="5263"/>
    <cellStyle name="メモ 17 2 3 4 4" xfId="5264"/>
    <cellStyle name="メモ 17 2 3 4 5" xfId="5265"/>
    <cellStyle name="メモ 17 2 3 5" xfId="5266"/>
    <cellStyle name="メモ 17 2 3 5 2" xfId="5267"/>
    <cellStyle name="メモ 17 2 3 5 2 2" xfId="5268"/>
    <cellStyle name="メモ 17 2 3 5 2 3" xfId="5269"/>
    <cellStyle name="メモ 17 2 3 5 3" xfId="5270"/>
    <cellStyle name="メモ 17 2 3 5 3 2" xfId="5271"/>
    <cellStyle name="メモ 17 2 3 5 3 3" xfId="5272"/>
    <cellStyle name="メモ 17 2 3 5 4" xfId="5273"/>
    <cellStyle name="メモ 17 2 3 5 5" xfId="5274"/>
    <cellStyle name="メモ 17 2 3 6" xfId="5275"/>
    <cellStyle name="メモ 17 2 3 6 2" xfId="5276"/>
    <cellStyle name="メモ 17 2 3 6 2 2" xfId="5277"/>
    <cellStyle name="メモ 17 2 3 6 2 3" xfId="5278"/>
    <cellStyle name="メモ 17 2 3 6 3" xfId="5279"/>
    <cellStyle name="メモ 17 2 3 6 3 2" xfId="5280"/>
    <cellStyle name="メモ 17 2 3 6 3 3" xfId="5281"/>
    <cellStyle name="メモ 17 2 3 6 4" xfId="5282"/>
    <cellStyle name="メモ 17 2 3 6 5" xfId="5283"/>
    <cellStyle name="メモ 17 2 3 7" xfId="5284"/>
    <cellStyle name="メモ 17 2 3 7 2" xfId="5285"/>
    <cellStyle name="メモ 17 2 3 7 3" xfId="5286"/>
    <cellStyle name="メモ 17 2 3 8" xfId="5287"/>
    <cellStyle name="メモ 17 2 3 8 2" xfId="5288"/>
    <cellStyle name="メモ 17 2 3 8 3" xfId="5289"/>
    <cellStyle name="メモ 17 2 3 9" xfId="5290"/>
    <cellStyle name="メモ 17 2 4" xfId="5291"/>
    <cellStyle name="メモ 17 2 4 2" xfId="5292"/>
    <cellStyle name="メモ 17 2 4 2 2" xfId="5293"/>
    <cellStyle name="メモ 17 2 4 2 3" xfId="5294"/>
    <cellStyle name="メモ 17 2 4 3" xfId="5295"/>
    <cellStyle name="メモ 17 2 4 3 2" xfId="5296"/>
    <cellStyle name="メモ 17 2 4 3 3" xfId="5297"/>
    <cellStyle name="メモ 17 2 4 4" xfId="5298"/>
    <cellStyle name="メモ 17 2 4 5" xfId="5299"/>
    <cellStyle name="メモ 17 2 5" xfId="5300"/>
    <cellStyle name="メモ 17 2 5 2" xfId="5301"/>
    <cellStyle name="メモ 17 2 5 2 2" xfId="5302"/>
    <cellStyle name="メモ 17 2 5 2 3" xfId="5303"/>
    <cellStyle name="メモ 17 2 5 3" xfId="5304"/>
    <cellStyle name="メモ 17 2 5 3 2" xfId="5305"/>
    <cellStyle name="メモ 17 2 5 3 3" xfId="5306"/>
    <cellStyle name="メモ 17 2 5 4" xfId="5307"/>
    <cellStyle name="メモ 17 2 5 5" xfId="5308"/>
    <cellStyle name="メモ 17 2 6" xfId="5309"/>
    <cellStyle name="メモ 17 2 6 2" xfId="5310"/>
    <cellStyle name="メモ 17 2 6 2 2" xfId="5311"/>
    <cellStyle name="メモ 17 2 6 2 3" xfId="5312"/>
    <cellStyle name="メモ 17 2 6 3" xfId="5313"/>
    <cellStyle name="メモ 17 2 6 3 2" xfId="5314"/>
    <cellStyle name="メモ 17 2 6 3 3" xfId="5315"/>
    <cellStyle name="メモ 17 2 6 4" xfId="5316"/>
    <cellStyle name="メモ 17 2 6 5" xfId="5317"/>
    <cellStyle name="メモ 17 2 7" xfId="5318"/>
    <cellStyle name="メモ 17 2 7 2" xfId="5319"/>
    <cellStyle name="メモ 17 2 7 3" xfId="5320"/>
    <cellStyle name="メモ 17 2 8" xfId="5321"/>
    <cellStyle name="メモ 17 2 9" xfId="5322"/>
    <cellStyle name="メモ 17 3" xfId="5323"/>
    <cellStyle name="メモ 17 3 10" xfId="5324"/>
    <cellStyle name="メモ 17 3 2" xfId="5325"/>
    <cellStyle name="メモ 17 3 2 2" xfId="5326"/>
    <cellStyle name="メモ 17 3 2 2 2" xfId="5327"/>
    <cellStyle name="メモ 17 3 2 2 3" xfId="5328"/>
    <cellStyle name="メモ 17 3 2 3" xfId="5329"/>
    <cellStyle name="メモ 17 3 2 3 2" xfId="5330"/>
    <cellStyle name="メモ 17 3 2 3 3" xfId="5331"/>
    <cellStyle name="メモ 17 3 2 4" xfId="5332"/>
    <cellStyle name="メモ 17 3 2 5" xfId="5333"/>
    <cellStyle name="メモ 17 3 3" xfId="5334"/>
    <cellStyle name="メモ 17 3 3 2" xfId="5335"/>
    <cellStyle name="メモ 17 3 3 2 2" xfId="5336"/>
    <cellStyle name="メモ 17 3 3 2 3" xfId="5337"/>
    <cellStyle name="メモ 17 3 3 3" xfId="5338"/>
    <cellStyle name="メモ 17 3 3 3 2" xfId="5339"/>
    <cellStyle name="メモ 17 3 3 3 3" xfId="5340"/>
    <cellStyle name="メモ 17 3 3 4" xfId="5341"/>
    <cellStyle name="メモ 17 3 3 5" xfId="5342"/>
    <cellStyle name="メモ 17 3 4" xfId="5343"/>
    <cellStyle name="メモ 17 3 4 2" xfId="5344"/>
    <cellStyle name="メモ 17 3 4 2 2" xfId="5345"/>
    <cellStyle name="メモ 17 3 4 2 3" xfId="5346"/>
    <cellStyle name="メモ 17 3 4 3" xfId="5347"/>
    <cellStyle name="メモ 17 3 4 3 2" xfId="5348"/>
    <cellStyle name="メモ 17 3 4 3 3" xfId="5349"/>
    <cellStyle name="メモ 17 3 4 4" xfId="5350"/>
    <cellStyle name="メモ 17 3 4 5" xfId="5351"/>
    <cellStyle name="メモ 17 3 5" xfId="5352"/>
    <cellStyle name="メモ 17 3 5 2" xfId="5353"/>
    <cellStyle name="メモ 17 3 5 2 2" xfId="5354"/>
    <cellStyle name="メモ 17 3 5 2 3" xfId="5355"/>
    <cellStyle name="メモ 17 3 5 3" xfId="5356"/>
    <cellStyle name="メモ 17 3 5 3 2" xfId="5357"/>
    <cellStyle name="メモ 17 3 5 3 3" xfId="5358"/>
    <cellStyle name="メモ 17 3 5 4" xfId="5359"/>
    <cellStyle name="メモ 17 3 5 5" xfId="5360"/>
    <cellStyle name="メモ 17 3 6" xfId="5361"/>
    <cellStyle name="メモ 17 3 6 2" xfId="5362"/>
    <cellStyle name="メモ 17 3 6 2 2" xfId="5363"/>
    <cellStyle name="メモ 17 3 6 2 3" xfId="5364"/>
    <cellStyle name="メモ 17 3 6 3" xfId="5365"/>
    <cellStyle name="メモ 17 3 6 3 2" xfId="5366"/>
    <cellStyle name="メモ 17 3 6 3 3" xfId="5367"/>
    <cellStyle name="メモ 17 3 6 4" xfId="5368"/>
    <cellStyle name="メモ 17 3 6 5" xfId="5369"/>
    <cellStyle name="メモ 17 3 7" xfId="5370"/>
    <cellStyle name="メモ 17 3 7 2" xfId="5371"/>
    <cellStyle name="メモ 17 3 7 3" xfId="5372"/>
    <cellStyle name="メモ 17 3 8" xfId="5373"/>
    <cellStyle name="メモ 17 3 8 2" xfId="5374"/>
    <cellStyle name="メモ 17 3 8 3" xfId="5375"/>
    <cellStyle name="メモ 17 3 9" xfId="5376"/>
    <cellStyle name="メモ 17 4" xfId="5377"/>
    <cellStyle name="メモ 17 4 10" xfId="5378"/>
    <cellStyle name="メモ 17 4 2" xfId="5379"/>
    <cellStyle name="メモ 17 4 2 2" xfId="5380"/>
    <cellStyle name="メモ 17 4 2 2 2" xfId="5381"/>
    <cellStyle name="メモ 17 4 2 2 3" xfId="5382"/>
    <cellStyle name="メモ 17 4 2 3" xfId="5383"/>
    <cellStyle name="メモ 17 4 2 3 2" xfId="5384"/>
    <cellStyle name="メモ 17 4 2 3 3" xfId="5385"/>
    <cellStyle name="メモ 17 4 2 4" xfId="5386"/>
    <cellStyle name="メモ 17 4 2 5" xfId="5387"/>
    <cellStyle name="メモ 17 4 3" xfId="5388"/>
    <cellStyle name="メモ 17 4 3 2" xfId="5389"/>
    <cellStyle name="メモ 17 4 3 2 2" xfId="5390"/>
    <cellStyle name="メモ 17 4 3 2 3" xfId="5391"/>
    <cellStyle name="メモ 17 4 3 3" xfId="5392"/>
    <cellStyle name="メモ 17 4 3 3 2" xfId="5393"/>
    <cellStyle name="メモ 17 4 3 3 3" xfId="5394"/>
    <cellStyle name="メモ 17 4 3 4" xfId="5395"/>
    <cellStyle name="メモ 17 4 3 5" xfId="5396"/>
    <cellStyle name="メモ 17 4 4" xfId="5397"/>
    <cellStyle name="メモ 17 4 4 2" xfId="5398"/>
    <cellStyle name="メモ 17 4 4 2 2" xfId="5399"/>
    <cellStyle name="メモ 17 4 4 2 3" xfId="5400"/>
    <cellStyle name="メモ 17 4 4 3" xfId="5401"/>
    <cellStyle name="メモ 17 4 4 3 2" xfId="5402"/>
    <cellStyle name="メモ 17 4 4 3 3" xfId="5403"/>
    <cellStyle name="メモ 17 4 4 4" xfId="5404"/>
    <cellStyle name="メモ 17 4 4 5" xfId="5405"/>
    <cellStyle name="メモ 17 4 5" xfId="5406"/>
    <cellStyle name="メモ 17 4 5 2" xfId="5407"/>
    <cellStyle name="メモ 17 4 5 2 2" xfId="5408"/>
    <cellStyle name="メモ 17 4 5 2 3" xfId="5409"/>
    <cellStyle name="メモ 17 4 5 3" xfId="5410"/>
    <cellStyle name="メモ 17 4 5 3 2" xfId="5411"/>
    <cellStyle name="メモ 17 4 5 3 3" xfId="5412"/>
    <cellStyle name="メモ 17 4 5 4" xfId="5413"/>
    <cellStyle name="メモ 17 4 5 5" xfId="5414"/>
    <cellStyle name="メモ 17 4 6" xfId="5415"/>
    <cellStyle name="メモ 17 4 6 2" xfId="5416"/>
    <cellStyle name="メモ 17 4 6 2 2" xfId="5417"/>
    <cellStyle name="メモ 17 4 6 2 3" xfId="5418"/>
    <cellStyle name="メモ 17 4 6 3" xfId="5419"/>
    <cellStyle name="メモ 17 4 6 3 2" xfId="5420"/>
    <cellStyle name="メモ 17 4 6 3 3" xfId="5421"/>
    <cellStyle name="メモ 17 4 6 4" xfId="5422"/>
    <cellStyle name="メモ 17 4 6 5" xfId="5423"/>
    <cellStyle name="メモ 17 4 7" xfId="5424"/>
    <cellStyle name="メモ 17 4 7 2" xfId="5425"/>
    <cellStyle name="メモ 17 4 7 3" xfId="5426"/>
    <cellStyle name="メモ 17 4 8" xfId="5427"/>
    <cellStyle name="メモ 17 4 8 2" xfId="5428"/>
    <cellStyle name="メモ 17 4 8 3" xfId="5429"/>
    <cellStyle name="メモ 17 4 9" xfId="5430"/>
    <cellStyle name="メモ 17 5" xfId="5431"/>
    <cellStyle name="メモ 17 5 2" xfId="5432"/>
    <cellStyle name="メモ 17 5 2 2" xfId="5433"/>
    <cellStyle name="メモ 17 5 2 3" xfId="5434"/>
    <cellStyle name="メモ 17 5 3" xfId="5435"/>
    <cellStyle name="メモ 17 5 3 2" xfId="5436"/>
    <cellStyle name="メモ 17 5 3 3" xfId="5437"/>
    <cellStyle name="メモ 17 5 4" xfId="5438"/>
    <cellStyle name="メモ 17 5 5" xfId="5439"/>
    <cellStyle name="メモ 17 6" xfId="5440"/>
    <cellStyle name="メモ 17 6 2" xfId="5441"/>
    <cellStyle name="メモ 17 6 2 2" xfId="5442"/>
    <cellStyle name="メモ 17 6 2 3" xfId="5443"/>
    <cellStyle name="メモ 17 6 3" xfId="5444"/>
    <cellStyle name="メモ 17 6 3 2" xfId="5445"/>
    <cellStyle name="メモ 17 6 3 3" xfId="5446"/>
    <cellStyle name="メモ 17 6 4" xfId="5447"/>
    <cellStyle name="メモ 17 6 5" xfId="5448"/>
    <cellStyle name="メモ 17 7" xfId="5449"/>
    <cellStyle name="メモ 17 7 2" xfId="5450"/>
    <cellStyle name="メモ 17 7 2 2" xfId="5451"/>
    <cellStyle name="メモ 17 7 2 3" xfId="5452"/>
    <cellStyle name="メモ 17 7 3" xfId="5453"/>
    <cellStyle name="メモ 17 7 3 2" xfId="5454"/>
    <cellStyle name="メモ 17 7 3 3" xfId="5455"/>
    <cellStyle name="メモ 17 7 4" xfId="5456"/>
    <cellStyle name="メモ 17 7 5" xfId="5457"/>
    <cellStyle name="メモ 17 8" xfId="5458"/>
    <cellStyle name="メモ 17 8 2" xfId="5459"/>
    <cellStyle name="メモ 17 8 3" xfId="5460"/>
    <cellStyle name="メモ 17 9" xfId="5461"/>
    <cellStyle name="メモ 18" xfId="5462"/>
    <cellStyle name="メモ 18 10" xfId="5463"/>
    <cellStyle name="メモ 18 11" xfId="5464"/>
    <cellStyle name="メモ 18 12" xfId="45960"/>
    <cellStyle name="メモ 18 13" xfId="45786"/>
    <cellStyle name="メモ 18 2" xfId="5465"/>
    <cellStyle name="メモ 18 2 10" xfId="46192"/>
    <cellStyle name="メモ 18 2 11" xfId="46424"/>
    <cellStyle name="メモ 18 2 2" xfId="5466"/>
    <cellStyle name="メモ 18 2 2 10" xfId="5467"/>
    <cellStyle name="メモ 18 2 2 2" xfId="5468"/>
    <cellStyle name="メモ 18 2 2 2 2" xfId="5469"/>
    <cellStyle name="メモ 18 2 2 2 2 2" xfId="5470"/>
    <cellStyle name="メモ 18 2 2 2 2 3" xfId="5471"/>
    <cellStyle name="メモ 18 2 2 2 3" xfId="5472"/>
    <cellStyle name="メモ 18 2 2 2 3 2" xfId="5473"/>
    <cellStyle name="メモ 18 2 2 2 3 3" xfId="5474"/>
    <cellStyle name="メモ 18 2 2 2 4" xfId="5475"/>
    <cellStyle name="メモ 18 2 2 2 5" xfId="5476"/>
    <cellStyle name="メモ 18 2 2 3" xfId="5477"/>
    <cellStyle name="メモ 18 2 2 3 2" xfId="5478"/>
    <cellStyle name="メモ 18 2 2 3 2 2" xfId="5479"/>
    <cellStyle name="メモ 18 2 2 3 2 3" xfId="5480"/>
    <cellStyle name="メモ 18 2 2 3 3" xfId="5481"/>
    <cellStyle name="メモ 18 2 2 3 3 2" xfId="5482"/>
    <cellStyle name="メモ 18 2 2 3 3 3" xfId="5483"/>
    <cellStyle name="メモ 18 2 2 3 4" xfId="5484"/>
    <cellStyle name="メモ 18 2 2 3 5" xfId="5485"/>
    <cellStyle name="メモ 18 2 2 4" xfId="5486"/>
    <cellStyle name="メモ 18 2 2 4 2" xfId="5487"/>
    <cellStyle name="メモ 18 2 2 4 2 2" xfId="5488"/>
    <cellStyle name="メモ 18 2 2 4 2 3" xfId="5489"/>
    <cellStyle name="メモ 18 2 2 4 3" xfId="5490"/>
    <cellStyle name="メモ 18 2 2 4 3 2" xfId="5491"/>
    <cellStyle name="メモ 18 2 2 4 3 3" xfId="5492"/>
    <cellStyle name="メモ 18 2 2 4 4" xfId="5493"/>
    <cellStyle name="メモ 18 2 2 4 5" xfId="5494"/>
    <cellStyle name="メモ 18 2 2 5" xfId="5495"/>
    <cellStyle name="メモ 18 2 2 5 2" xfId="5496"/>
    <cellStyle name="メモ 18 2 2 5 2 2" xfId="5497"/>
    <cellStyle name="メモ 18 2 2 5 2 3" xfId="5498"/>
    <cellStyle name="メモ 18 2 2 5 3" xfId="5499"/>
    <cellStyle name="メモ 18 2 2 5 3 2" xfId="5500"/>
    <cellStyle name="メモ 18 2 2 5 3 3" xfId="5501"/>
    <cellStyle name="メモ 18 2 2 5 4" xfId="5502"/>
    <cellStyle name="メモ 18 2 2 5 5" xfId="5503"/>
    <cellStyle name="メモ 18 2 2 6" xfId="5504"/>
    <cellStyle name="メモ 18 2 2 6 2" xfId="5505"/>
    <cellStyle name="メモ 18 2 2 6 2 2" xfId="5506"/>
    <cellStyle name="メモ 18 2 2 6 2 3" xfId="5507"/>
    <cellStyle name="メモ 18 2 2 6 3" xfId="5508"/>
    <cellStyle name="メモ 18 2 2 6 3 2" xfId="5509"/>
    <cellStyle name="メモ 18 2 2 6 3 3" xfId="5510"/>
    <cellStyle name="メモ 18 2 2 6 4" xfId="5511"/>
    <cellStyle name="メモ 18 2 2 6 5" xfId="5512"/>
    <cellStyle name="メモ 18 2 2 7" xfId="5513"/>
    <cellStyle name="メモ 18 2 2 7 2" xfId="5514"/>
    <cellStyle name="メモ 18 2 2 7 3" xfId="5515"/>
    <cellStyle name="メモ 18 2 2 8" xfId="5516"/>
    <cellStyle name="メモ 18 2 2 8 2" xfId="5517"/>
    <cellStyle name="メモ 18 2 2 8 3" xfId="5518"/>
    <cellStyle name="メモ 18 2 2 9" xfId="5519"/>
    <cellStyle name="メモ 18 2 3" xfId="5520"/>
    <cellStyle name="メモ 18 2 3 10" xfId="5521"/>
    <cellStyle name="メモ 18 2 3 2" xfId="5522"/>
    <cellStyle name="メモ 18 2 3 2 2" xfId="5523"/>
    <cellStyle name="メモ 18 2 3 2 2 2" xfId="5524"/>
    <cellStyle name="メモ 18 2 3 2 2 3" xfId="5525"/>
    <cellStyle name="メモ 18 2 3 2 3" xfId="5526"/>
    <cellStyle name="メモ 18 2 3 2 3 2" xfId="5527"/>
    <cellStyle name="メモ 18 2 3 2 3 3" xfId="5528"/>
    <cellStyle name="メモ 18 2 3 2 4" xfId="5529"/>
    <cellStyle name="メモ 18 2 3 2 5" xfId="5530"/>
    <cellStyle name="メモ 18 2 3 3" xfId="5531"/>
    <cellStyle name="メモ 18 2 3 3 2" xfId="5532"/>
    <cellStyle name="メモ 18 2 3 3 2 2" xfId="5533"/>
    <cellStyle name="メモ 18 2 3 3 2 3" xfId="5534"/>
    <cellStyle name="メモ 18 2 3 3 3" xfId="5535"/>
    <cellStyle name="メモ 18 2 3 3 3 2" xfId="5536"/>
    <cellStyle name="メモ 18 2 3 3 3 3" xfId="5537"/>
    <cellStyle name="メモ 18 2 3 3 4" xfId="5538"/>
    <cellStyle name="メモ 18 2 3 3 5" xfId="5539"/>
    <cellStyle name="メモ 18 2 3 4" xfId="5540"/>
    <cellStyle name="メモ 18 2 3 4 2" xfId="5541"/>
    <cellStyle name="メモ 18 2 3 4 2 2" xfId="5542"/>
    <cellStyle name="メモ 18 2 3 4 2 3" xfId="5543"/>
    <cellStyle name="メモ 18 2 3 4 3" xfId="5544"/>
    <cellStyle name="メモ 18 2 3 4 3 2" xfId="5545"/>
    <cellStyle name="メモ 18 2 3 4 3 3" xfId="5546"/>
    <cellStyle name="メモ 18 2 3 4 4" xfId="5547"/>
    <cellStyle name="メモ 18 2 3 4 5" xfId="5548"/>
    <cellStyle name="メモ 18 2 3 5" xfId="5549"/>
    <cellStyle name="メモ 18 2 3 5 2" xfId="5550"/>
    <cellStyle name="メモ 18 2 3 5 2 2" xfId="5551"/>
    <cellStyle name="メモ 18 2 3 5 2 3" xfId="5552"/>
    <cellStyle name="メモ 18 2 3 5 3" xfId="5553"/>
    <cellStyle name="メモ 18 2 3 5 3 2" xfId="5554"/>
    <cellStyle name="メモ 18 2 3 5 3 3" xfId="5555"/>
    <cellStyle name="メモ 18 2 3 5 4" xfId="5556"/>
    <cellStyle name="メモ 18 2 3 5 5" xfId="5557"/>
    <cellStyle name="メモ 18 2 3 6" xfId="5558"/>
    <cellStyle name="メモ 18 2 3 6 2" xfId="5559"/>
    <cellStyle name="メモ 18 2 3 6 2 2" xfId="5560"/>
    <cellStyle name="メモ 18 2 3 6 2 3" xfId="5561"/>
    <cellStyle name="メモ 18 2 3 6 3" xfId="5562"/>
    <cellStyle name="メモ 18 2 3 6 3 2" xfId="5563"/>
    <cellStyle name="メモ 18 2 3 6 3 3" xfId="5564"/>
    <cellStyle name="メモ 18 2 3 6 4" xfId="5565"/>
    <cellStyle name="メモ 18 2 3 6 5" xfId="5566"/>
    <cellStyle name="メモ 18 2 3 7" xfId="5567"/>
    <cellStyle name="メモ 18 2 3 7 2" xfId="5568"/>
    <cellStyle name="メモ 18 2 3 7 3" xfId="5569"/>
    <cellStyle name="メモ 18 2 3 8" xfId="5570"/>
    <cellStyle name="メモ 18 2 3 8 2" xfId="5571"/>
    <cellStyle name="メモ 18 2 3 8 3" xfId="5572"/>
    <cellStyle name="メモ 18 2 3 9" xfId="5573"/>
    <cellStyle name="メモ 18 2 4" xfId="5574"/>
    <cellStyle name="メモ 18 2 4 2" xfId="5575"/>
    <cellStyle name="メモ 18 2 4 2 2" xfId="5576"/>
    <cellStyle name="メモ 18 2 4 2 3" xfId="5577"/>
    <cellStyle name="メモ 18 2 4 3" xfId="5578"/>
    <cellStyle name="メモ 18 2 4 3 2" xfId="5579"/>
    <cellStyle name="メモ 18 2 4 3 3" xfId="5580"/>
    <cellStyle name="メモ 18 2 4 4" xfId="5581"/>
    <cellStyle name="メモ 18 2 4 5" xfId="5582"/>
    <cellStyle name="メモ 18 2 5" xfId="5583"/>
    <cellStyle name="メモ 18 2 5 2" xfId="5584"/>
    <cellStyle name="メモ 18 2 5 2 2" xfId="5585"/>
    <cellStyle name="メモ 18 2 5 2 3" xfId="5586"/>
    <cellStyle name="メモ 18 2 5 3" xfId="5587"/>
    <cellStyle name="メモ 18 2 5 3 2" xfId="5588"/>
    <cellStyle name="メモ 18 2 5 3 3" xfId="5589"/>
    <cellStyle name="メモ 18 2 5 4" xfId="5590"/>
    <cellStyle name="メモ 18 2 5 5" xfId="5591"/>
    <cellStyle name="メモ 18 2 6" xfId="5592"/>
    <cellStyle name="メモ 18 2 6 2" xfId="5593"/>
    <cellStyle name="メモ 18 2 6 2 2" xfId="5594"/>
    <cellStyle name="メモ 18 2 6 2 3" xfId="5595"/>
    <cellStyle name="メモ 18 2 6 3" xfId="5596"/>
    <cellStyle name="メモ 18 2 6 3 2" xfId="5597"/>
    <cellStyle name="メモ 18 2 6 3 3" xfId="5598"/>
    <cellStyle name="メモ 18 2 6 4" xfId="5599"/>
    <cellStyle name="メモ 18 2 6 5" xfId="5600"/>
    <cellStyle name="メモ 18 2 7" xfId="5601"/>
    <cellStyle name="メモ 18 2 7 2" xfId="5602"/>
    <cellStyle name="メモ 18 2 7 3" xfId="5603"/>
    <cellStyle name="メモ 18 2 8" xfId="5604"/>
    <cellStyle name="メモ 18 2 9" xfId="5605"/>
    <cellStyle name="メモ 18 3" xfId="5606"/>
    <cellStyle name="メモ 18 3 10" xfId="5607"/>
    <cellStyle name="メモ 18 3 2" xfId="5608"/>
    <cellStyle name="メモ 18 3 2 2" xfId="5609"/>
    <cellStyle name="メモ 18 3 2 2 2" xfId="5610"/>
    <cellStyle name="メモ 18 3 2 2 3" xfId="5611"/>
    <cellStyle name="メモ 18 3 2 3" xfId="5612"/>
    <cellStyle name="メモ 18 3 2 3 2" xfId="5613"/>
    <cellStyle name="メモ 18 3 2 3 3" xfId="5614"/>
    <cellStyle name="メモ 18 3 2 4" xfId="5615"/>
    <cellStyle name="メモ 18 3 2 5" xfId="5616"/>
    <cellStyle name="メモ 18 3 3" xfId="5617"/>
    <cellStyle name="メモ 18 3 3 2" xfId="5618"/>
    <cellStyle name="メモ 18 3 3 2 2" xfId="5619"/>
    <cellStyle name="メモ 18 3 3 2 3" xfId="5620"/>
    <cellStyle name="メモ 18 3 3 3" xfId="5621"/>
    <cellStyle name="メモ 18 3 3 3 2" xfId="5622"/>
    <cellStyle name="メモ 18 3 3 3 3" xfId="5623"/>
    <cellStyle name="メモ 18 3 3 4" xfId="5624"/>
    <cellStyle name="メモ 18 3 3 5" xfId="5625"/>
    <cellStyle name="メモ 18 3 4" xfId="5626"/>
    <cellStyle name="メモ 18 3 4 2" xfId="5627"/>
    <cellStyle name="メモ 18 3 4 2 2" xfId="5628"/>
    <cellStyle name="メモ 18 3 4 2 3" xfId="5629"/>
    <cellStyle name="メモ 18 3 4 3" xfId="5630"/>
    <cellStyle name="メモ 18 3 4 3 2" xfId="5631"/>
    <cellStyle name="メモ 18 3 4 3 3" xfId="5632"/>
    <cellStyle name="メモ 18 3 4 4" xfId="5633"/>
    <cellStyle name="メモ 18 3 4 5" xfId="5634"/>
    <cellStyle name="メモ 18 3 5" xfId="5635"/>
    <cellStyle name="メモ 18 3 5 2" xfId="5636"/>
    <cellStyle name="メモ 18 3 5 2 2" xfId="5637"/>
    <cellStyle name="メモ 18 3 5 2 3" xfId="5638"/>
    <cellStyle name="メモ 18 3 5 3" xfId="5639"/>
    <cellStyle name="メモ 18 3 5 3 2" xfId="5640"/>
    <cellStyle name="メモ 18 3 5 3 3" xfId="5641"/>
    <cellStyle name="メモ 18 3 5 4" xfId="5642"/>
    <cellStyle name="メモ 18 3 5 5" xfId="5643"/>
    <cellStyle name="メモ 18 3 6" xfId="5644"/>
    <cellStyle name="メモ 18 3 6 2" xfId="5645"/>
    <cellStyle name="メモ 18 3 6 2 2" xfId="5646"/>
    <cellStyle name="メモ 18 3 6 2 3" xfId="5647"/>
    <cellStyle name="メモ 18 3 6 3" xfId="5648"/>
    <cellStyle name="メモ 18 3 6 3 2" xfId="5649"/>
    <cellStyle name="メモ 18 3 6 3 3" xfId="5650"/>
    <cellStyle name="メモ 18 3 6 4" xfId="5651"/>
    <cellStyle name="メモ 18 3 6 5" xfId="5652"/>
    <cellStyle name="メモ 18 3 7" xfId="5653"/>
    <cellStyle name="メモ 18 3 7 2" xfId="5654"/>
    <cellStyle name="メモ 18 3 7 3" xfId="5655"/>
    <cellStyle name="メモ 18 3 8" xfId="5656"/>
    <cellStyle name="メモ 18 3 8 2" xfId="5657"/>
    <cellStyle name="メモ 18 3 8 3" xfId="5658"/>
    <cellStyle name="メモ 18 3 9" xfId="5659"/>
    <cellStyle name="メモ 18 4" xfId="5660"/>
    <cellStyle name="メモ 18 4 10" xfId="5661"/>
    <cellStyle name="メモ 18 4 2" xfId="5662"/>
    <cellStyle name="メモ 18 4 2 2" xfId="5663"/>
    <cellStyle name="メモ 18 4 2 2 2" xfId="5664"/>
    <cellStyle name="メモ 18 4 2 2 3" xfId="5665"/>
    <cellStyle name="メモ 18 4 2 3" xfId="5666"/>
    <cellStyle name="メモ 18 4 2 3 2" xfId="5667"/>
    <cellStyle name="メモ 18 4 2 3 3" xfId="5668"/>
    <cellStyle name="メモ 18 4 2 4" xfId="5669"/>
    <cellStyle name="メモ 18 4 2 5" xfId="5670"/>
    <cellStyle name="メモ 18 4 3" xfId="5671"/>
    <cellStyle name="メモ 18 4 3 2" xfId="5672"/>
    <cellStyle name="メモ 18 4 3 2 2" xfId="5673"/>
    <cellStyle name="メモ 18 4 3 2 3" xfId="5674"/>
    <cellStyle name="メモ 18 4 3 3" xfId="5675"/>
    <cellStyle name="メモ 18 4 3 3 2" xfId="5676"/>
    <cellStyle name="メモ 18 4 3 3 3" xfId="5677"/>
    <cellStyle name="メモ 18 4 3 4" xfId="5678"/>
    <cellStyle name="メモ 18 4 3 5" xfId="5679"/>
    <cellStyle name="メモ 18 4 4" xfId="5680"/>
    <cellStyle name="メモ 18 4 4 2" xfId="5681"/>
    <cellStyle name="メモ 18 4 4 2 2" xfId="5682"/>
    <cellStyle name="メモ 18 4 4 2 3" xfId="5683"/>
    <cellStyle name="メモ 18 4 4 3" xfId="5684"/>
    <cellStyle name="メモ 18 4 4 3 2" xfId="5685"/>
    <cellStyle name="メモ 18 4 4 3 3" xfId="5686"/>
    <cellStyle name="メモ 18 4 4 4" xfId="5687"/>
    <cellStyle name="メモ 18 4 4 5" xfId="5688"/>
    <cellStyle name="メモ 18 4 5" xfId="5689"/>
    <cellStyle name="メモ 18 4 5 2" xfId="5690"/>
    <cellStyle name="メモ 18 4 5 2 2" xfId="5691"/>
    <cellStyle name="メモ 18 4 5 2 3" xfId="5692"/>
    <cellStyle name="メモ 18 4 5 3" xfId="5693"/>
    <cellStyle name="メモ 18 4 5 3 2" xfId="5694"/>
    <cellStyle name="メモ 18 4 5 3 3" xfId="5695"/>
    <cellStyle name="メモ 18 4 5 4" xfId="5696"/>
    <cellStyle name="メモ 18 4 5 5" xfId="5697"/>
    <cellStyle name="メモ 18 4 6" xfId="5698"/>
    <cellStyle name="メモ 18 4 6 2" xfId="5699"/>
    <cellStyle name="メモ 18 4 6 2 2" xfId="5700"/>
    <cellStyle name="メモ 18 4 6 2 3" xfId="5701"/>
    <cellStyle name="メモ 18 4 6 3" xfId="5702"/>
    <cellStyle name="メモ 18 4 6 3 2" xfId="5703"/>
    <cellStyle name="メモ 18 4 6 3 3" xfId="5704"/>
    <cellStyle name="メモ 18 4 6 4" xfId="5705"/>
    <cellStyle name="メモ 18 4 6 5" xfId="5706"/>
    <cellStyle name="メモ 18 4 7" xfId="5707"/>
    <cellStyle name="メモ 18 4 7 2" xfId="5708"/>
    <cellStyle name="メモ 18 4 7 3" xfId="5709"/>
    <cellStyle name="メモ 18 4 8" xfId="5710"/>
    <cellStyle name="メモ 18 4 8 2" xfId="5711"/>
    <cellStyle name="メモ 18 4 8 3" xfId="5712"/>
    <cellStyle name="メモ 18 4 9" xfId="5713"/>
    <cellStyle name="メモ 18 5" xfId="5714"/>
    <cellStyle name="メモ 18 5 2" xfId="5715"/>
    <cellStyle name="メモ 18 5 2 2" xfId="5716"/>
    <cellStyle name="メモ 18 5 2 3" xfId="5717"/>
    <cellStyle name="メモ 18 5 3" xfId="5718"/>
    <cellStyle name="メモ 18 5 3 2" xfId="5719"/>
    <cellStyle name="メモ 18 5 3 3" xfId="5720"/>
    <cellStyle name="メモ 18 5 4" xfId="5721"/>
    <cellStyle name="メモ 18 5 5" xfId="5722"/>
    <cellStyle name="メモ 18 6" xfId="5723"/>
    <cellStyle name="メモ 18 6 2" xfId="5724"/>
    <cellStyle name="メモ 18 6 2 2" xfId="5725"/>
    <cellStyle name="メモ 18 6 2 3" xfId="5726"/>
    <cellStyle name="メモ 18 6 3" xfId="5727"/>
    <cellStyle name="メモ 18 6 3 2" xfId="5728"/>
    <cellStyle name="メモ 18 6 3 3" xfId="5729"/>
    <cellStyle name="メモ 18 6 4" xfId="5730"/>
    <cellStyle name="メモ 18 6 5" xfId="5731"/>
    <cellStyle name="メモ 18 7" xfId="5732"/>
    <cellStyle name="メモ 18 7 2" xfId="5733"/>
    <cellStyle name="メモ 18 7 2 2" xfId="5734"/>
    <cellStyle name="メモ 18 7 2 3" xfId="5735"/>
    <cellStyle name="メモ 18 7 3" xfId="5736"/>
    <cellStyle name="メモ 18 7 3 2" xfId="5737"/>
    <cellStyle name="メモ 18 7 3 3" xfId="5738"/>
    <cellStyle name="メモ 18 7 4" xfId="5739"/>
    <cellStyle name="メモ 18 7 5" xfId="5740"/>
    <cellStyle name="メモ 18 8" xfId="5741"/>
    <cellStyle name="メモ 18 8 2" xfId="5742"/>
    <cellStyle name="メモ 18 8 3" xfId="5743"/>
    <cellStyle name="メモ 18 9" xfId="5744"/>
    <cellStyle name="メモ 19" xfId="5745"/>
    <cellStyle name="メモ 19 10" xfId="5746"/>
    <cellStyle name="メモ 19 11" xfId="5747"/>
    <cellStyle name="メモ 19 12" xfId="45961"/>
    <cellStyle name="メモ 19 13" xfId="45785"/>
    <cellStyle name="メモ 19 2" xfId="5748"/>
    <cellStyle name="メモ 19 2 10" xfId="46193"/>
    <cellStyle name="メモ 19 2 11" xfId="46425"/>
    <cellStyle name="メモ 19 2 2" xfId="5749"/>
    <cellStyle name="メモ 19 2 2 10" xfId="5750"/>
    <cellStyle name="メモ 19 2 2 2" xfId="5751"/>
    <cellStyle name="メモ 19 2 2 2 2" xfId="5752"/>
    <cellStyle name="メモ 19 2 2 2 2 2" xfId="5753"/>
    <cellStyle name="メモ 19 2 2 2 2 3" xfId="5754"/>
    <cellStyle name="メモ 19 2 2 2 3" xfId="5755"/>
    <cellStyle name="メモ 19 2 2 2 3 2" xfId="5756"/>
    <cellStyle name="メモ 19 2 2 2 3 3" xfId="5757"/>
    <cellStyle name="メモ 19 2 2 2 4" xfId="5758"/>
    <cellStyle name="メモ 19 2 2 2 5" xfId="5759"/>
    <cellStyle name="メモ 19 2 2 3" xfId="5760"/>
    <cellStyle name="メモ 19 2 2 3 2" xfId="5761"/>
    <cellStyle name="メモ 19 2 2 3 2 2" xfId="5762"/>
    <cellStyle name="メモ 19 2 2 3 2 3" xfId="5763"/>
    <cellStyle name="メモ 19 2 2 3 3" xfId="5764"/>
    <cellStyle name="メモ 19 2 2 3 3 2" xfId="5765"/>
    <cellStyle name="メモ 19 2 2 3 3 3" xfId="5766"/>
    <cellStyle name="メモ 19 2 2 3 4" xfId="5767"/>
    <cellStyle name="メモ 19 2 2 3 5" xfId="5768"/>
    <cellStyle name="メモ 19 2 2 4" xfId="5769"/>
    <cellStyle name="メモ 19 2 2 4 2" xfId="5770"/>
    <cellStyle name="メモ 19 2 2 4 2 2" xfId="5771"/>
    <cellStyle name="メモ 19 2 2 4 2 3" xfId="5772"/>
    <cellStyle name="メモ 19 2 2 4 3" xfId="5773"/>
    <cellStyle name="メモ 19 2 2 4 3 2" xfId="5774"/>
    <cellStyle name="メモ 19 2 2 4 3 3" xfId="5775"/>
    <cellStyle name="メモ 19 2 2 4 4" xfId="5776"/>
    <cellStyle name="メモ 19 2 2 4 5" xfId="5777"/>
    <cellStyle name="メモ 19 2 2 5" xfId="5778"/>
    <cellStyle name="メモ 19 2 2 5 2" xfId="5779"/>
    <cellStyle name="メモ 19 2 2 5 2 2" xfId="5780"/>
    <cellStyle name="メモ 19 2 2 5 2 3" xfId="5781"/>
    <cellStyle name="メモ 19 2 2 5 3" xfId="5782"/>
    <cellStyle name="メモ 19 2 2 5 3 2" xfId="5783"/>
    <cellStyle name="メモ 19 2 2 5 3 3" xfId="5784"/>
    <cellStyle name="メモ 19 2 2 5 4" xfId="5785"/>
    <cellStyle name="メモ 19 2 2 5 5" xfId="5786"/>
    <cellStyle name="メモ 19 2 2 6" xfId="5787"/>
    <cellStyle name="メモ 19 2 2 6 2" xfId="5788"/>
    <cellStyle name="メモ 19 2 2 6 2 2" xfId="5789"/>
    <cellStyle name="メモ 19 2 2 6 2 3" xfId="5790"/>
    <cellStyle name="メモ 19 2 2 6 3" xfId="5791"/>
    <cellStyle name="メモ 19 2 2 6 3 2" xfId="5792"/>
    <cellStyle name="メモ 19 2 2 6 3 3" xfId="5793"/>
    <cellStyle name="メモ 19 2 2 6 4" xfId="5794"/>
    <cellStyle name="メモ 19 2 2 6 5" xfId="5795"/>
    <cellStyle name="メモ 19 2 2 7" xfId="5796"/>
    <cellStyle name="メモ 19 2 2 7 2" xfId="5797"/>
    <cellStyle name="メモ 19 2 2 7 3" xfId="5798"/>
    <cellStyle name="メモ 19 2 2 8" xfId="5799"/>
    <cellStyle name="メモ 19 2 2 8 2" xfId="5800"/>
    <cellStyle name="メモ 19 2 2 8 3" xfId="5801"/>
    <cellStyle name="メモ 19 2 2 9" xfId="5802"/>
    <cellStyle name="メモ 19 2 3" xfId="5803"/>
    <cellStyle name="メモ 19 2 3 10" xfId="5804"/>
    <cellStyle name="メモ 19 2 3 2" xfId="5805"/>
    <cellStyle name="メモ 19 2 3 2 2" xfId="5806"/>
    <cellStyle name="メモ 19 2 3 2 2 2" xfId="5807"/>
    <cellStyle name="メモ 19 2 3 2 2 3" xfId="5808"/>
    <cellStyle name="メモ 19 2 3 2 3" xfId="5809"/>
    <cellStyle name="メモ 19 2 3 2 3 2" xfId="5810"/>
    <cellStyle name="メモ 19 2 3 2 3 3" xfId="5811"/>
    <cellStyle name="メモ 19 2 3 2 4" xfId="5812"/>
    <cellStyle name="メモ 19 2 3 2 5" xfId="5813"/>
    <cellStyle name="メモ 19 2 3 3" xfId="5814"/>
    <cellStyle name="メモ 19 2 3 3 2" xfId="5815"/>
    <cellStyle name="メモ 19 2 3 3 2 2" xfId="5816"/>
    <cellStyle name="メモ 19 2 3 3 2 3" xfId="5817"/>
    <cellStyle name="メモ 19 2 3 3 3" xfId="5818"/>
    <cellStyle name="メモ 19 2 3 3 3 2" xfId="5819"/>
    <cellStyle name="メモ 19 2 3 3 3 3" xfId="5820"/>
    <cellStyle name="メモ 19 2 3 3 4" xfId="5821"/>
    <cellStyle name="メモ 19 2 3 3 5" xfId="5822"/>
    <cellStyle name="メモ 19 2 3 4" xfId="5823"/>
    <cellStyle name="メモ 19 2 3 4 2" xfId="5824"/>
    <cellStyle name="メモ 19 2 3 4 2 2" xfId="5825"/>
    <cellStyle name="メモ 19 2 3 4 2 3" xfId="5826"/>
    <cellStyle name="メモ 19 2 3 4 3" xfId="5827"/>
    <cellStyle name="メモ 19 2 3 4 3 2" xfId="5828"/>
    <cellStyle name="メモ 19 2 3 4 3 3" xfId="5829"/>
    <cellStyle name="メモ 19 2 3 4 4" xfId="5830"/>
    <cellStyle name="メモ 19 2 3 4 5" xfId="5831"/>
    <cellStyle name="メモ 19 2 3 5" xfId="5832"/>
    <cellStyle name="メモ 19 2 3 5 2" xfId="5833"/>
    <cellStyle name="メモ 19 2 3 5 2 2" xfId="5834"/>
    <cellStyle name="メモ 19 2 3 5 2 3" xfId="5835"/>
    <cellStyle name="メモ 19 2 3 5 3" xfId="5836"/>
    <cellStyle name="メモ 19 2 3 5 3 2" xfId="5837"/>
    <cellStyle name="メモ 19 2 3 5 3 3" xfId="5838"/>
    <cellStyle name="メモ 19 2 3 5 4" xfId="5839"/>
    <cellStyle name="メモ 19 2 3 5 5" xfId="5840"/>
    <cellStyle name="メモ 19 2 3 6" xfId="5841"/>
    <cellStyle name="メモ 19 2 3 6 2" xfId="5842"/>
    <cellStyle name="メモ 19 2 3 6 2 2" xfId="5843"/>
    <cellStyle name="メモ 19 2 3 6 2 3" xfId="5844"/>
    <cellStyle name="メモ 19 2 3 6 3" xfId="5845"/>
    <cellStyle name="メモ 19 2 3 6 3 2" xfId="5846"/>
    <cellStyle name="メモ 19 2 3 6 3 3" xfId="5847"/>
    <cellStyle name="メモ 19 2 3 6 4" xfId="5848"/>
    <cellStyle name="メモ 19 2 3 6 5" xfId="5849"/>
    <cellStyle name="メモ 19 2 3 7" xfId="5850"/>
    <cellStyle name="メモ 19 2 3 7 2" xfId="5851"/>
    <cellStyle name="メモ 19 2 3 7 3" xfId="5852"/>
    <cellStyle name="メモ 19 2 3 8" xfId="5853"/>
    <cellStyle name="メモ 19 2 3 8 2" xfId="5854"/>
    <cellStyle name="メモ 19 2 3 8 3" xfId="5855"/>
    <cellStyle name="メモ 19 2 3 9" xfId="5856"/>
    <cellStyle name="メモ 19 2 4" xfId="5857"/>
    <cellStyle name="メモ 19 2 4 2" xfId="5858"/>
    <cellStyle name="メモ 19 2 4 2 2" xfId="5859"/>
    <cellStyle name="メモ 19 2 4 2 3" xfId="5860"/>
    <cellStyle name="メモ 19 2 4 3" xfId="5861"/>
    <cellStyle name="メモ 19 2 4 3 2" xfId="5862"/>
    <cellStyle name="メモ 19 2 4 3 3" xfId="5863"/>
    <cellStyle name="メモ 19 2 4 4" xfId="5864"/>
    <cellStyle name="メモ 19 2 4 5" xfId="5865"/>
    <cellStyle name="メモ 19 2 5" xfId="5866"/>
    <cellStyle name="メモ 19 2 5 2" xfId="5867"/>
    <cellStyle name="メモ 19 2 5 2 2" xfId="5868"/>
    <cellStyle name="メモ 19 2 5 2 3" xfId="5869"/>
    <cellStyle name="メモ 19 2 5 3" xfId="5870"/>
    <cellStyle name="メモ 19 2 5 3 2" xfId="5871"/>
    <cellStyle name="メモ 19 2 5 3 3" xfId="5872"/>
    <cellStyle name="メモ 19 2 5 4" xfId="5873"/>
    <cellStyle name="メモ 19 2 5 5" xfId="5874"/>
    <cellStyle name="メモ 19 2 6" xfId="5875"/>
    <cellStyle name="メモ 19 2 6 2" xfId="5876"/>
    <cellStyle name="メモ 19 2 6 2 2" xfId="5877"/>
    <cellStyle name="メモ 19 2 6 2 3" xfId="5878"/>
    <cellStyle name="メモ 19 2 6 3" xfId="5879"/>
    <cellStyle name="メモ 19 2 6 3 2" xfId="5880"/>
    <cellStyle name="メモ 19 2 6 3 3" xfId="5881"/>
    <cellStyle name="メモ 19 2 6 4" xfId="5882"/>
    <cellStyle name="メモ 19 2 6 5" xfId="5883"/>
    <cellStyle name="メモ 19 2 7" xfId="5884"/>
    <cellStyle name="メモ 19 2 7 2" xfId="5885"/>
    <cellStyle name="メモ 19 2 7 3" xfId="5886"/>
    <cellStyle name="メモ 19 2 8" xfId="5887"/>
    <cellStyle name="メモ 19 2 9" xfId="5888"/>
    <cellStyle name="メモ 19 3" xfId="5889"/>
    <cellStyle name="メモ 19 3 10" xfId="5890"/>
    <cellStyle name="メモ 19 3 2" xfId="5891"/>
    <cellStyle name="メモ 19 3 2 2" xfId="5892"/>
    <cellStyle name="メモ 19 3 2 2 2" xfId="5893"/>
    <cellStyle name="メモ 19 3 2 2 3" xfId="5894"/>
    <cellStyle name="メモ 19 3 2 3" xfId="5895"/>
    <cellStyle name="メモ 19 3 2 3 2" xfId="5896"/>
    <cellStyle name="メモ 19 3 2 3 3" xfId="5897"/>
    <cellStyle name="メモ 19 3 2 4" xfId="5898"/>
    <cellStyle name="メモ 19 3 2 5" xfId="5899"/>
    <cellStyle name="メモ 19 3 3" xfId="5900"/>
    <cellStyle name="メモ 19 3 3 2" xfId="5901"/>
    <cellStyle name="メモ 19 3 3 2 2" xfId="5902"/>
    <cellStyle name="メモ 19 3 3 2 3" xfId="5903"/>
    <cellStyle name="メモ 19 3 3 3" xfId="5904"/>
    <cellStyle name="メモ 19 3 3 3 2" xfId="5905"/>
    <cellStyle name="メモ 19 3 3 3 3" xfId="5906"/>
    <cellStyle name="メモ 19 3 3 4" xfId="5907"/>
    <cellStyle name="メモ 19 3 3 5" xfId="5908"/>
    <cellStyle name="メモ 19 3 4" xfId="5909"/>
    <cellStyle name="メモ 19 3 4 2" xfId="5910"/>
    <cellStyle name="メモ 19 3 4 2 2" xfId="5911"/>
    <cellStyle name="メモ 19 3 4 2 3" xfId="5912"/>
    <cellStyle name="メモ 19 3 4 3" xfId="5913"/>
    <cellStyle name="メモ 19 3 4 3 2" xfId="5914"/>
    <cellStyle name="メモ 19 3 4 3 3" xfId="5915"/>
    <cellStyle name="メモ 19 3 4 4" xfId="5916"/>
    <cellStyle name="メモ 19 3 4 5" xfId="5917"/>
    <cellStyle name="メモ 19 3 5" xfId="5918"/>
    <cellStyle name="メモ 19 3 5 2" xfId="5919"/>
    <cellStyle name="メモ 19 3 5 2 2" xfId="5920"/>
    <cellStyle name="メモ 19 3 5 2 3" xfId="5921"/>
    <cellStyle name="メモ 19 3 5 3" xfId="5922"/>
    <cellStyle name="メモ 19 3 5 3 2" xfId="5923"/>
    <cellStyle name="メモ 19 3 5 3 3" xfId="5924"/>
    <cellStyle name="メモ 19 3 5 4" xfId="5925"/>
    <cellStyle name="メモ 19 3 5 5" xfId="5926"/>
    <cellStyle name="メモ 19 3 6" xfId="5927"/>
    <cellStyle name="メモ 19 3 6 2" xfId="5928"/>
    <cellStyle name="メモ 19 3 6 2 2" xfId="5929"/>
    <cellStyle name="メモ 19 3 6 2 3" xfId="5930"/>
    <cellStyle name="メモ 19 3 6 3" xfId="5931"/>
    <cellStyle name="メモ 19 3 6 3 2" xfId="5932"/>
    <cellStyle name="メモ 19 3 6 3 3" xfId="5933"/>
    <cellStyle name="メモ 19 3 6 4" xfId="5934"/>
    <cellStyle name="メモ 19 3 6 5" xfId="5935"/>
    <cellStyle name="メモ 19 3 7" xfId="5936"/>
    <cellStyle name="メモ 19 3 7 2" xfId="5937"/>
    <cellStyle name="メモ 19 3 7 3" xfId="5938"/>
    <cellStyle name="メモ 19 3 8" xfId="5939"/>
    <cellStyle name="メモ 19 3 8 2" xfId="5940"/>
    <cellStyle name="メモ 19 3 8 3" xfId="5941"/>
    <cellStyle name="メモ 19 3 9" xfId="5942"/>
    <cellStyle name="メモ 19 4" xfId="5943"/>
    <cellStyle name="メモ 19 4 10" xfId="5944"/>
    <cellStyle name="メモ 19 4 2" xfId="5945"/>
    <cellStyle name="メモ 19 4 2 2" xfId="5946"/>
    <cellStyle name="メモ 19 4 2 2 2" xfId="5947"/>
    <cellStyle name="メモ 19 4 2 2 3" xfId="5948"/>
    <cellStyle name="メモ 19 4 2 3" xfId="5949"/>
    <cellStyle name="メモ 19 4 2 3 2" xfId="5950"/>
    <cellStyle name="メモ 19 4 2 3 3" xfId="5951"/>
    <cellStyle name="メモ 19 4 2 4" xfId="5952"/>
    <cellStyle name="メモ 19 4 2 5" xfId="5953"/>
    <cellStyle name="メモ 19 4 3" xfId="5954"/>
    <cellStyle name="メモ 19 4 3 2" xfId="5955"/>
    <cellStyle name="メモ 19 4 3 2 2" xfId="5956"/>
    <cellStyle name="メモ 19 4 3 2 3" xfId="5957"/>
    <cellStyle name="メモ 19 4 3 3" xfId="5958"/>
    <cellStyle name="メモ 19 4 3 3 2" xfId="5959"/>
    <cellStyle name="メモ 19 4 3 3 3" xfId="5960"/>
    <cellStyle name="メモ 19 4 3 4" xfId="5961"/>
    <cellStyle name="メモ 19 4 3 5" xfId="5962"/>
    <cellStyle name="メモ 19 4 4" xfId="5963"/>
    <cellStyle name="メモ 19 4 4 2" xfId="5964"/>
    <cellStyle name="メモ 19 4 4 2 2" xfId="5965"/>
    <cellStyle name="メモ 19 4 4 2 3" xfId="5966"/>
    <cellStyle name="メモ 19 4 4 3" xfId="5967"/>
    <cellStyle name="メモ 19 4 4 3 2" xfId="5968"/>
    <cellStyle name="メモ 19 4 4 3 3" xfId="5969"/>
    <cellStyle name="メモ 19 4 4 4" xfId="5970"/>
    <cellStyle name="メモ 19 4 4 5" xfId="5971"/>
    <cellStyle name="メモ 19 4 5" xfId="5972"/>
    <cellStyle name="メモ 19 4 5 2" xfId="5973"/>
    <cellStyle name="メモ 19 4 5 2 2" xfId="5974"/>
    <cellStyle name="メモ 19 4 5 2 3" xfId="5975"/>
    <cellStyle name="メモ 19 4 5 3" xfId="5976"/>
    <cellStyle name="メモ 19 4 5 3 2" xfId="5977"/>
    <cellStyle name="メモ 19 4 5 3 3" xfId="5978"/>
    <cellStyle name="メモ 19 4 5 4" xfId="5979"/>
    <cellStyle name="メモ 19 4 5 5" xfId="5980"/>
    <cellStyle name="メモ 19 4 6" xfId="5981"/>
    <cellStyle name="メモ 19 4 6 2" xfId="5982"/>
    <cellStyle name="メモ 19 4 6 2 2" xfId="5983"/>
    <cellStyle name="メモ 19 4 6 2 3" xfId="5984"/>
    <cellStyle name="メモ 19 4 6 3" xfId="5985"/>
    <cellStyle name="メモ 19 4 6 3 2" xfId="5986"/>
    <cellStyle name="メモ 19 4 6 3 3" xfId="5987"/>
    <cellStyle name="メモ 19 4 6 4" xfId="5988"/>
    <cellStyle name="メモ 19 4 6 5" xfId="5989"/>
    <cellStyle name="メモ 19 4 7" xfId="5990"/>
    <cellStyle name="メモ 19 4 7 2" xfId="5991"/>
    <cellStyle name="メモ 19 4 7 3" xfId="5992"/>
    <cellStyle name="メモ 19 4 8" xfId="5993"/>
    <cellStyle name="メモ 19 4 8 2" xfId="5994"/>
    <cellStyle name="メモ 19 4 8 3" xfId="5995"/>
    <cellStyle name="メモ 19 4 9" xfId="5996"/>
    <cellStyle name="メモ 19 5" xfId="5997"/>
    <cellStyle name="メモ 19 5 2" xfId="5998"/>
    <cellStyle name="メモ 19 5 2 2" xfId="5999"/>
    <cellStyle name="メモ 19 5 2 3" xfId="6000"/>
    <cellStyle name="メモ 19 5 3" xfId="6001"/>
    <cellStyle name="メモ 19 5 3 2" xfId="6002"/>
    <cellStyle name="メモ 19 5 3 3" xfId="6003"/>
    <cellStyle name="メモ 19 5 4" xfId="6004"/>
    <cellStyle name="メモ 19 5 5" xfId="6005"/>
    <cellStyle name="メモ 19 6" xfId="6006"/>
    <cellStyle name="メモ 19 6 2" xfId="6007"/>
    <cellStyle name="メモ 19 6 2 2" xfId="6008"/>
    <cellStyle name="メモ 19 6 2 3" xfId="6009"/>
    <cellStyle name="メモ 19 6 3" xfId="6010"/>
    <cellStyle name="メモ 19 6 3 2" xfId="6011"/>
    <cellStyle name="メモ 19 6 3 3" xfId="6012"/>
    <cellStyle name="メモ 19 6 4" xfId="6013"/>
    <cellStyle name="メモ 19 6 5" xfId="6014"/>
    <cellStyle name="メモ 19 7" xfId="6015"/>
    <cellStyle name="メモ 19 7 2" xfId="6016"/>
    <cellStyle name="メモ 19 7 2 2" xfId="6017"/>
    <cellStyle name="メモ 19 7 2 3" xfId="6018"/>
    <cellStyle name="メモ 19 7 3" xfId="6019"/>
    <cellStyle name="メモ 19 7 3 2" xfId="6020"/>
    <cellStyle name="メモ 19 7 3 3" xfId="6021"/>
    <cellStyle name="メモ 19 7 4" xfId="6022"/>
    <cellStyle name="メモ 19 7 5" xfId="6023"/>
    <cellStyle name="メモ 19 8" xfId="6024"/>
    <cellStyle name="メモ 19 8 2" xfId="6025"/>
    <cellStyle name="メモ 19 8 3" xfId="6026"/>
    <cellStyle name="メモ 19 9" xfId="6027"/>
    <cellStyle name="メモ 2" xfId="6028"/>
    <cellStyle name="メモ 2 10" xfId="6029"/>
    <cellStyle name="メモ 2 11" xfId="6030"/>
    <cellStyle name="メモ 2 12" xfId="6031"/>
    <cellStyle name="メモ 2 13" xfId="45962"/>
    <cellStyle name="メモ 2 14" xfId="45784"/>
    <cellStyle name="メモ 2 2" xfId="6032"/>
    <cellStyle name="メモ 2 2 10" xfId="46194"/>
    <cellStyle name="メモ 2 2 11" xfId="46426"/>
    <cellStyle name="メモ 2 2 2" xfId="6033"/>
    <cellStyle name="メモ 2 2 2 10" xfId="6034"/>
    <cellStyle name="メモ 2 2 2 2" xfId="6035"/>
    <cellStyle name="メモ 2 2 2 2 2" xfId="6036"/>
    <cellStyle name="メモ 2 2 2 2 2 2" xfId="6037"/>
    <cellStyle name="メモ 2 2 2 2 2 3" xfId="6038"/>
    <cellStyle name="メモ 2 2 2 2 3" xfId="6039"/>
    <cellStyle name="メモ 2 2 2 2 3 2" xfId="6040"/>
    <cellStyle name="メモ 2 2 2 2 3 3" xfId="6041"/>
    <cellStyle name="メモ 2 2 2 2 4" xfId="6042"/>
    <cellStyle name="メモ 2 2 2 2 5" xfId="6043"/>
    <cellStyle name="メモ 2 2 2 3" xfId="6044"/>
    <cellStyle name="メモ 2 2 2 3 2" xfId="6045"/>
    <cellStyle name="メモ 2 2 2 3 2 2" xfId="6046"/>
    <cellStyle name="メモ 2 2 2 3 2 3" xfId="6047"/>
    <cellStyle name="メモ 2 2 2 3 3" xfId="6048"/>
    <cellStyle name="メモ 2 2 2 3 3 2" xfId="6049"/>
    <cellStyle name="メモ 2 2 2 3 3 3" xfId="6050"/>
    <cellStyle name="メモ 2 2 2 3 4" xfId="6051"/>
    <cellStyle name="メモ 2 2 2 3 5" xfId="6052"/>
    <cellStyle name="メモ 2 2 2 4" xfId="6053"/>
    <cellStyle name="メモ 2 2 2 4 2" xfId="6054"/>
    <cellStyle name="メモ 2 2 2 4 2 2" xfId="6055"/>
    <cellStyle name="メモ 2 2 2 4 2 3" xfId="6056"/>
    <cellStyle name="メモ 2 2 2 4 3" xfId="6057"/>
    <cellStyle name="メモ 2 2 2 4 3 2" xfId="6058"/>
    <cellStyle name="メモ 2 2 2 4 3 3" xfId="6059"/>
    <cellStyle name="メモ 2 2 2 4 4" xfId="6060"/>
    <cellStyle name="メモ 2 2 2 4 5" xfId="6061"/>
    <cellStyle name="メモ 2 2 2 5" xfId="6062"/>
    <cellStyle name="メモ 2 2 2 5 2" xfId="6063"/>
    <cellStyle name="メモ 2 2 2 5 2 2" xfId="6064"/>
    <cellStyle name="メモ 2 2 2 5 2 3" xfId="6065"/>
    <cellStyle name="メモ 2 2 2 5 3" xfId="6066"/>
    <cellStyle name="メモ 2 2 2 5 3 2" xfId="6067"/>
    <cellStyle name="メモ 2 2 2 5 3 3" xfId="6068"/>
    <cellStyle name="メモ 2 2 2 5 4" xfId="6069"/>
    <cellStyle name="メモ 2 2 2 5 5" xfId="6070"/>
    <cellStyle name="メモ 2 2 2 6" xfId="6071"/>
    <cellStyle name="メモ 2 2 2 6 2" xfId="6072"/>
    <cellStyle name="メモ 2 2 2 6 2 2" xfId="6073"/>
    <cellStyle name="メモ 2 2 2 6 2 3" xfId="6074"/>
    <cellStyle name="メモ 2 2 2 6 3" xfId="6075"/>
    <cellStyle name="メモ 2 2 2 6 3 2" xfId="6076"/>
    <cellStyle name="メモ 2 2 2 6 3 3" xfId="6077"/>
    <cellStyle name="メモ 2 2 2 6 4" xfId="6078"/>
    <cellStyle name="メモ 2 2 2 6 5" xfId="6079"/>
    <cellStyle name="メモ 2 2 2 7" xfId="6080"/>
    <cellStyle name="メモ 2 2 2 7 2" xfId="6081"/>
    <cellStyle name="メモ 2 2 2 7 3" xfId="6082"/>
    <cellStyle name="メモ 2 2 2 8" xfId="6083"/>
    <cellStyle name="メモ 2 2 2 8 2" xfId="6084"/>
    <cellStyle name="メモ 2 2 2 8 3" xfId="6085"/>
    <cellStyle name="メモ 2 2 2 9" xfId="6086"/>
    <cellStyle name="メモ 2 2 3" xfId="6087"/>
    <cellStyle name="メモ 2 2 3 10" xfId="6088"/>
    <cellStyle name="メモ 2 2 3 2" xfId="6089"/>
    <cellStyle name="メモ 2 2 3 2 2" xfId="6090"/>
    <cellStyle name="メモ 2 2 3 2 2 2" xfId="6091"/>
    <cellStyle name="メモ 2 2 3 2 2 3" xfId="6092"/>
    <cellStyle name="メモ 2 2 3 2 3" xfId="6093"/>
    <cellStyle name="メモ 2 2 3 2 3 2" xfId="6094"/>
    <cellStyle name="メモ 2 2 3 2 3 3" xfId="6095"/>
    <cellStyle name="メモ 2 2 3 2 4" xfId="6096"/>
    <cellStyle name="メモ 2 2 3 2 5" xfId="6097"/>
    <cellStyle name="メモ 2 2 3 3" xfId="6098"/>
    <cellStyle name="メモ 2 2 3 3 2" xfId="6099"/>
    <cellStyle name="メモ 2 2 3 3 2 2" xfId="6100"/>
    <cellStyle name="メモ 2 2 3 3 2 3" xfId="6101"/>
    <cellStyle name="メモ 2 2 3 3 3" xfId="6102"/>
    <cellStyle name="メモ 2 2 3 3 3 2" xfId="6103"/>
    <cellStyle name="メモ 2 2 3 3 3 3" xfId="6104"/>
    <cellStyle name="メモ 2 2 3 3 4" xfId="6105"/>
    <cellStyle name="メモ 2 2 3 3 5" xfId="6106"/>
    <cellStyle name="メモ 2 2 3 4" xfId="6107"/>
    <cellStyle name="メモ 2 2 3 4 2" xfId="6108"/>
    <cellStyle name="メモ 2 2 3 4 2 2" xfId="6109"/>
    <cellStyle name="メモ 2 2 3 4 2 3" xfId="6110"/>
    <cellStyle name="メモ 2 2 3 4 3" xfId="6111"/>
    <cellStyle name="メモ 2 2 3 4 3 2" xfId="6112"/>
    <cellStyle name="メモ 2 2 3 4 3 3" xfId="6113"/>
    <cellStyle name="メモ 2 2 3 4 4" xfId="6114"/>
    <cellStyle name="メモ 2 2 3 4 5" xfId="6115"/>
    <cellStyle name="メモ 2 2 3 5" xfId="6116"/>
    <cellStyle name="メモ 2 2 3 5 2" xfId="6117"/>
    <cellStyle name="メモ 2 2 3 5 2 2" xfId="6118"/>
    <cellStyle name="メモ 2 2 3 5 2 3" xfId="6119"/>
    <cellStyle name="メモ 2 2 3 5 3" xfId="6120"/>
    <cellStyle name="メモ 2 2 3 5 3 2" xfId="6121"/>
    <cellStyle name="メモ 2 2 3 5 3 3" xfId="6122"/>
    <cellStyle name="メモ 2 2 3 5 4" xfId="6123"/>
    <cellStyle name="メモ 2 2 3 5 5" xfId="6124"/>
    <cellStyle name="メモ 2 2 3 6" xfId="6125"/>
    <cellStyle name="メモ 2 2 3 6 2" xfId="6126"/>
    <cellStyle name="メモ 2 2 3 6 2 2" xfId="6127"/>
    <cellStyle name="メモ 2 2 3 6 2 3" xfId="6128"/>
    <cellStyle name="メモ 2 2 3 6 3" xfId="6129"/>
    <cellStyle name="メモ 2 2 3 6 3 2" xfId="6130"/>
    <cellStyle name="メモ 2 2 3 6 3 3" xfId="6131"/>
    <cellStyle name="メモ 2 2 3 6 4" xfId="6132"/>
    <cellStyle name="メモ 2 2 3 6 5" xfId="6133"/>
    <cellStyle name="メモ 2 2 3 7" xfId="6134"/>
    <cellStyle name="メモ 2 2 3 7 2" xfId="6135"/>
    <cellStyle name="メモ 2 2 3 7 3" xfId="6136"/>
    <cellStyle name="メモ 2 2 3 8" xfId="6137"/>
    <cellStyle name="メモ 2 2 3 8 2" xfId="6138"/>
    <cellStyle name="メモ 2 2 3 8 3" xfId="6139"/>
    <cellStyle name="メモ 2 2 3 9" xfId="6140"/>
    <cellStyle name="メモ 2 2 4" xfId="6141"/>
    <cellStyle name="メモ 2 2 4 2" xfId="6142"/>
    <cellStyle name="メモ 2 2 4 2 2" xfId="6143"/>
    <cellStyle name="メモ 2 2 4 2 3" xfId="6144"/>
    <cellStyle name="メモ 2 2 4 3" xfId="6145"/>
    <cellStyle name="メモ 2 2 4 3 2" xfId="6146"/>
    <cellStyle name="メモ 2 2 4 3 3" xfId="6147"/>
    <cellStyle name="メモ 2 2 4 4" xfId="6148"/>
    <cellStyle name="メモ 2 2 4 5" xfId="6149"/>
    <cellStyle name="メモ 2 2 5" xfId="6150"/>
    <cellStyle name="メモ 2 2 5 2" xfId="6151"/>
    <cellStyle name="メモ 2 2 5 2 2" xfId="6152"/>
    <cellStyle name="メモ 2 2 5 2 3" xfId="6153"/>
    <cellStyle name="メモ 2 2 5 3" xfId="6154"/>
    <cellStyle name="メモ 2 2 5 3 2" xfId="6155"/>
    <cellStyle name="メモ 2 2 5 3 3" xfId="6156"/>
    <cellStyle name="メモ 2 2 5 4" xfId="6157"/>
    <cellStyle name="メモ 2 2 5 5" xfId="6158"/>
    <cellStyle name="メモ 2 2 6" xfId="6159"/>
    <cellStyle name="メモ 2 2 6 2" xfId="6160"/>
    <cellStyle name="メモ 2 2 6 2 2" xfId="6161"/>
    <cellStyle name="メモ 2 2 6 2 3" xfId="6162"/>
    <cellStyle name="メモ 2 2 6 3" xfId="6163"/>
    <cellStyle name="メモ 2 2 6 3 2" xfId="6164"/>
    <cellStyle name="メモ 2 2 6 3 3" xfId="6165"/>
    <cellStyle name="メモ 2 2 6 4" xfId="6166"/>
    <cellStyle name="メモ 2 2 6 5" xfId="6167"/>
    <cellStyle name="メモ 2 2 7" xfId="6168"/>
    <cellStyle name="メモ 2 2 7 2" xfId="6169"/>
    <cellStyle name="メモ 2 2 7 3" xfId="6170"/>
    <cellStyle name="メモ 2 2 8" xfId="6171"/>
    <cellStyle name="メモ 2 2 9" xfId="6172"/>
    <cellStyle name="メモ 2 3" xfId="6173"/>
    <cellStyle name="メモ 2 3 10" xfId="6174"/>
    <cellStyle name="メモ 2 3 2" xfId="6175"/>
    <cellStyle name="メモ 2 3 2 2" xfId="6176"/>
    <cellStyle name="メモ 2 3 2 2 2" xfId="6177"/>
    <cellStyle name="メモ 2 3 2 2 3" xfId="6178"/>
    <cellStyle name="メモ 2 3 2 3" xfId="6179"/>
    <cellStyle name="メモ 2 3 2 3 2" xfId="6180"/>
    <cellStyle name="メモ 2 3 2 3 3" xfId="6181"/>
    <cellStyle name="メモ 2 3 2 4" xfId="6182"/>
    <cellStyle name="メモ 2 3 2 5" xfId="6183"/>
    <cellStyle name="メモ 2 3 3" xfId="6184"/>
    <cellStyle name="メモ 2 3 3 2" xfId="6185"/>
    <cellStyle name="メモ 2 3 3 2 2" xfId="6186"/>
    <cellStyle name="メモ 2 3 3 2 3" xfId="6187"/>
    <cellStyle name="メモ 2 3 3 3" xfId="6188"/>
    <cellStyle name="メモ 2 3 3 3 2" xfId="6189"/>
    <cellStyle name="メモ 2 3 3 3 3" xfId="6190"/>
    <cellStyle name="メモ 2 3 3 4" xfId="6191"/>
    <cellStyle name="メモ 2 3 3 5" xfId="6192"/>
    <cellStyle name="メモ 2 3 4" xfId="6193"/>
    <cellStyle name="メモ 2 3 4 2" xfId="6194"/>
    <cellStyle name="メモ 2 3 4 2 2" xfId="6195"/>
    <cellStyle name="メモ 2 3 4 2 3" xfId="6196"/>
    <cellStyle name="メモ 2 3 4 3" xfId="6197"/>
    <cellStyle name="メモ 2 3 4 3 2" xfId="6198"/>
    <cellStyle name="メモ 2 3 4 3 3" xfId="6199"/>
    <cellStyle name="メモ 2 3 4 4" xfId="6200"/>
    <cellStyle name="メモ 2 3 4 5" xfId="6201"/>
    <cellStyle name="メモ 2 3 5" xfId="6202"/>
    <cellStyle name="メモ 2 3 5 2" xfId="6203"/>
    <cellStyle name="メモ 2 3 5 2 2" xfId="6204"/>
    <cellStyle name="メモ 2 3 5 2 3" xfId="6205"/>
    <cellStyle name="メモ 2 3 5 3" xfId="6206"/>
    <cellStyle name="メモ 2 3 5 3 2" xfId="6207"/>
    <cellStyle name="メモ 2 3 5 3 3" xfId="6208"/>
    <cellStyle name="メモ 2 3 5 4" xfId="6209"/>
    <cellStyle name="メモ 2 3 5 5" xfId="6210"/>
    <cellStyle name="メモ 2 3 6" xfId="6211"/>
    <cellStyle name="メモ 2 3 6 2" xfId="6212"/>
    <cellStyle name="メモ 2 3 6 2 2" xfId="6213"/>
    <cellStyle name="メモ 2 3 6 2 3" xfId="6214"/>
    <cellStyle name="メモ 2 3 6 3" xfId="6215"/>
    <cellStyle name="メモ 2 3 6 3 2" xfId="6216"/>
    <cellStyle name="メモ 2 3 6 3 3" xfId="6217"/>
    <cellStyle name="メモ 2 3 6 4" xfId="6218"/>
    <cellStyle name="メモ 2 3 6 5" xfId="6219"/>
    <cellStyle name="メモ 2 3 7" xfId="6220"/>
    <cellStyle name="メモ 2 3 7 2" xfId="6221"/>
    <cellStyle name="メモ 2 3 7 3" xfId="6222"/>
    <cellStyle name="メモ 2 3 8" xfId="6223"/>
    <cellStyle name="メモ 2 3 8 2" xfId="6224"/>
    <cellStyle name="メモ 2 3 8 3" xfId="6225"/>
    <cellStyle name="メモ 2 3 9" xfId="6226"/>
    <cellStyle name="メモ 2 4" xfId="6227"/>
    <cellStyle name="メモ 2 4 10" xfId="6228"/>
    <cellStyle name="メモ 2 4 2" xfId="6229"/>
    <cellStyle name="メモ 2 4 2 2" xfId="6230"/>
    <cellStyle name="メモ 2 4 2 2 2" xfId="6231"/>
    <cellStyle name="メモ 2 4 2 2 3" xfId="6232"/>
    <cellStyle name="メモ 2 4 2 3" xfId="6233"/>
    <cellStyle name="メモ 2 4 2 3 2" xfId="6234"/>
    <cellStyle name="メモ 2 4 2 3 3" xfId="6235"/>
    <cellStyle name="メモ 2 4 2 4" xfId="6236"/>
    <cellStyle name="メモ 2 4 2 5" xfId="6237"/>
    <cellStyle name="メモ 2 4 3" xfId="6238"/>
    <cellStyle name="メモ 2 4 3 2" xfId="6239"/>
    <cellStyle name="メモ 2 4 3 2 2" xfId="6240"/>
    <cellStyle name="メモ 2 4 3 2 3" xfId="6241"/>
    <cellStyle name="メモ 2 4 3 3" xfId="6242"/>
    <cellStyle name="メモ 2 4 3 3 2" xfId="6243"/>
    <cellStyle name="メモ 2 4 3 3 3" xfId="6244"/>
    <cellStyle name="メモ 2 4 3 4" xfId="6245"/>
    <cellStyle name="メモ 2 4 3 5" xfId="6246"/>
    <cellStyle name="メモ 2 4 4" xfId="6247"/>
    <cellStyle name="メモ 2 4 4 2" xfId="6248"/>
    <cellStyle name="メモ 2 4 4 2 2" xfId="6249"/>
    <cellStyle name="メモ 2 4 4 2 3" xfId="6250"/>
    <cellStyle name="メモ 2 4 4 3" xfId="6251"/>
    <cellStyle name="メモ 2 4 4 3 2" xfId="6252"/>
    <cellStyle name="メモ 2 4 4 3 3" xfId="6253"/>
    <cellStyle name="メモ 2 4 4 4" xfId="6254"/>
    <cellStyle name="メモ 2 4 4 5" xfId="6255"/>
    <cellStyle name="メモ 2 4 5" xfId="6256"/>
    <cellStyle name="メモ 2 4 5 2" xfId="6257"/>
    <cellStyle name="メモ 2 4 5 2 2" xfId="6258"/>
    <cellStyle name="メモ 2 4 5 2 3" xfId="6259"/>
    <cellStyle name="メモ 2 4 5 3" xfId="6260"/>
    <cellStyle name="メモ 2 4 5 3 2" xfId="6261"/>
    <cellStyle name="メモ 2 4 5 3 3" xfId="6262"/>
    <cellStyle name="メモ 2 4 5 4" xfId="6263"/>
    <cellStyle name="メモ 2 4 5 5" xfId="6264"/>
    <cellStyle name="メモ 2 4 6" xfId="6265"/>
    <cellStyle name="メモ 2 4 6 2" xfId="6266"/>
    <cellStyle name="メモ 2 4 6 2 2" xfId="6267"/>
    <cellStyle name="メモ 2 4 6 2 3" xfId="6268"/>
    <cellStyle name="メモ 2 4 6 3" xfId="6269"/>
    <cellStyle name="メモ 2 4 6 3 2" xfId="6270"/>
    <cellStyle name="メモ 2 4 6 3 3" xfId="6271"/>
    <cellStyle name="メモ 2 4 6 4" xfId="6272"/>
    <cellStyle name="メモ 2 4 6 5" xfId="6273"/>
    <cellStyle name="メモ 2 4 7" xfId="6274"/>
    <cellStyle name="メモ 2 4 7 2" xfId="6275"/>
    <cellStyle name="メモ 2 4 7 3" xfId="6276"/>
    <cellStyle name="メモ 2 4 8" xfId="6277"/>
    <cellStyle name="メモ 2 4 8 2" xfId="6278"/>
    <cellStyle name="メモ 2 4 8 3" xfId="6279"/>
    <cellStyle name="メモ 2 4 9" xfId="6280"/>
    <cellStyle name="メモ 2 5" xfId="6281"/>
    <cellStyle name="メモ 2 5 2" xfId="6282"/>
    <cellStyle name="メモ 2 5 2 2" xfId="6283"/>
    <cellStyle name="メモ 2 5 2 3" xfId="6284"/>
    <cellStyle name="メモ 2 5 3" xfId="6285"/>
    <cellStyle name="メモ 2 5 3 2" xfId="6286"/>
    <cellStyle name="メモ 2 5 3 3" xfId="6287"/>
    <cellStyle name="メモ 2 5 4" xfId="6288"/>
    <cellStyle name="メモ 2 5 5" xfId="6289"/>
    <cellStyle name="メモ 2 6" xfId="6290"/>
    <cellStyle name="メモ 2 6 2" xfId="6291"/>
    <cellStyle name="メモ 2 6 2 2" xfId="6292"/>
    <cellStyle name="メモ 2 6 2 3" xfId="6293"/>
    <cellStyle name="メモ 2 6 3" xfId="6294"/>
    <cellStyle name="メモ 2 6 3 2" xfId="6295"/>
    <cellStyle name="メモ 2 6 3 3" xfId="6296"/>
    <cellStyle name="メモ 2 6 4" xfId="6297"/>
    <cellStyle name="メモ 2 6 5" xfId="6298"/>
    <cellStyle name="メモ 2 7" xfId="6299"/>
    <cellStyle name="メモ 2 7 2" xfId="6300"/>
    <cellStyle name="メモ 2 7 2 2" xfId="6301"/>
    <cellStyle name="メモ 2 7 2 3" xfId="6302"/>
    <cellStyle name="メモ 2 7 3" xfId="6303"/>
    <cellStyle name="メモ 2 7 3 2" xfId="6304"/>
    <cellStyle name="メモ 2 7 3 3" xfId="6305"/>
    <cellStyle name="メモ 2 7 4" xfId="6306"/>
    <cellStyle name="メモ 2 7 5" xfId="6307"/>
    <cellStyle name="メモ 2 8" xfId="6308"/>
    <cellStyle name="メモ 2 8 2" xfId="6309"/>
    <cellStyle name="メモ 2 8 3" xfId="6310"/>
    <cellStyle name="メモ 2 9" xfId="6311"/>
    <cellStyle name="メモ 20" xfId="6312"/>
    <cellStyle name="メモ 20 10" xfId="6313"/>
    <cellStyle name="メモ 20 11" xfId="6314"/>
    <cellStyle name="メモ 20 12" xfId="45963"/>
    <cellStyle name="メモ 20 13" xfId="45783"/>
    <cellStyle name="メモ 20 2" xfId="6315"/>
    <cellStyle name="メモ 20 2 10" xfId="46195"/>
    <cellStyle name="メモ 20 2 11" xfId="46427"/>
    <cellStyle name="メモ 20 2 2" xfId="6316"/>
    <cellStyle name="メモ 20 2 2 10" xfId="6317"/>
    <cellStyle name="メモ 20 2 2 2" xfId="6318"/>
    <cellStyle name="メモ 20 2 2 2 2" xfId="6319"/>
    <cellStyle name="メモ 20 2 2 2 2 2" xfId="6320"/>
    <cellStyle name="メモ 20 2 2 2 2 3" xfId="6321"/>
    <cellStyle name="メモ 20 2 2 2 3" xfId="6322"/>
    <cellStyle name="メモ 20 2 2 2 3 2" xfId="6323"/>
    <cellStyle name="メモ 20 2 2 2 3 3" xfId="6324"/>
    <cellStyle name="メモ 20 2 2 2 4" xfId="6325"/>
    <cellStyle name="メモ 20 2 2 2 5" xfId="6326"/>
    <cellStyle name="メモ 20 2 2 3" xfId="6327"/>
    <cellStyle name="メモ 20 2 2 3 2" xfId="6328"/>
    <cellStyle name="メモ 20 2 2 3 2 2" xfId="6329"/>
    <cellStyle name="メモ 20 2 2 3 2 3" xfId="6330"/>
    <cellStyle name="メモ 20 2 2 3 3" xfId="6331"/>
    <cellStyle name="メモ 20 2 2 3 3 2" xfId="6332"/>
    <cellStyle name="メモ 20 2 2 3 3 3" xfId="6333"/>
    <cellStyle name="メモ 20 2 2 3 4" xfId="6334"/>
    <cellStyle name="メモ 20 2 2 3 5" xfId="6335"/>
    <cellStyle name="メモ 20 2 2 4" xfId="6336"/>
    <cellStyle name="メモ 20 2 2 4 2" xfId="6337"/>
    <cellStyle name="メモ 20 2 2 4 2 2" xfId="6338"/>
    <cellStyle name="メモ 20 2 2 4 2 3" xfId="6339"/>
    <cellStyle name="メモ 20 2 2 4 3" xfId="6340"/>
    <cellStyle name="メモ 20 2 2 4 3 2" xfId="6341"/>
    <cellStyle name="メモ 20 2 2 4 3 3" xfId="6342"/>
    <cellStyle name="メモ 20 2 2 4 4" xfId="6343"/>
    <cellStyle name="メモ 20 2 2 4 5" xfId="6344"/>
    <cellStyle name="メモ 20 2 2 5" xfId="6345"/>
    <cellStyle name="メモ 20 2 2 5 2" xfId="6346"/>
    <cellStyle name="メモ 20 2 2 5 2 2" xfId="6347"/>
    <cellStyle name="メモ 20 2 2 5 2 3" xfId="6348"/>
    <cellStyle name="メモ 20 2 2 5 3" xfId="6349"/>
    <cellStyle name="メモ 20 2 2 5 3 2" xfId="6350"/>
    <cellStyle name="メモ 20 2 2 5 3 3" xfId="6351"/>
    <cellStyle name="メモ 20 2 2 5 4" xfId="6352"/>
    <cellStyle name="メモ 20 2 2 5 5" xfId="6353"/>
    <cellStyle name="メモ 20 2 2 6" xfId="6354"/>
    <cellStyle name="メモ 20 2 2 6 2" xfId="6355"/>
    <cellStyle name="メモ 20 2 2 6 2 2" xfId="6356"/>
    <cellStyle name="メモ 20 2 2 6 2 3" xfId="6357"/>
    <cellStyle name="メモ 20 2 2 6 3" xfId="6358"/>
    <cellStyle name="メモ 20 2 2 6 3 2" xfId="6359"/>
    <cellStyle name="メモ 20 2 2 6 3 3" xfId="6360"/>
    <cellStyle name="メモ 20 2 2 6 4" xfId="6361"/>
    <cellStyle name="メモ 20 2 2 6 5" xfId="6362"/>
    <cellStyle name="メモ 20 2 2 7" xfId="6363"/>
    <cellStyle name="メモ 20 2 2 7 2" xfId="6364"/>
    <cellStyle name="メモ 20 2 2 7 3" xfId="6365"/>
    <cellStyle name="メモ 20 2 2 8" xfId="6366"/>
    <cellStyle name="メモ 20 2 2 8 2" xfId="6367"/>
    <cellStyle name="メモ 20 2 2 8 3" xfId="6368"/>
    <cellStyle name="メモ 20 2 2 9" xfId="6369"/>
    <cellStyle name="メモ 20 2 3" xfId="6370"/>
    <cellStyle name="メモ 20 2 3 10" xfId="6371"/>
    <cellStyle name="メモ 20 2 3 2" xfId="6372"/>
    <cellStyle name="メモ 20 2 3 2 2" xfId="6373"/>
    <cellStyle name="メモ 20 2 3 2 2 2" xfId="6374"/>
    <cellStyle name="メモ 20 2 3 2 2 3" xfId="6375"/>
    <cellStyle name="メモ 20 2 3 2 3" xfId="6376"/>
    <cellStyle name="メモ 20 2 3 2 3 2" xfId="6377"/>
    <cellStyle name="メモ 20 2 3 2 3 3" xfId="6378"/>
    <cellStyle name="メモ 20 2 3 2 4" xfId="6379"/>
    <cellStyle name="メモ 20 2 3 2 5" xfId="6380"/>
    <cellStyle name="メモ 20 2 3 3" xfId="6381"/>
    <cellStyle name="メモ 20 2 3 3 2" xfId="6382"/>
    <cellStyle name="メモ 20 2 3 3 2 2" xfId="6383"/>
    <cellStyle name="メモ 20 2 3 3 2 3" xfId="6384"/>
    <cellStyle name="メモ 20 2 3 3 3" xfId="6385"/>
    <cellStyle name="メモ 20 2 3 3 3 2" xfId="6386"/>
    <cellStyle name="メモ 20 2 3 3 3 3" xfId="6387"/>
    <cellStyle name="メモ 20 2 3 3 4" xfId="6388"/>
    <cellStyle name="メモ 20 2 3 3 5" xfId="6389"/>
    <cellStyle name="メモ 20 2 3 4" xfId="6390"/>
    <cellStyle name="メモ 20 2 3 4 2" xfId="6391"/>
    <cellStyle name="メモ 20 2 3 4 2 2" xfId="6392"/>
    <cellStyle name="メモ 20 2 3 4 2 3" xfId="6393"/>
    <cellStyle name="メモ 20 2 3 4 3" xfId="6394"/>
    <cellStyle name="メモ 20 2 3 4 3 2" xfId="6395"/>
    <cellStyle name="メモ 20 2 3 4 3 3" xfId="6396"/>
    <cellStyle name="メモ 20 2 3 4 4" xfId="6397"/>
    <cellStyle name="メモ 20 2 3 4 5" xfId="6398"/>
    <cellStyle name="メモ 20 2 3 5" xfId="6399"/>
    <cellStyle name="メモ 20 2 3 5 2" xfId="6400"/>
    <cellStyle name="メモ 20 2 3 5 2 2" xfId="6401"/>
    <cellStyle name="メモ 20 2 3 5 2 3" xfId="6402"/>
    <cellStyle name="メモ 20 2 3 5 3" xfId="6403"/>
    <cellStyle name="メモ 20 2 3 5 3 2" xfId="6404"/>
    <cellStyle name="メモ 20 2 3 5 3 3" xfId="6405"/>
    <cellStyle name="メモ 20 2 3 5 4" xfId="6406"/>
    <cellStyle name="メモ 20 2 3 5 5" xfId="6407"/>
    <cellStyle name="メモ 20 2 3 6" xfId="6408"/>
    <cellStyle name="メモ 20 2 3 6 2" xfId="6409"/>
    <cellStyle name="メモ 20 2 3 6 2 2" xfId="6410"/>
    <cellStyle name="メモ 20 2 3 6 2 3" xfId="6411"/>
    <cellStyle name="メモ 20 2 3 6 3" xfId="6412"/>
    <cellStyle name="メモ 20 2 3 6 3 2" xfId="6413"/>
    <cellStyle name="メモ 20 2 3 6 3 3" xfId="6414"/>
    <cellStyle name="メモ 20 2 3 6 4" xfId="6415"/>
    <cellStyle name="メモ 20 2 3 6 5" xfId="6416"/>
    <cellStyle name="メモ 20 2 3 7" xfId="6417"/>
    <cellStyle name="メモ 20 2 3 7 2" xfId="6418"/>
    <cellStyle name="メモ 20 2 3 7 3" xfId="6419"/>
    <cellStyle name="メモ 20 2 3 8" xfId="6420"/>
    <cellStyle name="メモ 20 2 3 8 2" xfId="6421"/>
    <cellStyle name="メモ 20 2 3 8 3" xfId="6422"/>
    <cellStyle name="メモ 20 2 3 9" xfId="6423"/>
    <cellStyle name="メモ 20 2 4" xfId="6424"/>
    <cellStyle name="メモ 20 2 4 2" xfId="6425"/>
    <cellStyle name="メモ 20 2 4 2 2" xfId="6426"/>
    <cellStyle name="メモ 20 2 4 2 3" xfId="6427"/>
    <cellStyle name="メモ 20 2 4 3" xfId="6428"/>
    <cellStyle name="メモ 20 2 4 3 2" xfId="6429"/>
    <cellStyle name="メモ 20 2 4 3 3" xfId="6430"/>
    <cellStyle name="メモ 20 2 4 4" xfId="6431"/>
    <cellStyle name="メモ 20 2 4 5" xfId="6432"/>
    <cellStyle name="メモ 20 2 5" xfId="6433"/>
    <cellStyle name="メモ 20 2 5 2" xfId="6434"/>
    <cellStyle name="メモ 20 2 5 2 2" xfId="6435"/>
    <cellStyle name="メモ 20 2 5 2 3" xfId="6436"/>
    <cellStyle name="メモ 20 2 5 3" xfId="6437"/>
    <cellStyle name="メモ 20 2 5 3 2" xfId="6438"/>
    <cellStyle name="メモ 20 2 5 3 3" xfId="6439"/>
    <cellStyle name="メモ 20 2 5 4" xfId="6440"/>
    <cellStyle name="メモ 20 2 5 5" xfId="6441"/>
    <cellStyle name="メモ 20 2 6" xfId="6442"/>
    <cellStyle name="メモ 20 2 6 2" xfId="6443"/>
    <cellStyle name="メモ 20 2 6 2 2" xfId="6444"/>
    <cellStyle name="メモ 20 2 6 2 3" xfId="6445"/>
    <cellStyle name="メモ 20 2 6 3" xfId="6446"/>
    <cellStyle name="メモ 20 2 6 3 2" xfId="6447"/>
    <cellStyle name="メモ 20 2 6 3 3" xfId="6448"/>
    <cellStyle name="メモ 20 2 6 4" xfId="6449"/>
    <cellStyle name="メモ 20 2 6 5" xfId="6450"/>
    <cellStyle name="メモ 20 2 7" xfId="6451"/>
    <cellStyle name="メモ 20 2 7 2" xfId="6452"/>
    <cellStyle name="メモ 20 2 7 3" xfId="6453"/>
    <cellStyle name="メモ 20 2 8" xfId="6454"/>
    <cellStyle name="メモ 20 2 9" xfId="6455"/>
    <cellStyle name="メモ 20 3" xfId="6456"/>
    <cellStyle name="メモ 20 3 10" xfId="6457"/>
    <cellStyle name="メモ 20 3 2" xfId="6458"/>
    <cellStyle name="メモ 20 3 2 2" xfId="6459"/>
    <cellStyle name="メモ 20 3 2 2 2" xfId="6460"/>
    <cellStyle name="メモ 20 3 2 2 3" xfId="6461"/>
    <cellStyle name="メモ 20 3 2 3" xfId="6462"/>
    <cellStyle name="メモ 20 3 2 3 2" xfId="6463"/>
    <cellStyle name="メモ 20 3 2 3 3" xfId="6464"/>
    <cellStyle name="メモ 20 3 2 4" xfId="6465"/>
    <cellStyle name="メモ 20 3 2 5" xfId="6466"/>
    <cellStyle name="メモ 20 3 3" xfId="6467"/>
    <cellStyle name="メモ 20 3 3 2" xfId="6468"/>
    <cellStyle name="メモ 20 3 3 2 2" xfId="6469"/>
    <cellStyle name="メモ 20 3 3 2 3" xfId="6470"/>
    <cellStyle name="メモ 20 3 3 3" xfId="6471"/>
    <cellStyle name="メモ 20 3 3 3 2" xfId="6472"/>
    <cellStyle name="メモ 20 3 3 3 3" xfId="6473"/>
    <cellStyle name="メモ 20 3 3 4" xfId="6474"/>
    <cellStyle name="メモ 20 3 3 5" xfId="6475"/>
    <cellStyle name="メモ 20 3 4" xfId="6476"/>
    <cellStyle name="メモ 20 3 4 2" xfId="6477"/>
    <cellStyle name="メモ 20 3 4 2 2" xfId="6478"/>
    <cellStyle name="メモ 20 3 4 2 3" xfId="6479"/>
    <cellStyle name="メモ 20 3 4 3" xfId="6480"/>
    <cellStyle name="メモ 20 3 4 3 2" xfId="6481"/>
    <cellStyle name="メモ 20 3 4 3 3" xfId="6482"/>
    <cellStyle name="メモ 20 3 4 4" xfId="6483"/>
    <cellStyle name="メモ 20 3 4 5" xfId="6484"/>
    <cellStyle name="メモ 20 3 5" xfId="6485"/>
    <cellStyle name="メモ 20 3 5 2" xfId="6486"/>
    <cellStyle name="メモ 20 3 5 2 2" xfId="6487"/>
    <cellStyle name="メモ 20 3 5 2 3" xfId="6488"/>
    <cellStyle name="メモ 20 3 5 3" xfId="6489"/>
    <cellStyle name="メモ 20 3 5 3 2" xfId="6490"/>
    <cellStyle name="メモ 20 3 5 3 3" xfId="6491"/>
    <cellStyle name="メモ 20 3 5 4" xfId="6492"/>
    <cellStyle name="メモ 20 3 5 5" xfId="6493"/>
    <cellStyle name="メモ 20 3 6" xfId="6494"/>
    <cellStyle name="メモ 20 3 6 2" xfId="6495"/>
    <cellStyle name="メモ 20 3 6 2 2" xfId="6496"/>
    <cellStyle name="メモ 20 3 6 2 3" xfId="6497"/>
    <cellStyle name="メモ 20 3 6 3" xfId="6498"/>
    <cellStyle name="メモ 20 3 6 3 2" xfId="6499"/>
    <cellStyle name="メモ 20 3 6 3 3" xfId="6500"/>
    <cellStyle name="メモ 20 3 6 4" xfId="6501"/>
    <cellStyle name="メモ 20 3 6 5" xfId="6502"/>
    <cellStyle name="メモ 20 3 7" xfId="6503"/>
    <cellStyle name="メモ 20 3 7 2" xfId="6504"/>
    <cellStyle name="メモ 20 3 7 3" xfId="6505"/>
    <cellStyle name="メモ 20 3 8" xfId="6506"/>
    <cellStyle name="メモ 20 3 8 2" xfId="6507"/>
    <cellStyle name="メモ 20 3 8 3" xfId="6508"/>
    <cellStyle name="メモ 20 3 9" xfId="6509"/>
    <cellStyle name="メモ 20 4" xfId="6510"/>
    <cellStyle name="メモ 20 4 10" xfId="6511"/>
    <cellStyle name="メモ 20 4 2" xfId="6512"/>
    <cellStyle name="メモ 20 4 2 2" xfId="6513"/>
    <cellStyle name="メモ 20 4 2 2 2" xfId="6514"/>
    <cellStyle name="メモ 20 4 2 2 3" xfId="6515"/>
    <cellStyle name="メモ 20 4 2 3" xfId="6516"/>
    <cellStyle name="メモ 20 4 2 3 2" xfId="6517"/>
    <cellStyle name="メモ 20 4 2 3 3" xfId="6518"/>
    <cellStyle name="メモ 20 4 2 4" xfId="6519"/>
    <cellStyle name="メモ 20 4 2 5" xfId="6520"/>
    <cellStyle name="メモ 20 4 3" xfId="6521"/>
    <cellStyle name="メモ 20 4 3 2" xfId="6522"/>
    <cellStyle name="メモ 20 4 3 2 2" xfId="6523"/>
    <cellStyle name="メモ 20 4 3 2 3" xfId="6524"/>
    <cellStyle name="メモ 20 4 3 3" xfId="6525"/>
    <cellStyle name="メモ 20 4 3 3 2" xfId="6526"/>
    <cellStyle name="メモ 20 4 3 3 3" xfId="6527"/>
    <cellStyle name="メモ 20 4 3 4" xfId="6528"/>
    <cellStyle name="メモ 20 4 3 5" xfId="6529"/>
    <cellStyle name="メモ 20 4 4" xfId="6530"/>
    <cellStyle name="メモ 20 4 4 2" xfId="6531"/>
    <cellStyle name="メモ 20 4 4 2 2" xfId="6532"/>
    <cellStyle name="メモ 20 4 4 2 3" xfId="6533"/>
    <cellStyle name="メモ 20 4 4 3" xfId="6534"/>
    <cellStyle name="メモ 20 4 4 3 2" xfId="6535"/>
    <cellStyle name="メモ 20 4 4 3 3" xfId="6536"/>
    <cellStyle name="メモ 20 4 4 4" xfId="6537"/>
    <cellStyle name="メモ 20 4 4 5" xfId="6538"/>
    <cellStyle name="メモ 20 4 5" xfId="6539"/>
    <cellStyle name="メモ 20 4 5 2" xfId="6540"/>
    <cellStyle name="メモ 20 4 5 2 2" xfId="6541"/>
    <cellStyle name="メモ 20 4 5 2 3" xfId="6542"/>
    <cellStyle name="メモ 20 4 5 3" xfId="6543"/>
    <cellStyle name="メモ 20 4 5 3 2" xfId="6544"/>
    <cellStyle name="メモ 20 4 5 3 3" xfId="6545"/>
    <cellStyle name="メモ 20 4 5 4" xfId="6546"/>
    <cellStyle name="メモ 20 4 5 5" xfId="6547"/>
    <cellStyle name="メモ 20 4 6" xfId="6548"/>
    <cellStyle name="メモ 20 4 6 2" xfId="6549"/>
    <cellStyle name="メモ 20 4 6 2 2" xfId="6550"/>
    <cellStyle name="メモ 20 4 6 2 3" xfId="6551"/>
    <cellStyle name="メモ 20 4 6 3" xfId="6552"/>
    <cellStyle name="メモ 20 4 6 3 2" xfId="6553"/>
    <cellStyle name="メモ 20 4 6 3 3" xfId="6554"/>
    <cellStyle name="メモ 20 4 6 4" xfId="6555"/>
    <cellStyle name="メモ 20 4 6 5" xfId="6556"/>
    <cellStyle name="メモ 20 4 7" xfId="6557"/>
    <cellStyle name="メモ 20 4 7 2" xfId="6558"/>
    <cellStyle name="メモ 20 4 7 3" xfId="6559"/>
    <cellStyle name="メモ 20 4 8" xfId="6560"/>
    <cellStyle name="メモ 20 4 8 2" xfId="6561"/>
    <cellStyle name="メモ 20 4 8 3" xfId="6562"/>
    <cellStyle name="メモ 20 4 9" xfId="6563"/>
    <cellStyle name="メモ 20 5" xfId="6564"/>
    <cellStyle name="メモ 20 5 2" xfId="6565"/>
    <cellStyle name="メモ 20 5 2 2" xfId="6566"/>
    <cellStyle name="メモ 20 5 2 3" xfId="6567"/>
    <cellStyle name="メモ 20 5 3" xfId="6568"/>
    <cellStyle name="メモ 20 5 3 2" xfId="6569"/>
    <cellStyle name="メモ 20 5 3 3" xfId="6570"/>
    <cellStyle name="メモ 20 5 4" xfId="6571"/>
    <cellStyle name="メモ 20 5 5" xfId="6572"/>
    <cellStyle name="メモ 20 6" xfId="6573"/>
    <cellStyle name="メモ 20 6 2" xfId="6574"/>
    <cellStyle name="メモ 20 6 2 2" xfId="6575"/>
    <cellStyle name="メモ 20 6 2 3" xfId="6576"/>
    <cellStyle name="メモ 20 6 3" xfId="6577"/>
    <cellStyle name="メモ 20 6 3 2" xfId="6578"/>
    <cellStyle name="メモ 20 6 3 3" xfId="6579"/>
    <cellStyle name="メモ 20 6 4" xfId="6580"/>
    <cellStyle name="メモ 20 6 5" xfId="6581"/>
    <cellStyle name="メモ 20 7" xfId="6582"/>
    <cellStyle name="メモ 20 7 2" xfId="6583"/>
    <cellStyle name="メモ 20 7 2 2" xfId="6584"/>
    <cellStyle name="メモ 20 7 2 3" xfId="6585"/>
    <cellStyle name="メモ 20 7 3" xfId="6586"/>
    <cellStyle name="メモ 20 7 3 2" xfId="6587"/>
    <cellStyle name="メモ 20 7 3 3" xfId="6588"/>
    <cellStyle name="メモ 20 7 4" xfId="6589"/>
    <cellStyle name="メモ 20 7 5" xfId="6590"/>
    <cellStyle name="メモ 20 8" xfId="6591"/>
    <cellStyle name="メモ 20 8 2" xfId="6592"/>
    <cellStyle name="メモ 20 8 3" xfId="6593"/>
    <cellStyle name="メモ 20 9" xfId="6594"/>
    <cellStyle name="メモ 21" xfId="6595"/>
    <cellStyle name="メモ 21 10" xfId="6596"/>
    <cellStyle name="メモ 21 11" xfId="6597"/>
    <cellStyle name="メモ 21 12" xfId="45964"/>
    <cellStyle name="メモ 21 13" xfId="45782"/>
    <cellStyle name="メモ 21 2" xfId="6598"/>
    <cellStyle name="メモ 21 2 10" xfId="46196"/>
    <cellStyle name="メモ 21 2 11" xfId="46428"/>
    <cellStyle name="メモ 21 2 2" xfId="6599"/>
    <cellStyle name="メモ 21 2 2 10" xfId="6600"/>
    <cellStyle name="メモ 21 2 2 2" xfId="6601"/>
    <cellStyle name="メモ 21 2 2 2 2" xfId="6602"/>
    <cellStyle name="メモ 21 2 2 2 2 2" xfId="6603"/>
    <cellStyle name="メモ 21 2 2 2 2 3" xfId="6604"/>
    <cellStyle name="メモ 21 2 2 2 3" xfId="6605"/>
    <cellStyle name="メモ 21 2 2 2 3 2" xfId="6606"/>
    <cellStyle name="メモ 21 2 2 2 3 3" xfId="6607"/>
    <cellStyle name="メモ 21 2 2 2 4" xfId="6608"/>
    <cellStyle name="メモ 21 2 2 2 5" xfId="6609"/>
    <cellStyle name="メモ 21 2 2 3" xfId="6610"/>
    <cellStyle name="メモ 21 2 2 3 2" xfId="6611"/>
    <cellStyle name="メモ 21 2 2 3 2 2" xfId="6612"/>
    <cellStyle name="メモ 21 2 2 3 2 3" xfId="6613"/>
    <cellStyle name="メモ 21 2 2 3 3" xfId="6614"/>
    <cellStyle name="メモ 21 2 2 3 3 2" xfId="6615"/>
    <cellStyle name="メモ 21 2 2 3 3 3" xfId="6616"/>
    <cellStyle name="メモ 21 2 2 3 4" xfId="6617"/>
    <cellStyle name="メモ 21 2 2 3 5" xfId="6618"/>
    <cellStyle name="メモ 21 2 2 4" xfId="6619"/>
    <cellStyle name="メモ 21 2 2 4 2" xfId="6620"/>
    <cellStyle name="メモ 21 2 2 4 2 2" xfId="6621"/>
    <cellStyle name="メモ 21 2 2 4 2 3" xfId="6622"/>
    <cellStyle name="メモ 21 2 2 4 3" xfId="6623"/>
    <cellStyle name="メモ 21 2 2 4 3 2" xfId="6624"/>
    <cellStyle name="メモ 21 2 2 4 3 3" xfId="6625"/>
    <cellStyle name="メモ 21 2 2 4 4" xfId="6626"/>
    <cellStyle name="メモ 21 2 2 4 5" xfId="6627"/>
    <cellStyle name="メモ 21 2 2 5" xfId="6628"/>
    <cellStyle name="メモ 21 2 2 5 2" xfId="6629"/>
    <cellStyle name="メモ 21 2 2 5 2 2" xfId="6630"/>
    <cellStyle name="メモ 21 2 2 5 2 3" xfId="6631"/>
    <cellStyle name="メモ 21 2 2 5 3" xfId="6632"/>
    <cellStyle name="メモ 21 2 2 5 3 2" xfId="6633"/>
    <cellStyle name="メモ 21 2 2 5 3 3" xfId="6634"/>
    <cellStyle name="メモ 21 2 2 5 4" xfId="6635"/>
    <cellStyle name="メモ 21 2 2 5 5" xfId="6636"/>
    <cellStyle name="メモ 21 2 2 6" xfId="6637"/>
    <cellStyle name="メモ 21 2 2 6 2" xfId="6638"/>
    <cellStyle name="メモ 21 2 2 6 2 2" xfId="6639"/>
    <cellStyle name="メモ 21 2 2 6 2 3" xfId="6640"/>
    <cellStyle name="メモ 21 2 2 6 3" xfId="6641"/>
    <cellStyle name="メモ 21 2 2 6 3 2" xfId="6642"/>
    <cellStyle name="メモ 21 2 2 6 3 3" xfId="6643"/>
    <cellStyle name="メモ 21 2 2 6 4" xfId="6644"/>
    <cellStyle name="メモ 21 2 2 6 5" xfId="6645"/>
    <cellStyle name="メモ 21 2 2 7" xfId="6646"/>
    <cellStyle name="メモ 21 2 2 7 2" xfId="6647"/>
    <cellStyle name="メモ 21 2 2 7 3" xfId="6648"/>
    <cellStyle name="メモ 21 2 2 8" xfId="6649"/>
    <cellStyle name="メモ 21 2 2 8 2" xfId="6650"/>
    <cellStyle name="メモ 21 2 2 8 3" xfId="6651"/>
    <cellStyle name="メモ 21 2 2 9" xfId="6652"/>
    <cellStyle name="メモ 21 2 3" xfId="6653"/>
    <cellStyle name="メモ 21 2 3 10" xfId="6654"/>
    <cellStyle name="メモ 21 2 3 2" xfId="6655"/>
    <cellStyle name="メモ 21 2 3 2 2" xfId="6656"/>
    <cellStyle name="メモ 21 2 3 2 2 2" xfId="6657"/>
    <cellStyle name="メモ 21 2 3 2 2 3" xfId="6658"/>
    <cellStyle name="メモ 21 2 3 2 3" xfId="6659"/>
    <cellStyle name="メモ 21 2 3 2 3 2" xfId="6660"/>
    <cellStyle name="メモ 21 2 3 2 3 3" xfId="6661"/>
    <cellStyle name="メモ 21 2 3 2 4" xfId="6662"/>
    <cellStyle name="メモ 21 2 3 2 5" xfId="6663"/>
    <cellStyle name="メモ 21 2 3 3" xfId="6664"/>
    <cellStyle name="メモ 21 2 3 3 2" xfId="6665"/>
    <cellStyle name="メモ 21 2 3 3 2 2" xfId="6666"/>
    <cellStyle name="メモ 21 2 3 3 2 3" xfId="6667"/>
    <cellStyle name="メモ 21 2 3 3 3" xfId="6668"/>
    <cellStyle name="メモ 21 2 3 3 3 2" xfId="6669"/>
    <cellStyle name="メモ 21 2 3 3 3 3" xfId="6670"/>
    <cellStyle name="メモ 21 2 3 3 4" xfId="6671"/>
    <cellStyle name="メモ 21 2 3 3 5" xfId="6672"/>
    <cellStyle name="メモ 21 2 3 4" xfId="6673"/>
    <cellStyle name="メモ 21 2 3 4 2" xfId="6674"/>
    <cellStyle name="メモ 21 2 3 4 2 2" xfId="6675"/>
    <cellStyle name="メモ 21 2 3 4 2 3" xfId="6676"/>
    <cellStyle name="メモ 21 2 3 4 3" xfId="6677"/>
    <cellStyle name="メモ 21 2 3 4 3 2" xfId="6678"/>
    <cellStyle name="メモ 21 2 3 4 3 3" xfId="6679"/>
    <cellStyle name="メモ 21 2 3 4 4" xfId="6680"/>
    <cellStyle name="メモ 21 2 3 4 5" xfId="6681"/>
    <cellStyle name="メモ 21 2 3 5" xfId="6682"/>
    <cellStyle name="メモ 21 2 3 5 2" xfId="6683"/>
    <cellStyle name="メモ 21 2 3 5 2 2" xfId="6684"/>
    <cellStyle name="メモ 21 2 3 5 2 3" xfId="6685"/>
    <cellStyle name="メモ 21 2 3 5 3" xfId="6686"/>
    <cellStyle name="メモ 21 2 3 5 3 2" xfId="6687"/>
    <cellStyle name="メモ 21 2 3 5 3 3" xfId="6688"/>
    <cellStyle name="メモ 21 2 3 5 4" xfId="6689"/>
    <cellStyle name="メモ 21 2 3 5 5" xfId="6690"/>
    <cellStyle name="メモ 21 2 3 6" xfId="6691"/>
    <cellStyle name="メモ 21 2 3 6 2" xfId="6692"/>
    <cellStyle name="メモ 21 2 3 6 2 2" xfId="6693"/>
    <cellStyle name="メモ 21 2 3 6 2 3" xfId="6694"/>
    <cellStyle name="メモ 21 2 3 6 3" xfId="6695"/>
    <cellStyle name="メモ 21 2 3 6 3 2" xfId="6696"/>
    <cellStyle name="メモ 21 2 3 6 3 3" xfId="6697"/>
    <cellStyle name="メモ 21 2 3 6 4" xfId="6698"/>
    <cellStyle name="メモ 21 2 3 6 5" xfId="6699"/>
    <cellStyle name="メモ 21 2 3 7" xfId="6700"/>
    <cellStyle name="メモ 21 2 3 7 2" xfId="6701"/>
    <cellStyle name="メモ 21 2 3 7 3" xfId="6702"/>
    <cellStyle name="メモ 21 2 3 8" xfId="6703"/>
    <cellStyle name="メモ 21 2 3 8 2" xfId="6704"/>
    <cellStyle name="メモ 21 2 3 8 3" xfId="6705"/>
    <cellStyle name="メモ 21 2 3 9" xfId="6706"/>
    <cellStyle name="メモ 21 2 4" xfId="6707"/>
    <cellStyle name="メモ 21 2 4 2" xfId="6708"/>
    <cellStyle name="メモ 21 2 4 2 2" xfId="6709"/>
    <cellStyle name="メモ 21 2 4 2 3" xfId="6710"/>
    <cellStyle name="メモ 21 2 4 3" xfId="6711"/>
    <cellStyle name="メモ 21 2 4 3 2" xfId="6712"/>
    <cellStyle name="メモ 21 2 4 3 3" xfId="6713"/>
    <cellStyle name="メモ 21 2 4 4" xfId="6714"/>
    <cellStyle name="メモ 21 2 4 5" xfId="6715"/>
    <cellStyle name="メモ 21 2 5" xfId="6716"/>
    <cellStyle name="メモ 21 2 5 2" xfId="6717"/>
    <cellStyle name="メモ 21 2 5 2 2" xfId="6718"/>
    <cellStyle name="メモ 21 2 5 2 3" xfId="6719"/>
    <cellStyle name="メモ 21 2 5 3" xfId="6720"/>
    <cellStyle name="メモ 21 2 5 3 2" xfId="6721"/>
    <cellStyle name="メモ 21 2 5 3 3" xfId="6722"/>
    <cellStyle name="メモ 21 2 5 4" xfId="6723"/>
    <cellStyle name="メモ 21 2 5 5" xfId="6724"/>
    <cellStyle name="メモ 21 2 6" xfId="6725"/>
    <cellStyle name="メモ 21 2 6 2" xfId="6726"/>
    <cellStyle name="メモ 21 2 6 2 2" xfId="6727"/>
    <cellStyle name="メモ 21 2 6 2 3" xfId="6728"/>
    <cellStyle name="メモ 21 2 6 3" xfId="6729"/>
    <cellStyle name="メモ 21 2 6 3 2" xfId="6730"/>
    <cellStyle name="メモ 21 2 6 3 3" xfId="6731"/>
    <cellStyle name="メモ 21 2 6 4" xfId="6732"/>
    <cellStyle name="メモ 21 2 6 5" xfId="6733"/>
    <cellStyle name="メモ 21 2 7" xfId="6734"/>
    <cellStyle name="メモ 21 2 7 2" xfId="6735"/>
    <cellStyle name="メモ 21 2 7 3" xfId="6736"/>
    <cellStyle name="メモ 21 2 8" xfId="6737"/>
    <cellStyle name="メモ 21 2 9" xfId="6738"/>
    <cellStyle name="メモ 21 3" xfId="6739"/>
    <cellStyle name="メモ 21 3 10" xfId="6740"/>
    <cellStyle name="メモ 21 3 2" xfId="6741"/>
    <cellStyle name="メモ 21 3 2 2" xfId="6742"/>
    <cellStyle name="メモ 21 3 2 2 2" xfId="6743"/>
    <cellStyle name="メモ 21 3 2 2 3" xfId="6744"/>
    <cellStyle name="メモ 21 3 2 3" xfId="6745"/>
    <cellStyle name="メモ 21 3 2 3 2" xfId="6746"/>
    <cellStyle name="メモ 21 3 2 3 3" xfId="6747"/>
    <cellStyle name="メモ 21 3 2 4" xfId="6748"/>
    <cellStyle name="メモ 21 3 2 5" xfId="6749"/>
    <cellStyle name="メモ 21 3 3" xfId="6750"/>
    <cellStyle name="メモ 21 3 3 2" xfId="6751"/>
    <cellStyle name="メモ 21 3 3 2 2" xfId="6752"/>
    <cellStyle name="メモ 21 3 3 2 3" xfId="6753"/>
    <cellStyle name="メモ 21 3 3 3" xfId="6754"/>
    <cellStyle name="メモ 21 3 3 3 2" xfId="6755"/>
    <cellStyle name="メモ 21 3 3 3 3" xfId="6756"/>
    <cellStyle name="メモ 21 3 3 4" xfId="6757"/>
    <cellStyle name="メモ 21 3 3 5" xfId="6758"/>
    <cellStyle name="メモ 21 3 4" xfId="6759"/>
    <cellStyle name="メモ 21 3 4 2" xfId="6760"/>
    <cellStyle name="メモ 21 3 4 2 2" xfId="6761"/>
    <cellStyle name="メモ 21 3 4 2 3" xfId="6762"/>
    <cellStyle name="メモ 21 3 4 3" xfId="6763"/>
    <cellStyle name="メモ 21 3 4 3 2" xfId="6764"/>
    <cellStyle name="メモ 21 3 4 3 3" xfId="6765"/>
    <cellStyle name="メモ 21 3 4 4" xfId="6766"/>
    <cellStyle name="メモ 21 3 4 5" xfId="6767"/>
    <cellStyle name="メモ 21 3 5" xfId="6768"/>
    <cellStyle name="メモ 21 3 5 2" xfId="6769"/>
    <cellStyle name="メモ 21 3 5 2 2" xfId="6770"/>
    <cellStyle name="メモ 21 3 5 2 3" xfId="6771"/>
    <cellStyle name="メモ 21 3 5 3" xfId="6772"/>
    <cellStyle name="メモ 21 3 5 3 2" xfId="6773"/>
    <cellStyle name="メモ 21 3 5 3 3" xfId="6774"/>
    <cellStyle name="メモ 21 3 5 4" xfId="6775"/>
    <cellStyle name="メモ 21 3 5 5" xfId="6776"/>
    <cellStyle name="メモ 21 3 6" xfId="6777"/>
    <cellStyle name="メモ 21 3 6 2" xfId="6778"/>
    <cellStyle name="メモ 21 3 6 2 2" xfId="6779"/>
    <cellStyle name="メモ 21 3 6 2 3" xfId="6780"/>
    <cellStyle name="メモ 21 3 6 3" xfId="6781"/>
    <cellStyle name="メモ 21 3 6 3 2" xfId="6782"/>
    <cellStyle name="メモ 21 3 6 3 3" xfId="6783"/>
    <cellStyle name="メモ 21 3 6 4" xfId="6784"/>
    <cellStyle name="メモ 21 3 6 5" xfId="6785"/>
    <cellStyle name="メモ 21 3 7" xfId="6786"/>
    <cellStyle name="メモ 21 3 7 2" xfId="6787"/>
    <cellStyle name="メモ 21 3 7 3" xfId="6788"/>
    <cellStyle name="メモ 21 3 8" xfId="6789"/>
    <cellStyle name="メモ 21 3 8 2" xfId="6790"/>
    <cellStyle name="メモ 21 3 8 3" xfId="6791"/>
    <cellStyle name="メモ 21 3 9" xfId="6792"/>
    <cellStyle name="メモ 21 4" xfId="6793"/>
    <cellStyle name="メモ 21 4 10" xfId="6794"/>
    <cellStyle name="メモ 21 4 2" xfId="6795"/>
    <cellStyle name="メモ 21 4 2 2" xfId="6796"/>
    <cellStyle name="メモ 21 4 2 2 2" xfId="6797"/>
    <cellStyle name="メモ 21 4 2 2 3" xfId="6798"/>
    <cellStyle name="メモ 21 4 2 3" xfId="6799"/>
    <cellStyle name="メモ 21 4 2 3 2" xfId="6800"/>
    <cellStyle name="メモ 21 4 2 3 3" xfId="6801"/>
    <cellStyle name="メモ 21 4 2 4" xfId="6802"/>
    <cellStyle name="メモ 21 4 2 5" xfId="6803"/>
    <cellStyle name="メモ 21 4 3" xfId="6804"/>
    <cellStyle name="メモ 21 4 3 2" xfId="6805"/>
    <cellStyle name="メモ 21 4 3 2 2" xfId="6806"/>
    <cellStyle name="メモ 21 4 3 2 3" xfId="6807"/>
    <cellStyle name="メモ 21 4 3 3" xfId="6808"/>
    <cellStyle name="メモ 21 4 3 3 2" xfId="6809"/>
    <cellStyle name="メモ 21 4 3 3 3" xfId="6810"/>
    <cellStyle name="メモ 21 4 3 4" xfId="6811"/>
    <cellStyle name="メモ 21 4 3 5" xfId="6812"/>
    <cellStyle name="メモ 21 4 4" xfId="6813"/>
    <cellStyle name="メモ 21 4 4 2" xfId="6814"/>
    <cellStyle name="メモ 21 4 4 2 2" xfId="6815"/>
    <cellStyle name="メモ 21 4 4 2 3" xfId="6816"/>
    <cellStyle name="メモ 21 4 4 3" xfId="6817"/>
    <cellStyle name="メモ 21 4 4 3 2" xfId="6818"/>
    <cellStyle name="メモ 21 4 4 3 3" xfId="6819"/>
    <cellStyle name="メモ 21 4 4 4" xfId="6820"/>
    <cellStyle name="メモ 21 4 4 5" xfId="6821"/>
    <cellStyle name="メモ 21 4 5" xfId="6822"/>
    <cellStyle name="メモ 21 4 5 2" xfId="6823"/>
    <cellStyle name="メモ 21 4 5 2 2" xfId="6824"/>
    <cellStyle name="メモ 21 4 5 2 3" xfId="6825"/>
    <cellStyle name="メモ 21 4 5 3" xfId="6826"/>
    <cellStyle name="メモ 21 4 5 3 2" xfId="6827"/>
    <cellStyle name="メモ 21 4 5 3 3" xfId="6828"/>
    <cellStyle name="メモ 21 4 5 4" xfId="6829"/>
    <cellStyle name="メモ 21 4 5 5" xfId="6830"/>
    <cellStyle name="メモ 21 4 6" xfId="6831"/>
    <cellStyle name="メモ 21 4 6 2" xfId="6832"/>
    <cellStyle name="メモ 21 4 6 2 2" xfId="6833"/>
    <cellStyle name="メモ 21 4 6 2 3" xfId="6834"/>
    <cellStyle name="メモ 21 4 6 3" xfId="6835"/>
    <cellStyle name="メモ 21 4 6 3 2" xfId="6836"/>
    <cellStyle name="メモ 21 4 6 3 3" xfId="6837"/>
    <cellStyle name="メモ 21 4 6 4" xfId="6838"/>
    <cellStyle name="メモ 21 4 6 5" xfId="6839"/>
    <cellStyle name="メモ 21 4 7" xfId="6840"/>
    <cellStyle name="メモ 21 4 7 2" xfId="6841"/>
    <cellStyle name="メモ 21 4 7 3" xfId="6842"/>
    <cellStyle name="メモ 21 4 8" xfId="6843"/>
    <cellStyle name="メモ 21 4 8 2" xfId="6844"/>
    <cellStyle name="メモ 21 4 8 3" xfId="6845"/>
    <cellStyle name="メモ 21 4 9" xfId="6846"/>
    <cellStyle name="メモ 21 5" xfId="6847"/>
    <cellStyle name="メモ 21 5 2" xfId="6848"/>
    <cellStyle name="メモ 21 5 2 2" xfId="6849"/>
    <cellStyle name="メモ 21 5 2 3" xfId="6850"/>
    <cellStyle name="メモ 21 5 3" xfId="6851"/>
    <cellStyle name="メモ 21 5 3 2" xfId="6852"/>
    <cellStyle name="メモ 21 5 3 3" xfId="6853"/>
    <cellStyle name="メモ 21 5 4" xfId="6854"/>
    <cellStyle name="メモ 21 5 5" xfId="6855"/>
    <cellStyle name="メモ 21 6" xfId="6856"/>
    <cellStyle name="メモ 21 6 2" xfId="6857"/>
    <cellStyle name="メモ 21 6 2 2" xfId="6858"/>
    <cellStyle name="メモ 21 6 2 3" xfId="6859"/>
    <cellStyle name="メモ 21 6 3" xfId="6860"/>
    <cellStyle name="メモ 21 6 3 2" xfId="6861"/>
    <cellStyle name="メモ 21 6 3 3" xfId="6862"/>
    <cellStyle name="メモ 21 6 4" xfId="6863"/>
    <cellStyle name="メモ 21 6 5" xfId="6864"/>
    <cellStyle name="メモ 21 7" xfId="6865"/>
    <cellStyle name="メモ 21 7 2" xfId="6866"/>
    <cellStyle name="メモ 21 7 2 2" xfId="6867"/>
    <cellStyle name="メモ 21 7 2 3" xfId="6868"/>
    <cellStyle name="メモ 21 7 3" xfId="6869"/>
    <cellStyle name="メモ 21 7 3 2" xfId="6870"/>
    <cellStyle name="メモ 21 7 3 3" xfId="6871"/>
    <cellStyle name="メモ 21 7 4" xfId="6872"/>
    <cellStyle name="メモ 21 7 5" xfId="6873"/>
    <cellStyle name="メモ 21 8" xfId="6874"/>
    <cellStyle name="メモ 21 8 2" xfId="6875"/>
    <cellStyle name="メモ 21 8 3" xfId="6876"/>
    <cellStyle name="メモ 21 9" xfId="6877"/>
    <cellStyle name="メモ 22" xfId="6878"/>
    <cellStyle name="メモ 22 10" xfId="6879"/>
    <cellStyle name="メモ 22 11" xfId="6880"/>
    <cellStyle name="メモ 22 12" xfId="45965"/>
    <cellStyle name="メモ 22 13" xfId="45781"/>
    <cellStyle name="メモ 22 2" xfId="6881"/>
    <cellStyle name="メモ 22 2 10" xfId="46197"/>
    <cellStyle name="メモ 22 2 11" xfId="46429"/>
    <cellStyle name="メモ 22 2 2" xfId="6882"/>
    <cellStyle name="メモ 22 2 2 10" xfId="6883"/>
    <cellStyle name="メモ 22 2 2 2" xfId="6884"/>
    <cellStyle name="メモ 22 2 2 2 2" xfId="6885"/>
    <cellStyle name="メモ 22 2 2 2 2 2" xfId="6886"/>
    <cellStyle name="メモ 22 2 2 2 2 3" xfId="6887"/>
    <cellStyle name="メモ 22 2 2 2 3" xfId="6888"/>
    <cellStyle name="メモ 22 2 2 2 3 2" xfId="6889"/>
    <cellStyle name="メモ 22 2 2 2 3 3" xfId="6890"/>
    <cellStyle name="メモ 22 2 2 2 4" xfId="6891"/>
    <cellStyle name="メモ 22 2 2 2 5" xfId="6892"/>
    <cellStyle name="メモ 22 2 2 3" xfId="6893"/>
    <cellStyle name="メモ 22 2 2 3 2" xfId="6894"/>
    <cellStyle name="メモ 22 2 2 3 2 2" xfId="6895"/>
    <cellStyle name="メモ 22 2 2 3 2 3" xfId="6896"/>
    <cellStyle name="メモ 22 2 2 3 3" xfId="6897"/>
    <cellStyle name="メモ 22 2 2 3 3 2" xfId="6898"/>
    <cellStyle name="メモ 22 2 2 3 3 3" xfId="6899"/>
    <cellStyle name="メモ 22 2 2 3 4" xfId="6900"/>
    <cellStyle name="メモ 22 2 2 3 5" xfId="6901"/>
    <cellStyle name="メモ 22 2 2 4" xfId="6902"/>
    <cellStyle name="メモ 22 2 2 4 2" xfId="6903"/>
    <cellStyle name="メモ 22 2 2 4 2 2" xfId="6904"/>
    <cellStyle name="メモ 22 2 2 4 2 3" xfId="6905"/>
    <cellStyle name="メモ 22 2 2 4 3" xfId="6906"/>
    <cellStyle name="メモ 22 2 2 4 3 2" xfId="6907"/>
    <cellStyle name="メモ 22 2 2 4 3 3" xfId="6908"/>
    <cellStyle name="メモ 22 2 2 4 4" xfId="6909"/>
    <cellStyle name="メモ 22 2 2 4 5" xfId="6910"/>
    <cellStyle name="メモ 22 2 2 5" xfId="6911"/>
    <cellStyle name="メモ 22 2 2 5 2" xfId="6912"/>
    <cellStyle name="メモ 22 2 2 5 2 2" xfId="6913"/>
    <cellStyle name="メモ 22 2 2 5 2 3" xfId="6914"/>
    <cellStyle name="メモ 22 2 2 5 3" xfId="6915"/>
    <cellStyle name="メモ 22 2 2 5 3 2" xfId="6916"/>
    <cellStyle name="メモ 22 2 2 5 3 3" xfId="6917"/>
    <cellStyle name="メモ 22 2 2 5 4" xfId="6918"/>
    <cellStyle name="メモ 22 2 2 5 5" xfId="6919"/>
    <cellStyle name="メモ 22 2 2 6" xfId="6920"/>
    <cellStyle name="メモ 22 2 2 6 2" xfId="6921"/>
    <cellStyle name="メモ 22 2 2 6 2 2" xfId="6922"/>
    <cellStyle name="メモ 22 2 2 6 2 3" xfId="6923"/>
    <cellStyle name="メモ 22 2 2 6 3" xfId="6924"/>
    <cellStyle name="メモ 22 2 2 6 3 2" xfId="6925"/>
    <cellStyle name="メモ 22 2 2 6 3 3" xfId="6926"/>
    <cellStyle name="メモ 22 2 2 6 4" xfId="6927"/>
    <cellStyle name="メモ 22 2 2 6 5" xfId="6928"/>
    <cellStyle name="メモ 22 2 2 7" xfId="6929"/>
    <cellStyle name="メモ 22 2 2 7 2" xfId="6930"/>
    <cellStyle name="メモ 22 2 2 7 3" xfId="6931"/>
    <cellStyle name="メモ 22 2 2 8" xfId="6932"/>
    <cellStyle name="メモ 22 2 2 8 2" xfId="6933"/>
    <cellStyle name="メモ 22 2 2 8 3" xfId="6934"/>
    <cellStyle name="メモ 22 2 2 9" xfId="6935"/>
    <cellStyle name="メモ 22 2 3" xfId="6936"/>
    <cellStyle name="メモ 22 2 3 10" xfId="6937"/>
    <cellStyle name="メモ 22 2 3 2" xfId="6938"/>
    <cellStyle name="メモ 22 2 3 2 2" xfId="6939"/>
    <cellStyle name="メモ 22 2 3 2 2 2" xfId="6940"/>
    <cellStyle name="メモ 22 2 3 2 2 3" xfId="6941"/>
    <cellStyle name="メモ 22 2 3 2 3" xfId="6942"/>
    <cellStyle name="メモ 22 2 3 2 3 2" xfId="6943"/>
    <cellStyle name="メモ 22 2 3 2 3 3" xfId="6944"/>
    <cellStyle name="メモ 22 2 3 2 4" xfId="6945"/>
    <cellStyle name="メモ 22 2 3 2 5" xfId="6946"/>
    <cellStyle name="メモ 22 2 3 3" xfId="6947"/>
    <cellStyle name="メモ 22 2 3 3 2" xfId="6948"/>
    <cellStyle name="メモ 22 2 3 3 2 2" xfId="6949"/>
    <cellStyle name="メモ 22 2 3 3 2 3" xfId="6950"/>
    <cellStyle name="メモ 22 2 3 3 3" xfId="6951"/>
    <cellStyle name="メモ 22 2 3 3 3 2" xfId="6952"/>
    <cellStyle name="メモ 22 2 3 3 3 3" xfId="6953"/>
    <cellStyle name="メモ 22 2 3 3 4" xfId="6954"/>
    <cellStyle name="メモ 22 2 3 3 5" xfId="6955"/>
    <cellStyle name="メモ 22 2 3 4" xfId="6956"/>
    <cellStyle name="メモ 22 2 3 4 2" xfId="6957"/>
    <cellStyle name="メモ 22 2 3 4 2 2" xfId="6958"/>
    <cellStyle name="メモ 22 2 3 4 2 3" xfId="6959"/>
    <cellStyle name="メモ 22 2 3 4 3" xfId="6960"/>
    <cellStyle name="メモ 22 2 3 4 3 2" xfId="6961"/>
    <cellStyle name="メモ 22 2 3 4 3 3" xfId="6962"/>
    <cellStyle name="メモ 22 2 3 4 4" xfId="6963"/>
    <cellStyle name="メモ 22 2 3 4 5" xfId="6964"/>
    <cellStyle name="メモ 22 2 3 5" xfId="6965"/>
    <cellStyle name="メモ 22 2 3 5 2" xfId="6966"/>
    <cellStyle name="メモ 22 2 3 5 2 2" xfId="6967"/>
    <cellStyle name="メモ 22 2 3 5 2 3" xfId="6968"/>
    <cellStyle name="メモ 22 2 3 5 3" xfId="6969"/>
    <cellStyle name="メモ 22 2 3 5 3 2" xfId="6970"/>
    <cellStyle name="メモ 22 2 3 5 3 3" xfId="6971"/>
    <cellStyle name="メモ 22 2 3 5 4" xfId="6972"/>
    <cellStyle name="メモ 22 2 3 5 5" xfId="6973"/>
    <cellStyle name="メモ 22 2 3 6" xfId="6974"/>
    <cellStyle name="メモ 22 2 3 6 2" xfId="6975"/>
    <cellStyle name="メモ 22 2 3 6 2 2" xfId="6976"/>
    <cellStyle name="メモ 22 2 3 6 2 3" xfId="6977"/>
    <cellStyle name="メモ 22 2 3 6 3" xfId="6978"/>
    <cellStyle name="メモ 22 2 3 6 3 2" xfId="6979"/>
    <cellStyle name="メモ 22 2 3 6 3 3" xfId="6980"/>
    <cellStyle name="メモ 22 2 3 6 4" xfId="6981"/>
    <cellStyle name="メモ 22 2 3 6 5" xfId="6982"/>
    <cellStyle name="メモ 22 2 3 7" xfId="6983"/>
    <cellStyle name="メモ 22 2 3 7 2" xfId="6984"/>
    <cellStyle name="メモ 22 2 3 7 3" xfId="6985"/>
    <cellStyle name="メモ 22 2 3 8" xfId="6986"/>
    <cellStyle name="メモ 22 2 3 8 2" xfId="6987"/>
    <cellStyle name="メモ 22 2 3 8 3" xfId="6988"/>
    <cellStyle name="メモ 22 2 3 9" xfId="6989"/>
    <cellStyle name="メモ 22 2 4" xfId="6990"/>
    <cellStyle name="メモ 22 2 4 2" xfId="6991"/>
    <cellStyle name="メモ 22 2 4 2 2" xfId="6992"/>
    <cellStyle name="メモ 22 2 4 2 3" xfId="6993"/>
    <cellStyle name="メモ 22 2 4 3" xfId="6994"/>
    <cellStyle name="メモ 22 2 4 3 2" xfId="6995"/>
    <cellStyle name="メモ 22 2 4 3 3" xfId="6996"/>
    <cellStyle name="メモ 22 2 4 4" xfId="6997"/>
    <cellStyle name="メモ 22 2 4 5" xfId="6998"/>
    <cellStyle name="メモ 22 2 5" xfId="6999"/>
    <cellStyle name="メモ 22 2 5 2" xfId="7000"/>
    <cellStyle name="メモ 22 2 5 2 2" xfId="7001"/>
    <cellStyle name="メモ 22 2 5 2 3" xfId="7002"/>
    <cellStyle name="メモ 22 2 5 3" xfId="7003"/>
    <cellStyle name="メモ 22 2 5 3 2" xfId="7004"/>
    <cellStyle name="メモ 22 2 5 3 3" xfId="7005"/>
    <cellStyle name="メモ 22 2 5 4" xfId="7006"/>
    <cellStyle name="メモ 22 2 5 5" xfId="7007"/>
    <cellStyle name="メモ 22 2 6" xfId="7008"/>
    <cellStyle name="メモ 22 2 6 2" xfId="7009"/>
    <cellStyle name="メモ 22 2 6 2 2" xfId="7010"/>
    <cellStyle name="メモ 22 2 6 2 3" xfId="7011"/>
    <cellStyle name="メモ 22 2 6 3" xfId="7012"/>
    <cellStyle name="メモ 22 2 6 3 2" xfId="7013"/>
    <cellStyle name="メモ 22 2 6 3 3" xfId="7014"/>
    <cellStyle name="メモ 22 2 6 4" xfId="7015"/>
    <cellStyle name="メモ 22 2 6 5" xfId="7016"/>
    <cellStyle name="メモ 22 2 7" xfId="7017"/>
    <cellStyle name="メモ 22 2 7 2" xfId="7018"/>
    <cellStyle name="メモ 22 2 7 3" xfId="7019"/>
    <cellStyle name="メモ 22 2 8" xfId="7020"/>
    <cellStyle name="メモ 22 2 9" xfId="7021"/>
    <cellStyle name="メモ 22 3" xfId="7022"/>
    <cellStyle name="メモ 22 3 10" xfId="7023"/>
    <cellStyle name="メモ 22 3 2" xfId="7024"/>
    <cellStyle name="メモ 22 3 2 2" xfId="7025"/>
    <cellStyle name="メモ 22 3 2 2 2" xfId="7026"/>
    <cellStyle name="メモ 22 3 2 2 3" xfId="7027"/>
    <cellStyle name="メモ 22 3 2 3" xfId="7028"/>
    <cellStyle name="メモ 22 3 2 3 2" xfId="7029"/>
    <cellStyle name="メモ 22 3 2 3 3" xfId="7030"/>
    <cellStyle name="メモ 22 3 2 4" xfId="7031"/>
    <cellStyle name="メモ 22 3 2 5" xfId="7032"/>
    <cellStyle name="メモ 22 3 3" xfId="7033"/>
    <cellStyle name="メモ 22 3 3 2" xfId="7034"/>
    <cellStyle name="メモ 22 3 3 2 2" xfId="7035"/>
    <cellStyle name="メモ 22 3 3 2 3" xfId="7036"/>
    <cellStyle name="メモ 22 3 3 3" xfId="7037"/>
    <cellStyle name="メモ 22 3 3 3 2" xfId="7038"/>
    <cellStyle name="メモ 22 3 3 3 3" xfId="7039"/>
    <cellStyle name="メモ 22 3 3 4" xfId="7040"/>
    <cellStyle name="メモ 22 3 3 5" xfId="7041"/>
    <cellStyle name="メモ 22 3 4" xfId="7042"/>
    <cellStyle name="メモ 22 3 4 2" xfId="7043"/>
    <cellStyle name="メモ 22 3 4 2 2" xfId="7044"/>
    <cellStyle name="メモ 22 3 4 2 3" xfId="7045"/>
    <cellStyle name="メモ 22 3 4 3" xfId="7046"/>
    <cellStyle name="メモ 22 3 4 3 2" xfId="7047"/>
    <cellStyle name="メモ 22 3 4 3 3" xfId="7048"/>
    <cellStyle name="メモ 22 3 4 4" xfId="7049"/>
    <cellStyle name="メモ 22 3 4 5" xfId="7050"/>
    <cellStyle name="メモ 22 3 5" xfId="7051"/>
    <cellStyle name="メモ 22 3 5 2" xfId="7052"/>
    <cellStyle name="メモ 22 3 5 2 2" xfId="7053"/>
    <cellStyle name="メモ 22 3 5 2 3" xfId="7054"/>
    <cellStyle name="メモ 22 3 5 3" xfId="7055"/>
    <cellStyle name="メモ 22 3 5 3 2" xfId="7056"/>
    <cellStyle name="メモ 22 3 5 3 3" xfId="7057"/>
    <cellStyle name="メモ 22 3 5 4" xfId="7058"/>
    <cellStyle name="メモ 22 3 5 5" xfId="7059"/>
    <cellStyle name="メモ 22 3 6" xfId="7060"/>
    <cellStyle name="メモ 22 3 6 2" xfId="7061"/>
    <cellStyle name="メモ 22 3 6 2 2" xfId="7062"/>
    <cellStyle name="メモ 22 3 6 2 3" xfId="7063"/>
    <cellStyle name="メモ 22 3 6 3" xfId="7064"/>
    <cellStyle name="メモ 22 3 6 3 2" xfId="7065"/>
    <cellStyle name="メモ 22 3 6 3 3" xfId="7066"/>
    <cellStyle name="メモ 22 3 6 4" xfId="7067"/>
    <cellStyle name="メモ 22 3 6 5" xfId="7068"/>
    <cellStyle name="メモ 22 3 7" xfId="7069"/>
    <cellStyle name="メモ 22 3 7 2" xfId="7070"/>
    <cellStyle name="メモ 22 3 7 3" xfId="7071"/>
    <cellStyle name="メモ 22 3 8" xfId="7072"/>
    <cellStyle name="メモ 22 3 8 2" xfId="7073"/>
    <cellStyle name="メモ 22 3 8 3" xfId="7074"/>
    <cellStyle name="メモ 22 3 9" xfId="7075"/>
    <cellStyle name="メモ 22 4" xfId="7076"/>
    <cellStyle name="メモ 22 4 10" xfId="7077"/>
    <cellStyle name="メモ 22 4 2" xfId="7078"/>
    <cellStyle name="メモ 22 4 2 2" xfId="7079"/>
    <cellStyle name="メモ 22 4 2 2 2" xfId="7080"/>
    <cellStyle name="メモ 22 4 2 2 3" xfId="7081"/>
    <cellStyle name="メモ 22 4 2 3" xfId="7082"/>
    <cellStyle name="メモ 22 4 2 3 2" xfId="7083"/>
    <cellStyle name="メモ 22 4 2 3 3" xfId="7084"/>
    <cellStyle name="メモ 22 4 2 4" xfId="7085"/>
    <cellStyle name="メモ 22 4 2 5" xfId="7086"/>
    <cellStyle name="メモ 22 4 3" xfId="7087"/>
    <cellStyle name="メモ 22 4 3 2" xfId="7088"/>
    <cellStyle name="メモ 22 4 3 2 2" xfId="7089"/>
    <cellStyle name="メモ 22 4 3 2 3" xfId="7090"/>
    <cellStyle name="メモ 22 4 3 3" xfId="7091"/>
    <cellStyle name="メモ 22 4 3 3 2" xfId="7092"/>
    <cellStyle name="メモ 22 4 3 3 3" xfId="7093"/>
    <cellStyle name="メモ 22 4 3 4" xfId="7094"/>
    <cellStyle name="メモ 22 4 3 5" xfId="7095"/>
    <cellStyle name="メモ 22 4 4" xfId="7096"/>
    <cellStyle name="メモ 22 4 4 2" xfId="7097"/>
    <cellStyle name="メモ 22 4 4 2 2" xfId="7098"/>
    <cellStyle name="メモ 22 4 4 2 3" xfId="7099"/>
    <cellStyle name="メモ 22 4 4 3" xfId="7100"/>
    <cellStyle name="メモ 22 4 4 3 2" xfId="7101"/>
    <cellStyle name="メモ 22 4 4 3 3" xfId="7102"/>
    <cellStyle name="メモ 22 4 4 4" xfId="7103"/>
    <cellStyle name="メモ 22 4 4 5" xfId="7104"/>
    <cellStyle name="メモ 22 4 5" xfId="7105"/>
    <cellStyle name="メモ 22 4 5 2" xfId="7106"/>
    <cellStyle name="メモ 22 4 5 2 2" xfId="7107"/>
    <cellStyle name="メモ 22 4 5 2 3" xfId="7108"/>
    <cellStyle name="メモ 22 4 5 3" xfId="7109"/>
    <cellStyle name="メモ 22 4 5 3 2" xfId="7110"/>
    <cellStyle name="メモ 22 4 5 3 3" xfId="7111"/>
    <cellStyle name="メモ 22 4 5 4" xfId="7112"/>
    <cellStyle name="メモ 22 4 5 5" xfId="7113"/>
    <cellStyle name="メモ 22 4 6" xfId="7114"/>
    <cellStyle name="メモ 22 4 6 2" xfId="7115"/>
    <cellStyle name="メモ 22 4 6 2 2" xfId="7116"/>
    <cellStyle name="メモ 22 4 6 2 3" xfId="7117"/>
    <cellStyle name="メモ 22 4 6 3" xfId="7118"/>
    <cellStyle name="メモ 22 4 6 3 2" xfId="7119"/>
    <cellStyle name="メモ 22 4 6 3 3" xfId="7120"/>
    <cellStyle name="メモ 22 4 6 4" xfId="7121"/>
    <cellStyle name="メモ 22 4 6 5" xfId="7122"/>
    <cellStyle name="メモ 22 4 7" xfId="7123"/>
    <cellStyle name="メモ 22 4 7 2" xfId="7124"/>
    <cellStyle name="メモ 22 4 7 3" xfId="7125"/>
    <cellStyle name="メモ 22 4 8" xfId="7126"/>
    <cellStyle name="メモ 22 4 8 2" xfId="7127"/>
    <cellStyle name="メモ 22 4 8 3" xfId="7128"/>
    <cellStyle name="メモ 22 4 9" xfId="7129"/>
    <cellStyle name="メモ 22 5" xfId="7130"/>
    <cellStyle name="メモ 22 5 2" xfId="7131"/>
    <cellStyle name="メモ 22 5 2 2" xfId="7132"/>
    <cellStyle name="メモ 22 5 2 3" xfId="7133"/>
    <cellStyle name="メモ 22 5 3" xfId="7134"/>
    <cellStyle name="メモ 22 5 3 2" xfId="7135"/>
    <cellStyle name="メモ 22 5 3 3" xfId="7136"/>
    <cellStyle name="メモ 22 5 4" xfId="7137"/>
    <cellStyle name="メモ 22 5 5" xfId="7138"/>
    <cellStyle name="メモ 22 6" xfId="7139"/>
    <cellStyle name="メモ 22 6 2" xfId="7140"/>
    <cellStyle name="メモ 22 6 2 2" xfId="7141"/>
    <cellStyle name="メモ 22 6 2 3" xfId="7142"/>
    <cellStyle name="メモ 22 6 3" xfId="7143"/>
    <cellStyle name="メモ 22 6 3 2" xfId="7144"/>
    <cellStyle name="メモ 22 6 3 3" xfId="7145"/>
    <cellStyle name="メモ 22 6 4" xfId="7146"/>
    <cellStyle name="メモ 22 6 5" xfId="7147"/>
    <cellStyle name="メモ 22 7" xfId="7148"/>
    <cellStyle name="メモ 22 7 2" xfId="7149"/>
    <cellStyle name="メモ 22 7 2 2" xfId="7150"/>
    <cellStyle name="メモ 22 7 2 3" xfId="7151"/>
    <cellStyle name="メモ 22 7 3" xfId="7152"/>
    <cellStyle name="メモ 22 7 3 2" xfId="7153"/>
    <cellStyle name="メモ 22 7 3 3" xfId="7154"/>
    <cellStyle name="メモ 22 7 4" xfId="7155"/>
    <cellStyle name="メモ 22 7 5" xfId="7156"/>
    <cellStyle name="メモ 22 8" xfId="7157"/>
    <cellStyle name="メモ 22 8 2" xfId="7158"/>
    <cellStyle name="メモ 22 8 3" xfId="7159"/>
    <cellStyle name="メモ 22 9" xfId="7160"/>
    <cellStyle name="メモ 23" xfId="7161"/>
    <cellStyle name="メモ 23 10" xfId="7162"/>
    <cellStyle name="メモ 23 11" xfId="7163"/>
    <cellStyle name="メモ 23 12" xfId="45966"/>
    <cellStyle name="メモ 23 13" xfId="45780"/>
    <cellStyle name="メモ 23 2" xfId="7164"/>
    <cellStyle name="メモ 23 2 10" xfId="46198"/>
    <cellStyle name="メモ 23 2 11" xfId="46430"/>
    <cellStyle name="メモ 23 2 2" xfId="7165"/>
    <cellStyle name="メモ 23 2 2 10" xfId="7166"/>
    <cellStyle name="メモ 23 2 2 2" xfId="7167"/>
    <cellStyle name="メモ 23 2 2 2 2" xfId="7168"/>
    <cellStyle name="メモ 23 2 2 2 2 2" xfId="7169"/>
    <cellStyle name="メモ 23 2 2 2 2 3" xfId="7170"/>
    <cellStyle name="メモ 23 2 2 2 3" xfId="7171"/>
    <cellStyle name="メモ 23 2 2 2 3 2" xfId="7172"/>
    <cellStyle name="メモ 23 2 2 2 3 3" xfId="7173"/>
    <cellStyle name="メモ 23 2 2 2 4" xfId="7174"/>
    <cellStyle name="メモ 23 2 2 2 5" xfId="7175"/>
    <cellStyle name="メモ 23 2 2 3" xfId="7176"/>
    <cellStyle name="メモ 23 2 2 3 2" xfId="7177"/>
    <cellStyle name="メモ 23 2 2 3 2 2" xfId="7178"/>
    <cellStyle name="メモ 23 2 2 3 2 3" xfId="7179"/>
    <cellStyle name="メモ 23 2 2 3 3" xfId="7180"/>
    <cellStyle name="メモ 23 2 2 3 3 2" xfId="7181"/>
    <cellStyle name="メモ 23 2 2 3 3 3" xfId="7182"/>
    <cellStyle name="メモ 23 2 2 3 4" xfId="7183"/>
    <cellStyle name="メモ 23 2 2 3 5" xfId="7184"/>
    <cellStyle name="メモ 23 2 2 4" xfId="7185"/>
    <cellStyle name="メモ 23 2 2 4 2" xfId="7186"/>
    <cellStyle name="メモ 23 2 2 4 2 2" xfId="7187"/>
    <cellStyle name="メモ 23 2 2 4 2 3" xfId="7188"/>
    <cellStyle name="メモ 23 2 2 4 3" xfId="7189"/>
    <cellStyle name="メモ 23 2 2 4 3 2" xfId="7190"/>
    <cellStyle name="メモ 23 2 2 4 3 3" xfId="7191"/>
    <cellStyle name="メモ 23 2 2 4 4" xfId="7192"/>
    <cellStyle name="メモ 23 2 2 4 5" xfId="7193"/>
    <cellStyle name="メモ 23 2 2 5" xfId="7194"/>
    <cellStyle name="メモ 23 2 2 5 2" xfId="7195"/>
    <cellStyle name="メモ 23 2 2 5 2 2" xfId="7196"/>
    <cellStyle name="メモ 23 2 2 5 2 3" xfId="7197"/>
    <cellStyle name="メモ 23 2 2 5 3" xfId="7198"/>
    <cellStyle name="メモ 23 2 2 5 3 2" xfId="7199"/>
    <cellStyle name="メモ 23 2 2 5 3 3" xfId="7200"/>
    <cellStyle name="メモ 23 2 2 5 4" xfId="7201"/>
    <cellStyle name="メモ 23 2 2 5 5" xfId="7202"/>
    <cellStyle name="メモ 23 2 2 6" xfId="7203"/>
    <cellStyle name="メモ 23 2 2 6 2" xfId="7204"/>
    <cellStyle name="メモ 23 2 2 6 2 2" xfId="7205"/>
    <cellStyle name="メモ 23 2 2 6 2 3" xfId="7206"/>
    <cellStyle name="メモ 23 2 2 6 3" xfId="7207"/>
    <cellStyle name="メモ 23 2 2 6 3 2" xfId="7208"/>
    <cellStyle name="メモ 23 2 2 6 3 3" xfId="7209"/>
    <cellStyle name="メモ 23 2 2 6 4" xfId="7210"/>
    <cellStyle name="メモ 23 2 2 6 5" xfId="7211"/>
    <cellStyle name="メモ 23 2 2 7" xfId="7212"/>
    <cellStyle name="メモ 23 2 2 7 2" xfId="7213"/>
    <cellStyle name="メモ 23 2 2 7 3" xfId="7214"/>
    <cellStyle name="メモ 23 2 2 8" xfId="7215"/>
    <cellStyle name="メモ 23 2 2 8 2" xfId="7216"/>
    <cellStyle name="メモ 23 2 2 8 3" xfId="7217"/>
    <cellStyle name="メモ 23 2 2 9" xfId="7218"/>
    <cellStyle name="メモ 23 2 3" xfId="7219"/>
    <cellStyle name="メモ 23 2 3 10" xfId="7220"/>
    <cellStyle name="メモ 23 2 3 2" xfId="7221"/>
    <cellStyle name="メモ 23 2 3 2 2" xfId="7222"/>
    <cellStyle name="メモ 23 2 3 2 2 2" xfId="7223"/>
    <cellStyle name="メモ 23 2 3 2 2 3" xfId="7224"/>
    <cellStyle name="メモ 23 2 3 2 3" xfId="7225"/>
    <cellStyle name="メモ 23 2 3 2 3 2" xfId="7226"/>
    <cellStyle name="メモ 23 2 3 2 3 3" xfId="7227"/>
    <cellStyle name="メモ 23 2 3 2 4" xfId="7228"/>
    <cellStyle name="メモ 23 2 3 2 5" xfId="7229"/>
    <cellStyle name="メモ 23 2 3 3" xfId="7230"/>
    <cellStyle name="メモ 23 2 3 3 2" xfId="7231"/>
    <cellStyle name="メモ 23 2 3 3 2 2" xfId="7232"/>
    <cellStyle name="メモ 23 2 3 3 2 3" xfId="7233"/>
    <cellStyle name="メモ 23 2 3 3 3" xfId="7234"/>
    <cellStyle name="メモ 23 2 3 3 3 2" xfId="7235"/>
    <cellStyle name="メモ 23 2 3 3 3 3" xfId="7236"/>
    <cellStyle name="メモ 23 2 3 3 4" xfId="7237"/>
    <cellStyle name="メモ 23 2 3 3 5" xfId="7238"/>
    <cellStyle name="メモ 23 2 3 4" xfId="7239"/>
    <cellStyle name="メモ 23 2 3 4 2" xfId="7240"/>
    <cellStyle name="メモ 23 2 3 4 2 2" xfId="7241"/>
    <cellStyle name="メモ 23 2 3 4 2 3" xfId="7242"/>
    <cellStyle name="メモ 23 2 3 4 3" xfId="7243"/>
    <cellStyle name="メモ 23 2 3 4 3 2" xfId="7244"/>
    <cellStyle name="メモ 23 2 3 4 3 3" xfId="7245"/>
    <cellStyle name="メモ 23 2 3 4 4" xfId="7246"/>
    <cellStyle name="メモ 23 2 3 4 5" xfId="7247"/>
    <cellStyle name="メモ 23 2 3 5" xfId="7248"/>
    <cellStyle name="メモ 23 2 3 5 2" xfId="7249"/>
    <cellStyle name="メモ 23 2 3 5 2 2" xfId="7250"/>
    <cellStyle name="メモ 23 2 3 5 2 3" xfId="7251"/>
    <cellStyle name="メモ 23 2 3 5 3" xfId="7252"/>
    <cellStyle name="メモ 23 2 3 5 3 2" xfId="7253"/>
    <cellStyle name="メモ 23 2 3 5 3 3" xfId="7254"/>
    <cellStyle name="メモ 23 2 3 5 4" xfId="7255"/>
    <cellStyle name="メモ 23 2 3 5 5" xfId="7256"/>
    <cellStyle name="メモ 23 2 3 6" xfId="7257"/>
    <cellStyle name="メモ 23 2 3 6 2" xfId="7258"/>
    <cellStyle name="メモ 23 2 3 6 2 2" xfId="7259"/>
    <cellStyle name="メモ 23 2 3 6 2 3" xfId="7260"/>
    <cellStyle name="メモ 23 2 3 6 3" xfId="7261"/>
    <cellStyle name="メモ 23 2 3 6 3 2" xfId="7262"/>
    <cellStyle name="メモ 23 2 3 6 3 3" xfId="7263"/>
    <cellStyle name="メモ 23 2 3 6 4" xfId="7264"/>
    <cellStyle name="メモ 23 2 3 6 5" xfId="7265"/>
    <cellStyle name="メモ 23 2 3 7" xfId="7266"/>
    <cellStyle name="メモ 23 2 3 7 2" xfId="7267"/>
    <cellStyle name="メモ 23 2 3 7 3" xfId="7268"/>
    <cellStyle name="メモ 23 2 3 8" xfId="7269"/>
    <cellStyle name="メモ 23 2 3 8 2" xfId="7270"/>
    <cellStyle name="メモ 23 2 3 8 3" xfId="7271"/>
    <cellStyle name="メモ 23 2 3 9" xfId="7272"/>
    <cellStyle name="メモ 23 2 4" xfId="7273"/>
    <cellStyle name="メモ 23 2 4 2" xfId="7274"/>
    <cellStyle name="メモ 23 2 4 2 2" xfId="7275"/>
    <cellStyle name="メモ 23 2 4 2 3" xfId="7276"/>
    <cellStyle name="メモ 23 2 4 3" xfId="7277"/>
    <cellStyle name="メモ 23 2 4 3 2" xfId="7278"/>
    <cellStyle name="メモ 23 2 4 3 3" xfId="7279"/>
    <cellStyle name="メモ 23 2 4 4" xfId="7280"/>
    <cellStyle name="メモ 23 2 4 5" xfId="7281"/>
    <cellStyle name="メモ 23 2 5" xfId="7282"/>
    <cellStyle name="メモ 23 2 5 2" xfId="7283"/>
    <cellStyle name="メモ 23 2 5 2 2" xfId="7284"/>
    <cellStyle name="メモ 23 2 5 2 3" xfId="7285"/>
    <cellStyle name="メモ 23 2 5 3" xfId="7286"/>
    <cellStyle name="メモ 23 2 5 3 2" xfId="7287"/>
    <cellStyle name="メモ 23 2 5 3 3" xfId="7288"/>
    <cellStyle name="メモ 23 2 5 4" xfId="7289"/>
    <cellStyle name="メモ 23 2 5 5" xfId="7290"/>
    <cellStyle name="メモ 23 2 6" xfId="7291"/>
    <cellStyle name="メモ 23 2 6 2" xfId="7292"/>
    <cellStyle name="メモ 23 2 6 2 2" xfId="7293"/>
    <cellStyle name="メモ 23 2 6 2 3" xfId="7294"/>
    <cellStyle name="メモ 23 2 6 3" xfId="7295"/>
    <cellStyle name="メモ 23 2 6 3 2" xfId="7296"/>
    <cellStyle name="メモ 23 2 6 3 3" xfId="7297"/>
    <cellStyle name="メモ 23 2 6 4" xfId="7298"/>
    <cellStyle name="メモ 23 2 6 5" xfId="7299"/>
    <cellStyle name="メモ 23 2 7" xfId="7300"/>
    <cellStyle name="メモ 23 2 7 2" xfId="7301"/>
    <cellStyle name="メモ 23 2 7 3" xfId="7302"/>
    <cellStyle name="メモ 23 2 8" xfId="7303"/>
    <cellStyle name="メモ 23 2 9" xfId="7304"/>
    <cellStyle name="メモ 23 3" xfId="7305"/>
    <cellStyle name="メモ 23 3 10" xfId="7306"/>
    <cellStyle name="メモ 23 3 2" xfId="7307"/>
    <cellStyle name="メモ 23 3 2 2" xfId="7308"/>
    <cellStyle name="メモ 23 3 2 2 2" xfId="7309"/>
    <cellStyle name="メモ 23 3 2 2 3" xfId="7310"/>
    <cellStyle name="メモ 23 3 2 3" xfId="7311"/>
    <cellStyle name="メモ 23 3 2 3 2" xfId="7312"/>
    <cellStyle name="メモ 23 3 2 3 3" xfId="7313"/>
    <cellStyle name="メモ 23 3 2 4" xfId="7314"/>
    <cellStyle name="メモ 23 3 2 5" xfId="7315"/>
    <cellStyle name="メモ 23 3 3" xfId="7316"/>
    <cellStyle name="メモ 23 3 3 2" xfId="7317"/>
    <cellStyle name="メモ 23 3 3 2 2" xfId="7318"/>
    <cellStyle name="メモ 23 3 3 2 3" xfId="7319"/>
    <cellStyle name="メモ 23 3 3 3" xfId="7320"/>
    <cellStyle name="メモ 23 3 3 3 2" xfId="7321"/>
    <cellStyle name="メモ 23 3 3 3 3" xfId="7322"/>
    <cellStyle name="メモ 23 3 3 4" xfId="7323"/>
    <cellStyle name="メモ 23 3 3 5" xfId="7324"/>
    <cellStyle name="メモ 23 3 4" xfId="7325"/>
    <cellStyle name="メモ 23 3 4 2" xfId="7326"/>
    <cellStyle name="メモ 23 3 4 2 2" xfId="7327"/>
    <cellStyle name="メモ 23 3 4 2 3" xfId="7328"/>
    <cellStyle name="メモ 23 3 4 3" xfId="7329"/>
    <cellStyle name="メモ 23 3 4 3 2" xfId="7330"/>
    <cellStyle name="メモ 23 3 4 3 3" xfId="7331"/>
    <cellStyle name="メモ 23 3 4 4" xfId="7332"/>
    <cellStyle name="メモ 23 3 4 5" xfId="7333"/>
    <cellStyle name="メモ 23 3 5" xfId="7334"/>
    <cellStyle name="メモ 23 3 5 2" xfId="7335"/>
    <cellStyle name="メモ 23 3 5 2 2" xfId="7336"/>
    <cellStyle name="メモ 23 3 5 2 3" xfId="7337"/>
    <cellStyle name="メモ 23 3 5 3" xfId="7338"/>
    <cellStyle name="メモ 23 3 5 3 2" xfId="7339"/>
    <cellStyle name="メモ 23 3 5 3 3" xfId="7340"/>
    <cellStyle name="メモ 23 3 5 4" xfId="7341"/>
    <cellStyle name="メモ 23 3 5 5" xfId="7342"/>
    <cellStyle name="メモ 23 3 6" xfId="7343"/>
    <cellStyle name="メモ 23 3 6 2" xfId="7344"/>
    <cellStyle name="メモ 23 3 6 2 2" xfId="7345"/>
    <cellStyle name="メモ 23 3 6 2 3" xfId="7346"/>
    <cellStyle name="メモ 23 3 6 3" xfId="7347"/>
    <cellStyle name="メモ 23 3 6 3 2" xfId="7348"/>
    <cellStyle name="メモ 23 3 6 3 3" xfId="7349"/>
    <cellStyle name="メモ 23 3 6 4" xfId="7350"/>
    <cellStyle name="メモ 23 3 6 5" xfId="7351"/>
    <cellStyle name="メモ 23 3 7" xfId="7352"/>
    <cellStyle name="メモ 23 3 7 2" xfId="7353"/>
    <cellStyle name="メモ 23 3 7 3" xfId="7354"/>
    <cellStyle name="メモ 23 3 8" xfId="7355"/>
    <cellStyle name="メモ 23 3 8 2" xfId="7356"/>
    <cellStyle name="メモ 23 3 8 3" xfId="7357"/>
    <cellStyle name="メモ 23 3 9" xfId="7358"/>
    <cellStyle name="メモ 23 4" xfId="7359"/>
    <cellStyle name="メモ 23 4 10" xfId="7360"/>
    <cellStyle name="メモ 23 4 2" xfId="7361"/>
    <cellStyle name="メモ 23 4 2 2" xfId="7362"/>
    <cellStyle name="メモ 23 4 2 2 2" xfId="7363"/>
    <cellStyle name="メモ 23 4 2 2 3" xfId="7364"/>
    <cellStyle name="メモ 23 4 2 3" xfId="7365"/>
    <cellStyle name="メモ 23 4 2 3 2" xfId="7366"/>
    <cellStyle name="メモ 23 4 2 3 3" xfId="7367"/>
    <cellStyle name="メモ 23 4 2 4" xfId="7368"/>
    <cellStyle name="メモ 23 4 2 5" xfId="7369"/>
    <cellStyle name="メモ 23 4 3" xfId="7370"/>
    <cellStyle name="メモ 23 4 3 2" xfId="7371"/>
    <cellStyle name="メモ 23 4 3 2 2" xfId="7372"/>
    <cellStyle name="メモ 23 4 3 2 3" xfId="7373"/>
    <cellStyle name="メモ 23 4 3 3" xfId="7374"/>
    <cellStyle name="メモ 23 4 3 3 2" xfId="7375"/>
    <cellStyle name="メモ 23 4 3 3 3" xfId="7376"/>
    <cellStyle name="メモ 23 4 3 4" xfId="7377"/>
    <cellStyle name="メモ 23 4 3 5" xfId="7378"/>
    <cellStyle name="メモ 23 4 4" xfId="7379"/>
    <cellStyle name="メモ 23 4 4 2" xfId="7380"/>
    <cellStyle name="メモ 23 4 4 2 2" xfId="7381"/>
    <cellStyle name="メモ 23 4 4 2 3" xfId="7382"/>
    <cellStyle name="メモ 23 4 4 3" xfId="7383"/>
    <cellStyle name="メモ 23 4 4 3 2" xfId="7384"/>
    <cellStyle name="メモ 23 4 4 3 3" xfId="7385"/>
    <cellStyle name="メモ 23 4 4 4" xfId="7386"/>
    <cellStyle name="メモ 23 4 4 5" xfId="7387"/>
    <cellStyle name="メモ 23 4 5" xfId="7388"/>
    <cellStyle name="メモ 23 4 5 2" xfId="7389"/>
    <cellStyle name="メモ 23 4 5 2 2" xfId="7390"/>
    <cellStyle name="メモ 23 4 5 2 3" xfId="7391"/>
    <cellStyle name="メモ 23 4 5 3" xfId="7392"/>
    <cellStyle name="メモ 23 4 5 3 2" xfId="7393"/>
    <cellStyle name="メモ 23 4 5 3 3" xfId="7394"/>
    <cellStyle name="メモ 23 4 5 4" xfId="7395"/>
    <cellStyle name="メモ 23 4 5 5" xfId="7396"/>
    <cellStyle name="メモ 23 4 6" xfId="7397"/>
    <cellStyle name="メモ 23 4 6 2" xfId="7398"/>
    <cellStyle name="メモ 23 4 6 2 2" xfId="7399"/>
    <cellStyle name="メモ 23 4 6 2 3" xfId="7400"/>
    <cellStyle name="メモ 23 4 6 3" xfId="7401"/>
    <cellStyle name="メモ 23 4 6 3 2" xfId="7402"/>
    <cellStyle name="メモ 23 4 6 3 3" xfId="7403"/>
    <cellStyle name="メモ 23 4 6 4" xfId="7404"/>
    <cellStyle name="メモ 23 4 6 5" xfId="7405"/>
    <cellStyle name="メモ 23 4 7" xfId="7406"/>
    <cellStyle name="メモ 23 4 7 2" xfId="7407"/>
    <cellStyle name="メモ 23 4 7 3" xfId="7408"/>
    <cellStyle name="メモ 23 4 8" xfId="7409"/>
    <cellStyle name="メモ 23 4 8 2" xfId="7410"/>
    <cellStyle name="メモ 23 4 8 3" xfId="7411"/>
    <cellStyle name="メモ 23 4 9" xfId="7412"/>
    <cellStyle name="メモ 23 5" xfId="7413"/>
    <cellStyle name="メモ 23 5 2" xfId="7414"/>
    <cellStyle name="メモ 23 5 2 2" xfId="7415"/>
    <cellStyle name="メモ 23 5 2 3" xfId="7416"/>
    <cellStyle name="メモ 23 5 3" xfId="7417"/>
    <cellStyle name="メモ 23 5 3 2" xfId="7418"/>
    <cellStyle name="メモ 23 5 3 3" xfId="7419"/>
    <cellStyle name="メモ 23 5 4" xfId="7420"/>
    <cellStyle name="メモ 23 5 5" xfId="7421"/>
    <cellStyle name="メモ 23 6" xfId="7422"/>
    <cellStyle name="メモ 23 6 2" xfId="7423"/>
    <cellStyle name="メモ 23 6 2 2" xfId="7424"/>
    <cellStyle name="メモ 23 6 2 3" xfId="7425"/>
    <cellStyle name="メモ 23 6 3" xfId="7426"/>
    <cellStyle name="メモ 23 6 3 2" xfId="7427"/>
    <cellStyle name="メモ 23 6 3 3" xfId="7428"/>
    <cellStyle name="メモ 23 6 4" xfId="7429"/>
    <cellStyle name="メモ 23 6 5" xfId="7430"/>
    <cellStyle name="メモ 23 7" xfId="7431"/>
    <cellStyle name="メモ 23 7 2" xfId="7432"/>
    <cellStyle name="メモ 23 7 2 2" xfId="7433"/>
    <cellStyle name="メモ 23 7 2 3" xfId="7434"/>
    <cellStyle name="メモ 23 7 3" xfId="7435"/>
    <cellStyle name="メモ 23 7 3 2" xfId="7436"/>
    <cellStyle name="メモ 23 7 3 3" xfId="7437"/>
    <cellStyle name="メモ 23 7 4" xfId="7438"/>
    <cellStyle name="メモ 23 7 5" xfId="7439"/>
    <cellStyle name="メモ 23 8" xfId="7440"/>
    <cellStyle name="メモ 23 8 2" xfId="7441"/>
    <cellStyle name="メモ 23 8 3" xfId="7442"/>
    <cellStyle name="メモ 23 9" xfId="7443"/>
    <cellStyle name="メモ 24" xfId="7444"/>
    <cellStyle name="メモ 24 10" xfId="7445"/>
    <cellStyle name="メモ 24 11" xfId="7446"/>
    <cellStyle name="メモ 24 12" xfId="45967"/>
    <cellStyle name="メモ 24 13" xfId="45779"/>
    <cellStyle name="メモ 24 2" xfId="7447"/>
    <cellStyle name="メモ 24 2 10" xfId="46199"/>
    <cellStyle name="メモ 24 2 11" xfId="46431"/>
    <cellStyle name="メモ 24 2 2" xfId="7448"/>
    <cellStyle name="メモ 24 2 2 10" xfId="7449"/>
    <cellStyle name="メモ 24 2 2 2" xfId="7450"/>
    <cellStyle name="メモ 24 2 2 2 2" xfId="7451"/>
    <cellStyle name="メモ 24 2 2 2 2 2" xfId="7452"/>
    <cellStyle name="メモ 24 2 2 2 2 3" xfId="7453"/>
    <cellStyle name="メモ 24 2 2 2 3" xfId="7454"/>
    <cellStyle name="メモ 24 2 2 2 3 2" xfId="7455"/>
    <cellStyle name="メモ 24 2 2 2 3 3" xfId="7456"/>
    <cellStyle name="メモ 24 2 2 2 4" xfId="7457"/>
    <cellStyle name="メモ 24 2 2 2 5" xfId="7458"/>
    <cellStyle name="メモ 24 2 2 3" xfId="7459"/>
    <cellStyle name="メモ 24 2 2 3 2" xfId="7460"/>
    <cellStyle name="メモ 24 2 2 3 2 2" xfId="7461"/>
    <cellStyle name="メモ 24 2 2 3 2 3" xfId="7462"/>
    <cellStyle name="メモ 24 2 2 3 3" xfId="7463"/>
    <cellStyle name="メモ 24 2 2 3 3 2" xfId="7464"/>
    <cellStyle name="メモ 24 2 2 3 3 3" xfId="7465"/>
    <cellStyle name="メモ 24 2 2 3 4" xfId="7466"/>
    <cellStyle name="メモ 24 2 2 3 5" xfId="7467"/>
    <cellStyle name="メモ 24 2 2 4" xfId="7468"/>
    <cellStyle name="メモ 24 2 2 4 2" xfId="7469"/>
    <cellStyle name="メモ 24 2 2 4 2 2" xfId="7470"/>
    <cellStyle name="メモ 24 2 2 4 2 3" xfId="7471"/>
    <cellStyle name="メモ 24 2 2 4 3" xfId="7472"/>
    <cellStyle name="メモ 24 2 2 4 3 2" xfId="7473"/>
    <cellStyle name="メモ 24 2 2 4 3 3" xfId="7474"/>
    <cellStyle name="メモ 24 2 2 4 4" xfId="7475"/>
    <cellStyle name="メモ 24 2 2 4 5" xfId="7476"/>
    <cellStyle name="メモ 24 2 2 5" xfId="7477"/>
    <cellStyle name="メモ 24 2 2 5 2" xfId="7478"/>
    <cellStyle name="メモ 24 2 2 5 2 2" xfId="7479"/>
    <cellStyle name="メモ 24 2 2 5 2 3" xfId="7480"/>
    <cellStyle name="メモ 24 2 2 5 3" xfId="7481"/>
    <cellStyle name="メモ 24 2 2 5 3 2" xfId="7482"/>
    <cellStyle name="メモ 24 2 2 5 3 3" xfId="7483"/>
    <cellStyle name="メモ 24 2 2 5 4" xfId="7484"/>
    <cellStyle name="メモ 24 2 2 5 5" xfId="7485"/>
    <cellStyle name="メモ 24 2 2 6" xfId="7486"/>
    <cellStyle name="メモ 24 2 2 6 2" xfId="7487"/>
    <cellStyle name="メモ 24 2 2 6 2 2" xfId="7488"/>
    <cellStyle name="メモ 24 2 2 6 2 3" xfId="7489"/>
    <cellStyle name="メモ 24 2 2 6 3" xfId="7490"/>
    <cellStyle name="メモ 24 2 2 6 3 2" xfId="7491"/>
    <cellStyle name="メモ 24 2 2 6 3 3" xfId="7492"/>
    <cellStyle name="メモ 24 2 2 6 4" xfId="7493"/>
    <cellStyle name="メモ 24 2 2 6 5" xfId="7494"/>
    <cellStyle name="メモ 24 2 2 7" xfId="7495"/>
    <cellStyle name="メモ 24 2 2 7 2" xfId="7496"/>
    <cellStyle name="メモ 24 2 2 7 3" xfId="7497"/>
    <cellStyle name="メモ 24 2 2 8" xfId="7498"/>
    <cellStyle name="メモ 24 2 2 8 2" xfId="7499"/>
    <cellStyle name="メモ 24 2 2 8 3" xfId="7500"/>
    <cellStyle name="メモ 24 2 2 9" xfId="7501"/>
    <cellStyle name="メモ 24 2 3" xfId="7502"/>
    <cellStyle name="メモ 24 2 3 10" xfId="7503"/>
    <cellStyle name="メモ 24 2 3 2" xfId="7504"/>
    <cellStyle name="メモ 24 2 3 2 2" xfId="7505"/>
    <cellStyle name="メモ 24 2 3 2 2 2" xfId="7506"/>
    <cellStyle name="メモ 24 2 3 2 2 3" xfId="7507"/>
    <cellStyle name="メモ 24 2 3 2 3" xfId="7508"/>
    <cellStyle name="メモ 24 2 3 2 3 2" xfId="7509"/>
    <cellStyle name="メモ 24 2 3 2 3 3" xfId="7510"/>
    <cellStyle name="メモ 24 2 3 2 4" xfId="7511"/>
    <cellStyle name="メモ 24 2 3 2 5" xfId="7512"/>
    <cellStyle name="メモ 24 2 3 3" xfId="7513"/>
    <cellStyle name="メモ 24 2 3 3 2" xfId="7514"/>
    <cellStyle name="メモ 24 2 3 3 2 2" xfId="7515"/>
    <cellStyle name="メモ 24 2 3 3 2 3" xfId="7516"/>
    <cellStyle name="メモ 24 2 3 3 3" xfId="7517"/>
    <cellStyle name="メモ 24 2 3 3 3 2" xfId="7518"/>
    <cellStyle name="メモ 24 2 3 3 3 3" xfId="7519"/>
    <cellStyle name="メモ 24 2 3 3 4" xfId="7520"/>
    <cellStyle name="メモ 24 2 3 3 5" xfId="7521"/>
    <cellStyle name="メモ 24 2 3 4" xfId="7522"/>
    <cellStyle name="メモ 24 2 3 4 2" xfId="7523"/>
    <cellStyle name="メモ 24 2 3 4 2 2" xfId="7524"/>
    <cellStyle name="メモ 24 2 3 4 2 3" xfId="7525"/>
    <cellStyle name="メモ 24 2 3 4 3" xfId="7526"/>
    <cellStyle name="メモ 24 2 3 4 3 2" xfId="7527"/>
    <cellStyle name="メモ 24 2 3 4 3 3" xfId="7528"/>
    <cellStyle name="メモ 24 2 3 4 4" xfId="7529"/>
    <cellStyle name="メモ 24 2 3 4 5" xfId="7530"/>
    <cellStyle name="メモ 24 2 3 5" xfId="7531"/>
    <cellStyle name="メモ 24 2 3 5 2" xfId="7532"/>
    <cellStyle name="メモ 24 2 3 5 2 2" xfId="7533"/>
    <cellStyle name="メモ 24 2 3 5 2 3" xfId="7534"/>
    <cellStyle name="メモ 24 2 3 5 3" xfId="7535"/>
    <cellStyle name="メモ 24 2 3 5 3 2" xfId="7536"/>
    <cellStyle name="メモ 24 2 3 5 3 3" xfId="7537"/>
    <cellStyle name="メモ 24 2 3 5 4" xfId="7538"/>
    <cellStyle name="メモ 24 2 3 5 5" xfId="7539"/>
    <cellStyle name="メモ 24 2 3 6" xfId="7540"/>
    <cellStyle name="メモ 24 2 3 6 2" xfId="7541"/>
    <cellStyle name="メモ 24 2 3 6 2 2" xfId="7542"/>
    <cellStyle name="メモ 24 2 3 6 2 3" xfId="7543"/>
    <cellStyle name="メモ 24 2 3 6 3" xfId="7544"/>
    <cellStyle name="メモ 24 2 3 6 3 2" xfId="7545"/>
    <cellStyle name="メモ 24 2 3 6 3 3" xfId="7546"/>
    <cellStyle name="メモ 24 2 3 6 4" xfId="7547"/>
    <cellStyle name="メモ 24 2 3 6 5" xfId="7548"/>
    <cellStyle name="メモ 24 2 3 7" xfId="7549"/>
    <cellStyle name="メモ 24 2 3 7 2" xfId="7550"/>
    <cellStyle name="メモ 24 2 3 7 3" xfId="7551"/>
    <cellStyle name="メモ 24 2 3 8" xfId="7552"/>
    <cellStyle name="メモ 24 2 3 8 2" xfId="7553"/>
    <cellStyle name="メモ 24 2 3 8 3" xfId="7554"/>
    <cellStyle name="メモ 24 2 3 9" xfId="7555"/>
    <cellStyle name="メモ 24 2 4" xfId="7556"/>
    <cellStyle name="メモ 24 2 4 2" xfId="7557"/>
    <cellStyle name="メモ 24 2 4 2 2" xfId="7558"/>
    <cellStyle name="メモ 24 2 4 2 3" xfId="7559"/>
    <cellStyle name="メモ 24 2 4 3" xfId="7560"/>
    <cellStyle name="メモ 24 2 4 3 2" xfId="7561"/>
    <cellStyle name="メモ 24 2 4 3 3" xfId="7562"/>
    <cellStyle name="メモ 24 2 4 4" xfId="7563"/>
    <cellStyle name="メモ 24 2 4 5" xfId="7564"/>
    <cellStyle name="メモ 24 2 5" xfId="7565"/>
    <cellStyle name="メモ 24 2 5 2" xfId="7566"/>
    <cellStyle name="メモ 24 2 5 2 2" xfId="7567"/>
    <cellStyle name="メモ 24 2 5 2 3" xfId="7568"/>
    <cellStyle name="メモ 24 2 5 3" xfId="7569"/>
    <cellStyle name="メモ 24 2 5 3 2" xfId="7570"/>
    <cellStyle name="メモ 24 2 5 3 3" xfId="7571"/>
    <cellStyle name="メモ 24 2 5 4" xfId="7572"/>
    <cellStyle name="メモ 24 2 5 5" xfId="7573"/>
    <cellStyle name="メモ 24 2 6" xfId="7574"/>
    <cellStyle name="メモ 24 2 6 2" xfId="7575"/>
    <cellStyle name="メモ 24 2 6 2 2" xfId="7576"/>
    <cellStyle name="メモ 24 2 6 2 3" xfId="7577"/>
    <cellStyle name="メモ 24 2 6 3" xfId="7578"/>
    <cellStyle name="メモ 24 2 6 3 2" xfId="7579"/>
    <cellStyle name="メモ 24 2 6 3 3" xfId="7580"/>
    <cellStyle name="メモ 24 2 6 4" xfId="7581"/>
    <cellStyle name="メモ 24 2 6 5" xfId="7582"/>
    <cellStyle name="メモ 24 2 7" xfId="7583"/>
    <cellStyle name="メモ 24 2 7 2" xfId="7584"/>
    <cellStyle name="メモ 24 2 7 3" xfId="7585"/>
    <cellStyle name="メモ 24 2 8" xfId="7586"/>
    <cellStyle name="メモ 24 2 9" xfId="7587"/>
    <cellStyle name="メモ 24 3" xfId="7588"/>
    <cellStyle name="メモ 24 3 10" xfId="7589"/>
    <cellStyle name="メモ 24 3 2" xfId="7590"/>
    <cellStyle name="メモ 24 3 2 2" xfId="7591"/>
    <cellStyle name="メモ 24 3 2 2 2" xfId="7592"/>
    <cellStyle name="メモ 24 3 2 2 3" xfId="7593"/>
    <cellStyle name="メモ 24 3 2 3" xfId="7594"/>
    <cellStyle name="メモ 24 3 2 3 2" xfId="7595"/>
    <cellStyle name="メモ 24 3 2 3 3" xfId="7596"/>
    <cellStyle name="メモ 24 3 2 4" xfId="7597"/>
    <cellStyle name="メモ 24 3 2 5" xfId="7598"/>
    <cellStyle name="メモ 24 3 3" xfId="7599"/>
    <cellStyle name="メモ 24 3 3 2" xfId="7600"/>
    <cellStyle name="メモ 24 3 3 2 2" xfId="7601"/>
    <cellStyle name="メモ 24 3 3 2 3" xfId="7602"/>
    <cellStyle name="メモ 24 3 3 3" xfId="7603"/>
    <cellStyle name="メモ 24 3 3 3 2" xfId="7604"/>
    <cellStyle name="メモ 24 3 3 3 3" xfId="7605"/>
    <cellStyle name="メモ 24 3 3 4" xfId="7606"/>
    <cellStyle name="メモ 24 3 3 5" xfId="7607"/>
    <cellStyle name="メモ 24 3 4" xfId="7608"/>
    <cellStyle name="メモ 24 3 4 2" xfId="7609"/>
    <cellStyle name="メモ 24 3 4 2 2" xfId="7610"/>
    <cellStyle name="メモ 24 3 4 2 3" xfId="7611"/>
    <cellStyle name="メモ 24 3 4 3" xfId="7612"/>
    <cellStyle name="メモ 24 3 4 3 2" xfId="7613"/>
    <cellStyle name="メモ 24 3 4 3 3" xfId="7614"/>
    <cellStyle name="メモ 24 3 4 4" xfId="7615"/>
    <cellStyle name="メモ 24 3 4 5" xfId="7616"/>
    <cellStyle name="メモ 24 3 5" xfId="7617"/>
    <cellStyle name="メモ 24 3 5 2" xfId="7618"/>
    <cellStyle name="メモ 24 3 5 2 2" xfId="7619"/>
    <cellStyle name="メモ 24 3 5 2 3" xfId="7620"/>
    <cellStyle name="メモ 24 3 5 3" xfId="7621"/>
    <cellStyle name="メモ 24 3 5 3 2" xfId="7622"/>
    <cellStyle name="メモ 24 3 5 3 3" xfId="7623"/>
    <cellStyle name="メモ 24 3 5 4" xfId="7624"/>
    <cellStyle name="メモ 24 3 5 5" xfId="7625"/>
    <cellStyle name="メモ 24 3 6" xfId="7626"/>
    <cellStyle name="メモ 24 3 6 2" xfId="7627"/>
    <cellStyle name="メモ 24 3 6 2 2" xfId="7628"/>
    <cellStyle name="メモ 24 3 6 2 3" xfId="7629"/>
    <cellStyle name="メモ 24 3 6 3" xfId="7630"/>
    <cellStyle name="メモ 24 3 6 3 2" xfId="7631"/>
    <cellStyle name="メモ 24 3 6 3 3" xfId="7632"/>
    <cellStyle name="メモ 24 3 6 4" xfId="7633"/>
    <cellStyle name="メモ 24 3 6 5" xfId="7634"/>
    <cellStyle name="メモ 24 3 7" xfId="7635"/>
    <cellStyle name="メモ 24 3 7 2" xfId="7636"/>
    <cellStyle name="メモ 24 3 7 3" xfId="7637"/>
    <cellStyle name="メモ 24 3 8" xfId="7638"/>
    <cellStyle name="メモ 24 3 8 2" xfId="7639"/>
    <cellStyle name="メモ 24 3 8 3" xfId="7640"/>
    <cellStyle name="メモ 24 3 9" xfId="7641"/>
    <cellStyle name="メモ 24 4" xfId="7642"/>
    <cellStyle name="メモ 24 4 10" xfId="7643"/>
    <cellStyle name="メモ 24 4 2" xfId="7644"/>
    <cellStyle name="メモ 24 4 2 2" xfId="7645"/>
    <cellStyle name="メモ 24 4 2 2 2" xfId="7646"/>
    <cellStyle name="メモ 24 4 2 2 3" xfId="7647"/>
    <cellStyle name="メモ 24 4 2 3" xfId="7648"/>
    <cellStyle name="メモ 24 4 2 3 2" xfId="7649"/>
    <cellStyle name="メモ 24 4 2 3 3" xfId="7650"/>
    <cellStyle name="メモ 24 4 2 4" xfId="7651"/>
    <cellStyle name="メモ 24 4 2 5" xfId="7652"/>
    <cellStyle name="メモ 24 4 3" xfId="7653"/>
    <cellStyle name="メモ 24 4 3 2" xfId="7654"/>
    <cellStyle name="メモ 24 4 3 2 2" xfId="7655"/>
    <cellStyle name="メモ 24 4 3 2 3" xfId="7656"/>
    <cellStyle name="メモ 24 4 3 3" xfId="7657"/>
    <cellStyle name="メモ 24 4 3 3 2" xfId="7658"/>
    <cellStyle name="メモ 24 4 3 3 3" xfId="7659"/>
    <cellStyle name="メモ 24 4 3 4" xfId="7660"/>
    <cellStyle name="メモ 24 4 3 5" xfId="7661"/>
    <cellStyle name="メモ 24 4 4" xfId="7662"/>
    <cellStyle name="メモ 24 4 4 2" xfId="7663"/>
    <cellStyle name="メモ 24 4 4 2 2" xfId="7664"/>
    <cellStyle name="メモ 24 4 4 2 3" xfId="7665"/>
    <cellStyle name="メモ 24 4 4 3" xfId="7666"/>
    <cellStyle name="メモ 24 4 4 3 2" xfId="7667"/>
    <cellStyle name="メモ 24 4 4 3 3" xfId="7668"/>
    <cellStyle name="メモ 24 4 4 4" xfId="7669"/>
    <cellStyle name="メモ 24 4 4 5" xfId="7670"/>
    <cellStyle name="メモ 24 4 5" xfId="7671"/>
    <cellStyle name="メモ 24 4 5 2" xfId="7672"/>
    <cellStyle name="メモ 24 4 5 2 2" xfId="7673"/>
    <cellStyle name="メモ 24 4 5 2 3" xfId="7674"/>
    <cellStyle name="メモ 24 4 5 3" xfId="7675"/>
    <cellStyle name="メモ 24 4 5 3 2" xfId="7676"/>
    <cellStyle name="メモ 24 4 5 3 3" xfId="7677"/>
    <cellStyle name="メモ 24 4 5 4" xfId="7678"/>
    <cellStyle name="メモ 24 4 5 5" xfId="7679"/>
    <cellStyle name="メモ 24 4 6" xfId="7680"/>
    <cellStyle name="メモ 24 4 6 2" xfId="7681"/>
    <cellStyle name="メモ 24 4 6 2 2" xfId="7682"/>
    <cellStyle name="メモ 24 4 6 2 3" xfId="7683"/>
    <cellStyle name="メモ 24 4 6 3" xfId="7684"/>
    <cellStyle name="メモ 24 4 6 3 2" xfId="7685"/>
    <cellStyle name="メモ 24 4 6 3 3" xfId="7686"/>
    <cellStyle name="メモ 24 4 6 4" xfId="7687"/>
    <cellStyle name="メモ 24 4 6 5" xfId="7688"/>
    <cellStyle name="メモ 24 4 7" xfId="7689"/>
    <cellStyle name="メモ 24 4 7 2" xfId="7690"/>
    <cellStyle name="メモ 24 4 7 3" xfId="7691"/>
    <cellStyle name="メモ 24 4 8" xfId="7692"/>
    <cellStyle name="メモ 24 4 8 2" xfId="7693"/>
    <cellStyle name="メモ 24 4 8 3" xfId="7694"/>
    <cellStyle name="メモ 24 4 9" xfId="7695"/>
    <cellStyle name="メモ 24 5" xfId="7696"/>
    <cellStyle name="メモ 24 5 2" xfId="7697"/>
    <cellStyle name="メモ 24 5 2 2" xfId="7698"/>
    <cellStyle name="メモ 24 5 2 3" xfId="7699"/>
    <cellStyle name="メモ 24 5 3" xfId="7700"/>
    <cellStyle name="メモ 24 5 3 2" xfId="7701"/>
    <cellStyle name="メモ 24 5 3 3" xfId="7702"/>
    <cellStyle name="メモ 24 5 4" xfId="7703"/>
    <cellStyle name="メモ 24 5 5" xfId="7704"/>
    <cellStyle name="メモ 24 6" xfId="7705"/>
    <cellStyle name="メモ 24 6 2" xfId="7706"/>
    <cellStyle name="メモ 24 6 2 2" xfId="7707"/>
    <cellStyle name="メモ 24 6 2 3" xfId="7708"/>
    <cellStyle name="メモ 24 6 3" xfId="7709"/>
    <cellStyle name="メモ 24 6 3 2" xfId="7710"/>
    <cellStyle name="メモ 24 6 3 3" xfId="7711"/>
    <cellStyle name="メモ 24 6 4" xfId="7712"/>
    <cellStyle name="メモ 24 6 5" xfId="7713"/>
    <cellStyle name="メモ 24 7" xfId="7714"/>
    <cellStyle name="メモ 24 7 2" xfId="7715"/>
    <cellStyle name="メモ 24 7 2 2" xfId="7716"/>
    <cellStyle name="メモ 24 7 2 3" xfId="7717"/>
    <cellStyle name="メモ 24 7 3" xfId="7718"/>
    <cellStyle name="メモ 24 7 3 2" xfId="7719"/>
    <cellStyle name="メモ 24 7 3 3" xfId="7720"/>
    <cellStyle name="メモ 24 7 4" xfId="7721"/>
    <cellStyle name="メモ 24 7 5" xfId="7722"/>
    <cellStyle name="メモ 24 8" xfId="7723"/>
    <cellStyle name="メモ 24 8 2" xfId="7724"/>
    <cellStyle name="メモ 24 8 3" xfId="7725"/>
    <cellStyle name="メモ 24 9" xfId="7726"/>
    <cellStyle name="メモ 25" xfId="7727"/>
    <cellStyle name="メモ 25 10" xfId="7728"/>
    <cellStyle name="メモ 25 11" xfId="7729"/>
    <cellStyle name="メモ 25 12" xfId="45968"/>
    <cellStyle name="メモ 25 13" xfId="45778"/>
    <cellStyle name="メモ 25 2" xfId="7730"/>
    <cellStyle name="メモ 25 2 10" xfId="46200"/>
    <cellStyle name="メモ 25 2 11" xfId="46432"/>
    <cellStyle name="メモ 25 2 2" xfId="7731"/>
    <cellStyle name="メモ 25 2 2 10" xfId="7732"/>
    <cellStyle name="メモ 25 2 2 2" xfId="7733"/>
    <cellStyle name="メモ 25 2 2 2 2" xfId="7734"/>
    <cellStyle name="メモ 25 2 2 2 2 2" xfId="7735"/>
    <cellStyle name="メモ 25 2 2 2 2 3" xfId="7736"/>
    <cellStyle name="メモ 25 2 2 2 3" xfId="7737"/>
    <cellStyle name="メモ 25 2 2 2 3 2" xfId="7738"/>
    <cellStyle name="メモ 25 2 2 2 3 3" xfId="7739"/>
    <cellStyle name="メモ 25 2 2 2 4" xfId="7740"/>
    <cellStyle name="メモ 25 2 2 2 5" xfId="7741"/>
    <cellStyle name="メモ 25 2 2 3" xfId="7742"/>
    <cellStyle name="メモ 25 2 2 3 2" xfId="7743"/>
    <cellStyle name="メモ 25 2 2 3 2 2" xfId="7744"/>
    <cellStyle name="メモ 25 2 2 3 2 3" xfId="7745"/>
    <cellStyle name="メモ 25 2 2 3 3" xfId="7746"/>
    <cellStyle name="メモ 25 2 2 3 3 2" xfId="7747"/>
    <cellStyle name="メモ 25 2 2 3 3 3" xfId="7748"/>
    <cellStyle name="メモ 25 2 2 3 4" xfId="7749"/>
    <cellStyle name="メモ 25 2 2 3 5" xfId="7750"/>
    <cellStyle name="メモ 25 2 2 4" xfId="7751"/>
    <cellStyle name="メモ 25 2 2 4 2" xfId="7752"/>
    <cellStyle name="メモ 25 2 2 4 2 2" xfId="7753"/>
    <cellStyle name="メモ 25 2 2 4 2 3" xfId="7754"/>
    <cellStyle name="メモ 25 2 2 4 3" xfId="7755"/>
    <cellStyle name="メモ 25 2 2 4 3 2" xfId="7756"/>
    <cellStyle name="メモ 25 2 2 4 3 3" xfId="7757"/>
    <cellStyle name="メモ 25 2 2 4 4" xfId="7758"/>
    <cellStyle name="メモ 25 2 2 4 5" xfId="7759"/>
    <cellStyle name="メモ 25 2 2 5" xfId="7760"/>
    <cellStyle name="メモ 25 2 2 5 2" xfId="7761"/>
    <cellStyle name="メモ 25 2 2 5 2 2" xfId="7762"/>
    <cellStyle name="メモ 25 2 2 5 2 3" xfId="7763"/>
    <cellStyle name="メモ 25 2 2 5 3" xfId="7764"/>
    <cellStyle name="メモ 25 2 2 5 3 2" xfId="7765"/>
    <cellStyle name="メモ 25 2 2 5 3 3" xfId="7766"/>
    <cellStyle name="メモ 25 2 2 5 4" xfId="7767"/>
    <cellStyle name="メモ 25 2 2 5 5" xfId="7768"/>
    <cellStyle name="メモ 25 2 2 6" xfId="7769"/>
    <cellStyle name="メモ 25 2 2 6 2" xfId="7770"/>
    <cellStyle name="メモ 25 2 2 6 2 2" xfId="7771"/>
    <cellStyle name="メモ 25 2 2 6 2 3" xfId="7772"/>
    <cellStyle name="メモ 25 2 2 6 3" xfId="7773"/>
    <cellStyle name="メモ 25 2 2 6 3 2" xfId="7774"/>
    <cellStyle name="メモ 25 2 2 6 3 3" xfId="7775"/>
    <cellStyle name="メモ 25 2 2 6 4" xfId="7776"/>
    <cellStyle name="メモ 25 2 2 6 5" xfId="7777"/>
    <cellStyle name="メモ 25 2 2 7" xfId="7778"/>
    <cellStyle name="メモ 25 2 2 7 2" xfId="7779"/>
    <cellStyle name="メモ 25 2 2 7 3" xfId="7780"/>
    <cellStyle name="メモ 25 2 2 8" xfId="7781"/>
    <cellStyle name="メモ 25 2 2 8 2" xfId="7782"/>
    <cellStyle name="メモ 25 2 2 8 3" xfId="7783"/>
    <cellStyle name="メモ 25 2 2 9" xfId="7784"/>
    <cellStyle name="メモ 25 2 3" xfId="7785"/>
    <cellStyle name="メモ 25 2 3 10" xfId="7786"/>
    <cellStyle name="メモ 25 2 3 2" xfId="7787"/>
    <cellStyle name="メモ 25 2 3 2 2" xfId="7788"/>
    <cellStyle name="メモ 25 2 3 2 2 2" xfId="7789"/>
    <cellStyle name="メモ 25 2 3 2 2 3" xfId="7790"/>
    <cellStyle name="メモ 25 2 3 2 3" xfId="7791"/>
    <cellStyle name="メモ 25 2 3 2 3 2" xfId="7792"/>
    <cellStyle name="メモ 25 2 3 2 3 3" xfId="7793"/>
    <cellStyle name="メモ 25 2 3 2 4" xfId="7794"/>
    <cellStyle name="メモ 25 2 3 2 5" xfId="7795"/>
    <cellStyle name="メモ 25 2 3 3" xfId="7796"/>
    <cellStyle name="メモ 25 2 3 3 2" xfId="7797"/>
    <cellStyle name="メモ 25 2 3 3 2 2" xfId="7798"/>
    <cellStyle name="メモ 25 2 3 3 2 3" xfId="7799"/>
    <cellStyle name="メモ 25 2 3 3 3" xfId="7800"/>
    <cellStyle name="メモ 25 2 3 3 3 2" xfId="7801"/>
    <cellStyle name="メモ 25 2 3 3 3 3" xfId="7802"/>
    <cellStyle name="メモ 25 2 3 3 4" xfId="7803"/>
    <cellStyle name="メモ 25 2 3 3 5" xfId="7804"/>
    <cellStyle name="メモ 25 2 3 4" xfId="7805"/>
    <cellStyle name="メモ 25 2 3 4 2" xfId="7806"/>
    <cellStyle name="メモ 25 2 3 4 2 2" xfId="7807"/>
    <cellStyle name="メモ 25 2 3 4 2 3" xfId="7808"/>
    <cellStyle name="メモ 25 2 3 4 3" xfId="7809"/>
    <cellStyle name="メモ 25 2 3 4 3 2" xfId="7810"/>
    <cellStyle name="メモ 25 2 3 4 3 3" xfId="7811"/>
    <cellStyle name="メモ 25 2 3 4 4" xfId="7812"/>
    <cellStyle name="メモ 25 2 3 4 5" xfId="7813"/>
    <cellStyle name="メモ 25 2 3 5" xfId="7814"/>
    <cellStyle name="メモ 25 2 3 5 2" xfId="7815"/>
    <cellStyle name="メモ 25 2 3 5 2 2" xfId="7816"/>
    <cellStyle name="メモ 25 2 3 5 2 3" xfId="7817"/>
    <cellStyle name="メモ 25 2 3 5 3" xfId="7818"/>
    <cellStyle name="メモ 25 2 3 5 3 2" xfId="7819"/>
    <cellStyle name="メモ 25 2 3 5 3 3" xfId="7820"/>
    <cellStyle name="メモ 25 2 3 5 4" xfId="7821"/>
    <cellStyle name="メモ 25 2 3 5 5" xfId="7822"/>
    <cellStyle name="メモ 25 2 3 6" xfId="7823"/>
    <cellStyle name="メモ 25 2 3 6 2" xfId="7824"/>
    <cellStyle name="メモ 25 2 3 6 2 2" xfId="7825"/>
    <cellStyle name="メモ 25 2 3 6 2 3" xfId="7826"/>
    <cellStyle name="メモ 25 2 3 6 3" xfId="7827"/>
    <cellStyle name="メモ 25 2 3 6 3 2" xfId="7828"/>
    <cellStyle name="メモ 25 2 3 6 3 3" xfId="7829"/>
    <cellStyle name="メモ 25 2 3 6 4" xfId="7830"/>
    <cellStyle name="メモ 25 2 3 6 5" xfId="7831"/>
    <cellStyle name="メモ 25 2 3 7" xfId="7832"/>
    <cellStyle name="メモ 25 2 3 7 2" xfId="7833"/>
    <cellStyle name="メモ 25 2 3 7 3" xfId="7834"/>
    <cellStyle name="メモ 25 2 3 8" xfId="7835"/>
    <cellStyle name="メモ 25 2 3 8 2" xfId="7836"/>
    <cellStyle name="メモ 25 2 3 8 3" xfId="7837"/>
    <cellStyle name="メモ 25 2 3 9" xfId="7838"/>
    <cellStyle name="メモ 25 2 4" xfId="7839"/>
    <cellStyle name="メモ 25 2 4 2" xfId="7840"/>
    <cellStyle name="メモ 25 2 4 2 2" xfId="7841"/>
    <cellStyle name="メモ 25 2 4 2 3" xfId="7842"/>
    <cellStyle name="メモ 25 2 4 3" xfId="7843"/>
    <cellStyle name="メモ 25 2 4 3 2" xfId="7844"/>
    <cellStyle name="メモ 25 2 4 3 3" xfId="7845"/>
    <cellStyle name="メモ 25 2 4 4" xfId="7846"/>
    <cellStyle name="メモ 25 2 4 5" xfId="7847"/>
    <cellStyle name="メモ 25 2 5" xfId="7848"/>
    <cellStyle name="メモ 25 2 5 2" xfId="7849"/>
    <cellStyle name="メモ 25 2 5 2 2" xfId="7850"/>
    <cellStyle name="メモ 25 2 5 2 3" xfId="7851"/>
    <cellStyle name="メモ 25 2 5 3" xfId="7852"/>
    <cellStyle name="メモ 25 2 5 3 2" xfId="7853"/>
    <cellStyle name="メモ 25 2 5 3 3" xfId="7854"/>
    <cellStyle name="メモ 25 2 5 4" xfId="7855"/>
    <cellStyle name="メモ 25 2 5 5" xfId="7856"/>
    <cellStyle name="メモ 25 2 6" xfId="7857"/>
    <cellStyle name="メモ 25 2 6 2" xfId="7858"/>
    <cellStyle name="メモ 25 2 6 2 2" xfId="7859"/>
    <cellStyle name="メモ 25 2 6 2 3" xfId="7860"/>
    <cellStyle name="メモ 25 2 6 3" xfId="7861"/>
    <cellStyle name="メモ 25 2 6 3 2" xfId="7862"/>
    <cellStyle name="メモ 25 2 6 3 3" xfId="7863"/>
    <cellStyle name="メモ 25 2 6 4" xfId="7864"/>
    <cellStyle name="メモ 25 2 6 5" xfId="7865"/>
    <cellStyle name="メモ 25 2 7" xfId="7866"/>
    <cellStyle name="メモ 25 2 7 2" xfId="7867"/>
    <cellStyle name="メモ 25 2 7 3" xfId="7868"/>
    <cellStyle name="メモ 25 2 8" xfId="7869"/>
    <cellStyle name="メモ 25 2 9" xfId="7870"/>
    <cellStyle name="メモ 25 3" xfId="7871"/>
    <cellStyle name="メモ 25 3 10" xfId="7872"/>
    <cellStyle name="メモ 25 3 2" xfId="7873"/>
    <cellStyle name="メモ 25 3 2 2" xfId="7874"/>
    <cellStyle name="メモ 25 3 2 2 2" xfId="7875"/>
    <cellStyle name="メモ 25 3 2 2 3" xfId="7876"/>
    <cellStyle name="メモ 25 3 2 3" xfId="7877"/>
    <cellStyle name="メモ 25 3 2 3 2" xfId="7878"/>
    <cellStyle name="メモ 25 3 2 3 3" xfId="7879"/>
    <cellStyle name="メモ 25 3 2 4" xfId="7880"/>
    <cellStyle name="メモ 25 3 2 5" xfId="7881"/>
    <cellStyle name="メモ 25 3 3" xfId="7882"/>
    <cellStyle name="メモ 25 3 3 2" xfId="7883"/>
    <cellStyle name="メモ 25 3 3 2 2" xfId="7884"/>
    <cellStyle name="メモ 25 3 3 2 3" xfId="7885"/>
    <cellStyle name="メモ 25 3 3 3" xfId="7886"/>
    <cellStyle name="メモ 25 3 3 3 2" xfId="7887"/>
    <cellStyle name="メモ 25 3 3 3 3" xfId="7888"/>
    <cellStyle name="メモ 25 3 3 4" xfId="7889"/>
    <cellStyle name="メモ 25 3 3 5" xfId="7890"/>
    <cellStyle name="メモ 25 3 4" xfId="7891"/>
    <cellStyle name="メモ 25 3 4 2" xfId="7892"/>
    <cellStyle name="メモ 25 3 4 2 2" xfId="7893"/>
    <cellStyle name="メモ 25 3 4 2 3" xfId="7894"/>
    <cellStyle name="メモ 25 3 4 3" xfId="7895"/>
    <cellStyle name="メモ 25 3 4 3 2" xfId="7896"/>
    <cellStyle name="メモ 25 3 4 3 3" xfId="7897"/>
    <cellStyle name="メモ 25 3 4 4" xfId="7898"/>
    <cellStyle name="メモ 25 3 4 5" xfId="7899"/>
    <cellStyle name="メモ 25 3 5" xfId="7900"/>
    <cellStyle name="メモ 25 3 5 2" xfId="7901"/>
    <cellStyle name="メモ 25 3 5 2 2" xfId="7902"/>
    <cellStyle name="メモ 25 3 5 2 3" xfId="7903"/>
    <cellStyle name="メモ 25 3 5 3" xfId="7904"/>
    <cellStyle name="メモ 25 3 5 3 2" xfId="7905"/>
    <cellStyle name="メモ 25 3 5 3 3" xfId="7906"/>
    <cellStyle name="メモ 25 3 5 4" xfId="7907"/>
    <cellStyle name="メモ 25 3 5 5" xfId="7908"/>
    <cellStyle name="メモ 25 3 6" xfId="7909"/>
    <cellStyle name="メモ 25 3 6 2" xfId="7910"/>
    <cellStyle name="メモ 25 3 6 2 2" xfId="7911"/>
    <cellStyle name="メモ 25 3 6 2 3" xfId="7912"/>
    <cellStyle name="メモ 25 3 6 3" xfId="7913"/>
    <cellStyle name="メモ 25 3 6 3 2" xfId="7914"/>
    <cellStyle name="メモ 25 3 6 3 3" xfId="7915"/>
    <cellStyle name="メモ 25 3 6 4" xfId="7916"/>
    <cellStyle name="メモ 25 3 6 5" xfId="7917"/>
    <cellStyle name="メモ 25 3 7" xfId="7918"/>
    <cellStyle name="メモ 25 3 7 2" xfId="7919"/>
    <cellStyle name="メモ 25 3 7 3" xfId="7920"/>
    <cellStyle name="メモ 25 3 8" xfId="7921"/>
    <cellStyle name="メモ 25 3 8 2" xfId="7922"/>
    <cellStyle name="メモ 25 3 8 3" xfId="7923"/>
    <cellStyle name="メモ 25 3 9" xfId="7924"/>
    <cellStyle name="メモ 25 4" xfId="7925"/>
    <cellStyle name="メモ 25 4 10" xfId="7926"/>
    <cellStyle name="メモ 25 4 2" xfId="7927"/>
    <cellStyle name="メモ 25 4 2 2" xfId="7928"/>
    <cellStyle name="メモ 25 4 2 2 2" xfId="7929"/>
    <cellStyle name="メモ 25 4 2 2 3" xfId="7930"/>
    <cellStyle name="メモ 25 4 2 3" xfId="7931"/>
    <cellStyle name="メモ 25 4 2 3 2" xfId="7932"/>
    <cellStyle name="メモ 25 4 2 3 3" xfId="7933"/>
    <cellStyle name="メモ 25 4 2 4" xfId="7934"/>
    <cellStyle name="メモ 25 4 2 5" xfId="7935"/>
    <cellStyle name="メモ 25 4 3" xfId="7936"/>
    <cellStyle name="メモ 25 4 3 2" xfId="7937"/>
    <cellStyle name="メモ 25 4 3 2 2" xfId="7938"/>
    <cellStyle name="メモ 25 4 3 2 3" xfId="7939"/>
    <cellStyle name="メモ 25 4 3 3" xfId="7940"/>
    <cellStyle name="メモ 25 4 3 3 2" xfId="7941"/>
    <cellStyle name="メモ 25 4 3 3 3" xfId="7942"/>
    <cellStyle name="メモ 25 4 3 4" xfId="7943"/>
    <cellStyle name="メモ 25 4 3 5" xfId="7944"/>
    <cellStyle name="メモ 25 4 4" xfId="7945"/>
    <cellStyle name="メモ 25 4 4 2" xfId="7946"/>
    <cellStyle name="メモ 25 4 4 2 2" xfId="7947"/>
    <cellStyle name="メモ 25 4 4 2 3" xfId="7948"/>
    <cellStyle name="メモ 25 4 4 3" xfId="7949"/>
    <cellStyle name="メモ 25 4 4 3 2" xfId="7950"/>
    <cellStyle name="メモ 25 4 4 3 3" xfId="7951"/>
    <cellStyle name="メモ 25 4 4 4" xfId="7952"/>
    <cellStyle name="メモ 25 4 4 5" xfId="7953"/>
    <cellStyle name="メモ 25 4 5" xfId="7954"/>
    <cellStyle name="メモ 25 4 5 2" xfId="7955"/>
    <cellStyle name="メモ 25 4 5 2 2" xfId="7956"/>
    <cellStyle name="メモ 25 4 5 2 3" xfId="7957"/>
    <cellStyle name="メモ 25 4 5 3" xfId="7958"/>
    <cellStyle name="メモ 25 4 5 3 2" xfId="7959"/>
    <cellStyle name="メモ 25 4 5 3 3" xfId="7960"/>
    <cellStyle name="メモ 25 4 5 4" xfId="7961"/>
    <cellStyle name="メモ 25 4 5 5" xfId="7962"/>
    <cellStyle name="メモ 25 4 6" xfId="7963"/>
    <cellStyle name="メモ 25 4 6 2" xfId="7964"/>
    <cellStyle name="メモ 25 4 6 2 2" xfId="7965"/>
    <cellStyle name="メモ 25 4 6 2 3" xfId="7966"/>
    <cellStyle name="メモ 25 4 6 3" xfId="7967"/>
    <cellStyle name="メモ 25 4 6 3 2" xfId="7968"/>
    <cellStyle name="メモ 25 4 6 3 3" xfId="7969"/>
    <cellStyle name="メモ 25 4 6 4" xfId="7970"/>
    <cellStyle name="メモ 25 4 6 5" xfId="7971"/>
    <cellStyle name="メモ 25 4 7" xfId="7972"/>
    <cellStyle name="メモ 25 4 7 2" xfId="7973"/>
    <cellStyle name="メモ 25 4 7 3" xfId="7974"/>
    <cellStyle name="メモ 25 4 8" xfId="7975"/>
    <cellStyle name="メモ 25 4 8 2" xfId="7976"/>
    <cellStyle name="メモ 25 4 8 3" xfId="7977"/>
    <cellStyle name="メモ 25 4 9" xfId="7978"/>
    <cellStyle name="メモ 25 5" xfId="7979"/>
    <cellStyle name="メモ 25 5 2" xfId="7980"/>
    <cellStyle name="メモ 25 5 2 2" xfId="7981"/>
    <cellStyle name="メモ 25 5 2 3" xfId="7982"/>
    <cellStyle name="メモ 25 5 3" xfId="7983"/>
    <cellStyle name="メモ 25 5 3 2" xfId="7984"/>
    <cellStyle name="メモ 25 5 3 3" xfId="7985"/>
    <cellStyle name="メモ 25 5 4" xfId="7986"/>
    <cellStyle name="メモ 25 5 5" xfId="7987"/>
    <cellStyle name="メモ 25 6" xfId="7988"/>
    <cellStyle name="メモ 25 6 2" xfId="7989"/>
    <cellStyle name="メモ 25 6 2 2" xfId="7990"/>
    <cellStyle name="メモ 25 6 2 3" xfId="7991"/>
    <cellStyle name="メモ 25 6 3" xfId="7992"/>
    <cellStyle name="メモ 25 6 3 2" xfId="7993"/>
    <cellStyle name="メモ 25 6 3 3" xfId="7994"/>
    <cellStyle name="メモ 25 6 4" xfId="7995"/>
    <cellStyle name="メモ 25 6 5" xfId="7996"/>
    <cellStyle name="メモ 25 7" xfId="7997"/>
    <cellStyle name="メモ 25 7 2" xfId="7998"/>
    <cellStyle name="メモ 25 7 2 2" xfId="7999"/>
    <cellStyle name="メモ 25 7 2 3" xfId="8000"/>
    <cellStyle name="メモ 25 7 3" xfId="8001"/>
    <cellStyle name="メモ 25 7 3 2" xfId="8002"/>
    <cellStyle name="メモ 25 7 3 3" xfId="8003"/>
    <cellStyle name="メモ 25 7 4" xfId="8004"/>
    <cellStyle name="メモ 25 7 5" xfId="8005"/>
    <cellStyle name="メモ 25 8" xfId="8006"/>
    <cellStyle name="メモ 25 8 2" xfId="8007"/>
    <cellStyle name="メモ 25 8 3" xfId="8008"/>
    <cellStyle name="メモ 25 9" xfId="8009"/>
    <cellStyle name="メモ 26" xfId="8010"/>
    <cellStyle name="メモ 26 10" xfId="8011"/>
    <cellStyle name="メモ 26 11" xfId="8012"/>
    <cellStyle name="メモ 26 12" xfId="45969"/>
    <cellStyle name="メモ 26 13" xfId="45777"/>
    <cellStyle name="メモ 26 2" xfId="8013"/>
    <cellStyle name="メモ 26 2 10" xfId="46201"/>
    <cellStyle name="メモ 26 2 11" xfId="46433"/>
    <cellStyle name="メモ 26 2 2" xfId="8014"/>
    <cellStyle name="メモ 26 2 2 10" xfId="8015"/>
    <cellStyle name="メモ 26 2 2 2" xfId="8016"/>
    <cellStyle name="メモ 26 2 2 2 2" xfId="8017"/>
    <cellStyle name="メモ 26 2 2 2 2 2" xfId="8018"/>
    <cellStyle name="メモ 26 2 2 2 2 3" xfId="8019"/>
    <cellStyle name="メモ 26 2 2 2 3" xfId="8020"/>
    <cellStyle name="メモ 26 2 2 2 3 2" xfId="8021"/>
    <cellStyle name="メモ 26 2 2 2 3 3" xfId="8022"/>
    <cellStyle name="メモ 26 2 2 2 4" xfId="8023"/>
    <cellStyle name="メモ 26 2 2 2 5" xfId="8024"/>
    <cellStyle name="メモ 26 2 2 3" xfId="8025"/>
    <cellStyle name="メモ 26 2 2 3 2" xfId="8026"/>
    <cellStyle name="メモ 26 2 2 3 2 2" xfId="8027"/>
    <cellStyle name="メモ 26 2 2 3 2 3" xfId="8028"/>
    <cellStyle name="メモ 26 2 2 3 3" xfId="8029"/>
    <cellStyle name="メモ 26 2 2 3 3 2" xfId="8030"/>
    <cellStyle name="メモ 26 2 2 3 3 3" xfId="8031"/>
    <cellStyle name="メモ 26 2 2 3 4" xfId="8032"/>
    <cellStyle name="メモ 26 2 2 3 5" xfId="8033"/>
    <cellStyle name="メモ 26 2 2 4" xfId="8034"/>
    <cellStyle name="メモ 26 2 2 4 2" xfId="8035"/>
    <cellStyle name="メモ 26 2 2 4 2 2" xfId="8036"/>
    <cellStyle name="メモ 26 2 2 4 2 3" xfId="8037"/>
    <cellStyle name="メモ 26 2 2 4 3" xfId="8038"/>
    <cellStyle name="メモ 26 2 2 4 3 2" xfId="8039"/>
    <cellStyle name="メモ 26 2 2 4 3 3" xfId="8040"/>
    <cellStyle name="メモ 26 2 2 4 4" xfId="8041"/>
    <cellStyle name="メモ 26 2 2 4 5" xfId="8042"/>
    <cellStyle name="メモ 26 2 2 5" xfId="8043"/>
    <cellStyle name="メモ 26 2 2 5 2" xfId="8044"/>
    <cellStyle name="メモ 26 2 2 5 2 2" xfId="8045"/>
    <cellStyle name="メモ 26 2 2 5 2 3" xfId="8046"/>
    <cellStyle name="メモ 26 2 2 5 3" xfId="8047"/>
    <cellStyle name="メモ 26 2 2 5 3 2" xfId="8048"/>
    <cellStyle name="メモ 26 2 2 5 3 3" xfId="8049"/>
    <cellStyle name="メモ 26 2 2 5 4" xfId="8050"/>
    <cellStyle name="メモ 26 2 2 5 5" xfId="8051"/>
    <cellStyle name="メモ 26 2 2 6" xfId="8052"/>
    <cellStyle name="メモ 26 2 2 6 2" xfId="8053"/>
    <cellStyle name="メモ 26 2 2 6 2 2" xfId="8054"/>
    <cellStyle name="メモ 26 2 2 6 2 3" xfId="8055"/>
    <cellStyle name="メモ 26 2 2 6 3" xfId="8056"/>
    <cellStyle name="メモ 26 2 2 6 3 2" xfId="8057"/>
    <cellStyle name="メモ 26 2 2 6 3 3" xfId="8058"/>
    <cellStyle name="メモ 26 2 2 6 4" xfId="8059"/>
    <cellStyle name="メモ 26 2 2 6 5" xfId="8060"/>
    <cellStyle name="メモ 26 2 2 7" xfId="8061"/>
    <cellStyle name="メモ 26 2 2 7 2" xfId="8062"/>
    <cellStyle name="メモ 26 2 2 7 3" xfId="8063"/>
    <cellStyle name="メモ 26 2 2 8" xfId="8064"/>
    <cellStyle name="メモ 26 2 2 8 2" xfId="8065"/>
    <cellStyle name="メモ 26 2 2 8 3" xfId="8066"/>
    <cellStyle name="メモ 26 2 2 9" xfId="8067"/>
    <cellStyle name="メモ 26 2 3" xfId="8068"/>
    <cellStyle name="メモ 26 2 3 10" xfId="8069"/>
    <cellStyle name="メモ 26 2 3 2" xfId="8070"/>
    <cellStyle name="メモ 26 2 3 2 2" xfId="8071"/>
    <cellStyle name="メモ 26 2 3 2 2 2" xfId="8072"/>
    <cellStyle name="メモ 26 2 3 2 2 3" xfId="8073"/>
    <cellStyle name="メモ 26 2 3 2 3" xfId="8074"/>
    <cellStyle name="メモ 26 2 3 2 3 2" xfId="8075"/>
    <cellStyle name="メモ 26 2 3 2 3 3" xfId="8076"/>
    <cellStyle name="メモ 26 2 3 2 4" xfId="8077"/>
    <cellStyle name="メモ 26 2 3 2 5" xfId="8078"/>
    <cellStyle name="メモ 26 2 3 3" xfId="8079"/>
    <cellStyle name="メモ 26 2 3 3 2" xfId="8080"/>
    <cellStyle name="メモ 26 2 3 3 2 2" xfId="8081"/>
    <cellStyle name="メモ 26 2 3 3 2 3" xfId="8082"/>
    <cellStyle name="メモ 26 2 3 3 3" xfId="8083"/>
    <cellStyle name="メモ 26 2 3 3 3 2" xfId="8084"/>
    <cellStyle name="メモ 26 2 3 3 3 3" xfId="8085"/>
    <cellStyle name="メモ 26 2 3 3 4" xfId="8086"/>
    <cellStyle name="メモ 26 2 3 3 5" xfId="8087"/>
    <cellStyle name="メモ 26 2 3 4" xfId="8088"/>
    <cellStyle name="メモ 26 2 3 4 2" xfId="8089"/>
    <cellStyle name="メモ 26 2 3 4 2 2" xfId="8090"/>
    <cellStyle name="メモ 26 2 3 4 2 3" xfId="8091"/>
    <cellStyle name="メモ 26 2 3 4 3" xfId="8092"/>
    <cellStyle name="メモ 26 2 3 4 3 2" xfId="8093"/>
    <cellStyle name="メモ 26 2 3 4 3 3" xfId="8094"/>
    <cellStyle name="メモ 26 2 3 4 4" xfId="8095"/>
    <cellStyle name="メモ 26 2 3 4 5" xfId="8096"/>
    <cellStyle name="メモ 26 2 3 5" xfId="8097"/>
    <cellStyle name="メモ 26 2 3 5 2" xfId="8098"/>
    <cellStyle name="メモ 26 2 3 5 2 2" xfId="8099"/>
    <cellStyle name="メモ 26 2 3 5 2 3" xfId="8100"/>
    <cellStyle name="メモ 26 2 3 5 3" xfId="8101"/>
    <cellStyle name="メモ 26 2 3 5 3 2" xfId="8102"/>
    <cellStyle name="メモ 26 2 3 5 3 3" xfId="8103"/>
    <cellStyle name="メモ 26 2 3 5 4" xfId="8104"/>
    <cellStyle name="メモ 26 2 3 5 5" xfId="8105"/>
    <cellStyle name="メモ 26 2 3 6" xfId="8106"/>
    <cellStyle name="メモ 26 2 3 6 2" xfId="8107"/>
    <cellStyle name="メモ 26 2 3 6 2 2" xfId="8108"/>
    <cellStyle name="メモ 26 2 3 6 2 3" xfId="8109"/>
    <cellStyle name="メモ 26 2 3 6 3" xfId="8110"/>
    <cellStyle name="メモ 26 2 3 6 3 2" xfId="8111"/>
    <cellStyle name="メモ 26 2 3 6 3 3" xfId="8112"/>
    <cellStyle name="メモ 26 2 3 6 4" xfId="8113"/>
    <cellStyle name="メモ 26 2 3 6 5" xfId="8114"/>
    <cellStyle name="メモ 26 2 3 7" xfId="8115"/>
    <cellStyle name="メモ 26 2 3 7 2" xfId="8116"/>
    <cellStyle name="メモ 26 2 3 7 3" xfId="8117"/>
    <cellStyle name="メモ 26 2 3 8" xfId="8118"/>
    <cellStyle name="メモ 26 2 3 8 2" xfId="8119"/>
    <cellStyle name="メモ 26 2 3 8 3" xfId="8120"/>
    <cellStyle name="メモ 26 2 3 9" xfId="8121"/>
    <cellStyle name="メモ 26 2 4" xfId="8122"/>
    <cellStyle name="メモ 26 2 4 2" xfId="8123"/>
    <cellStyle name="メモ 26 2 4 2 2" xfId="8124"/>
    <cellStyle name="メモ 26 2 4 2 3" xfId="8125"/>
    <cellStyle name="メモ 26 2 4 3" xfId="8126"/>
    <cellStyle name="メモ 26 2 4 3 2" xfId="8127"/>
    <cellStyle name="メモ 26 2 4 3 3" xfId="8128"/>
    <cellStyle name="メモ 26 2 4 4" xfId="8129"/>
    <cellStyle name="メモ 26 2 4 5" xfId="8130"/>
    <cellStyle name="メモ 26 2 5" xfId="8131"/>
    <cellStyle name="メモ 26 2 5 2" xfId="8132"/>
    <cellStyle name="メモ 26 2 5 2 2" xfId="8133"/>
    <cellStyle name="メモ 26 2 5 2 3" xfId="8134"/>
    <cellStyle name="メモ 26 2 5 3" xfId="8135"/>
    <cellStyle name="メモ 26 2 5 3 2" xfId="8136"/>
    <cellStyle name="メモ 26 2 5 3 3" xfId="8137"/>
    <cellStyle name="メモ 26 2 5 4" xfId="8138"/>
    <cellStyle name="メモ 26 2 5 5" xfId="8139"/>
    <cellStyle name="メモ 26 2 6" xfId="8140"/>
    <cellStyle name="メモ 26 2 6 2" xfId="8141"/>
    <cellStyle name="メモ 26 2 6 2 2" xfId="8142"/>
    <cellStyle name="メモ 26 2 6 2 3" xfId="8143"/>
    <cellStyle name="メモ 26 2 6 3" xfId="8144"/>
    <cellStyle name="メモ 26 2 6 3 2" xfId="8145"/>
    <cellStyle name="メモ 26 2 6 3 3" xfId="8146"/>
    <cellStyle name="メモ 26 2 6 4" xfId="8147"/>
    <cellStyle name="メモ 26 2 6 5" xfId="8148"/>
    <cellStyle name="メモ 26 2 7" xfId="8149"/>
    <cellStyle name="メモ 26 2 7 2" xfId="8150"/>
    <cellStyle name="メモ 26 2 7 3" xfId="8151"/>
    <cellStyle name="メモ 26 2 8" xfId="8152"/>
    <cellStyle name="メモ 26 2 9" xfId="8153"/>
    <cellStyle name="メモ 26 3" xfId="8154"/>
    <cellStyle name="メモ 26 3 10" xfId="8155"/>
    <cellStyle name="メモ 26 3 2" xfId="8156"/>
    <cellStyle name="メモ 26 3 2 2" xfId="8157"/>
    <cellStyle name="メモ 26 3 2 2 2" xfId="8158"/>
    <cellStyle name="メモ 26 3 2 2 3" xfId="8159"/>
    <cellStyle name="メモ 26 3 2 3" xfId="8160"/>
    <cellStyle name="メモ 26 3 2 3 2" xfId="8161"/>
    <cellStyle name="メモ 26 3 2 3 3" xfId="8162"/>
    <cellStyle name="メモ 26 3 2 4" xfId="8163"/>
    <cellStyle name="メモ 26 3 2 5" xfId="8164"/>
    <cellStyle name="メモ 26 3 3" xfId="8165"/>
    <cellStyle name="メモ 26 3 3 2" xfId="8166"/>
    <cellStyle name="メモ 26 3 3 2 2" xfId="8167"/>
    <cellStyle name="メモ 26 3 3 2 3" xfId="8168"/>
    <cellStyle name="メモ 26 3 3 3" xfId="8169"/>
    <cellStyle name="メモ 26 3 3 3 2" xfId="8170"/>
    <cellStyle name="メモ 26 3 3 3 3" xfId="8171"/>
    <cellStyle name="メモ 26 3 3 4" xfId="8172"/>
    <cellStyle name="メモ 26 3 3 5" xfId="8173"/>
    <cellStyle name="メモ 26 3 4" xfId="8174"/>
    <cellStyle name="メモ 26 3 4 2" xfId="8175"/>
    <cellStyle name="メモ 26 3 4 2 2" xfId="8176"/>
    <cellStyle name="メモ 26 3 4 2 3" xfId="8177"/>
    <cellStyle name="メモ 26 3 4 3" xfId="8178"/>
    <cellStyle name="メモ 26 3 4 3 2" xfId="8179"/>
    <cellStyle name="メモ 26 3 4 3 3" xfId="8180"/>
    <cellStyle name="メモ 26 3 4 4" xfId="8181"/>
    <cellStyle name="メモ 26 3 4 5" xfId="8182"/>
    <cellStyle name="メモ 26 3 5" xfId="8183"/>
    <cellStyle name="メモ 26 3 5 2" xfId="8184"/>
    <cellStyle name="メモ 26 3 5 2 2" xfId="8185"/>
    <cellStyle name="メモ 26 3 5 2 3" xfId="8186"/>
    <cellStyle name="メモ 26 3 5 3" xfId="8187"/>
    <cellStyle name="メモ 26 3 5 3 2" xfId="8188"/>
    <cellStyle name="メモ 26 3 5 3 3" xfId="8189"/>
    <cellStyle name="メモ 26 3 5 4" xfId="8190"/>
    <cellStyle name="メモ 26 3 5 5" xfId="8191"/>
    <cellStyle name="メモ 26 3 6" xfId="8192"/>
    <cellStyle name="メモ 26 3 6 2" xfId="8193"/>
    <cellStyle name="メモ 26 3 6 2 2" xfId="8194"/>
    <cellStyle name="メモ 26 3 6 2 3" xfId="8195"/>
    <cellStyle name="メモ 26 3 6 3" xfId="8196"/>
    <cellStyle name="メモ 26 3 6 3 2" xfId="8197"/>
    <cellStyle name="メモ 26 3 6 3 3" xfId="8198"/>
    <cellStyle name="メモ 26 3 6 4" xfId="8199"/>
    <cellStyle name="メモ 26 3 6 5" xfId="8200"/>
    <cellStyle name="メモ 26 3 7" xfId="8201"/>
    <cellStyle name="メモ 26 3 7 2" xfId="8202"/>
    <cellStyle name="メモ 26 3 7 3" xfId="8203"/>
    <cellStyle name="メモ 26 3 8" xfId="8204"/>
    <cellStyle name="メモ 26 3 8 2" xfId="8205"/>
    <cellStyle name="メモ 26 3 8 3" xfId="8206"/>
    <cellStyle name="メモ 26 3 9" xfId="8207"/>
    <cellStyle name="メモ 26 4" xfId="8208"/>
    <cellStyle name="メモ 26 4 10" xfId="8209"/>
    <cellStyle name="メモ 26 4 2" xfId="8210"/>
    <cellStyle name="メモ 26 4 2 2" xfId="8211"/>
    <cellStyle name="メモ 26 4 2 2 2" xfId="8212"/>
    <cellStyle name="メモ 26 4 2 2 3" xfId="8213"/>
    <cellStyle name="メモ 26 4 2 3" xfId="8214"/>
    <cellStyle name="メモ 26 4 2 3 2" xfId="8215"/>
    <cellStyle name="メモ 26 4 2 3 3" xfId="8216"/>
    <cellStyle name="メモ 26 4 2 4" xfId="8217"/>
    <cellStyle name="メモ 26 4 2 5" xfId="8218"/>
    <cellStyle name="メモ 26 4 3" xfId="8219"/>
    <cellStyle name="メモ 26 4 3 2" xfId="8220"/>
    <cellStyle name="メモ 26 4 3 2 2" xfId="8221"/>
    <cellStyle name="メモ 26 4 3 2 3" xfId="8222"/>
    <cellStyle name="メモ 26 4 3 3" xfId="8223"/>
    <cellStyle name="メモ 26 4 3 3 2" xfId="8224"/>
    <cellStyle name="メモ 26 4 3 3 3" xfId="8225"/>
    <cellStyle name="メモ 26 4 3 4" xfId="8226"/>
    <cellStyle name="メモ 26 4 3 5" xfId="8227"/>
    <cellStyle name="メモ 26 4 4" xfId="8228"/>
    <cellStyle name="メモ 26 4 4 2" xfId="8229"/>
    <cellStyle name="メモ 26 4 4 2 2" xfId="8230"/>
    <cellStyle name="メモ 26 4 4 2 3" xfId="8231"/>
    <cellStyle name="メモ 26 4 4 3" xfId="8232"/>
    <cellStyle name="メモ 26 4 4 3 2" xfId="8233"/>
    <cellStyle name="メモ 26 4 4 3 3" xfId="8234"/>
    <cellStyle name="メモ 26 4 4 4" xfId="8235"/>
    <cellStyle name="メモ 26 4 4 5" xfId="8236"/>
    <cellStyle name="メモ 26 4 5" xfId="8237"/>
    <cellStyle name="メモ 26 4 5 2" xfId="8238"/>
    <cellStyle name="メモ 26 4 5 2 2" xfId="8239"/>
    <cellStyle name="メモ 26 4 5 2 3" xfId="8240"/>
    <cellStyle name="メモ 26 4 5 3" xfId="8241"/>
    <cellStyle name="メモ 26 4 5 3 2" xfId="8242"/>
    <cellStyle name="メモ 26 4 5 3 3" xfId="8243"/>
    <cellStyle name="メモ 26 4 5 4" xfId="8244"/>
    <cellStyle name="メモ 26 4 5 5" xfId="8245"/>
    <cellStyle name="メモ 26 4 6" xfId="8246"/>
    <cellStyle name="メモ 26 4 6 2" xfId="8247"/>
    <cellStyle name="メモ 26 4 6 2 2" xfId="8248"/>
    <cellStyle name="メモ 26 4 6 2 3" xfId="8249"/>
    <cellStyle name="メモ 26 4 6 3" xfId="8250"/>
    <cellStyle name="メモ 26 4 6 3 2" xfId="8251"/>
    <cellStyle name="メモ 26 4 6 3 3" xfId="8252"/>
    <cellStyle name="メモ 26 4 6 4" xfId="8253"/>
    <cellStyle name="メモ 26 4 6 5" xfId="8254"/>
    <cellStyle name="メモ 26 4 7" xfId="8255"/>
    <cellStyle name="メモ 26 4 7 2" xfId="8256"/>
    <cellStyle name="メモ 26 4 7 3" xfId="8257"/>
    <cellStyle name="メモ 26 4 8" xfId="8258"/>
    <cellStyle name="メモ 26 4 8 2" xfId="8259"/>
    <cellStyle name="メモ 26 4 8 3" xfId="8260"/>
    <cellStyle name="メモ 26 4 9" xfId="8261"/>
    <cellStyle name="メモ 26 5" xfId="8262"/>
    <cellStyle name="メモ 26 5 2" xfId="8263"/>
    <cellStyle name="メモ 26 5 2 2" xfId="8264"/>
    <cellStyle name="メモ 26 5 2 3" xfId="8265"/>
    <cellStyle name="メモ 26 5 3" xfId="8266"/>
    <cellStyle name="メモ 26 5 3 2" xfId="8267"/>
    <cellStyle name="メモ 26 5 3 3" xfId="8268"/>
    <cellStyle name="メモ 26 5 4" xfId="8269"/>
    <cellStyle name="メモ 26 5 5" xfId="8270"/>
    <cellStyle name="メモ 26 6" xfId="8271"/>
    <cellStyle name="メモ 26 6 2" xfId="8272"/>
    <cellStyle name="メモ 26 6 2 2" xfId="8273"/>
    <cellStyle name="メモ 26 6 2 3" xfId="8274"/>
    <cellStyle name="メモ 26 6 3" xfId="8275"/>
    <cellStyle name="メモ 26 6 3 2" xfId="8276"/>
    <cellStyle name="メモ 26 6 3 3" xfId="8277"/>
    <cellStyle name="メモ 26 6 4" xfId="8278"/>
    <cellStyle name="メモ 26 6 5" xfId="8279"/>
    <cellStyle name="メモ 26 7" xfId="8280"/>
    <cellStyle name="メモ 26 7 2" xfId="8281"/>
    <cellStyle name="メモ 26 7 2 2" xfId="8282"/>
    <cellStyle name="メモ 26 7 2 3" xfId="8283"/>
    <cellStyle name="メモ 26 7 3" xfId="8284"/>
    <cellStyle name="メモ 26 7 3 2" xfId="8285"/>
    <cellStyle name="メモ 26 7 3 3" xfId="8286"/>
    <cellStyle name="メモ 26 7 4" xfId="8287"/>
    <cellStyle name="メモ 26 7 5" xfId="8288"/>
    <cellStyle name="メモ 26 8" xfId="8289"/>
    <cellStyle name="メモ 26 8 2" xfId="8290"/>
    <cellStyle name="メモ 26 8 3" xfId="8291"/>
    <cellStyle name="メモ 26 9" xfId="8292"/>
    <cellStyle name="メモ 27" xfId="8293"/>
    <cellStyle name="メモ 27 10" xfId="8294"/>
    <cellStyle name="メモ 27 11" xfId="8295"/>
    <cellStyle name="メモ 27 12" xfId="45970"/>
    <cellStyle name="メモ 27 13" xfId="45776"/>
    <cellStyle name="メモ 27 2" xfId="8296"/>
    <cellStyle name="メモ 27 2 10" xfId="46202"/>
    <cellStyle name="メモ 27 2 11" xfId="46434"/>
    <cellStyle name="メモ 27 2 2" xfId="8297"/>
    <cellStyle name="メモ 27 2 2 10" xfId="8298"/>
    <cellStyle name="メモ 27 2 2 2" xfId="8299"/>
    <cellStyle name="メモ 27 2 2 2 2" xfId="8300"/>
    <cellStyle name="メモ 27 2 2 2 2 2" xfId="8301"/>
    <cellStyle name="メモ 27 2 2 2 2 3" xfId="8302"/>
    <cellStyle name="メモ 27 2 2 2 3" xfId="8303"/>
    <cellStyle name="メモ 27 2 2 2 3 2" xfId="8304"/>
    <cellStyle name="メモ 27 2 2 2 3 3" xfId="8305"/>
    <cellStyle name="メモ 27 2 2 2 4" xfId="8306"/>
    <cellStyle name="メモ 27 2 2 2 5" xfId="8307"/>
    <cellStyle name="メモ 27 2 2 3" xfId="8308"/>
    <cellStyle name="メモ 27 2 2 3 2" xfId="8309"/>
    <cellStyle name="メモ 27 2 2 3 2 2" xfId="8310"/>
    <cellStyle name="メモ 27 2 2 3 2 3" xfId="8311"/>
    <cellStyle name="メモ 27 2 2 3 3" xfId="8312"/>
    <cellStyle name="メモ 27 2 2 3 3 2" xfId="8313"/>
    <cellStyle name="メモ 27 2 2 3 3 3" xfId="8314"/>
    <cellStyle name="メモ 27 2 2 3 4" xfId="8315"/>
    <cellStyle name="メモ 27 2 2 3 5" xfId="8316"/>
    <cellStyle name="メモ 27 2 2 4" xfId="8317"/>
    <cellStyle name="メモ 27 2 2 4 2" xfId="8318"/>
    <cellStyle name="メモ 27 2 2 4 2 2" xfId="8319"/>
    <cellStyle name="メモ 27 2 2 4 2 3" xfId="8320"/>
    <cellStyle name="メモ 27 2 2 4 3" xfId="8321"/>
    <cellStyle name="メモ 27 2 2 4 3 2" xfId="8322"/>
    <cellStyle name="メモ 27 2 2 4 3 3" xfId="8323"/>
    <cellStyle name="メモ 27 2 2 4 4" xfId="8324"/>
    <cellStyle name="メモ 27 2 2 4 5" xfId="8325"/>
    <cellStyle name="メモ 27 2 2 5" xfId="8326"/>
    <cellStyle name="メモ 27 2 2 5 2" xfId="8327"/>
    <cellStyle name="メモ 27 2 2 5 2 2" xfId="8328"/>
    <cellStyle name="メモ 27 2 2 5 2 3" xfId="8329"/>
    <cellStyle name="メモ 27 2 2 5 3" xfId="8330"/>
    <cellStyle name="メモ 27 2 2 5 3 2" xfId="8331"/>
    <cellStyle name="メモ 27 2 2 5 3 3" xfId="8332"/>
    <cellStyle name="メモ 27 2 2 5 4" xfId="8333"/>
    <cellStyle name="メモ 27 2 2 5 5" xfId="8334"/>
    <cellStyle name="メモ 27 2 2 6" xfId="8335"/>
    <cellStyle name="メモ 27 2 2 6 2" xfId="8336"/>
    <cellStyle name="メモ 27 2 2 6 2 2" xfId="8337"/>
    <cellStyle name="メモ 27 2 2 6 2 3" xfId="8338"/>
    <cellStyle name="メモ 27 2 2 6 3" xfId="8339"/>
    <cellStyle name="メモ 27 2 2 6 3 2" xfId="8340"/>
    <cellStyle name="メモ 27 2 2 6 3 3" xfId="8341"/>
    <cellStyle name="メモ 27 2 2 6 4" xfId="8342"/>
    <cellStyle name="メモ 27 2 2 6 5" xfId="8343"/>
    <cellStyle name="メモ 27 2 2 7" xfId="8344"/>
    <cellStyle name="メモ 27 2 2 7 2" xfId="8345"/>
    <cellStyle name="メモ 27 2 2 7 3" xfId="8346"/>
    <cellStyle name="メモ 27 2 2 8" xfId="8347"/>
    <cellStyle name="メモ 27 2 2 8 2" xfId="8348"/>
    <cellStyle name="メモ 27 2 2 8 3" xfId="8349"/>
    <cellStyle name="メモ 27 2 2 9" xfId="8350"/>
    <cellStyle name="メモ 27 2 3" xfId="8351"/>
    <cellStyle name="メモ 27 2 3 10" xfId="8352"/>
    <cellStyle name="メモ 27 2 3 2" xfId="8353"/>
    <cellStyle name="メモ 27 2 3 2 2" xfId="8354"/>
    <cellStyle name="メモ 27 2 3 2 2 2" xfId="8355"/>
    <cellStyle name="メモ 27 2 3 2 2 3" xfId="8356"/>
    <cellStyle name="メモ 27 2 3 2 3" xfId="8357"/>
    <cellStyle name="メモ 27 2 3 2 3 2" xfId="8358"/>
    <cellStyle name="メモ 27 2 3 2 3 3" xfId="8359"/>
    <cellStyle name="メモ 27 2 3 2 4" xfId="8360"/>
    <cellStyle name="メモ 27 2 3 2 5" xfId="8361"/>
    <cellStyle name="メモ 27 2 3 3" xfId="8362"/>
    <cellStyle name="メモ 27 2 3 3 2" xfId="8363"/>
    <cellStyle name="メモ 27 2 3 3 2 2" xfId="8364"/>
    <cellStyle name="メモ 27 2 3 3 2 3" xfId="8365"/>
    <cellStyle name="メモ 27 2 3 3 3" xfId="8366"/>
    <cellStyle name="メモ 27 2 3 3 3 2" xfId="8367"/>
    <cellStyle name="メモ 27 2 3 3 3 3" xfId="8368"/>
    <cellStyle name="メモ 27 2 3 3 4" xfId="8369"/>
    <cellStyle name="メモ 27 2 3 3 5" xfId="8370"/>
    <cellStyle name="メモ 27 2 3 4" xfId="8371"/>
    <cellStyle name="メモ 27 2 3 4 2" xfId="8372"/>
    <cellStyle name="メモ 27 2 3 4 2 2" xfId="8373"/>
    <cellStyle name="メモ 27 2 3 4 2 3" xfId="8374"/>
    <cellStyle name="メモ 27 2 3 4 3" xfId="8375"/>
    <cellStyle name="メモ 27 2 3 4 3 2" xfId="8376"/>
    <cellStyle name="メモ 27 2 3 4 3 3" xfId="8377"/>
    <cellStyle name="メモ 27 2 3 4 4" xfId="8378"/>
    <cellStyle name="メモ 27 2 3 4 5" xfId="8379"/>
    <cellStyle name="メモ 27 2 3 5" xfId="8380"/>
    <cellStyle name="メモ 27 2 3 5 2" xfId="8381"/>
    <cellStyle name="メモ 27 2 3 5 2 2" xfId="8382"/>
    <cellStyle name="メモ 27 2 3 5 2 3" xfId="8383"/>
    <cellStyle name="メモ 27 2 3 5 3" xfId="8384"/>
    <cellStyle name="メモ 27 2 3 5 3 2" xfId="8385"/>
    <cellStyle name="メモ 27 2 3 5 3 3" xfId="8386"/>
    <cellStyle name="メモ 27 2 3 5 4" xfId="8387"/>
    <cellStyle name="メモ 27 2 3 5 5" xfId="8388"/>
    <cellStyle name="メモ 27 2 3 6" xfId="8389"/>
    <cellStyle name="メモ 27 2 3 6 2" xfId="8390"/>
    <cellStyle name="メモ 27 2 3 6 2 2" xfId="8391"/>
    <cellStyle name="メモ 27 2 3 6 2 3" xfId="8392"/>
    <cellStyle name="メモ 27 2 3 6 3" xfId="8393"/>
    <cellStyle name="メモ 27 2 3 6 3 2" xfId="8394"/>
    <cellStyle name="メモ 27 2 3 6 3 3" xfId="8395"/>
    <cellStyle name="メモ 27 2 3 6 4" xfId="8396"/>
    <cellStyle name="メモ 27 2 3 6 5" xfId="8397"/>
    <cellStyle name="メモ 27 2 3 7" xfId="8398"/>
    <cellStyle name="メモ 27 2 3 7 2" xfId="8399"/>
    <cellStyle name="メモ 27 2 3 7 3" xfId="8400"/>
    <cellStyle name="メモ 27 2 3 8" xfId="8401"/>
    <cellStyle name="メモ 27 2 3 8 2" xfId="8402"/>
    <cellStyle name="メモ 27 2 3 8 3" xfId="8403"/>
    <cellStyle name="メモ 27 2 3 9" xfId="8404"/>
    <cellStyle name="メモ 27 2 4" xfId="8405"/>
    <cellStyle name="メモ 27 2 4 2" xfId="8406"/>
    <cellStyle name="メモ 27 2 4 2 2" xfId="8407"/>
    <cellStyle name="メモ 27 2 4 2 3" xfId="8408"/>
    <cellStyle name="メモ 27 2 4 3" xfId="8409"/>
    <cellStyle name="メモ 27 2 4 3 2" xfId="8410"/>
    <cellStyle name="メモ 27 2 4 3 3" xfId="8411"/>
    <cellStyle name="メモ 27 2 4 4" xfId="8412"/>
    <cellStyle name="メモ 27 2 4 5" xfId="8413"/>
    <cellStyle name="メモ 27 2 5" xfId="8414"/>
    <cellStyle name="メモ 27 2 5 2" xfId="8415"/>
    <cellStyle name="メモ 27 2 5 2 2" xfId="8416"/>
    <cellStyle name="メモ 27 2 5 2 3" xfId="8417"/>
    <cellStyle name="メモ 27 2 5 3" xfId="8418"/>
    <cellStyle name="メモ 27 2 5 3 2" xfId="8419"/>
    <cellStyle name="メモ 27 2 5 3 3" xfId="8420"/>
    <cellStyle name="メモ 27 2 5 4" xfId="8421"/>
    <cellStyle name="メモ 27 2 5 5" xfId="8422"/>
    <cellStyle name="メモ 27 2 6" xfId="8423"/>
    <cellStyle name="メモ 27 2 6 2" xfId="8424"/>
    <cellStyle name="メモ 27 2 6 2 2" xfId="8425"/>
    <cellStyle name="メモ 27 2 6 2 3" xfId="8426"/>
    <cellStyle name="メモ 27 2 6 3" xfId="8427"/>
    <cellStyle name="メモ 27 2 6 3 2" xfId="8428"/>
    <cellStyle name="メモ 27 2 6 3 3" xfId="8429"/>
    <cellStyle name="メモ 27 2 6 4" xfId="8430"/>
    <cellStyle name="メモ 27 2 6 5" xfId="8431"/>
    <cellStyle name="メモ 27 2 7" xfId="8432"/>
    <cellStyle name="メモ 27 2 7 2" xfId="8433"/>
    <cellStyle name="メモ 27 2 7 3" xfId="8434"/>
    <cellStyle name="メモ 27 2 8" xfId="8435"/>
    <cellStyle name="メモ 27 2 9" xfId="8436"/>
    <cellStyle name="メモ 27 3" xfId="8437"/>
    <cellStyle name="メモ 27 3 10" xfId="8438"/>
    <cellStyle name="メモ 27 3 2" xfId="8439"/>
    <cellStyle name="メモ 27 3 2 2" xfId="8440"/>
    <cellStyle name="メモ 27 3 2 2 2" xfId="8441"/>
    <cellStyle name="メモ 27 3 2 2 3" xfId="8442"/>
    <cellStyle name="メモ 27 3 2 3" xfId="8443"/>
    <cellStyle name="メモ 27 3 2 3 2" xfId="8444"/>
    <cellStyle name="メモ 27 3 2 3 3" xfId="8445"/>
    <cellStyle name="メモ 27 3 2 4" xfId="8446"/>
    <cellStyle name="メモ 27 3 2 5" xfId="8447"/>
    <cellStyle name="メモ 27 3 3" xfId="8448"/>
    <cellStyle name="メモ 27 3 3 2" xfId="8449"/>
    <cellStyle name="メモ 27 3 3 2 2" xfId="8450"/>
    <cellStyle name="メモ 27 3 3 2 3" xfId="8451"/>
    <cellStyle name="メモ 27 3 3 3" xfId="8452"/>
    <cellStyle name="メモ 27 3 3 3 2" xfId="8453"/>
    <cellStyle name="メモ 27 3 3 3 3" xfId="8454"/>
    <cellStyle name="メモ 27 3 3 4" xfId="8455"/>
    <cellStyle name="メモ 27 3 3 5" xfId="8456"/>
    <cellStyle name="メモ 27 3 4" xfId="8457"/>
    <cellStyle name="メモ 27 3 4 2" xfId="8458"/>
    <cellStyle name="メモ 27 3 4 2 2" xfId="8459"/>
    <cellStyle name="メモ 27 3 4 2 3" xfId="8460"/>
    <cellStyle name="メモ 27 3 4 3" xfId="8461"/>
    <cellStyle name="メモ 27 3 4 3 2" xfId="8462"/>
    <cellStyle name="メモ 27 3 4 3 3" xfId="8463"/>
    <cellStyle name="メモ 27 3 4 4" xfId="8464"/>
    <cellStyle name="メモ 27 3 4 5" xfId="8465"/>
    <cellStyle name="メモ 27 3 5" xfId="8466"/>
    <cellStyle name="メモ 27 3 5 2" xfId="8467"/>
    <cellStyle name="メモ 27 3 5 2 2" xfId="8468"/>
    <cellStyle name="メモ 27 3 5 2 3" xfId="8469"/>
    <cellStyle name="メモ 27 3 5 3" xfId="8470"/>
    <cellStyle name="メモ 27 3 5 3 2" xfId="8471"/>
    <cellStyle name="メモ 27 3 5 3 3" xfId="8472"/>
    <cellStyle name="メモ 27 3 5 4" xfId="8473"/>
    <cellStyle name="メモ 27 3 5 5" xfId="8474"/>
    <cellStyle name="メモ 27 3 6" xfId="8475"/>
    <cellStyle name="メモ 27 3 6 2" xfId="8476"/>
    <cellStyle name="メモ 27 3 6 2 2" xfId="8477"/>
    <cellStyle name="メモ 27 3 6 2 3" xfId="8478"/>
    <cellStyle name="メモ 27 3 6 3" xfId="8479"/>
    <cellStyle name="メモ 27 3 6 3 2" xfId="8480"/>
    <cellStyle name="メモ 27 3 6 3 3" xfId="8481"/>
    <cellStyle name="メモ 27 3 6 4" xfId="8482"/>
    <cellStyle name="メモ 27 3 6 5" xfId="8483"/>
    <cellStyle name="メモ 27 3 7" xfId="8484"/>
    <cellStyle name="メモ 27 3 7 2" xfId="8485"/>
    <cellStyle name="メモ 27 3 7 3" xfId="8486"/>
    <cellStyle name="メモ 27 3 8" xfId="8487"/>
    <cellStyle name="メモ 27 3 8 2" xfId="8488"/>
    <cellStyle name="メモ 27 3 8 3" xfId="8489"/>
    <cellStyle name="メモ 27 3 9" xfId="8490"/>
    <cellStyle name="メモ 27 4" xfId="8491"/>
    <cellStyle name="メモ 27 4 10" xfId="8492"/>
    <cellStyle name="メモ 27 4 2" xfId="8493"/>
    <cellStyle name="メモ 27 4 2 2" xfId="8494"/>
    <cellStyle name="メモ 27 4 2 2 2" xfId="8495"/>
    <cellStyle name="メモ 27 4 2 2 3" xfId="8496"/>
    <cellStyle name="メモ 27 4 2 3" xfId="8497"/>
    <cellStyle name="メモ 27 4 2 3 2" xfId="8498"/>
    <cellStyle name="メモ 27 4 2 3 3" xfId="8499"/>
    <cellStyle name="メモ 27 4 2 4" xfId="8500"/>
    <cellStyle name="メモ 27 4 2 5" xfId="8501"/>
    <cellStyle name="メモ 27 4 3" xfId="8502"/>
    <cellStyle name="メモ 27 4 3 2" xfId="8503"/>
    <cellStyle name="メモ 27 4 3 2 2" xfId="8504"/>
    <cellStyle name="メモ 27 4 3 2 3" xfId="8505"/>
    <cellStyle name="メモ 27 4 3 3" xfId="8506"/>
    <cellStyle name="メモ 27 4 3 3 2" xfId="8507"/>
    <cellStyle name="メモ 27 4 3 3 3" xfId="8508"/>
    <cellStyle name="メモ 27 4 3 4" xfId="8509"/>
    <cellStyle name="メモ 27 4 3 5" xfId="8510"/>
    <cellStyle name="メモ 27 4 4" xfId="8511"/>
    <cellStyle name="メモ 27 4 4 2" xfId="8512"/>
    <cellStyle name="メモ 27 4 4 2 2" xfId="8513"/>
    <cellStyle name="メモ 27 4 4 2 3" xfId="8514"/>
    <cellStyle name="メモ 27 4 4 3" xfId="8515"/>
    <cellStyle name="メモ 27 4 4 3 2" xfId="8516"/>
    <cellStyle name="メモ 27 4 4 3 3" xfId="8517"/>
    <cellStyle name="メモ 27 4 4 4" xfId="8518"/>
    <cellStyle name="メモ 27 4 4 5" xfId="8519"/>
    <cellStyle name="メモ 27 4 5" xfId="8520"/>
    <cellStyle name="メモ 27 4 5 2" xfId="8521"/>
    <cellStyle name="メモ 27 4 5 2 2" xfId="8522"/>
    <cellStyle name="メモ 27 4 5 2 3" xfId="8523"/>
    <cellStyle name="メモ 27 4 5 3" xfId="8524"/>
    <cellStyle name="メモ 27 4 5 3 2" xfId="8525"/>
    <cellStyle name="メモ 27 4 5 3 3" xfId="8526"/>
    <cellStyle name="メモ 27 4 5 4" xfId="8527"/>
    <cellStyle name="メモ 27 4 5 5" xfId="8528"/>
    <cellStyle name="メモ 27 4 6" xfId="8529"/>
    <cellStyle name="メモ 27 4 6 2" xfId="8530"/>
    <cellStyle name="メモ 27 4 6 2 2" xfId="8531"/>
    <cellStyle name="メモ 27 4 6 2 3" xfId="8532"/>
    <cellStyle name="メモ 27 4 6 3" xfId="8533"/>
    <cellStyle name="メモ 27 4 6 3 2" xfId="8534"/>
    <cellStyle name="メモ 27 4 6 3 3" xfId="8535"/>
    <cellStyle name="メモ 27 4 6 4" xfId="8536"/>
    <cellStyle name="メモ 27 4 6 5" xfId="8537"/>
    <cellStyle name="メモ 27 4 7" xfId="8538"/>
    <cellStyle name="メモ 27 4 7 2" xfId="8539"/>
    <cellStyle name="メモ 27 4 7 3" xfId="8540"/>
    <cellStyle name="メモ 27 4 8" xfId="8541"/>
    <cellStyle name="メモ 27 4 8 2" xfId="8542"/>
    <cellStyle name="メモ 27 4 8 3" xfId="8543"/>
    <cellStyle name="メモ 27 4 9" xfId="8544"/>
    <cellStyle name="メモ 27 5" xfId="8545"/>
    <cellStyle name="メモ 27 5 2" xfId="8546"/>
    <cellStyle name="メモ 27 5 2 2" xfId="8547"/>
    <cellStyle name="メモ 27 5 2 3" xfId="8548"/>
    <cellStyle name="メモ 27 5 3" xfId="8549"/>
    <cellStyle name="メモ 27 5 3 2" xfId="8550"/>
    <cellStyle name="メモ 27 5 3 3" xfId="8551"/>
    <cellStyle name="メモ 27 5 4" xfId="8552"/>
    <cellStyle name="メモ 27 5 5" xfId="8553"/>
    <cellStyle name="メモ 27 6" xfId="8554"/>
    <cellStyle name="メモ 27 6 2" xfId="8555"/>
    <cellStyle name="メモ 27 6 2 2" xfId="8556"/>
    <cellStyle name="メモ 27 6 2 3" xfId="8557"/>
    <cellStyle name="メモ 27 6 3" xfId="8558"/>
    <cellStyle name="メモ 27 6 3 2" xfId="8559"/>
    <cellStyle name="メモ 27 6 3 3" xfId="8560"/>
    <cellStyle name="メモ 27 6 4" xfId="8561"/>
    <cellStyle name="メモ 27 6 5" xfId="8562"/>
    <cellStyle name="メモ 27 7" xfId="8563"/>
    <cellStyle name="メモ 27 7 2" xfId="8564"/>
    <cellStyle name="メモ 27 7 2 2" xfId="8565"/>
    <cellStyle name="メモ 27 7 2 3" xfId="8566"/>
    <cellStyle name="メモ 27 7 3" xfId="8567"/>
    <cellStyle name="メモ 27 7 3 2" xfId="8568"/>
    <cellStyle name="メモ 27 7 3 3" xfId="8569"/>
    <cellStyle name="メモ 27 7 4" xfId="8570"/>
    <cellStyle name="メモ 27 7 5" xfId="8571"/>
    <cellStyle name="メモ 27 8" xfId="8572"/>
    <cellStyle name="メモ 27 8 2" xfId="8573"/>
    <cellStyle name="メモ 27 8 3" xfId="8574"/>
    <cellStyle name="メモ 27 9" xfId="8575"/>
    <cellStyle name="メモ 28" xfId="8576"/>
    <cellStyle name="メモ 28 10" xfId="8577"/>
    <cellStyle name="メモ 28 11" xfId="8578"/>
    <cellStyle name="メモ 28 12" xfId="45971"/>
    <cellStyle name="メモ 28 13" xfId="45775"/>
    <cellStyle name="メモ 28 2" xfId="8579"/>
    <cellStyle name="メモ 28 2 10" xfId="46203"/>
    <cellStyle name="メモ 28 2 11" xfId="46435"/>
    <cellStyle name="メモ 28 2 2" xfId="8580"/>
    <cellStyle name="メモ 28 2 2 10" xfId="8581"/>
    <cellStyle name="メモ 28 2 2 2" xfId="8582"/>
    <cellStyle name="メモ 28 2 2 2 2" xfId="8583"/>
    <cellStyle name="メモ 28 2 2 2 2 2" xfId="8584"/>
    <cellStyle name="メモ 28 2 2 2 2 3" xfId="8585"/>
    <cellStyle name="メモ 28 2 2 2 3" xfId="8586"/>
    <cellStyle name="メモ 28 2 2 2 3 2" xfId="8587"/>
    <cellStyle name="メモ 28 2 2 2 3 3" xfId="8588"/>
    <cellStyle name="メモ 28 2 2 2 4" xfId="8589"/>
    <cellStyle name="メモ 28 2 2 2 5" xfId="8590"/>
    <cellStyle name="メモ 28 2 2 3" xfId="8591"/>
    <cellStyle name="メモ 28 2 2 3 2" xfId="8592"/>
    <cellStyle name="メモ 28 2 2 3 2 2" xfId="8593"/>
    <cellStyle name="メモ 28 2 2 3 2 3" xfId="8594"/>
    <cellStyle name="メモ 28 2 2 3 3" xfId="8595"/>
    <cellStyle name="メモ 28 2 2 3 3 2" xfId="8596"/>
    <cellStyle name="メモ 28 2 2 3 3 3" xfId="8597"/>
    <cellStyle name="メモ 28 2 2 3 4" xfId="8598"/>
    <cellStyle name="メモ 28 2 2 3 5" xfId="8599"/>
    <cellStyle name="メモ 28 2 2 4" xfId="8600"/>
    <cellStyle name="メモ 28 2 2 4 2" xfId="8601"/>
    <cellStyle name="メモ 28 2 2 4 2 2" xfId="8602"/>
    <cellStyle name="メモ 28 2 2 4 2 3" xfId="8603"/>
    <cellStyle name="メモ 28 2 2 4 3" xfId="8604"/>
    <cellStyle name="メモ 28 2 2 4 3 2" xfId="8605"/>
    <cellStyle name="メモ 28 2 2 4 3 3" xfId="8606"/>
    <cellStyle name="メモ 28 2 2 4 4" xfId="8607"/>
    <cellStyle name="メモ 28 2 2 4 5" xfId="8608"/>
    <cellStyle name="メモ 28 2 2 5" xfId="8609"/>
    <cellStyle name="メモ 28 2 2 5 2" xfId="8610"/>
    <cellStyle name="メモ 28 2 2 5 2 2" xfId="8611"/>
    <cellStyle name="メモ 28 2 2 5 2 3" xfId="8612"/>
    <cellStyle name="メモ 28 2 2 5 3" xfId="8613"/>
    <cellStyle name="メモ 28 2 2 5 3 2" xfId="8614"/>
    <cellStyle name="メモ 28 2 2 5 3 3" xfId="8615"/>
    <cellStyle name="メモ 28 2 2 5 4" xfId="8616"/>
    <cellStyle name="メモ 28 2 2 5 5" xfId="8617"/>
    <cellStyle name="メモ 28 2 2 6" xfId="8618"/>
    <cellStyle name="メモ 28 2 2 6 2" xfId="8619"/>
    <cellStyle name="メモ 28 2 2 6 2 2" xfId="8620"/>
    <cellStyle name="メモ 28 2 2 6 2 3" xfId="8621"/>
    <cellStyle name="メモ 28 2 2 6 3" xfId="8622"/>
    <cellStyle name="メモ 28 2 2 6 3 2" xfId="8623"/>
    <cellStyle name="メモ 28 2 2 6 3 3" xfId="8624"/>
    <cellStyle name="メモ 28 2 2 6 4" xfId="8625"/>
    <cellStyle name="メモ 28 2 2 6 5" xfId="8626"/>
    <cellStyle name="メモ 28 2 2 7" xfId="8627"/>
    <cellStyle name="メモ 28 2 2 7 2" xfId="8628"/>
    <cellStyle name="メモ 28 2 2 7 3" xfId="8629"/>
    <cellStyle name="メモ 28 2 2 8" xfId="8630"/>
    <cellStyle name="メモ 28 2 2 8 2" xfId="8631"/>
    <cellStyle name="メモ 28 2 2 8 3" xfId="8632"/>
    <cellStyle name="メモ 28 2 2 9" xfId="8633"/>
    <cellStyle name="メモ 28 2 3" xfId="8634"/>
    <cellStyle name="メモ 28 2 3 10" xfId="8635"/>
    <cellStyle name="メモ 28 2 3 2" xfId="8636"/>
    <cellStyle name="メモ 28 2 3 2 2" xfId="8637"/>
    <cellStyle name="メモ 28 2 3 2 2 2" xfId="8638"/>
    <cellStyle name="メモ 28 2 3 2 2 3" xfId="8639"/>
    <cellStyle name="メモ 28 2 3 2 3" xfId="8640"/>
    <cellStyle name="メモ 28 2 3 2 3 2" xfId="8641"/>
    <cellStyle name="メモ 28 2 3 2 3 3" xfId="8642"/>
    <cellStyle name="メモ 28 2 3 2 4" xfId="8643"/>
    <cellStyle name="メモ 28 2 3 2 5" xfId="8644"/>
    <cellStyle name="メモ 28 2 3 3" xfId="8645"/>
    <cellStyle name="メモ 28 2 3 3 2" xfId="8646"/>
    <cellStyle name="メモ 28 2 3 3 2 2" xfId="8647"/>
    <cellStyle name="メモ 28 2 3 3 2 3" xfId="8648"/>
    <cellStyle name="メモ 28 2 3 3 3" xfId="8649"/>
    <cellStyle name="メモ 28 2 3 3 3 2" xfId="8650"/>
    <cellStyle name="メモ 28 2 3 3 3 3" xfId="8651"/>
    <cellStyle name="メモ 28 2 3 3 4" xfId="8652"/>
    <cellStyle name="メモ 28 2 3 3 5" xfId="8653"/>
    <cellStyle name="メモ 28 2 3 4" xfId="8654"/>
    <cellStyle name="メモ 28 2 3 4 2" xfId="8655"/>
    <cellStyle name="メモ 28 2 3 4 2 2" xfId="8656"/>
    <cellStyle name="メモ 28 2 3 4 2 3" xfId="8657"/>
    <cellStyle name="メモ 28 2 3 4 3" xfId="8658"/>
    <cellStyle name="メモ 28 2 3 4 3 2" xfId="8659"/>
    <cellStyle name="メモ 28 2 3 4 3 3" xfId="8660"/>
    <cellStyle name="メモ 28 2 3 4 4" xfId="8661"/>
    <cellStyle name="メモ 28 2 3 4 5" xfId="8662"/>
    <cellStyle name="メモ 28 2 3 5" xfId="8663"/>
    <cellStyle name="メモ 28 2 3 5 2" xfId="8664"/>
    <cellStyle name="メモ 28 2 3 5 2 2" xfId="8665"/>
    <cellStyle name="メモ 28 2 3 5 2 3" xfId="8666"/>
    <cellStyle name="メモ 28 2 3 5 3" xfId="8667"/>
    <cellStyle name="メモ 28 2 3 5 3 2" xfId="8668"/>
    <cellStyle name="メモ 28 2 3 5 3 3" xfId="8669"/>
    <cellStyle name="メモ 28 2 3 5 4" xfId="8670"/>
    <cellStyle name="メモ 28 2 3 5 5" xfId="8671"/>
    <cellStyle name="メモ 28 2 3 6" xfId="8672"/>
    <cellStyle name="メモ 28 2 3 6 2" xfId="8673"/>
    <cellStyle name="メモ 28 2 3 6 2 2" xfId="8674"/>
    <cellStyle name="メモ 28 2 3 6 2 3" xfId="8675"/>
    <cellStyle name="メモ 28 2 3 6 3" xfId="8676"/>
    <cellStyle name="メモ 28 2 3 6 3 2" xfId="8677"/>
    <cellStyle name="メモ 28 2 3 6 3 3" xfId="8678"/>
    <cellStyle name="メモ 28 2 3 6 4" xfId="8679"/>
    <cellStyle name="メモ 28 2 3 6 5" xfId="8680"/>
    <cellStyle name="メモ 28 2 3 7" xfId="8681"/>
    <cellStyle name="メモ 28 2 3 7 2" xfId="8682"/>
    <cellStyle name="メモ 28 2 3 7 3" xfId="8683"/>
    <cellStyle name="メモ 28 2 3 8" xfId="8684"/>
    <cellStyle name="メモ 28 2 3 8 2" xfId="8685"/>
    <cellStyle name="メモ 28 2 3 8 3" xfId="8686"/>
    <cellStyle name="メモ 28 2 3 9" xfId="8687"/>
    <cellStyle name="メモ 28 2 4" xfId="8688"/>
    <cellStyle name="メモ 28 2 4 2" xfId="8689"/>
    <cellStyle name="メモ 28 2 4 2 2" xfId="8690"/>
    <cellStyle name="メモ 28 2 4 2 3" xfId="8691"/>
    <cellStyle name="メモ 28 2 4 3" xfId="8692"/>
    <cellStyle name="メモ 28 2 4 3 2" xfId="8693"/>
    <cellStyle name="メモ 28 2 4 3 3" xfId="8694"/>
    <cellStyle name="メモ 28 2 4 4" xfId="8695"/>
    <cellStyle name="メモ 28 2 4 5" xfId="8696"/>
    <cellStyle name="メモ 28 2 5" xfId="8697"/>
    <cellStyle name="メモ 28 2 5 2" xfId="8698"/>
    <cellStyle name="メモ 28 2 5 2 2" xfId="8699"/>
    <cellStyle name="メモ 28 2 5 2 3" xfId="8700"/>
    <cellStyle name="メモ 28 2 5 3" xfId="8701"/>
    <cellStyle name="メモ 28 2 5 3 2" xfId="8702"/>
    <cellStyle name="メモ 28 2 5 3 3" xfId="8703"/>
    <cellStyle name="メモ 28 2 5 4" xfId="8704"/>
    <cellStyle name="メモ 28 2 5 5" xfId="8705"/>
    <cellStyle name="メモ 28 2 6" xfId="8706"/>
    <cellStyle name="メモ 28 2 6 2" xfId="8707"/>
    <cellStyle name="メモ 28 2 6 2 2" xfId="8708"/>
    <cellStyle name="メモ 28 2 6 2 3" xfId="8709"/>
    <cellStyle name="メモ 28 2 6 3" xfId="8710"/>
    <cellStyle name="メモ 28 2 6 3 2" xfId="8711"/>
    <cellStyle name="メモ 28 2 6 3 3" xfId="8712"/>
    <cellStyle name="メモ 28 2 6 4" xfId="8713"/>
    <cellStyle name="メモ 28 2 6 5" xfId="8714"/>
    <cellStyle name="メモ 28 2 7" xfId="8715"/>
    <cellStyle name="メモ 28 2 7 2" xfId="8716"/>
    <cellStyle name="メモ 28 2 7 3" xfId="8717"/>
    <cellStyle name="メモ 28 2 8" xfId="8718"/>
    <cellStyle name="メモ 28 2 9" xfId="8719"/>
    <cellStyle name="メモ 28 3" xfId="8720"/>
    <cellStyle name="メモ 28 3 10" xfId="8721"/>
    <cellStyle name="メモ 28 3 2" xfId="8722"/>
    <cellStyle name="メモ 28 3 2 2" xfId="8723"/>
    <cellStyle name="メモ 28 3 2 2 2" xfId="8724"/>
    <cellStyle name="メモ 28 3 2 2 3" xfId="8725"/>
    <cellStyle name="メモ 28 3 2 3" xfId="8726"/>
    <cellStyle name="メモ 28 3 2 3 2" xfId="8727"/>
    <cellStyle name="メモ 28 3 2 3 3" xfId="8728"/>
    <cellStyle name="メモ 28 3 2 4" xfId="8729"/>
    <cellStyle name="メモ 28 3 2 5" xfId="8730"/>
    <cellStyle name="メモ 28 3 3" xfId="8731"/>
    <cellStyle name="メモ 28 3 3 2" xfId="8732"/>
    <cellStyle name="メモ 28 3 3 2 2" xfId="8733"/>
    <cellStyle name="メモ 28 3 3 2 3" xfId="8734"/>
    <cellStyle name="メモ 28 3 3 3" xfId="8735"/>
    <cellStyle name="メモ 28 3 3 3 2" xfId="8736"/>
    <cellStyle name="メモ 28 3 3 3 3" xfId="8737"/>
    <cellStyle name="メモ 28 3 3 4" xfId="8738"/>
    <cellStyle name="メモ 28 3 3 5" xfId="8739"/>
    <cellStyle name="メモ 28 3 4" xfId="8740"/>
    <cellStyle name="メモ 28 3 4 2" xfId="8741"/>
    <cellStyle name="メモ 28 3 4 2 2" xfId="8742"/>
    <cellStyle name="メモ 28 3 4 2 3" xfId="8743"/>
    <cellStyle name="メモ 28 3 4 3" xfId="8744"/>
    <cellStyle name="メモ 28 3 4 3 2" xfId="8745"/>
    <cellStyle name="メモ 28 3 4 3 3" xfId="8746"/>
    <cellStyle name="メモ 28 3 4 4" xfId="8747"/>
    <cellStyle name="メモ 28 3 4 5" xfId="8748"/>
    <cellStyle name="メモ 28 3 5" xfId="8749"/>
    <cellStyle name="メモ 28 3 5 2" xfId="8750"/>
    <cellStyle name="メモ 28 3 5 2 2" xfId="8751"/>
    <cellStyle name="メモ 28 3 5 2 3" xfId="8752"/>
    <cellStyle name="メモ 28 3 5 3" xfId="8753"/>
    <cellStyle name="メモ 28 3 5 3 2" xfId="8754"/>
    <cellStyle name="メモ 28 3 5 3 3" xfId="8755"/>
    <cellStyle name="メモ 28 3 5 4" xfId="8756"/>
    <cellStyle name="メモ 28 3 5 5" xfId="8757"/>
    <cellStyle name="メモ 28 3 6" xfId="8758"/>
    <cellStyle name="メモ 28 3 6 2" xfId="8759"/>
    <cellStyle name="メモ 28 3 6 2 2" xfId="8760"/>
    <cellStyle name="メモ 28 3 6 2 3" xfId="8761"/>
    <cellStyle name="メモ 28 3 6 3" xfId="8762"/>
    <cellStyle name="メモ 28 3 6 3 2" xfId="8763"/>
    <cellStyle name="メモ 28 3 6 3 3" xfId="8764"/>
    <cellStyle name="メモ 28 3 6 4" xfId="8765"/>
    <cellStyle name="メモ 28 3 6 5" xfId="8766"/>
    <cellStyle name="メモ 28 3 7" xfId="8767"/>
    <cellStyle name="メモ 28 3 7 2" xfId="8768"/>
    <cellStyle name="メモ 28 3 7 3" xfId="8769"/>
    <cellStyle name="メモ 28 3 8" xfId="8770"/>
    <cellStyle name="メモ 28 3 8 2" xfId="8771"/>
    <cellStyle name="メモ 28 3 8 3" xfId="8772"/>
    <cellStyle name="メモ 28 3 9" xfId="8773"/>
    <cellStyle name="メモ 28 4" xfId="8774"/>
    <cellStyle name="メモ 28 4 10" xfId="8775"/>
    <cellStyle name="メモ 28 4 2" xfId="8776"/>
    <cellStyle name="メモ 28 4 2 2" xfId="8777"/>
    <cellStyle name="メモ 28 4 2 2 2" xfId="8778"/>
    <cellStyle name="メモ 28 4 2 2 3" xfId="8779"/>
    <cellStyle name="メモ 28 4 2 3" xfId="8780"/>
    <cellStyle name="メモ 28 4 2 3 2" xfId="8781"/>
    <cellStyle name="メモ 28 4 2 3 3" xfId="8782"/>
    <cellStyle name="メモ 28 4 2 4" xfId="8783"/>
    <cellStyle name="メモ 28 4 2 5" xfId="8784"/>
    <cellStyle name="メモ 28 4 3" xfId="8785"/>
    <cellStyle name="メモ 28 4 3 2" xfId="8786"/>
    <cellStyle name="メモ 28 4 3 2 2" xfId="8787"/>
    <cellStyle name="メモ 28 4 3 2 3" xfId="8788"/>
    <cellStyle name="メモ 28 4 3 3" xfId="8789"/>
    <cellStyle name="メモ 28 4 3 3 2" xfId="8790"/>
    <cellStyle name="メモ 28 4 3 3 3" xfId="8791"/>
    <cellStyle name="メモ 28 4 3 4" xfId="8792"/>
    <cellStyle name="メモ 28 4 3 5" xfId="8793"/>
    <cellStyle name="メモ 28 4 4" xfId="8794"/>
    <cellStyle name="メモ 28 4 4 2" xfId="8795"/>
    <cellStyle name="メモ 28 4 4 2 2" xfId="8796"/>
    <cellStyle name="メモ 28 4 4 2 3" xfId="8797"/>
    <cellStyle name="メモ 28 4 4 3" xfId="8798"/>
    <cellStyle name="メモ 28 4 4 3 2" xfId="8799"/>
    <cellStyle name="メモ 28 4 4 3 3" xfId="8800"/>
    <cellStyle name="メモ 28 4 4 4" xfId="8801"/>
    <cellStyle name="メモ 28 4 4 5" xfId="8802"/>
    <cellStyle name="メモ 28 4 5" xfId="8803"/>
    <cellStyle name="メモ 28 4 5 2" xfId="8804"/>
    <cellStyle name="メモ 28 4 5 2 2" xfId="8805"/>
    <cellStyle name="メモ 28 4 5 2 3" xfId="8806"/>
    <cellStyle name="メモ 28 4 5 3" xfId="8807"/>
    <cellStyle name="メモ 28 4 5 3 2" xfId="8808"/>
    <cellStyle name="メモ 28 4 5 3 3" xfId="8809"/>
    <cellStyle name="メモ 28 4 5 4" xfId="8810"/>
    <cellStyle name="メモ 28 4 5 5" xfId="8811"/>
    <cellStyle name="メモ 28 4 6" xfId="8812"/>
    <cellStyle name="メモ 28 4 6 2" xfId="8813"/>
    <cellStyle name="メモ 28 4 6 2 2" xfId="8814"/>
    <cellStyle name="メモ 28 4 6 2 3" xfId="8815"/>
    <cellStyle name="メモ 28 4 6 3" xfId="8816"/>
    <cellStyle name="メモ 28 4 6 3 2" xfId="8817"/>
    <cellStyle name="メモ 28 4 6 3 3" xfId="8818"/>
    <cellStyle name="メモ 28 4 6 4" xfId="8819"/>
    <cellStyle name="メモ 28 4 6 5" xfId="8820"/>
    <cellStyle name="メモ 28 4 7" xfId="8821"/>
    <cellStyle name="メモ 28 4 7 2" xfId="8822"/>
    <cellStyle name="メモ 28 4 7 3" xfId="8823"/>
    <cellStyle name="メモ 28 4 8" xfId="8824"/>
    <cellStyle name="メモ 28 4 8 2" xfId="8825"/>
    <cellStyle name="メモ 28 4 8 3" xfId="8826"/>
    <cellStyle name="メモ 28 4 9" xfId="8827"/>
    <cellStyle name="メモ 28 5" xfId="8828"/>
    <cellStyle name="メモ 28 5 2" xfId="8829"/>
    <cellStyle name="メモ 28 5 2 2" xfId="8830"/>
    <cellStyle name="メモ 28 5 2 3" xfId="8831"/>
    <cellStyle name="メモ 28 5 3" xfId="8832"/>
    <cellStyle name="メモ 28 5 3 2" xfId="8833"/>
    <cellStyle name="メモ 28 5 3 3" xfId="8834"/>
    <cellStyle name="メモ 28 5 4" xfId="8835"/>
    <cellStyle name="メモ 28 5 5" xfId="8836"/>
    <cellStyle name="メモ 28 6" xfId="8837"/>
    <cellStyle name="メモ 28 6 2" xfId="8838"/>
    <cellStyle name="メモ 28 6 2 2" xfId="8839"/>
    <cellStyle name="メモ 28 6 2 3" xfId="8840"/>
    <cellStyle name="メモ 28 6 3" xfId="8841"/>
    <cellStyle name="メモ 28 6 3 2" xfId="8842"/>
    <cellStyle name="メモ 28 6 3 3" xfId="8843"/>
    <cellStyle name="メモ 28 6 4" xfId="8844"/>
    <cellStyle name="メモ 28 6 5" xfId="8845"/>
    <cellStyle name="メモ 28 7" xfId="8846"/>
    <cellStyle name="メモ 28 7 2" xfId="8847"/>
    <cellStyle name="メモ 28 7 2 2" xfId="8848"/>
    <cellStyle name="メモ 28 7 2 3" xfId="8849"/>
    <cellStyle name="メモ 28 7 3" xfId="8850"/>
    <cellStyle name="メモ 28 7 3 2" xfId="8851"/>
    <cellStyle name="メモ 28 7 3 3" xfId="8852"/>
    <cellStyle name="メモ 28 7 4" xfId="8853"/>
    <cellStyle name="メモ 28 7 5" xfId="8854"/>
    <cellStyle name="メモ 28 8" xfId="8855"/>
    <cellStyle name="メモ 28 8 2" xfId="8856"/>
    <cellStyle name="メモ 28 8 3" xfId="8857"/>
    <cellStyle name="メモ 28 9" xfId="8858"/>
    <cellStyle name="メモ 29" xfId="8859"/>
    <cellStyle name="メモ 29 10" xfId="8860"/>
    <cellStyle name="メモ 29 11" xfId="8861"/>
    <cellStyle name="メモ 29 12" xfId="45972"/>
    <cellStyle name="メモ 29 13" xfId="45774"/>
    <cellStyle name="メモ 29 2" xfId="8862"/>
    <cellStyle name="メモ 29 2 10" xfId="46204"/>
    <cellStyle name="メモ 29 2 11" xfId="46436"/>
    <cellStyle name="メモ 29 2 2" xfId="8863"/>
    <cellStyle name="メモ 29 2 2 10" xfId="8864"/>
    <cellStyle name="メモ 29 2 2 2" xfId="8865"/>
    <cellStyle name="メモ 29 2 2 2 2" xfId="8866"/>
    <cellStyle name="メモ 29 2 2 2 2 2" xfId="8867"/>
    <cellStyle name="メモ 29 2 2 2 2 3" xfId="8868"/>
    <cellStyle name="メモ 29 2 2 2 3" xfId="8869"/>
    <cellStyle name="メモ 29 2 2 2 3 2" xfId="8870"/>
    <cellStyle name="メモ 29 2 2 2 3 3" xfId="8871"/>
    <cellStyle name="メモ 29 2 2 2 4" xfId="8872"/>
    <cellStyle name="メモ 29 2 2 2 5" xfId="8873"/>
    <cellStyle name="メモ 29 2 2 3" xfId="8874"/>
    <cellStyle name="メモ 29 2 2 3 2" xfId="8875"/>
    <cellStyle name="メモ 29 2 2 3 2 2" xfId="8876"/>
    <cellStyle name="メモ 29 2 2 3 2 3" xfId="8877"/>
    <cellStyle name="メモ 29 2 2 3 3" xfId="8878"/>
    <cellStyle name="メモ 29 2 2 3 3 2" xfId="8879"/>
    <cellStyle name="メモ 29 2 2 3 3 3" xfId="8880"/>
    <cellStyle name="メモ 29 2 2 3 4" xfId="8881"/>
    <cellStyle name="メモ 29 2 2 3 5" xfId="8882"/>
    <cellStyle name="メモ 29 2 2 4" xfId="8883"/>
    <cellStyle name="メモ 29 2 2 4 2" xfId="8884"/>
    <cellStyle name="メモ 29 2 2 4 2 2" xfId="8885"/>
    <cellStyle name="メモ 29 2 2 4 2 3" xfId="8886"/>
    <cellStyle name="メモ 29 2 2 4 3" xfId="8887"/>
    <cellStyle name="メモ 29 2 2 4 3 2" xfId="8888"/>
    <cellStyle name="メモ 29 2 2 4 3 3" xfId="8889"/>
    <cellStyle name="メモ 29 2 2 4 4" xfId="8890"/>
    <cellStyle name="メモ 29 2 2 4 5" xfId="8891"/>
    <cellStyle name="メモ 29 2 2 5" xfId="8892"/>
    <cellStyle name="メモ 29 2 2 5 2" xfId="8893"/>
    <cellStyle name="メモ 29 2 2 5 2 2" xfId="8894"/>
    <cellStyle name="メモ 29 2 2 5 2 3" xfId="8895"/>
    <cellStyle name="メモ 29 2 2 5 3" xfId="8896"/>
    <cellStyle name="メモ 29 2 2 5 3 2" xfId="8897"/>
    <cellStyle name="メモ 29 2 2 5 3 3" xfId="8898"/>
    <cellStyle name="メモ 29 2 2 5 4" xfId="8899"/>
    <cellStyle name="メモ 29 2 2 5 5" xfId="8900"/>
    <cellStyle name="メモ 29 2 2 6" xfId="8901"/>
    <cellStyle name="メモ 29 2 2 6 2" xfId="8902"/>
    <cellStyle name="メモ 29 2 2 6 2 2" xfId="8903"/>
    <cellStyle name="メモ 29 2 2 6 2 3" xfId="8904"/>
    <cellStyle name="メモ 29 2 2 6 3" xfId="8905"/>
    <cellStyle name="メモ 29 2 2 6 3 2" xfId="8906"/>
    <cellStyle name="メモ 29 2 2 6 3 3" xfId="8907"/>
    <cellStyle name="メモ 29 2 2 6 4" xfId="8908"/>
    <cellStyle name="メモ 29 2 2 6 5" xfId="8909"/>
    <cellStyle name="メモ 29 2 2 7" xfId="8910"/>
    <cellStyle name="メモ 29 2 2 7 2" xfId="8911"/>
    <cellStyle name="メモ 29 2 2 7 3" xfId="8912"/>
    <cellStyle name="メモ 29 2 2 8" xfId="8913"/>
    <cellStyle name="メモ 29 2 2 8 2" xfId="8914"/>
    <cellStyle name="メモ 29 2 2 8 3" xfId="8915"/>
    <cellStyle name="メモ 29 2 2 9" xfId="8916"/>
    <cellStyle name="メモ 29 2 3" xfId="8917"/>
    <cellStyle name="メモ 29 2 3 10" xfId="8918"/>
    <cellStyle name="メモ 29 2 3 2" xfId="8919"/>
    <cellStyle name="メモ 29 2 3 2 2" xfId="8920"/>
    <cellStyle name="メモ 29 2 3 2 2 2" xfId="8921"/>
    <cellStyle name="メモ 29 2 3 2 2 3" xfId="8922"/>
    <cellStyle name="メモ 29 2 3 2 3" xfId="8923"/>
    <cellStyle name="メモ 29 2 3 2 3 2" xfId="8924"/>
    <cellStyle name="メモ 29 2 3 2 3 3" xfId="8925"/>
    <cellStyle name="メモ 29 2 3 2 4" xfId="8926"/>
    <cellStyle name="メモ 29 2 3 2 5" xfId="8927"/>
    <cellStyle name="メモ 29 2 3 3" xfId="8928"/>
    <cellStyle name="メモ 29 2 3 3 2" xfId="8929"/>
    <cellStyle name="メモ 29 2 3 3 2 2" xfId="8930"/>
    <cellStyle name="メモ 29 2 3 3 2 3" xfId="8931"/>
    <cellStyle name="メモ 29 2 3 3 3" xfId="8932"/>
    <cellStyle name="メモ 29 2 3 3 3 2" xfId="8933"/>
    <cellStyle name="メモ 29 2 3 3 3 3" xfId="8934"/>
    <cellStyle name="メモ 29 2 3 3 4" xfId="8935"/>
    <cellStyle name="メモ 29 2 3 3 5" xfId="8936"/>
    <cellStyle name="メモ 29 2 3 4" xfId="8937"/>
    <cellStyle name="メモ 29 2 3 4 2" xfId="8938"/>
    <cellStyle name="メモ 29 2 3 4 2 2" xfId="8939"/>
    <cellStyle name="メモ 29 2 3 4 2 3" xfId="8940"/>
    <cellStyle name="メモ 29 2 3 4 3" xfId="8941"/>
    <cellStyle name="メモ 29 2 3 4 3 2" xfId="8942"/>
    <cellStyle name="メモ 29 2 3 4 3 3" xfId="8943"/>
    <cellStyle name="メモ 29 2 3 4 4" xfId="8944"/>
    <cellStyle name="メモ 29 2 3 4 5" xfId="8945"/>
    <cellStyle name="メモ 29 2 3 5" xfId="8946"/>
    <cellStyle name="メモ 29 2 3 5 2" xfId="8947"/>
    <cellStyle name="メモ 29 2 3 5 2 2" xfId="8948"/>
    <cellStyle name="メモ 29 2 3 5 2 3" xfId="8949"/>
    <cellStyle name="メモ 29 2 3 5 3" xfId="8950"/>
    <cellStyle name="メモ 29 2 3 5 3 2" xfId="8951"/>
    <cellStyle name="メモ 29 2 3 5 3 3" xfId="8952"/>
    <cellStyle name="メモ 29 2 3 5 4" xfId="8953"/>
    <cellStyle name="メモ 29 2 3 5 5" xfId="8954"/>
    <cellStyle name="メモ 29 2 3 6" xfId="8955"/>
    <cellStyle name="メモ 29 2 3 6 2" xfId="8956"/>
    <cellStyle name="メモ 29 2 3 6 2 2" xfId="8957"/>
    <cellStyle name="メモ 29 2 3 6 2 3" xfId="8958"/>
    <cellStyle name="メモ 29 2 3 6 3" xfId="8959"/>
    <cellStyle name="メモ 29 2 3 6 3 2" xfId="8960"/>
    <cellStyle name="メモ 29 2 3 6 3 3" xfId="8961"/>
    <cellStyle name="メモ 29 2 3 6 4" xfId="8962"/>
    <cellStyle name="メモ 29 2 3 6 5" xfId="8963"/>
    <cellStyle name="メモ 29 2 3 7" xfId="8964"/>
    <cellStyle name="メモ 29 2 3 7 2" xfId="8965"/>
    <cellStyle name="メモ 29 2 3 7 3" xfId="8966"/>
    <cellStyle name="メモ 29 2 3 8" xfId="8967"/>
    <cellStyle name="メモ 29 2 3 8 2" xfId="8968"/>
    <cellStyle name="メモ 29 2 3 8 3" xfId="8969"/>
    <cellStyle name="メモ 29 2 3 9" xfId="8970"/>
    <cellStyle name="メモ 29 2 4" xfId="8971"/>
    <cellStyle name="メモ 29 2 4 2" xfId="8972"/>
    <cellStyle name="メモ 29 2 4 2 2" xfId="8973"/>
    <cellStyle name="メモ 29 2 4 2 3" xfId="8974"/>
    <cellStyle name="メモ 29 2 4 3" xfId="8975"/>
    <cellStyle name="メモ 29 2 4 3 2" xfId="8976"/>
    <cellStyle name="メモ 29 2 4 3 3" xfId="8977"/>
    <cellStyle name="メモ 29 2 4 4" xfId="8978"/>
    <cellStyle name="メモ 29 2 4 5" xfId="8979"/>
    <cellStyle name="メモ 29 2 5" xfId="8980"/>
    <cellStyle name="メモ 29 2 5 2" xfId="8981"/>
    <cellStyle name="メモ 29 2 5 2 2" xfId="8982"/>
    <cellStyle name="メモ 29 2 5 2 3" xfId="8983"/>
    <cellStyle name="メモ 29 2 5 3" xfId="8984"/>
    <cellStyle name="メモ 29 2 5 3 2" xfId="8985"/>
    <cellStyle name="メモ 29 2 5 3 3" xfId="8986"/>
    <cellStyle name="メモ 29 2 5 4" xfId="8987"/>
    <cellStyle name="メモ 29 2 5 5" xfId="8988"/>
    <cellStyle name="メモ 29 2 6" xfId="8989"/>
    <cellStyle name="メモ 29 2 6 2" xfId="8990"/>
    <cellStyle name="メモ 29 2 6 2 2" xfId="8991"/>
    <cellStyle name="メモ 29 2 6 2 3" xfId="8992"/>
    <cellStyle name="メモ 29 2 6 3" xfId="8993"/>
    <cellStyle name="メモ 29 2 6 3 2" xfId="8994"/>
    <cellStyle name="メモ 29 2 6 3 3" xfId="8995"/>
    <cellStyle name="メモ 29 2 6 4" xfId="8996"/>
    <cellStyle name="メモ 29 2 6 5" xfId="8997"/>
    <cellStyle name="メモ 29 2 7" xfId="8998"/>
    <cellStyle name="メモ 29 2 7 2" xfId="8999"/>
    <cellStyle name="メモ 29 2 7 3" xfId="9000"/>
    <cellStyle name="メモ 29 2 8" xfId="9001"/>
    <cellStyle name="メモ 29 2 9" xfId="9002"/>
    <cellStyle name="メモ 29 3" xfId="9003"/>
    <cellStyle name="メモ 29 3 10" xfId="9004"/>
    <cellStyle name="メモ 29 3 2" xfId="9005"/>
    <cellStyle name="メモ 29 3 2 2" xfId="9006"/>
    <cellStyle name="メモ 29 3 2 2 2" xfId="9007"/>
    <cellStyle name="メモ 29 3 2 2 3" xfId="9008"/>
    <cellStyle name="メモ 29 3 2 3" xfId="9009"/>
    <cellStyle name="メモ 29 3 2 3 2" xfId="9010"/>
    <cellStyle name="メモ 29 3 2 3 3" xfId="9011"/>
    <cellStyle name="メモ 29 3 2 4" xfId="9012"/>
    <cellStyle name="メモ 29 3 2 5" xfId="9013"/>
    <cellStyle name="メモ 29 3 3" xfId="9014"/>
    <cellStyle name="メモ 29 3 3 2" xfId="9015"/>
    <cellStyle name="メモ 29 3 3 2 2" xfId="9016"/>
    <cellStyle name="メモ 29 3 3 2 3" xfId="9017"/>
    <cellStyle name="メモ 29 3 3 3" xfId="9018"/>
    <cellStyle name="メモ 29 3 3 3 2" xfId="9019"/>
    <cellStyle name="メモ 29 3 3 3 3" xfId="9020"/>
    <cellStyle name="メモ 29 3 3 4" xfId="9021"/>
    <cellStyle name="メモ 29 3 3 5" xfId="9022"/>
    <cellStyle name="メモ 29 3 4" xfId="9023"/>
    <cellStyle name="メモ 29 3 4 2" xfId="9024"/>
    <cellStyle name="メモ 29 3 4 2 2" xfId="9025"/>
    <cellStyle name="メモ 29 3 4 2 3" xfId="9026"/>
    <cellStyle name="メモ 29 3 4 3" xfId="9027"/>
    <cellStyle name="メモ 29 3 4 3 2" xfId="9028"/>
    <cellStyle name="メモ 29 3 4 3 3" xfId="9029"/>
    <cellStyle name="メモ 29 3 4 4" xfId="9030"/>
    <cellStyle name="メモ 29 3 4 5" xfId="9031"/>
    <cellStyle name="メモ 29 3 5" xfId="9032"/>
    <cellStyle name="メモ 29 3 5 2" xfId="9033"/>
    <cellStyle name="メモ 29 3 5 2 2" xfId="9034"/>
    <cellStyle name="メモ 29 3 5 2 3" xfId="9035"/>
    <cellStyle name="メモ 29 3 5 3" xfId="9036"/>
    <cellStyle name="メモ 29 3 5 3 2" xfId="9037"/>
    <cellStyle name="メモ 29 3 5 3 3" xfId="9038"/>
    <cellStyle name="メモ 29 3 5 4" xfId="9039"/>
    <cellStyle name="メモ 29 3 5 5" xfId="9040"/>
    <cellStyle name="メモ 29 3 6" xfId="9041"/>
    <cellStyle name="メモ 29 3 6 2" xfId="9042"/>
    <cellStyle name="メモ 29 3 6 2 2" xfId="9043"/>
    <cellStyle name="メモ 29 3 6 2 3" xfId="9044"/>
    <cellStyle name="メモ 29 3 6 3" xfId="9045"/>
    <cellStyle name="メモ 29 3 6 3 2" xfId="9046"/>
    <cellStyle name="メモ 29 3 6 3 3" xfId="9047"/>
    <cellStyle name="メモ 29 3 6 4" xfId="9048"/>
    <cellStyle name="メモ 29 3 6 5" xfId="9049"/>
    <cellStyle name="メモ 29 3 7" xfId="9050"/>
    <cellStyle name="メモ 29 3 7 2" xfId="9051"/>
    <cellStyle name="メモ 29 3 7 3" xfId="9052"/>
    <cellStyle name="メモ 29 3 8" xfId="9053"/>
    <cellStyle name="メモ 29 3 8 2" xfId="9054"/>
    <cellStyle name="メモ 29 3 8 3" xfId="9055"/>
    <cellStyle name="メモ 29 3 9" xfId="9056"/>
    <cellStyle name="メモ 29 4" xfId="9057"/>
    <cellStyle name="メモ 29 4 10" xfId="9058"/>
    <cellStyle name="メモ 29 4 2" xfId="9059"/>
    <cellStyle name="メモ 29 4 2 2" xfId="9060"/>
    <cellStyle name="メモ 29 4 2 2 2" xfId="9061"/>
    <cellStyle name="メモ 29 4 2 2 3" xfId="9062"/>
    <cellStyle name="メモ 29 4 2 3" xfId="9063"/>
    <cellStyle name="メモ 29 4 2 3 2" xfId="9064"/>
    <cellStyle name="メモ 29 4 2 3 3" xfId="9065"/>
    <cellStyle name="メモ 29 4 2 4" xfId="9066"/>
    <cellStyle name="メモ 29 4 2 5" xfId="9067"/>
    <cellStyle name="メモ 29 4 3" xfId="9068"/>
    <cellStyle name="メモ 29 4 3 2" xfId="9069"/>
    <cellStyle name="メモ 29 4 3 2 2" xfId="9070"/>
    <cellStyle name="メモ 29 4 3 2 3" xfId="9071"/>
    <cellStyle name="メモ 29 4 3 3" xfId="9072"/>
    <cellStyle name="メモ 29 4 3 3 2" xfId="9073"/>
    <cellStyle name="メモ 29 4 3 3 3" xfId="9074"/>
    <cellStyle name="メモ 29 4 3 4" xfId="9075"/>
    <cellStyle name="メモ 29 4 3 5" xfId="9076"/>
    <cellStyle name="メモ 29 4 4" xfId="9077"/>
    <cellStyle name="メモ 29 4 4 2" xfId="9078"/>
    <cellStyle name="メモ 29 4 4 2 2" xfId="9079"/>
    <cellStyle name="メモ 29 4 4 2 3" xfId="9080"/>
    <cellStyle name="メモ 29 4 4 3" xfId="9081"/>
    <cellStyle name="メモ 29 4 4 3 2" xfId="9082"/>
    <cellStyle name="メモ 29 4 4 3 3" xfId="9083"/>
    <cellStyle name="メモ 29 4 4 4" xfId="9084"/>
    <cellStyle name="メモ 29 4 4 5" xfId="9085"/>
    <cellStyle name="メモ 29 4 5" xfId="9086"/>
    <cellStyle name="メモ 29 4 5 2" xfId="9087"/>
    <cellStyle name="メモ 29 4 5 2 2" xfId="9088"/>
    <cellStyle name="メモ 29 4 5 2 3" xfId="9089"/>
    <cellStyle name="メモ 29 4 5 3" xfId="9090"/>
    <cellStyle name="メモ 29 4 5 3 2" xfId="9091"/>
    <cellStyle name="メモ 29 4 5 3 3" xfId="9092"/>
    <cellStyle name="メモ 29 4 5 4" xfId="9093"/>
    <cellStyle name="メモ 29 4 5 5" xfId="9094"/>
    <cellStyle name="メモ 29 4 6" xfId="9095"/>
    <cellStyle name="メモ 29 4 6 2" xfId="9096"/>
    <cellStyle name="メモ 29 4 6 2 2" xfId="9097"/>
    <cellStyle name="メモ 29 4 6 2 3" xfId="9098"/>
    <cellStyle name="メモ 29 4 6 3" xfId="9099"/>
    <cellStyle name="メモ 29 4 6 3 2" xfId="9100"/>
    <cellStyle name="メモ 29 4 6 3 3" xfId="9101"/>
    <cellStyle name="メモ 29 4 6 4" xfId="9102"/>
    <cellStyle name="メモ 29 4 6 5" xfId="9103"/>
    <cellStyle name="メモ 29 4 7" xfId="9104"/>
    <cellStyle name="メモ 29 4 7 2" xfId="9105"/>
    <cellStyle name="メモ 29 4 7 3" xfId="9106"/>
    <cellStyle name="メモ 29 4 8" xfId="9107"/>
    <cellStyle name="メモ 29 4 8 2" xfId="9108"/>
    <cellStyle name="メモ 29 4 8 3" xfId="9109"/>
    <cellStyle name="メモ 29 4 9" xfId="9110"/>
    <cellStyle name="メモ 29 5" xfId="9111"/>
    <cellStyle name="メモ 29 5 2" xfId="9112"/>
    <cellStyle name="メモ 29 5 2 2" xfId="9113"/>
    <cellStyle name="メモ 29 5 2 3" xfId="9114"/>
    <cellStyle name="メモ 29 5 3" xfId="9115"/>
    <cellStyle name="メモ 29 5 3 2" xfId="9116"/>
    <cellStyle name="メモ 29 5 3 3" xfId="9117"/>
    <cellStyle name="メモ 29 5 4" xfId="9118"/>
    <cellStyle name="メモ 29 5 5" xfId="9119"/>
    <cellStyle name="メモ 29 6" xfId="9120"/>
    <cellStyle name="メモ 29 6 2" xfId="9121"/>
    <cellStyle name="メモ 29 6 2 2" xfId="9122"/>
    <cellStyle name="メモ 29 6 2 3" xfId="9123"/>
    <cellStyle name="メモ 29 6 3" xfId="9124"/>
    <cellStyle name="メモ 29 6 3 2" xfId="9125"/>
    <cellStyle name="メモ 29 6 3 3" xfId="9126"/>
    <cellStyle name="メモ 29 6 4" xfId="9127"/>
    <cellStyle name="メモ 29 6 5" xfId="9128"/>
    <cellStyle name="メモ 29 7" xfId="9129"/>
    <cellStyle name="メモ 29 7 2" xfId="9130"/>
    <cellStyle name="メモ 29 7 2 2" xfId="9131"/>
    <cellStyle name="メモ 29 7 2 3" xfId="9132"/>
    <cellStyle name="メモ 29 7 3" xfId="9133"/>
    <cellStyle name="メモ 29 7 3 2" xfId="9134"/>
    <cellStyle name="メモ 29 7 3 3" xfId="9135"/>
    <cellStyle name="メモ 29 7 4" xfId="9136"/>
    <cellStyle name="メモ 29 7 5" xfId="9137"/>
    <cellStyle name="メモ 29 8" xfId="9138"/>
    <cellStyle name="メモ 29 8 2" xfId="9139"/>
    <cellStyle name="メモ 29 8 3" xfId="9140"/>
    <cellStyle name="メモ 29 9" xfId="9141"/>
    <cellStyle name="メモ 3" xfId="9142"/>
    <cellStyle name="メモ 3 10" xfId="9143"/>
    <cellStyle name="メモ 3 11" xfId="9144"/>
    <cellStyle name="メモ 3 12" xfId="45973"/>
    <cellStyle name="メモ 3 13" xfId="45773"/>
    <cellStyle name="メモ 3 2" xfId="9145"/>
    <cellStyle name="メモ 3 2 10" xfId="46205"/>
    <cellStyle name="メモ 3 2 11" xfId="46437"/>
    <cellStyle name="メモ 3 2 2" xfId="9146"/>
    <cellStyle name="メモ 3 2 2 10" xfId="9147"/>
    <cellStyle name="メモ 3 2 2 2" xfId="9148"/>
    <cellStyle name="メモ 3 2 2 2 2" xfId="9149"/>
    <cellStyle name="メモ 3 2 2 2 2 2" xfId="9150"/>
    <cellStyle name="メモ 3 2 2 2 2 3" xfId="9151"/>
    <cellStyle name="メモ 3 2 2 2 3" xfId="9152"/>
    <cellStyle name="メモ 3 2 2 2 3 2" xfId="9153"/>
    <cellStyle name="メモ 3 2 2 2 3 3" xfId="9154"/>
    <cellStyle name="メモ 3 2 2 2 4" xfId="9155"/>
    <cellStyle name="メモ 3 2 2 2 5" xfId="9156"/>
    <cellStyle name="メモ 3 2 2 3" xfId="9157"/>
    <cellStyle name="メモ 3 2 2 3 2" xfId="9158"/>
    <cellStyle name="メモ 3 2 2 3 2 2" xfId="9159"/>
    <cellStyle name="メモ 3 2 2 3 2 3" xfId="9160"/>
    <cellStyle name="メモ 3 2 2 3 3" xfId="9161"/>
    <cellStyle name="メモ 3 2 2 3 3 2" xfId="9162"/>
    <cellStyle name="メモ 3 2 2 3 3 3" xfId="9163"/>
    <cellStyle name="メモ 3 2 2 3 4" xfId="9164"/>
    <cellStyle name="メモ 3 2 2 3 5" xfId="9165"/>
    <cellStyle name="メモ 3 2 2 4" xfId="9166"/>
    <cellStyle name="メモ 3 2 2 4 2" xfId="9167"/>
    <cellStyle name="メモ 3 2 2 4 2 2" xfId="9168"/>
    <cellStyle name="メモ 3 2 2 4 2 3" xfId="9169"/>
    <cellStyle name="メモ 3 2 2 4 3" xfId="9170"/>
    <cellStyle name="メモ 3 2 2 4 3 2" xfId="9171"/>
    <cellStyle name="メモ 3 2 2 4 3 3" xfId="9172"/>
    <cellStyle name="メモ 3 2 2 4 4" xfId="9173"/>
    <cellStyle name="メモ 3 2 2 4 5" xfId="9174"/>
    <cellStyle name="メモ 3 2 2 5" xfId="9175"/>
    <cellStyle name="メモ 3 2 2 5 2" xfId="9176"/>
    <cellStyle name="メモ 3 2 2 5 2 2" xfId="9177"/>
    <cellStyle name="メモ 3 2 2 5 2 3" xfId="9178"/>
    <cellStyle name="メモ 3 2 2 5 3" xfId="9179"/>
    <cellStyle name="メモ 3 2 2 5 3 2" xfId="9180"/>
    <cellStyle name="メモ 3 2 2 5 3 3" xfId="9181"/>
    <cellStyle name="メモ 3 2 2 5 4" xfId="9182"/>
    <cellStyle name="メモ 3 2 2 5 5" xfId="9183"/>
    <cellStyle name="メモ 3 2 2 6" xfId="9184"/>
    <cellStyle name="メモ 3 2 2 6 2" xfId="9185"/>
    <cellStyle name="メモ 3 2 2 6 2 2" xfId="9186"/>
    <cellStyle name="メモ 3 2 2 6 2 3" xfId="9187"/>
    <cellStyle name="メモ 3 2 2 6 3" xfId="9188"/>
    <cellStyle name="メモ 3 2 2 6 3 2" xfId="9189"/>
    <cellStyle name="メモ 3 2 2 6 3 3" xfId="9190"/>
    <cellStyle name="メモ 3 2 2 6 4" xfId="9191"/>
    <cellStyle name="メモ 3 2 2 6 5" xfId="9192"/>
    <cellStyle name="メモ 3 2 2 7" xfId="9193"/>
    <cellStyle name="メモ 3 2 2 7 2" xfId="9194"/>
    <cellStyle name="メモ 3 2 2 7 3" xfId="9195"/>
    <cellStyle name="メモ 3 2 2 8" xfId="9196"/>
    <cellStyle name="メモ 3 2 2 8 2" xfId="9197"/>
    <cellStyle name="メモ 3 2 2 8 3" xfId="9198"/>
    <cellStyle name="メモ 3 2 2 9" xfId="9199"/>
    <cellStyle name="メモ 3 2 3" xfId="9200"/>
    <cellStyle name="メモ 3 2 3 10" xfId="9201"/>
    <cellStyle name="メモ 3 2 3 2" xfId="9202"/>
    <cellStyle name="メモ 3 2 3 2 2" xfId="9203"/>
    <cellStyle name="メモ 3 2 3 2 2 2" xfId="9204"/>
    <cellStyle name="メモ 3 2 3 2 2 3" xfId="9205"/>
    <cellStyle name="メモ 3 2 3 2 3" xfId="9206"/>
    <cellStyle name="メモ 3 2 3 2 3 2" xfId="9207"/>
    <cellStyle name="メモ 3 2 3 2 3 3" xfId="9208"/>
    <cellStyle name="メモ 3 2 3 2 4" xfId="9209"/>
    <cellStyle name="メモ 3 2 3 2 5" xfId="9210"/>
    <cellStyle name="メモ 3 2 3 3" xfId="9211"/>
    <cellStyle name="メモ 3 2 3 3 2" xfId="9212"/>
    <cellStyle name="メモ 3 2 3 3 2 2" xfId="9213"/>
    <cellStyle name="メモ 3 2 3 3 2 3" xfId="9214"/>
    <cellStyle name="メモ 3 2 3 3 3" xfId="9215"/>
    <cellStyle name="メモ 3 2 3 3 3 2" xfId="9216"/>
    <cellStyle name="メモ 3 2 3 3 3 3" xfId="9217"/>
    <cellStyle name="メモ 3 2 3 3 4" xfId="9218"/>
    <cellStyle name="メモ 3 2 3 3 5" xfId="9219"/>
    <cellStyle name="メモ 3 2 3 4" xfId="9220"/>
    <cellStyle name="メモ 3 2 3 4 2" xfId="9221"/>
    <cellStyle name="メモ 3 2 3 4 2 2" xfId="9222"/>
    <cellStyle name="メモ 3 2 3 4 2 3" xfId="9223"/>
    <cellStyle name="メモ 3 2 3 4 3" xfId="9224"/>
    <cellStyle name="メモ 3 2 3 4 3 2" xfId="9225"/>
    <cellStyle name="メモ 3 2 3 4 3 3" xfId="9226"/>
    <cellStyle name="メモ 3 2 3 4 4" xfId="9227"/>
    <cellStyle name="メモ 3 2 3 4 5" xfId="9228"/>
    <cellStyle name="メモ 3 2 3 5" xfId="9229"/>
    <cellStyle name="メモ 3 2 3 5 2" xfId="9230"/>
    <cellStyle name="メモ 3 2 3 5 2 2" xfId="9231"/>
    <cellStyle name="メモ 3 2 3 5 2 3" xfId="9232"/>
    <cellStyle name="メモ 3 2 3 5 3" xfId="9233"/>
    <cellStyle name="メモ 3 2 3 5 3 2" xfId="9234"/>
    <cellStyle name="メモ 3 2 3 5 3 3" xfId="9235"/>
    <cellStyle name="メモ 3 2 3 5 4" xfId="9236"/>
    <cellStyle name="メモ 3 2 3 5 5" xfId="9237"/>
    <cellStyle name="メモ 3 2 3 6" xfId="9238"/>
    <cellStyle name="メモ 3 2 3 6 2" xfId="9239"/>
    <cellStyle name="メモ 3 2 3 6 2 2" xfId="9240"/>
    <cellStyle name="メモ 3 2 3 6 2 3" xfId="9241"/>
    <cellStyle name="メモ 3 2 3 6 3" xfId="9242"/>
    <cellStyle name="メモ 3 2 3 6 3 2" xfId="9243"/>
    <cellStyle name="メモ 3 2 3 6 3 3" xfId="9244"/>
    <cellStyle name="メモ 3 2 3 6 4" xfId="9245"/>
    <cellStyle name="メモ 3 2 3 6 5" xfId="9246"/>
    <cellStyle name="メモ 3 2 3 7" xfId="9247"/>
    <cellStyle name="メモ 3 2 3 7 2" xfId="9248"/>
    <cellStyle name="メモ 3 2 3 7 3" xfId="9249"/>
    <cellStyle name="メモ 3 2 3 8" xfId="9250"/>
    <cellStyle name="メモ 3 2 3 8 2" xfId="9251"/>
    <cellStyle name="メモ 3 2 3 8 3" xfId="9252"/>
    <cellStyle name="メモ 3 2 3 9" xfId="9253"/>
    <cellStyle name="メモ 3 2 4" xfId="9254"/>
    <cellStyle name="メモ 3 2 4 2" xfId="9255"/>
    <cellStyle name="メモ 3 2 4 2 2" xfId="9256"/>
    <cellStyle name="メモ 3 2 4 2 3" xfId="9257"/>
    <cellStyle name="メモ 3 2 4 3" xfId="9258"/>
    <cellStyle name="メモ 3 2 4 3 2" xfId="9259"/>
    <cellStyle name="メモ 3 2 4 3 3" xfId="9260"/>
    <cellStyle name="メモ 3 2 4 4" xfId="9261"/>
    <cellStyle name="メモ 3 2 4 5" xfId="9262"/>
    <cellStyle name="メモ 3 2 5" xfId="9263"/>
    <cellStyle name="メモ 3 2 5 2" xfId="9264"/>
    <cellStyle name="メモ 3 2 5 2 2" xfId="9265"/>
    <cellStyle name="メモ 3 2 5 2 3" xfId="9266"/>
    <cellStyle name="メモ 3 2 5 3" xfId="9267"/>
    <cellStyle name="メモ 3 2 5 3 2" xfId="9268"/>
    <cellStyle name="メモ 3 2 5 3 3" xfId="9269"/>
    <cellStyle name="メモ 3 2 5 4" xfId="9270"/>
    <cellStyle name="メモ 3 2 5 5" xfId="9271"/>
    <cellStyle name="メモ 3 2 6" xfId="9272"/>
    <cellStyle name="メモ 3 2 6 2" xfId="9273"/>
    <cellStyle name="メモ 3 2 6 2 2" xfId="9274"/>
    <cellStyle name="メモ 3 2 6 2 3" xfId="9275"/>
    <cellStyle name="メモ 3 2 6 3" xfId="9276"/>
    <cellStyle name="メモ 3 2 6 3 2" xfId="9277"/>
    <cellStyle name="メモ 3 2 6 3 3" xfId="9278"/>
    <cellStyle name="メモ 3 2 6 4" xfId="9279"/>
    <cellStyle name="メモ 3 2 6 5" xfId="9280"/>
    <cellStyle name="メモ 3 2 7" xfId="9281"/>
    <cellStyle name="メモ 3 2 7 2" xfId="9282"/>
    <cellStyle name="メモ 3 2 7 3" xfId="9283"/>
    <cellStyle name="メモ 3 2 8" xfId="9284"/>
    <cellStyle name="メモ 3 2 9" xfId="9285"/>
    <cellStyle name="メモ 3 3" xfId="9286"/>
    <cellStyle name="メモ 3 3 10" xfId="9287"/>
    <cellStyle name="メモ 3 3 2" xfId="9288"/>
    <cellStyle name="メモ 3 3 2 2" xfId="9289"/>
    <cellStyle name="メモ 3 3 2 2 2" xfId="9290"/>
    <cellStyle name="メモ 3 3 2 2 3" xfId="9291"/>
    <cellStyle name="メモ 3 3 2 3" xfId="9292"/>
    <cellStyle name="メモ 3 3 2 3 2" xfId="9293"/>
    <cellStyle name="メモ 3 3 2 3 3" xfId="9294"/>
    <cellStyle name="メモ 3 3 2 4" xfId="9295"/>
    <cellStyle name="メモ 3 3 2 5" xfId="9296"/>
    <cellStyle name="メモ 3 3 3" xfId="9297"/>
    <cellStyle name="メモ 3 3 3 2" xfId="9298"/>
    <cellStyle name="メモ 3 3 3 2 2" xfId="9299"/>
    <cellStyle name="メモ 3 3 3 2 3" xfId="9300"/>
    <cellStyle name="メモ 3 3 3 3" xfId="9301"/>
    <cellStyle name="メモ 3 3 3 3 2" xfId="9302"/>
    <cellStyle name="メモ 3 3 3 3 3" xfId="9303"/>
    <cellStyle name="メモ 3 3 3 4" xfId="9304"/>
    <cellStyle name="メモ 3 3 3 5" xfId="9305"/>
    <cellStyle name="メモ 3 3 4" xfId="9306"/>
    <cellStyle name="メモ 3 3 4 2" xfId="9307"/>
    <cellStyle name="メモ 3 3 4 2 2" xfId="9308"/>
    <cellStyle name="メモ 3 3 4 2 3" xfId="9309"/>
    <cellStyle name="メモ 3 3 4 3" xfId="9310"/>
    <cellStyle name="メモ 3 3 4 3 2" xfId="9311"/>
    <cellStyle name="メモ 3 3 4 3 3" xfId="9312"/>
    <cellStyle name="メモ 3 3 4 4" xfId="9313"/>
    <cellStyle name="メモ 3 3 4 5" xfId="9314"/>
    <cellStyle name="メモ 3 3 5" xfId="9315"/>
    <cellStyle name="メモ 3 3 5 2" xfId="9316"/>
    <cellStyle name="メモ 3 3 5 2 2" xfId="9317"/>
    <cellStyle name="メモ 3 3 5 2 3" xfId="9318"/>
    <cellStyle name="メモ 3 3 5 3" xfId="9319"/>
    <cellStyle name="メモ 3 3 5 3 2" xfId="9320"/>
    <cellStyle name="メモ 3 3 5 3 3" xfId="9321"/>
    <cellStyle name="メモ 3 3 5 4" xfId="9322"/>
    <cellStyle name="メモ 3 3 5 5" xfId="9323"/>
    <cellStyle name="メモ 3 3 6" xfId="9324"/>
    <cellStyle name="メモ 3 3 6 2" xfId="9325"/>
    <cellStyle name="メモ 3 3 6 2 2" xfId="9326"/>
    <cellStyle name="メモ 3 3 6 2 3" xfId="9327"/>
    <cellStyle name="メモ 3 3 6 3" xfId="9328"/>
    <cellStyle name="メモ 3 3 6 3 2" xfId="9329"/>
    <cellStyle name="メモ 3 3 6 3 3" xfId="9330"/>
    <cellStyle name="メモ 3 3 6 4" xfId="9331"/>
    <cellStyle name="メモ 3 3 6 5" xfId="9332"/>
    <cellStyle name="メモ 3 3 7" xfId="9333"/>
    <cellStyle name="メモ 3 3 7 2" xfId="9334"/>
    <cellStyle name="メモ 3 3 7 3" xfId="9335"/>
    <cellStyle name="メモ 3 3 8" xfId="9336"/>
    <cellStyle name="メモ 3 3 8 2" xfId="9337"/>
    <cellStyle name="メモ 3 3 8 3" xfId="9338"/>
    <cellStyle name="メモ 3 3 9" xfId="9339"/>
    <cellStyle name="メモ 3 4" xfId="9340"/>
    <cellStyle name="メモ 3 4 10" xfId="9341"/>
    <cellStyle name="メモ 3 4 2" xfId="9342"/>
    <cellStyle name="メモ 3 4 2 2" xfId="9343"/>
    <cellStyle name="メモ 3 4 2 2 2" xfId="9344"/>
    <cellStyle name="メモ 3 4 2 2 3" xfId="9345"/>
    <cellStyle name="メモ 3 4 2 3" xfId="9346"/>
    <cellStyle name="メモ 3 4 2 3 2" xfId="9347"/>
    <cellStyle name="メモ 3 4 2 3 3" xfId="9348"/>
    <cellStyle name="メモ 3 4 2 4" xfId="9349"/>
    <cellStyle name="メモ 3 4 2 5" xfId="9350"/>
    <cellStyle name="メモ 3 4 3" xfId="9351"/>
    <cellStyle name="メモ 3 4 3 2" xfId="9352"/>
    <cellStyle name="メモ 3 4 3 2 2" xfId="9353"/>
    <cellStyle name="メモ 3 4 3 2 3" xfId="9354"/>
    <cellStyle name="メモ 3 4 3 3" xfId="9355"/>
    <cellStyle name="メモ 3 4 3 3 2" xfId="9356"/>
    <cellStyle name="メモ 3 4 3 3 3" xfId="9357"/>
    <cellStyle name="メモ 3 4 3 4" xfId="9358"/>
    <cellStyle name="メモ 3 4 3 5" xfId="9359"/>
    <cellStyle name="メモ 3 4 4" xfId="9360"/>
    <cellStyle name="メモ 3 4 4 2" xfId="9361"/>
    <cellStyle name="メモ 3 4 4 2 2" xfId="9362"/>
    <cellStyle name="メモ 3 4 4 2 3" xfId="9363"/>
    <cellStyle name="メモ 3 4 4 3" xfId="9364"/>
    <cellStyle name="メモ 3 4 4 3 2" xfId="9365"/>
    <cellStyle name="メモ 3 4 4 3 3" xfId="9366"/>
    <cellStyle name="メモ 3 4 4 4" xfId="9367"/>
    <cellStyle name="メモ 3 4 4 5" xfId="9368"/>
    <cellStyle name="メモ 3 4 5" xfId="9369"/>
    <cellStyle name="メモ 3 4 5 2" xfId="9370"/>
    <cellStyle name="メモ 3 4 5 2 2" xfId="9371"/>
    <cellStyle name="メモ 3 4 5 2 3" xfId="9372"/>
    <cellStyle name="メモ 3 4 5 3" xfId="9373"/>
    <cellStyle name="メモ 3 4 5 3 2" xfId="9374"/>
    <cellStyle name="メモ 3 4 5 3 3" xfId="9375"/>
    <cellStyle name="メモ 3 4 5 4" xfId="9376"/>
    <cellStyle name="メモ 3 4 5 5" xfId="9377"/>
    <cellStyle name="メモ 3 4 6" xfId="9378"/>
    <cellStyle name="メモ 3 4 6 2" xfId="9379"/>
    <cellStyle name="メモ 3 4 6 2 2" xfId="9380"/>
    <cellStyle name="メモ 3 4 6 2 3" xfId="9381"/>
    <cellStyle name="メモ 3 4 6 3" xfId="9382"/>
    <cellStyle name="メモ 3 4 6 3 2" xfId="9383"/>
    <cellStyle name="メモ 3 4 6 3 3" xfId="9384"/>
    <cellStyle name="メモ 3 4 6 4" xfId="9385"/>
    <cellStyle name="メモ 3 4 6 5" xfId="9386"/>
    <cellStyle name="メモ 3 4 7" xfId="9387"/>
    <cellStyle name="メモ 3 4 7 2" xfId="9388"/>
    <cellStyle name="メモ 3 4 7 3" xfId="9389"/>
    <cellStyle name="メモ 3 4 8" xfId="9390"/>
    <cellStyle name="メモ 3 4 8 2" xfId="9391"/>
    <cellStyle name="メモ 3 4 8 3" xfId="9392"/>
    <cellStyle name="メモ 3 4 9" xfId="9393"/>
    <cellStyle name="メモ 3 5" xfId="9394"/>
    <cellStyle name="メモ 3 5 2" xfId="9395"/>
    <cellStyle name="メモ 3 5 2 2" xfId="9396"/>
    <cellStyle name="メモ 3 5 2 3" xfId="9397"/>
    <cellStyle name="メモ 3 5 3" xfId="9398"/>
    <cellStyle name="メモ 3 5 3 2" xfId="9399"/>
    <cellStyle name="メモ 3 5 3 3" xfId="9400"/>
    <cellStyle name="メモ 3 5 4" xfId="9401"/>
    <cellStyle name="メモ 3 5 5" xfId="9402"/>
    <cellStyle name="メモ 3 6" xfId="9403"/>
    <cellStyle name="メモ 3 6 2" xfId="9404"/>
    <cellStyle name="メモ 3 6 2 2" xfId="9405"/>
    <cellStyle name="メモ 3 6 2 3" xfId="9406"/>
    <cellStyle name="メモ 3 6 3" xfId="9407"/>
    <cellStyle name="メモ 3 6 3 2" xfId="9408"/>
    <cellStyle name="メモ 3 6 3 3" xfId="9409"/>
    <cellStyle name="メモ 3 6 4" xfId="9410"/>
    <cellStyle name="メモ 3 6 5" xfId="9411"/>
    <cellStyle name="メモ 3 7" xfId="9412"/>
    <cellStyle name="メモ 3 7 2" xfId="9413"/>
    <cellStyle name="メモ 3 7 2 2" xfId="9414"/>
    <cellStyle name="メモ 3 7 2 3" xfId="9415"/>
    <cellStyle name="メモ 3 7 3" xfId="9416"/>
    <cellStyle name="メモ 3 7 3 2" xfId="9417"/>
    <cellStyle name="メモ 3 7 3 3" xfId="9418"/>
    <cellStyle name="メモ 3 7 4" xfId="9419"/>
    <cellStyle name="メモ 3 7 5" xfId="9420"/>
    <cellStyle name="メモ 3 8" xfId="9421"/>
    <cellStyle name="メモ 3 8 2" xfId="9422"/>
    <cellStyle name="メモ 3 8 3" xfId="9423"/>
    <cellStyle name="メモ 3 9" xfId="9424"/>
    <cellStyle name="メモ 30" xfId="9425"/>
    <cellStyle name="メモ 30 10" xfId="9426"/>
    <cellStyle name="メモ 30 11" xfId="46183"/>
    <cellStyle name="メモ 30 12" xfId="46415"/>
    <cellStyle name="メモ 30 2" xfId="9427"/>
    <cellStyle name="メモ 30 2 2" xfId="9428"/>
    <cellStyle name="メモ 30 2 2 10" xfId="9429"/>
    <cellStyle name="メモ 30 2 2 2" xfId="9430"/>
    <cellStyle name="メモ 30 2 2 2 2" xfId="9431"/>
    <cellStyle name="メモ 30 2 2 2 2 2" xfId="9432"/>
    <cellStyle name="メモ 30 2 2 2 2 3" xfId="9433"/>
    <cellStyle name="メモ 30 2 2 2 3" xfId="9434"/>
    <cellStyle name="メモ 30 2 2 2 3 2" xfId="9435"/>
    <cellStyle name="メモ 30 2 2 2 3 3" xfId="9436"/>
    <cellStyle name="メモ 30 2 2 2 4" xfId="9437"/>
    <cellStyle name="メモ 30 2 2 2 5" xfId="9438"/>
    <cellStyle name="メモ 30 2 2 3" xfId="9439"/>
    <cellStyle name="メモ 30 2 2 3 2" xfId="9440"/>
    <cellStyle name="メモ 30 2 2 3 2 2" xfId="9441"/>
    <cellStyle name="メモ 30 2 2 3 2 3" xfId="9442"/>
    <cellStyle name="メモ 30 2 2 3 3" xfId="9443"/>
    <cellStyle name="メモ 30 2 2 3 3 2" xfId="9444"/>
    <cellStyle name="メモ 30 2 2 3 3 3" xfId="9445"/>
    <cellStyle name="メモ 30 2 2 3 4" xfId="9446"/>
    <cellStyle name="メモ 30 2 2 3 5" xfId="9447"/>
    <cellStyle name="メモ 30 2 2 4" xfId="9448"/>
    <cellStyle name="メモ 30 2 2 4 2" xfId="9449"/>
    <cellStyle name="メモ 30 2 2 4 2 2" xfId="9450"/>
    <cellStyle name="メモ 30 2 2 4 2 3" xfId="9451"/>
    <cellStyle name="メモ 30 2 2 4 3" xfId="9452"/>
    <cellStyle name="メモ 30 2 2 4 3 2" xfId="9453"/>
    <cellStyle name="メモ 30 2 2 4 3 3" xfId="9454"/>
    <cellStyle name="メモ 30 2 2 4 4" xfId="9455"/>
    <cellStyle name="メモ 30 2 2 4 5" xfId="9456"/>
    <cellStyle name="メモ 30 2 2 5" xfId="9457"/>
    <cellStyle name="メモ 30 2 2 5 2" xfId="9458"/>
    <cellStyle name="メモ 30 2 2 5 2 2" xfId="9459"/>
    <cellStyle name="メモ 30 2 2 5 2 3" xfId="9460"/>
    <cellStyle name="メモ 30 2 2 5 3" xfId="9461"/>
    <cellStyle name="メモ 30 2 2 5 3 2" xfId="9462"/>
    <cellStyle name="メモ 30 2 2 5 3 3" xfId="9463"/>
    <cellStyle name="メモ 30 2 2 5 4" xfId="9464"/>
    <cellStyle name="メモ 30 2 2 5 5" xfId="9465"/>
    <cellStyle name="メモ 30 2 2 6" xfId="9466"/>
    <cellStyle name="メモ 30 2 2 6 2" xfId="9467"/>
    <cellStyle name="メモ 30 2 2 6 2 2" xfId="9468"/>
    <cellStyle name="メモ 30 2 2 6 2 3" xfId="9469"/>
    <cellStyle name="メモ 30 2 2 6 3" xfId="9470"/>
    <cellStyle name="メモ 30 2 2 6 3 2" xfId="9471"/>
    <cellStyle name="メモ 30 2 2 6 3 3" xfId="9472"/>
    <cellStyle name="メモ 30 2 2 6 4" xfId="9473"/>
    <cellStyle name="メモ 30 2 2 6 5" xfId="9474"/>
    <cellStyle name="メモ 30 2 2 7" xfId="9475"/>
    <cellStyle name="メモ 30 2 2 7 2" xfId="9476"/>
    <cellStyle name="メモ 30 2 2 7 3" xfId="9477"/>
    <cellStyle name="メモ 30 2 2 8" xfId="9478"/>
    <cellStyle name="メモ 30 2 2 8 2" xfId="9479"/>
    <cellStyle name="メモ 30 2 2 8 3" xfId="9480"/>
    <cellStyle name="メモ 30 2 2 9" xfId="9481"/>
    <cellStyle name="メモ 30 2 3" xfId="9482"/>
    <cellStyle name="メモ 30 2 3 10" xfId="9483"/>
    <cellStyle name="メモ 30 2 3 2" xfId="9484"/>
    <cellStyle name="メモ 30 2 3 2 2" xfId="9485"/>
    <cellStyle name="メモ 30 2 3 2 2 2" xfId="9486"/>
    <cellStyle name="メモ 30 2 3 2 2 3" xfId="9487"/>
    <cellStyle name="メモ 30 2 3 2 3" xfId="9488"/>
    <cellStyle name="メモ 30 2 3 2 3 2" xfId="9489"/>
    <cellStyle name="メモ 30 2 3 2 3 3" xfId="9490"/>
    <cellStyle name="メモ 30 2 3 2 4" xfId="9491"/>
    <cellStyle name="メモ 30 2 3 2 5" xfId="9492"/>
    <cellStyle name="メモ 30 2 3 3" xfId="9493"/>
    <cellStyle name="メモ 30 2 3 3 2" xfId="9494"/>
    <cellStyle name="メモ 30 2 3 3 2 2" xfId="9495"/>
    <cellStyle name="メモ 30 2 3 3 2 3" xfId="9496"/>
    <cellStyle name="メモ 30 2 3 3 3" xfId="9497"/>
    <cellStyle name="メモ 30 2 3 3 3 2" xfId="9498"/>
    <cellStyle name="メモ 30 2 3 3 3 3" xfId="9499"/>
    <cellStyle name="メモ 30 2 3 3 4" xfId="9500"/>
    <cellStyle name="メモ 30 2 3 3 5" xfId="9501"/>
    <cellStyle name="メモ 30 2 3 4" xfId="9502"/>
    <cellStyle name="メモ 30 2 3 4 2" xfId="9503"/>
    <cellStyle name="メモ 30 2 3 4 2 2" xfId="9504"/>
    <cellStyle name="メモ 30 2 3 4 2 3" xfId="9505"/>
    <cellStyle name="メモ 30 2 3 4 3" xfId="9506"/>
    <cellStyle name="メモ 30 2 3 4 3 2" xfId="9507"/>
    <cellStyle name="メモ 30 2 3 4 3 3" xfId="9508"/>
    <cellStyle name="メモ 30 2 3 4 4" xfId="9509"/>
    <cellStyle name="メモ 30 2 3 4 5" xfId="9510"/>
    <cellStyle name="メモ 30 2 3 5" xfId="9511"/>
    <cellStyle name="メモ 30 2 3 5 2" xfId="9512"/>
    <cellStyle name="メモ 30 2 3 5 2 2" xfId="9513"/>
    <cellStyle name="メモ 30 2 3 5 2 3" xfId="9514"/>
    <cellStyle name="メモ 30 2 3 5 3" xfId="9515"/>
    <cellStyle name="メモ 30 2 3 5 3 2" xfId="9516"/>
    <cellStyle name="メモ 30 2 3 5 3 3" xfId="9517"/>
    <cellStyle name="メモ 30 2 3 5 4" xfId="9518"/>
    <cellStyle name="メモ 30 2 3 5 5" xfId="9519"/>
    <cellStyle name="メモ 30 2 3 6" xfId="9520"/>
    <cellStyle name="メモ 30 2 3 6 2" xfId="9521"/>
    <cellStyle name="メモ 30 2 3 6 2 2" xfId="9522"/>
    <cellStyle name="メモ 30 2 3 6 2 3" xfId="9523"/>
    <cellStyle name="メモ 30 2 3 6 3" xfId="9524"/>
    <cellStyle name="メモ 30 2 3 6 3 2" xfId="9525"/>
    <cellStyle name="メモ 30 2 3 6 3 3" xfId="9526"/>
    <cellStyle name="メモ 30 2 3 6 4" xfId="9527"/>
    <cellStyle name="メモ 30 2 3 6 5" xfId="9528"/>
    <cellStyle name="メモ 30 2 3 7" xfId="9529"/>
    <cellStyle name="メモ 30 2 3 7 2" xfId="9530"/>
    <cellStyle name="メモ 30 2 3 7 3" xfId="9531"/>
    <cellStyle name="メモ 30 2 3 8" xfId="9532"/>
    <cellStyle name="メモ 30 2 3 8 2" xfId="9533"/>
    <cellStyle name="メモ 30 2 3 8 3" xfId="9534"/>
    <cellStyle name="メモ 30 2 3 9" xfId="9535"/>
    <cellStyle name="メモ 30 2 4" xfId="9536"/>
    <cellStyle name="メモ 30 2 4 2" xfId="9537"/>
    <cellStyle name="メモ 30 2 4 2 2" xfId="9538"/>
    <cellStyle name="メモ 30 2 4 2 3" xfId="9539"/>
    <cellStyle name="メモ 30 2 4 3" xfId="9540"/>
    <cellStyle name="メモ 30 2 4 3 2" xfId="9541"/>
    <cellStyle name="メモ 30 2 4 3 3" xfId="9542"/>
    <cellStyle name="メモ 30 2 4 4" xfId="9543"/>
    <cellStyle name="メモ 30 2 4 5" xfId="9544"/>
    <cellStyle name="メモ 30 2 5" xfId="9545"/>
    <cellStyle name="メモ 30 2 5 2" xfId="9546"/>
    <cellStyle name="メモ 30 2 5 2 2" xfId="9547"/>
    <cellStyle name="メモ 30 2 5 2 3" xfId="9548"/>
    <cellStyle name="メモ 30 2 5 3" xfId="9549"/>
    <cellStyle name="メモ 30 2 5 3 2" xfId="9550"/>
    <cellStyle name="メモ 30 2 5 3 3" xfId="9551"/>
    <cellStyle name="メモ 30 2 5 4" xfId="9552"/>
    <cellStyle name="メモ 30 2 5 5" xfId="9553"/>
    <cellStyle name="メモ 30 2 6" xfId="9554"/>
    <cellStyle name="メモ 30 2 6 2" xfId="9555"/>
    <cellStyle name="メモ 30 2 6 2 2" xfId="9556"/>
    <cellStyle name="メモ 30 2 6 2 3" xfId="9557"/>
    <cellStyle name="メモ 30 2 6 3" xfId="9558"/>
    <cellStyle name="メモ 30 2 6 3 2" xfId="9559"/>
    <cellStyle name="メモ 30 2 6 3 3" xfId="9560"/>
    <cellStyle name="メモ 30 2 6 4" xfId="9561"/>
    <cellStyle name="メモ 30 2 6 5" xfId="9562"/>
    <cellStyle name="メモ 30 2 7" xfId="9563"/>
    <cellStyle name="メモ 30 2 7 2" xfId="9564"/>
    <cellStyle name="メモ 30 2 7 3" xfId="9565"/>
    <cellStyle name="メモ 30 2 8" xfId="9566"/>
    <cellStyle name="メモ 30 2 9" xfId="9567"/>
    <cellStyle name="メモ 30 3" xfId="9568"/>
    <cellStyle name="メモ 30 3 10" xfId="9569"/>
    <cellStyle name="メモ 30 3 2" xfId="9570"/>
    <cellStyle name="メモ 30 3 2 2" xfId="9571"/>
    <cellStyle name="メモ 30 3 2 2 2" xfId="9572"/>
    <cellStyle name="メモ 30 3 2 2 3" xfId="9573"/>
    <cellStyle name="メモ 30 3 2 3" xfId="9574"/>
    <cellStyle name="メモ 30 3 2 3 2" xfId="9575"/>
    <cellStyle name="メモ 30 3 2 3 3" xfId="9576"/>
    <cellStyle name="メモ 30 3 2 4" xfId="9577"/>
    <cellStyle name="メモ 30 3 2 5" xfId="9578"/>
    <cellStyle name="メモ 30 3 3" xfId="9579"/>
    <cellStyle name="メモ 30 3 3 2" xfId="9580"/>
    <cellStyle name="メモ 30 3 3 2 2" xfId="9581"/>
    <cellStyle name="メモ 30 3 3 2 3" xfId="9582"/>
    <cellStyle name="メモ 30 3 3 3" xfId="9583"/>
    <cellStyle name="メモ 30 3 3 3 2" xfId="9584"/>
    <cellStyle name="メモ 30 3 3 3 3" xfId="9585"/>
    <cellStyle name="メモ 30 3 3 4" xfId="9586"/>
    <cellStyle name="メモ 30 3 3 5" xfId="9587"/>
    <cellStyle name="メモ 30 3 4" xfId="9588"/>
    <cellStyle name="メモ 30 3 4 2" xfId="9589"/>
    <cellStyle name="メモ 30 3 4 2 2" xfId="9590"/>
    <cellStyle name="メモ 30 3 4 2 3" xfId="9591"/>
    <cellStyle name="メモ 30 3 4 3" xfId="9592"/>
    <cellStyle name="メモ 30 3 4 3 2" xfId="9593"/>
    <cellStyle name="メモ 30 3 4 3 3" xfId="9594"/>
    <cellStyle name="メモ 30 3 4 4" xfId="9595"/>
    <cellStyle name="メモ 30 3 4 5" xfId="9596"/>
    <cellStyle name="メモ 30 3 5" xfId="9597"/>
    <cellStyle name="メモ 30 3 5 2" xfId="9598"/>
    <cellStyle name="メモ 30 3 5 2 2" xfId="9599"/>
    <cellStyle name="メモ 30 3 5 2 3" xfId="9600"/>
    <cellStyle name="メモ 30 3 5 3" xfId="9601"/>
    <cellStyle name="メモ 30 3 5 3 2" xfId="9602"/>
    <cellStyle name="メモ 30 3 5 3 3" xfId="9603"/>
    <cellStyle name="メモ 30 3 5 4" xfId="9604"/>
    <cellStyle name="メモ 30 3 5 5" xfId="9605"/>
    <cellStyle name="メモ 30 3 6" xfId="9606"/>
    <cellStyle name="メモ 30 3 6 2" xfId="9607"/>
    <cellStyle name="メモ 30 3 6 2 2" xfId="9608"/>
    <cellStyle name="メモ 30 3 6 2 3" xfId="9609"/>
    <cellStyle name="メモ 30 3 6 3" xfId="9610"/>
    <cellStyle name="メモ 30 3 6 3 2" xfId="9611"/>
    <cellStyle name="メモ 30 3 6 3 3" xfId="9612"/>
    <cellStyle name="メモ 30 3 6 4" xfId="9613"/>
    <cellStyle name="メモ 30 3 6 5" xfId="9614"/>
    <cellStyle name="メモ 30 3 7" xfId="9615"/>
    <cellStyle name="メモ 30 3 7 2" xfId="9616"/>
    <cellStyle name="メモ 30 3 7 3" xfId="9617"/>
    <cellStyle name="メモ 30 3 8" xfId="9618"/>
    <cellStyle name="メモ 30 3 8 2" xfId="9619"/>
    <cellStyle name="メモ 30 3 8 3" xfId="9620"/>
    <cellStyle name="メモ 30 3 9" xfId="9621"/>
    <cellStyle name="メモ 30 4" xfId="9622"/>
    <cellStyle name="メモ 30 4 10" xfId="9623"/>
    <cellStyle name="メモ 30 4 2" xfId="9624"/>
    <cellStyle name="メモ 30 4 2 2" xfId="9625"/>
    <cellStyle name="メモ 30 4 2 2 2" xfId="9626"/>
    <cellStyle name="メモ 30 4 2 2 3" xfId="9627"/>
    <cellStyle name="メモ 30 4 2 3" xfId="9628"/>
    <cellStyle name="メモ 30 4 2 3 2" xfId="9629"/>
    <cellStyle name="メモ 30 4 2 3 3" xfId="9630"/>
    <cellStyle name="メモ 30 4 2 4" xfId="9631"/>
    <cellStyle name="メモ 30 4 2 5" xfId="9632"/>
    <cellStyle name="メモ 30 4 3" xfId="9633"/>
    <cellStyle name="メモ 30 4 3 2" xfId="9634"/>
    <cellStyle name="メモ 30 4 3 2 2" xfId="9635"/>
    <cellStyle name="メモ 30 4 3 2 3" xfId="9636"/>
    <cellStyle name="メモ 30 4 3 3" xfId="9637"/>
    <cellStyle name="メモ 30 4 3 3 2" xfId="9638"/>
    <cellStyle name="メモ 30 4 3 3 3" xfId="9639"/>
    <cellStyle name="メモ 30 4 3 4" xfId="9640"/>
    <cellStyle name="メモ 30 4 3 5" xfId="9641"/>
    <cellStyle name="メモ 30 4 4" xfId="9642"/>
    <cellStyle name="メモ 30 4 4 2" xfId="9643"/>
    <cellStyle name="メモ 30 4 4 2 2" xfId="9644"/>
    <cellStyle name="メモ 30 4 4 2 3" xfId="9645"/>
    <cellStyle name="メモ 30 4 4 3" xfId="9646"/>
    <cellStyle name="メモ 30 4 4 3 2" xfId="9647"/>
    <cellStyle name="メモ 30 4 4 3 3" xfId="9648"/>
    <cellStyle name="メモ 30 4 4 4" xfId="9649"/>
    <cellStyle name="メモ 30 4 4 5" xfId="9650"/>
    <cellStyle name="メモ 30 4 5" xfId="9651"/>
    <cellStyle name="メモ 30 4 5 2" xfId="9652"/>
    <cellStyle name="メモ 30 4 5 2 2" xfId="9653"/>
    <cellStyle name="メモ 30 4 5 2 3" xfId="9654"/>
    <cellStyle name="メモ 30 4 5 3" xfId="9655"/>
    <cellStyle name="メモ 30 4 5 3 2" xfId="9656"/>
    <cellStyle name="メモ 30 4 5 3 3" xfId="9657"/>
    <cellStyle name="メモ 30 4 5 4" xfId="9658"/>
    <cellStyle name="メモ 30 4 5 5" xfId="9659"/>
    <cellStyle name="メモ 30 4 6" xfId="9660"/>
    <cellStyle name="メモ 30 4 6 2" xfId="9661"/>
    <cellStyle name="メモ 30 4 6 2 2" xfId="9662"/>
    <cellStyle name="メモ 30 4 6 2 3" xfId="9663"/>
    <cellStyle name="メモ 30 4 6 3" xfId="9664"/>
    <cellStyle name="メモ 30 4 6 3 2" xfId="9665"/>
    <cellStyle name="メモ 30 4 6 3 3" xfId="9666"/>
    <cellStyle name="メモ 30 4 6 4" xfId="9667"/>
    <cellStyle name="メモ 30 4 6 5" xfId="9668"/>
    <cellStyle name="メモ 30 4 7" xfId="9669"/>
    <cellStyle name="メモ 30 4 7 2" xfId="9670"/>
    <cellStyle name="メモ 30 4 7 3" xfId="9671"/>
    <cellStyle name="メモ 30 4 8" xfId="9672"/>
    <cellStyle name="メモ 30 4 8 2" xfId="9673"/>
    <cellStyle name="メモ 30 4 8 3" xfId="9674"/>
    <cellStyle name="メモ 30 4 9" xfId="9675"/>
    <cellStyle name="メモ 30 5" xfId="9676"/>
    <cellStyle name="メモ 30 5 2" xfId="9677"/>
    <cellStyle name="メモ 30 5 2 2" xfId="9678"/>
    <cellStyle name="メモ 30 5 2 3" xfId="9679"/>
    <cellStyle name="メモ 30 5 3" xfId="9680"/>
    <cellStyle name="メモ 30 5 3 2" xfId="9681"/>
    <cellStyle name="メモ 30 5 3 3" xfId="9682"/>
    <cellStyle name="メモ 30 5 4" xfId="9683"/>
    <cellStyle name="メモ 30 5 5" xfId="9684"/>
    <cellStyle name="メモ 30 6" xfId="9685"/>
    <cellStyle name="メモ 30 6 2" xfId="9686"/>
    <cellStyle name="メモ 30 6 2 2" xfId="9687"/>
    <cellStyle name="メモ 30 6 2 3" xfId="9688"/>
    <cellStyle name="メモ 30 6 3" xfId="9689"/>
    <cellStyle name="メモ 30 6 3 2" xfId="9690"/>
    <cellStyle name="メモ 30 6 3 3" xfId="9691"/>
    <cellStyle name="メモ 30 6 4" xfId="9692"/>
    <cellStyle name="メモ 30 6 5" xfId="9693"/>
    <cellStyle name="メモ 30 7" xfId="9694"/>
    <cellStyle name="メモ 30 7 2" xfId="9695"/>
    <cellStyle name="メモ 30 7 2 2" xfId="9696"/>
    <cellStyle name="メモ 30 7 2 3" xfId="9697"/>
    <cellStyle name="メモ 30 7 3" xfId="9698"/>
    <cellStyle name="メモ 30 7 3 2" xfId="9699"/>
    <cellStyle name="メモ 30 7 3 3" xfId="9700"/>
    <cellStyle name="メモ 30 7 4" xfId="9701"/>
    <cellStyle name="メモ 30 7 5" xfId="9702"/>
    <cellStyle name="メモ 30 8" xfId="9703"/>
    <cellStyle name="メモ 30 8 2" xfId="9704"/>
    <cellStyle name="メモ 30 8 3" xfId="9705"/>
    <cellStyle name="メモ 30 9" xfId="9706"/>
    <cellStyle name="メモ 31" xfId="45795"/>
    <cellStyle name="メモ 4" xfId="9707"/>
    <cellStyle name="メモ 4 10" xfId="9708"/>
    <cellStyle name="メモ 4 11" xfId="9709"/>
    <cellStyle name="メモ 4 12" xfId="45974"/>
    <cellStyle name="メモ 4 13" xfId="45771"/>
    <cellStyle name="メモ 4 2" xfId="9710"/>
    <cellStyle name="メモ 4 2 10" xfId="46206"/>
    <cellStyle name="メモ 4 2 11" xfId="46438"/>
    <cellStyle name="メモ 4 2 2" xfId="9711"/>
    <cellStyle name="メモ 4 2 2 10" xfId="9712"/>
    <cellStyle name="メモ 4 2 2 2" xfId="9713"/>
    <cellStyle name="メモ 4 2 2 2 2" xfId="9714"/>
    <cellStyle name="メモ 4 2 2 2 2 2" xfId="9715"/>
    <cellStyle name="メモ 4 2 2 2 2 3" xfId="9716"/>
    <cellStyle name="メモ 4 2 2 2 3" xfId="9717"/>
    <cellStyle name="メモ 4 2 2 2 3 2" xfId="9718"/>
    <cellStyle name="メモ 4 2 2 2 3 3" xfId="9719"/>
    <cellStyle name="メモ 4 2 2 2 4" xfId="9720"/>
    <cellStyle name="メモ 4 2 2 2 5" xfId="9721"/>
    <cellStyle name="メモ 4 2 2 3" xfId="9722"/>
    <cellStyle name="メモ 4 2 2 3 2" xfId="9723"/>
    <cellStyle name="メモ 4 2 2 3 2 2" xfId="9724"/>
    <cellStyle name="メモ 4 2 2 3 2 3" xfId="9725"/>
    <cellStyle name="メモ 4 2 2 3 3" xfId="9726"/>
    <cellStyle name="メモ 4 2 2 3 3 2" xfId="9727"/>
    <cellStyle name="メモ 4 2 2 3 3 3" xfId="9728"/>
    <cellStyle name="メモ 4 2 2 3 4" xfId="9729"/>
    <cellStyle name="メモ 4 2 2 3 5" xfId="9730"/>
    <cellStyle name="メモ 4 2 2 4" xfId="9731"/>
    <cellStyle name="メモ 4 2 2 4 2" xfId="9732"/>
    <cellStyle name="メモ 4 2 2 4 2 2" xfId="9733"/>
    <cellStyle name="メモ 4 2 2 4 2 3" xfId="9734"/>
    <cellStyle name="メモ 4 2 2 4 3" xfId="9735"/>
    <cellStyle name="メモ 4 2 2 4 3 2" xfId="9736"/>
    <cellStyle name="メモ 4 2 2 4 3 3" xfId="9737"/>
    <cellStyle name="メモ 4 2 2 4 4" xfId="9738"/>
    <cellStyle name="メモ 4 2 2 4 5" xfId="9739"/>
    <cellStyle name="メモ 4 2 2 5" xfId="9740"/>
    <cellStyle name="メモ 4 2 2 5 2" xfId="9741"/>
    <cellStyle name="メモ 4 2 2 5 2 2" xfId="9742"/>
    <cellStyle name="メモ 4 2 2 5 2 3" xfId="9743"/>
    <cellStyle name="メモ 4 2 2 5 3" xfId="9744"/>
    <cellStyle name="メモ 4 2 2 5 3 2" xfId="9745"/>
    <cellStyle name="メモ 4 2 2 5 3 3" xfId="9746"/>
    <cellStyle name="メモ 4 2 2 5 4" xfId="9747"/>
    <cellStyle name="メモ 4 2 2 5 5" xfId="9748"/>
    <cellStyle name="メモ 4 2 2 6" xfId="9749"/>
    <cellStyle name="メモ 4 2 2 6 2" xfId="9750"/>
    <cellStyle name="メモ 4 2 2 6 2 2" xfId="9751"/>
    <cellStyle name="メモ 4 2 2 6 2 3" xfId="9752"/>
    <cellStyle name="メモ 4 2 2 6 3" xfId="9753"/>
    <cellStyle name="メモ 4 2 2 6 3 2" xfId="9754"/>
    <cellStyle name="メモ 4 2 2 6 3 3" xfId="9755"/>
    <cellStyle name="メモ 4 2 2 6 4" xfId="9756"/>
    <cellStyle name="メモ 4 2 2 6 5" xfId="9757"/>
    <cellStyle name="メモ 4 2 2 7" xfId="9758"/>
    <cellStyle name="メモ 4 2 2 7 2" xfId="9759"/>
    <cellStyle name="メモ 4 2 2 7 3" xfId="9760"/>
    <cellStyle name="メモ 4 2 2 8" xfId="9761"/>
    <cellStyle name="メモ 4 2 2 8 2" xfId="9762"/>
    <cellStyle name="メモ 4 2 2 8 3" xfId="9763"/>
    <cellStyle name="メモ 4 2 2 9" xfId="9764"/>
    <cellStyle name="メモ 4 2 3" xfId="9765"/>
    <cellStyle name="メモ 4 2 3 10" xfId="9766"/>
    <cellStyle name="メモ 4 2 3 2" xfId="9767"/>
    <cellStyle name="メモ 4 2 3 2 2" xfId="9768"/>
    <cellStyle name="メモ 4 2 3 2 2 2" xfId="9769"/>
    <cellStyle name="メモ 4 2 3 2 2 3" xfId="9770"/>
    <cellStyle name="メモ 4 2 3 2 3" xfId="9771"/>
    <cellStyle name="メモ 4 2 3 2 3 2" xfId="9772"/>
    <cellStyle name="メモ 4 2 3 2 3 3" xfId="9773"/>
    <cellStyle name="メモ 4 2 3 2 4" xfId="9774"/>
    <cellStyle name="メモ 4 2 3 2 5" xfId="9775"/>
    <cellStyle name="メモ 4 2 3 3" xfId="9776"/>
    <cellStyle name="メモ 4 2 3 3 2" xfId="9777"/>
    <cellStyle name="メモ 4 2 3 3 2 2" xfId="9778"/>
    <cellStyle name="メモ 4 2 3 3 2 3" xfId="9779"/>
    <cellStyle name="メモ 4 2 3 3 3" xfId="9780"/>
    <cellStyle name="メモ 4 2 3 3 3 2" xfId="9781"/>
    <cellStyle name="メモ 4 2 3 3 3 3" xfId="9782"/>
    <cellStyle name="メモ 4 2 3 3 4" xfId="9783"/>
    <cellStyle name="メモ 4 2 3 3 5" xfId="9784"/>
    <cellStyle name="メモ 4 2 3 4" xfId="9785"/>
    <cellStyle name="メモ 4 2 3 4 2" xfId="9786"/>
    <cellStyle name="メモ 4 2 3 4 2 2" xfId="9787"/>
    <cellStyle name="メモ 4 2 3 4 2 3" xfId="9788"/>
    <cellStyle name="メモ 4 2 3 4 3" xfId="9789"/>
    <cellStyle name="メモ 4 2 3 4 3 2" xfId="9790"/>
    <cellStyle name="メモ 4 2 3 4 3 3" xfId="9791"/>
    <cellStyle name="メモ 4 2 3 4 4" xfId="9792"/>
    <cellStyle name="メモ 4 2 3 4 5" xfId="9793"/>
    <cellStyle name="メモ 4 2 3 5" xfId="9794"/>
    <cellStyle name="メモ 4 2 3 5 2" xfId="9795"/>
    <cellStyle name="メモ 4 2 3 5 2 2" xfId="9796"/>
    <cellStyle name="メモ 4 2 3 5 2 3" xfId="9797"/>
    <cellStyle name="メモ 4 2 3 5 3" xfId="9798"/>
    <cellStyle name="メモ 4 2 3 5 3 2" xfId="9799"/>
    <cellStyle name="メモ 4 2 3 5 3 3" xfId="9800"/>
    <cellStyle name="メモ 4 2 3 5 4" xfId="9801"/>
    <cellStyle name="メモ 4 2 3 5 5" xfId="9802"/>
    <cellStyle name="メモ 4 2 3 6" xfId="9803"/>
    <cellStyle name="メモ 4 2 3 6 2" xfId="9804"/>
    <cellStyle name="メモ 4 2 3 6 2 2" xfId="9805"/>
    <cellStyle name="メモ 4 2 3 6 2 3" xfId="9806"/>
    <cellStyle name="メモ 4 2 3 6 3" xfId="9807"/>
    <cellStyle name="メモ 4 2 3 6 3 2" xfId="9808"/>
    <cellStyle name="メモ 4 2 3 6 3 3" xfId="9809"/>
    <cellStyle name="メモ 4 2 3 6 4" xfId="9810"/>
    <cellStyle name="メモ 4 2 3 6 5" xfId="9811"/>
    <cellStyle name="メモ 4 2 3 7" xfId="9812"/>
    <cellStyle name="メモ 4 2 3 7 2" xfId="9813"/>
    <cellStyle name="メモ 4 2 3 7 3" xfId="9814"/>
    <cellStyle name="メモ 4 2 3 8" xfId="9815"/>
    <cellStyle name="メモ 4 2 3 8 2" xfId="9816"/>
    <cellStyle name="メモ 4 2 3 8 3" xfId="9817"/>
    <cellStyle name="メモ 4 2 3 9" xfId="9818"/>
    <cellStyle name="メモ 4 2 4" xfId="9819"/>
    <cellStyle name="メモ 4 2 4 2" xfId="9820"/>
    <cellStyle name="メモ 4 2 4 2 2" xfId="9821"/>
    <cellStyle name="メモ 4 2 4 2 3" xfId="9822"/>
    <cellStyle name="メモ 4 2 4 3" xfId="9823"/>
    <cellStyle name="メモ 4 2 4 3 2" xfId="9824"/>
    <cellStyle name="メモ 4 2 4 3 3" xfId="9825"/>
    <cellStyle name="メモ 4 2 4 4" xfId="9826"/>
    <cellStyle name="メモ 4 2 4 5" xfId="9827"/>
    <cellStyle name="メモ 4 2 5" xfId="9828"/>
    <cellStyle name="メモ 4 2 5 2" xfId="9829"/>
    <cellStyle name="メモ 4 2 5 2 2" xfId="9830"/>
    <cellStyle name="メモ 4 2 5 2 3" xfId="9831"/>
    <cellStyle name="メモ 4 2 5 3" xfId="9832"/>
    <cellStyle name="メモ 4 2 5 3 2" xfId="9833"/>
    <cellStyle name="メモ 4 2 5 3 3" xfId="9834"/>
    <cellStyle name="メモ 4 2 5 4" xfId="9835"/>
    <cellStyle name="メモ 4 2 5 5" xfId="9836"/>
    <cellStyle name="メモ 4 2 6" xfId="9837"/>
    <cellStyle name="メモ 4 2 6 2" xfId="9838"/>
    <cellStyle name="メモ 4 2 6 2 2" xfId="9839"/>
    <cellStyle name="メモ 4 2 6 2 3" xfId="9840"/>
    <cellStyle name="メモ 4 2 6 3" xfId="9841"/>
    <cellStyle name="メモ 4 2 6 3 2" xfId="9842"/>
    <cellStyle name="メモ 4 2 6 3 3" xfId="9843"/>
    <cellStyle name="メモ 4 2 6 4" xfId="9844"/>
    <cellStyle name="メモ 4 2 6 5" xfId="9845"/>
    <cellStyle name="メモ 4 2 7" xfId="9846"/>
    <cellStyle name="メモ 4 2 7 2" xfId="9847"/>
    <cellStyle name="メモ 4 2 7 3" xfId="9848"/>
    <cellStyle name="メモ 4 2 8" xfId="9849"/>
    <cellStyle name="メモ 4 2 9" xfId="9850"/>
    <cellStyle name="メモ 4 3" xfId="9851"/>
    <cellStyle name="メモ 4 3 10" xfId="9852"/>
    <cellStyle name="メモ 4 3 2" xfId="9853"/>
    <cellStyle name="メモ 4 3 2 2" xfId="9854"/>
    <cellStyle name="メモ 4 3 2 2 2" xfId="9855"/>
    <cellStyle name="メモ 4 3 2 2 3" xfId="9856"/>
    <cellStyle name="メモ 4 3 2 3" xfId="9857"/>
    <cellStyle name="メモ 4 3 2 3 2" xfId="9858"/>
    <cellStyle name="メモ 4 3 2 3 3" xfId="9859"/>
    <cellStyle name="メモ 4 3 2 4" xfId="9860"/>
    <cellStyle name="メモ 4 3 2 5" xfId="9861"/>
    <cellStyle name="メモ 4 3 3" xfId="9862"/>
    <cellStyle name="メモ 4 3 3 2" xfId="9863"/>
    <cellStyle name="メモ 4 3 3 2 2" xfId="9864"/>
    <cellStyle name="メモ 4 3 3 2 3" xfId="9865"/>
    <cellStyle name="メモ 4 3 3 3" xfId="9866"/>
    <cellStyle name="メモ 4 3 3 3 2" xfId="9867"/>
    <cellStyle name="メモ 4 3 3 3 3" xfId="9868"/>
    <cellStyle name="メモ 4 3 3 4" xfId="9869"/>
    <cellStyle name="メモ 4 3 3 5" xfId="9870"/>
    <cellStyle name="メモ 4 3 4" xfId="9871"/>
    <cellStyle name="メモ 4 3 4 2" xfId="9872"/>
    <cellStyle name="メモ 4 3 4 2 2" xfId="9873"/>
    <cellStyle name="メモ 4 3 4 2 3" xfId="9874"/>
    <cellStyle name="メモ 4 3 4 3" xfId="9875"/>
    <cellStyle name="メモ 4 3 4 3 2" xfId="9876"/>
    <cellStyle name="メモ 4 3 4 3 3" xfId="9877"/>
    <cellStyle name="メモ 4 3 4 4" xfId="9878"/>
    <cellStyle name="メモ 4 3 4 5" xfId="9879"/>
    <cellStyle name="メモ 4 3 5" xfId="9880"/>
    <cellStyle name="メモ 4 3 5 2" xfId="9881"/>
    <cellStyle name="メモ 4 3 5 2 2" xfId="9882"/>
    <cellStyle name="メモ 4 3 5 2 3" xfId="9883"/>
    <cellStyle name="メモ 4 3 5 3" xfId="9884"/>
    <cellStyle name="メモ 4 3 5 3 2" xfId="9885"/>
    <cellStyle name="メモ 4 3 5 3 3" xfId="9886"/>
    <cellStyle name="メモ 4 3 5 4" xfId="9887"/>
    <cellStyle name="メモ 4 3 5 5" xfId="9888"/>
    <cellStyle name="メモ 4 3 6" xfId="9889"/>
    <cellStyle name="メモ 4 3 6 2" xfId="9890"/>
    <cellStyle name="メモ 4 3 6 2 2" xfId="9891"/>
    <cellStyle name="メモ 4 3 6 2 3" xfId="9892"/>
    <cellStyle name="メモ 4 3 6 3" xfId="9893"/>
    <cellStyle name="メモ 4 3 6 3 2" xfId="9894"/>
    <cellStyle name="メモ 4 3 6 3 3" xfId="9895"/>
    <cellStyle name="メモ 4 3 6 4" xfId="9896"/>
    <cellStyle name="メモ 4 3 6 5" xfId="9897"/>
    <cellStyle name="メモ 4 3 7" xfId="9898"/>
    <cellStyle name="メモ 4 3 7 2" xfId="9899"/>
    <cellStyle name="メモ 4 3 7 3" xfId="9900"/>
    <cellStyle name="メモ 4 3 8" xfId="9901"/>
    <cellStyle name="メモ 4 3 8 2" xfId="9902"/>
    <cellStyle name="メモ 4 3 8 3" xfId="9903"/>
    <cellStyle name="メモ 4 3 9" xfId="9904"/>
    <cellStyle name="メモ 4 4" xfId="9905"/>
    <cellStyle name="メモ 4 4 10" xfId="9906"/>
    <cellStyle name="メモ 4 4 2" xfId="9907"/>
    <cellStyle name="メモ 4 4 2 2" xfId="9908"/>
    <cellStyle name="メモ 4 4 2 2 2" xfId="9909"/>
    <cellStyle name="メモ 4 4 2 2 3" xfId="9910"/>
    <cellStyle name="メモ 4 4 2 3" xfId="9911"/>
    <cellStyle name="メモ 4 4 2 3 2" xfId="9912"/>
    <cellStyle name="メモ 4 4 2 3 3" xfId="9913"/>
    <cellStyle name="メモ 4 4 2 4" xfId="9914"/>
    <cellStyle name="メモ 4 4 2 5" xfId="9915"/>
    <cellStyle name="メモ 4 4 3" xfId="9916"/>
    <cellStyle name="メモ 4 4 3 2" xfId="9917"/>
    <cellStyle name="メモ 4 4 3 2 2" xfId="9918"/>
    <cellStyle name="メモ 4 4 3 2 3" xfId="9919"/>
    <cellStyle name="メモ 4 4 3 3" xfId="9920"/>
    <cellStyle name="メモ 4 4 3 3 2" xfId="9921"/>
    <cellStyle name="メモ 4 4 3 3 3" xfId="9922"/>
    <cellStyle name="メモ 4 4 3 4" xfId="9923"/>
    <cellStyle name="メモ 4 4 3 5" xfId="9924"/>
    <cellStyle name="メモ 4 4 4" xfId="9925"/>
    <cellStyle name="メモ 4 4 4 2" xfId="9926"/>
    <cellStyle name="メモ 4 4 4 2 2" xfId="9927"/>
    <cellStyle name="メモ 4 4 4 2 3" xfId="9928"/>
    <cellStyle name="メモ 4 4 4 3" xfId="9929"/>
    <cellStyle name="メモ 4 4 4 3 2" xfId="9930"/>
    <cellStyle name="メモ 4 4 4 3 3" xfId="9931"/>
    <cellStyle name="メモ 4 4 4 4" xfId="9932"/>
    <cellStyle name="メモ 4 4 4 5" xfId="9933"/>
    <cellStyle name="メモ 4 4 5" xfId="9934"/>
    <cellStyle name="メモ 4 4 5 2" xfId="9935"/>
    <cellStyle name="メモ 4 4 5 2 2" xfId="9936"/>
    <cellStyle name="メモ 4 4 5 2 3" xfId="9937"/>
    <cellStyle name="メモ 4 4 5 3" xfId="9938"/>
    <cellStyle name="メモ 4 4 5 3 2" xfId="9939"/>
    <cellStyle name="メモ 4 4 5 3 3" xfId="9940"/>
    <cellStyle name="メモ 4 4 5 4" xfId="9941"/>
    <cellStyle name="メモ 4 4 5 5" xfId="9942"/>
    <cellStyle name="メモ 4 4 6" xfId="9943"/>
    <cellStyle name="メモ 4 4 6 2" xfId="9944"/>
    <cellStyle name="メモ 4 4 6 2 2" xfId="9945"/>
    <cellStyle name="メモ 4 4 6 2 3" xfId="9946"/>
    <cellStyle name="メモ 4 4 6 3" xfId="9947"/>
    <cellStyle name="メモ 4 4 6 3 2" xfId="9948"/>
    <cellStyle name="メモ 4 4 6 3 3" xfId="9949"/>
    <cellStyle name="メモ 4 4 6 4" xfId="9950"/>
    <cellStyle name="メモ 4 4 6 5" xfId="9951"/>
    <cellStyle name="メモ 4 4 7" xfId="9952"/>
    <cellStyle name="メモ 4 4 7 2" xfId="9953"/>
    <cellStyle name="メモ 4 4 7 3" xfId="9954"/>
    <cellStyle name="メモ 4 4 8" xfId="9955"/>
    <cellStyle name="メモ 4 4 8 2" xfId="9956"/>
    <cellStyle name="メモ 4 4 8 3" xfId="9957"/>
    <cellStyle name="メモ 4 4 9" xfId="9958"/>
    <cellStyle name="メモ 4 5" xfId="9959"/>
    <cellStyle name="メモ 4 5 2" xfId="9960"/>
    <cellStyle name="メモ 4 5 2 2" xfId="9961"/>
    <cellStyle name="メモ 4 5 2 3" xfId="9962"/>
    <cellStyle name="メモ 4 5 3" xfId="9963"/>
    <cellStyle name="メモ 4 5 3 2" xfId="9964"/>
    <cellStyle name="メモ 4 5 3 3" xfId="9965"/>
    <cellStyle name="メモ 4 5 4" xfId="9966"/>
    <cellStyle name="メモ 4 5 5" xfId="9967"/>
    <cellStyle name="メモ 4 6" xfId="9968"/>
    <cellStyle name="メモ 4 6 2" xfId="9969"/>
    <cellStyle name="メモ 4 6 2 2" xfId="9970"/>
    <cellStyle name="メモ 4 6 2 3" xfId="9971"/>
    <cellStyle name="メモ 4 6 3" xfId="9972"/>
    <cellStyle name="メモ 4 6 3 2" xfId="9973"/>
    <cellStyle name="メモ 4 6 3 3" xfId="9974"/>
    <cellStyle name="メモ 4 6 4" xfId="9975"/>
    <cellStyle name="メモ 4 6 5" xfId="9976"/>
    <cellStyle name="メモ 4 7" xfId="9977"/>
    <cellStyle name="メモ 4 7 2" xfId="9978"/>
    <cellStyle name="メモ 4 7 2 2" xfId="9979"/>
    <cellStyle name="メモ 4 7 2 3" xfId="9980"/>
    <cellStyle name="メモ 4 7 3" xfId="9981"/>
    <cellStyle name="メモ 4 7 3 2" xfId="9982"/>
    <cellStyle name="メモ 4 7 3 3" xfId="9983"/>
    <cellStyle name="メモ 4 7 4" xfId="9984"/>
    <cellStyle name="メモ 4 7 5" xfId="9985"/>
    <cellStyle name="メモ 4 8" xfId="9986"/>
    <cellStyle name="メモ 4 8 2" xfId="9987"/>
    <cellStyle name="メモ 4 8 3" xfId="9988"/>
    <cellStyle name="メモ 4 9" xfId="9989"/>
    <cellStyle name="メモ 5" xfId="9990"/>
    <cellStyle name="メモ 5 10" xfId="9991"/>
    <cellStyle name="メモ 5 11" xfId="9992"/>
    <cellStyle name="メモ 5 12" xfId="45975"/>
    <cellStyle name="メモ 5 13" xfId="45770"/>
    <cellStyle name="メモ 5 2" xfId="9993"/>
    <cellStyle name="メモ 5 2 10" xfId="46207"/>
    <cellStyle name="メモ 5 2 11" xfId="46439"/>
    <cellStyle name="メモ 5 2 2" xfId="9994"/>
    <cellStyle name="メモ 5 2 2 10" xfId="9995"/>
    <cellStyle name="メモ 5 2 2 2" xfId="9996"/>
    <cellStyle name="メモ 5 2 2 2 2" xfId="9997"/>
    <cellStyle name="メモ 5 2 2 2 2 2" xfId="9998"/>
    <cellStyle name="メモ 5 2 2 2 2 3" xfId="9999"/>
    <cellStyle name="メモ 5 2 2 2 3" xfId="10000"/>
    <cellStyle name="メモ 5 2 2 2 3 2" xfId="10001"/>
    <cellStyle name="メモ 5 2 2 2 3 3" xfId="10002"/>
    <cellStyle name="メモ 5 2 2 2 4" xfId="10003"/>
    <cellStyle name="メモ 5 2 2 2 5" xfId="10004"/>
    <cellStyle name="メモ 5 2 2 3" xfId="10005"/>
    <cellStyle name="メモ 5 2 2 3 2" xfId="10006"/>
    <cellStyle name="メモ 5 2 2 3 2 2" xfId="10007"/>
    <cellStyle name="メモ 5 2 2 3 2 3" xfId="10008"/>
    <cellStyle name="メモ 5 2 2 3 3" xfId="10009"/>
    <cellStyle name="メモ 5 2 2 3 3 2" xfId="10010"/>
    <cellStyle name="メモ 5 2 2 3 3 3" xfId="10011"/>
    <cellStyle name="メモ 5 2 2 3 4" xfId="10012"/>
    <cellStyle name="メモ 5 2 2 3 5" xfId="10013"/>
    <cellStyle name="メモ 5 2 2 4" xfId="10014"/>
    <cellStyle name="メモ 5 2 2 4 2" xfId="10015"/>
    <cellStyle name="メモ 5 2 2 4 2 2" xfId="10016"/>
    <cellStyle name="メモ 5 2 2 4 2 3" xfId="10017"/>
    <cellStyle name="メモ 5 2 2 4 3" xfId="10018"/>
    <cellStyle name="メモ 5 2 2 4 3 2" xfId="10019"/>
    <cellStyle name="メモ 5 2 2 4 3 3" xfId="10020"/>
    <cellStyle name="メモ 5 2 2 4 4" xfId="10021"/>
    <cellStyle name="メモ 5 2 2 4 5" xfId="10022"/>
    <cellStyle name="メモ 5 2 2 5" xfId="10023"/>
    <cellStyle name="メモ 5 2 2 5 2" xfId="10024"/>
    <cellStyle name="メモ 5 2 2 5 2 2" xfId="10025"/>
    <cellStyle name="メモ 5 2 2 5 2 3" xfId="10026"/>
    <cellStyle name="メモ 5 2 2 5 3" xfId="10027"/>
    <cellStyle name="メモ 5 2 2 5 3 2" xfId="10028"/>
    <cellStyle name="メモ 5 2 2 5 3 3" xfId="10029"/>
    <cellStyle name="メモ 5 2 2 5 4" xfId="10030"/>
    <cellStyle name="メモ 5 2 2 5 5" xfId="10031"/>
    <cellStyle name="メモ 5 2 2 6" xfId="10032"/>
    <cellStyle name="メモ 5 2 2 6 2" xfId="10033"/>
    <cellStyle name="メモ 5 2 2 6 2 2" xfId="10034"/>
    <cellStyle name="メモ 5 2 2 6 2 3" xfId="10035"/>
    <cellStyle name="メモ 5 2 2 6 3" xfId="10036"/>
    <cellStyle name="メモ 5 2 2 6 3 2" xfId="10037"/>
    <cellStyle name="メモ 5 2 2 6 3 3" xfId="10038"/>
    <cellStyle name="メモ 5 2 2 6 4" xfId="10039"/>
    <cellStyle name="メモ 5 2 2 6 5" xfId="10040"/>
    <cellStyle name="メモ 5 2 2 7" xfId="10041"/>
    <cellStyle name="メモ 5 2 2 7 2" xfId="10042"/>
    <cellStyle name="メモ 5 2 2 7 3" xfId="10043"/>
    <cellStyle name="メモ 5 2 2 8" xfId="10044"/>
    <cellStyle name="メモ 5 2 2 8 2" xfId="10045"/>
    <cellStyle name="メモ 5 2 2 8 3" xfId="10046"/>
    <cellStyle name="メモ 5 2 2 9" xfId="10047"/>
    <cellStyle name="メモ 5 2 3" xfId="10048"/>
    <cellStyle name="メモ 5 2 3 10" xfId="10049"/>
    <cellStyle name="メモ 5 2 3 2" xfId="10050"/>
    <cellStyle name="メモ 5 2 3 2 2" xfId="10051"/>
    <cellStyle name="メモ 5 2 3 2 2 2" xfId="10052"/>
    <cellStyle name="メモ 5 2 3 2 2 3" xfId="10053"/>
    <cellStyle name="メモ 5 2 3 2 3" xfId="10054"/>
    <cellStyle name="メモ 5 2 3 2 3 2" xfId="10055"/>
    <cellStyle name="メモ 5 2 3 2 3 3" xfId="10056"/>
    <cellStyle name="メモ 5 2 3 2 4" xfId="10057"/>
    <cellStyle name="メモ 5 2 3 2 5" xfId="10058"/>
    <cellStyle name="メモ 5 2 3 3" xfId="10059"/>
    <cellStyle name="メモ 5 2 3 3 2" xfId="10060"/>
    <cellStyle name="メモ 5 2 3 3 2 2" xfId="10061"/>
    <cellStyle name="メモ 5 2 3 3 2 3" xfId="10062"/>
    <cellStyle name="メモ 5 2 3 3 3" xfId="10063"/>
    <cellStyle name="メモ 5 2 3 3 3 2" xfId="10064"/>
    <cellStyle name="メモ 5 2 3 3 3 3" xfId="10065"/>
    <cellStyle name="メモ 5 2 3 3 4" xfId="10066"/>
    <cellStyle name="メモ 5 2 3 3 5" xfId="10067"/>
    <cellStyle name="メモ 5 2 3 4" xfId="10068"/>
    <cellStyle name="メモ 5 2 3 4 2" xfId="10069"/>
    <cellStyle name="メモ 5 2 3 4 2 2" xfId="10070"/>
    <cellStyle name="メモ 5 2 3 4 2 3" xfId="10071"/>
    <cellStyle name="メモ 5 2 3 4 3" xfId="10072"/>
    <cellStyle name="メモ 5 2 3 4 3 2" xfId="10073"/>
    <cellStyle name="メモ 5 2 3 4 3 3" xfId="10074"/>
    <cellStyle name="メモ 5 2 3 4 4" xfId="10075"/>
    <cellStyle name="メモ 5 2 3 4 5" xfId="10076"/>
    <cellStyle name="メモ 5 2 3 5" xfId="10077"/>
    <cellStyle name="メモ 5 2 3 5 2" xfId="10078"/>
    <cellStyle name="メモ 5 2 3 5 2 2" xfId="10079"/>
    <cellStyle name="メモ 5 2 3 5 2 3" xfId="10080"/>
    <cellStyle name="メモ 5 2 3 5 3" xfId="10081"/>
    <cellStyle name="メモ 5 2 3 5 3 2" xfId="10082"/>
    <cellStyle name="メモ 5 2 3 5 3 3" xfId="10083"/>
    <cellStyle name="メモ 5 2 3 5 4" xfId="10084"/>
    <cellStyle name="メモ 5 2 3 5 5" xfId="10085"/>
    <cellStyle name="メモ 5 2 3 6" xfId="10086"/>
    <cellStyle name="メモ 5 2 3 6 2" xfId="10087"/>
    <cellStyle name="メモ 5 2 3 6 2 2" xfId="10088"/>
    <cellStyle name="メモ 5 2 3 6 2 3" xfId="10089"/>
    <cellStyle name="メモ 5 2 3 6 3" xfId="10090"/>
    <cellStyle name="メモ 5 2 3 6 3 2" xfId="10091"/>
    <cellStyle name="メモ 5 2 3 6 3 3" xfId="10092"/>
    <cellStyle name="メモ 5 2 3 6 4" xfId="10093"/>
    <cellStyle name="メモ 5 2 3 6 5" xfId="10094"/>
    <cellStyle name="メモ 5 2 3 7" xfId="10095"/>
    <cellStyle name="メモ 5 2 3 7 2" xfId="10096"/>
    <cellStyle name="メモ 5 2 3 7 3" xfId="10097"/>
    <cellStyle name="メモ 5 2 3 8" xfId="10098"/>
    <cellStyle name="メモ 5 2 3 8 2" xfId="10099"/>
    <cellStyle name="メモ 5 2 3 8 3" xfId="10100"/>
    <cellStyle name="メモ 5 2 3 9" xfId="10101"/>
    <cellStyle name="メモ 5 2 4" xfId="10102"/>
    <cellStyle name="メモ 5 2 4 2" xfId="10103"/>
    <cellStyle name="メモ 5 2 4 2 2" xfId="10104"/>
    <cellStyle name="メモ 5 2 4 2 3" xfId="10105"/>
    <cellStyle name="メモ 5 2 4 3" xfId="10106"/>
    <cellStyle name="メモ 5 2 4 3 2" xfId="10107"/>
    <cellStyle name="メモ 5 2 4 3 3" xfId="10108"/>
    <cellStyle name="メモ 5 2 4 4" xfId="10109"/>
    <cellStyle name="メモ 5 2 4 5" xfId="10110"/>
    <cellStyle name="メモ 5 2 5" xfId="10111"/>
    <cellStyle name="メモ 5 2 5 2" xfId="10112"/>
    <cellStyle name="メモ 5 2 5 2 2" xfId="10113"/>
    <cellStyle name="メモ 5 2 5 2 3" xfId="10114"/>
    <cellStyle name="メモ 5 2 5 3" xfId="10115"/>
    <cellStyle name="メモ 5 2 5 3 2" xfId="10116"/>
    <cellStyle name="メモ 5 2 5 3 3" xfId="10117"/>
    <cellStyle name="メモ 5 2 5 4" xfId="10118"/>
    <cellStyle name="メモ 5 2 5 5" xfId="10119"/>
    <cellStyle name="メモ 5 2 6" xfId="10120"/>
    <cellStyle name="メモ 5 2 6 2" xfId="10121"/>
    <cellStyle name="メモ 5 2 6 2 2" xfId="10122"/>
    <cellStyle name="メモ 5 2 6 2 3" xfId="10123"/>
    <cellStyle name="メモ 5 2 6 3" xfId="10124"/>
    <cellStyle name="メモ 5 2 6 3 2" xfId="10125"/>
    <cellStyle name="メモ 5 2 6 3 3" xfId="10126"/>
    <cellStyle name="メモ 5 2 6 4" xfId="10127"/>
    <cellStyle name="メモ 5 2 6 5" xfId="10128"/>
    <cellStyle name="メモ 5 2 7" xfId="10129"/>
    <cellStyle name="メモ 5 2 7 2" xfId="10130"/>
    <cellStyle name="メモ 5 2 7 3" xfId="10131"/>
    <cellStyle name="メモ 5 2 8" xfId="10132"/>
    <cellStyle name="メモ 5 2 9" xfId="10133"/>
    <cellStyle name="メモ 5 3" xfId="10134"/>
    <cellStyle name="メモ 5 3 10" xfId="10135"/>
    <cellStyle name="メモ 5 3 2" xfId="10136"/>
    <cellStyle name="メモ 5 3 2 2" xfId="10137"/>
    <cellStyle name="メモ 5 3 2 2 2" xfId="10138"/>
    <cellStyle name="メモ 5 3 2 2 3" xfId="10139"/>
    <cellStyle name="メモ 5 3 2 3" xfId="10140"/>
    <cellStyle name="メモ 5 3 2 3 2" xfId="10141"/>
    <cellStyle name="メモ 5 3 2 3 3" xfId="10142"/>
    <cellStyle name="メモ 5 3 2 4" xfId="10143"/>
    <cellStyle name="メモ 5 3 2 5" xfId="10144"/>
    <cellStyle name="メモ 5 3 3" xfId="10145"/>
    <cellStyle name="メモ 5 3 3 2" xfId="10146"/>
    <cellStyle name="メモ 5 3 3 2 2" xfId="10147"/>
    <cellStyle name="メモ 5 3 3 2 3" xfId="10148"/>
    <cellStyle name="メモ 5 3 3 3" xfId="10149"/>
    <cellStyle name="メモ 5 3 3 3 2" xfId="10150"/>
    <cellStyle name="メモ 5 3 3 3 3" xfId="10151"/>
    <cellStyle name="メモ 5 3 3 4" xfId="10152"/>
    <cellStyle name="メモ 5 3 3 5" xfId="10153"/>
    <cellStyle name="メモ 5 3 4" xfId="10154"/>
    <cellStyle name="メモ 5 3 4 2" xfId="10155"/>
    <cellStyle name="メモ 5 3 4 2 2" xfId="10156"/>
    <cellStyle name="メモ 5 3 4 2 3" xfId="10157"/>
    <cellStyle name="メモ 5 3 4 3" xfId="10158"/>
    <cellStyle name="メモ 5 3 4 3 2" xfId="10159"/>
    <cellStyle name="メモ 5 3 4 3 3" xfId="10160"/>
    <cellStyle name="メモ 5 3 4 4" xfId="10161"/>
    <cellStyle name="メモ 5 3 4 5" xfId="10162"/>
    <cellStyle name="メモ 5 3 5" xfId="10163"/>
    <cellStyle name="メモ 5 3 5 2" xfId="10164"/>
    <cellStyle name="メモ 5 3 5 2 2" xfId="10165"/>
    <cellStyle name="メモ 5 3 5 2 3" xfId="10166"/>
    <cellStyle name="メモ 5 3 5 3" xfId="10167"/>
    <cellStyle name="メモ 5 3 5 3 2" xfId="10168"/>
    <cellStyle name="メモ 5 3 5 3 3" xfId="10169"/>
    <cellStyle name="メモ 5 3 5 4" xfId="10170"/>
    <cellStyle name="メモ 5 3 5 5" xfId="10171"/>
    <cellStyle name="メモ 5 3 6" xfId="10172"/>
    <cellStyle name="メモ 5 3 6 2" xfId="10173"/>
    <cellStyle name="メモ 5 3 6 2 2" xfId="10174"/>
    <cellStyle name="メモ 5 3 6 2 3" xfId="10175"/>
    <cellStyle name="メモ 5 3 6 3" xfId="10176"/>
    <cellStyle name="メモ 5 3 6 3 2" xfId="10177"/>
    <cellStyle name="メモ 5 3 6 3 3" xfId="10178"/>
    <cellStyle name="メモ 5 3 6 4" xfId="10179"/>
    <cellStyle name="メモ 5 3 6 5" xfId="10180"/>
    <cellStyle name="メモ 5 3 7" xfId="10181"/>
    <cellStyle name="メモ 5 3 7 2" xfId="10182"/>
    <cellStyle name="メモ 5 3 7 3" xfId="10183"/>
    <cellStyle name="メモ 5 3 8" xfId="10184"/>
    <cellStyle name="メモ 5 3 8 2" xfId="10185"/>
    <cellStyle name="メモ 5 3 8 3" xfId="10186"/>
    <cellStyle name="メモ 5 3 9" xfId="10187"/>
    <cellStyle name="メモ 5 4" xfId="10188"/>
    <cellStyle name="メモ 5 4 10" xfId="10189"/>
    <cellStyle name="メモ 5 4 2" xfId="10190"/>
    <cellStyle name="メモ 5 4 2 2" xfId="10191"/>
    <cellStyle name="メモ 5 4 2 2 2" xfId="10192"/>
    <cellStyle name="メモ 5 4 2 2 3" xfId="10193"/>
    <cellStyle name="メモ 5 4 2 3" xfId="10194"/>
    <cellStyle name="メモ 5 4 2 3 2" xfId="10195"/>
    <cellStyle name="メモ 5 4 2 3 3" xfId="10196"/>
    <cellStyle name="メモ 5 4 2 4" xfId="10197"/>
    <cellStyle name="メモ 5 4 2 5" xfId="10198"/>
    <cellStyle name="メモ 5 4 3" xfId="10199"/>
    <cellStyle name="メモ 5 4 3 2" xfId="10200"/>
    <cellStyle name="メモ 5 4 3 2 2" xfId="10201"/>
    <cellStyle name="メモ 5 4 3 2 3" xfId="10202"/>
    <cellStyle name="メモ 5 4 3 3" xfId="10203"/>
    <cellStyle name="メモ 5 4 3 3 2" xfId="10204"/>
    <cellStyle name="メモ 5 4 3 3 3" xfId="10205"/>
    <cellStyle name="メモ 5 4 3 4" xfId="10206"/>
    <cellStyle name="メモ 5 4 3 5" xfId="10207"/>
    <cellStyle name="メモ 5 4 4" xfId="10208"/>
    <cellStyle name="メモ 5 4 4 2" xfId="10209"/>
    <cellStyle name="メモ 5 4 4 2 2" xfId="10210"/>
    <cellStyle name="メモ 5 4 4 2 3" xfId="10211"/>
    <cellStyle name="メモ 5 4 4 3" xfId="10212"/>
    <cellStyle name="メモ 5 4 4 3 2" xfId="10213"/>
    <cellStyle name="メモ 5 4 4 3 3" xfId="10214"/>
    <cellStyle name="メモ 5 4 4 4" xfId="10215"/>
    <cellStyle name="メモ 5 4 4 5" xfId="10216"/>
    <cellStyle name="メモ 5 4 5" xfId="10217"/>
    <cellStyle name="メモ 5 4 5 2" xfId="10218"/>
    <cellStyle name="メモ 5 4 5 2 2" xfId="10219"/>
    <cellStyle name="メモ 5 4 5 2 3" xfId="10220"/>
    <cellStyle name="メモ 5 4 5 3" xfId="10221"/>
    <cellStyle name="メモ 5 4 5 3 2" xfId="10222"/>
    <cellStyle name="メモ 5 4 5 3 3" xfId="10223"/>
    <cellStyle name="メモ 5 4 5 4" xfId="10224"/>
    <cellStyle name="メモ 5 4 5 5" xfId="10225"/>
    <cellStyle name="メモ 5 4 6" xfId="10226"/>
    <cellStyle name="メモ 5 4 6 2" xfId="10227"/>
    <cellStyle name="メモ 5 4 6 2 2" xfId="10228"/>
    <cellStyle name="メモ 5 4 6 2 3" xfId="10229"/>
    <cellStyle name="メモ 5 4 6 3" xfId="10230"/>
    <cellStyle name="メモ 5 4 6 3 2" xfId="10231"/>
    <cellStyle name="メモ 5 4 6 3 3" xfId="10232"/>
    <cellStyle name="メモ 5 4 6 4" xfId="10233"/>
    <cellStyle name="メモ 5 4 6 5" xfId="10234"/>
    <cellStyle name="メモ 5 4 7" xfId="10235"/>
    <cellStyle name="メモ 5 4 7 2" xfId="10236"/>
    <cellStyle name="メモ 5 4 7 3" xfId="10237"/>
    <cellStyle name="メモ 5 4 8" xfId="10238"/>
    <cellStyle name="メモ 5 4 8 2" xfId="10239"/>
    <cellStyle name="メモ 5 4 8 3" xfId="10240"/>
    <cellStyle name="メモ 5 4 9" xfId="10241"/>
    <cellStyle name="メモ 5 5" xfId="10242"/>
    <cellStyle name="メモ 5 5 2" xfId="10243"/>
    <cellStyle name="メモ 5 5 2 2" xfId="10244"/>
    <cellStyle name="メモ 5 5 2 3" xfId="10245"/>
    <cellStyle name="メモ 5 5 3" xfId="10246"/>
    <cellStyle name="メモ 5 5 3 2" xfId="10247"/>
    <cellStyle name="メモ 5 5 3 3" xfId="10248"/>
    <cellStyle name="メモ 5 5 4" xfId="10249"/>
    <cellStyle name="メモ 5 5 5" xfId="10250"/>
    <cellStyle name="メモ 5 6" xfId="10251"/>
    <cellStyle name="メモ 5 6 2" xfId="10252"/>
    <cellStyle name="メモ 5 6 2 2" xfId="10253"/>
    <cellStyle name="メモ 5 6 2 3" xfId="10254"/>
    <cellStyle name="メモ 5 6 3" xfId="10255"/>
    <cellStyle name="メモ 5 6 3 2" xfId="10256"/>
    <cellStyle name="メモ 5 6 3 3" xfId="10257"/>
    <cellStyle name="メモ 5 6 4" xfId="10258"/>
    <cellStyle name="メモ 5 6 5" xfId="10259"/>
    <cellStyle name="メモ 5 7" xfId="10260"/>
    <cellStyle name="メモ 5 7 2" xfId="10261"/>
    <cellStyle name="メモ 5 7 2 2" xfId="10262"/>
    <cellStyle name="メモ 5 7 2 3" xfId="10263"/>
    <cellStyle name="メモ 5 7 3" xfId="10264"/>
    <cellStyle name="メモ 5 7 3 2" xfId="10265"/>
    <cellStyle name="メモ 5 7 3 3" xfId="10266"/>
    <cellStyle name="メモ 5 7 4" xfId="10267"/>
    <cellStyle name="メモ 5 7 5" xfId="10268"/>
    <cellStyle name="メモ 5 8" xfId="10269"/>
    <cellStyle name="メモ 5 8 2" xfId="10270"/>
    <cellStyle name="メモ 5 8 3" xfId="10271"/>
    <cellStyle name="メモ 5 9" xfId="10272"/>
    <cellStyle name="メモ 6" xfId="10273"/>
    <cellStyle name="メモ 6 10" xfId="10274"/>
    <cellStyle name="メモ 6 11" xfId="10275"/>
    <cellStyle name="メモ 6 12" xfId="45976"/>
    <cellStyle name="メモ 6 13" xfId="45769"/>
    <cellStyle name="メモ 6 2" xfId="10276"/>
    <cellStyle name="メモ 6 2 10" xfId="46208"/>
    <cellStyle name="メモ 6 2 11" xfId="46440"/>
    <cellStyle name="メモ 6 2 2" xfId="10277"/>
    <cellStyle name="メモ 6 2 2 10" xfId="10278"/>
    <cellStyle name="メモ 6 2 2 2" xfId="10279"/>
    <cellStyle name="メモ 6 2 2 2 2" xfId="10280"/>
    <cellStyle name="メモ 6 2 2 2 2 2" xfId="10281"/>
    <cellStyle name="メモ 6 2 2 2 2 3" xfId="10282"/>
    <cellStyle name="メモ 6 2 2 2 3" xfId="10283"/>
    <cellStyle name="メモ 6 2 2 2 3 2" xfId="10284"/>
    <cellStyle name="メモ 6 2 2 2 3 3" xfId="10285"/>
    <cellStyle name="メモ 6 2 2 2 4" xfId="10286"/>
    <cellStyle name="メモ 6 2 2 2 5" xfId="10287"/>
    <cellStyle name="メモ 6 2 2 3" xfId="10288"/>
    <cellStyle name="メモ 6 2 2 3 2" xfId="10289"/>
    <cellStyle name="メモ 6 2 2 3 2 2" xfId="10290"/>
    <cellStyle name="メモ 6 2 2 3 2 3" xfId="10291"/>
    <cellStyle name="メモ 6 2 2 3 3" xfId="10292"/>
    <cellStyle name="メモ 6 2 2 3 3 2" xfId="10293"/>
    <cellStyle name="メモ 6 2 2 3 3 3" xfId="10294"/>
    <cellStyle name="メモ 6 2 2 3 4" xfId="10295"/>
    <cellStyle name="メモ 6 2 2 3 5" xfId="10296"/>
    <cellStyle name="メモ 6 2 2 4" xfId="10297"/>
    <cellStyle name="メモ 6 2 2 4 2" xfId="10298"/>
    <cellStyle name="メモ 6 2 2 4 2 2" xfId="10299"/>
    <cellStyle name="メモ 6 2 2 4 2 3" xfId="10300"/>
    <cellStyle name="メモ 6 2 2 4 3" xfId="10301"/>
    <cellStyle name="メモ 6 2 2 4 3 2" xfId="10302"/>
    <cellStyle name="メモ 6 2 2 4 3 3" xfId="10303"/>
    <cellStyle name="メモ 6 2 2 4 4" xfId="10304"/>
    <cellStyle name="メモ 6 2 2 4 5" xfId="10305"/>
    <cellStyle name="メモ 6 2 2 5" xfId="10306"/>
    <cellStyle name="メモ 6 2 2 5 2" xfId="10307"/>
    <cellStyle name="メモ 6 2 2 5 2 2" xfId="10308"/>
    <cellStyle name="メモ 6 2 2 5 2 3" xfId="10309"/>
    <cellStyle name="メモ 6 2 2 5 3" xfId="10310"/>
    <cellStyle name="メモ 6 2 2 5 3 2" xfId="10311"/>
    <cellStyle name="メモ 6 2 2 5 3 3" xfId="10312"/>
    <cellStyle name="メモ 6 2 2 5 4" xfId="10313"/>
    <cellStyle name="メモ 6 2 2 5 5" xfId="10314"/>
    <cellStyle name="メモ 6 2 2 6" xfId="10315"/>
    <cellStyle name="メモ 6 2 2 6 2" xfId="10316"/>
    <cellStyle name="メモ 6 2 2 6 2 2" xfId="10317"/>
    <cellStyle name="メモ 6 2 2 6 2 3" xfId="10318"/>
    <cellStyle name="メモ 6 2 2 6 3" xfId="10319"/>
    <cellStyle name="メモ 6 2 2 6 3 2" xfId="10320"/>
    <cellStyle name="メモ 6 2 2 6 3 3" xfId="10321"/>
    <cellStyle name="メモ 6 2 2 6 4" xfId="10322"/>
    <cellStyle name="メモ 6 2 2 6 5" xfId="10323"/>
    <cellStyle name="メモ 6 2 2 7" xfId="10324"/>
    <cellStyle name="メモ 6 2 2 7 2" xfId="10325"/>
    <cellStyle name="メモ 6 2 2 7 3" xfId="10326"/>
    <cellStyle name="メモ 6 2 2 8" xfId="10327"/>
    <cellStyle name="メモ 6 2 2 8 2" xfId="10328"/>
    <cellStyle name="メモ 6 2 2 8 3" xfId="10329"/>
    <cellStyle name="メモ 6 2 2 9" xfId="10330"/>
    <cellStyle name="メモ 6 2 3" xfId="10331"/>
    <cellStyle name="メモ 6 2 3 10" xfId="10332"/>
    <cellStyle name="メモ 6 2 3 2" xfId="10333"/>
    <cellStyle name="メモ 6 2 3 2 2" xfId="10334"/>
    <cellStyle name="メモ 6 2 3 2 2 2" xfId="10335"/>
    <cellStyle name="メモ 6 2 3 2 2 3" xfId="10336"/>
    <cellStyle name="メモ 6 2 3 2 3" xfId="10337"/>
    <cellStyle name="メモ 6 2 3 2 3 2" xfId="10338"/>
    <cellStyle name="メモ 6 2 3 2 3 3" xfId="10339"/>
    <cellStyle name="メモ 6 2 3 2 4" xfId="10340"/>
    <cellStyle name="メモ 6 2 3 2 5" xfId="10341"/>
    <cellStyle name="メモ 6 2 3 3" xfId="10342"/>
    <cellStyle name="メモ 6 2 3 3 2" xfId="10343"/>
    <cellStyle name="メモ 6 2 3 3 2 2" xfId="10344"/>
    <cellStyle name="メモ 6 2 3 3 2 3" xfId="10345"/>
    <cellStyle name="メモ 6 2 3 3 3" xfId="10346"/>
    <cellStyle name="メモ 6 2 3 3 3 2" xfId="10347"/>
    <cellStyle name="メモ 6 2 3 3 3 3" xfId="10348"/>
    <cellStyle name="メモ 6 2 3 3 4" xfId="10349"/>
    <cellStyle name="メモ 6 2 3 3 5" xfId="10350"/>
    <cellStyle name="メモ 6 2 3 4" xfId="10351"/>
    <cellStyle name="メモ 6 2 3 4 2" xfId="10352"/>
    <cellStyle name="メモ 6 2 3 4 2 2" xfId="10353"/>
    <cellStyle name="メモ 6 2 3 4 2 3" xfId="10354"/>
    <cellStyle name="メモ 6 2 3 4 3" xfId="10355"/>
    <cellStyle name="メモ 6 2 3 4 3 2" xfId="10356"/>
    <cellStyle name="メモ 6 2 3 4 3 3" xfId="10357"/>
    <cellStyle name="メモ 6 2 3 4 4" xfId="10358"/>
    <cellStyle name="メモ 6 2 3 4 5" xfId="10359"/>
    <cellStyle name="メモ 6 2 3 5" xfId="10360"/>
    <cellStyle name="メモ 6 2 3 5 2" xfId="10361"/>
    <cellStyle name="メモ 6 2 3 5 2 2" xfId="10362"/>
    <cellStyle name="メモ 6 2 3 5 2 3" xfId="10363"/>
    <cellStyle name="メモ 6 2 3 5 3" xfId="10364"/>
    <cellStyle name="メモ 6 2 3 5 3 2" xfId="10365"/>
    <cellStyle name="メモ 6 2 3 5 3 3" xfId="10366"/>
    <cellStyle name="メモ 6 2 3 5 4" xfId="10367"/>
    <cellStyle name="メモ 6 2 3 5 5" xfId="10368"/>
    <cellStyle name="メモ 6 2 3 6" xfId="10369"/>
    <cellStyle name="メモ 6 2 3 6 2" xfId="10370"/>
    <cellStyle name="メモ 6 2 3 6 2 2" xfId="10371"/>
    <cellStyle name="メモ 6 2 3 6 2 3" xfId="10372"/>
    <cellStyle name="メモ 6 2 3 6 3" xfId="10373"/>
    <cellStyle name="メモ 6 2 3 6 3 2" xfId="10374"/>
    <cellStyle name="メモ 6 2 3 6 3 3" xfId="10375"/>
    <cellStyle name="メモ 6 2 3 6 4" xfId="10376"/>
    <cellStyle name="メモ 6 2 3 6 5" xfId="10377"/>
    <cellStyle name="メモ 6 2 3 7" xfId="10378"/>
    <cellStyle name="メモ 6 2 3 7 2" xfId="10379"/>
    <cellStyle name="メモ 6 2 3 7 3" xfId="10380"/>
    <cellStyle name="メモ 6 2 3 8" xfId="10381"/>
    <cellStyle name="メモ 6 2 3 8 2" xfId="10382"/>
    <cellStyle name="メモ 6 2 3 8 3" xfId="10383"/>
    <cellStyle name="メモ 6 2 3 9" xfId="10384"/>
    <cellStyle name="メモ 6 2 4" xfId="10385"/>
    <cellStyle name="メモ 6 2 4 2" xfId="10386"/>
    <cellStyle name="メモ 6 2 4 2 2" xfId="10387"/>
    <cellStyle name="メモ 6 2 4 2 3" xfId="10388"/>
    <cellStyle name="メモ 6 2 4 3" xfId="10389"/>
    <cellStyle name="メモ 6 2 4 3 2" xfId="10390"/>
    <cellStyle name="メモ 6 2 4 3 3" xfId="10391"/>
    <cellStyle name="メモ 6 2 4 4" xfId="10392"/>
    <cellStyle name="メモ 6 2 4 5" xfId="10393"/>
    <cellStyle name="メモ 6 2 5" xfId="10394"/>
    <cellStyle name="メモ 6 2 5 2" xfId="10395"/>
    <cellStyle name="メモ 6 2 5 2 2" xfId="10396"/>
    <cellStyle name="メモ 6 2 5 2 3" xfId="10397"/>
    <cellStyle name="メモ 6 2 5 3" xfId="10398"/>
    <cellStyle name="メモ 6 2 5 3 2" xfId="10399"/>
    <cellStyle name="メモ 6 2 5 3 3" xfId="10400"/>
    <cellStyle name="メモ 6 2 5 4" xfId="10401"/>
    <cellStyle name="メモ 6 2 5 5" xfId="10402"/>
    <cellStyle name="メモ 6 2 6" xfId="10403"/>
    <cellStyle name="メモ 6 2 6 2" xfId="10404"/>
    <cellStyle name="メモ 6 2 6 2 2" xfId="10405"/>
    <cellStyle name="メモ 6 2 6 2 3" xfId="10406"/>
    <cellStyle name="メモ 6 2 6 3" xfId="10407"/>
    <cellStyle name="メモ 6 2 6 3 2" xfId="10408"/>
    <cellStyle name="メモ 6 2 6 3 3" xfId="10409"/>
    <cellStyle name="メモ 6 2 6 4" xfId="10410"/>
    <cellStyle name="メモ 6 2 6 5" xfId="10411"/>
    <cellStyle name="メモ 6 2 7" xfId="10412"/>
    <cellStyle name="メモ 6 2 7 2" xfId="10413"/>
    <cellStyle name="メモ 6 2 7 3" xfId="10414"/>
    <cellStyle name="メモ 6 2 8" xfId="10415"/>
    <cellStyle name="メモ 6 2 9" xfId="10416"/>
    <cellStyle name="メモ 6 3" xfId="10417"/>
    <cellStyle name="メモ 6 3 10" xfId="10418"/>
    <cellStyle name="メモ 6 3 2" xfId="10419"/>
    <cellStyle name="メモ 6 3 2 2" xfId="10420"/>
    <cellStyle name="メモ 6 3 2 2 2" xfId="10421"/>
    <cellStyle name="メモ 6 3 2 2 3" xfId="10422"/>
    <cellStyle name="メモ 6 3 2 3" xfId="10423"/>
    <cellStyle name="メモ 6 3 2 3 2" xfId="10424"/>
    <cellStyle name="メモ 6 3 2 3 3" xfId="10425"/>
    <cellStyle name="メモ 6 3 2 4" xfId="10426"/>
    <cellStyle name="メモ 6 3 2 5" xfId="10427"/>
    <cellStyle name="メモ 6 3 3" xfId="10428"/>
    <cellStyle name="メモ 6 3 3 2" xfId="10429"/>
    <cellStyle name="メモ 6 3 3 2 2" xfId="10430"/>
    <cellStyle name="メモ 6 3 3 2 3" xfId="10431"/>
    <cellStyle name="メモ 6 3 3 3" xfId="10432"/>
    <cellStyle name="メモ 6 3 3 3 2" xfId="10433"/>
    <cellStyle name="メモ 6 3 3 3 3" xfId="10434"/>
    <cellStyle name="メモ 6 3 3 4" xfId="10435"/>
    <cellStyle name="メモ 6 3 3 5" xfId="10436"/>
    <cellStyle name="メモ 6 3 4" xfId="10437"/>
    <cellStyle name="メモ 6 3 4 2" xfId="10438"/>
    <cellStyle name="メモ 6 3 4 2 2" xfId="10439"/>
    <cellStyle name="メモ 6 3 4 2 3" xfId="10440"/>
    <cellStyle name="メモ 6 3 4 3" xfId="10441"/>
    <cellStyle name="メモ 6 3 4 3 2" xfId="10442"/>
    <cellStyle name="メモ 6 3 4 3 3" xfId="10443"/>
    <cellStyle name="メモ 6 3 4 4" xfId="10444"/>
    <cellStyle name="メモ 6 3 4 5" xfId="10445"/>
    <cellStyle name="メモ 6 3 5" xfId="10446"/>
    <cellStyle name="メモ 6 3 5 2" xfId="10447"/>
    <cellStyle name="メモ 6 3 5 2 2" xfId="10448"/>
    <cellStyle name="メモ 6 3 5 2 3" xfId="10449"/>
    <cellStyle name="メモ 6 3 5 3" xfId="10450"/>
    <cellStyle name="メモ 6 3 5 3 2" xfId="10451"/>
    <cellStyle name="メモ 6 3 5 3 3" xfId="10452"/>
    <cellStyle name="メモ 6 3 5 4" xfId="10453"/>
    <cellStyle name="メモ 6 3 5 5" xfId="10454"/>
    <cellStyle name="メモ 6 3 6" xfId="10455"/>
    <cellStyle name="メモ 6 3 6 2" xfId="10456"/>
    <cellStyle name="メモ 6 3 6 2 2" xfId="10457"/>
    <cellStyle name="メモ 6 3 6 2 3" xfId="10458"/>
    <cellStyle name="メモ 6 3 6 3" xfId="10459"/>
    <cellStyle name="メモ 6 3 6 3 2" xfId="10460"/>
    <cellStyle name="メモ 6 3 6 3 3" xfId="10461"/>
    <cellStyle name="メモ 6 3 6 4" xfId="10462"/>
    <cellStyle name="メモ 6 3 6 5" xfId="10463"/>
    <cellStyle name="メモ 6 3 7" xfId="10464"/>
    <cellStyle name="メモ 6 3 7 2" xfId="10465"/>
    <cellStyle name="メモ 6 3 7 3" xfId="10466"/>
    <cellStyle name="メモ 6 3 8" xfId="10467"/>
    <cellStyle name="メモ 6 3 8 2" xfId="10468"/>
    <cellStyle name="メモ 6 3 8 3" xfId="10469"/>
    <cellStyle name="メモ 6 3 9" xfId="10470"/>
    <cellStyle name="メモ 6 4" xfId="10471"/>
    <cellStyle name="メモ 6 4 10" xfId="10472"/>
    <cellStyle name="メモ 6 4 2" xfId="10473"/>
    <cellStyle name="メモ 6 4 2 2" xfId="10474"/>
    <cellStyle name="メモ 6 4 2 2 2" xfId="10475"/>
    <cellStyle name="メモ 6 4 2 2 3" xfId="10476"/>
    <cellStyle name="メモ 6 4 2 3" xfId="10477"/>
    <cellStyle name="メモ 6 4 2 3 2" xfId="10478"/>
    <cellStyle name="メモ 6 4 2 3 3" xfId="10479"/>
    <cellStyle name="メモ 6 4 2 4" xfId="10480"/>
    <cellStyle name="メモ 6 4 2 5" xfId="10481"/>
    <cellStyle name="メモ 6 4 3" xfId="10482"/>
    <cellStyle name="メモ 6 4 3 2" xfId="10483"/>
    <cellStyle name="メモ 6 4 3 2 2" xfId="10484"/>
    <cellStyle name="メモ 6 4 3 2 3" xfId="10485"/>
    <cellStyle name="メモ 6 4 3 3" xfId="10486"/>
    <cellStyle name="メモ 6 4 3 3 2" xfId="10487"/>
    <cellStyle name="メモ 6 4 3 3 3" xfId="10488"/>
    <cellStyle name="メモ 6 4 3 4" xfId="10489"/>
    <cellStyle name="メモ 6 4 3 5" xfId="10490"/>
    <cellStyle name="メモ 6 4 4" xfId="10491"/>
    <cellStyle name="メモ 6 4 4 2" xfId="10492"/>
    <cellStyle name="メモ 6 4 4 2 2" xfId="10493"/>
    <cellStyle name="メモ 6 4 4 2 3" xfId="10494"/>
    <cellStyle name="メモ 6 4 4 3" xfId="10495"/>
    <cellStyle name="メモ 6 4 4 3 2" xfId="10496"/>
    <cellStyle name="メモ 6 4 4 3 3" xfId="10497"/>
    <cellStyle name="メモ 6 4 4 4" xfId="10498"/>
    <cellStyle name="メモ 6 4 4 5" xfId="10499"/>
    <cellStyle name="メモ 6 4 5" xfId="10500"/>
    <cellStyle name="メモ 6 4 5 2" xfId="10501"/>
    <cellStyle name="メモ 6 4 5 2 2" xfId="10502"/>
    <cellStyle name="メモ 6 4 5 2 3" xfId="10503"/>
    <cellStyle name="メモ 6 4 5 3" xfId="10504"/>
    <cellStyle name="メモ 6 4 5 3 2" xfId="10505"/>
    <cellStyle name="メモ 6 4 5 3 3" xfId="10506"/>
    <cellStyle name="メモ 6 4 5 4" xfId="10507"/>
    <cellStyle name="メモ 6 4 5 5" xfId="10508"/>
    <cellStyle name="メモ 6 4 6" xfId="10509"/>
    <cellStyle name="メモ 6 4 6 2" xfId="10510"/>
    <cellStyle name="メモ 6 4 6 2 2" xfId="10511"/>
    <cellStyle name="メモ 6 4 6 2 3" xfId="10512"/>
    <cellStyle name="メモ 6 4 6 3" xfId="10513"/>
    <cellStyle name="メモ 6 4 6 3 2" xfId="10514"/>
    <cellStyle name="メモ 6 4 6 3 3" xfId="10515"/>
    <cellStyle name="メモ 6 4 6 4" xfId="10516"/>
    <cellStyle name="メモ 6 4 6 5" xfId="10517"/>
    <cellStyle name="メモ 6 4 7" xfId="10518"/>
    <cellStyle name="メモ 6 4 7 2" xfId="10519"/>
    <cellStyle name="メモ 6 4 7 3" xfId="10520"/>
    <cellStyle name="メモ 6 4 8" xfId="10521"/>
    <cellStyle name="メモ 6 4 8 2" xfId="10522"/>
    <cellStyle name="メモ 6 4 8 3" xfId="10523"/>
    <cellStyle name="メモ 6 4 9" xfId="10524"/>
    <cellStyle name="メモ 6 5" xfId="10525"/>
    <cellStyle name="メモ 6 5 2" xfId="10526"/>
    <cellStyle name="メモ 6 5 2 2" xfId="10527"/>
    <cellStyle name="メモ 6 5 2 3" xfId="10528"/>
    <cellStyle name="メモ 6 5 3" xfId="10529"/>
    <cellStyle name="メモ 6 5 3 2" xfId="10530"/>
    <cellStyle name="メモ 6 5 3 3" xfId="10531"/>
    <cellStyle name="メモ 6 5 4" xfId="10532"/>
    <cellStyle name="メモ 6 5 5" xfId="10533"/>
    <cellStyle name="メモ 6 6" xfId="10534"/>
    <cellStyle name="メモ 6 6 2" xfId="10535"/>
    <cellStyle name="メモ 6 6 2 2" xfId="10536"/>
    <cellStyle name="メモ 6 6 2 3" xfId="10537"/>
    <cellStyle name="メモ 6 6 3" xfId="10538"/>
    <cellStyle name="メモ 6 6 3 2" xfId="10539"/>
    <cellStyle name="メモ 6 6 3 3" xfId="10540"/>
    <cellStyle name="メモ 6 6 4" xfId="10541"/>
    <cellStyle name="メモ 6 6 5" xfId="10542"/>
    <cellStyle name="メモ 6 7" xfId="10543"/>
    <cellStyle name="メモ 6 7 2" xfId="10544"/>
    <cellStyle name="メモ 6 7 2 2" xfId="10545"/>
    <cellStyle name="メモ 6 7 2 3" xfId="10546"/>
    <cellStyle name="メモ 6 7 3" xfId="10547"/>
    <cellStyle name="メモ 6 7 3 2" xfId="10548"/>
    <cellStyle name="メモ 6 7 3 3" xfId="10549"/>
    <cellStyle name="メモ 6 7 4" xfId="10550"/>
    <cellStyle name="メモ 6 7 5" xfId="10551"/>
    <cellStyle name="メモ 6 8" xfId="10552"/>
    <cellStyle name="メモ 6 8 2" xfId="10553"/>
    <cellStyle name="メモ 6 8 3" xfId="10554"/>
    <cellStyle name="メモ 6 9" xfId="10555"/>
    <cellStyle name="メモ 7" xfId="10556"/>
    <cellStyle name="メモ 7 10" xfId="10557"/>
    <cellStyle name="メモ 7 11" xfId="10558"/>
    <cellStyle name="メモ 7 12" xfId="45977"/>
    <cellStyle name="メモ 7 13" xfId="45768"/>
    <cellStyle name="メモ 7 2" xfId="10559"/>
    <cellStyle name="メモ 7 2 10" xfId="46209"/>
    <cellStyle name="メモ 7 2 11" xfId="46441"/>
    <cellStyle name="メモ 7 2 2" xfId="10560"/>
    <cellStyle name="メモ 7 2 2 10" xfId="10561"/>
    <cellStyle name="メモ 7 2 2 2" xfId="10562"/>
    <cellStyle name="メモ 7 2 2 2 2" xfId="10563"/>
    <cellStyle name="メモ 7 2 2 2 2 2" xfId="10564"/>
    <cellStyle name="メモ 7 2 2 2 2 3" xfId="10565"/>
    <cellStyle name="メモ 7 2 2 2 3" xfId="10566"/>
    <cellStyle name="メモ 7 2 2 2 3 2" xfId="10567"/>
    <cellStyle name="メモ 7 2 2 2 3 3" xfId="10568"/>
    <cellStyle name="メモ 7 2 2 2 4" xfId="10569"/>
    <cellStyle name="メモ 7 2 2 2 5" xfId="10570"/>
    <cellStyle name="メモ 7 2 2 3" xfId="10571"/>
    <cellStyle name="メモ 7 2 2 3 2" xfId="10572"/>
    <cellStyle name="メモ 7 2 2 3 2 2" xfId="10573"/>
    <cellStyle name="メモ 7 2 2 3 2 3" xfId="10574"/>
    <cellStyle name="メモ 7 2 2 3 3" xfId="10575"/>
    <cellStyle name="メモ 7 2 2 3 3 2" xfId="10576"/>
    <cellStyle name="メモ 7 2 2 3 3 3" xfId="10577"/>
    <cellStyle name="メモ 7 2 2 3 4" xfId="10578"/>
    <cellStyle name="メモ 7 2 2 3 5" xfId="10579"/>
    <cellStyle name="メモ 7 2 2 4" xfId="10580"/>
    <cellStyle name="メモ 7 2 2 4 2" xfId="10581"/>
    <cellStyle name="メモ 7 2 2 4 2 2" xfId="10582"/>
    <cellStyle name="メモ 7 2 2 4 2 3" xfId="10583"/>
    <cellStyle name="メモ 7 2 2 4 3" xfId="10584"/>
    <cellStyle name="メモ 7 2 2 4 3 2" xfId="10585"/>
    <cellStyle name="メモ 7 2 2 4 3 3" xfId="10586"/>
    <cellStyle name="メモ 7 2 2 4 4" xfId="10587"/>
    <cellStyle name="メモ 7 2 2 4 5" xfId="10588"/>
    <cellStyle name="メモ 7 2 2 5" xfId="10589"/>
    <cellStyle name="メモ 7 2 2 5 2" xfId="10590"/>
    <cellStyle name="メモ 7 2 2 5 2 2" xfId="10591"/>
    <cellStyle name="メモ 7 2 2 5 2 3" xfId="10592"/>
    <cellStyle name="メモ 7 2 2 5 3" xfId="10593"/>
    <cellStyle name="メモ 7 2 2 5 3 2" xfId="10594"/>
    <cellStyle name="メモ 7 2 2 5 3 3" xfId="10595"/>
    <cellStyle name="メモ 7 2 2 5 4" xfId="10596"/>
    <cellStyle name="メモ 7 2 2 5 5" xfId="10597"/>
    <cellStyle name="メモ 7 2 2 6" xfId="10598"/>
    <cellStyle name="メモ 7 2 2 6 2" xfId="10599"/>
    <cellStyle name="メモ 7 2 2 6 2 2" xfId="10600"/>
    <cellStyle name="メモ 7 2 2 6 2 3" xfId="10601"/>
    <cellStyle name="メモ 7 2 2 6 3" xfId="10602"/>
    <cellStyle name="メモ 7 2 2 6 3 2" xfId="10603"/>
    <cellStyle name="メモ 7 2 2 6 3 3" xfId="10604"/>
    <cellStyle name="メモ 7 2 2 6 4" xfId="10605"/>
    <cellStyle name="メモ 7 2 2 6 5" xfId="10606"/>
    <cellStyle name="メモ 7 2 2 7" xfId="10607"/>
    <cellStyle name="メモ 7 2 2 7 2" xfId="10608"/>
    <cellStyle name="メモ 7 2 2 7 3" xfId="10609"/>
    <cellStyle name="メモ 7 2 2 8" xfId="10610"/>
    <cellStyle name="メモ 7 2 2 8 2" xfId="10611"/>
    <cellStyle name="メモ 7 2 2 8 3" xfId="10612"/>
    <cellStyle name="メモ 7 2 2 9" xfId="10613"/>
    <cellStyle name="メモ 7 2 3" xfId="10614"/>
    <cellStyle name="メモ 7 2 3 10" xfId="10615"/>
    <cellStyle name="メモ 7 2 3 2" xfId="10616"/>
    <cellStyle name="メモ 7 2 3 2 2" xfId="10617"/>
    <cellStyle name="メモ 7 2 3 2 2 2" xfId="10618"/>
    <cellStyle name="メモ 7 2 3 2 2 3" xfId="10619"/>
    <cellStyle name="メモ 7 2 3 2 3" xfId="10620"/>
    <cellStyle name="メモ 7 2 3 2 3 2" xfId="10621"/>
    <cellStyle name="メモ 7 2 3 2 3 3" xfId="10622"/>
    <cellStyle name="メモ 7 2 3 2 4" xfId="10623"/>
    <cellStyle name="メモ 7 2 3 2 5" xfId="10624"/>
    <cellStyle name="メモ 7 2 3 3" xfId="10625"/>
    <cellStyle name="メモ 7 2 3 3 2" xfId="10626"/>
    <cellStyle name="メモ 7 2 3 3 2 2" xfId="10627"/>
    <cellStyle name="メモ 7 2 3 3 2 3" xfId="10628"/>
    <cellStyle name="メモ 7 2 3 3 3" xfId="10629"/>
    <cellStyle name="メモ 7 2 3 3 3 2" xfId="10630"/>
    <cellStyle name="メモ 7 2 3 3 3 3" xfId="10631"/>
    <cellStyle name="メモ 7 2 3 3 4" xfId="10632"/>
    <cellStyle name="メモ 7 2 3 3 5" xfId="10633"/>
    <cellStyle name="メモ 7 2 3 4" xfId="10634"/>
    <cellStyle name="メモ 7 2 3 4 2" xfId="10635"/>
    <cellStyle name="メモ 7 2 3 4 2 2" xfId="10636"/>
    <cellStyle name="メモ 7 2 3 4 2 3" xfId="10637"/>
    <cellStyle name="メモ 7 2 3 4 3" xfId="10638"/>
    <cellStyle name="メモ 7 2 3 4 3 2" xfId="10639"/>
    <cellStyle name="メモ 7 2 3 4 3 3" xfId="10640"/>
    <cellStyle name="メモ 7 2 3 4 4" xfId="10641"/>
    <cellStyle name="メモ 7 2 3 4 5" xfId="10642"/>
    <cellStyle name="メモ 7 2 3 5" xfId="10643"/>
    <cellStyle name="メモ 7 2 3 5 2" xfId="10644"/>
    <cellStyle name="メモ 7 2 3 5 2 2" xfId="10645"/>
    <cellStyle name="メモ 7 2 3 5 2 3" xfId="10646"/>
    <cellStyle name="メモ 7 2 3 5 3" xfId="10647"/>
    <cellStyle name="メモ 7 2 3 5 3 2" xfId="10648"/>
    <cellStyle name="メモ 7 2 3 5 3 3" xfId="10649"/>
    <cellStyle name="メモ 7 2 3 5 4" xfId="10650"/>
    <cellStyle name="メモ 7 2 3 5 5" xfId="10651"/>
    <cellStyle name="メモ 7 2 3 6" xfId="10652"/>
    <cellStyle name="メモ 7 2 3 6 2" xfId="10653"/>
    <cellStyle name="メモ 7 2 3 6 2 2" xfId="10654"/>
    <cellStyle name="メモ 7 2 3 6 2 3" xfId="10655"/>
    <cellStyle name="メモ 7 2 3 6 3" xfId="10656"/>
    <cellStyle name="メモ 7 2 3 6 3 2" xfId="10657"/>
    <cellStyle name="メモ 7 2 3 6 3 3" xfId="10658"/>
    <cellStyle name="メモ 7 2 3 6 4" xfId="10659"/>
    <cellStyle name="メモ 7 2 3 6 5" xfId="10660"/>
    <cellStyle name="メモ 7 2 3 7" xfId="10661"/>
    <cellStyle name="メモ 7 2 3 7 2" xfId="10662"/>
    <cellStyle name="メモ 7 2 3 7 3" xfId="10663"/>
    <cellStyle name="メモ 7 2 3 8" xfId="10664"/>
    <cellStyle name="メモ 7 2 3 8 2" xfId="10665"/>
    <cellStyle name="メモ 7 2 3 8 3" xfId="10666"/>
    <cellStyle name="メモ 7 2 3 9" xfId="10667"/>
    <cellStyle name="メモ 7 2 4" xfId="10668"/>
    <cellStyle name="メモ 7 2 4 2" xfId="10669"/>
    <cellStyle name="メモ 7 2 4 2 2" xfId="10670"/>
    <cellStyle name="メモ 7 2 4 2 3" xfId="10671"/>
    <cellStyle name="メモ 7 2 4 3" xfId="10672"/>
    <cellStyle name="メモ 7 2 4 3 2" xfId="10673"/>
    <cellStyle name="メモ 7 2 4 3 3" xfId="10674"/>
    <cellStyle name="メモ 7 2 4 4" xfId="10675"/>
    <cellStyle name="メモ 7 2 4 5" xfId="10676"/>
    <cellStyle name="メモ 7 2 5" xfId="10677"/>
    <cellStyle name="メモ 7 2 5 2" xfId="10678"/>
    <cellStyle name="メモ 7 2 5 2 2" xfId="10679"/>
    <cellStyle name="メモ 7 2 5 2 3" xfId="10680"/>
    <cellStyle name="メモ 7 2 5 3" xfId="10681"/>
    <cellStyle name="メモ 7 2 5 3 2" xfId="10682"/>
    <cellStyle name="メモ 7 2 5 3 3" xfId="10683"/>
    <cellStyle name="メモ 7 2 5 4" xfId="10684"/>
    <cellStyle name="メモ 7 2 5 5" xfId="10685"/>
    <cellStyle name="メモ 7 2 6" xfId="10686"/>
    <cellStyle name="メモ 7 2 6 2" xfId="10687"/>
    <cellStyle name="メモ 7 2 6 2 2" xfId="10688"/>
    <cellStyle name="メモ 7 2 6 2 3" xfId="10689"/>
    <cellStyle name="メモ 7 2 6 3" xfId="10690"/>
    <cellStyle name="メモ 7 2 6 3 2" xfId="10691"/>
    <cellStyle name="メモ 7 2 6 3 3" xfId="10692"/>
    <cellStyle name="メモ 7 2 6 4" xfId="10693"/>
    <cellStyle name="メモ 7 2 6 5" xfId="10694"/>
    <cellStyle name="メモ 7 2 7" xfId="10695"/>
    <cellStyle name="メモ 7 2 7 2" xfId="10696"/>
    <cellStyle name="メモ 7 2 7 3" xfId="10697"/>
    <cellStyle name="メモ 7 2 8" xfId="10698"/>
    <cellStyle name="メモ 7 2 9" xfId="10699"/>
    <cellStyle name="メモ 7 3" xfId="10700"/>
    <cellStyle name="メモ 7 3 10" xfId="10701"/>
    <cellStyle name="メモ 7 3 2" xfId="10702"/>
    <cellStyle name="メモ 7 3 2 2" xfId="10703"/>
    <cellStyle name="メモ 7 3 2 2 2" xfId="10704"/>
    <cellStyle name="メモ 7 3 2 2 3" xfId="10705"/>
    <cellStyle name="メモ 7 3 2 3" xfId="10706"/>
    <cellStyle name="メモ 7 3 2 3 2" xfId="10707"/>
    <cellStyle name="メモ 7 3 2 3 3" xfId="10708"/>
    <cellStyle name="メモ 7 3 2 4" xfId="10709"/>
    <cellStyle name="メモ 7 3 2 5" xfId="10710"/>
    <cellStyle name="メモ 7 3 3" xfId="10711"/>
    <cellStyle name="メモ 7 3 3 2" xfId="10712"/>
    <cellStyle name="メモ 7 3 3 2 2" xfId="10713"/>
    <cellStyle name="メモ 7 3 3 2 3" xfId="10714"/>
    <cellStyle name="メモ 7 3 3 3" xfId="10715"/>
    <cellStyle name="メモ 7 3 3 3 2" xfId="10716"/>
    <cellStyle name="メモ 7 3 3 3 3" xfId="10717"/>
    <cellStyle name="メモ 7 3 3 4" xfId="10718"/>
    <cellStyle name="メモ 7 3 3 5" xfId="10719"/>
    <cellStyle name="メモ 7 3 4" xfId="10720"/>
    <cellStyle name="メモ 7 3 4 2" xfId="10721"/>
    <cellStyle name="メモ 7 3 4 2 2" xfId="10722"/>
    <cellStyle name="メモ 7 3 4 2 3" xfId="10723"/>
    <cellStyle name="メモ 7 3 4 3" xfId="10724"/>
    <cellStyle name="メモ 7 3 4 3 2" xfId="10725"/>
    <cellStyle name="メモ 7 3 4 3 3" xfId="10726"/>
    <cellStyle name="メモ 7 3 4 4" xfId="10727"/>
    <cellStyle name="メモ 7 3 4 5" xfId="10728"/>
    <cellStyle name="メモ 7 3 5" xfId="10729"/>
    <cellStyle name="メモ 7 3 5 2" xfId="10730"/>
    <cellStyle name="メモ 7 3 5 2 2" xfId="10731"/>
    <cellStyle name="メモ 7 3 5 2 3" xfId="10732"/>
    <cellStyle name="メモ 7 3 5 3" xfId="10733"/>
    <cellStyle name="メモ 7 3 5 3 2" xfId="10734"/>
    <cellStyle name="メモ 7 3 5 3 3" xfId="10735"/>
    <cellStyle name="メモ 7 3 5 4" xfId="10736"/>
    <cellStyle name="メモ 7 3 5 5" xfId="10737"/>
    <cellStyle name="メモ 7 3 6" xfId="10738"/>
    <cellStyle name="メモ 7 3 6 2" xfId="10739"/>
    <cellStyle name="メモ 7 3 6 2 2" xfId="10740"/>
    <cellStyle name="メモ 7 3 6 2 3" xfId="10741"/>
    <cellStyle name="メモ 7 3 6 3" xfId="10742"/>
    <cellStyle name="メモ 7 3 6 3 2" xfId="10743"/>
    <cellStyle name="メモ 7 3 6 3 3" xfId="10744"/>
    <cellStyle name="メモ 7 3 6 4" xfId="10745"/>
    <cellStyle name="メモ 7 3 6 5" xfId="10746"/>
    <cellStyle name="メモ 7 3 7" xfId="10747"/>
    <cellStyle name="メモ 7 3 7 2" xfId="10748"/>
    <cellStyle name="メモ 7 3 7 3" xfId="10749"/>
    <cellStyle name="メモ 7 3 8" xfId="10750"/>
    <cellStyle name="メモ 7 3 8 2" xfId="10751"/>
    <cellStyle name="メモ 7 3 8 3" xfId="10752"/>
    <cellStyle name="メモ 7 3 9" xfId="10753"/>
    <cellStyle name="メモ 7 4" xfId="10754"/>
    <cellStyle name="メモ 7 4 10" xfId="10755"/>
    <cellStyle name="メモ 7 4 2" xfId="10756"/>
    <cellStyle name="メモ 7 4 2 2" xfId="10757"/>
    <cellStyle name="メモ 7 4 2 2 2" xfId="10758"/>
    <cellStyle name="メモ 7 4 2 2 3" xfId="10759"/>
    <cellStyle name="メモ 7 4 2 3" xfId="10760"/>
    <cellStyle name="メモ 7 4 2 3 2" xfId="10761"/>
    <cellStyle name="メモ 7 4 2 3 3" xfId="10762"/>
    <cellStyle name="メモ 7 4 2 4" xfId="10763"/>
    <cellStyle name="メモ 7 4 2 5" xfId="10764"/>
    <cellStyle name="メモ 7 4 3" xfId="10765"/>
    <cellStyle name="メモ 7 4 3 2" xfId="10766"/>
    <cellStyle name="メモ 7 4 3 2 2" xfId="10767"/>
    <cellStyle name="メモ 7 4 3 2 3" xfId="10768"/>
    <cellStyle name="メモ 7 4 3 3" xfId="10769"/>
    <cellStyle name="メモ 7 4 3 3 2" xfId="10770"/>
    <cellStyle name="メモ 7 4 3 3 3" xfId="10771"/>
    <cellStyle name="メモ 7 4 3 4" xfId="10772"/>
    <cellStyle name="メモ 7 4 3 5" xfId="10773"/>
    <cellStyle name="メモ 7 4 4" xfId="10774"/>
    <cellStyle name="メモ 7 4 4 2" xfId="10775"/>
    <cellStyle name="メモ 7 4 4 2 2" xfId="10776"/>
    <cellStyle name="メモ 7 4 4 2 3" xfId="10777"/>
    <cellStyle name="メモ 7 4 4 3" xfId="10778"/>
    <cellStyle name="メモ 7 4 4 3 2" xfId="10779"/>
    <cellStyle name="メモ 7 4 4 3 3" xfId="10780"/>
    <cellStyle name="メモ 7 4 4 4" xfId="10781"/>
    <cellStyle name="メモ 7 4 4 5" xfId="10782"/>
    <cellStyle name="メモ 7 4 5" xfId="10783"/>
    <cellStyle name="メモ 7 4 5 2" xfId="10784"/>
    <cellStyle name="メモ 7 4 5 2 2" xfId="10785"/>
    <cellStyle name="メモ 7 4 5 2 3" xfId="10786"/>
    <cellStyle name="メモ 7 4 5 3" xfId="10787"/>
    <cellStyle name="メモ 7 4 5 3 2" xfId="10788"/>
    <cellStyle name="メモ 7 4 5 3 3" xfId="10789"/>
    <cellStyle name="メモ 7 4 5 4" xfId="10790"/>
    <cellStyle name="メモ 7 4 5 5" xfId="10791"/>
    <cellStyle name="メモ 7 4 6" xfId="10792"/>
    <cellStyle name="メモ 7 4 6 2" xfId="10793"/>
    <cellStyle name="メモ 7 4 6 2 2" xfId="10794"/>
    <cellStyle name="メモ 7 4 6 2 3" xfId="10795"/>
    <cellStyle name="メモ 7 4 6 3" xfId="10796"/>
    <cellStyle name="メモ 7 4 6 3 2" xfId="10797"/>
    <cellStyle name="メモ 7 4 6 3 3" xfId="10798"/>
    <cellStyle name="メモ 7 4 6 4" xfId="10799"/>
    <cellStyle name="メモ 7 4 6 5" xfId="10800"/>
    <cellStyle name="メモ 7 4 7" xfId="10801"/>
    <cellStyle name="メモ 7 4 7 2" xfId="10802"/>
    <cellStyle name="メモ 7 4 7 3" xfId="10803"/>
    <cellStyle name="メモ 7 4 8" xfId="10804"/>
    <cellStyle name="メモ 7 4 8 2" xfId="10805"/>
    <cellStyle name="メモ 7 4 8 3" xfId="10806"/>
    <cellStyle name="メモ 7 4 9" xfId="10807"/>
    <cellStyle name="メモ 7 5" xfId="10808"/>
    <cellStyle name="メモ 7 5 2" xfId="10809"/>
    <cellStyle name="メモ 7 5 2 2" xfId="10810"/>
    <cellStyle name="メモ 7 5 2 3" xfId="10811"/>
    <cellStyle name="メモ 7 5 3" xfId="10812"/>
    <cellStyle name="メモ 7 5 3 2" xfId="10813"/>
    <cellStyle name="メモ 7 5 3 3" xfId="10814"/>
    <cellStyle name="メモ 7 5 4" xfId="10815"/>
    <cellStyle name="メモ 7 5 5" xfId="10816"/>
    <cellStyle name="メモ 7 6" xfId="10817"/>
    <cellStyle name="メモ 7 6 2" xfId="10818"/>
    <cellStyle name="メモ 7 6 2 2" xfId="10819"/>
    <cellStyle name="メモ 7 6 2 3" xfId="10820"/>
    <cellStyle name="メモ 7 6 3" xfId="10821"/>
    <cellStyle name="メモ 7 6 3 2" xfId="10822"/>
    <cellStyle name="メモ 7 6 3 3" xfId="10823"/>
    <cellStyle name="メモ 7 6 4" xfId="10824"/>
    <cellStyle name="メモ 7 6 5" xfId="10825"/>
    <cellStyle name="メモ 7 7" xfId="10826"/>
    <cellStyle name="メモ 7 7 2" xfId="10827"/>
    <cellStyle name="メモ 7 7 2 2" xfId="10828"/>
    <cellStyle name="メモ 7 7 2 3" xfId="10829"/>
    <cellStyle name="メモ 7 7 3" xfId="10830"/>
    <cellStyle name="メモ 7 7 3 2" xfId="10831"/>
    <cellStyle name="メモ 7 7 3 3" xfId="10832"/>
    <cellStyle name="メモ 7 7 4" xfId="10833"/>
    <cellStyle name="メモ 7 7 5" xfId="10834"/>
    <cellStyle name="メモ 7 8" xfId="10835"/>
    <cellStyle name="メモ 7 8 2" xfId="10836"/>
    <cellStyle name="メモ 7 8 3" xfId="10837"/>
    <cellStyle name="メモ 7 9" xfId="10838"/>
    <cellStyle name="メモ 8" xfId="10839"/>
    <cellStyle name="メモ 8 10" xfId="10840"/>
    <cellStyle name="メモ 8 11" xfId="10841"/>
    <cellStyle name="メモ 8 12" xfId="45978"/>
    <cellStyle name="メモ 8 13" xfId="45767"/>
    <cellStyle name="メモ 8 2" xfId="10842"/>
    <cellStyle name="メモ 8 2 10" xfId="46210"/>
    <cellStyle name="メモ 8 2 11" xfId="46442"/>
    <cellStyle name="メモ 8 2 2" xfId="10843"/>
    <cellStyle name="メモ 8 2 2 10" xfId="10844"/>
    <cellStyle name="メモ 8 2 2 2" xfId="10845"/>
    <cellStyle name="メモ 8 2 2 2 2" xfId="10846"/>
    <cellStyle name="メモ 8 2 2 2 2 2" xfId="10847"/>
    <cellStyle name="メモ 8 2 2 2 2 3" xfId="10848"/>
    <cellStyle name="メモ 8 2 2 2 3" xfId="10849"/>
    <cellStyle name="メモ 8 2 2 2 3 2" xfId="10850"/>
    <cellStyle name="メモ 8 2 2 2 3 3" xfId="10851"/>
    <cellStyle name="メモ 8 2 2 2 4" xfId="10852"/>
    <cellStyle name="メモ 8 2 2 2 5" xfId="10853"/>
    <cellStyle name="メモ 8 2 2 3" xfId="10854"/>
    <cellStyle name="メモ 8 2 2 3 2" xfId="10855"/>
    <cellStyle name="メモ 8 2 2 3 2 2" xfId="10856"/>
    <cellStyle name="メモ 8 2 2 3 2 3" xfId="10857"/>
    <cellStyle name="メモ 8 2 2 3 3" xfId="10858"/>
    <cellStyle name="メモ 8 2 2 3 3 2" xfId="10859"/>
    <cellStyle name="メモ 8 2 2 3 3 3" xfId="10860"/>
    <cellStyle name="メモ 8 2 2 3 4" xfId="10861"/>
    <cellStyle name="メモ 8 2 2 3 5" xfId="10862"/>
    <cellStyle name="メモ 8 2 2 4" xfId="10863"/>
    <cellStyle name="メモ 8 2 2 4 2" xfId="10864"/>
    <cellStyle name="メモ 8 2 2 4 2 2" xfId="10865"/>
    <cellStyle name="メモ 8 2 2 4 2 3" xfId="10866"/>
    <cellStyle name="メモ 8 2 2 4 3" xfId="10867"/>
    <cellStyle name="メモ 8 2 2 4 3 2" xfId="10868"/>
    <cellStyle name="メモ 8 2 2 4 3 3" xfId="10869"/>
    <cellStyle name="メモ 8 2 2 4 4" xfId="10870"/>
    <cellStyle name="メモ 8 2 2 4 5" xfId="10871"/>
    <cellStyle name="メモ 8 2 2 5" xfId="10872"/>
    <cellStyle name="メモ 8 2 2 5 2" xfId="10873"/>
    <cellStyle name="メモ 8 2 2 5 2 2" xfId="10874"/>
    <cellStyle name="メモ 8 2 2 5 2 3" xfId="10875"/>
    <cellStyle name="メモ 8 2 2 5 3" xfId="10876"/>
    <cellStyle name="メモ 8 2 2 5 3 2" xfId="10877"/>
    <cellStyle name="メモ 8 2 2 5 3 3" xfId="10878"/>
    <cellStyle name="メモ 8 2 2 5 4" xfId="10879"/>
    <cellStyle name="メモ 8 2 2 5 5" xfId="10880"/>
    <cellStyle name="メモ 8 2 2 6" xfId="10881"/>
    <cellStyle name="メモ 8 2 2 6 2" xfId="10882"/>
    <cellStyle name="メモ 8 2 2 6 2 2" xfId="10883"/>
    <cellStyle name="メモ 8 2 2 6 2 3" xfId="10884"/>
    <cellStyle name="メモ 8 2 2 6 3" xfId="10885"/>
    <cellStyle name="メモ 8 2 2 6 3 2" xfId="10886"/>
    <cellStyle name="メモ 8 2 2 6 3 3" xfId="10887"/>
    <cellStyle name="メモ 8 2 2 6 4" xfId="10888"/>
    <cellStyle name="メモ 8 2 2 6 5" xfId="10889"/>
    <cellStyle name="メモ 8 2 2 7" xfId="10890"/>
    <cellStyle name="メモ 8 2 2 7 2" xfId="10891"/>
    <cellStyle name="メモ 8 2 2 7 3" xfId="10892"/>
    <cellStyle name="メモ 8 2 2 8" xfId="10893"/>
    <cellStyle name="メモ 8 2 2 8 2" xfId="10894"/>
    <cellStyle name="メモ 8 2 2 8 3" xfId="10895"/>
    <cellStyle name="メモ 8 2 2 9" xfId="10896"/>
    <cellStyle name="メモ 8 2 3" xfId="10897"/>
    <cellStyle name="メモ 8 2 3 10" xfId="10898"/>
    <cellStyle name="メモ 8 2 3 2" xfId="10899"/>
    <cellStyle name="メモ 8 2 3 2 2" xfId="10900"/>
    <cellStyle name="メモ 8 2 3 2 2 2" xfId="10901"/>
    <cellStyle name="メモ 8 2 3 2 2 3" xfId="10902"/>
    <cellStyle name="メモ 8 2 3 2 3" xfId="10903"/>
    <cellStyle name="メモ 8 2 3 2 3 2" xfId="10904"/>
    <cellStyle name="メモ 8 2 3 2 3 3" xfId="10905"/>
    <cellStyle name="メモ 8 2 3 2 4" xfId="10906"/>
    <cellStyle name="メモ 8 2 3 2 5" xfId="10907"/>
    <cellStyle name="メモ 8 2 3 3" xfId="10908"/>
    <cellStyle name="メモ 8 2 3 3 2" xfId="10909"/>
    <cellStyle name="メモ 8 2 3 3 2 2" xfId="10910"/>
    <cellStyle name="メモ 8 2 3 3 2 3" xfId="10911"/>
    <cellStyle name="メモ 8 2 3 3 3" xfId="10912"/>
    <cellStyle name="メモ 8 2 3 3 3 2" xfId="10913"/>
    <cellStyle name="メモ 8 2 3 3 3 3" xfId="10914"/>
    <cellStyle name="メモ 8 2 3 3 4" xfId="10915"/>
    <cellStyle name="メモ 8 2 3 3 5" xfId="10916"/>
    <cellStyle name="メモ 8 2 3 4" xfId="10917"/>
    <cellStyle name="メモ 8 2 3 4 2" xfId="10918"/>
    <cellStyle name="メモ 8 2 3 4 2 2" xfId="10919"/>
    <cellStyle name="メモ 8 2 3 4 2 3" xfId="10920"/>
    <cellStyle name="メモ 8 2 3 4 3" xfId="10921"/>
    <cellStyle name="メモ 8 2 3 4 3 2" xfId="10922"/>
    <cellStyle name="メモ 8 2 3 4 3 3" xfId="10923"/>
    <cellStyle name="メモ 8 2 3 4 4" xfId="10924"/>
    <cellStyle name="メモ 8 2 3 4 5" xfId="10925"/>
    <cellStyle name="メモ 8 2 3 5" xfId="10926"/>
    <cellStyle name="メモ 8 2 3 5 2" xfId="10927"/>
    <cellStyle name="メモ 8 2 3 5 2 2" xfId="10928"/>
    <cellStyle name="メモ 8 2 3 5 2 3" xfId="10929"/>
    <cellStyle name="メモ 8 2 3 5 3" xfId="10930"/>
    <cellStyle name="メモ 8 2 3 5 3 2" xfId="10931"/>
    <cellStyle name="メモ 8 2 3 5 3 3" xfId="10932"/>
    <cellStyle name="メモ 8 2 3 5 4" xfId="10933"/>
    <cellStyle name="メモ 8 2 3 5 5" xfId="10934"/>
    <cellStyle name="メモ 8 2 3 6" xfId="10935"/>
    <cellStyle name="メモ 8 2 3 6 2" xfId="10936"/>
    <cellStyle name="メモ 8 2 3 6 2 2" xfId="10937"/>
    <cellStyle name="メモ 8 2 3 6 2 3" xfId="10938"/>
    <cellStyle name="メモ 8 2 3 6 3" xfId="10939"/>
    <cellStyle name="メモ 8 2 3 6 3 2" xfId="10940"/>
    <cellStyle name="メモ 8 2 3 6 3 3" xfId="10941"/>
    <cellStyle name="メモ 8 2 3 6 4" xfId="10942"/>
    <cellStyle name="メモ 8 2 3 6 5" xfId="10943"/>
    <cellStyle name="メモ 8 2 3 7" xfId="10944"/>
    <cellStyle name="メモ 8 2 3 7 2" xfId="10945"/>
    <cellStyle name="メモ 8 2 3 7 3" xfId="10946"/>
    <cellStyle name="メモ 8 2 3 8" xfId="10947"/>
    <cellStyle name="メモ 8 2 3 8 2" xfId="10948"/>
    <cellStyle name="メモ 8 2 3 8 3" xfId="10949"/>
    <cellStyle name="メモ 8 2 3 9" xfId="10950"/>
    <cellStyle name="メモ 8 2 4" xfId="10951"/>
    <cellStyle name="メモ 8 2 4 2" xfId="10952"/>
    <cellStyle name="メモ 8 2 4 2 2" xfId="10953"/>
    <cellStyle name="メモ 8 2 4 2 3" xfId="10954"/>
    <cellStyle name="メモ 8 2 4 3" xfId="10955"/>
    <cellStyle name="メモ 8 2 4 3 2" xfId="10956"/>
    <cellStyle name="メモ 8 2 4 3 3" xfId="10957"/>
    <cellStyle name="メモ 8 2 4 4" xfId="10958"/>
    <cellStyle name="メモ 8 2 4 5" xfId="10959"/>
    <cellStyle name="メモ 8 2 5" xfId="10960"/>
    <cellStyle name="メモ 8 2 5 2" xfId="10961"/>
    <cellStyle name="メモ 8 2 5 2 2" xfId="10962"/>
    <cellStyle name="メモ 8 2 5 2 3" xfId="10963"/>
    <cellStyle name="メモ 8 2 5 3" xfId="10964"/>
    <cellStyle name="メモ 8 2 5 3 2" xfId="10965"/>
    <cellStyle name="メモ 8 2 5 3 3" xfId="10966"/>
    <cellStyle name="メモ 8 2 5 4" xfId="10967"/>
    <cellStyle name="メモ 8 2 5 5" xfId="10968"/>
    <cellStyle name="メモ 8 2 6" xfId="10969"/>
    <cellStyle name="メモ 8 2 6 2" xfId="10970"/>
    <cellStyle name="メモ 8 2 6 2 2" xfId="10971"/>
    <cellStyle name="メモ 8 2 6 2 3" xfId="10972"/>
    <cellStyle name="メモ 8 2 6 3" xfId="10973"/>
    <cellStyle name="メモ 8 2 6 3 2" xfId="10974"/>
    <cellStyle name="メモ 8 2 6 3 3" xfId="10975"/>
    <cellStyle name="メモ 8 2 6 4" xfId="10976"/>
    <cellStyle name="メモ 8 2 6 5" xfId="10977"/>
    <cellStyle name="メモ 8 2 7" xfId="10978"/>
    <cellStyle name="メモ 8 2 7 2" xfId="10979"/>
    <cellStyle name="メモ 8 2 7 3" xfId="10980"/>
    <cellStyle name="メモ 8 2 8" xfId="10981"/>
    <cellStyle name="メモ 8 2 9" xfId="10982"/>
    <cellStyle name="メモ 8 3" xfId="10983"/>
    <cellStyle name="メモ 8 3 10" xfId="10984"/>
    <cellStyle name="メモ 8 3 2" xfId="10985"/>
    <cellStyle name="メモ 8 3 2 2" xfId="10986"/>
    <cellStyle name="メモ 8 3 2 2 2" xfId="10987"/>
    <cellStyle name="メモ 8 3 2 2 3" xfId="10988"/>
    <cellStyle name="メモ 8 3 2 3" xfId="10989"/>
    <cellStyle name="メモ 8 3 2 3 2" xfId="10990"/>
    <cellStyle name="メモ 8 3 2 3 3" xfId="10991"/>
    <cellStyle name="メモ 8 3 2 4" xfId="10992"/>
    <cellStyle name="メモ 8 3 2 5" xfId="10993"/>
    <cellStyle name="メモ 8 3 3" xfId="10994"/>
    <cellStyle name="メモ 8 3 3 2" xfId="10995"/>
    <cellStyle name="メモ 8 3 3 2 2" xfId="10996"/>
    <cellStyle name="メモ 8 3 3 2 3" xfId="10997"/>
    <cellStyle name="メモ 8 3 3 3" xfId="10998"/>
    <cellStyle name="メモ 8 3 3 3 2" xfId="10999"/>
    <cellStyle name="メモ 8 3 3 3 3" xfId="11000"/>
    <cellStyle name="メモ 8 3 3 4" xfId="11001"/>
    <cellStyle name="メモ 8 3 3 5" xfId="11002"/>
    <cellStyle name="メモ 8 3 4" xfId="11003"/>
    <cellStyle name="メモ 8 3 4 2" xfId="11004"/>
    <cellStyle name="メモ 8 3 4 2 2" xfId="11005"/>
    <cellStyle name="メモ 8 3 4 2 3" xfId="11006"/>
    <cellStyle name="メモ 8 3 4 3" xfId="11007"/>
    <cellStyle name="メモ 8 3 4 3 2" xfId="11008"/>
    <cellStyle name="メモ 8 3 4 3 3" xfId="11009"/>
    <cellStyle name="メモ 8 3 4 4" xfId="11010"/>
    <cellStyle name="メモ 8 3 4 5" xfId="11011"/>
    <cellStyle name="メモ 8 3 5" xfId="11012"/>
    <cellStyle name="メモ 8 3 5 2" xfId="11013"/>
    <cellStyle name="メモ 8 3 5 2 2" xfId="11014"/>
    <cellStyle name="メモ 8 3 5 2 3" xfId="11015"/>
    <cellStyle name="メモ 8 3 5 3" xfId="11016"/>
    <cellStyle name="メモ 8 3 5 3 2" xfId="11017"/>
    <cellStyle name="メモ 8 3 5 3 3" xfId="11018"/>
    <cellStyle name="メモ 8 3 5 4" xfId="11019"/>
    <cellStyle name="メモ 8 3 5 5" xfId="11020"/>
    <cellStyle name="メモ 8 3 6" xfId="11021"/>
    <cellStyle name="メモ 8 3 6 2" xfId="11022"/>
    <cellStyle name="メモ 8 3 6 2 2" xfId="11023"/>
    <cellStyle name="メモ 8 3 6 2 3" xfId="11024"/>
    <cellStyle name="メモ 8 3 6 3" xfId="11025"/>
    <cellStyle name="メモ 8 3 6 3 2" xfId="11026"/>
    <cellStyle name="メモ 8 3 6 3 3" xfId="11027"/>
    <cellStyle name="メモ 8 3 6 4" xfId="11028"/>
    <cellStyle name="メモ 8 3 6 5" xfId="11029"/>
    <cellStyle name="メモ 8 3 7" xfId="11030"/>
    <cellStyle name="メモ 8 3 7 2" xfId="11031"/>
    <cellStyle name="メモ 8 3 7 3" xfId="11032"/>
    <cellStyle name="メモ 8 3 8" xfId="11033"/>
    <cellStyle name="メモ 8 3 8 2" xfId="11034"/>
    <cellStyle name="メモ 8 3 8 3" xfId="11035"/>
    <cellStyle name="メモ 8 3 9" xfId="11036"/>
    <cellStyle name="メモ 8 4" xfId="11037"/>
    <cellStyle name="メモ 8 4 10" xfId="11038"/>
    <cellStyle name="メモ 8 4 2" xfId="11039"/>
    <cellStyle name="メモ 8 4 2 2" xfId="11040"/>
    <cellStyle name="メモ 8 4 2 2 2" xfId="11041"/>
    <cellStyle name="メモ 8 4 2 2 3" xfId="11042"/>
    <cellStyle name="メモ 8 4 2 3" xfId="11043"/>
    <cellStyle name="メモ 8 4 2 3 2" xfId="11044"/>
    <cellStyle name="メモ 8 4 2 3 3" xfId="11045"/>
    <cellStyle name="メモ 8 4 2 4" xfId="11046"/>
    <cellStyle name="メモ 8 4 2 5" xfId="11047"/>
    <cellStyle name="メモ 8 4 3" xfId="11048"/>
    <cellStyle name="メモ 8 4 3 2" xfId="11049"/>
    <cellStyle name="メモ 8 4 3 2 2" xfId="11050"/>
    <cellStyle name="メモ 8 4 3 2 3" xfId="11051"/>
    <cellStyle name="メモ 8 4 3 3" xfId="11052"/>
    <cellStyle name="メモ 8 4 3 3 2" xfId="11053"/>
    <cellStyle name="メモ 8 4 3 3 3" xfId="11054"/>
    <cellStyle name="メモ 8 4 3 4" xfId="11055"/>
    <cellStyle name="メモ 8 4 3 5" xfId="11056"/>
    <cellStyle name="メモ 8 4 4" xfId="11057"/>
    <cellStyle name="メモ 8 4 4 2" xfId="11058"/>
    <cellStyle name="メモ 8 4 4 2 2" xfId="11059"/>
    <cellStyle name="メモ 8 4 4 2 3" xfId="11060"/>
    <cellStyle name="メモ 8 4 4 3" xfId="11061"/>
    <cellStyle name="メモ 8 4 4 3 2" xfId="11062"/>
    <cellStyle name="メモ 8 4 4 3 3" xfId="11063"/>
    <cellStyle name="メモ 8 4 4 4" xfId="11064"/>
    <cellStyle name="メモ 8 4 4 5" xfId="11065"/>
    <cellStyle name="メモ 8 4 5" xfId="11066"/>
    <cellStyle name="メモ 8 4 5 2" xfId="11067"/>
    <cellStyle name="メモ 8 4 5 2 2" xfId="11068"/>
    <cellStyle name="メモ 8 4 5 2 3" xfId="11069"/>
    <cellStyle name="メモ 8 4 5 3" xfId="11070"/>
    <cellStyle name="メモ 8 4 5 3 2" xfId="11071"/>
    <cellStyle name="メモ 8 4 5 3 3" xfId="11072"/>
    <cellStyle name="メモ 8 4 5 4" xfId="11073"/>
    <cellStyle name="メモ 8 4 5 5" xfId="11074"/>
    <cellStyle name="メモ 8 4 6" xfId="11075"/>
    <cellStyle name="メモ 8 4 6 2" xfId="11076"/>
    <cellStyle name="メモ 8 4 6 2 2" xfId="11077"/>
    <cellStyle name="メモ 8 4 6 2 3" xfId="11078"/>
    <cellStyle name="メモ 8 4 6 3" xfId="11079"/>
    <cellStyle name="メモ 8 4 6 3 2" xfId="11080"/>
    <cellStyle name="メモ 8 4 6 3 3" xfId="11081"/>
    <cellStyle name="メモ 8 4 6 4" xfId="11082"/>
    <cellStyle name="メモ 8 4 6 5" xfId="11083"/>
    <cellStyle name="メモ 8 4 7" xfId="11084"/>
    <cellStyle name="メモ 8 4 7 2" xfId="11085"/>
    <cellStyle name="メモ 8 4 7 3" xfId="11086"/>
    <cellStyle name="メモ 8 4 8" xfId="11087"/>
    <cellStyle name="メモ 8 4 8 2" xfId="11088"/>
    <cellStyle name="メモ 8 4 8 3" xfId="11089"/>
    <cellStyle name="メモ 8 4 9" xfId="11090"/>
    <cellStyle name="メモ 8 5" xfId="11091"/>
    <cellStyle name="メモ 8 5 2" xfId="11092"/>
    <cellStyle name="メモ 8 5 2 2" xfId="11093"/>
    <cellStyle name="メモ 8 5 2 3" xfId="11094"/>
    <cellStyle name="メモ 8 5 3" xfId="11095"/>
    <cellStyle name="メモ 8 5 3 2" xfId="11096"/>
    <cellStyle name="メモ 8 5 3 3" xfId="11097"/>
    <cellStyle name="メモ 8 5 4" xfId="11098"/>
    <cellStyle name="メモ 8 5 5" xfId="11099"/>
    <cellStyle name="メモ 8 6" xfId="11100"/>
    <cellStyle name="メモ 8 6 2" xfId="11101"/>
    <cellStyle name="メモ 8 6 2 2" xfId="11102"/>
    <cellStyle name="メモ 8 6 2 3" xfId="11103"/>
    <cellStyle name="メモ 8 6 3" xfId="11104"/>
    <cellStyle name="メモ 8 6 3 2" xfId="11105"/>
    <cellStyle name="メモ 8 6 3 3" xfId="11106"/>
    <cellStyle name="メモ 8 6 4" xfId="11107"/>
    <cellStyle name="メモ 8 6 5" xfId="11108"/>
    <cellStyle name="メモ 8 7" xfId="11109"/>
    <cellStyle name="メモ 8 7 2" xfId="11110"/>
    <cellStyle name="メモ 8 7 2 2" xfId="11111"/>
    <cellStyle name="メモ 8 7 2 3" xfId="11112"/>
    <cellStyle name="メモ 8 7 3" xfId="11113"/>
    <cellStyle name="メモ 8 7 3 2" xfId="11114"/>
    <cellStyle name="メモ 8 7 3 3" xfId="11115"/>
    <cellStyle name="メモ 8 7 4" xfId="11116"/>
    <cellStyle name="メモ 8 7 5" xfId="11117"/>
    <cellStyle name="メモ 8 8" xfId="11118"/>
    <cellStyle name="メモ 8 8 2" xfId="11119"/>
    <cellStyle name="メモ 8 8 3" xfId="11120"/>
    <cellStyle name="メモ 8 9" xfId="11121"/>
    <cellStyle name="メモ 9" xfId="11122"/>
    <cellStyle name="メモ 9 10" xfId="11123"/>
    <cellStyle name="メモ 9 11" xfId="11124"/>
    <cellStyle name="メモ 9 12" xfId="45979"/>
    <cellStyle name="メモ 9 13" xfId="45766"/>
    <cellStyle name="メモ 9 2" xfId="11125"/>
    <cellStyle name="メモ 9 2 10" xfId="46211"/>
    <cellStyle name="メモ 9 2 11" xfId="46443"/>
    <cellStyle name="メモ 9 2 2" xfId="11126"/>
    <cellStyle name="メモ 9 2 2 10" xfId="11127"/>
    <cellStyle name="メモ 9 2 2 2" xfId="11128"/>
    <cellStyle name="メモ 9 2 2 2 2" xfId="11129"/>
    <cellStyle name="メモ 9 2 2 2 2 2" xfId="11130"/>
    <cellStyle name="メモ 9 2 2 2 2 3" xfId="11131"/>
    <cellStyle name="メモ 9 2 2 2 3" xfId="11132"/>
    <cellStyle name="メモ 9 2 2 2 3 2" xfId="11133"/>
    <cellStyle name="メモ 9 2 2 2 3 3" xfId="11134"/>
    <cellStyle name="メモ 9 2 2 2 4" xfId="11135"/>
    <cellStyle name="メモ 9 2 2 2 5" xfId="11136"/>
    <cellStyle name="メモ 9 2 2 3" xfId="11137"/>
    <cellStyle name="メモ 9 2 2 3 2" xfId="11138"/>
    <cellStyle name="メモ 9 2 2 3 2 2" xfId="11139"/>
    <cellStyle name="メモ 9 2 2 3 2 3" xfId="11140"/>
    <cellStyle name="メモ 9 2 2 3 3" xfId="11141"/>
    <cellStyle name="メモ 9 2 2 3 3 2" xfId="11142"/>
    <cellStyle name="メモ 9 2 2 3 3 3" xfId="11143"/>
    <cellStyle name="メモ 9 2 2 3 4" xfId="11144"/>
    <cellStyle name="メモ 9 2 2 3 5" xfId="11145"/>
    <cellStyle name="メモ 9 2 2 4" xfId="11146"/>
    <cellStyle name="メモ 9 2 2 4 2" xfId="11147"/>
    <cellStyle name="メモ 9 2 2 4 2 2" xfId="11148"/>
    <cellStyle name="メモ 9 2 2 4 2 3" xfId="11149"/>
    <cellStyle name="メモ 9 2 2 4 3" xfId="11150"/>
    <cellStyle name="メモ 9 2 2 4 3 2" xfId="11151"/>
    <cellStyle name="メモ 9 2 2 4 3 3" xfId="11152"/>
    <cellStyle name="メモ 9 2 2 4 4" xfId="11153"/>
    <cellStyle name="メモ 9 2 2 4 5" xfId="11154"/>
    <cellStyle name="メモ 9 2 2 5" xfId="11155"/>
    <cellStyle name="メモ 9 2 2 5 2" xfId="11156"/>
    <cellStyle name="メモ 9 2 2 5 2 2" xfId="11157"/>
    <cellStyle name="メモ 9 2 2 5 2 3" xfId="11158"/>
    <cellStyle name="メモ 9 2 2 5 3" xfId="11159"/>
    <cellStyle name="メモ 9 2 2 5 3 2" xfId="11160"/>
    <cellStyle name="メモ 9 2 2 5 3 3" xfId="11161"/>
    <cellStyle name="メモ 9 2 2 5 4" xfId="11162"/>
    <cellStyle name="メモ 9 2 2 5 5" xfId="11163"/>
    <cellStyle name="メモ 9 2 2 6" xfId="11164"/>
    <cellStyle name="メモ 9 2 2 6 2" xfId="11165"/>
    <cellStyle name="メモ 9 2 2 6 2 2" xfId="11166"/>
    <cellStyle name="メモ 9 2 2 6 2 3" xfId="11167"/>
    <cellStyle name="メモ 9 2 2 6 3" xfId="11168"/>
    <cellStyle name="メモ 9 2 2 6 3 2" xfId="11169"/>
    <cellStyle name="メモ 9 2 2 6 3 3" xfId="11170"/>
    <cellStyle name="メモ 9 2 2 6 4" xfId="11171"/>
    <cellStyle name="メモ 9 2 2 6 5" xfId="11172"/>
    <cellStyle name="メモ 9 2 2 7" xfId="11173"/>
    <cellStyle name="メモ 9 2 2 7 2" xfId="11174"/>
    <cellStyle name="メモ 9 2 2 7 3" xfId="11175"/>
    <cellStyle name="メモ 9 2 2 8" xfId="11176"/>
    <cellStyle name="メモ 9 2 2 8 2" xfId="11177"/>
    <cellStyle name="メモ 9 2 2 8 3" xfId="11178"/>
    <cellStyle name="メモ 9 2 2 9" xfId="11179"/>
    <cellStyle name="メモ 9 2 3" xfId="11180"/>
    <cellStyle name="メモ 9 2 3 10" xfId="11181"/>
    <cellStyle name="メモ 9 2 3 2" xfId="11182"/>
    <cellStyle name="メモ 9 2 3 2 2" xfId="11183"/>
    <cellStyle name="メモ 9 2 3 2 2 2" xfId="11184"/>
    <cellStyle name="メモ 9 2 3 2 2 3" xfId="11185"/>
    <cellStyle name="メモ 9 2 3 2 3" xfId="11186"/>
    <cellStyle name="メモ 9 2 3 2 3 2" xfId="11187"/>
    <cellStyle name="メモ 9 2 3 2 3 3" xfId="11188"/>
    <cellStyle name="メモ 9 2 3 2 4" xfId="11189"/>
    <cellStyle name="メモ 9 2 3 2 5" xfId="11190"/>
    <cellStyle name="メモ 9 2 3 3" xfId="11191"/>
    <cellStyle name="メモ 9 2 3 3 2" xfId="11192"/>
    <cellStyle name="メモ 9 2 3 3 2 2" xfId="11193"/>
    <cellStyle name="メモ 9 2 3 3 2 3" xfId="11194"/>
    <cellStyle name="メモ 9 2 3 3 3" xfId="11195"/>
    <cellStyle name="メモ 9 2 3 3 3 2" xfId="11196"/>
    <cellStyle name="メモ 9 2 3 3 3 3" xfId="11197"/>
    <cellStyle name="メモ 9 2 3 3 4" xfId="11198"/>
    <cellStyle name="メモ 9 2 3 3 5" xfId="11199"/>
    <cellStyle name="メモ 9 2 3 4" xfId="11200"/>
    <cellStyle name="メモ 9 2 3 4 2" xfId="11201"/>
    <cellStyle name="メモ 9 2 3 4 2 2" xfId="11202"/>
    <cellStyle name="メモ 9 2 3 4 2 3" xfId="11203"/>
    <cellStyle name="メモ 9 2 3 4 3" xfId="11204"/>
    <cellStyle name="メモ 9 2 3 4 3 2" xfId="11205"/>
    <cellStyle name="メモ 9 2 3 4 3 3" xfId="11206"/>
    <cellStyle name="メモ 9 2 3 4 4" xfId="11207"/>
    <cellStyle name="メモ 9 2 3 4 5" xfId="11208"/>
    <cellStyle name="メモ 9 2 3 5" xfId="11209"/>
    <cellStyle name="メモ 9 2 3 5 2" xfId="11210"/>
    <cellStyle name="メモ 9 2 3 5 2 2" xfId="11211"/>
    <cellStyle name="メモ 9 2 3 5 2 3" xfId="11212"/>
    <cellStyle name="メモ 9 2 3 5 3" xfId="11213"/>
    <cellStyle name="メモ 9 2 3 5 3 2" xfId="11214"/>
    <cellStyle name="メモ 9 2 3 5 3 3" xfId="11215"/>
    <cellStyle name="メモ 9 2 3 5 4" xfId="11216"/>
    <cellStyle name="メモ 9 2 3 5 5" xfId="11217"/>
    <cellStyle name="メモ 9 2 3 6" xfId="11218"/>
    <cellStyle name="メモ 9 2 3 6 2" xfId="11219"/>
    <cellStyle name="メモ 9 2 3 6 2 2" xfId="11220"/>
    <cellStyle name="メモ 9 2 3 6 2 3" xfId="11221"/>
    <cellStyle name="メモ 9 2 3 6 3" xfId="11222"/>
    <cellStyle name="メモ 9 2 3 6 3 2" xfId="11223"/>
    <cellStyle name="メモ 9 2 3 6 3 3" xfId="11224"/>
    <cellStyle name="メモ 9 2 3 6 4" xfId="11225"/>
    <cellStyle name="メモ 9 2 3 6 5" xfId="11226"/>
    <cellStyle name="メモ 9 2 3 7" xfId="11227"/>
    <cellStyle name="メモ 9 2 3 7 2" xfId="11228"/>
    <cellStyle name="メモ 9 2 3 7 3" xfId="11229"/>
    <cellStyle name="メモ 9 2 3 8" xfId="11230"/>
    <cellStyle name="メモ 9 2 3 8 2" xfId="11231"/>
    <cellStyle name="メモ 9 2 3 8 3" xfId="11232"/>
    <cellStyle name="メモ 9 2 3 9" xfId="11233"/>
    <cellStyle name="メモ 9 2 4" xfId="11234"/>
    <cellStyle name="メモ 9 2 4 2" xfId="11235"/>
    <cellStyle name="メモ 9 2 4 2 2" xfId="11236"/>
    <cellStyle name="メモ 9 2 4 2 3" xfId="11237"/>
    <cellStyle name="メモ 9 2 4 3" xfId="11238"/>
    <cellStyle name="メモ 9 2 4 3 2" xfId="11239"/>
    <cellStyle name="メモ 9 2 4 3 3" xfId="11240"/>
    <cellStyle name="メモ 9 2 4 4" xfId="11241"/>
    <cellStyle name="メモ 9 2 4 5" xfId="11242"/>
    <cellStyle name="メモ 9 2 5" xfId="11243"/>
    <cellStyle name="メモ 9 2 5 2" xfId="11244"/>
    <cellStyle name="メモ 9 2 5 2 2" xfId="11245"/>
    <cellStyle name="メモ 9 2 5 2 3" xfId="11246"/>
    <cellStyle name="メモ 9 2 5 3" xfId="11247"/>
    <cellStyle name="メモ 9 2 5 3 2" xfId="11248"/>
    <cellStyle name="メモ 9 2 5 3 3" xfId="11249"/>
    <cellStyle name="メモ 9 2 5 4" xfId="11250"/>
    <cellStyle name="メモ 9 2 5 5" xfId="11251"/>
    <cellStyle name="メモ 9 2 6" xfId="11252"/>
    <cellStyle name="メモ 9 2 6 2" xfId="11253"/>
    <cellStyle name="メモ 9 2 6 2 2" xfId="11254"/>
    <cellStyle name="メモ 9 2 6 2 3" xfId="11255"/>
    <cellStyle name="メモ 9 2 6 3" xfId="11256"/>
    <cellStyle name="メモ 9 2 6 3 2" xfId="11257"/>
    <cellStyle name="メモ 9 2 6 3 3" xfId="11258"/>
    <cellStyle name="メモ 9 2 6 4" xfId="11259"/>
    <cellStyle name="メモ 9 2 6 5" xfId="11260"/>
    <cellStyle name="メモ 9 2 7" xfId="11261"/>
    <cellStyle name="メモ 9 2 7 2" xfId="11262"/>
    <cellStyle name="メモ 9 2 7 3" xfId="11263"/>
    <cellStyle name="メモ 9 2 8" xfId="11264"/>
    <cellStyle name="メモ 9 2 9" xfId="11265"/>
    <cellStyle name="メモ 9 3" xfId="11266"/>
    <cellStyle name="メモ 9 3 10" xfId="11267"/>
    <cellStyle name="メモ 9 3 2" xfId="11268"/>
    <cellStyle name="メモ 9 3 2 2" xfId="11269"/>
    <cellStyle name="メモ 9 3 2 2 2" xfId="11270"/>
    <cellStyle name="メモ 9 3 2 2 3" xfId="11271"/>
    <cellStyle name="メモ 9 3 2 3" xfId="11272"/>
    <cellStyle name="メモ 9 3 2 3 2" xfId="11273"/>
    <cellStyle name="メモ 9 3 2 3 3" xfId="11274"/>
    <cellStyle name="メモ 9 3 2 4" xfId="11275"/>
    <cellStyle name="メモ 9 3 2 5" xfId="11276"/>
    <cellStyle name="メモ 9 3 3" xfId="11277"/>
    <cellStyle name="メモ 9 3 3 2" xfId="11278"/>
    <cellStyle name="メモ 9 3 3 2 2" xfId="11279"/>
    <cellStyle name="メモ 9 3 3 2 3" xfId="11280"/>
    <cellStyle name="メモ 9 3 3 3" xfId="11281"/>
    <cellStyle name="メモ 9 3 3 3 2" xfId="11282"/>
    <cellStyle name="メモ 9 3 3 3 3" xfId="11283"/>
    <cellStyle name="メモ 9 3 3 4" xfId="11284"/>
    <cellStyle name="メモ 9 3 3 5" xfId="11285"/>
    <cellStyle name="メモ 9 3 4" xfId="11286"/>
    <cellStyle name="メモ 9 3 4 2" xfId="11287"/>
    <cellStyle name="メモ 9 3 4 2 2" xfId="11288"/>
    <cellStyle name="メモ 9 3 4 2 3" xfId="11289"/>
    <cellStyle name="メモ 9 3 4 3" xfId="11290"/>
    <cellStyle name="メモ 9 3 4 3 2" xfId="11291"/>
    <cellStyle name="メモ 9 3 4 3 3" xfId="11292"/>
    <cellStyle name="メモ 9 3 4 4" xfId="11293"/>
    <cellStyle name="メモ 9 3 4 5" xfId="11294"/>
    <cellStyle name="メモ 9 3 5" xfId="11295"/>
    <cellStyle name="メモ 9 3 5 2" xfId="11296"/>
    <cellStyle name="メモ 9 3 5 2 2" xfId="11297"/>
    <cellStyle name="メモ 9 3 5 2 3" xfId="11298"/>
    <cellStyle name="メモ 9 3 5 3" xfId="11299"/>
    <cellStyle name="メモ 9 3 5 3 2" xfId="11300"/>
    <cellStyle name="メモ 9 3 5 3 3" xfId="11301"/>
    <cellStyle name="メモ 9 3 5 4" xfId="11302"/>
    <cellStyle name="メモ 9 3 5 5" xfId="11303"/>
    <cellStyle name="メモ 9 3 6" xfId="11304"/>
    <cellStyle name="メモ 9 3 6 2" xfId="11305"/>
    <cellStyle name="メモ 9 3 6 2 2" xfId="11306"/>
    <cellStyle name="メモ 9 3 6 2 3" xfId="11307"/>
    <cellStyle name="メモ 9 3 6 3" xfId="11308"/>
    <cellStyle name="メモ 9 3 6 3 2" xfId="11309"/>
    <cellStyle name="メモ 9 3 6 3 3" xfId="11310"/>
    <cellStyle name="メモ 9 3 6 4" xfId="11311"/>
    <cellStyle name="メモ 9 3 6 5" xfId="11312"/>
    <cellStyle name="メモ 9 3 7" xfId="11313"/>
    <cellStyle name="メモ 9 3 7 2" xfId="11314"/>
    <cellStyle name="メモ 9 3 7 3" xfId="11315"/>
    <cellStyle name="メモ 9 3 8" xfId="11316"/>
    <cellStyle name="メモ 9 3 8 2" xfId="11317"/>
    <cellStyle name="メモ 9 3 8 3" xfId="11318"/>
    <cellStyle name="メモ 9 3 9" xfId="11319"/>
    <cellStyle name="メモ 9 4" xfId="11320"/>
    <cellStyle name="メモ 9 4 10" xfId="11321"/>
    <cellStyle name="メモ 9 4 2" xfId="11322"/>
    <cellStyle name="メモ 9 4 2 2" xfId="11323"/>
    <cellStyle name="メモ 9 4 2 2 2" xfId="11324"/>
    <cellStyle name="メモ 9 4 2 2 3" xfId="11325"/>
    <cellStyle name="メモ 9 4 2 3" xfId="11326"/>
    <cellStyle name="メモ 9 4 2 3 2" xfId="11327"/>
    <cellStyle name="メモ 9 4 2 3 3" xfId="11328"/>
    <cellStyle name="メモ 9 4 2 4" xfId="11329"/>
    <cellStyle name="メモ 9 4 2 5" xfId="11330"/>
    <cellStyle name="メモ 9 4 3" xfId="11331"/>
    <cellStyle name="メモ 9 4 3 2" xfId="11332"/>
    <cellStyle name="メモ 9 4 3 2 2" xfId="11333"/>
    <cellStyle name="メモ 9 4 3 2 3" xfId="11334"/>
    <cellStyle name="メモ 9 4 3 3" xfId="11335"/>
    <cellStyle name="メモ 9 4 3 3 2" xfId="11336"/>
    <cellStyle name="メモ 9 4 3 3 3" xfId="11337"/>
    <cellStyle name="メモ 9 4 3 4" xfId="11338"/>
    <cellStyle name="メモ 9 4 3 5" xfId="11339"/>
    <cellStyle name="メモ 9 4 4" xfId="11340"/>
    <cellStyle name="メモ 9 4 4 2" xfId="11341"/>
    <cellStyle name="メモ 9 4 4 2 2" xfId="11342"/>
    <cellStyle name="メモ 9 4 4 2 3" xfId="11343"/>
    <cellStyle name="メモ 9 4 4 3" xfId="11344"/>
    <cellStyle name="メモ 9 4 4 3 2" xfId="11345"/>
    <cellStyle name="メモ 9 4 4 3 3" xfId="11346"/>
    <cellStyle name="メモ 9 4 4 4" xfId="11347"/>
    <cellStyle name="メモ 9 4 4 5" xfId="11348"/>
    <cellStyle name="メモ 9 4 5" xfId="11349"/>
    <cellStyle name="メモ 9 4 5 2" xfId="11350"/>
    <cellStyle name="メモ 9 4 5 2 2" xfId="11351"/>
    <cellStyle name="メモ 9 4 5 2 3" xfId="11352"/>
    <cellStyle name="メモ 9 4 5 3" xfId="11353"/>
    <cellStyle name="メモ 9 4 5 3 2" xfId="11354"/>
    <cellStyle name="メモ 9 4 5 3 3" xfId="11355"/>
    <cellStyle name="メモ 9 4 5 4" xfId="11356"/>
    <cellStyle name="メモ 9 4 5 5" xfId="11357"/>
    <cellStyle name="メモ 9 4 6" xfId="11358"/>
    <cellStyle name="メモ 9 4 6 2" xfId="11359"/>
    <cellStyle name="メモ 9 4 6 2 2" xfId="11360"/>
    <cellStyle name="メモ 9 4 6 2 3" xfId="11361"/>
    <cellStyle name="メモ 9 4 6 3" xfId="11362"/>
    <cellStyle name="メモ 9 4 6 3 2" xfId="11363"/>
    <cellStyle name="メモ 9 4 6 3 3" xfId="11364"/>
    <cellStyle name="メモ 9 4 6 4" xfId="11365"/>
    <cellStyle name="メモ 9 4 6 5" xfId="11366"/>
    <cellStyle name="メモ 9 4 7" xfId="11367"/>
    <cellStyle name="メモ 9 4 7 2" xfId="11368"/>
    <cellStyle name="メモ 9 4 7 3" xfId="11369"/>
    <cellStyle name="メモ 9 4 8" xfId="11370"/>
    <cellStyle name="メモ 9 4 8 2" xfId="11371"/>
    <cellStyle name="メモ 9 4 8 3" xfId="11372"/>
    <cellStyle name="メモ 9 4 9" xfId="11373"/>
    <cellStyle name="メモ 9 5" xfId="11374"/>
    <cellStyle name="メモ 9 5 2" xfId="11375"/>
    <cellStyle name="メモ 9 5 2 2" xfId="11376"/>
    <cellStyle name="メモ 9 5 2 3" xfId="11377"/>
    <cellStyle name="メモ 9 5 3" xfId="11378"/>
    <cellStyle name="メモ 9 5 3 2" xfId="11379"/>
    <cellStyle name="メモ 9 5 3 3" xfId="11380"/>
    <cellStyle name="メモ 9 5 4" xfId="11381"/>
    <cellStyle name="メモ 9 5 5" xfId="11382"/>
    <cellStyle name="メモ 9 6" xfId="11383"/>
    <cellStyle name="メモ 9 6 2" xfId="11384"/>
    <cellStyle name="メモ 9 6 2 2" xfId="11385"/>
    <cellStyle name="メモ 9 6 2 3" xfId="11386"/>
    <cellStyle name="メモ 9 6 3" xfId="11387"/>
    <cellStyle name="メモ 9 6 3 2" xfId="11388"/>
    <cellStyle name="メモ 9 6 3 3" xfId="11389"/>
    <cellStyle name="メモ 9 6 4" xfId="11390"/>
    <cellStyle name="メモ 9 6 5" xfId="11391"/>
    <cellStyle name="メモ 9 7" xfId="11392"/>
    <cellStyle name="メモ 9 7 2" xfId="11393"/>
    <cellStyle name="メモ 9 7 2 2" xfId="11394"/>
    <cellStyle name="メモ 9 7 2 3" xfId="11395"/>
    <cellStyle name="メモ 9 7 3" xfId="11396"/>
    <cellStyle name="メモ 9 7 3 2" xfId="11397"/>
    <cellStyle name="メモ 9 7 3 3" xfId="11398"/>
    <cellStyle name="メモ 9 7 4" xfId="11399"/>
    <cellStyle name="メモ 9 7 5" xfId="11400"/>
    <cellStyle name="メモ 9 8" xfId="11401"/>
    <cellStyle name="メモ 9 8 2" xfId="11402"/>
    <cellStyle name="メモ 9 8 3" xfId="11403"/>
    <cellStyle name="メモ 9 9" xfId="11404"/>
    <cellStyle name="リンク セル" xfId="45980"/>
    <cellStyle name="リンク セル 10" xfId="11405"/>
    <cellStyle name="リンク セル 11" xfId="11406"/>
    <cellStyle name="リンク セル 12" xfId="11407"/>
    <cellStyle name="リンク セル 13" xfId="11408"/>
    <cellStyle name="リンク セル 14" xfId="11409"/>
    <cellStyle name="リンク セル 15" xfId="11410"/>
    <cellStyle name="リンク セル 16" xfId="11411"/>
    <cellStyle name="リンク セル 17" xfId="11412"/>
    <cellStyle name="リンク セル 18" xfId="11413"/>
    <cellStyle name="リンク セル 19" xfId="11414"/>
    <cellStyle name="リンク セル 2" xfId="11415"/>
    <cellStyle name="リンク セル 2 2" xfId="11416"/>
    <cellStyle name="リンク セル 20" xfId="11417"/>
    <cellStyle name="リンク セル 21" xfId="11418"/>
    <cellStyle name="リンク セル 22" xfId="11419"/>
    <cellStyle name="リンク セル 23" xfId="11420"/>
    <cellStyle name="リンク セル 24" xfId="11421"/>
    <cellStyle name="リンク セル 25" xfId="11422"/>
    <cellStyle name="リンク セル 26" xfId="11423"/>
    <cellStyle name="リンク セル 27" xfId="11424"/>
    <cellStyle name="リンク セル 28" xfId="11425"/>
    <cellStyle name="リンク セル 29" xfId="11426"/>
    <cellStyle name="リンク セル 3" xfId="11427"/>
    <cellStyle name="リンク セル 4" xfId="11428"/>
    <cellStyle name="リンク セル 5" xfId="11429"/>
    <cellStyle name="リンク セル 6" xfId="11430"/>
    <cellStyle name="リンク セル 7" xfId="11431"/>
    <cellStyle name="リンク セル 8" xfId="11432"/>
    <cellStyle name="リンク セル 9" xfId="11433"/>
    <cellStyle name="_x001d_・_x000c_・_x0007__x000d_・U_x0001_5_x000b_ｬ\_x0007__x0001__x0001_" xfId="33"/>
    <cellStyle name="표준_Book2" xfId="11434"/>
    <cellStyle name="一般_理光富士通新模進度表" xfId="11435"/>
    <cellStyle name="入力" xfId="45981"/>
    <cellStyle name="入力 10" xfId="11436"/>
    <cellStyle name="入力 10 10" xfId="11437"/>
    <cellStyle name="入力 10 11" xfId="11438"/>
    <cellStyle name="入力 10 12" xfId="45982"/>
    <cellStyle name="入力 10 13" xfId="46330"/>
    <cellStyle name="入力 10 2" xfId="11439"/>
    <cellStyle name="入力 10 2 10" xfId="46213"/>
    <cellStyle name="入力 10 2 11" xfId="46445"/>
    <cellStyle name="入力 10 2 2" xfId="11440"/>
    <cellStyle name="入力 10 2 2 10" xfId="11441"/>
    <cellStyle name="入力 10 2 2 2" xfId="11442"/>
    <cellStyle name="入力 10 2 2 2 2" xfId="11443"/>
    <cellStyle name="入力 10 2 2 2 2 2" xfId="11444"/>
    <cellStyle name="入力 10 2 2 2 2 3" xfId="11445"/>
    <cellStyle name="入力 10 2 2 2 3" xfId="11446"/>
    <cellStyle name="入力 10 2 2 2 3 2" xfId="11447"/>
    <cellStyle name="入力 10 2 2 2 3 3" xfId="11448"/>
    <cellStyle name="入力 10 2 2 2 4" xfId="11449"/>
    <cellStyle name="入力 10 2 2 2 5" xfId="11450"/>
    <cellStyle name="入力 10 2 2 3" xfId="11451"/>
    <cellStyle name="入力 10 2 2 3 2" xfId="11452"/>
    <cellStyle name="入力 10 2 2 3 2 2" xfId="11453"/>
    <cellStyle name="入力 10 2 2 3 2 3" xfId="11454"/>
    <cellStyle name="入力 10 2 2 3 3" xfId="11455"/>
    <cellStyle name="入力 10 2 2 3 3 2" xfId="11456"/>
    <cellStyle name="入力 10 2 2 3 3 3" xfId="11457"/>
    <cellStyle name="入力 10 2 2 3 4" xfId="11458"/>
    <cellStyle name="入力 10 2 2 3 5" xfId="11459"/>
    <cellStyle name="入力 10 2 2 4" xfId="11460"/>
    <cellStyle name="入力 10 2 2 4 2" xfId="11461"/>
    <cellStyle name="入力 10 2 2 4 2 2" xfId="11462"/>
    <cellStyle name="入力 10 2 2 4 2 3" xfId="11463"/>
    <cellStyle name="入力 10 2 2 4 3" xfId="11464"/>
    <cellStyle name="入力 10 2 2 4 3 2" xfId="11465"/>
    <cellStyle name="入力 10 2 2 4 3 3" xfId="11466"/>
    <cellStyle name="入力 10 2 2 4 4" xfId="11467"/>
    <cellStyle name="入力 10 2 2 4 5" xfId="11468"/>
    <cellStyle name="入力 10 2 2 5" xfId="11469"/>
    <cellStyle name="入力 10 2 2 5 2" xfId="11470"/>
    <cellStyle name="入力 10 2 2 5 2 2" xfId="11471"/>
    <cellStyle name="入力 10 2 2 5 2 3" xfId="11472"/>
    <cellStyle name="入力 10 2 2 5 3" xfId="11473"/>
    <cellStyle name="入力 10 2 2 5 3 2" xfId="11474"/>
    <cellStyle name="入力 10 2 2 5 3 3" xfId="11475"/>
    <cellStyle name="入力 10 2 2 5 4" xfId="11476"/>
    <cellStyle name="入力 10 2 2 5 5" xfId="11477"/>
    <cellStyle name="入力 10 2 2 6" xfId="11478"/>
    <cellStyle name="入力 10 2 2 6 2" xfId="11479"/>
    <cellStyle name="入力 10 2 2 6 2 2" xfId="11480"/>
    <cellStyle name="入力 10 2 2 6 2 3" xfId="11481"/>
    <cellStyle name="入力 10 2 2 6 3" xfId="11482"/>
    <cellStyle name="入力 10 2 2 6 3 2" xfId="11483"/>
    <cellStyle name="入力 10 2 2 6 3 3" xfId="11484"/>
    <cellStyle name="入力 10 2 2 6 4" xfId="11485"/>
    <cellStyle name="入力 10 2 2 6 5" xfId="11486"/>
    <cellStyle name="入力 10 2 2 7" xfId="11487"/>
    <cellStyle name="入力 10 2 2 7 2" xfId="11488"/>
    <cellStyle name="入力 10 2 2 7 3" xfId="11489"/>
    <cellStyle name="入力 10 2 2 8" xfId="11490"/>
    <cellStyle name="入力 10 2 2 8 2" xfId="11491"/>
    <cellStyle name="入力 10 2 2 8 3" xfId="11492"/>
    <cellStyle name="入力 10 2 2 9" xfId="11493"/>
    <cellStyle name="入力 10 2 3" xfId="11494"/>
    <cellStyle name="入力 10 2 3 10" xfId="11495"/>
    <cellStyle name="入力 10 2 3 2" xfId="11496"/>
    <cellStyle name="入力 10 2 3 2 2" xfId="11497"/>
    <cellStyle name="入力 10 2 3 2 2 2" xfId="11498"/>
    <cellStyle name="入力 10 2 3 2 2 3" xfId="11499"/>
    <cellStyle name="入力 10 2 3 2 3" xfId="11500"/>
    <cellStyle name="入力 10 2 3 2 3 2" xfId="11501"/>
    <cellStyle name="入力 10 2 3 2 3 3" xfId="11502"/>
    <cellStyle name="入力 10 2 3 2 4" xfId="11503"/>
    <cellStyle name="入力 10 2 3 2 5" xfId="11504"/>
    <cellStyle name="入力 10 2 3 3" xfId="11505"/>
    <cellStyle name="入力 10 2 3 3 2" xfId="11506"/>
    <cellStyle name="入力 10 2 3 3 2 2" xfId="11507"/>
    <cellStyle name="入力 10 2 3 3 2 3" xfId="11508"/>
    <cellStyle name="入力 10 2 3 3 3" xfId="11509"/>
    <cellStyle name="入力 10 2 3 3 3 2" xfId="11510"/>
    <cellStyle name="入力 10 2 3 3 3 3" xfId="11511"/>
    <cellStyle name="入力 10 2 3 3 4" xfId="11512"/>
    <cellStyle name="入力 10 2 3 3 5" xfId="11513"/>
    <cellStyle name="入力 10 2 3 4" xfId="11514"/>
    <cellStyle name="入力 10 2 3 4 2" xfId="11515"/>
    <cellStyle name="入力 10 2 3 4 2 2" xfId="11516"/>
    <cellStyle name="入力 10 2 3 4 2 3" xfId="11517"/>
    <cellStyle name="入力 10 2 3 4 3" xfId="11518"/>
    <cellStyle name="入力 10 2 3 4 3 2" xfId="11519"/>
    <cellStyle name="入力 10 2 3 4 3 3" xfId="11520"/>
    <cellStyle name="入力 10 2 3 4 4" xfId="11521"/>
    <cellStyle name="入力 10 2 3 4 5" xfId="11522"/>
    <cellStyle name="入力 10 2 3 5" xfId="11523"/>
    <cellStyle name="入力 10 2 3 5 2" xfId="11524"/>
    <cellStyle name="入力 10 2 3 5 2 2" xfId="11525"/>
    <cellStyle name="入力 10 2 3 5 2 3" xfId="11526"/>
    <cellStyle name="入力 10 2 3 5 3" xfId="11527"/>
    <cellStyle name="入力 10 2 3 5 3 2" xfId="11528"/>
    <cellStyle name="入力 10 2 3 5 3 3" xfId="11529"/>
    <cellStyle name="入力 10 2 3 5 4" xfId="11530"/>
    <cellStyle name="入力 10 2 3 5 5" xfId="11531"/>
    <cellStyle name="入力 10 2 3 6" xfId="11532"/>
    <cellStyle name="入力 10 2 3 6 2" xfId="11533"/>
    <cellStyle name="入力 10 2 3 6 2 2" xfId="11534"/>
    <cellStyle name="入力 10 2 3 6 2 3" xfId="11535"/>
    <cellStyle name="入力 10 2 3 6 3" xfId="11536"/>
    <cellStyle name="入力 10 2 3 6 3 2" xfId="11537"/>
    <cellStyle name="入力 10 2 3 6 3 3" xfId="11538"/>
    <cellStyle name="入力 10 2 3 6 4" xfId="11539"/>
    <cellStyle name="入力 10 2 3 6 5" xfId="11540"/>
    <cellStyle name="入力 10 2 3 7" xfId="11541"/>
    <cellStyle name="入力 10 2 3 7 2" xfId="11542"/>
    <cellStyle name="入力 10 2 3 7 3" xfId="11543"/>
    <cellStyle name="入力 10 2 3 8" xfId="11544"/>
    <cellStyle name="入力 10 2 3 8 2" xfId="11545"/>
    <cellStyle name="入力 10 2 3 8 3" xfId="11546"/>
    <cellStyle name="入力 10 2 3 9" xfId="11547"/>
    <cellStyle name="入力 10 2 4" xfId="11548"/>
    <cellStyle name="入力 10 2 4 2" xfId="11549"/>
    <cellStyle name="入力 10 2 4 2 2" xfId="11550"/>
    <cellStyle name="入力 10 2 4 2 3" xfId="11551"/>
    <cellStyle name="入力 10 2 4 3" xfId="11552"/>
    <cellStyle name="入力 10 2 4 3 2" xfId="11553"/>
    <cellStyle name="入力 10 2 4 3 3" xfId="11554"/>
    <cellStyle name="入力 10 2 4 4" xfId="11555"/>
    <cellStyle name="入力 10 2 4 5" xfId="11556"/>
    <cellStyle name="入力 10 2 5" xfId="11557"/>
    <cellStyle name="入力 10 2 5 2" xfId="11558"/>
    <cellStyle name="入力 10 2 5 2 2" xfId="11559"/>
    <cellStyle name="入力 10 2 5 2 3" xfId="11560"/>
    <cellStyle name="入力 10 2 5 3" xfId="11561"/>
    <cellStyle name="入力 10 2 5 3 2" xfId="11562"/>
    <cellStyle name="入力 10 2 5 3 3" xfId="11563"/>
    <cellStyle name="入力 10 2 5 4" xfId="11564"/>
    <cellStyle name="入力 10 2 5 5" xfId="11565"/>
    <cellStyle name="入力 10 2 6" xfId="11566"/>
    <cellStyle name="入力 10 2 6 2" xfId="11567"/>
    <cellStyle name="入力 10 2 6 2 2" xfId="11568"/>
    <cellStyle name="入力 10 2 6 2 3" xfId="11569"/>
    <cellStyle name="入力 10 2 6 3" xfId="11570"/>
    <cellStyle name="入力 10 2 6 3 2" xfId="11571"/>
    <cellStyle name="入力 10 2 6 3 3" xfId="11572"/>
    <cellStyle name="入力 10 2 6 4" xfId="11573"/>
    <cellStyle name="入力 10 2 6 5" xfId="11574"/>
    <cellStyle name="入力 10 2 7" xfId="11575"/>
    <cellStyle name="入力 10 2 7 2" xfId="11576"/>
    <cellStyle name="入力 10 2 7 3" xfId="11577"/>
    <cellStyle name="入力 10 2 8" xfId="11578"/>
    <cellStyle name="入力 10 2 9" xfId="11579"/>
    <cellStyle name="入力 10 3" xfId="11580"/>
    <cellStyle name="入力 10 3 10" xfId="11581"/>
    <cellStyle name="入力 10 3 2" xfId="11582"/>
    <cellStyle name="入力 10 3 2 2" xfId="11583"/>
    <cellStyle name="入力 10 3 2 2 2" xfId="11584"/>
    <cellStyle name="入力 10 3 2 2 3" xfId="11585"/>
    <cellStyle name="入力 10 3 2 3" xfId="11586"/>
    <cellStyle name="入力 10 3 2 3 2" xfId="11587"/>
    <cellStyle name="入力 10 3 2 3 3" xfId="11588"/>
    <cellStyle name="入力 10 3 2 4" xfId="11589"/>
    <cellStyle name="入力 10 3 2 5" xfId="11590"/>
    <cellStyle name="入力 10 3 3" xfId="11591"/>
    <cellStyle name="入力 10 3 3 2" xfId="11592"/>
    <cellStyle name="入力 10 3 3 2 2" xfId="11593"/>
    <cellStyle name="入力 10 3 3 2 3" xfId="11594"/>
    <cellStyle name="入力 10 3 3 3" xfId="11595"/>
    <cellStyle name="入力 10 3 3 3 2" xfId="11596"/>
    <cellStyle name="入力 10 3 3 3 3" xfId="11597"/>
    <cellStyle name="入力 10 3 3 4" xfId="11598"/>
    <cellStyle name="入力 10 3 3 5" xfId="11599"/>
    <cellStyle name="入力 10 3 4" xfId="11600"/>
    <cellStyle name="入力 10 3 4 2" xfId="11601"/>
    <cellStyle name="入力 10 3 4 2 2" xfId="11602"/>
    <cellStyle name="入力 10 3 4 2 3" xfId="11603"/>
    <cellStyle name="入力 10 3 4 3" xfId="11604"/>
    <cellStyle name="入力 10 3 4 3 2" xfId="11605"/>
    <cellStyle name="入力 10 3 4 3 3" xfId="11606"/>
    <cellStyle name="入力 10 3 4 4" xfId="11607"/>
    <cellStyle name="入力 10 3 4 5" xfId="11608"/>
    <cellStyle name="入力 10 3 5" xfId="11609"/>
    <cellStyle name="入力 10 3 5 2" xfId="11610"/>
    <cellStyle name="入力 10 3 5 2 2" xfId="11611"/>
    <cellStyle name="入力 10 3 5 2 3" xfId="11612"/>
    <cellStyle name="入力 10 3 5 3" xfId="11613"/>
    <cellStyle name="入力 10 3 5 3 2" xfId="11614"/>
    <cellStyle name="入力 10 3 5 3 3" xfId="11615"/>
    <cellStyle name="入力 10 3 5 4" xfId="11616"/>
    <cellStyle name="入力 10 3 5 5" xfId="11617"/>
    <cellStyle name="入力 10 3 6" xfId="11618"/>
    <cellStyle name="入力 10 3 6 2" xfId="11619"/>
    <cellStyle name="入力 10 3 6 2 2" xfId="11620"/>
    <cellStyle name="入力 10 3 6 2 3" xfId="11621"/>
    <cellStyle name="入力 10 3 6 3" xfId="11622"/>
    <cellStyle name="入力 10 3 6 3 2" xfId="11623"/>
    <cellStyle name="入力 10 3 6 3 3" xfId="11624"/>
    <cellStyle name="入力 10 3 6 4" xfId="11625"/>
    <cellStyle name="入力 10 3 6 5" xfId="11626"/>
    <cellStyle name="入力 10 3 7" xfId="11627"/>
    <cellStyle name="入力 10 3 7 2" xfId="11628"/>
    <cellStyle name="入力 10 3 7 3" xfId="11629"/>
    <cellStyle name="入力 10 3 8" xfId="11630"/>
    <cellStyle name="入力 10 3 8 2" xfId="11631"/>
    <cellStyle name="入力 10 3 8 3" xfId="11632"/>
    <cellStyle name="入力 10 3 9" xfId="11633"/>
    <cellStyle name="入力 10 4" xfId="11634"/>
    <cellStyle name="入力 10 4 10" xfId="11635"/>
    <cellStyle name="入力 10 4 2" xfId="11636"/>
    <cellStyle name="入力 10 4 2 2" xfId="11637"/>
    <cellStyle name="入力 10 4 2 2 2" xfId="11638"/>
    <cellStyle name="入力 10 4 2 2 3" xfId="11639"/>
    <cellStyle name="入力 10 4 2 3" xfId="11640"/>
    <cellStyle name="入力 10 4 2 3 2" xfId="11641"/>
    <cellStyle name="入力 10 4 2 3 3" xfId="11642"/>
    <cellStyle name="入力 10 4 2 4" xfId="11643"/>
    <cellStyle name="入力 10 4 2 5" xfId="11644"/>
    <cellStyle name="入力 10 4 3" xfId="11645"/>
    <cellStyle name="入力 10 4 3 2" xfId="11646"/>
    <cellStyle name="入力 10 4 3 2 2" xfId="11647"/>
    <cellStyle name="入力 10 4 3 2 3" xfId="11648"/>
    <cellStyle name="入力 10 4 3 3" xfId="11649"/>
    <cellStyle name="入力 10 4 3 3 2" xfId="11650"/>
    <cellStyle name="入力 10 4 3 3 3" xfId="11651"/>
    <cellStyle name="入力 10 4 3 4" xfId="11652"/>
    <cellStyle name="入力 10 4 3 5" xfId="11653"/>
    <cellStyle name="入力 10 4 4" xfId="11654"/>
    <cellStyle name="入力 10 4 4 2" xfId="11655"/>
    <cellStyle name="入力 10 4 4 2 2" xfId="11656"/>
    <cellStyle name="入力 10 4 4 2 3" xfId="11657"/>
    <cellStyle name="入力 10 4 4 3" xfId="11658"/>
    <cellStyle name="入力 10 4 4 3 2" xfId="11659"/>
    <cellStyle name="入力 10 4 4 3 3" xfId="11660"/>
    <cellStyle name="入力 10 4 4 4" xfId="11661"/>
    <cellStyle name="入力 10 4 4 5" xfId="11662"/>
    <cellStyle name="入力 10 4 5" xfId="11663"/>
    <cellStyle name="入力 10 4 5 2" xfId="11664"/>
    <cellStyle name="入力 10 4 5 2 2" xfId="11665"/>
    <cellStyle name="入力 10 4 5 2 3" xfId="11666"/>
    <cellStyle name="入力 10 4 5 3" xfId="11667"/>
    <cellStyle name="入力 10 4 5 3 2" xfId="11668"/>
    <cellStyle name="入力 10 4 5 3 3" xfId="11669"/>
    <cellStyle name="入力 10 4 5 4" xfId="11670"/>
    <cellStyle name="入力 10 4 5 5" xfId="11671"/>
    <cellStyle name="入力 10 4 6" xfId="11672"/>
    <cellStyle name="入力 10 4 6 2" xfId="11673"/>
    <cellStyle name="入力 10 4 6 2 2" xfId="11674"/>
    <cellStyle name="入力 10 4 6 2 3" xfId="11675"/>
    <cellStyle name="入力 10 4 6 3" xfId="11676"/>
    <cellStyle name="入力 10 4 6 3 2" xfId="11677"/>
    <cellStyle name="入力 10 4 6 3 3" xfId="11678"/>
    <cellStyle name="入力 10 4 6 4" xfId="11679"/>
    <cellStyle name="入力 10 4 6 5" xfId="11680"/>
    <cellStyle name="入力 10 4 7" xfId="11681"/>
    <cellStyle name="入力 10 4 7 2" xfId="11682"/>
    <cellStyle name="入力 10 4 7 3" xfId="11683"/>
    <cellStyle name="入力 10 4 8" xfId="11684"/>
    <cellStyle name="入力 10 4 8 2" xfId="11685"/>
    <cellStyle name="入力 10 4 8 3" xfId="11686"/>
    <cellStyle name="入力 10 4 9" xfId="11687"/>
    <cellStyle name="入力 10 5" xfId="11688"/>
    <cellStyle name="入力 10 5 2" xfId="11689"/>
    <cellStyle name="入力 10 5 2 2" xfId="11690"/>
    <cellStyle name="入力 10 5 2 3" xfId="11691"/>
    <cellStyle name="入力 10 5 3" xfId="11692"/>
    <cellStyle name="入力 10 5 3 2" xfId="11693"/>
    <cellStyle name="入力 10 5 3 3" xfId="11694"/>
    <cellStyle name="入力 10 5 4" xfId="11695"/>
    <cellStyle name="入力 10 5 5" xfId="11696"/>
    <cellStyle name="入力 10 6" xfId="11697"/>
    <cellStyle name="入力 10 6 2" xfId="11698"/>
    <cellStyle name="入力 10 6 2 2" xfId="11699"/>
    <cellStyle name="入力 10 6 2 3" xfId="11700"/>
    <cellStyle name="入力 10 6 3" xfId="11701"/>
    <cellStyle name="入力 10 6 3 2" xfId="11702"/>
    <cellStyle name="入力 10 6 3 3" xfId="11703"/>
    <cellStyle name="入力 10 6 4" xfId="11704"/>
    <cellStyle name="入力 10 6 5" xfId="11705"/>
    <cellStyle name="入力 10 7" xfId="11706"/>
    <cellStyle name="入力 10 7 2" xfId="11707"/>
    <cellStyle name="入力 10 7 2 2" xfId="11708"/>
    <cellStyle name="入力 10 7 2 3" xfId="11709"/>
    <cellStyle name="入力 10 7 3" xfId="11710"/>
    <cellStyle name="入力 10 7 3 2" xfId="11711"/>
    <cellStyle name="入力 10 7 3 3" xfId="11712"/>
    <cellStyle name="入力 10 7 4" xfId="11713"/>
    <cellStyle name="入力 10 7 5" xfId="11714"/>
    <cellStyle name="入力 10 8" xfId="11715"/>
    <cellStyle name="入力 10 8 2" xfId="11716"/>
    <cellStyle name="入力 10 8 3" xfId="11717"/>
    <cellStyle name="入力 10 9" xfId="11718"/>
    <cellStyle name="入力 11" xfId="11719"/>
    <cellStyle name="入力 11 10" xfId="11720"/>
    <cellStyle name="入力 11 11" xfId="11721"/>
    <cellStyle name="入力 11 12" xfId="45983"/>
    <cellStyle name="入力 11 13" xfId="45757"/>
    <cellStyle name="入力 11 2" xfId="11722"/>
    <cellStyle name="入力 11 2 10" xfId="46214"/>
    <cellStyle name="入力 11 2 11" xfId="46446"/>
    <cellStyle name="入力 11 2 2" xfId="11723"/>
    <cellStyle name="入力 11 2 2 10" xfId="11724"/>
    <cellStyle name="入力 11 2 2 2" xfId="11725"/>
    <cellStyle name="入力 11 2 2 2 2" xfId="11726"/>
    <cellStyle name="入力 11 2 2 2 2 2" xfId="11727"/>
    <cellStyle name="入力 11 2 2 2 2 3" xfId="11728"/>
    <cellStyle name="入力 11 2 2 2 3" xfId="11729"/>
    <cellStyle name="入力 11 2 2 2 3 2" xfId="11730"/>
    <cellStyle name="入力 11 2 2 2 3 3" xfId="11731"/>
    <cellStyle name="入力 11 2 2 2 4" xfId="11732"/>
    <cellStyle name="入力 11 2 2 2 5" xfId="11733"/>
    <cellStyle name="入力 11 2 2 3" xfId="11734"/>
    <cellStyle name="入力 11 2 2 3 2" xfId="11735"/>
    <cellStyle name="入力 11 2 2 3 2 2" xfId="11736"/>
    <cellStyle name="入力 11 2 2 3 2 3" xfId="11737"/>
    <cellStyle name="入力 11 2 2 3 3" xfId="11738"/>
    <cellStyle name="入力 11 2 2 3 3 2" xfId="11739"/>
    <cellStyle name="入力 11 2 2 3 3 3" xfId="11740"/>
    <cellStyle name="入力 11 2 2 3 4" xfId="11741"/>
    <cellStyle name="入力 11 2 2 3 5" xfId="11742"/>
    <cellStyle name="入力 11 2 2 4" xfId="11743"/>
    <cellStyle name="入力 11 2 2 4 2" xfId="11744"/>
    <cellStyle name="入力 11 2 2 4 2 2" xfId="11745"/>
    <cellStyle name="入力 11 2 2 4 2 3" xfId="11746"/>
    <cellStyle name="入力 11 2 2 4 3" xfId="11747"/>
    <cellStyle name="入力 11 2 2 4 3 2" xfId="11748"/>
    <cellStyle name="入力 11 2 2 4 3 3" xfId="11749"/>
    <cellStyle name="入力 11 2 2 4 4" xfId="11750"/>
    <cellStyle name="入力 11 2 2 4 5" xfId="11751"/>
    <cellStyle name="入力 11 2 2 5" xfId="11752"/>
    <cellStyle name="入力 11 2 2 5 2" xfId="11753"/>
    <cellStyle name="入力 11 2 2 5 2 2" xfId="11754"/>
    <cellStyle name="入力 11 2 2 5 2 3" xfId="11755"/>
    <cellStyle name="入力 11 2 2 5 3" xfId="11756"/>
    <cellStyle name="入力 11 2 2 5 3 2" xfId="11757"/>
    <cellStyle name="入力 11 2 2 5 3 3" xfId="11758"/>
    <cellStyle name="入力 11 2 2 5 4" xfId="11759"/>
    <cellStyle name="入力 11 2 2 5 5" xfId="11760"/>
    <cellStyle name="入力 11 2 2 6" xfId="11761"/>
    <cellStyle name="入力 11 2 2 6 2" xfId="11762"/>
    <cellStyle name="入力 11 2 2 6 2 2" xfId="11763"/>
    <cellStyle name="入力 11 2 2 6 2 3" xfId="11764"/>
    <cellStyle name="入力 11 2 2 6 3" xfId="11765"/>
    <cellStyle name="入力 11 2 2 6 3 2" xfId="11766"/>
    <cellStyle name="入力 11 2 2 6 3 3" xfId="11767"/>
    <cellStyle name="入力 11 2 2 6 4" xfId="11768"/>
    <cellStyle name="入力 11 2 2 6 5" xfId="11769"/>
    <cellStyle name="入力 11 2 2 7" xfId="11770"/>
    <cellStyle name="入力 11 2 2 7 2" xfId="11771"/>
    <cellStyle name="入力 11 2 2 7 3" xfId="11772"/>
    <cellStyle name="入力 11 2 2 8" xfId="11773"/>
    <cellStyle name="入力 11 2 2 8 2" xfId="11774"/>
    <cellStyle name="入力 11 2 2 8 3" xfId="11775"/>
    <cellStyle name="入力 11 2 2 9" xfId="11776"/>
    <cellStyle name="入力 11 2 3" xfId="11777"/>
    <cellStyle name="入力 11 2 3 10" xfId="11778"/>
    <cellStyle name="入力 11 2 3 2" xfId="11779"/>
    <cellStyle name="入力 11 2 3 2 2" xfId="11780"/>
    <cellStyle name="入力 11 2 3 2 2 2" xfId="11781"/>
    <cellStyle name="入力 11 2 3 2 2 3" xfId="11782"/>
    <cellStyle name="入力 11 2 3 2 3" xfId="11783"/>
    <cellStyle name="入力 11 2 3 2 3 2" xfId="11784"/>
    <cellStyle name="入力 11 2 3 2 3 3" xfId="11785"/>
    <cellStyle name="入力 11 2 3 2 4" xfId="11786"/>
    <cellStyle name="入力 11 2 3 2 5" xfId="11787"/>
    <cellStyle name="入力 11 2 3 3" xfId="11788"/>
    <cellStyle name="入力 11 2 3 3 2" xfId="11789"/>
    <cellStyle name="入力 11 2 3 3 2 2" xfId="11790"/>
    <cellStyle name="入力 11 2 3 3 2 3" xfId="11791"/>
    <cellStyle name="入力 11 2 3 3 3" xfId="11792"/>
    <cellStyle name="入力 11 2 3 3 3 2" xfId="11793"/>
    <cellStyle name="入力 11 2 3 3 3 3" xfId="11794"/>
    <cellStyle name="入力 11 2 3 3 4" xfId="11795"/>
    <cellStyle name="入力 11 2 3 3 5" xfId="11796"/>
    <cellStyle name="入力 11 2 3 4" xfId="11797"/>
    <cellStyle name="入力 11 2 3 4 2" xfId="11798"/>
    <cellStyle name="入力 11 2 3 4 2 2" xfId="11799"/>
    <cellStyle name="入力 11 2 3 4 2 3" xfId="11800"/>
    <cellStyle name="入力 11 2 3 4 3" xfId="11801"/>
    <cellStyle name="入力 11 2 3 4 3 2" xfId="11802"/>
    <cellStyle name="入力 11 2 3 4 3 3" xfId="11803"/>
    <cellStyle name="入力 11 2 3 4 4" xfId="11804"/>
    <cellStyle name="入力 11 2 3 4 5" xfId="11805"/>
    <cellStyle name="入力 11 2 3 5" xfId="11806"/>
    <cellStyle name="入力 11 2 3 5 2" xfId="11807"/>
    <cellStyle name="入力 11 2 3 5 2 2" xfId="11808"/>
    <cellStyle name="入力 11 2 3 5 2 3" xfId="11809"/>
    <cellStyle name="入力 11 2 3 5 3" xfId="11810"/>
    <cellStyle name="入力 11 2 3 5 3 2" xfId="11811"/>
    <cellStyle name="入力 11 2 3 5 3 3" xfId="11812"/>
    <cellStyle name="入力 11 2 3 5 4" xfId="11813"/>
    <cellStyle name="入力 11 2 3 5 5" xfId="11814"/>
    <cellStyle name="入力 11 2 3 6" xfId="11815"/>
    <cellStyle name="入力 11 2 3 6 2" xfId="11816"/>
    <cellStyle name="入力 11 2 3 6 2 2" xfId="11817"/>
    <cellStyle name="入力 11 2 3 6 2 3" xfId="11818"/>
    <cellStyle name="入力 11 2 3 6 3" xfId="11819"/>
    <cellStyle name="入力 11 2 3 6 3 2" xfId="11820"/>
    <cellStyle name="入力 11 2 3 6 3 3" xfId="11821"/>
    <cellStyle name="入力 11 2 3 6 4" xfId="11822"/>
    <cellStyle name="入力 11 2 3 6 5" xfId="11823"/>
    <cellStyle name="入力 11 2 3 7" xfId="11824"/>
    <cellStyle name="入力 11 2 3 7 2" xfId="11825"/>
    <cellStyle name="入力 11 2 3 7 3" xfId="11826"/>
    <cellStyle name="入力 11 2 3 8" xfId="11827"/>
    <cellStyle name="入力 11 2 3 8 2" xfId="11828"/>
    <cellStyle name="入力 11 2 3 8 3" xfId="11829"/>
    <cellStyle name="入力 11 2 3 9" xfId="11830"/>
    <cellStyle name="入力 11 2 4" xfId="11831"/>
    <cellStyle name="入力 11 2 4 2" xfId="11832"/>
    <cellStyle name="入力 11 2 4 2 2" xfId="11833"/>
    <cellStyle name="入力 11 2 4 2 3" xfId="11834"/>
    <cellStyle name="入力 11 2 4 3" xfId="11835"/>
    <cellStyle name="入力 11 2 4 3 2" xfId="11836"/>
    <cellStyle name="入力 11 2 4 3 3" xfId="11837"/>
    <cellStyle name="入力 11 2 4 4" xfId="11838"/>
    <cellStyle name="入力 11 2 4 5" xfId="11839"/>
    <cellStyle name="入力 11 2 5" xfId="11840"/>
    <cellStyle name="入力 11 2 5 2" xfId="11841"/>
    <cellStyle name="入力 11 2 5 2 2" xfId="11842"/>
    <cellStyle name="入力 11 2 5 2 3" xfId="11843"/>
    <cellStyle name="入力 11 2 5 3" xfId="11844"/>
    <cellStyle name="入力 11 2 5 3 2" xfId="11845"/>
    <cellStyle name="入力 11 2 5 3 3" xfId="11846"/>
    <cellStyle name="入力 11 2 5 4" xfId="11847"/>
    <cellStyle name="入力 11 2 5 5" xfId="11848"/>
    <cellStyle name="入力 11 2 6" xfId="11849"/>
    <cellStyle name="入力 11 2 6 2" xfId="11850"/>
    <cellStyle name="入力 11 2 6 2 2" xfId="11851"/>
    <cellStyle name="入力 11 2 6 2 3" xfId="11852"/>
    <cellStyle name="入力 11 2 6 3" xfId="11853"/>
    <cellStyle name="入力 11 2 6 3 2" xfId="11854"/>
    <cellStyle name="入力 11 2 6 3 3" xfId="11855"/>
    <cellStyle name="入力 11 2 6 4" xfId="11856"/>
    <cellStyle name="入力 11 2 6 5" xfId="11857"/>
    <cellStyle name="入力 11 2 7" xfId="11858"/>
    <cellStyle name="入力 11 2 7 2" xfId="11859"/>
    <cellStyle name="入力 11 2 7 3" xfId="11860"/>
    <cellStyle name="入力 11 2 8" xfId="11861"/>
    <cellStyle name="入力 11 2 9" xfId="11862"/>
    <cellStyle name="入力 11 3" xfId="11863"/>
    <cellStyle name="入力 11 3 10" xfId="11864"/>
    <cellStyle name="入力 11 3 2" xfId="11865"/>
    <cellStyle name="入力 11 3 2 2" xfId="11866"/>
    <cellStyle name="入力 11 3 2 2 2" xfId="11867"/>
    <cellStyle name="入力 11 3 2 2 3" xfId="11868"/>
    <cellStyle name="入力 11 3 2 3" xfId="11869"/>
    <cellStyle name="入力 11 3 2 3 2" xfId="11870"/>
    <cellStyle name="入力 11 3 2 3 3" xfId="11871"/>
    <cellStyle name="入力 11 3 2 4" xfId="11872"/>
    <cellStyle name="入力 11 3 2 5" xfId="11873"/>
    <cellStyle name="入力 11 3 3" xfId="11874"/>
    <cellStyle name="入力 11 3 3 2" xfId="11875"/>
    <cellStyle name="入力 11 3 3 2 2" xfId="11876"/>
    <cellStyle name="入力 11 3 3 2 3" xfId="11877"/>
    <cellStyle name="入力 11 3 3 3" xfId="11878"/>
    <cellStyle name="入力 11 3 3 3 2" xfId="11879"/>
    <cellStyle name="入力 11 3 3 3 3" xfId="11880"/>
    <cellStyle name="入力 11 3 3 4" xfId="11881"/>
    <cellStyle name="入力 11 3 3 5" xfId="11882"/>
    <cellStyle name="入力 11 3 4" xfId="11883"/>
    <cellStyle name="入力 11 3 4 2" xfId="11884"/>
    <cellStyle name="入力 11 3 4 2 2" xfId="11885"/>
    <cellStyle name="入力 11 3 4 2 3" xfId="11886"/>
    <cellStyle name="入力 11 3 4 3" xfId="11887"/>
    <cellStyle name="入力 11 3 4 3 2" xfId="11888"/>
    <cellStyle name="入力 11 3 4 3 3" xfId="11889"/>
    <cellStyle name="入力 11 3 4 4" xfId="11890"/>
    <cellStyle name="入力 11 3 4 5" xfId="11891"/>
    <cellStyle name="入力 11 3 5" xfId="11892"/>
    <cellStyle name="入力 11 3 5 2" xfId="11893"/>
    <cellStyle name="入力 11 3 5 2 2" xfId="11894"/>
    <cellStyle name="入力 11 3 5 2 3" xfId="11895"/>
    <cellStyle name="入力 11 3 5 3" xfId="11896"/>
    <cellStyle name="入力 11 3 5 3 2" xfId="11897"/>
    <cellStyle name="入力 11 3 5 3 3" xfId="11898"/>
    <cellStyle name="入力 11 3 5 4" xfId="11899"/>
    <cellStyle name="入力 11 3 5 5" xfId="11900"/>
    <cellStyle name="入力 11 3 6" xfId="11901"/>
    <cellStyle name="入力 11 3 6 2" xfId="11902"/>
    <cellStyle name="入力 11 3 6 2 2" xfId="11903"/>
    <cellStyle name="入力 11 3 6 2 3" xfId="11904"/>
    <cellStyle name="入力 11 3 6 3" xfId="11905"/>
    <cellStyle name="入力 11 3 6 3 2" xfId="11906"/>
    <cellStyle name="入力 11 3 6 3 3" xfId="11907"/>
    <cellStyle name="入力 11 3 6 4" xfId="11908"/>
    <cellStyle name="入力 11 3 6 5" xfId="11909"/>
    <cellStyle name="入力 11 3 7" xfId="11910"/>
    <cellStyle name="入力 11 3 7 2" xfId="11911"/>
    <cellStyle name="入力 11 3 7 3" xfId="11912"/>
    <cellStyle name="入力 11 3 8" xfId="11913"/>
    <cellStyle name="入力 11 3 8 2" xfId="11914"/>
    <cellStyle name="入力 11 3 8 3" xfId="11915"/>
    <cellStyle name="入力 11 3 9" xfId="11916"/>
    <cellStyle name="入力 11 4" xfId="11917"/>
    <cellStyle name="入力 11 4 10" xfId="11918"/>
    <cellStyle name="入力 11 4 2" xfId="11919"/>
    <cellStyle name="入力 11 4 2 2" xfId="11920"/>
    <cellStyle name="入力 11 4 2 2 2" xfId="11921"/>
    <cellStyle name="入力 11 4 2 2 3" xfId="11922"/>
    <cellStyle name="入力 11 4 2 3" xfId="11923"/>
    <cellStyle name="入力 11 4 2 3 2" xfId="11924"/>
    <cellStyle name="入力 11 4 2 3 3" xfId="11925"/>
    <cellStyle name="入力 11 4 2 4" xfId="11926"/>
    <cellStyle name="入力 11 4 2 5" xfId="11927"/>
    <cellStyle name="入力 11 4 3" xfId="11928"/>
    <cellStyle name="入力 11 4 3 2" xfId="11929"/>
    <cellStyle name="入力 11 4 3 2 2" xfId="11930"/>
    <cellStyle name="入力 11 4 3 2 3" xfId="11931"/>
    <cellStyle name="入力 11 4 3 3" xfId="11932"/>
    <cellStyle name="入力 11 4 3 3 2" xfId="11933"/>
    <cellStyle name="入力 11 4 3 3 3" xfId="11934"/>
    <cellStyle name="入力 11 4 3 4" xfId="11935"/>
    <cellStyle name="入力 11 4 3 5" xfId="11936"/>
    <cellStyle name="入力 11 4 4" xfId="11937"/>
    <cellStyle name="入力 11 4 4 2" xfId="11938"/>
    <cellStyle name="入力 11 4 4 2 2" xfId="11939"/>
    <cellStyle name="入力 11 4 4 2 3" xfId="11940"/>
    <cellStyle name="入力 11 4 4 3" xfId="11941"/>
    <cellStyle name="入力 11 4 4 3 2" xfId="11942"/>
    <cellStyle name="入力 11 4 4 3 3" xfId="11943"/>
    <cellStyle name="入力 11 4 4 4" xfId="11944"/>
    <cellStyle name="入力 11 4 4 5" xfId="11945"/>
    <cellStyle name="入力 11 4 5" xfId="11946"/>
    <cellStyle name="入力 11 4 5 2" xfId="11947"/>
    <cellStyle name="入力 11 4 5 2 2" xfId="11948"/>
    <cellStyle name="入力 11 4 5 2 3" xfId="11949"/>
    <cellStyle name="入力 11 4 5 3" xfId="11950"/>
    <cellStyle name="入力 11 4 5 3 2" xfId="11951"/>
    <cellStyle name="入力 11 4 5 3 3" xfId="11952"/>
    <cellStyle name="入力 11 4 5 4" xfId="11953"/>
    <cellStyle name="入力 11 4 5 5" xfId="11954"/>
    <cellStyle name="入力 11 4 6" xfId="11955"/>
    <cellStyle name="入力 11 4 6 2" xfId="11956"/>
    <cellStyle name="入力 11 4 6 2 2" xfId="11957"/>
    <cellStyle name="入力 11 4 6 2 3" xfId="11958"/>
    <cellStyle name="入力 11 4 6 3" xfId="11959"/>
    <cellStyle name="入力 11 4 6 3 2" xfId="11960"/>
    <cellStyle name="入力 11 4 6 3 3" xfId="11961"/>
    <cellStyle name="入力 11 4 6 4" xfId="11962"/>
    <cellStyle name="入力 11 4 6 5" xfId="11963"/>
    <cellStyle name="入力 11 4 7" xfId="11964"/>
    <cellStyle name="入力 11 4 7 2" xfId="11965"/>
    <cellStyle name="入力 11 4 7 3" xfId="11966"/>
    <cellStyle name="入力 11 4 8" xfId="11967"/>
    <cellStyle name="入力 11 4 8 2" xfId="11968"/>
    <cellStyle name="入力 11 4 8 3" xfId="11969"/>
    <cellStyle name="入力 11 4 9" xfId="11970"/>
    <cellStyle name="入力 11 5" xfId="11971"/>
    <cellStyle name="入力 11 5 2" xfId="11972"/>
    <cellStyle name="入力 11 5 2 2" xfId="11973"/>
    <cellStyle name="入力 11 5 2 3" xfId="11974"/>
    <cellStyle name="入力 11 5 3" xfId="11975"/>
    <cellStyle name="入力 11 5 3 2" xfId="11976"/>
    <cellStyle name="入力 11 5 3 3" xfId="11977"/>
    <cellStyle name="入力 11 5 4" xfId="11978"/>
    <cellStyle name="入力 11 5 5" xfId="11979"/>
    <cellStyle name="入力 11 6" xfId="11980"/>
    <cellStyle name="入力 11 6 2" xfId="11981"/>
    <cellStyle name="入力 11 6 2 2" xfId="11982"/>
    <cellStyle name="入力 11 6 2 3" xfId="11983"/>
    <cellStyle name="入力 11 6 3" xfId="11984"/>
    <cellStyle name="入力 11 6 3 2" xfId="11985"/>
    <cellStyle name="入力 11 6 3 3" xfId="11986"/>
    <cellStyle name="入力 11 6 4" xfId="11987"/>
    <cellStyle name="入力 11 6 5" xfId="11988"/>
    <cellStyle name="入力 11 7" xfId="11989"/>
    <cellStyle name="入力 11 7 2" xfId="11990"/>
    <cellStyle name="入力 11 7 2 2" xfId="11991"/>
    <cellStyle name="入力 11 7 2 3" xfId="11992"/>
    <cellStyle name="入力 11 7 3" xfId="11993"/>
    <cellStyle name="入力 11 7 3 2" xfId="11994"/>
    <cellStyle name="入力 11 7 3 3" xfId="11995"/>
    <cellStyle name="入力 11 7 4" xfId="11996"/>
    <cellStyle name="入力 11 7 5" xfId="11997"/>
    <cellStyle name="入力 11 8" xfId="11998"/>
    <cellStyle name="入力 11 8 2" xfId="11999"/>
    <cellStyle name="入力 11 8 3" xfId="12000"/>
    <cellStyle name="入力 11 9" xfId="12001"/>
    <cellStyle name="入力 12" xfId="12002"/>
    <cellStyle name="入力 12 10" xfId="12003"/>
    <cellStyle name="入力 12 11" xfId="12004"/>
    <cellStyle name="入力 12 12" xfId="45984"/>
    <cellStyle name="入力 12 13" xfId="45756"/>
    <cellStyle name="入力 12 2" xfId="12005"/>
    <cellStyle name="入力 12 2 10" xfId="46215"/>
    <cellStyle name="入力 12 2 11" xfId="46447"/>
    <cellStyle name="入力 12 2 2" xfId="12006"/>
    <cellStyle name="入力 12 2 2 10" xfId="12007"/>
    <cellStyle name="入力 12 2 2 2" xfId="12008"/>
    <cellStyle name="入力 12 2 2 2 2" xfId="12009"/>
    <cellStyle name="入力 12 2 2 2 2 2" xfId="12010"/>
    <cellStyle name="入力 12 2 2 2 2 3" xfId="12011"/>
    <cellStyle name="入力 12 2 2 2 3" xfId="12012"/>
    <cellStyle name="入力 12 2 2 2 3 2" xfId="12013"/>
    <cellStyle name="入力 12 2 2 2 3 3" xfId="12014"/>
    <cellStyle name="入力 12 2 2 2 4" xfId="12015"/>
    <cellStyle name="入力 12 2 2 2 5" xfId="12016"/>
    <cellStyle name="入力 12 2 2 3" xfId="12017"/>
    <cellStyle name="入力 12 2 2 3 2" xfId="12018"/>
    <cellStyle name="入力 12 2 2 3 2 2" xfId="12019"/>
    <cellStyle name="入力 12 2 2 3 2 3" xfId="12020"/>
    <cellStyle name="入力 12 2 2 3 3" xfId="12021"/>
    <cellStyle name="入力 12 2 2 3 3 2" xfId="12022"/>
    <cellStyle name="入力 12 2 2 3 3 3" xfId="12023"/>
    <cellStyle name="入力 12 2 2 3 4" xfId="12024"/>
    <cellStyle name="入力 12 2 2 3 5" xfId="12025"/>
    <cellStyle name="入力 12 2 2 4" xfId="12026"/>
    <cellStyle name="入力 12 2 2 4 2" xfId="12027"/>
    <cellStyle name="入力 12 2 2 4 2 2" xfId="12028"/>
    <cellStyle name="入力 12 2 2 4 2 3" xfId="12029"/>
    <cellStyle name="入力 12 2 2 4 3" xfId="12030"/>
    <cellStyle name="入力 12 2 2 4 3 2" xfId="12031"/>
    <cellStyle name="入力 12 2 2 4 3 3" xfId="12032"/>
    <cellStyle name="入力 12 2 2 4 4" xfId="12033"/>
    <cellStyle name="入力 12 2 2 4 5" xfId="12034"/>
    <cellStyle name="入力 12 2 2 5" xfId="12035"/>
    <cellStyle name="入力 12 2 2 5 2" xfId="12036"/>
    <cellStyle name="入力 12 2 2 5 2 2" xfId="12037"/>
    <cellStyle name="入力 12 2 2 5 2 3" xfId="12038"/>
    <cellStyle name="入力 12 2 2 5 3" xfId="12039"/>
    <cellStyle name="入力 12 2 2 5 3 2" xfId="12040"/>
    <cellStyle name="入力 12 2 2 5 3 3" xfId="12041"/>
    <cellStyle name="入力 12 2 2 5 4" xfId="12042"/>
    <cellStyle name="入力 12 2 2 5 5" xfId="12043"/>
    <cellStyle name="入力 12 2 2 6" xfId="12044"/>
    <cellStyle name="入力 12 2 2 6 2" xfId="12045"/>
    <cellStyle name="入力 12 2 2 6 2 2" xfId="12046"/>
    <cellStyle name="入力 12 2 2 6 2 3" xfId="12047"/>
    <cellStyle name="入力 12 2 2 6 3" xfId="12048"/>
    <cellStyle name="入力 12 2 2 6 3 2" xfId="12049"/>
    <cellStyle name="入力 12 2 2 6 3 3" xfId="12050"/>
    <cellStyle name="入力 12 2 2 6 4" xfId="12051"/>
    <cellStyle name="入力 12 2 2 6 5" xfId="12052"/>
    <cellStyle name="入力 12 2 2 7" xfId="12053"/>
    <cellStyle name="入力 12 2 2 7 2" xfId="12054"/>
    <cellStyle name="入力 12 2 2 7 3" xfId="12055"/>
    <cellStyle name="入力 12 2 2 8" xfId="12056"/>
    <cellStyle name="入力 12 2 2 8 2" xfId="12057"/>
    <cellStyle name="入力 12 2 2 8 3" xfId="12058"/>
    <cellStyle name="入力 12 2 2 9" xfId="12059"/>
    <cellStyle name="入力 12 2 3" xfId="12060"/>
    <cellStyle name="入力 12 2 3 10" xfId="12061"/>
    <cellStyle name="入力 12 2 3 2" xfId="12062"/>
    <cellStyle name="入力 12 2 3 2 2" xfId="12063"/>
    <cellStyle name="入力 12 2 3 2 2 2" xfId="12064"/>
    <cellStyle name="入力 12 2 3 2 2 3" xfId="12065"/>
    <cellStyle name="入力 12 2 3 2 3" xfId="12066"/>
    <cellStyle name="入力 12 2 3 2 3 2" xfId="12067"/>
    <cellStyle name="入力 12 2 3 2 3 3" xfId="12068"/>
    <cellStyle name="入力 12 2 3 2 4" xfId="12069"/>
    <cellStyle name="入力 12 2 3 2 5" xfId="12070"/>
    <cellStyle name="入力 12 2 3 3" xfId="12071"/>
    <cellStyle name="入力 12 2 3 3 2" xfId="12072"/>
    <cellStyle name="入力 12 2 3 3 2 2" xfId="12073"/>
    <cellStyle name="入力 12 2 3 3 2 3" xfId="12074"/>
    <cellStyle name="入力 12 2 3 3 3" xfId="12075"/>
    <cellStyle name="入力 12 2 3 3 3 2" xfId="12076"/>
    <cellStyle name="入力 12 2 3 3 3 3" xfId="12077"/>
    <cellStyle name="入力 12 2 3 3 4" xfId="12078"/>
    <cellStyle name="入力 12 2 3 3 5" xfId="12079"/>
    <cellStyle name="入力 12 2 3 4" xfId="12080"/>
    <cellStyle name="入力 12 2 3 4 2" xfId="12081"/>
    <cellStyle name="入力 12 2 3 4 2 2" xfId="12082"/>
    <cellStyle name="入力 12 2 3 4 2 3" xfId="12083"/>
    <cellStyle name="入力 12 2 3 4 3" xfId="12084"/>
    <cellStyle name="入力 12 2 3 4 3 2" xfId="12085"/>
    <cellStyle name="入力 12 2 3 4 3 3" xfId="12086"/>
    <cellStyle name="入力 12 2 3 4 4" xfId="12087"/>
    <cellStyle name="入力 12 2 3 4 5" xfId="12088"/>
    <cellStyle name="入力 12 2 3 5" xfId="12089"/>
    <cellStyle name="入力 12 2 3 5 2" xfId="12090"/>
    <cellStyle name="入力 12 2 3 5 2 2" xfId="12091"/>
    <cellStyle name="入力 12 2 3 5 2 3" xfId="12092"/>
    <cellStyle name="入力 12 2 3 5 3" xfId="12093"/>
    <cellStyle name="入力 12 2 3 5 3 2" xfId="12094"/>
    <cellStyle name="入力 12 2 3 5 3 3" xfId="12095"/>
    <cellStyle name="入力 12 2 3 5 4" xfId="12096"/>
    <cellStyle name="入力 12 2 3 5 5" xfId="12097"/>
    <cellStyle name="入力 12 2 3 6" xfId="12098"/>
    <cellStyle name="入力 12 2 3 6 2" xfId="12099"/>
    <cellStyle name="入力 12 2 3 6 2 2" xfId="12100"/>
    <cellStyle name="入力 12 2 3 6 2 3" xfId="12101"/>
    <cellStyle name="入力 12 2 3 6 3" xfId="12102"/>
    <cellStyle name="入力 12 2 3 6 3 2" xfId="12103"/>
    <cellStyle name="入力 12 2 3 6 3 3" xfId="12104"/>
    <cellStyle name="入力 12 2 3 6 4" xfId="12105"/>
    <cellStyle name="入力 12 2 3 6 5" xfId="12106"/>
    <cellStyle name="入力 12 2 3 7" xfId="12107"/>
    <cellStyle name="入力 12 2 3 7 2" xfId="12108"/>
    <cellStyle name="入力 12 2 3 7 3" xfId="12109"/>
    <cellStyle name="入力 12 2 3 8" xfId="12110"/>
    <cellStyle name="入力 12 2 3 8 2" xfId="12111"/>
    <cellStyle name="入力 12 2 3 8 3" xfId="12112"/>
    <cellStyle name="入力 12 2 3 9" xfId="12113"/>
    <cellStyle name="入力 12 2 4" xfId="12114"/>
    <cellStyle name="入力 12 2 4 2" xfId="12115"/>
    <cellStyle name="入力 12 2 4 2 2" xfId="12116"/>
    <cellStyle name="入力 12 2 4 2 3" xfId="12117"/>
    <cellStyle name="入力 12 2 4 3" xfId="12118"/>
    <cellStyle name="入力 12 2 4 3 2" xfId="12119"/>
    <cellStyle name="入力 12 2 4 3 3" xfId="12120"/>
    <cellStyle name="入力 12 2 4 4" xfId="12121"/>
    <cellStyle name="入力 12 2 4 5" xfId="12122"/>
    <cellStyle name="入力 12 2 5" xfId="12123"/>
    <cellStyle name="入力 12 2 5 2" xfId="12124"/>
    <cellStyle name="入力 12 2 5 2 2" xfId="12125"/>
    <cellStyle name="入力 12 2 5 2 3" xfId="12126"/>
    <cellStyle name="入力 12 2 5 3" xfId="12127"/>
    <cellStyle name="入力 12 2 5 3 2" xfId="12128"/>
    <cellStyle name="入力 12 2 5 3 3" xfId="12129"/>
    <cellStyle name="入力 12 2 5 4" xfId="12130"/>
    <cellStyle name="入力 12 2 5 5" xfId="12131"/>
    <cellStyle name="入力 12 2 6" xfId="12132"/>
    <cellStyle name="入力 12 2 6 2" xfId="12133"/>
    <cellStyle name="入力 12 2 6 2 2" xfId="12134"/>
    <cellStyle name="入力 12 2 6 2 3" xfId="12135"/>
    <cellStyle name="入力 12 2 6 3" xfId="12136"/>
    <cellStyle name="入力 12 2 6 3 2" xfId="12137"/>
    <cellStyle name="入力 12 2 6 3 3" xfId="12138"/>
    <cellStyle name="入力 12 2 6 4" xfId="12139"/>
    <cellStyle name="入力 12 2 6 5" xfId="12140"/>
    <cellStyle name="入力 12 2 7" xfId="12141"/>
    <cellStyle name="入力 12 2 7 2" xfId="12142"/>
    <cellStyle name="入力 12 2 7 3" xfId="12143"/>
    <cellStyle name="入力 12 2 8" xfId="12144"/>
    <cellStyle name="入力 12 2 9" xfId="12145"/>
    <cellStyle name="入力 12 3" xfId="12146"/>
    <cellStyle name="入力 12 3 10" xfId="12147"/>
    <cellStyle name="入力 12 3 2" xfId="12148"/>
    <cellStyle name="入力 12 3 2 2" xfId="12149"/>
    <cellStyle name="入力 12 3 2 2 2" xfId="12150"/>
    <cellStyle name="入力 12 3 2 2 3" xfId="12151"/>
    <cellStyle name="入力 12 3 2 3" xfId="12152"/>
    <cellStyle name="入力 12 3 2 3 2" xfId="12153"/>
    <cellStyle name="入力 12 3 2 3 3" xfId="12154"/>
    <cellStyle name="入力 12 3 2 4" xfId="12155"/>
    <cellStyle name="入力 12 3 2 5" xfId="12156"/>
    <cellStyle name="入力 12 3 3" xfId="12157"/>
    <cellStyle name="入力 12 3 3 2" xfId="12158"/>
    <cellStyle name="入力 12 3 3 2 2" xfId="12159"/>
    <cellStyle name="入力 12 3 3 2 3" xfId="12160"/>
    <cellStyle name="入力 12 3 3 3" xfId="12161"/>
    <cellStyle name="入力 12 3 3 3 2" xfId="12162"/>
    <cellStyle name="入力 12 3 3 3 3" xfId="12163"/>
    <cellStyle name="入力 12 3 3 4" xfId="12164"/>
    <cellStyle name="入力 12 3 3 5" xfId="12165"/>
    <cellStyle name="入力 12 3 4" xfId="12166"/>
    <cellStyle name="入力 12 3 4 2" xfId="12167"/>
    <cellStyle name="入力 12 3 4 2 2" xfId="12168"/>
    <cellStyle name="入力 12 3 4 2 3" xfId="12169"/>
    <cellStyle name="入力 12 3 4 3" xfId="12170"/>
    <cellStyle name="入力 12 3 4 3 2" xfId="12171"/>
    <cellStyle name="入力 12 3 4 3 3" xfId="12172"/>
    <cellStyle name="入力 12 3 4 4" xfId="12173"/>
    <cellStyle name="入力 12 3 4 5" xfId="12174"/>
    <cellStyle name="入力 12 3 5" xfId="12175"/>
    <cellStyle name="入力 12 3 5 2" xfId="12176"/>
    <cellStyle name="入力 12 3 5 2 2" xfId="12177"/>
    <cellStyle name="入力 12 3 5 2 3" xfId="12178"/>
    <cellStyle name="入力 12 3 5 3" xfId="12179"/>
    <cellStyle name="入力 12 3 5 3 2" xfId="12180"/>
    <cellStyle name="入力 12 3 5 3 3" xfId="12181"/>
    <cellStyle name="入力 12 3 5 4" xfId="12182"/>
    <cellStyle name="入力 12 3 5 5" xfId="12183"/>
    <cellStyle name="入力 12 3 6" xfId="12184"/>
    <cellStyle name="入力 12 3 6 2" xfId="12185"/>
    <cellStyle name="入力 12 3 6 2 2" xfId="12186"/>
    <cellStyle name="入力 12 3 6 2 3" xfId="12187"/>
    <cellStyle name="入力 12 3 6 3" xfId="12188"/>
    <cellStyle name="入力 12 3 6 3 2" xfId="12189"/>
    <cellStyle name="入力 12 3 6 3 3" xfId="12190"/>
    <cellStyle name="入力 12 3 6 4" xfId="12191"/>
    <cellStyle name="入力 12 3 6 5" xfId="12192"/>
    <cellStyle name="入力 12 3 7" xfId="12193"/>
    <cellStyle name="入力 12 3 7 2" xfId="12194"/>
    <cellStyle name="入力 12 3 7 3" xfId="12195"/>
    <cellStyle name="入力 12 3 8" xfId="12196"/>
    <cellStyle name="入力 12 3 8 2" xfId="12197"/>
    <cellStyle name="入力 12 3 8 3" xfId="12198"/>
    <cellStyle name="入力 12 3 9" xfId="12199"/>
    <cellStyle name="入力 12 4" xfId="12200"/>
    <cellStyle name="入力 12 4 10" xfId="12201"/>
    <cellStyle name="入力 12 4 2" xfId="12202"/>
    <cellStyle name="入力 12 4 2 2" xfId="12203"/>
    <cellStyle name="入力 12 4 2 2 2" xfId="12204"/>
    <cellStyle name="入力 12 4 2 2 3" xfId="12205"/>
    <cellStyle name="入力 12 4 2 3" xfId="12206"/>
    <cellStyle name="入力 12 4 2 3 2" xfId="12207"/>
    <cellStyle name="入力 12 4 2 3 3" xfId="12208"/>
    <cellStyle name="入力 12 4 2 4" xfId="12209"/>
    <cellStyle name="入力 12 4 2 5" xfId="12210"/>
    <cellStyle name="入力 12 4 3" xfId="12211"/>
    <cellStyle name="入力 12 4 3 2" xfId="12212"/>
    <cellStyle name="入力 12 4 3 2 2" xfId="12213"/>
    <cellStyle name="入力 12 4 3 2 3" xfId="12214"/>
    <cellStyle name="入力 12 4 3 3" xfId="12215"/>
    <cellStyle name="入力 12 4 3 3 2" xfId="12216"/>
    <cellStyle name="入力 12 4 3 3 3" xfId="12217"/>
    <cellStyle name="入力 12 4 3 4" xfId="12218"/>
    <cellStyle name="入力 12 4 3 5" xfId="12219"/>
    <cellStyle name="入力 12 4 4" xfId="12220"/>
    <cellStyle name="入力 12 4 4 2" xfId="12221"/>
    <cellStyle name="入力 12 4 4 2 2" xfId="12222"/>
    <cellStyle name="入力 12 4 4 2 3" xfId="12223"/>
    <cellStyle name="入力 12 4 4 3" xfId="12224"/>
    <cellStyle name="入力 12 4 4 3 2" xfId="12225"/>
    <cellStyle name="入力 12 4 4 3 3" xfId="12226"/>
    <cellStyle name="入力 12 4 4 4" xfId="12227"/>
    <cellStyle name="入力 12 4 4 5" xfId="12228"/>
    <cellStyle name="入力 12 4 5" xfId="12229"/>
    <cellStyle name="入力 12 4 5 2" xfId="12230"/>
    <cellStyle name="入力 12 4 5 2 2" xfId="12231"/>
    <cellStyle name="入力 12 4 5 2 3" xfId="12232"/>
    <cellStyle name="入力 12 4 5 3" xfId="12233"/>
    <cellStyle name="入力 12 4 5 3 2" xfId="12234"/>
    <cellStyle name="入力 12 4 5 3 3" xfId="12235"/>
    <cellStyle name="入力 12 4 5 4" xfId="12236"/>
    <cellStyle name="入力 12 4 5 5" xfId="12237"/>
    <cellStyle name="入力 12 4 6" xfId="12238"/>
    <cellStyle name="入力 12 4 6 2" xfId="12239"/>
    <cellStyle name="入力 12 4 6 2 2" xfId="12240"/>
    <cellStyle name="入力 12 4 6 2 3" xfId="12241"/>
    <cellStyle name="入力 12 4 6 3" xfId="12242"/>
    <cellStyle name="入力 12 4 6 3 2" xfId="12243"/>
    <cellStyle name="入力 12 4 6 3 3" xfId="12244"/>
    <cellStyle name="入力 12 4 6 4" xfId="12245"/>
    <cellStyle name="入力 12 4 6 5" xfId="12246"/>
    <cellStyle name="入力 12 4 7" xfId="12247"/>
    <cellStyle name="入力 12 4 7 2" xfId="12248"/>
    <cellStyle name="入力 12 4 7 3" xfId="12249"/>
    <cellStyle name="入力 12 4 8" xfId="12250"/>
    <cellStyle name="入力 12 4 8 2" xfId="12251"/>
    <cellStyle name="入力 12 4 8 3" xfId="12252"/>
    <cellStyle name="入力 12 4 9" xfId="12253"/>
    <cellStyle name="入力 12 5" xfId="12254"/>
    <cellStyle name="入力 12 5 2" xfId="12255"/>
    <cellStyle name="入力 12 5 2 2" xfId="12256"/>
    <cellStyle name="入力 12 5 2 3" xfId="12257"/>
    <cellStyle name="入力 12 5 3" xfId="12258"/>
    <cellStyle name="入力 12 5 3 2" xfId="12259"/>
    <cellStyle name="入力 12 5 3 3" xfId="12260"/>
    <cellStyle name="入力 12 5 4" xfId="12261"/>
    <cellStyle name="入力 12 5 5" xfId="12262"/>
    <cellStyle name="入力 12 6" xfId="12263"/>
    <cellStyle name="入力 12 6 2" xfId="12264"/>
    <cellStyle name="入力 12 6 2 2" xfId="12265"/>
    <cellStyle name="入力 12 6 2 3" xfId="12266"/>
    <cellStyle name="入力 12 6 3" xfId="12267"/>
    <cellStyle name="入力 12 6 3 2" xfId="12268"/>
    <cellStyle name="入力 12 6 3 3" xfId="12269"/>
    <cellStyle name="入力 12 6 4" xfId="12270"/>
    <cellStyle name="入力 12 6 5" xfId="12271"/>
    <cellStyle name="入力 12 7" xfId="12272"/>
    <cellStyle name="入力 12 7 2" xfId="12273"/>
    <cellStyle name="入力 12 7 2 2" xfId="12274"/>
    <cellStyle name="入力 12 7 2 3" xfId="12275"/>
    <cellStyle name="入力 12 7 3" xfId="12276"/>
    <cellStyle name="入力 12 7 3 2" xfId="12277"/>
    <cellStyle name="入力 12 7 3 3" xfId="12278"/>
    <cellStyle name="入力 12 7 4" xfId="12279"/>
    <cellStyle name="入力 12 7 5" xfId="12280"/>
    <cellStyle name="入力 12 8" xfId="12281"/>
    <cellStyle name="入力 12 8 2" xfId="12282"/>
    <cellStyle name="入力 12 8 3" xfId="12283"/>
    <cellStyle name="入力 12 9" xfId="12284"/>
    <cellStyle name="入力 13" xfId="12285"/>
    <cellStyle name="入力 13 10" xfId="12286"/>
    <cellStyle name="入力 13 11" xfId="12287"/>
    <cellStyle name="入力 13 12" xfId="45985"/>
    <cellStyle name="入力 13 13" xfId="45755"/>
    <cellStyle name="入力 13 2" xfId="12288"/>
    <cellStyle name="入力 13 2 10" xfId="46216"/>
    <cellStyle name="入力 13 2 11" xfId="46448"/>
    <cellStyle name="入力 13 2 2" xfId="12289"/>
    <cellStyle name="入力 13 2 2 10" xfId="12290"/>
    <cellStyle name="入力 13 2 2 2" xfId="12291"/>
    <cellStyle name="入力 13 2 2 2 2" xfId="12292"/>
    <cellStyle name="入力 13 2 2 2 2 2" xfId="12293"/>
    <cellStyle name="入力 13 2 2 2 2 3" xfId="12294"/>
    <cellStyle name="入力 13 2 2 2 3" xfId="12295"/>
    <cellStyle name="入力 13 2 2 2 3 2" xfId="12296"/>
    <cellStyle name="入力 13 2 2 2 3 3" xfId="12297"/>
    <cellStyle name="入力 13 2 2 2 4" xfId="12298"/>
    <cellStyle name="入力 13 2 2 2 5" xfId="12299"/>
    <cellStyle name="入力 13 2 2 3" xfId="12300"/>
    <cellStyle name="入力 13 2 2 3 2" xfId="12301"/>
    <cellStyle name="入力 13 2 2 3 2 2" xfId="12302"/>
    <cellStyle name="入力 13 2 2 3 2 3" xfId="12303"/>
    <cellStyle name="入力 13 2 2 3 3" xfId="12304"/>
    <cellStyle name="入力 13 2 2 3 3 2" xfId="12305"/>
    <cellStyle name="入力 13 2 2 3 3 3" xfId="12306"/>
    <cellStyle name="入力 13 2 2 3 4" xfId="12307"/>
    <cellStyle name="入力 13 2 2 3 5" xfId="12308"/>
    <cellStyle name="入力 13 2 2 4" xfId="12309"/>
    <cellStyle name="入力 13 2 2 4 2" xfId="12310"/>
    <cellStyle name="入力 13 2 2 4 2 2" xfId="12311"/>
    <cellStyle name="入力 13 2 2 4 2 3" xfId="12312"/>
    <cellStyle name="入力 13 2 2 4 3" xfId="12313"/>
    <cellStyle name="入力 13 2 2 4 3 2" xfId="12314"/>
    <cellStyle name="入力 13 2 2 4 3 3" xfId="12315"/>
    <cellStyle name="入力 13 2 2 4 4" xfId="12316"/>
    <cellStyle name="入力 13 2 2 4 5" xfId="12317"/>
    <cellStyle name="入力 13 2 2 5" xfId="12318"/>
    <cellStyle name="入力 13 2 2 5 2" xfId="12319"/>
    <cellStyle name="入力 13 2 2 5 2 2" xfId="12320"/>
    <cellStyle name="入力 13 2 2 5 2 3" xfId="12321"/>
    <cellStyle name="入力 13 2 2 5 3" xfId="12322"/>
    <cellStyle name="入力 13 2 2 5 3 2" xfId="12323"/>
    <cellStyle name="入力 13 2 2 5 3 3" xfId="12324"/>
    <cellStyle name="入力 13 2 2 5 4" xfId="12325"/>
    <cellStyle name="入力 13 2 2 5 5" xfId="12326"/>
    <cellStyle name="入力 13 2 2 6" xfId="12327"/>
    <cellStyle name="入力 13 2 2 6 2" xfId="12328"/>
    <cellStyle name="入力 13 2 2 6 2 2" xfId="12329"/>
    <cellStyle name="入力 13 2 2 6 2 3" xfId="12330"/>
    <cellStyle name="入力 13 2 2 6 3" xfId="12331"/>
    <cellStyle name="入力 13 2 2 6 3 2" xfId="12332"/>
    <cellStyle name="入力 13 2 2 6 3 3" xfId="12333"/>
    <cellStyle name="入力 13 2 2 6 4" xfId="12334"/>
    <cellStyle name="入力 13 2 2 6 5" xfId="12335"/>
    <cellStyle name="入力 13 2 2 7" xfId="12336"/>
    <cellStyle name="入力 13 2 2 7 2" xfId="12337"/>
    <cellStyle name="入力 13 2 2 7 3" xfId="12338"/>
    <cellStyle name="入力 13 2 2 8" xfId="12339"/>
    <cellStyle name="入力 13 2 2 8 2" xfId="12340"/>
    <cellStyle name="入力 13 2 2 8 3" xfId="12341"/>
    <cellStyle name="入力 13 2 2 9" xfId="12342"/>
    <cellStyle name="入力 13 2 3" xfId="12343"/>
    <cellStyle name="入力 13 2 3 10" xfId="12344"/>
    <cellStyle name="入力 13 2 3 2" xfId="12345"/>
    <cellStyle name="入力 13 2 3 2 2" xfId="12346"/>
    <cellStyle name="入力 13 2 3 2 2 2" xfId="12347"/>
    <cellStyle name="入力 13 2 3 2 2 3" xfId="12348"/>
    <cellStyle name="入力 13 2 3 2 3" xfId="12349"/>
    <cellStyle name="入力 13 2 3 2 3 2" xfId="12350"/>
    <cellStyle name="入力 13 2 3 2 3 3" xfId="12351"/>
    <cellStyle name="入力 13 2 3 2 4" xfId="12352"/>
    <cellStyle name="入力 13 2 3 2 5" xfId="12353"/>
    <cellStyle name="入力 13 2 3 3" xfId="12354"/>
    <cellStyle name="入力 13 2 3 3 2" xfId="12355"/>
    <cellStyle name="入力 13 2 3 3 2 2" xfId="12356"/>
    <cellStyle name="入力 13 2 3 3 2 3" xfId="12357"/>
    <cellStyle name="入力 13 2 3 3 3" xfId="12358"/>
    <cellStyle name="入力 13 2 3 3 3 2" xfId="12359"/>
    <cellStyle name="入力 13 2 3 3 3 3" xfId="12360"/>
    <cellStyle name="入力 13 2 3 3 4" xfId="12361"/>
    <cellStyle name="入力 13 2 3 3 5" xfId="12362"/>
    <cellStyle name="入力 13 2 3 4" xfId="12363"/>
    <cellStyle name="入力 13 2 3 4 2" xfId="12364"/>
    <cellStyle name="入力 13 2 3 4 2 2" xfId="12365"/>
    <cellStyle name="入力 13 2 3 4 2 3" xfId="12366"/>
    <cellStyle name="入力 13 2 3 4 3" xfId="12367"/>
    <cellStyle name="入力 13 2 3 4 3 2" xfId="12368"/>
    <cellStyle name="入力 13 2 3 4 3 3" xfId="12369"/>
    <cellStyle name="入力 13 2 3 4 4" xfId="12370"/>
    <cellStyle name="入力 13 2 3 4 5" xfId="12371"/>
    <cellStyle name="入力 13 2 3 5" xfId="12372"/>
    <cellStyle name="入力 13 2 3 5 2" xfId="12373"/>
    <cellStyle name="入力 13 2 3 5 2 2" xfId="12374"/>
    <cellStyle name="入力 13 2 3 5 2 3" xfId="12375"/>
    <cellStyle name="入力 13 2 3 5 3" xfId="12376"/>
    <cellStyle name="入力 13 2 3 5 3 2" xfId="12377"/>
    <cellStyle name="入力 13 2 3 5 3 3" xfId="12378"/>
    <cellStyle name="入力 13 2 3 5 4" xfId="12379"/>
    <cellStyle name="入力 13 2 3 5 5" xfId="12380"/>
    <cellStyle name="入力 13 2 3 6" xfId="12381"/>
    <cellStyle name="入力 13 2 3 6 2" xfId="12382"/>
    <cellStyle name="入力 13 2 3 6 2 2" xfId="12383"/>
    <cellStyle name="入力 13 2 3 6 2 3" xfId="12384"/>
    <cellStyle name="入力 13 2 3 6 3" xfId="12385"/>
    <cellStyle name="入力 13 2 3 6 3 2" xfId="12386"/>
    <cellStyle name="入力 13 2 3 6 3 3" xfId="12387"/>
    <cellStyle name="入力 13 2 3 6 4" xfId="12388"/>
    <cellStyle name="入力 13 2 3 6 5" xfId="12389"/>
    <cellStyle name="入力 13 2 3 7" xfId="12390"/>
    <cellStyle name="入力 13 2 3 7 2" xfId="12391"/>
    <cellStyle name="入力 13 2 3 7 3" xfId="12392"/>
    <cellStyle name="入力 13 2 3 8" xfId="12393"/>
    <cellStyle name="入力 13 2 3 8 2" xfId="12394"/>
    <cellStyle name="入力 13 2 3 8 3" xfId="12395"/>
    <cellStyle name="入力 13 2 3 9" xfId="12396"/>
    <cellStyle name="入力 13 2 4" xfId="12397"/>
    <cellStyle name="入力 13 2 4 2" xfId="12398"/>
    <cellStyle name="入力 13 2 4 2 2" xfId="12399"/>
    <cellStyle name="入力 13 2 4 2 3" xfId="12400"/>
    <cellStyle name="入力 13 2 4 3" xfId="12401"/>
    <cellStyle name="入力 13 2 4 3 2" xfId="12402"/>
    <cellStyle name="入力 13 2 4 3 3" xfId="12403"/>
    <cellStyle name="入力 13 2 4 4" xfId="12404"/>
    <cellStyle name="入力 13 2 4 5" xfId="12405"/>
    <cellStyle name="入力 13 2 5" xfId="12406"/>
    <cellStyle name="入力 13 2 5 2" xfId="12407"/>
    <cellStyle name="入力 13 2 5 2 2" xfId="12408"/>
    <cellStyle name="入力 13 2 5 2 3" xfId="12409"/>
    <cellStyle name="入力 13 2 5 3" xfId="12410"/>
    <cellStyle name="入力 13 2 5 3 2" xfId="12411"/>
    <cellStyle name="入力 13 2 5 3 3" xfId="12412"/>
    <cellStyle name="入力 13 2 5 4" xfId="12413"/>
    <cellStyle name="入力 13 2 5 5" xfId="12414"/>
    <cellStyle name="入力 13 2 6" xfId="12415"/>
    <cellStyle name="入力 13 2 6 2" xfId="12416"/>
    <cellStyle name="入力 13 2 6 2 2" xfId="12417"/>
    <cellStyle name="入力 13 2 6 2 3" xfId="12418"/>
    <cellStyle name="入力 13 2 6 3" xfId="12419"/>
    <cellStyle name="入力 13 2 6 3 2" xfId="12420"/>
    <cellStyle name="入力 13 2 6 3 3" xfId="12421"/>
    <cellStyle name="入力 13 2 6 4" xfId="12422"/>
    <cellStyle name="入力 13 2 6 5" xfId="12423"/>
    <cellStyle name="入力 13 2 7" xfId="12424"/>
    <cellStyle name="入力 13 2 7 2" xfId="12425"/>
    <cellStyle name="入力 13 2 7 3" xfId="12426"/>
    <cellStyle name="入力 13 2 8" xfId="12427"/>
    <cellStyle name="入力 13 2 9" xfId="12428"/>
    <cellStyle name="入力 13 3" xfId="12429"/>
    <cellStyle name="入力 13 3 10" xfId="12430"/>
    <cellStyle name="入力 13 3 2" xfId="12431"/>
    <cellStyle name="入力 13 3 2 2" xfId="12432"/>
    <cellStyle name="入力 13 3 2 2 2" xfId="12433"/>
    <cellStyle name="入力 13 3 2 2 3" xfId="12434"/>
    <cellStyle name="入力 13 3 2 3" xfId="12435"/>
    <cellStyle name="入力 13 3 2 3 2" xfId="12436"/>
    <cellStyle name="入力 13 3 2 3 3" xfId="12437"/>
    <cellStyle name="入力 13 3 2 4" xfId="12438"/>
    <cellStyle name="入力 13 3 2 5" xfId="12439"/>
    <cellStyle name="入力 13 3 3" xfId="12440"/>
    <cellStyle name="入力 13 3 3 2" xfId="12441"/>
    <cellStyle name="入力 13 3 3 2 2" xfId="12442"/>
    <cellStyle name="入力 13 3 3 2 3" xfId="12443"/>
    <cellStyle name="入力 13 3 3 3" xfId="12444"/>
    <cellStyle name="入力 13 3 3 3 2" xfId="12445"/>
    <cellStyle name="入力 13 3 3 3 3" xfId="12446"/>
    <cellStyle name="入力 13 3 3 4" xfId="12447"/>
    <cellStyle name="入力 13 3 3 5" xfId="12448"/>
    <cellStyle name="入力 13 3 4" xfId="12449"/>
    <cellStyle name="入力 13 3 4 2" xfId="12450"/>
    <cellStyle name="入力 13 3 4 2 2" xfId="12451"/>
    <cellStyle name="入力 13 3 4 2 3" xfId="12452"/>
    <cellStyle name="入力 13 3 4 3" xfId="12453"/>
    <cellStyle name="入力 13 3 4 3 2" xfId="12454"/>
    <cellStyle name="入力 13 3 4 3 3" xfId="12455"/>
    <cellStyle name="入力 13 3 4 4" xfId="12456"/>
    <cellStyle name="入力 13 3 4 5" xfId="12457"/>
    <cellStyle name="入力 13 3 5" xfId="12458"/>
    <cellStyle name="入力 13 3 5 2" xfId="12459"/>
    <cellStyle name="入力 13 3 5 2 2" xfId="12460"/>
    <cellStyle name="入力 13 3 5 2 3" xfId="12461"/>
    <cellStyle name="入力 13 3 5 3" xfId="12462"/>
    <cellStyle name="入力 13 3 5 3 2" xfId="12463"/>
    <cellStyle name="入力 13 3 5 3 3" xfId="12464"/>
    <cellStyle name="入力 13 3 5 4" xfId="12465"/>
    <cellStyle name="入力 13 3 5 5" xfId="12466"/>
    <cellStyle name="入力 13 3 6" xfId="12467"/>
    <cellStyle name="入力 13 3 6 2" xfId="12468"/>
    <cellStyle name="入力 13 3 6 2 2" xfId="12469"/>
    <cellStyle name="入力 13 3 6 2 3" xfId="12470"/>
    <cellStyle name="入力 13 3 6 3" xfId="12471"/>
    <cellStyle name="入力 13 3 6 3 2" xfId="12472"/>
    <cellStyle name="入力 13 3 6 3 3" xfId="12473"/>
    <cellStyle name="入力 13 3 6 4" xfId="12474"/>
    <cellStyle name="入力 13 3 6 5" xfId="12475"/>
    <cellStyle name="入力 13 3 7" xfId="12476"/>
    <cellStyle name="入力 13 3 7 2" xfId="12477"/>
    <cellStyle name="入力 13 3 7 3" xfId="12478"/>
    <cellStyle name="入力 13 3 8" xfId="12479"/>
    <cellStyle name="入力 13 3 8 2" xfId="12480"/>
    <cellStyle name="入力 13 3 8 3" xfId="12481"/>
    <cellStyle name="入力 13 3 9" xfId="12482"/>
    <cellStyle name="入力 13 4" xfId="12483"/>
    <cellStyle name="入力 13 4 10" xfId="12484"/>
    <cellStyle name="入力 13 4 2" xfId="12485"/>
    <cellStyle name="入力 13 4 2 2" xfId="12486"/>
    <cellStyle name="入力 13 4 2 2 2" xfId="12487"/>
    <cellStyle name="入力 13 4 2 2 3" xfId="12488"/>
    <cellStyle name="入力 13 4 2 3" xfId="12489"/>
    <cellStyle name="入力 13 4 2 3 2" xfId="12490"/>
    <cellStyle name="入力 13 4 2 3 3" xfId="12491"/>
    <cellStyle name="入力 13 4 2 4" xfId="12492"/>
    <cellStyle name="入力 13 4 2 5" xfId="12493"/>
    <cellStyle name="入力 13 4 3" xfId="12494"/>
    <cellStyle name="入力 13 4 3 2" xfId="12495"/>
    <cellStyle name="入力 13 4 3 2 2" xfId="12496"/>
    <cellStyle name="入力 13 4 3 2 3" xfId="12497"/>
    <cellStyle name="入力 13 4 3 3" xfId="12498"/>
    <cellStyle name="入力 13 4 3 3 2" xfId="12499"/>
    <cellStyle name="入力 13 4 3 3 3" xfId="12500"/>
    <cellStyle name="入力 13 4 3 4" xfId="12501"/>
    <cellStyle name="入力 13 4 3 5" xfId="12502"/>
    <cellStyle name="入力 13 4 4" xfId="12503"/>
    <cellStyle name="入力 13 4 4 2" xfId="12504"/>
    <cellStyle name="入力 13 4 4 2 2" xfId="12505"/>
    <cellStyle name="入力 13 4 4 2 3" xfId="12506"/>
    <cellStyle name="入力 13 4 4 3" xfId="12507"/>
    <cellStyle name="入力 13 4 4 3 2" xfId="12508"/>
    <cellStyle name="入力 13 4 4 3 3" xfId="12509"/>
    <cellStyle name="入力 13 4 4 4" xfId="12510"/>
    <cellStyle name="入力 13 4 4 5" xfId="12511"/>
    <cellStyle name="入力 13 4 5" xfId="12512"/>
    <cellStyle name="入力 13 4 5 2" xfId="12513"/>
    <cellStyle name="入力 13 4 5 2 2" xfId="12514"/>
    <cellStyle name="入力 13 4 5 2 3" xfId="12515"/>
    <cellStyle name="入力 13 4 5 3" xfId="12516"/>
    <cellStyle name="入力 13 4 5 3 2" xfId="12517"/>
    <cellStyle name="入力 13 4 5 3 3" xfId="12518"/>
    <cellStyle name="入力 13 4 5 4" xfId="12519"/>
    <cellStyle name="入力 13 4 5 5" xfId="12520"/>
    <cellStyle name="入力 13 4 6" xfId="12521"/>
    <cellStyle name="入力 13 4 6 2" xfId="12522"/>
    <cellStyle name="入力 13 4 6 2 2" xfId="12523"/>
    <cellStyle name="入力 13 4 6 2 3" xfId="12524"/>
    <cellStyle name="入力 13 4 6 3" xfId="12525"/>
    <cellStyle name="入力 13 4 6 3 2" xfId="12526"/>
    <cellStyle name="入力 13 4 6 3 3" xfId="12527"/>
    <cellStyle name="入力 13 4 6 4" xfId="12528"/>
    <cellStyle name="入力 13 4 6 5" xfId="12529"/>
    <cellStyle name="入力 13 4 7" xfId="12530"/>
    <cellStyle name="入力 13 4 7 2" xfId="12531"/>
    <cellStyle name="入力 13 4 7 3" xfId="12532"/>
    <cellStyle name="入力 13 4 8" xfId="12533"/>
    <cellStyle name="入力 13 4 8 2" xfId="12534"/>
    <cellStyle name="入力 13 4 8 3" xfId="12535"/>
    <cellStyle name="入力 13 4 9" xfId="12536"/>
    <cellStyle name="入力 13 5" xfId="12537"/>
    <cellStyle name="入力 13 5 2" xfId="12538"/>
    <cellStyle name="入力 13 5 2 2" xfId="12539"/>
    <cellStyle name="入力 13 5 2 3" xfId="12540"/>
    <cellStyle name="入力 13 5 3" xfId="12541"/>
    <cellStyle name="入力 13 5 3 2" xfId="12542"/>
    <cellStyle name="入力 13 5 3 3" xfId="12543"/>
    <cellStyle name="入力 13 5 4" xfId="12544"/>
    <cellStyle name="入力 13 5 5" xfId="12545"/>
    <cellStyle name="入力 13 6" xfId="12546"/>
    <cellStyle name="入力 13 6 2" xfId="12547"/>
    <cellStyle name="入力 13 6 2 2" xfId="12548"/>
    <cellStyle name="入力 13 6 2 3" xfId="12549"/>
    <cellStyle name="入力 13 6 3" xfId="12550"/>
    <cellStyle name="入力 13 6 3 2" xfId="12551"/>
    <cellStyle name="入力 13 6 3 3" xfId="12552"/>
    <cellStyle name="入力 13 6 4" xfId="12553"/>
    <cellStyle name="入力 13 6 5" xfId="12554"/>
    <cellStyle name="入力 13 7" xfId="12555"/>
    <cellStyle name="入力 13 7 2" xfId="12556"/>
    <cellStyle name="入力 13 7 2 2" xfId="12557"/>
    <cellStyle name="入力 13 7 2 3" xfId="12558"/>
    <cellStyle name="入力 13 7 3" xfId="12559"/>
    <cellStyle name="入力 13 7 3 2" xfId="12560"/>
    <cellStyle name="入力 13 7 3 3" xfId="12561"/>
    <cellStyle name="入力 13 7 4" xfId="12562"/>
    <cellStyle name="入力 13 7 5" xfId="12563"/>
    <cellStyle name="入力 13 8" xfId="12564"/>
    <cellStyle name="入力 13 8 2" xfId="12565"/>
    <cellStyle name="入力 13 8 3" xfId="12566"/>
    <cellStyle name="入力 13 9" xfId="12567"/>
    <cellStyle name="入力 14" xfId="12568"/>
    <cellStyle name="入力 14 10" xfId="12569"/>
    <cellStyle name="入力 14 11" xfId="12570"/>
    <cellStyle name="入力 14 12" xfId="45986"/>
    <cellStyle name="入力 14 13" xfId="45754"/>
    <cellStyle name="入力 14 2" xfId="12571"/>
    <cellStyle name="入力 14 2 10" xfId="46217"/>
    <cellStyle name="入力 14 2 11" xfId="46449"/>
    <cellStyle name="入力 14 2 2" xfId="12572"/>
    <cellStyle name="入力 14 2 2 10" xfId="12573"/>
    <cellStyle name="入力 14 2 2 2" xfId="12574"/>
    <cellStyle name="入力 14 2 2 2 2" xfId="12575"/>
    <cellStyle name="入力 14 2 2 2 2 2" xfId="12576"/>
    <cellStyle name="入力 14 2 2 2 2 3" xfId="12577"/>
    <cellStyle name="入力 14 2 2 2 3" xfId="12578"/>
    <cellStyle name="入力 14 2 2 2 3 2" xfId="12579"/>
    <cellStyle name="入力 14 2 2 2 3 3" xfId="12580"/>
    <cellStyle name="入力 14 2 2 2 4" xfId="12581"/>
    <cellStyle name="入力 14 2 2 2 5" xfId="12582"/>
    <cellStyle name="入力 14 2 2 3" xfId="12583"/>
    <cellStyle name="入力 14 2 2 3 2" xfId="12584"/>
    <cellStyle name="入力 14 2 2 3 2 2" xfId="12585"/>
    <cellStyle name="入力 14 2 2 3 2 3" xfId="12586"/>
    <cellStyle name="入力 14 2 2 3 3" xfId="12587"/>
    <cellStyle name="入力 14 2 2 3 3 2" xfId="12588"/>
    <cellStyle name="入力 14 2 2 3 3 3" xfId="12589"/>
    <cellStyle name="入力 14 2 2 3 4" xfId="12590"/>
    <cellStyle name="入力 14 2 2 3 5" xfId="12591"/>
    <cellStyle name="入力 14 2 2 4" xfId="12592"/>
    <cellStyle name="入力 14 2 2 4 2" xfId="12593"/>
    <cellStyle name="入力 14 2 2 4 2 2" xfId="12594"/>
    <cellStyle name="入力 14 2 2 4 2 3" xfId="12595"/>
    <cellStyle name="入力 14 2 2 4 3" xfId="12596"/>
    <cellStyle name="入力 14 2 2 4 3 2" xfId="12597"/>
    <cellStyle name="入力 14 2 2 4 3 3" xfId="12598"/>
    <cellStyle name="入力 14 2 2 4 4" xfId="12599"/>
    <cellStyle name="入力 14 2 2 4 5" xfId="12600"/>
    <cellStyle name="入力 14 2 2 5" xfId="12601"/>
    <cellStyle name="入力 14 2 2 5 2" xfId="12602"/>
    <cellStyle name="入力 14 2 2 5 2 2" xfId="12603"/>
    <cellStyle name="入力 14 2 2 5 2 3" xfId="12604"/>
    <cellStyle name="入力 14 2 2 5 3" xfId="12605"/>
    <cellStyle name="入力 14 2 2 5 3 2" xfId="12606"/>
    <cellStyle name="入力 14 2 2 5 3 3" xfId="12607"/>
    <cellStyle name="入力 14 2 2 5 4" xfId="12608"/>
    <cellStyle name="入力 14 2 2 5 5" xfId="12609"/>
    <cellStyle name="入力 14 2 2 6" xfId="12610"/>
    <cellStyle name="入力 14 2 2 6 2" xfId="12611"/>
    <cellStyle name="入力 14 2 2 6 2 2" xfId="12612"/>
    <cellStyle name="入力 14 2 2 6 2 3" xfId="12613"/>
    <cellStyle name="入力 14 2 2 6 3" xfId="12614"/>
    <cellStyle name="入力 14 2 2 6 3 2" xfId="12615"/>
    <cellStyle name="入力 14 2 2 6 3 3" xfId="12616"/>
    <cellStyle name="入力 14 2 2 6 4" xfId="12617"/>
    <cellStyle name="入力 14 2 2 6 5" xfId="12618"/>
    <cellStyle name="入力 14 2 2 7" xfId="12619"/>
    <cellStyle name="入力 14 2 2 7 2" xfId="12620"/>
    <cellStyle name="入力 14 2 2 7 3" xfId="12621"/>
    <cellStyle name="入力 14 2 2 8" xfId="12622"/>
    <cellStyle name="入力 14 2 2 8 2" xfId="12623"/>
    <cellStyle name="入力 14 2 2 8 3" xfId="12624"/>
    <cellStyle name="入力 14 2 2 9" xfId="12625"/>
    <cellStyle name="入力 14 2 3" xfId="12626"/>
    <cellStyle name="入力 14 2 3 10" xfId="12627"/>
    <cellStyle name="入力 14 2 3 2" xfId="12628"/>
    <cellStyle name="入力 14 2 3 2 2" xfId="12629"/>
    <cellStyle name="入力 14 2 3 2 2 2" xfId="12630"/>
    <cellStyle name="入力 14 2 3 2 2 3" xfId="12631"/>
    <cellStyle name="入力 14 2 3 2 3" xfId="12632"/>
    <cellStyle name="入力 14 2 3 2 3 2" xfId="12633"/>
    <cellStyle name="入力 14 2 3 2 3 3" xfId="12634"/>
    <cellStyle name="入力 14 2 3 2 4" xfId="12635"/>
    <cellStyle name="入力 14 2 3 2 5" xfId="12636"/>
    <cellStyle name="入力 14 2 3 3" xfId="12637"/>
    <cellStyle name="入力 14 2 3 3 2" xfId="12638"/>
    <cellStyle name="入力 14 2 3 3 2 2" xfId="12639"/>
    <cellStyle name="入力 14 2 3 3 2 3" xfId="12640"/>
    <cellStyle name="入力 14 2 3 3 3" xfId="12641"/>
    <cellStyle name="入力 14 2 3 3 3 2" xfId="12642"/>
    <cellStyle name="入力 14 2 3 3 3 3" xfId="12643"/>
    <cellStyle name="入力 14 2 3 3 4" xfId="12644"/>
    <cellStyle name="入力 14 2 3 3 5" xfId="12645"/>
    <cellStyle name="入力 14 2 3 4" xfId="12646"/>
    <cellStyle name="入力 14 2 3 4 2" xfId="12647"/>
    <cellStyle name="入力 14 2 3 4 2 2" xfId="12648"/>
    <cellStyle name="入力 14 2 3 4 2 3" xfId="12649"/>
    <cellStyle name="入力 14 2 3 4 3" xfId="12650"/>
    <cellStyle name="入力 14 2 3 4 3 2" xfId="12651"/>
    <cellStyle name="入力 14 2 3 4 3 3" xfId="12652"/>
    <cellStyle name="入力 14 2 3 4 4" xfId="12653"/>
    <cellStyle name="入力 14 2 3 4 5" xfId="12654"/>
    <cellStyle name="入力 14 2 3 5" xfId="12655"/>
    <cellStyle name="入力 14 2 3 5 2" xfId="12656"/>
    <cellStyle name="入力 14 2 3 5 2 2" xfId="12657"/>
    <cellStyle name="入力 14 2 3 5 2 3" xfId="12658"/>
    <cellStyle name="入力 14 2 3 5 3" xfId="12659"/>
    <cellStyle name="入力 14 2 3 5 3 2" xfId="12660"/>
    <cellStyle name="入力 14 2 3 5 3 3" xfId="12661"/>
    <cellStyle name="入力 14 2 3 5 4" xfId="12662"/>
    <cellStyle name="入力 14 2 3 5 5" xfId="12663"/>
    <cellStyle name="入力 14 2 3 6" xfId="12664"/>
    <cellStyle name="入力 14 2 3 6 2" xfId="12665"/>
    <cellStyle name="入力 14 2 3 6 2 2" xfId="12666"/>
    <cellStyle name="入力 14 2 3 6 2 3" xfId="12667"/>
    <cellStyle name="入力 14 2 3 6 3" xfId="12668"/>
    <cellStyle name="入力 14 2 3 6 3 2" xfId="12669"/>
    <cellStyle name="入力 14 2 3 6 3 3" xfId="12670"/>
    <cellStyle name="入力 14 2 3 6 4" xfId="12671"/>
    <cellStyle name="入力 14 2 3 6 5" xfId="12672"/>
    <cellStyle name="入力 14 2 3 7" xfId="12673"/>
    <cellStyle name="入力 14 2 3 7 2" xfId="12674"/>
    <cellStyle name="入力 14 2 3 7 3" xfId="12675"/>
    <cellStyle name="入力 14 2 3 8" xfId="12676"/>
    <cellStyle name="入力 14 2 3 8 2" xfId="12677"/>
    <cellStyle name="入力 14 2 3 8 3" xfId="12678"/>
    <cellStyle name="入力 14 2 3 9" xfId="12679"/>
    <cellStyle name="入力 14 2 4" xfId="12680"/>
    <cellStyle name="入力 14 2 4 2" xfId="12681"/>
    <cellStyle name="入力 14 2 4 2 2" xfId="12682"/>
    <cellStyle name="入力 14 2 4 2 3" xfId="12683"/>
    <cellStyle name="入力 14 2 4 3" xfId="12684"/>
    <cellStyle name="入力 14 2 4 3 2" xfId="12685"/>
    <cellStyle name="入力 14 2 4 3 3" xfId="12686"/>
    <cellStyle name="入力 14 2 4 4" xfId="12687"/>
    <cellStyle name="入力 14 2 4 5" xfId="12688"/>
    <cellStyle name="入力 14 2 5" xfId="12689"/>
    <cellStyle name="入力 14 2 5 2" xfId="12690"/>
    <cellStyle name="入力 14 2 5 2 2" xfId="12691"/>
    <cellStyle name="入力 14 2 5 2 3" xfId="12692"/>
    <cellStyle name="入力 14 2 5 3" xfId="12693"/>
    <cellStyle name="入力 14 2 5 3 2" xfId="12694"/>
    <cellStyle name="入力 14 2 5 3 3" xfId="12695"/>
    <cellStyle name="入力 14 2 5 4" xfId="12696"/>
    <cellStyle name="入力 14 2 5 5" xfId="12697"/>
    <cellStyle name="入力 14 2 6" xfId="12698"/>
    <cellStyle name="入力 14 2 6 2" xfId="12699"/>
    <cellStyle name="入力 14 2 6 2 2" xfId="12700"/>
    <cellStyle name="入力 14 2 6 2 3" xfId="12701"/>
    <cellStyle name="入力 14 2 6 3" xfId="12702"/>
    <cellStyle name="入力 14 2 6 3 2" xfId="12703"/>
    <cellStyle name="入力 14 2 6 3 3" xfId="12704"/>
    <cellStyle name="入力 14 2 6 4" xfId="12705"/>
    <cellStyle name="入力 14 2 6 5" xfId="12706"/>
    <cellStyle name="入力 14 2 7" xfId="12707"/>
    <cellStyle name="入力 14 2 7 2" xfId="12708"/>
    <cellStyle name="入力 14 2 7 3" xfId="12709"/>
    <cellStyle name="入力 14 2 8" xfId="12710"/>
    <cellStyle name="入力 14 2 9" xfId="12711"/>
    <cellStyle name="入力 14 3" xfId="12712"/>
    <cellStyle name="入力 14 3 10" xfId="12713"/>
    <cellStyle name="入力 14 3 2" xfId="12714"/>
    <cellStyle name="入力 14 3 2 2" xfId="12715"/>
    <cellStyle name="入力 14 3 2 2 2" xfId="12716"/>
    <cellStyle name="入力 14 3 2 2 3" xfId="12717"/>
    <cellStyle name="入力 14 3 2 3" xfId="12718"/>
    <cellStyle name="入力 14 3 2 3 2" xfId="12719"/>
    <cellStyle name="入力 14 3 2 3 3" xfId="12720"/>
    <cellStyle name="入力 14 3 2 4" xfId="12721"/>
    <cellStyle name="入力 14 3 2 5" xfId="12722"/>
    <cellStyle name="入力 14 3 3" xfId="12723"/>
    <cellStyle name="入力 14 3 3 2" xfId="12724"/>
    <cellStyle name="入力 14 3 3 2 2" xfId="12725"/>
    <cellStyle name="入力 14 3 3 2 3" xfId="12726"/>
    <cellStyle name="入力 14 3 3 3" xfId="12727"/>
    <cellStyle name="入力 14 3 3 3 2" xfId="12728"/>
    <cellStyle name="入力 14 3 3 3 3" xfId="12729"/>
    <cellStyle name="入力 14 3 3 4" xfId="12730"/>
    <cellStyle name="入力 14 3 3 5" xfId="12731"/>
    <cellStyle name="入力 14 3 4" xfId="12732"/>
    <cellStyle name="入力 14 3 4 2" xfId="12733"/>
    <cellStyle name="入力 14 3 4 2 2" xfId="12734"/>
    <cellStyle name="入力 14 3 4 2 3" xfId="12735"/>
    <cellStyle name="入力 14 3 4 3" xfId="12736"/>
    <cellStyle name="入力 14 3 4 3 2" xfId="12737"/>
    <cellStyle name="入力 14 3 4 3 3" xfId="12738"/>
    <cellStyle name="入力 14 3 4 4" xfId="12739"/>
    <cellStyle name="入力 14 3 4 5" xfId="12740"/>
    <cellStyle name="入力 14 3 5" xfId="12741"/>
    <cellStyle name="入力 14 3 5 2" xfId="12742"/>
    <cellStyle name="入力 14 3 5 2 2" xfId="12743"/>
    <cellStyle name="入力 14 3 5 2 3" xfId="12744"/>
    <cellStyle name="入力 14 3 5 3" xfId="12745"/>
    <cellStyle name="入力 14 3 5 3 2" xfId="12746"/>
    <cellStyle name="入力 14 3 5 3 3" xfId="12747"/>
    <cellStyle name="入力 14 3 5 4" xfId="12748"/>
    <cellStyle name="入力 14 3 5 5" xfId="12749"/>
    <cellStyle name="入力 14 3 6" xfId="12750"/>
    <cellStyle name="入力 14 3 6 2" xfId="12751"/>
    <cellStyle name="入力 14 3 6 2 2" xfId="12752"/>
    <cellStyle name="入力 14 3 6 2 3" xfId="12753"/>
    <cellStyle name="入力 14 3 6 3" xfId="12754"/>
    <cellStyle name="入力 14 3 6 3 2" xfId="12755"/>
    <cellStyle name="入力 14 3 6 3 3" xfId="12756"/>
    <cellStyle name="入力 14 3 6 4" xfId="12757"/>
    <cellStyle name="入力 14 3 6 5" xfId="12758"/>
    <cellStyle name="入力 14 3 7" xfId="12759"/>
    <cellStyle name="入力 14 3 7 2" xfId="12760"/>
    <cellStyle name="入力 14 3 7 3" xfId="12761"/>
    <cellStyle name="入力 14 3 8" xfId="12762"/>
    <cellStyle name="入力 14 3 8 2" xfId="12763"/>
    <cellStyle name="入力 14 3 8 3" xfId="12764"/>
    <cellStyle name="入力 14 3 9" xfId="12765"/>
    <cellStyle name="入力 14 4" xfId="12766"/>
    <cellStyle name="入力 14 4 10" xfId="12767"/>
    <cellStyle name="入力 14 4 2" xfId="12768"/>
    <cellStyle name="入力 14 4 2 2" xfId="12769"/>
    <cellStyle name="入力 14 4 2 2 2" xfId="12770"/>
    <cellStyle name="入力 14 4 2 2 3" xfId="12771"/>
    <cellStyle name="入力 14 4 2 3" xfId="12772"/>
    <cellStyle name="入力 14 4 2 3 2" xfId="12773"/>
    <cellStyle name="入力 14 4 2 3 3" xfId="12774"/>
    <cellStyle name="入力 14 4 2 4" xfId="12775"/>
    <cellStyle name="入力 14 4 2 5" xfId="12776"/>
    <cellStyle name="入力 14 4 3" xfId="12777"/>
    <cellStyle name="入力 14 4 3 2" xfId="12778"/>
    <cellStyle name="入力 14 4 3 2 2" xfId="12779"/>
    <cellStyle name="入力 14 4 3 2 3" xfId="12780"/>
    <cellStyle name="入力 14 4 3 3" xfId="12781"/>
    <cellStyle name="入力 14 4 3 3 2" xfId="12782"/>
    <cellStyle name="入力 14 4 3 3 3" xfId="12783"/>
    <cellStyle name="入力 14 4 3 4" xfId="12784"/>
    <cellStyle name="入力 14 4 3 5" xfId="12785"/>
    <cellStyle name="入力 14 4 4" xfId="12786"/>
    <cellStyle name="入力 14 4 4 2" xfId="12787"/>
    <cellStyle name="入力 14 4 4 2 2" xfId="12788"/>
    <cellStyle name="入力 14 4 4 2 3" xfId="12789"/>
    <cellStyle name="入力 14 4 4 3" xfId="12790"/>
    <cellStyle name="入力 14 4 4 3 2" xfId="12791"/>
    <cellStyle name="入力 14 4 4 3 3" xfId="12792"/>
    <cellStyle name="入力 14 4 4 4" xfId="12793"/>
    <cellStyle name="入力 14 4 4 5" xfId="12794"/>
    <cellStyle name="入力 14 4 5" xfId="12795"/>
    <cellStyle name="入力 14 4 5 2" xfId="12796"/>
    <cellStyle name="入力 14 4 5 2 2" xfId="12797"/>
    <cellStyle name="入力 14 4 5 2 3" xfId="12798"/>
    <cellStyle name="入力 14 4 5 3" xfId="12799"/>
    <cellStyle name="入力 14 4 5 3 2" xfId="12800"/>
    <cellStyle name="入力 14 4 5 3 3" xfId="12801"/>
    <cellStyle name="入力 14 4 5 4" xfId="12802"/>
    <cellStyle name="入力 14 4 5 5" xfId="12803"/>
    <cellStyle name="入力 14 4 6" xfId="12804"/>
    <cellStyle name="入力 14 4 6 2" xfId="12805"/>
    <cellStyle name="入力 14 4 6 2 2" xfId="12806"/>
    <cellStyle name="入力 14 4 6 2 3" xfId="12807"/>
    <cellStyle name="入力 14 4 6 3" xfId="12808"/>
    <cellStyle name="入力 14 4 6 3 2" xfId="12809"/>
    <cellStyle name="入力 14 4 6 3 3" xfId="12810"/>
    <cellStyle name="入力 14 4 6 4" xfId="12811"/>
    <cellStyle name="入力 14 4 6 5" xfId="12812"/>
    <cellStyle name="入力 14 4 7" xfId="12813"/>
    <cellStyle name="入力 14 4 7 2" xfId="12814"/>
    <cellStyle name="入力 14 4 7 3" xfId="12815"/>
    <cellStyle name="入力 14 4 8" xfId="12816"/>
    <cellStyle name="入力 14 4 8 2" xfId="12817"/>
    <cellStyle name="入力 14 4 8 3" xfId="12818"/>
    <cellStyle name="入力 14 4 9" xfId="12819"/>
    <cellStyle name="入力 14 5" xfId="12820"/>
    <cellStyle name="入力 14 5 2" xfId="12821"/>
    <cellStyle name="入力 14 5 2 2" xfId="12822"/>
    <cellStyle name="入力 14 5 2 3" xfId="12823"/>
    <cellStyle name="入力 14 5 3" xfId="12824"/>
    <cellStyle name="入力 14 5 3 2" xfId="12825"/>
    <cellStyle name="入力 14 5 3 3" xfId="12826"/>
    <cellStyle name="入力 14 5 4" xfId="12827"/>
    <cellStyle name="入力 14 5 5" xfId="12828"/>
    <cellStyle name="入力 14 6" xfId="12829"/>
    <cellStyle name="入力 14 6 2" xfId="12830"/>
    <cellStyle name="入力 14 6 2 2" xfId="12831"/>
    <cellStyle name="入力 14 6 2 3" xfId="12832"/>
    <cellStyle name="入力 14 6 3" xfId="12833"/>
    <cellStyle name="入力 14 6 3 2" xfId="12834"/>
    <cellStyle name="入力 14 6 3 3" xfId="12835"/>
    <cellStyle name="入力 14 6 4" xfId="12836"/>
    <cellStyle name="入力 14 6 5" xfId="12837"/>
    <cellStyle name="入力 14 7" xfId="12838"/>
    <cellStyle name="入力 14 7 2" xfId="12839"/>
    <cellStyle name="入力 14 7 2 2" xfId="12840"/>
    <cellStyle name="入力 14 7 2 3" xfId="12841"/>
    <cellStyle name="入力 14 7 3" xfId="12842"/>
    <cellStyle name="入力 14 7 3 2" xfId="12843"/>
    <cellStyle name="入力 14 7 3 3" xfId="12844"/>
    <cellStyle name="入力 14 7 4" xfId="12845"/>
    <cellStyle name="入力 14 7 5" xfId="12846"/>
    <cellStyle name="入力 14 8" xfId="12847"/>
    <cellStyle name="入力 14 8 2" xfId="12848"/>
    <cellStyle name="入力 14 8 3" xfId="12849"/>
    <cellStyle name="入力 14 9" xfId="12850"/>
    <cellStyle name="入力 15" xfId="12851"/>
    <cellStyle name="入力 15 10" xfId="12852"/>
    <cellStyle name="入力 15 11" xfId="12853"/>
    <cellStyle name="入力 15 12" xfId="45987"/>
    <cellStyle name="入力 15 13" xfId="45753"/>
    <cellStyle name="入力 15 2" xfId="12854"/>
    <cellStyle name="入力 15 2 10" xfId="46218"/>
    <cellStyle name="入力 15 2 11" xfId="46450"/>
    <cellStyle name="入力 15 2 2" xfId="12855"/>
    <cellStyle name="入力 15 2 2 10" xfId="12856"/>
    <cellStyle name="入力 15 2 2 2" xfId="12857"/>
    <cellStyle name="入力 15 2 2 2 2" xfId="12858"/>
    <cellStyle name="入力 15 2 2 2 2 2" xfId="12859"/>
    <cellStyle name="入力 15 2 2 2 2 3" xfId="12860"/>
    <cellStyle name="入力 15 2 2 2 3" xfId="12861"/>
    <cellStyle name="入力 15 2 2 2 3 2" xfId="12862"/>
    <cellStyle name="入力 15 2 2 2 3 3" xfId="12863"/>
    <cellStyle name="入力 15 2 2 2 4" xfId="12864"/>
    <cellStyle name="入力 15 2 2 2 5" xfId="12865"/>
    <cellStyle name="入力 15 2 2 3" xfId="12866"/>
    <cellStyle name="入力 15 2 2 3 2" xfId="12867"/>
    <cellStyle name="入力 15 2 2 3 2 2" xfId="12868"/>
    <cellStyle name="入力 15 2 2 3 2 3" xfId="12869"/>
    <cellStyle name="入力 15 2 2 3 3" xfId="12870"/>
    <cellStyle name="入力 15 2 2 3 3 2" xfId="12871"/>
    <cellStyle name="入力 15 2 2 3 3 3" xfId="12872"/>
    <cellStyle name="入力 15 2 2 3 4" xfId="12873"/>
    <cellStyle name="入力 15 2 2 3 5" xfId="12874"/>
    <cellStyle name="入力 15 2 2 4" xfId="12875"/>
    <cellStyle name="入力 15 2 2 4 2" xfId="12876"/>
    <cellStyle name="入力 15 2 2 4 2 2" xfId="12877"/>
    <cellStyle name="入力 15 2 2 4 2 3" xfId="12878"/>
    <cellStyle name="入力 15 2 2 4 3" xfId="12879"/>
    <cellStyle name="入力 15 2 2 4 3 2" xfId="12880"/>
    <cellStyle name="入力 15 2 2 4 3 3" xfId="12881"/>
    <cellStyle name="入力 15 2 2 4 4" xfId="12882"/>
    <cellStyle name="入力 15 2 2 4 5" xfId="12883"/>
    <cellStyle name="入力 15 2 2 5" xfId="12884"/>
    <cellStyle name="入力 15 2 2 5 2" xfId="12885"/>
    <cellStyle name="入力 15 2 2 5 2 2" xfId="12886"/>
    <cellStyle name="入力 15 2 2 5 2 3" xfId="12887"/>
    <cellStyle name="入力 15 2 2 5 3" xfId="12888"/>
    <cellStyle name="入力 15 2 2 5 3 2" xfId="12889"/>
    <cellStyle name="入力 15 2 2 5 3 3" xfId="12890"/>
    <cellStyle name="入力 15 2 2 5 4" xfId="12891"/>
    <cellStyle name="入力 15 2 2 5 5" xfId="12892"/>
    <cellStyle name="入力 15 2 2 6" xfId="12893"/>
    <cellStyle name="入力 15 2 2 6 2" xfId="12894"/>
    <cellStyle name="入力 15 2 2 6 2 2" xfId="12895"/>
    <cellStyle name="入力 15 2 2 6 2 3" xfId="12896"/>
    <cellStyle name="入力 15 2 2 6 3" xfId="12897"/>
    <cellStyle name="入力 15 2 2 6 3 2" xfId="12898"/>
    <cellStyle name="入力 15 2 2 6 3 3" xfId="12899"/>
    <cellStyle name="入力 15 2 2 6 4" xfId="12900"/>
    <cellStyle name="入力 15 2 2 6 5" xfId="12901"/>
    <cellStyle name="入力 15 2 2 7" xfId="12902"/>
    <cellStyle name="入力 15 2 2 7 2" xfId="12903"/>
    <cellStyle name="入力 15 2 2 7 3" xfId="12904"/>
    <cellStyle name="入力 15 2 2 8" xfId="12905"/>
    <cellStyle name="入力 15 2 2 8 2" xfId="12906"/>
    <cellStyle name="入力 15 2 2 8 3" xfId="12907"/>
    <cellStyle name="入力 15 2 2 9" xfId="12908"/>
    <cellStyle name="入力 15 2 3" xfId="12909"/>
    <cellStyle name="入力 15 2 3 10" xfId="12910"/>
    <cellStyle name="入力 15 2 3 2" xfId="12911"/>
    <cellStyle name="入力 15 2 3 2 2" xfId="12912"/>
    <cellStyle name="入力 15 2 3 2 2 2" xfId="12913"/>
    <cellStyle name="入力 15 2 3 2 2 3" xfId="12914"/>
    <cellStyle name="入力 15 2 3 2 3" xfId="12915"/>
    <cellStyle name="入力 15 2 3 2 3 2" xfId="12916"/>
    <cellStyle name="入力 15 2 3 2 3 3" xfId="12917"/>
    <cellStyle name="入力 15 2 3 2 4" xfId="12918"/>
    <cellStyle name="入力 15 2 3 2 5" xfId="12919"/>
    <cellStyle name="入力 15 2 3 3" xfId="12920"/>
    <cellStyle name="入力 15 2 3 3 2" xfId="12921"/>
    <cellStyle name="入力 15 2 3 3 2 2" xfId="12922"/>
    <cellStyle name="入力 15 2 3 3 2 3" xfId="12923"/>
    <cellStyle name="入力 15 2 3 3 3" xfId="12924"/>
    <cellStyle name="入力 15 2 3 3 3 2" xfId="12925"/>
    <cellStyle name="入力 15 2 3 3 3 3" xfId="12926"/>
    <cellStyle name="入力 15 2 3 3 4" xfId="12927"/>
    <cellStyle name="入力 15 2 3 3 5" xfId="12928"/>
    <cellStyle name="入力 15 2 3 4" xfId="12929"/>
    <cellStyle name="入力 15 2 3 4 2" xfId="12930"/>
    <cellStyle name="入力 15 2 3 4 2 2" xfId="12931"/>
    <cellStyle name="入力 15 2 3 4 2 3" xfId="12932"/>
    <cellStyle name="入力 15 2 3 4 3" xfId="12933"/>
    <cellStyle name="入力 15 2 3 4 3 2" xfId="12934"/>
    <cellStyle name="入力 15 2 3 4 3 3" xfId="12935"/>
    <cellStyle name="入力 15 2 3 4 4" xfId="12936"/>
    <cellStyle name="入力 15 2 3 4 5" xfId="12937"/>
    <cellStyle name="入力 15 2 3 5" xfId="12938"/>
    <cellStyle name="入力 15 2 3 5 2" xfId="12939"/>
    <cellStyle name="入力 15 2 3 5 2 2" xfId="12940"/>
    <cellStyle name="入力 15 2 3 5 2 3" xfId="12941"/>
    <cellStyle name="入力 15 2 3 5 3" xfId="12942"/>
    <cellStyle name="入力 15 2 3 5 3 2" xfId="12943"/>
    <cellStyle name="入力 15 2 3 5 3 3" xfId="12944"/>
    <cellStyle name="入力 15 2 3 5 4" xfId="12945"/>
    <cellStyle name="入力 15 2 3 5 5" xfId="12946"/>
    <cellStyle name="入力 15 2 3 6" xfId="12947"/>
    <cellStyle name="入力 15 2 3 6 2" xfId="12948"/>
    <cellStyle name="入力 15 2 3 6 2 2" xfId="12949"/>
    <cellStyle name="入力 15 2 3 6 2 3" xfId="12950"/>
    <cellStyle name="入力 15 2 3 6 3" xfId="12951"/>
    <cellStyle name="入力 15 2 3 6 3 2" xfId="12952"/>
    <cellStyle name="入力 15 2 3 6 3 3" xfId="12953"/>
    <cellStyle name="入力 15 2 3 6 4" xfId="12954"/>
    <cellStyle name="入力 15 2 3 6 5" xfId="12955"/>
    <cellStyle name="入力 15 2 3 7" xfId="12956"/>
    <cellStyle name="入力 15 2 3 7 2" xfId="12957"/>
    <cellStyle name="入力 15 2 3 7 3" xfId="12958"/>
    <cellStyle name="入力 15 2 3 8" xfId="12959"/>
    <cellStyle name="入力 15 2 3 8 2" xfId="12960"/>
    <cellStyle name="入力 15 2 3 8 3" xfId="12961"/>
    <cellStyle name="入力 15 2 3 9" xfId="12962"/>
    <cellStyle name="入力 15 2 4" xfId="12963"/>
    <cellStyle name="入力 15 2 4 2" xfId="12964"/>
    <cellStyle name="入力 15 2 4 2 2" xfId="12965"/>
    <cellStyle name="入力 15 2 4 2 3" xfId="12966"/>
    <cellStyle name="入力 15 2 4 3" xfId="12967"/>
    <cellStyle name="入力 15 2 4 3 2" xfId="12968"/>
    <cellStyle name="入力 15 2 4 3 3" xfId="12969"/>
    <cellStyle name="入力 15 2 4 4" xfId="12970"/>
    <cellStyle name="入力 15 2 4 5" xfId="12971"/>
    <cellStyle name="入力 15 2 5" xfId="12972"/>
    <cellStyle name="入力 15 2 5 2" xfId="12973"/>
    <cellStyle name="入力 15 2 5 2 2" xfId="12974"/>
    <cellStyle name="入力 15 2 5 2 3" xfId="12975"/>
    <cellStyle name="入力 15 2 5 3" xfId="12976"/>
    <cellStyle name="入力 15 2 5 3 2" xfId="12977"/>
    <cellStyle name="入力 15 2 5 3 3" xfId="12978"/>
    <cellStyle name="入力 15 2 5 4" xfId="12979"/>
    <cellStyle name="入力 15 2 5 5" xfId="12980"/>
    <cellStyle name="入力 15 2 6" xfId="12981"/>
    <cellStyle name="入力 15 2 6 2" xfId="12982"/>
    <cellStyle name="入力 15 2 6 2 2" xfId="12983"/>
    <cellStyle name="入力 15 2 6 2 3" xfId="12984"/>
    <cellStyle name="入力 15 2 6 3" xfId="12985"/>
    <cellStyle name="入力 15 2 6 3 2" xfId="12986"/>
    <cellStyle name="入力 15 2 6 3 3" xfId="12987"/>
    <cellStyle name="入力 15 2 6 4" xfId="12988"/>
    <cellStyle name="入力 15 2 6 5" xfId="12989"/>
    <cellStyle name="入力 15 2 7" xfId="12990"/>
    <cellStyle name="入力 15 2 7 2" xfId="12991"/>
    <cellStyle name="入力 15 2 7 3" xfId="12992"/>
    <cellStyle name="入力 15 2 8" xfId="12993"/>
    <cellStyle name="入力 15 2 9" xfId="12994"/>
    <cellStyle name="入力 15 3" xfId="12995"/>
    <cellStyle name="入力 15 3 10" xfId="12996"/>
    <cellStyle name="入力 15 3 2" xfId="12997"/>
    <cellStyle name="入力 15 3 2 2" xfId="12998"/>
    <cellStyle name="入力 15 3 2 2 2" xfId="12999"/>
    <cellStyle name="入力 15 3 2 2 3" xfId="13000"/>
    <cellStyle name="入力 15 3 2 3" xfId="13001"/>
    <cellStyle name="入力 15 3 2 3 2" xfId="13002"/>
    <cellStyle name="入力 15 3 2 3 3" xfId="13003"/>
    <cellStyle name="入力 15 3 2 4" xfId="13004"/>
    <cellStyle name="入力 15 3 2 5" xfId="13005"/>
    <cellStyle name="入力 15 3 3" xfId="13006"/>
    <cellStyle name="入力 15 3 3 2" xfId="13007"/>
    <cellStyle name="入力 15 3 3 2 2" xfId="13008"/>
    <cellStyle name="入力 15 3 3 2 3" xfId="13009"/>
    <cellStyle name="入力 15 3 3 3" xfId="13010"/>
    <cellStyle name="入力 15 3 3 3 2" xfId="13011"/>
    <cellStyle name="入力 15 3 3 3 3" xfId="13012"/>
    <cellStyle name="入力 15 3 3 4" xfId="13013"/>
    <cellStyle name="入力 15 3 3 5" xfId="13014"/>
    <cellStyle name="入力 15 3 4" xfId="13015"/>
    <cellStyle name="入力 15 3 4 2" xfId="13016"/>
    <cellStyle name="入力 15 3 4 2 2" xfId="13017"/>
    <cellStyle name="入力 15 3 4 2 3" xfId="13018"/>
    <cellStyle name="入力 15 3 4 3" xfId="13019"/>
    <cellStyle name="入力 15 3 4 3 2" xfId="13020"/>
    <cellStyle name="入力 15 3 4 3 3" xfId="13021"/>
    <cellStyle name="入力 15 3 4 4" xfId="13022"/>
    <cellStyle name="入力 15 3 4 5" xfId="13023"/>
    <cellStyle name="入力 15 3 5" xfId="13024"/>
    <cellStyle name="入力 15 3 5 2" xfId="13025"/>
    <cellStyle name="入力 15 3 5 2 2" xfId="13026"/>
    <cellStyle name="入力 15 3 5 2 3" xfId="13027"/>
    <cellStyle name="入力 15 3 5 3" xfId="13028"/>
    <cellStyle name="入力 15 3 5 3 2" xfId="13029"/>
    <cellStyle name="入力 15 3 5 3 3" xfId="13030"/>
    <cellStyle name="入力 15 3 5 4" xfId="13031"/>
    <cellStyle name="入力 15 3 5 5" xfId="13032"/>
    <cellStyle name="入力 15 3 6" xfId="13033"/>
    <cellStyle name="入力 15 3 6 2" xfId="13034"/>
    <cellStyle name="入力 15 3 6 2 2" xfId="13035"/>
    <cellStyle name="入力 15 3 6 2 3" xfId="13036"/>
    <cellStyle name="入力 15 3 6 3" xfId="13037"/>
    <cellStyle name="入力 15 3 6 3 2" xfId="13038"/>
    <cellStyle name="入力 15 3 6 3 3" xfId="13039"/>
    <cellStyle name="入力 15 3 6 4" xfId="13040"/>
    <cellStyle name="入力 15 3 6 5" xfId="13041"/>
    <cellStyle name="入力 15 3 7" xfId="13042"/>
    <cellStyle name="入力 15 3 7 2" xfId="13043"/>
    <cellStyle name="入力 15 3 7 3" xfId="13044"/>
    <cellStyle name="入力 15 3 8" xfId="13045"/>
    <cellStyle name="入力 15 3 8 2" xfId="13046"/>
    <cellStyle name="入力 15 3 8 3" xfId="13047"/>
    <cellStyle name="入力 15 3 9" xfId="13048"/>
    <cellStyle name="入力 15 4" xfId="13049"/>
    <cellStyle name="入力 15 4 10" xfId="13050"/>
    <cellStyle name="入力 15 4 2" xfId="13051"/>
    <cellStyle name="入力 15 4 2 2" xfId="13052"/>
    <cellStyle name="入力 15 4 2 2 2" xfId="13053"/>
    <cellStyle name="入力 15 4 2 2 3" xfId="13054"/>
    <cellStyle name="入力 15 4 2 3" xfId="13055"/>
    <cellStyle name="入力 15 4 2 3 2" xfId="13056"/>
    <cellStyle name="入力 15 4 2 3 3" xfId="13057"/>
    <cellStyle name="入力 15 4 2 4" xfId="13058"/>
    <cellStyle name="入力 15 4 2 5" xfId="13059"/>
    <cellStyle name="入力 15 4 3" xfId="13060"/>
    <cellStyle name="入力 15 4 3 2" xfId="13061"/>
    <cellStyle name="入力 15 4 3 2 2" xfId="13062"/>
    <cellStyle name="入力 15 4 3 2 3" xfId="13063"/>
    <cellStyle name="入力 15 4 3 3" xfId="13064"/>
    <cellStyle name="入力 15 4 3 3 2" xfId="13065"/>
    <cellStyle name="入力 15 4 3 3 3" xfId="13066"/>
    <cellStyle name="入力 15 4 3 4" xfId="13067"/>
    <cellStyle name="入力 15 4 3 5" xfId="13068"/>
    <cellStyle name="入力 15 4 4" xfId="13069"/>
    <cellStyle name="入力 15 4 4 2" xfId="13070"/>
    <cellStyle name="入力 15 4 4 2 2" xfId="13071"/>
    <cellStyle name="入力 15 4 4 2 3" xfId="13072"/>
    <cellStyle name="入力 15 4 4 3" xfId="13073"/>
    <cellStyle name="入力 15 4 4 3 2" xfId="13074"/>
    <cellStyle name="入力 15 4 4 3 3" xfId="13075"/>
    <cellStyle name="入力 15 4 4 4" xfId="13076"/>
    <cellStyle name="入力 15 4 4 5" xfId="13077"/>
    <cellStyle name="入力 15 4 5" xfId="13078"/>
    <cellStyle name="入力 15 4 5 2" xfId="13079"/>
    <cellStyle name="入力 15 4 5 2 2" xfId="13080"/>
    <cellStyle name="入力 15 4 5 2 3" xfId="13081"/>
    <cellStyle name="入力 15 4 5 3" xfId="13082"/>
    <cellStyle name="入力 15 4 5 3 2" xfId="13083"/>
    <cellStyle name="入力 15 4 5 3 3" xfId="13084"/>
    <cellStyle name="入力 15 4 5 4" xfId="13085"/>
    <cellStyle name="入力 15 4 5 5" xfId="13086"/>
    <cellStyle name="入力 15 4 6" xfId="13087"/>
    <cellStyle name="入力 15 4 6 2" xfId="13088"/>
    <cellStyle name="入力 15 4 6 2 2" xfId="13089"/>
    <cellStyle name="入力 15 4 6 2 3" xfId="13090"/>
    <cellStyle name="入力 15 4 6 3" xfId="13091"/>
    <cellStyle name="入力 15 4 6 3 2" xfId="13092"/>
    <cellStyle name="入力 15 4 6 3 3" xfId="13093"/>
    <cellStyle name="入力 15 4 6 4" xfId="13094"/>
    <cellStyle name="入力 15 4 6 5" xfId="13095"/>
    <cellStyle name="入力 15 4 7" xfId="13096"/>
    <cellStyle name="入力 15 4 7 2" xfId="13097"/>
    <cellStyle name="入力 15 4 7 3" xfId="13098"/>
    <cellStyle name="入力 15 4 8" xfId="13099"/>
    <cellStyle name="入力 15 4 8 2" xfId="13100"/>
    <cellStyle name="入力 15 4 8 3" xfId="13101"/>
    <cellStyle name="入力 15 4 9" xfId="13102"/>
    <cellStyle name="入力 15 5" xfId="13103"/>
    <cellStyle name="入力 15 5 2" xfId="13104"/>
    <cellStyle name="入力 15 5 2 2" xfId="13105"/>
    <cellStyle name="入力 15 5 2 3" xfId="13106"/>
    <cellStyle name="入力 15 5 3" xfId="13107"/>
    <cellStyle name="入力 15 5 3 2" xfId="13108"/>
    <cellStyle name="入力 15 5 3 3" xfId="13109"/>
    <cellStyle name="入力 15 5 4" xfId="13110"/>
    <cellStyle name="入力 15 5 5" xfId="13111"/>
    <cellStyle name="入力 15 6" xfId="13112"/>
    <cellStyle name="入力 15 6 2" xfId="13113"/>
    <cellStyle name="入力 15 6 2 2" xfId="13114"/>
    <cellStyle name="入力 15 6 2 3" xfId="13115"/>
    <cellStyle name="入力 15 6 3" xfId="13116"/>
    <cellStyle name="入力 15 6 3 2" xfId="13117"/>
    <cellStyle name="入力 15 6 3 3" xfId="13118"/>
    <cellStyle name="入力 15 6 4" xfId="13119"/>
    <cellStyle name="入力 15 6 5" xfId="13120"/>
    <cellStyle name="入力 15 7" xfId="13121"/>
    <cellStyle name="入力 15 7 2" xfId="13122"/>
    <cellStyle name="入力 15 7 2 2" xfId="13123"/>
    <cellStyle name="入力 15 7 2 3" xfId="13124"/>
    <cellStyle name="入力 15 7 3" xfId="13125"/>
    <cellStyle name="入力 15 7 3 2" xfId="13126"/>
    <cellStyle name="入力 15 7 3 3" xfId="13127"/>
    <cellStyle name="入力 15 7 4" xfId="13128"/>
    <cellStyle name="入力 15 7 5" xfId="13129"/>
    <cellStyle name="入力 15 8" xfId="13130"/>
    <cellStyle name="入力 15 8 2" xfId="13131"/>
    <cellStyle name="入力 15 8 3" xfId="13132"/>
    <cellStyle name="入力 15 9" xfId="13133"/>
    <cellStyle name="入力 16" xfId="13134"/>
    <cellStyle name="入力 16 10" xfId="13135"/>
    <cellStyle name="入力 16 11" xfId="13136"/>
    <cellStyle name="入力 16 12" xfId="45988"/>
    <cellStyle name="入力 16 13" xfId="45752"/>
    <cellStyle name="入力 16 2" xfId="13137"/>
    <cellStyle name="入力 16 2 10" xfId="46219"/>
    <cellStyle name="入力 16 2 11" xfId="46451"/>
    <cellStyle name="入力 16 2 2" xfId="13138"/>
    <cellStyle name="入力 16 2 2 10" xfId="13139"/>
    <cellStyle name="入力 16 2 2 2" xfId="13140"/>
    <cellStyle name="入力 16 2 2 2 2" xfId="13141"/>
    <cellStyle name="入力 16 2 2 2 2 2" xfId="13142"/>
    <cellStyle name="入力 16 2 2 2 2 3" xfId="13143"/>
    <cellStyle name="入力 16 2 2 2 3" xfId="13144"/>
    <cellStyle name="入力 16 2 2 2 3 2" xfId="13145"/>
    <cellStyle name="入力 16 2 2 2 3 3" xfId="13146"/>
    <cellStyle name="入力 16 2 2 2 4" xfId="13147"/>
    <cellStyle name="入力 16 2 2 2 5" xfId="13148"/>
    <cellStyle name="入力 16 2 2 3" xfId="13149"/>
    <cellStyle name="入力 16 2 2 3 2" xfId="13150"/>
    <cellStyle name="入力 16 2 2 3 2 2" xfId="13151"/>
    <cellStyle name="入力 16 2 2 3 2 3" xfId="13152"/>
    <cellStyle name="入力 16 2 2 3 3" xfId="13153"/>
    <cellStyle name="入力 16 2 2 3 3 2" xfId="13154"/>
    <cellStyle name="入力 16 2 2 3 3 3" xfId="13155"/>
    <cellStyle name="入力 16 2 2 3 4" xfId="13156"/>
    <cellStyle name="入力 16 2 2 3 5" xfId="13157"/>
    <cellStyle name="入力 16 2 2 4" xfId="13158"/>
    <cellStyle name="入力 16 2 2 4 2" xfId="13159"/>
    <cellStyle name="入力 16 2 2 4 2 2" xfId="13160"/>
    <cellStyle name="入力 16 2 2 4 2 3" xfId="13161"/>
    <cellStyle name="入力 16 2 2 4 3" xfId="13162"/>
    <cellStyle name="入力 16 2 2 4 3 2" xfId="13163"/>
    <cellStyle name="入力 16 2 2 4 3 3" xfId="13164"/>
    <cellStyle name="入力 16 2 2 4 4" xfId="13165"/>
    <cellStyle name="入力 16 2 2 4 5" xfId="13166"/>
    <cellStyle name="入力 16 2 2 5" xfId="13167"/>
    <cellStyle name="入力 16 2 2 5 2" xfId="13168"/>
    <cellStyle name="入力 16 2 2 5 2 2" xfId="13169"/>
    <cellStyle name="入力 16 2 2 5 2 3" xfId="13170"/>
    <cellStyle name="入力 16 2 2 5 3" xfId="13171"/>
    <cellStyle name="入力 16 2 2 5 3 2" xfId="13172"/>
    <cellStyle name="入力 16 2 2 5 3 3" xfId="13173"/>
    <cellStyle name="入力 16 2 2 5 4" xfId="13174"/>
    <cellStyle name="入力 16 2 2 5 5" xfId="13175"/>
    <cellStyle name="入力 16 2 2 6" xfId="13176"/>
    <cellStyle name="入力 16 2 2 6 2" xfId="13177"/>
    <cellStyle name="入力 16 2 2 6 2 2" xfId="13178"/>
    <cellStyle name="入力 16 2 2 6 2 3" xfId="13179"/>
    <cellStyle name="入力 16 2 2 6 3" xfId="13180"/>
    <cellStyle name="入力 16 2 2 6 3 2" xfId="13181"/>
    <cellStyle name="入力 16 2 2 6 3 3" xfId="13182"/>
    <cellStyle name="入力 16 2 2 6 4" xfId="13183"/>
    <cellStyle name="入力 16 2 2 6 5" xfId="13184"/>
    <cellStyle name="入力 16 2 2 7" xfId="13185"/>
    <cellStyle name="入力 16 2 2 7 2" xfId="13186"/>
    <cellStyle name="入力 16 2 2 7 3" xfId="13187"/>
    <cellStyle name="入力 16 2 2 8" xfId="13188"/>
    <cellStyle name="入力 16 2 2 8 2" xfId="13189"/>
    <cellStyle name="入力 16 2 2 8 3" xfId="13190"/>
    <cellStyle name="入力 16 2 2 9" xfId="13191"/>
    <cellStyle name="入力 16 2 3" xfId="13192"/>
    <cellStyle name="入力 16 2 3 10" xfId="13193"/>
    <cellStyle name="入力 16 2 3 2" xfId="13194"/>
    <cellStyle name="入力 16 2 3 2 2" xfId="13195"/>
    <cellStyle name="入力 16 2 3 2 2 2" xfId="13196"/>
    <cellStyle name="入力 16 2 3 2 2 3" xfId="13197"/>
    <cellStyle name="入力 16 2 3 2 3" xfId="13198"/>
    <cellStyle name="入力 16 2 3 2 3 2" xfId="13199"/>
    <cellStyle name="入力 16 2 3 2 3 3" xfId="13200"/>
    <cellStyle name="入力 16 2 3 2 4" xfId="13201"/>
    <cellStyle name="入力 16 2 3 2 5" xfId="13202"/>
    <cellStyle name="入力 16 2 3 3" xfId="13203"/>
    <cellStyle name="入力 16 2 3 3 2" xfId="13204"/>
    <cellStyle name="入力 16 2 3 3 2 2" xfId="13205"/>
    <cellStyle name="入力 16 2 3 3 2 3" xfId="13206"/>
    <cellStyle name="入力 16 2 3 3 3" xfId="13207"/>
    <cellStyle name="入力 16 2 3 3 3 2" xfId="13208"/>
    <cellStyle name="入力 16 2 3 3 3 3" xfId="13209"/>
    <cellStyle name="入力 16 2 3 3 4" xfId="13210"/>
    <cellStyle name="入力 16 2 3 3 5" xfId="13211"/>
    <cellStyle name="入力 16 2 3 4" xfId="13212"/>
    <cellStyle name="入力 16 2 3 4 2" xfId="13213"/>
    <cellStyle name="入力 16 2 3 4 2 2" xfId="13214"/>
    <cellStyle name="入力 16 2 3 4 2 3" xfId="13215"/>
    <cellStyle name="入力 16 2 3 4 3" xfId="13216"/>
    <cellStyle name="入力 16 2 3 4 3 2" xfId="13217"/>
    <cellStyle name="入力 16 2 3 4 3 3" xfId="13218"/>
    <cellStyle name="入力 16 2 3 4 4" xfId="13219"/>
    <cellStyle name="入力 16 2 3 4 5" xfId="13220"/>
    <cellStyle name="入力 16 2 3 5" xfId="13221"/>
    <cellStyle name="入力 16 2 3 5 2" xfId="13222"/>
    <cellStyle name="入力 16 2 3 5 2 2" xfId="13223"/>
    <cellStyle name="入力 16 2 3 5 2 3" xfId="13224"/>
    <cellStyle name="入力 16 2 3 5 3" xfId="13225"/>
    <cellStyle name="入力 16 2 3 5 3 2" xfId="13226"/>
    <cellStyle name="入力 16 2 3 5 3 3" xfId="13227"/>
    <cellStyle name="入力 16 2 3 5 4" xfId="13228"/>
    <cellStyle name="入力 16 2 3 5 5" xfId="13229"/>
    <cellStyle name="入力 16 2 3 6" xfId="13230"/>
    <cellStyle name="入力 16 2 3 6 2" xfId="13231"/>
    <cellStyle name="入力 16 2 3 6 2 2" xfId="13232"/>
    <cellStyle name="入力 16 2 3 6 2 3" xfId="13233"/>
    <cellStyle name="入力 16 2 3 6 3" xfId="13234"/>
    <cellStyle name="入力 16 2 3 6 3 2" xfId="13235"/>
    <cellStyle name="入力 16 2 3 6 3 3" xfId="13236"/>
    <cellStyle name="入力 16 2 3 6 4" xfId="13237"/>
    <cellStyle name="入力 16 2 3 6 5" xfId="13238"/>
    <cellStyle name="入力 16 2 3 7" xfId="13239"/>
    <cellStyle name="入力 16 2 3 7 2" xfId="13240"/>
    <cellStyle name="入力 16 2 3 7 3" xfId="13241"/>
    <cellStyle name="入力 16 2 3 8" xfId="13242"/>
    <cellStyle name="入力 16 2 3 8 2" xfId="13243"/>
    <cellStyle name="入力 16 2 3 8 3" xfId="13244"/>
    <cellStyle name="入力 16 2 3 9" xfId="13245"/>
    <cellStyle name="入力 16 2 4" xfId="13246"/>
    <cellStyle name="入力 16 2 4 2" xfId="13247"/>
    <cellStyle name="入力 16 2 4 2 2" xfId="13248"/>
    <cellStyle name="入力 16 2 4 2 3" xfId="13249"/>
    <cellStyle name="入力 16 2 4 3" xfId="13250"/>
    <cellStyle name="入力 16 2 4 3 2" xfId="13251"/>
    <cellStyle name="入力 16 2 4 3 3" xfId="13252"/>
    <cellStyle name="入力 16 2 4 4" xfId="13253"/>
    <cellStyle name="入力 16 2 4 5" xfId="13254"/>
    <cellStyle name="入力 16 2 5" xfId="13255"/>
    <cellStyle name="入力 16 2 5 2" xfId="13256"/>
    <cellStyle name="入力 16 2 5 2 2" xfId="13257"/>
    <cellStyle name="入力 16 2 5 2 3" xfId="13258"/>
    <cellStyle name="入力 16 2 5 3" xfId="13259"/>
    <cellStyle name="入力 16 2 5 3 2" xfId="13260"/>
    <cellStyle name="入力 16 2 5 3 3" xfId="13261"/>
    <cellStyle name="入力 16 2 5 4" xfId="13262"/>
    <cellStyle name="入力 16 2 5 5" xfId="13263"/>
    <cellStyle name="入力 16 2 6" xfId="13264"/>
    <cellStyle name="入力 16 2 6 2" xfId="13265"/>
    <cellStyle name="入力 16 2 6 2 2" xfId="13266"/>
    <cellStyle name="入力 16 2 6 2 3" xfId="13267"/>
    <cellStyle name="入力 16 2 6 3" xfId="13268"/>
    <cellStyle name="入力 16 2 6 3 2" xfId="13269"/>
    <cellStyle name="入力 16 2 6 3 3" xfId="13270"/>
    <cellStyle name="入力 16 2 6 4" xfId="13271"/>
    <cellStyle name="入力 16 2 6 5" xfId="13272"/>
    <cellStyle name="入力 16 2 7" xfId="13273"/>
    <cellStyle name="入力 16 2 7 2" xfId="13274"/>
    <cellStyle name="入力 16 2 7 3" xfId="13275"/>
    <cellStyle name="入力 16 2 8" xfId="13276"/>
    <cellStyle name="入力 16 2 9" xfId="13277"/>
    <cellStyle name="入力 16 3" xfId="13278"/>
    <cellStyle name="入力 16 3 10" xfId="13279"/>
    <cellStyle name="入力 16 3 2" xfId="13280"/>
    <cellStyle name="入力 16 3 2 2" xfId="13281"/>
    <cellStyle name="入力 16 3 2 2 2" xfId="13282"/>
    <cellStyle name="入力 16 3 2 2 3" xfId="13283"/>
    <cellStyle name="入力 16 3 2 3" xfId="13284"/>
    <cellStyle name="入力 16 3 2 3 2" xfId="13285"/>
    <cellStyle name="入力 16 3 2 3 3" xfId="13286"/>
    <cellStyle name="入力 16 3 2 4" xfId="13287"/>
    <cellStyle name="入力 16 3 2 5" xfId="13288"/>
    <cellStyle name="入力 16 3 3" xfId="13289"/>
    <cellStyle name="入力 16 3 3 2" xfId="13290"/>
    <cellStyle name="入力 16 3 3 2 2" xfId="13291"/>
    <cellStyle name="入力 16 3 3 2 3" xfId="13292"/>
    <cellStyle name="入力 16 3 3 3" xfId="13293"/>
    <cellStyle name="入力 16 3 3 3 2" xfId="13294"/>
    <cellStyle name="入力 16 3 3 3 3" xfId="13295"/>
    <cellStyle name="入力 16 3 3 4" xfId="13296"/>
    <cellStyle name="入力 16 3 3 5" xfId="13297"/>
    <cellStyle name="入力 16 3 4" xfId="13298"/>
    <cellStyle name="入力 16 3 4 2" xfId="13299"/>
    <cellStyle name="入力 16 3 4 2 2" xfId="13300"/>
    <cellStyle name="入力 16 3 4 2 3" xfId="13301"/>
    <cellStyle name="入力 16 3 4 3" xfId="13302"/>
    <cellStyle name="入力 16 3 4 3 2" xfId="13303"/>
    <cellStyle name="入力 16 3 4 3 3" xfId="13304"/>
    <cellStyle name="入力 16 3 4 4" xfId="13305"/>
    <cellStyle name="入力 16 3 4 5" xfId="13306"/>
    <cellStyle name="入力 16 3 5" xfId="13307"/>
    <cellStyle name="入力 16 3 5 2" xfId="13308"/>
    <cellStyle name="入力 16 3 5 2 2" xfId="13309"/>
    <cellStyle name="入力 16 3 5 2 3" xfId="13310"/>
    <cellStyle name="入力 16 3 5 3" xfId="13311"/>
    <cellStyle name="入力 16 3 5 3 2" xfId="13312"/>
    <cellStyle name="入力 16 3 5 3 3" xfId="13313"/>
    <cellStyle name="入力 16 3 5 4" xfId="13314"/>
    <cellStyle name="入力 16 3 5 5" xfId="13315"/>
    <cellStyle name="入力 16 3 6" xfId="13316"/>
    <cellStyle name="入力 16 3 6 2" xfId="13317"/>
    <cellStyle name="入力 16 3 6 2 2" xfId="13318"/>
    <cellStyle name="入力 16 3 6 2 3" xfId="13319"/>
    <cellStyle name="入力 16 3 6 3" xfId="13320"/>
    <cellStyle name="入力 16 3 6 3 2" xfId="13321"/>
    <cellStyle name="入力 16 3 6 3 3" xfId="13322"/>
    <cellStyle name="入力 16 3 6 4" xfId="13323"/>
    <cellStyle name="入力 16 3 6 5" xfId="13324"/>
    <cellStyle name="入力 16 3 7" xfId="13325"/>
    <cellStyle name="入力 16 3 7 2" xfId="13326"/>
    <cellStyle name="入力 16 3 7 3" xfId="13327"/>
    <cellStyle name="入力 16 3 8" xfId="13328"/>
    <cellStyle name="入力 16 3 8 2" xfId="13329"/>
    <cellStyle name="入力 16 3 8 3" xfId="13330"/>
    <cellStyle name="入力 16 3 9" xfId="13331"/>
    <cellStyle name="入力 16 4" xfId="13332"/>
    <cellStyle name="入力 16 4 10" xfId="13333"/>
    <cellStyle name="入力 16 4 2" xfId="13334"/>
    <cellStyle name="入力 16 4 2 2" xfId="13335"/>
    <cellStyle name="入力 16 4 2 2 2" xfId="13336"/>
    <cellStyle name="入力 16 4 2 2 3" xfId="13337"/>
    <cellStyle name="入力 16 4 2 3" xfId="13338"/>
    <cellStyle name="入力 16 4 2 3 2" xfId="13339"/>
    <cellStyle name="入力 16 4 2 3 3" xfId="13340"/>
    <cellStyle name="入力 16 4 2 4" xfId="13341"/>
    <cellStyle name="入力 16 4 2 5" xfId="13342"/>
    <cellStyle name="入力 16 4 3" xfId="13343"/>
    <cellStyle name="入力 16 4 3 2" xfId="13344"/>
    <cellStyle name="入力 16 4 3 2 2" xfId="13345"/>
    <cellStyle name="入力 16 4 3 2 3" xfId="13346"/>
    <cellStyle name="入力 16 4 3 3" xfId="13347"/>
    <cellStyle name="入力 16 4 3 3 2" xfId="13348"/>
    <cellStyle name="入力 16 4 3 3 3" xfId="13349"/>
    <cellStyle name="入力 16 4 3 4" xfId="13350"/>
    <cellStyle name="入力 16 4 3 5" xfId="13351"/>
    <cellStyle name="入力 16 4 4" xfId="13352"/>
    <cellStyle name="入力 16 4 4 2" xfId="13353"/>
    <cellStyle name="入力 16 4 4 2 2" xfId="13354"/>
    <cellStyle name="入力 16 4 4 2 3" xfId="13355"/>
    <cellStyle name="入力 16 4 4 3" xfId="13356"/>
    <cellStyle name="入力 16 4 4 3 2" xfId="13357"/>
    <cellStyle name="入力 16 4 4 3 3" xfId="13358"/>
    <cellStyle name="入力 16 4 4 4" xfId="13359"/>
    <cellStyle name="入力 16 4 4 5" xfId="13360"/>
    <cellStyle name="入力 16 4 5" xfId="13361"/>
    <cellStyle name="入力 16 4 5 2" xfId="13362"/>
    <cellStyle name="入力 16 4 5 2 2" xfId="13363"/>
    <cellStyle name="入力 16 4 5 2 3" xfId="13364"/>
    <cellStyle name="入力 16 4 5 3" xfId="13365"/>
    <cellStyle name="入力 16 4 5 3 2" xfId="13366"/>
    <cellStyle name="入力 16 4 5 3 3" xfId="13367"/>
    <cellStyle name="入力 16 4 5 4" xfId="13368"/>
    <cellStyle name="入力 16 4 5 5" xfId="13369"/>
    <cellStyle name="入力 16 4 6" xfId="13370"/>
    <cellStyle name="入力 16 4 6 2" xfId="13371"/>
    <cellStyle name="入力 16 4 6 2 2" xfId="13372"/>
    <cellStyle name="入力 16 4 6 2 3" xfId="13373"/>
    <cellStyle name="入力 16 4 6 3" xfId="13374"/>
    <cellStyle name="入力 16 4 6 3 2" xfId="13375"/>
    <cellStyle name="入力 16 4 6 3 3" xfId="13376"/>
    <cellStyle name="入力 16 4 6 4" xfId="13377"/>
    <cellStyle name="入力 16 4 6 5" xfId="13378"/>
    <cellStyle name="入力 16 4 7" xfId="13379"/>
    <cellStyle name="入力 16 4 7 2" xfId="13380"/>
    <cellStyle name="入力 16 4 7 3" xfId="13381"/>
    <cellStyle name="入力 16 4 8" xfId="13382"/>
    <cellStyle name="入力 16 4 8 2" xfId="13383"/>
    <cellStyle name="入力 16 4 8 3" xfId="13384"/>
    <cellStyle name="入力 16 4 9" xfId="13385"/>
    <cellStyle name="入力 16 5" xfId="13386"/>
    <cellStyle name="入力 16 5 2" xfId="13387"/>
    <cellStyle name="入力 16 5 2 2" xfId="13388"/>
    <cellStyle name="入力 16 5 2 3" xfId="13389"/>
    <cellStyle name="入力 16 5 3" xfId="13390"/>
    <cellStyle name="入力 16 5 3 2" xfId="13391"/>
    <cellStyle name="入力 16 5 3 3" xfId="13392"/>
    <cellStyle name="入力 16 5 4" xfId="13393"/>
    <cellStyle name="入力 16 5 5" xfId="13394"/>
    <cellStyle name="入力 16 6" xfId="13395"/>
    <cellStyle name="入力 16 6 2" xfId="13396"/>
    <cellStyle name="入力 16 6 2 2" xfId="13397"/>
    <cellStyle name="入力 16 6 2 3" xfId="13398"/>
    <cellStyle name="入力 16 6 3" xfId="13399"/>
    <cellStyle name="入力 16 6 3 2" xfId="13400"/>
    <cellStyle name="入力 16 6 3 3" xfId="13401"/>
    <cellStyle name="入力 16 6 4" xfId="13402"/>
    <cellStyle name="入力 16 6 5" xfId="13403"/>
    <cellStyle name="入力 16 7" xfId="13404"/>
    <cellStyle name="入力 16 7 2" xfId="13405"/>
    <cellStyle name="入力 16 7 2 2" xfId="13406"/>
    <cellStyle name="入力 16 7 2 3" xfId="13407"/>
    <cellStyle name="入力 16 7 3" xfId="13408"/>
    <cellStyle name="入力 16 7 3 2" xfId="13409"/>
    <cellStyle name="入力 16 7 3 3" xfId="13410"/>
    <cellStyle name="入力 16 7 4" xfId="13411"/>
    <cellStyle name="入力 16 7 5" xfId="13412"/>
    <cellStyle name="入力 16 8" xfId="13413"/>
    <cellStyle name="入力 16 8 2" xfId="13414"/>
    <cellStyle name="入力 16 8 3" xfId="13415"/>
    <cellStyle name="入力 16 9" xfId="13416"/>
    <cellStyle name="入力 17" xfId="13417"/>
    <cellStyle name="入力 17 10" xfId="13418"/>
    <cellStyle name="入力 17 11" xfId="13419"/>
    <cellStyle name="入力 17 12" xfId="45989"/>
    <cellStyle name="入力 17 13" xfId="45751"/>
    <cellStyle name="入力 17 2" xfId="13420"/>
    <cellStyle name="入力 17 2 10" xfId="46220"/>
    <cellStyle name="入力 17 2 11" xfId="46452"/>
    <cellStyle name="入力 17 2 2" xfId="13421"/>
    <cellStyle name="入力 17 2 2 10" xfId="13422"/>
    <cellStyle name="入力 17 2 2 2" xfId="13423"/>
    <cellStyle name="入力 17 2 2 2 2" xfId="13424"/>
    <cellStyle name="入力 17 2 2 2 2 2" xfId="13425"/>
    <cellStyle name="入力 17 2 2 2 2 3" xfId="13426"/>
    <cellStyle name="入力 17 2 2 2 3" xfId="13427"/>
    <cellStyle name="入力 17 2 2 2 3 2" xfId="13428"/>
    <cellStyle name="入力 17 2 2 2 3 3" xfId="13429"/>
    <cellStyle name="入力 17 2 2 2 4" xfId="13430"/>
    <cellStyle name="入力 17 2 2 2 5" xfId="13431"/>
    <cellStyle name="入力 17 2 2 3" xfId="13432"/>
    <cellStyle name="入力 17 2 2 3 2" xfId="13433"/>
    <cellStyle name="入力 17 2 2 3 2 2" xfId="13434"/>
    <cellStyle name="入力 17 2 2 3 2 3" xfId="13435"/>
    <cellStyle name="入力 17 2 2 3 3" xfId="13436"/>
    <cellStyle name="入力 17 2 2 3 3 2" xfId="13437"/>
    <cellStyle name="入力 17 2 2 3 3 3" xfId="13438"/>
    <cellStyle name="入力 17 2 2 3 4" xfId="13439"/>
    <cellStyle name="入力 17 2 2 3 5" xfId="13440"/>
    <cellStyle name="入力 17 2 2 4" xfId="13441"/>
    <cellStyle name="入力 17 2 2 4 2" xfId="13442"/>
    <cellStyle name="入力 17 2 2 4 2 2" xfId="13443"/>
    <cellStyle name="入力 17 2 2 4 2 3" xfId="13444"/>
    <cellStyle name="入力 17 2 2 4 3" xfId="13445"/>
    <cellStyle name="入力 17 2 2 4 3 2" xfId="13446"/>
    <cellStyle name="入力 17 2 2 4 3 3" xfId="13447"/>
    <cellStyle name="入力 17 2 2 4 4" xfId="13448"/>
    <cellStyle name="入力 17 2 2 4 5" xfId="13449"/>
    <cellStyle name="入力 17 2 2 5" xfId="13450"/>
    <cellStyle name="入力 17 2 2 5 2" xfId="13451"/>
    <cellStyle name="入力 17 2 2 5 2 2" xfId="13452"/>
    <cellStyle name="入力 17 2 2 5 2 3" xfId="13453"/>
    <cellStyle name="入力 17 2 2 5 3" xfId="13454"/>
    <cellStyle name="入力 17 2 2 5 3 2" xfId="13455"/>
    <cellStyle name="入力 17 2 2 5 3 3" xfId="13456"/>
    <cellStyle name="入力 17 2 2 5 4" xfId="13457"/>
    <cellStyle name="入力 17 2 2 5 5" xfId="13458"/>
    <cellStyle name="入力 17 2 2 6" xfId="13459"/>
    <cellStyle name="入力 17 2 2 6 2" xfId="13460"/>
    <cellStyle name="入力 17 2 2 6 2 2" xfId="13461"/>
    <cellStyle name="入力 17 2 2 6 2 3" xfId="13462"/>
    <cellStyle name="入力 17 2 2 6 3" xfId="13463"/>
    <cellStyle name="入力 17 2 2 6 3 2" xfId="13464"/>
    <cellStyle name="入力 17 2 2 6 3 3" xfId="13465"/>
    <cellStyle name="入力 17 2 2 6 4" xfId="13466"/>
    <cellStyle name="入力 17 2 2 6 5" xfId="13467"/>
    <cellStyle name="入力 17 2 2 7" xfId="13468"/>
    <cellStyle name="入力 17 2 2 7 2" xfId="13469"/>
    <cellStyle name="入力 17 2 2 7 3" xfId="13470"/>
    <cellStyle name="入力 17 2 2 8" xfId="13471"/>
    <cellStyle name="入力 17 2 2 8 2" xfId="13472"/>
    <cellStyle name="入力 17 2 2 8 3" xfId="13473"/>
    <cellStyle name="入力 17 2 2 9" xfId="13474"/>
    <cellStyle name="入力 17 2 3" xfId="13475"/>
    <cellStyle name="入力 17 2 3 10" xfId="13476"/>
    <cellStyle name="入力 17 2 3 2" xfId="13477"/>
    <cellStyle name="入力 17 2 3 2 2" xfId="13478"/>
    <cellStyle name="入力 17 2 3 2 2 2" xfId="13479"/>
    <cellStyle name="入力 17 2 3 2 2 3" xfId="13480"/>
    <cellStyle name="入力 17 2 3 2 3" xfId="13481"/>
    <cellStyle name="入力 17 2 3 2 3 2" xfId="13482"/>
    <cellStyle name="入力 17 2 3 2 3 3" xfId="13483"/>
    <cellStyle name="入力 17 2 3 2 4" xfId="13484"/>
    <cellStyle name="入力 17 2 3 2 5" xfId="13485"/>
    <cellStyle name="入力 17 2 3 3" xfId="13486"/>
    <cellStyle name="入力 17 2 3 3 2" xfId="13487"/>
    <cellStyle name="入力 17 2 3 3 2 2" xfId="13488"/>
    <cellStyle name="入力 17 2 3 3 2 3" xfId="13489"/>
    <cellStyle name="入力 17 2 3 3 3" xfId="13490"/>
    <cellStyle name="入力 17 2 3 3 3 2" xfId="13491"/>
    <cellStyle name="入力 17 2 3 3 3 3" xfId="13492"/>
    <cellStyle name="入力 17 2 3 3 4" xfId="13493"/>
    <cellStyle name="入力 17 2 3 3 5" xfId="13494"/>
    <cellStyle name="入力 17 2 3 4" xfId="13495"/>
    <cellStyle name="入力 17 2 3 4 2" xfId="13496"/>
    <cellStyle name="入力 17 2 3 4 2 2" xfId="13497"/>
    <cellStyle name="入力 17 2 3 4 2 3" xfId="13498"/>
    <cellStyle name="入力 17 2 3 4 3" xfId="13499"/>
    <cellStyle name="入力 17 2 3 4 3 2" xfId="13500"/>
    <cellStyle name="入力 17 2 3 4 3 3" xfId="13501"/>
    <cellStyle name="入力 17 2 3 4 4" xfId="13502"/>
    <cellStyle name="入力 17 2 3 4 5" xfId="13503"/>
    <cellStyle name="入力 17 2 3 5" xfId="13504"/>
    <cellStyle name="入力 17 2 3 5 2" xfId="13505"/>
    <cellStyle name="入力 17 2 3 5 2 2" xfId="13506"/>
    <cellStyle name="入力 17 2 3 5 2 3" xfId="13507"/>
    <cellStyle name="入力 17 2 3 5 3" xfId="13508"/>
    <cellStyle name="入力 17 2 3 5 3 2" xfId="13509"/>
    <cellStyle name="入力 17 2 3 5 3 3" xfId="13510"/>
    <cellStyle name="入力 17 2 3 5 4" xfId="13511"/>
    <cellStyle name="入力 17 2 3 5 5" xfId="13512"/>
    <cellStyle name="入力 17 2 3 6" xfId="13513"/>
    <cellStyle name="入力 17 2 3 6 2" xfId="13514"/>
    <cellStyle name="入力 17 2 3 6 2 2" xfId="13515"/>
    <cellStyle name="入力 17 2 3 6 2 3" xfId="13516"/>
    <cellStyle name="入力 17 2 3 6 3" xfId="13517"/>
    <cellStyle name="入力 17 2 3 6 3 2" xfId="13518"/>
    <cellStyle name="入力 17 2 3 6 3 3" xfId="13519"/>
    <cellStyle name="入力 17 2 3 6 4" xfId="13520"/>
    <cellStyle name="入力 17 2 3 6 5" xfId="13521"/>
    <cellStyle name="入力 17 2 3 7" xfId="13522"/>
    <cellStyle name="入力 17 2 3 7 2" xfId="13523"/>
    <cellStyle name="入力 17 2 3 7 3" xfId="13524"/>
    <cellStyle name="入力 17 2 3 8" xfId="13525"/>
    <cellStyle name="入力 17 2 3 8 2" xfId="13526"/>
    <cellStyle name="入力 17 2 3 8 3" xfId="13527"/>
    <cellStyle name="入力 17 2 3 9" xfId="13528"/>
    <cellStyle name="入力 17 2 4" xfId="13529"/>
    <cellStyle name="入力 17 2 4 2" xfId="13530"/>
    <cellStyle name="入力 17 2 4 2 2" xfId="13531"/>
    <cellStyle name="入力 17 2 4 2 3" xfId="13532"/>
    <cellStyle name="入力 17 2 4 3" xfId="13533"/>
    <cellStyle name="入力 17 2 4 3 2" xfId="13534"/>
    <cellStyle name="入力 17 2 4 3 3" xfId="13535"/>
    <cellStyle name="入力 17 2 4 4" xfId="13536"/>
    <cellStyle name="入力 17 2 4 5" xfId="13537"/>
    <cellStyle name="入力 17 2 5" xfId="13538"/>
    <cellStyle name="入力 17 2 5 2" xfId="13539"/>
    <cellStyle name="入力 17 2 5 2 2" xfId="13540"/>
    <cellStyle name="入力 17 2 5 2 3" xfId="13541"/>
    <cellStyle name="入力 17 2 5 3" xfId="13542"/>
    <cellStyle name="入力 17 2 5 3 2" xfId="13543"/>
    <cellStyle name="入力 17 2 5 3 3" xfId="13544"/>
    <cellStyle name="入力 17 2 5 4" xfId="13545"/>
    <cellStyle name="入力 17 2 5 5" xfId="13546"/>
    <cellStyle name="入力 17 2 6" xfId="13547"/>
    <cellStyle name="入力 17 2 6 2" xfId="13548"/>
    <cellStyle name="入力 17 2 6 2 2" xfId="13549"/>
    <cellStyle name="入力 17 2 6 2 3" xfId="13550"/>
    <cellStyle name="入力 17 2 6 3" xfId="13551"/>
    <cellStyle name="入力 17 2 6 3 2" xfId="13552"/>
    <cellStyle name="入力 17 2 6 3 3" xfId="13553"/>
    <cellStyle name="入力 17 2 6 4" xfId="13554"/>
    <cellStyle name="入力 17 2 6 5" xfId="13555"/>
    <cellStyle name="入力 17 2 7" xfId="13556"/>
    <cellStyle name="入力 17 2 7 2" xfId="13557"/>
    <cellStyle name="入力 17 2 7 3" xfId="13558"/>
    <cellStyle name="入力 17 2 8" xfId="13559"/>
    <cellStyle name="入力 17 2 9" xfId="13560"/>
    <cellStyle name="入力 17 3" xfId="13561"/>
    <cellStyle name="入力 17 3 10" xfId="13562"/>
    <cellStyle name="入力 17 3 2" xfId="13563"/>
    <cellStyle name="入力 17 3 2 2" xfId="13564"/>
    <cellStyle name="入力 17 3 2 2 2" xfId="13565"/>
    <cellStyle name="入力 17 3 2 2 3" xfId="13566"/>
    <cellStyle name="入力 17 3 2 3" xfId="13567"/>
    <cellStyle name="入力 17 3 2 3 2" xfId="13568"/>
    <cellStyle name="入力 17 3 2 3 3" xfId="13569"/>
    <cellStyle name="入力 17 3 2 4" xfId="13570"/>
    <cellStyle name="入力 17 3 2 5" xfId="13571"/>
    <cellStyle name="入力 17 3 3" xfId="13572"/>
    <cellStyle name="入力 17 3 3 2" xfId="13573"/>
    <cellStyle name="入力 17 3 3 2 2" xfId="13574"/>
    <cellStyle name="入力 17 3 3 2 3" xfId="13575"/>
    <cellStyle name="入力 17 3 3 3" xfId="13576"/>
    <cellStyle name="入力 17 3 3 3 2" xfId="13577"/>
    <cellStyle name="入力 17 3 3 3 3" xfId="13578"/>
    <cellStyle name="入力 17 3 3 4" xfId="13579"/>
    <cellStyle name="入力 17 3 3 5" xfId="13580"/>
    <cellStyle name="入力 17 3 4" xfId="13581"/>
    <cellStyle name="入力 17 3 4 2" xfId="13582"/>
    <cellStyle name="入力 17 3 4 2 2" xfId="13583"/>
    <cellStyle name="入力 17 3 4 2 3" xfId="13584"/>
    <cellStyle name="入力 17 3 4 3" xfId="13585"/>
    <cellStyle name="入力 17 3 4 3 2" xfId="13586"/>
    <cellStyle name="入力 17 3 4 3 3" xfId="13587"/>
    <cellStyle name="入力 17 3 4 4" xfId="13588"/>
    <cellStyle name="入力 17 3 4 5" xfId="13589"/>
    <cellStyle name="入力 17 3 5" xfId="13590"/>
    <cellStyle name="入力 17 3 5 2" xfId="13591"/>
    <cellStyle name="入力 17 3 5 2 2" xfId="13592"/>
    <cellStyle name="入力 17 3 5 2 3" xfId="13593"/>
    <cellStyle name="入力 17 3 5 3" xfId="13594"/>
    <cellStyle name="入力 17 3 5 3 2" xfId="13595"/>
    <cellStyle name="入力 17 3 5 3 3" xfId="13596"/>
    <cellStyle name="入力 17 3 5 4" xfId="13597"/>
    <cellStyle name="入力 17 3 5 5" xfId="13598"/>
    <cellStyle name="入力 17 3 6" xfId="13599"/>
    <cellStyle name="入力 17 3 6 2" xfId="13600"/>
    <cellStyle name="入力 17 3 6 2 2" xfId="13601"/>
    <cellStyle name="入力 17 3 6 2 3" xfId="13602"/>
    <cellStyle name="入力 17 3 6 3" xfId="13603"/>
    <cellStyle name="入力 17 3 6 3 2" xfId="13604"/>
    <cellStyle name="入力 17 3 6 3 3" xfId="13605"/>
    <cellStyle name="入力 17 3 6 4" xfId="13606"/>
    <cellStyle name="入力 17 3 6 5" xfId="13607"/>
    <cellStyle name="入力 17 3 7" xfId="13608"/>
    <cellStyle name="入力 17 3 7 2" xfId="13609"/>
    <cellStyle name="入力 17 3 7 3" xfId="13610"/>
    <cellStyle name="入力 17 3 8" xfId="13611"/>
    <cellStyle name="入力 17 3 8 2" xfId="13612"/>
    <cellStyle name="入力 17 3 8 3" xfId="13613"/>
    <cellStyle name="入力 17 3 9" xfId="13614"/>
    <cellStyle name="入力 17 4" xfId="13615"/>
    <cellStyle name="入力 17 4 10" xfId="13616"/>
    <cellStyle name="入力 17 4 2" xfId="13617"/>
    <cellStyle name="入力 17 4 2 2" xfId="13618"/>
    <cellStyle name="入力 17 4 2 2 2" xfId="13619"/>
    <cellStyle name="入力 17 4 2 2 3" xfId="13620"/>
    <cellStyle name="入力 17 4 2 3" xfId="13621"/>
    <cellStyle name="入力 17 4 2 3 2" xfId="13622"/>
    <cellStyle name="入力 17 4 2 3 3" xfId="13623"/>
    <cellStyle name="入力 17 4 2 4" xfId="13624"/>
    <cellStyle name="入力 17 4 2 5" xfId="13625"/>
    <cellStyle name="入力 17 4 3" xfId="13626"/>
    <cellStyle name="入力 17 4 3 2" xfId="13627"/>
    <cellStyle name="入力 17 4 3 2 2" xfId="13628"/>
    <cellStyle name="入力 17 4 3 2 3" xfId="13629"/>
    <cellStyle name="入力 17 4 3 3" xfId="13630"/>
    <cellStyle name="入力 17 4 3 3 2" xfId="13631"/>
    <cellStyle name="入力 17 4 3 3 3" xfId="13632"/>
    <cellStyle name="入力 17 4 3 4" xfId="13633"/>
    <cellStyle name="入力 17 4 3 5" xfId="13634"/>
    <cellStyle name="入力 17 4 4" xfId="13635"/>
    <cellStyle name="入力 17 4 4 2" xfId="13636"/>
    <cellStyle name="入力 17 4 4 2 2" xfId="13637"/>
    <cellStyle name="入力 17 4 4 2 3" xfId="13638"/>
    <cellStyle name="入力 17 4 4 3" xfId="13639"/>
    <cellStyle name="入力 17 4 4 3 2" xfId="13640"/>
    <cellStyle name="入力 17 4 4 3 3" xfId="13641"/>
    <cellStyle name="入力 17 4 4 4" xfId="13642"/>
    <cellStyle name="入力 17 4 4 5" xfId="13643"/>
    <cellStyle name="入力 17 4 5" xfId="13644"/>
    <cellStyle name="入力 17 4 5 2" xfId="13645"/>
    <cellStyle name="入力 17 4 5 2 2" xfId="13646"/>
    <cellStyle name="入力 17 4 5 2 3" xfId="13647"/>
    <cellStyle name="入力 17 4 5 3" xfId="13648"/>
    <cellStyle name="入力 17 4 5 3 2" xfId="13649"/>
    <cellStyle name="入力 17 4 5 3 3" xfId="13650"/>
    <cellStyle name="入力 17 4 5 4" xfId="13651"/>
    <cellStyle name="入力 17 4 5 5" xfId="13652"/>
    <cellStyle name="入力 17 4 6" xfId="13653"/>
    <cellStyle name="入力 17 4 6 2" xfId="13654"/>
    <cellStyle name="入力 17 4 6 2 2" xfId="13655"/>
    <cellStyle name="入力 17 4 6 2 3" xfId="13656"/>
    <cellStyle name="入力 17 4 6 3" xfId="13657"/>
    <cellStyle name="入力 17 4 6 3 2" xfId="13658"/>
    <cellStyle name="入力 17 4 6 3 3" xfId="13659"/>
    <cellStyle name="入力 17 4 6 4" xfId="13660"/>
    <cellStyle name="入力 17 4 6 5" xfId="13661"/>
    <cellStyle name="入力 17 4 7" xfId="13662"/>
    <cellStyle name="入力 17 4 7 2" xfId="13663"/>
    <cellStyle name="入力 17 4 7 3" xfId="13664"/>
    <cellStyle name="入力 17 4 8" xfId="13665"/>
    <cellStyle name="入力 17 4 8 2" xfId="13666"/>
    <cellStyle name="入力 17 4 8 3" xfId="13667"/>
    <cellStyle name="入力 17 4 9" xfId="13668"/>
    <cellStyle name="入力 17 5" xfId="13669"/>
    <cellStyle name="入力 17 5 2" xfId="13670"/>
    <cellStyle name="入力 17 5 2 2" xfId="13671"/>
    <cellStyle name="入力 17 5 2 3" xfId="13672"/>
    <cellStyle name="入力 17 5 3" xfId="13673"/>
    <cellStyle name="入力 17 5 3 2" xfId="13674"/>
    <cellStyle name="入力 17 5 3 3" xfId="13675"/>
    <cellStyle name="入力 17 5 4" xfId="13676"/>
    <cellStyle name="入力 17 5 5" xfId="13677"/>
    <cellStyle name="入力 17 6" xfId="13678"/>
    <cellStyle name="入力 17 6 2" xfId="13679"/>
    <cellStyle name="入力 17 6 2 2" xfId="13680"/>
    <cellStyle name="入力 17 6 2 3" xfId="13681"/>
    <cellStyle name="入力 17 6 3" xfId="13682"/>
    <cellStyle name="入力 17 6 3 2" xfId="13683"/>
    <cellStyle name="入力 17 6 3 3" xfId="13684"/>
    <cellStyle name="入力 17 6 4" xfId="13685"/>
    <cellStyle name="入力 17 6 5" xfId="13686"/>
    <cellStyle name="入力 17 7" xfId="13687"/>
    <cellStyle name="入力 17 7 2" xfId="13688"/>
    <cellStyle name="入力 17 7 2 2" xfId="13689"/>
    <cellStyle name="入力 17 7 2 3" xfId="13690"/>
    <cellStyle name="入力 17 7 3" xfId="13691"/>
    <cellStyle name="入力 17 7 3 2" xfId="13692"/>
    <cellStyle name="入力 17 7 3 3" xfId="13693"/>
    <cellStyle name="入力 17 7 4" xfId="13694"/>
    <cellStyle name="入力 17 7 5" xfId="13695"/>
    <cellStyle name="入力 17 8" xfId="13696"/>
    <cellStyle name="入力 17 8 2" xfId="13697"/>
    <cellStyle name="入力 17 8 3" xfId="13698"/>
    <cellStyle name="入力 17 9" xfId="13699"/>
    <cellStyle name="入力 18" xfId="13700"/>
    <cellStyle name="入力 18 10" xfId="13701"/>
    <cellStyle name="入力 18 11" xfId="13702"/>
    <cellStyle name="入力 18 12" xfId="45990"/>
    <cellStyle name="入力 18 13" xfId="45750"/>
    <cellStyle name="入力 18 2" xfId="13703"/>
    <cellStyle name="入力 18 2 10" xfId="46221"/>
    <cellStyle name="入力 18 2 11" xfId="46453"/>
    <cellStyle name="入力 18 2 2" xfId="13704"/>
    <cellStyle name="入力 18 2 2 10" xfId="13705"/>
    <cellStyle name="入力 18 2 2 2" xfId="13706"/>
    <cellStyle name="入力 18 2 2 2 2" xfId="13707"/>
    <cellStyle name="入力 18 2 2 2 2 2" xfId="13708"/>
    <cellStyle name="入力 18 2 2 2 2 3" xfId="13709"/>
    <cellStyle name="入力 18 2 2 2 3" xfId="13710"/>
    <cellStyle name="入力 18 2 2 2 3 2" xfId="13711"/>
    <cellStyle name="入力 18 2 2 2 3 3" xfId="13712"/>
    <cellStyle name="入力 18 2 2 2 4" xfId="13713"/>
    <cellStyle name="入力 18 2 2 2 5" xfId="13714"/>
    <cellStyle name="入力 18 2 2 3" xfId="13715"/>
    <cellStyle name="入力 18 2 2 3 2" xfId="13716"/>
    <cellStyle name="入力 18 2 2 3 2 2" xfId="13717"/>
    <cellStyle name="入力 18 2 2 3 2 3" xfId="13718"/>
    <cellStyle name="入力 18 2 2 3 3" xfId="13719"/>
    <cellStyle name="入力 18 2 2 3 3 2" xfId="13720"/>
    <cellStyle name="入力 18 2 2 3 3 3" xfId="13721"/>
    <cellStyle name="入力 18 2 2 3 4" xfId="13722"/>
    <cellStyle name="入力 18 2 2 3 5" xfId="13723"/>
    <cellStyle name="入力 18 2 2 4" xfId="13724"/>
    <cellStyle name="入力 18 2 2 4 2" xfId="13725"/>
    <cellStyle name="入力 18 2 2 4 2 2" xfId="13726"/>
    <cellStyle name="入力 18 2 2 4 2 3" xfId="13727"/>
    <cellStyle name="入力 18 2 2 4 3" xfId="13728"/>
    <cellStyle name="入力 18 2 2 4 3 2" xfId="13729"/>
    <cellStyle name="入力 18 2 2 4 3 3" xfId="13730"/>
    <cellStyle name="入力 18 2 2 4 4" xfId="13731"/>
    <cellStyle name="入力 18 2 2 4 5" xfId="13732"/>
    <cellStyle name="入力 18 2 2 5" xfId="13733"/>
    <cellStyle name="入力 18 2 2 5 2" xfId="13734"/>
    <cellStyle name="入力 18 2 2 5 2 2" xfId="13735"/>
    <cellStyle name="入力 18 2 2 5 2 3" xfId="13736"/>
    <cellStyle name="入力 18 2 2 5 3" xfId="13737"/>
    <cellStyle name="入力 18 2 2 5 3 2" xfId="13738"/>
    <cellStyle name="入力 18 2 2 5 3 3" xfId="13739"/>
    <cellStyle name="入力 18 2 2 5 4" xfId="13740"/>
    <cellStyle name="入力 18 2 2 5 5" xfId="13741"/>
    <cellStyle name="入力 18 2 2 6" xfId="13742"/>
    <cellStyle name="入力 18 2 2 6 2" xfId="13743"/>
    <cellStyle name="入力 18 2 2 6 2 2" xfId="13744"/>
    <cellStyle name="入力 18 2 2 6 2 3" xfId="13745"/>
    <cellStyle name="入力 18 2 2 6 3" xfId="13746"/>
    <cellStyle name="入力 18 2 2 6 3 2" xfId="13747"/>
    <cellStyle name="入力 18 2 2 6 3 3" xfId="13748"/>
    <cellStyle name="入力 18 2 2 6 4" xfId="13749"/>
    <cellStyle name="入力 18 2 2 6 5" xfId="13750"/>
    <cellStyle name="入力 18 2 2 7" xfId="13751"/>
    <cellStyle name="入力 18 2 2 7 2" xfId="13752"/>
    <cellStyle name="入力 18 2 2 7 3" xfId="13753"/>
    <cellStyle name="入力 18 2 2 8" xfId="13754"/>
    <cellStyle name="入力 18 2 2 8 2" xfId="13755"/>
    <cellStyle name="入力 18 2 2 8 3" xfId="13756"/>
    <cellStyle name="入力 18 2 2 9" xfId="13757"/>
    <cellStyle name="入力 18 2 3" xfId="13758"/>
    <cellStyle name="入力 18 2 3 10" xfId="13759"/>
    <cellStyle name="入力 18 2 3 2" xfId="13760"/>
    <cellStyle name="入力 18 2 3 2 2" xfId="13761"/>
    <cellStyle name="入力 18 2 3 2 2 2" xfId="13762"/>
    <cellStyle name="入力 18 2 3 2 2 3" xfId="13763"/>
    <cellStyle name="入力 18 2 3 2 3" xfId="13764"/>
    <cellStyle name="入力 18 2 3 2 3 2" xfId="13765"/>
    <cellStyle name="入力 18 2 3 2 3 3" xfId="13766"/>
    <cellStyle name="入力 18 2 3 2 4" xfId="13767"/>
    <cellStyle name="入力 18 2 3 2 5" xfId="13768"/>
    <cellStyle name="入力 18 2 3 3" xfId="13769"/>
    <cellStyle name="入力 18 2 3 3 2" xfId="13770"/>
    <cellStyle name="入力 18 2 3 3 2 2" xfId="13771"/>
    <cellStyle name="入力 18 2 3 3 2 3" xfId="13772"/>
    <cellStyle name="入力 18 2 3 3 3" xfId="13773"/>
    <cellStyle name="入力 18 2 3 3 3 2" xfId="13774"/>
    <cellStyle name="入力 18 2 3 3 3 3" xfId="13775"/>
    <cellStyle name="入力 18 2 3 3 4" xfId="13776"/>
    <cellStyle name="入力 18 2 3 3 5" xfId="13777"/>
    <cellStyle name="入力 18 2 3 4" xfId="13778"/>
    <cellStyle name="入力 18 2 3 4 2" xfId="13779"/>
    <cellStyle name="入力 18 2 3 4 2 2" xfId="13780"/>
    <cellStyle name="入力 18 2 3 4 2 3" xfId="13781"/>
    <cellStyle name="入力 18 2 3 4 3" xfId="13782"/>
    <cellStyle name="入力 18 2 3 4 3 2" xfId="13783"/>
    <cellStyle name="入力 18 2 3 4 3 3" xfId="13784"/>
    <cellStyle name="入力 18 2 3 4 4" xfId="13785"/>
    <cellStyle name="入力 18 2 3 4 5" xfId="13786"/>
    <cellStyle name="入力 18 2 3 5" xfId="13787"/>
    <cellStyle name="入力 18 2 3 5 2" xfId="13788"/>
    <cellStyle name="入力 18 2 3 5 2 2" xfId="13789"/>
    <cellStyle name="入力 18 2 3 5 2 3" xfId="13790"/>
    <cellStyle name="入力 18 2 3 5 3" xfId="13791"/>
    <cellStyle name="入力 18 2 3 5 3 2" xfId="13792"/>
    <cellStyle name="入力 18 2 3 5 3 3" xfId="13793"/>
    <cellStyle name="入力 18 2 3 5 4" xfId="13794"/>
    <cellStyle name="入力 18 2 3 5 5" xfId="13795"/>
    <cellStyle name="入力 18 2 3 6" xfId="13796"/>
    <cellStyle name="入力 18 2 3 6 2" xfId="13797"/>
    <cellStyle name="入力 18 2 3 6 2 2" xfId="13798"/>
    <cellStyle name="入力 18 2 3 6 2 3" xfId="13799"/>
    <cellStyle name="入力 18 2 3 6 3" xfId="13800"/>
    <cellStyle name="入力 18 2 3 6 3 2" xfId="13801"/>
    <cellStyle name="入力 18 2 3 6 3 3" xfId="13802"/>
    <cellStyle name="入力 18 2 3 6 4" xfId="13803"/>
    <cellStyle name="入力 18 2 3 6 5" xfId="13804"/>
    <cellStyle name="入力 18 2 3 7" xfId="13805"/>
    <cellStyle name="入力 18 2 3 7 2" xfId="13806"/>
    <cellStyle name="入力 18 2 3 7 3" xfId="13807"/>
    <cellStyle name="入力 18 2 3 8" xfId="13808"/>
    <cellStyle name="入力 18 2 3 8 2" xfId="13809"/>
    <cellStyle name="入力 18 2 3 8 3" xfId="13810"/>
    <cellStyle name="入力 18 2 3 9" xfId="13811"/>
    <cellStyle name="入力 18 2 4" xfId="13812"/>
    <cellStyle name="入力 18 2 4 2" xfId="13813"/>
    <cellStyle name="入力 18 2 4 2 2" xfId="13814"/>
    <cellStyle name="入力 18 2 4 2 3" xfId="13815"/>
    <cellStyle name="入力 18 2 4 3" xfId="13816"/>
    <cellStyle name="入力 18 2 4 3 2" xfId="13817"/>
    <cellStyle name="入力 18 2 4 3 3" xfId="13818"/>
    <cellStyle name="入力 18 2 4 4" xfId="13819"/>
    <cellStyle name="入力 18 2 4 5" xfId="13820"/>
    <cellStyle name="入力 18 2 5" xfId="13821"/>
    <cellStyle name="入力 18 2 5 2" xfId="13822"/>
    <cellStyle name="入力 18 2 5 2 2" xfId="13823"/>
    <cellStyle name="入力 18 2 5 2 3" xfId="13824"/>
    <cellStyle name="入力 18 2 5 3" xfId="13825"/>
    <cellStyle name="入力 18 2 5 3 2" xfId="13826"/>
    <cellStyle name="入力 18 2 5 3 3" xfId="13827"/>
    <cellStyle name="入力 18 2 5 4" xfId="13828"/>
    <cellStyle name="入力 18 2 5 5" xfId="13829"/>
    <cellStyle name="入力 18 2 6" xfId="13830"/>
    <cellStyle name="入力 18 2 6 2" xfId="13831"/>
    <cellStyle name="入力 18 2 6 2 2" xfId="13832"/>
    <cellStyle name="入力 18 2 6 2 3" xfId="13833"/>
    <cellStyle name="入力 18 2 6 3" xfId="13834"/>
    <cellStyle name="入力 18 2 6 3 2" xfId="13835"/>
    <cellStyle name="入力 18 2 6 3 3" xfId="13836"/>
    <cellStyle name="入力 18 2 6 4" xfId="13837"/>
    <cellStyle name="入力 18 2 6 5" xfId="13838"/>
    <cellStyle name="入力 18 2 7" xfId="13839"/>
    <cellStyle name="入力 18 2 7 2" xfId="13840"/>
    <cellStyle name="入力 18 2 7 3" xfId="13841"/>
    <cellStyle name="入力 18 2 8" xfId="13842"/>
    <cellStyle name="入力 18 2 9" xfId="13843"/>
    <cellStyle name="入力 18 3" xfId="13844"/>
    <cellStyle name="入力 18 3 10" xfId="13845"/>
    <cellStyle name="入力 18 3 2" xfId="13846"/>
    <cellStyle name="入力 18 3 2 2" xfId="13847"/>
    <cellStyle name="入力 18 3 2 2 2" xfId="13848"/>
    <cellStyle name="入力 18 3 2 2 3" xfId="13849"/>
    <cellStyle name="入力 18 3 2 3" xfId="13850"/>
    <cellStyle name="入力 18 3 2 3 2" xfId="13851"/>
    <cellStyle name="入力 18 3 2 3 3" xfId="13852"/>
    <cellStyle name="入力 18 3 2 4" xfId="13853"/>
    <cellStyle name="入力 18 3 2 5" xfId="13854"/>
    <cellStyle name="入力 18 3 3" xfId="13855"/>
    <cellStyle name="入力 18 3 3 2" xfId="13856"/>
    <cellStyle name="入力 18 3 3 2 2" xfId="13857"/>
    <cellStyle name="入力 18 3 3 2 3" xfId="13858"/>
    <cellStyle name="入力 18 3 3 3" xfId="13859"/>
    <cellStyle name="入力 18 3 3 3 2" xfId="13860"/>
    <cellStyle name="入力 18 3 3 3 3" xfId="13861"/>
    <cellStyle name="入力 18 3 3 4" xfId="13862"/>
    <cellStyle name="入力 18 3 3 5" xfId="13863"/>
    <cellStyle name="入力 18 3 4" xfId="13864"/>
    <cellStyle name="入力 18 3 4 2" xfId="13865"/>
    <cellStyle name="入力 18 3 4 2 2" xfId="13866"/>
    <cellStyle name="入力 18 3 4 2 3" xfId="13867"/>
    <cellStyle name="入力 18 3 4 3" xfId="13868"/>
    <cellStyle name="入力 18 3 4 3 2" xfId="13869"/>
    <cellStyle name="入力 18 3 4 3 3" xfId="13870"/>
    <cellStyle name="入力 18 3 4 4" xfId="13871"/>
    <cellStyle name="入力 18 3 4 5" xfId="13872"/>
    <cellStyle name="入力 18 3 5" xfId="13873"/>
    <cellStyle name="入力 18 3 5 2" xfId="13874"/>
    <cellStyle name="入力 18 3 5 2 2" xfId="13875"/>
    <cellStyle name="入力 18 3 5 2 3" xfId="13876"/>
    <cellStyle name="入力 18 3 5 3" xfId="13877"/>
    <cellStyle name="入力 18 3 5 3 2" xfId="13878"/>
    <cellStyle name="入力 18 3 5 3 3" xfId="13879"/>
    <cellStyle name="入力 18 3 5 4" xfId="13880"/>
    <cellStyle name="入力 18 3 5 5" xfId="13881"/>
    <cellStyle name="入力 18 3 6" xfId="13882"/>
    <cellStyle name="入力 18 3 6 2" xfId="13883"/>
    <cellStyle name="入力 18 3 6 2 2" xfId="13884"/>
    <cellStyle name="入力 18 3 6 2 3" xfId="13885"/>
    <cellStyle name="入力 18 3 6 3" xfId="13886"/>
    <cellStyle name="入力 18 3 6 3 2" xfId="13887"/>
    <cellStyle name="入力 18 3 6 3 3" xfId="13888"/>
    <cellStyle name="入力 18 3 6 4" xfId="13889"/>
    <cellStyle name="入力 18 3 6 5" xfId="13890"/>
    <cellStyle name="入力 18 3 7" xfId="13891"/>
    <cellStyle name="入力 18 3 7 2" xfId="13892"/>
    <cellStyle name="入力 18 3 7 3" xfId="13893"/>
    <cellStyle name="入力 18 3 8" xfId="13894"/>
    <cellStyle name="入力 18 3 8 2" xfId="13895"/>
    <cellStyle name="入力 18 3 8 3" xfId="13896"/>
    <cellStyle name="入力 18 3 9" xfId="13897"/>
    <cellStyle name="入力 18 4" xfId="13898"/>
    <cellStyle name="入力 18 4 10" xfId="13899"/>
    <cellStyle name="入力 18 4 2" xfId="13900"/>
    <cellStyle name="入力 18 4 2 2" xfId="13901"/>
    <cellStyle name="入力 18 4 2 2 2" xfId="13902"/>
    <cellStyle name="入力 18 4 2 2 3" xfId="13903"/>
    <cellStyle name="入力 18 4 2 3" xfId="13904"/>
    <cellStyle name="入力 18 4 2 3 2" xfId="13905"/>
    <cellStyle name="入力 18 4 2 3 3" xfId="13906"/>
    <cellStyle name="入力 18 4 2 4" xfId="13907"/>
    <cellStyle name="入力 18 4 2 5" xfId="13908"/>
    <cellStyle name="入力 18 4 3" xfId="13909"/>
    <cellStyle name="入力 18 4 3 2" xfId="13910"/>
    <cellStyle name="入力 18 4 3 2 2" xfId="13911"/>
    <cellStyle name="入力 18 4 3 2 3" xfId="13912"/>
    <cellStyle name="入力 18 4 3 3" xfId="13913"/>
    <cellStyle name="入力 18 4 3 3 2" xfId="13914"/>
    <cellStyle name="入力 18 4 3 3 3" xfId="13915"/>
    <cellStyle name="入力 18 4 3 4" xfId="13916"/>
    <cellStyle name="入力 18 4 3 5" xfId="13917"/>
    <cellStyle name="入力 18 4 4" xfId="13918"/>
    <cellStyle name="入力 18 4 4 2" xfId="13919"/>
    <cellStyle name="入力 18 4 4 2 2" xfId="13920"/>
    <cellStyle name="入力 18 4 4 2 3" xfId="13921"/>
    <cellStyle name="入力 18 4 4 3" xfId="13922"/>
    <cellStyle name="入力 18 4 4 3 2" xfId="13923"/>
    <cellStyle name="入力 18 4 4 3 3" xfId="13924"/>
    <cellStyle name="入力 18 4 4 4" xfId="13925"/>
    <cellStyle name="入力 18 4 4 5" xfId="13926"/>
    <cellStyle name="入力 18 4 5" xfId="13927"/>
    <cellStyle name="入力 18 4 5 2" xfId="13928"/>
    <cellStyle name="入力 18 4 5 2 2" xfId="13929"/>
    <cellStyle name="入力 18 4 5 2 3" xfId="13930"/>
    <cellStyle name="入力 18 4 5 3" xfId="13931"/>
    <cellStyle name="入力 18 4 5 3 2" xfId="13932"/>
    <cellStyle name="入力 18 4 5 3 3" xfId="13933"/>
    <cellStyle name="入力 18 4 5 4" xfId="13934"/>
    <cellStyle name="入力 18 4 5 5" xfId="13935"/>
    <cellStyle name="入力 18 4 6" xfId="13936"/>
    <cellStyle name="入力 18 4 6 2" xfId="13937"/>
    <cellStyle name="入力 18 4 6 2 2" xfId="13938"/>
    <cellStyle name="入力 18 4 6 2 3" xfId="13939"/>
    <cellStyle name="入力 18 4 6 3" xfId="13940"/>
    <cellStyle name="入力 18 4 6 3 2" xfId="13941"/>
    <cellStyle name="入力 18 4 6 3 3" xfId="13942"/>
    <cellStyle name="入力 18 4 6 4" xfId="13943"/>
    <cellStyle name="入力 18 4 6 5" xfId="13944"/>
    <cellStyle name="入力 18 4 7" xfId="13945"/>
    <cellStyle name="入力 18 4 7 2" xfId="13946"/>
    <cellStyle name="入力 18 4 7 3" xfId="13947"/>
    <cellStyle name="入力 18 4 8" xfId="13948"/>
    <cellStyle name="入力 18 4 8 2" xfId="13949"/>
    <cellStyle name="入力 18 4 8 3" xfId="13950"/>
    <cellStyle name="入力 18 4 9" xfId="13951"/>
    <cellStyle name="入力 18 5" xfId="13952"/>
    <cellStyle name="入力 18 5 2" xfId="13953"/>
    <cellStyle name="入力 18 5 2 2" xfId="13954"/>
    <cellStyle name="入力 18 5 2 3" xfId="13955"/>
    <cellStyle name="入力 18 5 3" xfId="13956"/>
    <cellStyle name="入力 18 5 3 2" xfId="13957"/>
    <cellStyle name="入力 18 5 3 3" xfId="13958"/>
    <cellStyle name="入力 18 5 4" xfId="13959"/>
    <cellStyle name="入力 18 5 5" xfId="13960"/>
    <cellStyle name="入力 18 6" xfId="13961"/>
    <cellStyle name="入力 18 6 2" xfId="13962"/>
    <cellStyle name="入力 18 6 2 2" xfId="13963"/>
    <cellStyle name="入力 18 6 2 3" xfId="13964"/>
    <cellStyle name="入力 18 6 3" xfId="13965"/>
    <cellStyle name="入力 18 6 3 2" xfId="13966"/>
    <cellStyle name="入力 18 6 3 3" xfId="13967"/>
    <cellStyle name="入力 18 6 4" xfId="13968"/>
    <cellStyle name="入力 18 6 5" xfId="13969"/>
    <cellStyle name="入力 18 7" xfId="13970"/>
    <cellStyle name="入力 18 7 2" xfId="13971"/>
    <cellStyle name="入力 18 7 2 2" xfId="13972"/>
    <cellStyle name="入力 18 7 2 3" xfId="13973"/>
    <cellStyle name="入力 18 7 3" xfId="13974"/>
    <cellStyle name="入力 18 7 3 2" xfId="13975"/>
    <cellStyle name="入力 18 7 3 3" xfId="13976"/>
    <cellStyle name="入力 18 7 4" xfId="13977"/>
    <cellStyle name="入力 18 7 5" xfId="13978"/>
    <cellStyle name="入力 18 8" xfId="13979"/>
    <cellStyle name="入力 18 8 2" xfId="13980"/>
    <cellStyle name="入力 18 8 3" xfId="13981"/>
    <cellStyle name="入力 18 9" xfId="13982"/>
    <cellStyle name="入力 19" xfId="13983"/>
    <cellStyle name="入力 19 10" xfId="13984"/>
    <cellStyle name="入力 19 11" xfId="13985"/>
    <cellStyle name="入力 19 12" xfId="45991"/>
    <cellStyle name="入力 19 13" xfId="45749"/>
    <cellStyle name="入力 19 2" xfId="13986"/>
    <cellStyle name="入力 19 2 10" xfId="46222"/>
    <cellStyle name="入力 19 2 11" xfId="46454"/>
    <cellStyle name="入力 19 2 2" xfId="13987"/>
    <cellStyle name="入力 19 2 2 10" xfId="13988"/>
    <cellStyle name="入力 19 2 2 2" xfId="13989"/>
    <cellStyle name="入力 19 2 2 2 2" xfId="13990"/>
    <cellStyle name="入力 19 2 2 2 2 2" xfId="13991"/>
    <cellStyle name="入力 19 2 2 2 2 3" xfId="13992"/>
    <cellStyle name="入力 19 2 2 2 3" xfId="13993"/>
    <cellStyle name="入力 19 2 2 2 3 2" xfId="13994"/>
    <cellStyle name="入力 19 2 2 2 3 3" xfId="13995"/>
    <cellStyle name="入力 19 2 2 2 4" xfId="13996"/>
    <cellStyle name="入力 19 2 2 2 5" xfId="13997"/>
    <cellStyle name="入力 19 2 2 3" xfId="13998"/>
    <cellStyle name="入力 19 2 2 3 2" xfId="13999"/>
    <cellStyle name="入力 19 2 2 3 2 2" xfId="14000"/>
    <cellStyle name="入力 19 2 2 3 2 3" xfId="14001"/>
    <cellStyle name="入力 19 2 2 3 3" xfId="14002"/>
    <cellStyle name="入力 19 2 2 3 3 2" xfId="14003"/>
    <cellStyle name="入力 19 2 2 3 3 3" xfId="14004"/>
    <cellStyle name="入力 19 2 2 3 4" xfId="14005"/>
    <cellStyle name="入力 19 2 2 3 5" xfId="14006"/>
    <cellStyle name="入力 19 2 2 4" xfId="14007"/>
    <cellStyle name="入力 19 2 2 4 2" xfId="14008"/>
    <cellStyle name="入力 19 2 2 4 2 2" xfId="14009"/>
    <cellStyle name="入力 19 2 2 4 2 3" xfId="14010"/>
    <cellStyle name="入力 19 2 2 4 3" xfId="14011"/>
    <cellStyle name="入力 19 2 2 4 3 2" xfId="14012"/>
    <cellStyle name="入力 19 2 2 4 3 3" xfId="14013"/>
    <cellStyle name="入力 19 2 2 4 4" xfId="14014"/>
    <cellStyle name="入力 19 2 2 4 5" xfId="14015"/>
    <cellStyle name="入力 19 2 2 5" xfId="14016"/>
    <cellStyle name="入力 19 2 2 5 2" xfId="14017"/>
    <cellStyle name="入力 19 2 2 5 2 2" xfId="14018"/>
    <cellStyle name="入力 19 2 2 5 2 3" xfId="14019"/>
    <cellStyle name="入力 19 2 2 5 3" xfId="14020"/>
    <cellStyle name="入力 19 2 2 5 3 2" xfId="14021"/>
    <cellStyle name="入力 19 2 2 5 3 3" xfId="14022"/>
    <cellStyle name="入力 19 2 2 5 4" xfId="14023"/>
    <cellStyle name="入力 19 2 2 5 5" xfId="14024"/>
    <cellStyle name="入力 19 2 2 6" xfId="14025"/>
    <cellStyle name="入力 19 2 2 6 2" xfId="14026"/>
    <cellStyle name="入力 19 2 2 6 2 2" xfId="14027"/>
    <cellStyle name="入力 19 2 2 6 2 3" xfId="14028"/>
    <cellStyle name="入力 19 2 2 6 3" xfId="14029"/>
    <cellStyle name="入力 19 2 2 6 3 2" xfId="14030"/>
    <cellStyle name="入力 19 2 2 6 3 3" xfId="14031"/>
    <cellStyle name="入力 19 2 2 6 4" xfId="14032"/>
    <cellStyle name="入力 19 2 2 6 5" xfId="14033"/>
    <cellStyle name="入力 19 2 2 7" xfId="14034"/>
    <cellStyle name="入力 19 2 2 7 2" xfId="14035"/>
    <cellStyle name="入力 19 2 2 7 3" xfId="14036"/>
    <cellStyle name="入力 19 2 2 8" xfId="14037"/>
    <cellStyle name="入力 19 2 2 8 2" xfId="14038"/>
    <cellStyle name="入力 19 2 2 8 3" xfId="14039"/>
    <cellStyle name="入力 19 2 2 9" xfId="14040"/>
    <cellStyle name="入力 19 2 3" xfId="14041"/>
    <cellStyle name="入力 19 2 3 10" xfId="14042"/>
    <cellStyle name="入力 19 2 3 2" xfId="14043"/>
    <cellStyle name="入力 19 2 3 2 2" xfId="14044"/>
    <cellStyle name="入力 19 2 3 2 2 2" xfId="14045"/>
    <cellStyle name="入力 19 2 3 2 2 3" xfId="14046"/>
    <cellStyle name="入力 19 2 3 2 3" xfId="14047"/>
    <cellStyle name="入力 19 2 3 2 3 2" xfId="14048"/>
    <cellStyle name="入力 19 2 3 2 3 3" xfId="14049"/>
    <cellStyle name="入力 19 2 3 2 4" xfId="14050"/>
    <cellStyle name="入力 19 2 3 2 5" xfId="14051"/>
    <cellStyle name="入力 19 2 3 3" xfId="14052"/>
    <cellStyle name="入力 19 2 3 3 2" xfId="14053"/>
    <cellStyle name="入力 19 2 3 3 2 2" xfId="14054"/>
    <cellStyle name="入力 19 2 3 3 2 3" xfId="14055"/>
    <cellStyle name="入力 19 2 3 3 3" xfId="14056"/>
    <cellStyle name="入力 19 2 3 3 3 2" xfId="14057"/>
    <cellStyle name="入力 19 2 3 3 3 3" xfId="14058"/>
    <cellStyle name="入力 19 2 3 3 4" xfId="14059"/>
    <cellStyle name="入力 19 2 3 3 5" xfId="14060"/>
    <cellStyle name="入力 19 2 3 4" xfId="14061"/>
    <cellStyle name="入力 19 2 3 4 2" xfId="14062"/>
    <cellStyle name="入力 19 2 3 4 2 2" xfId="14063"/>
    <cellStyle name="入力 19 2 3 4 2 3" xfId="14064"/>
    <cellStyle name="入力 19 2 3 4 3" xfId="14065"/>
    <cellStyle name="入力 19 2 3 4 3 2" xfId="14066"/>
    <cellStyle name="入力 19 2 3 4 3 3" xfId="14067"/>
    <cellStyle name="入力 19 2 3 4 4" xfId="14068"/>
    <cellStyle name="入力 19 2 3 4 5" xfId="14069"/>
    <cellStyle name="入力 19 2 3 5" xfId="14070"/>
    <cellStyle name="入力 19 2 3 5 2" xfId="14071"/>
    <cellStyle name="入力 19 2 3 5 2 2" xfId="14072"/>
    <cellStyle name="入力 19 2 3 5 2 3" xfId="14073"/>
    <cellStyle name="入力 19 2 3 5 3" xfId="14074"/>
    <cellStyle name="入力 19 2 3 5 3 2" xfId="14075"/>
    <cellStyle name="入力 19 2 3 5 3 3" xfId="14076"/>
    <cellStyle name="入力 19 2 3 5 4" xfId="14077"/>
    <cellStyle name="入力 19 2 3 5 5" xfId="14078"/>
    <cellStyle name="入力 19 2 3 6" xfId="14079"/>
    <cellStyle name="入力 19 2 3 6 2" xfId="14080"/>
    <cellStyle name="入力 19 2 3 6 2 2" xfId="14081"/>
    <cellStyle name="入力 19 2 3 6 2 3" xfId="14082"/>
    <cellStyle name="入力 19 2 3 6 3" xfId="14083"/>
    <cellStyle name="入力 19 2 3 6 3 2" xfId="14084"/>
    <cellStyle name="入力 19 2 3 6 3 3" xfId="14085"/>
    <cellStyle name="入力 19 2 3 6 4" xfId="14086"/>
    <cellStyle name="入力 19 2 3 6 5" xfId="14087"/>
    <cellStyle name="入力 19 2 3 7" xfId="14088"/>
    <cellStyle name="入力 19 2 3 7 2" xfId="14089"/>
    <cellStyle name="入力 19 2 3 7 3" xfId="14090"/>
    <cellStyle name="入力 19 2 3 8" xfId="14091"/>
    <cellStyle name="入力 19 2 3 8 2" xfId="14092"/>
    <cellStyle name="入力 19 2 3 8 3" xfId="14093"/>
    <cellStyle name="入力 19 2 3 9" xfId="14094"/>
    <cellStyle name="入力 19 2 4" xfId="14095"/>
    <cellStyle name="入力 19 2 4 2" xfId="14096"/>
    <cellStyle name="入力 19 2 4 2 2" xfId="14097"/>
    <cellStyle name="入力 19 2 4 2 3" xfId="14098"/>
    <cellStyle name="入力 19 2 4 3" xfId="14099"/>
    <cellStyle name="入力 19 2 4 3 2" xfId="14100"/>
    <cellStyle name="入力 19 2 4 3 3" xfId="14101"/>
    <cellStyle name="入力 19 2 4 4" xfId="14102"/>
    <cellStyle name="入力 19 2 4 5" xfId="14103"/>
    <cellStyle name="入力 19 2 5" xfId="14104"/>
    <cellStyle name="入力 19 2 5 2" xfId="14105"/>
    <cellStyle name="入力 19 2 5 2 2" xfId="14106"/>
    <cellStyle name="入力 19 2 5 2 3" xfId="14107"/>
    <cellStyle name="入力 19 2 5 3" xfId="14108"/>
    <cellStyle name="入力 19 2 5 3 2" xfId="14109"/>
    <cellStyle name="入力 19 2 5 3 3" xfId="14110"/>
    <cellStyle name="入力 19 2 5 4" xfId="14111"/>
    <cellStyle name="入力 19 2 5 5" xfId="14112"/>
    <cellStyle name="入力 19 2 6" xfId="14113"/>
    <cellStyle name="入力 19 2 6 2" xfId="14114"/>
    <cellStyle name="入力 19 2 6 2 2" xfId="14115"/>
    <cellStyle name="入力 19 2 6 2 3" xfId="14116"/>
    <cellStyle name="入力 19 2 6 3" xfId="14117"/>
    <cellStyle name="入力 19 2 6 3 2" xfId="14118"/>
    <cellStyle name="入力 19 2 6 3 3" xfId="14119"/>
    <cellStyle name="入力 19 2 6 4" xfId="14120"/>
    <cellStyle name="入力 19 2 6 5" xfId="14121"/>
    <cellStyle name="入力 19 2 7" xfId="14122"/>
    <cellStyle name="入力 19 2 7 2" xfId="14123"/>
    <cellStyle name="入力 19 2 7 3" xfId="14124"/>
    <cellStyle name="入力 19 2 8" xfId="14125"/>
    <cellStyle name="入力 19 2 9" xfId="14126"/>
    <cellStyle name="入力 19 3" xfId="14127"/>
    <cellStyle name="入力 19 3 10" xfId="14128"/>
    <cellStyle name="入力 19 3 2" xfId="14129"/>
    <cellStyle name="入力 19 3 2 2" xfId="14130"/>
    <cellStyle name="入力 19 3 2 2 2" xfId="14131"/>
    <cellStyle name="入力 19 3 2 2 3" xfId="14132"/>
    <cellStyle name="入力 19 3 2 3" xfId="14133"/>
    <cellStyle name="入力 19 3 2 3 2" xfId="14134"/>
    <cellStyle name="入力 19 3 2 3 3" xfId="14135"/>
    <cellStyle name="入力 19 3 2 4" xfId="14136"/>
    <cellStyle name="入力 19 3 2 5" xfId="14137"/>
    <cellStyle name="入力 19 3 3" xfId="14138"/>
    <cellStyle name="入力 19 3 3 2" xfId="14139"/>
    <cellStyle name="入力 19 3 3 2 2" xfId="14140"/>
    <cellStyle name="入力 19 3 3 2 3" xfId="14141"/>
    <cellStyle name="入力 19 3 3 3" xfId="14142"/>
    <cellStyle name="入力 19 3 3 3 2" xfId="14143"/>
    <cellStyle name="入力 19 3 3 3 3" xfId="14144"/>
    <cellStyle name="入力 19 3 3 4" xfId="14145"/>
    <cellStyle name="入力 19 3 3 5" xfId="14146"/>
    <cellStyle name="入力 19 3 4" xfId="14147"/>
    <cellStyle name="入力 19 3 4 2" xfId="14148"/>
    <cellStyle name="入力 19 3 4 2 2" xfId="14149"/>
    <cellStyle name="入力 19 3 4 2 3" xfId="14150"/>
    <cellStyle name="入力 19 3 4 3" xfId="14151"/>
    <cellStyle name="入力 19 3 4 3 2" xfId="14152"/>
    <cellStyle name="入力 19 3 4 3 3" xfId="14153"/>
    <cellStyle name="入力 19 3 4 4" xfId="14154"/>
    <cellStyle name="入力 19 3 4 5" xfId="14155"/>
    <cellStyle name="入力 19 3 5" xfId="14156"/>
    <cellStyle name="入力 19 3 5 2" xfId="14157"/>
    <cellStyle name="入力 19 3 5 2 2" xfId="14158"/>
    <cellStyle name="入力 19 3 5 2 3" xfId="14159"/>
    <cellStyle name="入力 19 3 5 3" xfId="14160"/>
    <cellStyle name="入力 19 3 5 3 2" xfId="14161"/>
    <cellStyle name="入力 19 3 5 3 3" xfId="14162"/>
    <cellStyle name="入力 19 3 5 4" xfId="14163"/>
    <cellStyle name="入力 19 3 5 5" xfId="14164"/>
    <cellStyle name="入力 19 3 6" xfId="14165"/>
    <cellStyle name="入力 19 3 6 2" xfId="14166"/>
    <cellStyle name="入力 19 3 6 2 2" xfId="14167"/>
    <cellStyle name="入力 19 3 6 2 3" xfId="14168"/>
    <cellStyle name="入力 19 3 6 3" xfId="14169"/>
    <cellStyle name="入力 19 3 6 3 2" xfId="14170"/>
    <cellStyle name="入力 19 3 6 3 3" xfId="14171"/>
    <cellStyle name="入力 19 3 6 4" xfId="14172"/>
    <cellStyle name="入力 19 3 6 5" xfId="14173"/>
    <cellStyle name="入力 19 3 7" xfId="14174"/>
    <cellStyle name="入力 19 3 7 2" xfId="14175"/>
    <cellStyle name="入力 19 3 7 3" xfId="14176"/>
    <cellStyle name="入力 19 3 8" xfId="14177"/>
    <cellStyle name="入力 19 3 8 2" xfId="14178"/>
    <cellStyle name="入力 19 3 8 3" xfId="14179"/>
    <cellStyle name="入力 19 3 9" xfId="14180"/>
    <cellStyle name="入力 19 4" xfId="14181"/>
    <cellStyle name="入力 19 4 10" xfId="14182"/>
    <cellStyle name="入力 19 4 2" xfId="14183"/>
    <cellStyle name="入力 19 4 2 2" xfId="14184"/>
    <cellStyle name="入力 19 4 2 2 2" xfId="14185"/>
    <cellStyle name="入力 19 4 2 2 3" xfId="14186"/>
    <cellStyle name="入力 19 4 2 3" xfId="14187"/>
    <cellStyle name="入力 19 4 2 3 2" xfId="14188"/>
    <cellStyle name="入力 19 4 2 3 3" xfId="14189"/>
    <cellStyle name="入力 19 4 2 4" xfId="14190"/>
    <cellStyle name="入力 19 4 2 5" xfId="14191"/>
    <cellStyle name="入力 19 4 3" xfId="14192"/>
    <cellStyle name="入力 19 4 3 2" xfId="14193"/>
    <cellStyle name="入力 19 4 3 2 2" xfId="14194"/>
    <cellStyle name="入力 19 4 3 2 3" xfId="14195"/>
    <cellStyle name="入力 19 4 3 3" xfId="14196"/>
    <cellStyle name="入力 19 4 3 3 2" xfId="14197"/>
    <cellStyle name="入力 19 4 3 3 3" xfId="14198"/>
    <cellStyle name="入力 19 4 3 4" xfId="14199"/>
    <cellStyle name="入力 19 4 3 5" xfId="14200"/>
    <cellStyle name="入力 19 4 4" xfId="14201"/>
    <cellStyle name="入力 19 4 4 2" xfId="14202"/>
    <cellStyle name="入力 19 4 4 2 2" xfId="14203"/>
    <cellStyle name="入力 19 4 4 2 3" xfId="14204"/>
    <cellStyle name="入力 19 4 4 3" xfId="14205"/>
    <cellStyle name="入力 19 4 4 3 2" xfId="14206"/>
    <cellStyle name="入力 19 4 4 3 3" xfId="14207"/>
    <cellStyle name="入力 19 4 4 4" xfId="14208"/>
    <cellStyle name="入力 19 4 4 5" xfId="14209"/>
    <cellStyle name="入力 19 4 5" xfId="14210"/>
    <cellStyle name="入力 19 4 5 2" xfId="14211"/>
    <cellStyle name="入力 19 4 5 2 2" xfId="14212"/>
    <cellStyle name="入力 19 4 5 2 3" xfId="14213"/>
    <cellStyle name="入力 19 4 5 3" xfId="14214"/>
    <cellStyle name="入力 19 4 5 3 2" xfId="14215"/>
    <cellStyle name="入力 19 4 5 3 3" xfId="14216"/>
    <cellStyle name="入力 19 4 5 4" xfId="14217"/>
    <cellStyle name="入力 19 4 5 5" xfId="14218"/>
    <cellStyle name="入力 19 4 6" xfId="14219"/>
    <cellStyle name="入力 19 4 6 2" xfId="14220"/>
    <cellStyle name="入力 19 4 6 2 2" xfId="14221"/>
    <cellStyle name="入力 19 4 6 2 3" xfId="14222"/>
    <cellStyle name="入力 19 4 6 3" xfId="14223"/>
    <cellStyle name="入力 19 4 6 3 2" xfId="14224"/>
    <cellStyle name="入力 19 4 6 3 3" xfId="14225"/>
    <cellStyle name="入力 19 4 6 4" xfId="14226"/>
    <cellStyle name="入力 19 4 6 5" xfId="14227"/>
    <cellStyle name="入力 19 4 7" xfId="14228"/>
    <cellStyle name="入力 19 4 7 2" xfId="14229"/>
    <cellStyle name="入力 19 4 7 3" xfId="14230"/>
    <cellStyle name="入力 19 4 8" xfId="14231"/>
    <cellStyle name="入力 19 4 8 2" xfId="14232"/>
    <cellStyle name="入力 19 4 8 3" xfId="14233"/>
    <cellStyle name="入力 19 4 9" xfId="14234"/>
    <cellStyle name="入力 19 5" xfId="14235"/>
    <cellStyle name="入力 19 5 2" xfId="14236"/>
    <cellStyle name="入力 19 5 2 2" xfId="14237"/>
    <cellStyle name="入力 19 5 2 3" xfId="14238"/>
    <cellStyle name="入力 19 5 3" xfId="14239"/>
    <cellStyle name="入力 19 5 3 2" xfId="14240"/>
    <cellStyle name="入力 19 5 3 3" xfId="14241"/>
    <cellStyle name="入力 19 5 4" xfId="14242"/>
    <cellStyle name="入力 19 5 5" xfId="14243"/>
    <cellStyle name="入力 19 6" xfId="14244"/>
    <cellStyle name="入力 19 6 2" xfId="14245"/>
    <cellStyle name="入力 19 6 2 2" xfId="14246"/>
    <cellStyle name="入力 19 6 2 3" xfId="14247"/>
    <cellStyle name="入力 19 6 3" xfId="14248"/>
    <cellStyle name="入力 19 6 3 2" xfId="14249"/>
    <cellStyle name="入力 19 6 3 3" xfId="14250"/>
    <cellStyle name="入力 19 6 4" xfId="14251"/>
    <cellStyle name="入力 19 6 5" xfId="14252"/>
    <cellStyle name="入力 19 7" xfId="14253"/>
    <cellStyle name="入力 19 7 2" xfId="14254"/>
    <cellStyle name="入力 19 7 2 2" xfId="14255"/>
    <cellStyle name="入力 19 7 2 3" xfId="14256"/>
    <cellStyle name="入力 19 7 3" xfId="14257"/>
    <cellStyle name="入力 19 7 3 2" xfId="14258"/>
    <cellStyle name="入力 19 7 3 3" xfId="14259"/>
    <cellStyle name="入力 19 7 4" xfId="14260"/>
    <cellStyle name="入力 19 7 5" xfId="14261"/>
    <cellStyle name="入力 19 8" xfId="14262"/>
    <cellStyle name="入力 19 8 2" xfId="14263"/>
    <cellStyle name="入力 19 8 3" xfId="14264"/>
    <cellStyle name="入力 19 9" xfId="14265"/>
    <cellStyle name="入力 2" xfId="14266"/>
    <cellStyle name="入力 2 10" xfId="14267"/>
    <cellStyle name="入力 2 11" xfId="14268"/>
    <cellStyle name="入力 2 12" xfId="14269"/>
    <cellStyle name="入力 2 13" xfId="45992"/>
    <cellStyle name="入力 2 14" xfId="45748"/>
    <cellStyle name="入力 2 2" xfId="14270"/>
    <cellStyle name="入力 2 2 10" xfId="46223"/>
    <cellStyle name="入力 2 2 11" xfId="46455"/>
    <cellStyle name="入力 2 2 2" xfId="14271"/>
    <cellStyle name="入力 2 2 2 10" xfId="14272"/>
    <cellStyle name="入力 2 2 2 2" xfId="14273"/>
    <cellStyle name="入力 2 2 2 2 2" xfId="14274"/>
    <cellStyle name="入力 2 2 2 2 2 2" xfId="14275"/>
    <cellStyle name="入力 2 2 2 2 2 3" xfId="14276"/>
    <cellStyle name="入力 2 2 2 2 3" xfId="14277"/>
    <cellStyle name="入力 2 2 2 2 3 2" xfId="14278"/>
    <cellStyle name="入力 2 2 2 2 3 3" xfId="14279"/>
    <cellStyle name="入力 2 2 2 2 4" xfId="14280"/>
    <cellStyle name="入力 2 2 2 2 5" xfId="14281"/>
    <cellStyle name="入力 2 2 2 3" xfId="14282"/>
    <cellStyle name="入力 2 2 2 3 2" xfId="14283"/>
    <cellStyle name="入力 2 2 2 3 2 2" xfId="14284"/>
    <cellStyle name="入力 2 2 2 3 2 3" xfId="14285"/>
    <cellStyle name="入力 2 2 2 3 3" xfId="14286"/>
    <cellStyle name="入力 2 2 2 3 3 2" xfId="14287"/>
    <cellStyle name="入力 2 2 2 3 3 3" xfId="14288"/>
    <cellStyle name="入力 2 2 2 3 4" xfId="14289"/>
    <cellStyle name="入力 2 2 2 3 5" xfId="14290"/>
    <cellStyle name="入力 2 2 2 4" xfId="14291"/>
    <cellStyle name="入力 2 2 2 4 2" xfId="14292"/>
    <cellStyle name="入力 2 2 2 4 2 2" xfId="14293"/>
    <cellStyle name="入力 2 2 2 4 2 3" xfId="14294"/>
    <cellStyle name="入力 2 2 2 4 3" xfId="14295"/>
    <cellStyle name="入力 2 2 2 4 3 2" xfId="14296"/>
    <cellStyle name="入力 2 2 2 4 3 3" xfId="14297"/>
    <cellStyle name="入力 2 2 2 4 4" xfId="14298"/>
    <cellStyle name="入力 2 2 2 4 5" xfId="14299"/>
    <cellStyle name="入力 2 2 2 5" xfId="14300"/>
    <cellStyle name="入力 2 2 2 5 2" xfId="14301"/>
    <cellStyle name="入力 2 2 2 5 2 2" xfId="14302"/>
    <cellStyle name="入力 2 2 2 5 2 3" xfId="14303"/>
    <cellStyle name="入力 2 2 2 5 3" xfId="14304"/>
    <cellStyle name="入力 2 2 2 5 3 2" xfId="14305"/>
    <cellStyle name="入力 2 2 2 5 3 3" xfId="14306"/>
    <cellStyle name="入力 2 2 2 5 4" xfId="14307"/>
    <cellStyle name="入力 2 2 2 5 5" xfId="14308"/>
    <cellStyle name="入力 2 2 2 6" xfId="14309"/>
    <cellStyle name="入力 2 2 2 6 2" xfId="14310"/>
    <cellStyle name="入力 2 2 2 6 2 2" xfId="14311"/>
    <cellStyle name="入力 2 2 2 6 2 3" xfId="14312"/>
    <cellStyle name="入力 2 2 2 6 3" xfId="14313"/>
    <cellStyle name="入力 2 2 2 6 3 2" xfId="14314"/>
    <cellStyle name="入力 2 2 2 6 3 3" xfId="14315"/>
    <cellStyle name="入力 2 2 2 6 4" xfId="14316"/>
    <cellStyle name="入力 2 2 2 6 5" xfId="14317"/>
    <cellStyle name="入力 2 2 2 7" xfId="14318"/>
    <cellStyle name="入力 2 2 2 7 2" xfId="14319"/>
    <cellStyle name="入力 2 2 2 7 3" xfId="14320"/>
    <cellStyle name="入力 2 2 2 8" xfId="14321"/>
    <cellStyle name="入力 2 2 2 8 2" xfId="14322"/>
    <cellStyle name="入力 2 2 2 8 3" xfId="14323"/>
    <cellStyle name="入力 2 2 2 9" xfId="14324"/>
    <cellStyle name="入力 2 2 3" xfId="14325"/>
    <cellStyle name="入力 2 2 3 10" xfId="14326"/>
    <cellStyle name="入力 2 2 3 2" xfId="14327"/>
    <cellStyle name="入力 2 2 3 2 2" xfId="14328"/>
    <cellStyle name="入力 2 2 3 2 2 2" xfId="14329"/>
    <cellStyle name="入力 2 2 3 2 2 3" xfId="14330"/>
    <cellStyle name="入力 2 2 3 2 3" xfId="14331"/>
    <cellStyle name="入力 2 2 3 2 3 2" xfId="14332"/>
    <cellStyle name="入力 2 2 3 2 3 3" xfId="14333"/>
    <cellStyle name="入力 2 2 3 2 4" xfId="14334"/>
    <cellStyle name="入力 2 2 3 2 5" xfId="14335"/>
    <cellStyle name="入力 2 2 3 3" xfId="14336"/>
    <cellStyle name="入力 2 2 3 3 2" xfId="14337"/>
    <cellStyle name="入力 2 2 3 3 2 2" xfId="14338"/>
    <cellStyle name="入力 2 2 3 3 2 3" xfId="14339"/>
    <cellStyle name="入力 2 2 3 3 3" xfId="14340"/>
    <cellStyle name="入力 2 2 3 3 3 2" xfId="14341"/>
    <cellStyle name="入力 2 2 3 3 3 3" xfId="14342"/>
    <cellStyle name="入力 2 2 3 3 4" xfId="14343"/>
    <cellStyle name="入力 2 2 3 3 5" xfId="14344"/>
    <cellStyle name="入力 2 2 3 4" xfId="14345"/>
    <cellStyle name="入力 2 2 3 4 2" xfId="14346"/>
    <cellStyle name="入力 2 2 3 4 2 2" xfId="14347"/>
    <cellStyle name="入力 2 2 3 4 2 3" xfId="14348"/>
    <cellStyle name="入力 2 2 3 4 3" xfId="14349"/>
    <cellStyle name="入力 2 2 3 4 3 2" xfId="14350"/>
    <cellStyle name="入力 2 2 3 4 3 3" xfId="14351"/>
    <cellStyle name="入力 2 2 3 4 4" xfId="14352"/>
    <cellStyle name="入力 2 2 3 4 5" xfId="14353"/>
    <cellStyle name="入力 2 2 3 5" xfId="14354"/>
    <cellStyle name="入力 2 2 3 5 2" xfId="14355"/>
    <cellStyle name="入力 2 2 3 5 2 2" xfId="14356"/>
    <cellStyle name="入力 2 2 3 5 2 3" xfId="14357"/>
    <cellStyle name="入力 2 2 3 5 3" xfId="14358"/>
    <cellStyle name="入力 2 2 3 5 3 2" xfId="14359"/>
    <cellStyle name="入力 2 2 3 5 3 3" xfId="14360"/>
    <cellStyle name="入力 2 2 3 5 4" xfId="14361"/>
    <cellStyle name="入力 2 2 3 5 5" xfId="14362"/>
    <cellStyle name="入力 2 2 3 6" xfId="14363"/>
    <cellStyle name="入力 2 2 3 6 2" xfId="14364"/>
    <cellStyle name="入力 2 2 3 6 2 2" xfId="14365"/>
    <cellStyle name="入力 2 2 3 6 2 3" xfId="14366"/>
    <cellStyle name="入力 2 2 3 6 3" xfId="14367"/>
    <cellStyle name="入力 2 2 3 6 3 2" xfId="14368"/>
    <cellStyle name="入力 2 2 3 6 3 3" xfId="14369"/>
    <cellStyle name="入力 2 2 3 6 4" xfId="14370"/>
    <cellStyle name="入力 2 2 3 6 5" xfId="14371"/>
    <cellStyle name="入力 2 2 3 7" xfId="14372"/>
    <cellStyle name="入力 2 2 3 7 2" xfId="14373"/>
    <cellStyle name="入力 2 2 3 7 3" xfId="14374"/>
    <cellStyle name="入力 2 2 3 8" xfId="14375"/>
    <cellStyle name="入力 2 2 3 8 2" xfId="14376"/>
    <cellStyle name="入力 2 2 3 8 3" xfId="14377"/>
    <cellStyle name="入力 2 2 3 9" xfId="14378"/>
    <cellStyle name="入力 2 2 4" xfId="14379"/>
    <cellStyle name="入力 2 2 4 2" xfId="14380"/>
    <cellStyle name="入力 2 2 4 2 2" xfId="14381"/>
    <cellStyle name="入力 2 2 4 2 3" xfId="14382"/>
    <cellStyle name="入力 2 2 4 3" xfId="14383"/>
    <cellStyle name="入力 2 2 4 3 2" xfId="14384"/>
    <cellStyle name="入力 2 2 4 3 3" xfId="14385"/>
    <cellStyle name="入力 2 2 4 4" xfId="14386"/>
    <cellStyle name="入力 2 2 4 5" xfId="14387"/>
    <cellStyle name="入力 2 2 5" xfId="14388"/>
    <cellStyle name="入力 2 2 5 2" xfId="14389"/>
    <cellStyle name="入力 2 2 5 2 2" xfId="14390"/>
    <cellStyle name="入力 2 2 5 2 3" xfId="14391"/>
    <cellStyle name="入力 2 2 5 3" xfId="14392"/>
    <cellStyle name="入力 2 2 5 3 2" xfId="14393"/>
    <cellStyle name="入力 2 2 5 3 3" xfId="14394"/>
    <cellStyle name="入力 2 2 5 4" xfId="14395"/>
    <cellStyle name="入力 2 2 5 5" xfId="14396"/>
    <cellStyle name="入力 2 2 6" xfId="14397"/>
    <cellStyle name="入力 2 2 6 2" xfId="14398"/>
    <cellStyle name="入力 2 2 6 2 2" xfId="14399"/>
    <cellStyle name="入力 2 2 6 2 3" xfId="14400"/>
    <cellStyle name="入力 2 2 6 3" xfId="14401"/>
    <cellStyle name="入力 2 2 6 3 2" xfId="14402"/>
    <cellStyle name="入力 2 2 6 3 3" xfId="14403"/>
    <cellStyle name="入力 2 2 6 4" xfId="14404"/>
    <cellStyle name="入力 2 2 6 5" xfId="14405"/>
    <cellStyle name="入力 2 2 7" xfId="14406"/>
    <cellStyle name="入力 2 2 7 2" xfId="14407"/>
    <cellStyle name="入力 2 2 7 3" xfId="14408"/>
    <cellStyle name="入力 2 2 8" xfId="14409"/>
    <cellStyle name="入力 2 2 9" xfId="14410"/>
    <cellStyle name="入力 2 3" xfId="14411"/>
    <cellStyle name="入力 2 3 10" xfId="14412"/>
    <cellStyle name="入力 2 3 2" xfId="14413"/>
    <cellStyle name="入力 2 3 2 2" xfId="14414"/>
    <cellStyle name="入力 2 3 2 2 2" xfId="14415"/>
    <cellStyle name="入力 2 3 2 2 3" xfId="14416"/>
    <cellStyle name="入力 2 3 2 3" xfId="14417"/>
    <cellStyle name="入力 2 3 2 3 2" xfId="14418"/>
    <cellStyle name="入力 2 3 2 3 3" xfId="14419"/>
    <cellStyle name="入力 2 3 2 4" xfId="14420"/>
    <cellStyle name="入力 2 3 2 5" xfId="14421"/>
    <cellStyle name="入力 2 3 3" xfId="14422"/>
    <cellStyle name="入力 2 3 3 2" xfId="14423"/>
    <cellStyle name="入力 2 3 3 2 2" xfId="14424"/>
    <cellStyle name="入力 2 3 3 2 3" xfId="14425"/>
    <cellStyle name="入力 2 3 3 3" xfId="14426"/>
    <cellStyle name="入力 2 3 3 3 2" xfId="14427"/>
    <cellStyle name="入力 2 3 3 3 3" xfId="14428"/>
    <cellStyle name="入力 2 3 3 4" xfId="14429"/>
    <cellStyle name="入力 2 3 3 5" xfId="14430"/>
    <cellStyle name="入力 2 3 4" xfId="14431"/>
    <cellStyle name="入力 2 3 4 2" xfId="14432"/>
    <cellStyle name="入力 2 3 4 2 2" xfId="14433"/>
    <cellStyle name="入力 2 3 4 2 3" xfId="14434"/>
    <cellStyle name="入力 2 3 4 3" xfId="14435"/>
    <cellStyle name="入力 2 3 4 3 2" xfId="14436"/>
    <cellStyle name="入力 2 3 4 3 3" xfId="14437"/>
    <cellStyle name="入力 2 3 4 4" xfId="14438"/>
    <cellStyle name="入力 2 3 4 5" xfId="14439"/>
    <cellStyle name="入力 2 3 5" xfId="14440"/>
    <cellStyle name="入力 2 3 5 2" xfId="14441"/>
    <cellStyle name="入力 2 3 5 2 2" xfId="14442"/>
    <cellStyle name="入力 2 3 5 2 3" xfId="14443"/>
    <cellStyle name="入力 2 3 5 3" xfId="14444"/>
    <cellStyle name="入力 2 3 5 3 2" xfId="14445"/>
    <cellStyle name="入力 2 3 5 3 3" xfId="14446"/>
    <cellStyle name="入力 2 3 5 4" xfId="14447"/>
    <cellStyle name="入力 2 3 5 5" xfId="14448"/>
    <cellStyle name="入力 2 3 6" xfId="14449"/>
    <cellStyle name="入力 2 3 6 2" xfId="14450"/>
    <cellStyle name="入力 2 3 6 2 2" xfId="14451"/>
    <cellStyle name="入力 2 3 6 2 3" xfId="14452"/>
    <cellStyle name="入力 2 3 6 3" xfId="14453"/>
    <cellStyle name="入力 2 3 6 3 2" xfId="14454"/>
    <cellStyle name="入力 2 3 6 3 3" xfId="14455"/>
    <cellStyle name="入力 2 3 6 4" xfId="14456"/>
    <cellStyle name="入力 2 3 6 5" xfId="14457"/>
    <cellStyle name="入力 2 3 7" xfId="14458"/>
    <cellStyle name="入力 2 3 7 2" xfId="14459"/>
    <cellStyle name="入力 2 3 7 3" xfId="14460"/>
    <cellStyle name="入力 2 3 8" xfId="14461"/>
    <cellStyle name="入力 2 3 8 2" xfId="14462"/>
    <cellStyle name="入力 2 3 8 3" xfId="14463"/>
    <cellStyle name="入力 2 3 9" xfId="14464"/>
    <cellStyle name="入力 2 4" xfId="14465"/>
    <cellStyle name="入力 2 4 10" xfId="14466"/>
    <cellStyle name="入力 2 4 2" xfId="14467"/>
    <cellStyle name="入力 2 4 2 2" xfId="14468"/>
    <cellStyle name="入力 2 4 2 2 2" xfId="14469"/>
    <cellStyle name="入力 2 4 2 2 3" xfId="14470"/>
    <cellStyle name="入力 2 4 2 3" xfId="14471"/>
    <cellStyle name="入力 2 4 2 3 2" xfId="14472"/>
    <cellStyle name="入力 2 4 2 3 3" xfId="14473"/>
    <cellStyle name="入力 2 4 2 4" xfId="14474"/>
    <cellStyle name="入力 2 4 2 5" xfId="14475"/>
    <cellStyle name="入力 2 4 3" xfId="14476"/>
    <cellStyle name="入力 2 4 3 2" xfId="14477"/>
    <cellStyle name="入力 2 4 3 2 2" xfId="14478"/>
    <cellStyle name="入力 2 4 3 2 3" xfId="14479"/>
    <cellStyle name="入力 2 4 3 3" xfId="14480"/>
    <cellStyle name="入力 2 4 3 3 2" xfId="14481"/>
    <cellStyle name="入力 2 4 3 3 3" xfId="14482"/>
    <cellStyle name="入力 2 4 3 4" xfId="14483"/>
    <cellStyle name="入力 2 4 3 5" xfId="14484"/>
    <cellStyle name="入力 2 4 4" xfId="14485"/>
    <cellStyle name="入力 2 4 4 2" xfId="14486"/>
    <cellStyle name="入力 2 4 4 2 2" xfId="14487"/>
    <cellStyle name="入力 2 4 4 2 3" xfId="14488"/>
    <cellStyle name="入力 2 4 4 3" xfId="14489"/>
    <cellStyle name="入力 2 4 4 3 2" xfId="14490"/>
    <cellStyle name="入力 2 4 4 3 3" xfId="14491"/>
    <cellStyle name="入力 2 4 4 4" xfId="14492"/>
    <cellStyle name="入力 2 4 4 5" xfId="14493"/>
    <cellStyle name="入力 2 4 5" xfId="14494"/>
    <cellStyle name="入力 2 4 5 2" xfId="14495"/>
    <cellStyle name="入力 2 4 5 2 2" xfId="14496"/>
    <cellStyle name="入力 2 4 5 2 3" xfId="14497"/>
    <cellStyle name="入力 2 4 5 3" xfId="14498"/>
    <cellStyle name="入力 2 4 5 3 2" xfId="14499"/>
    <cellStyle name="入力 2 4 5 3 3" xfId="14500"/>
    <cellStyle name="入力 2 4 5 4" xfId="14501"/>
    <cellStyle name="入力 2 4 5 5" xfId="14502"/>
    <cellStyle name="入力 2 4 6" xfId="14503"/>
    <cellStyle name="入力 2 4 6 2" xfId="14504"/>
    <cellStyle name="入力 2 4 6 2 2" xfId="14505"/>
    <cellStyle name="入力 2 4 6 2 3" xfId="14506"/>
    <cellStyle name="入力 2 4 6 3" xfId="14507"/>
    <cellStyle name="入力 2 4 6 3 2" xfId="14508"/>
    <cellStyle name="入力 2 4 6 3 3" xfId="14509"/>
    <cellStyle name="入力 2 4 6 4" xfId="14510"/>
    <cellStyle name="入力 2 4 6 5" xfId="14511"/>
    <cellStyle name="入力 2 4 7" xfId="14512"/>
    <cellStyle name="入力 2 4 7 2" xfId="14513"/>
    <cellStyle name="入力 2 4 7 3" xfId="14514"/>
    <cellStyle name="入力 2 4 8" xfId="14515"/>
    <cellStyle name="入力 2 4 8 2" xfId="14516"/>
    <cellStyle name="入力 2 4 8 3" xfId="14517"/>
    <cellStyle name="入力 2 4 9" xfId="14518"/>
    <cellStyle name="入力 2 5" xfId="14519"/>
    <cellStyle name="入力 2 5 2" xfId="14520"/>
    <cellStyle name="入力 2 5 2 2" xfId="14521"/>
    <cellStyle name="入力 2 5 2 3" xfId="14522"/>
    <cellStyle name="入力 2 5 3" xfId="14523"/>
    <cellStyle name="入力 2 5 3 2" xfId="14524"/>
    <cellStyle name="入力 2 5 3 3" xfId="14525"/>
    <cellStyle name="入力 2 5 4" xfId="14526"/>
    <cellStyle name="入力 2 5 5" xfId="14527"/>
    <cellStyle name="入力 2 6" xfId="14528"/>
    <cellStyle name="入力 2 6 2" xfId="14529"/>
    <cellStyle name="入力 2 6 2 2" xfId="14530"/>
    <cellStyle name="入力 2 6 2 3" xfId="14531"/>
    <cellStyle name="入力 2 6 3" xfId="14532"/>
    <cellStyle name="入力 2 6 3 2" xfId="14533"/>
    <cellStyle name="入力 2 6 3 3" xfId="14534"/>
    <cellStyle name="入力 2 6 4" xfId="14535"/>
    <cellStyle name="入力 2 6 5" xfId="14536"/>
    <cellStyle name="入力 2 7" xfId="14537"/>
    <cellStyle name="入力 2 7 2" xfId="14538"/>
    <cellStyle name="入力 2 7 2 2" xfId="14539"/>
    <cellStyle name="入力 2 7 2 3" xfId="14540"/>
    <cellStyle name="入力 2 7 3" xfId="14541"/>
    <cellStyle name="入力 2 7 3 2" xfId="14542"/>
    <cellStyle name="入力 2 7 3 3" xfId="14543"/>
    <cellStyle name="入力 2 7 4" xfId="14544"/>
    <cellStyle name="入力 2 7 5" xfId="14545"/>
    <cellStyle name="入力 2 8" xfId="14546"/>
    <cellStyle name="入力 2 8 2" xfId="14547"/>
    <cellStyle name="入力 2 8 3" xfId="14548"/>
    <cellStyle name="入力 2 9" xfId="14549"/>
    <cellStyle name="入力 20" xfId="14550"/>
    <cellStyle name="入力 20 10" xfId="14551"/>
    <cellStyle name="入力 20 11" xfId="14552"/>
    <cellStyle name="入力 20 12" xfId="45993"/>
    <cellStyle name="入力 20 13" xfId="45747"/>
    <cellStyle name="入力 20 2" xfId="14553"/>
    <cellStyle name="入力 20 2 10" xfId="46224"/>
    <cellStyle name="入力 20 2 11" xfId="46456"/>
    <cellStyle name="入力 20 2 2" xfId="14554"/>
    <cellStyle name="入力 20 2 2 10" xfId="14555"/>
    <cellStyle name="入力 20 2 2 2" xfId="14556"/>
    <cellStyle name="入力 20 2 2 2 2" xfId="14557"/>
    <cellStyle name="入力 20 2 2 2 2 2" xfId="14558"/>
    <cellStyle name="入力 20 2 2 2 2 3" xfId="14559"/>
    <cellStyle name="入力 20 2 2 2 3" xfId="14560"/>
    <cellStyle name="入力 20 2 2 2 3 2" xfId="14561"/>
    <cellStyle name="入力 20 2 2 2 3 3" xfId="14562"/>
    <cellStyle name="入力 20 2 2 2 4" xfId="14563"/>
    <cellStyle name="入力 20 2 2 2 5" xfId="14564"/>
    <cellStyle name="入力 20 2 2 3" xfId="14565"/>
    <cellStyle name="入力 20 2 2 3 2" xfId="14566"/>
    <cellStyle name="入力 20 2 2 3 2 2" xfId="14567"/>
    <cellStyle name="入力 20 2 2 3 2 3" xfId="14568"/>
    <cellStyle name="入力 20 2 2 3 3" xfId="14569"/>
    <cellStyle name="入力 20 2 2 3 3 2" xfId="14570"/>
    <cellStyle name="入力 20 2 2 3 3 3" xfId="14571"/>
    <cellStyle name="入力 20 2 2 3 4" xfId="14572"/>
    <cellStyle name="入力 20 2 2 3 5" xfId="14573"/>
    <cellStyle name="入力 20 2 2 4" xfId="14574"/>
    <cellStyle name="入力 20 2 2 4 2" xfId="14575"/>
    <cellStyle name="入力 20 2 2 4 2 2" xfId="14576"/>
    <cellStyle name="入力 20 2 2 4 2 3" xfId="14577"/>
    <cellStyle name="入力 20 2 2 4 3" xfId="14578"/>
    <cellStyle name="入力 20 2 2 4 3 2" xfId="14579"/>
    <cellStyle name="入力 20 2 2 4 3 3" xfId="14580"/>
    <cellStyle name="入力 20 2 2 4 4" xfId="14581"/>
    <cellStyle name="入力 20 2 2 4 5" xfId="14582"/>
    <cellStyle name="入力 20 2 2 5" xfId="14583"/>
    <cellStyle name="入力 20 2 2 5 2" xfId="14584"/>
    <cellStyle name="入力 20 2 2 5 2 2" xfId="14585"/>
    <cellStyle name="入力 20 2 2 5 2 3" xfId="14586"/>
    <cellStyle name="入力 20 2 2 5 3" xfId="14587"/>
    <cellStyle name="入力 20 2 2 5 3 2" xfId="14588"/>
    <cellStyle name="入力 20 2 2 5 3 3" xfId="14589"/>
    <cellStyle name="入力 20 2 2 5 4" xfId="14590"/>
    <cellStyle name="入力 20 2 2 5 5" xfId="14591"/>
    <cellStyle name="入力 20 2 2 6" xfId="14592"/>
    <cellStyle name="入力 20 2 2 6 2" xfId="14593"/>
    <cellStyle name="入力 20 2 2 6 2 2" xfId="14594"/>
    <cellStyle name="入力 20 2 2 6 2 3" xfId="14595"/>
    <cellStyle name="入力 20 2 2 6 3" xfId="14596"/>
    <cellStyle name="入力 20 2 2 6 3 2" xfId="14597"/>
    <cellStyle name="入力 20 2 2 6 3 3" xfId="14598"/>
    <cellStyle name="入力 20 2 2 6 4" xfId="14599"/>
    <cellStyle name="入力 20 2 2 6 5" xfId="14600"/>
    <cellStyle name="入力 20 2 2 7" xfId="14601"/>
    <cellStyle name="入力 20 2 2 7 2" xfId="14602"/>
    <cellStyle name="入力 20 2 2 7 3" xfId="14603"/>
    <cellStyle name="入力 20 2 2 8" xfId="14604"/>
    <cellStyle name="入力 20 2 2 8 2" xfId="14605"/>
    <cellStyle name="入力 20 2 2 8 3" xfId="14606"/>
    <cellStyle name="入力 20 2 2 9" xfId="14607"/>
    <cellStyle name="入力 20 2 3" xfId="14608"/>
    <cellStyle name="入力 20 2 3 10" xfId="14609"/>
    <cellStyle name="入力 20 2 3 2" xfId="14610"/>
    <cellStyle name="入力 20 2 3 2 2" xfId="14611"/>
    <cellStyle name="入力 20 2 3 2 2 2" xfId="14612"/>
    <cellStyle name="入力 20 2 3 2 2 3" xfId="14613"/>
    <cellStyle name="入力 20 2 3 2 3" xfId="14614"/>
    <cellStyle name="入力 20 2 3 2 3 2" xfId="14615"/>
    <cellStyle name="入力 20 2 3 2 3 3" xfId="14616"/>
    <cellStyle name="入力 20 2 3 2 4" xfId="14617"/>
    <cellStyle name="入力 20 2 3 2 5" xfId="14618"/>
    <cellStyle name="入力 20 2 3 3" xfId="14619"/>
    <cellStyle name="入力 20 2 3 3 2" xfId="14620"/>
    <cellStyle name="入力 20 2 3 3 2 2" xfId="14621"/>
    <cellStyle name="入力 20 2 3 3 2 3" xfId="14622"/>
    <cellStyle name="入力 20 2 3 3 3" xfId="14623"/>
    <cellStyle name="入力 20 2 3 3 3 2" xfId="14624"/>
    <cellStyle name="入力 20 2 3 3 3 3" xfId="14625"/>
    <cellStyle name="入力 20 2 3 3 4" xfId="14626"/>
    <cellStyle name="入力 20 2 3 3 5" xfId="14627"/>
    <cellStyle name="入力 20 2 3 4" xfId="14628"/>
    <cellStyle name="入力 20 2 3 4 2" xfId="14629"/>
    <cellStyle name="入力 20 2 3 4 2 2" xfId="14630"/>
    <cellStyle name="入力 20 2 3 4 2 3" xfId="14631"/>
    <cellStyle name="入力 20 2 3 4 3" xfId="14632"/>
    <cellStyle name="入力 20 2 3 4 3 2" xfId="14633"/>
    <cellStyle name="入力 20 2 3 4 3 3" xfId="14634"/>
    <cellStyle name="入力 20 2 3 4 4" xfId="14635"/>
    <cellStyle name="入力 20 2 3 4 5" xfId="14636"/>
    <cellStyle name="入力 20 2 3 5" xfId="14637"/>
    <cellStyle name="入力 20 2 3 5 2" xfId="14638"/>
    <cellStyle name="入力 20 2 3 5 2 2" xfId="14639"/>
    <cellStyle name="入力 20 2 3 5 2 3" xfId="14640"/>
    <cellStyle name="入力 20 2 3 5 3" xfId="14641"/>
    <cellStyle name="入力 20 2 3 5 3 2" xfId="14642"/>
    <cellStyle name="入力 20 2 3 5 3 3" xfId="14643"/>
    <cellStyle name="入力 20 2 3 5 4" xfId="14644"/>
    <cellStyle name="入力 20 2 3 5 5" xfId="14645"/>
    <cellStyle name="入力 20 2 3 6" xfId="14646"/>
    <cellStyle name="入力 20 2 3 6 2" xfId="14647"/>
    <cellStyle name="入力 20 2 3 6 2 2" xfId="14648"/>
    <cellStyle name="入力 20 2 3 6 2 3" xfId="14649"/>
    <cellStyle name="入力 20 2 3 6 3" xfId="14650"/>
    <cellStyle name="入力 20 2 3 6 3 2" xfId="14651"/>
    <cellStyle name="入力 20 2 3 6 3 3" xfId="14652"/>
    <cellStyle name="入力 20 2 3 6 4" xfId="14653"/>
    <cellStyle name="入力 20 2 3 6 5" xfId="14654"/>
    <cellStyle name="入力 20 2 3 7" xfId="14655"/>
    <cellStyle name="入力 20 2 3 7 2" xfId="14656"/>
    <cellStyle name="入力 20 2 3 7 3" xfId="14657"/>
    <cellStyle name="入力 20 2 3 8" xfId="14658"/>
    <cellStyle name="入力 20 2 3 8 2" xfId="14659"/>
    <cellStyle name="入力 20 2 3 8 3" xfId="14660"/>
    <cellStyle name="入力 20 2 3 9" xfId="14661"/>
    <cellStyle name="入力 20 2 4" xfId="14662"/>
    <cellStyle name="入力 20 2 4 2" xfId="14663"/>
    <cellStyle name="入力 20 2 4 2 2" xfId="14664"/>
    <cellStyle name="入力 20 2 4 2 3" xfId="14665"/>
    <cellStyle name="入力 20 2 4 3" xfId="14666"/>
    <cellStyle name="入力 20 2 4 3 2" xfId="14667"/>
    <cellStyle name="入力 20 2 4 3 3" xfId="14668"/>
    <cellStyle name="入力 20 2 4 4" xfId="14669"/>
    <cellStyle name="入力 20 2 4 5" xfId="14670"/>
    <cellStyle name="入力 20 2 5" xfId="14671"/>
    <cellStyle name="入力 20 2 5 2" xfId="14672"/>
    <cellStyle name="入力 20 2 5 2 2" xfId="14673"/>
    <cellStyle name="入力 20 2 5 2 3" xfId="14674"/>
    <cellStyle name="入力 20 2 5 3" xfId="14675"/>
    <cellStyle name="入力 20 2 5 3 2" xfId="14676"/>
    <cellStyle name="入力 20 2 5 3 3" xfId="14677"/>
    <cellStyle name="入力 20 2 5 4" xfId="14678"/>
    <cellStyle name="入力 20 2 5 5" xfId="14679"/>
    <cellStyle name="入力 20 2 6" xfId="14680"/>
    <cellStyle name="入力 20 2 6 2" xfId="14681"/>
    <cellStyle name="入力 20 2 6 2 2" xfId="14682"/>
    <cellStyle name="入力 20 2 6 2 3" xfId="14683"/>
    <cellStyle name="入力 20 2 6 3" xfId="14684"/>
    <cellStyle name="入力 20 2 6 3 2" xfId="14685"/>
    <cellStyle name="入力 20 2 6 3 3" xfId="14686"/>
    <cellStyle name="入力 20 2 6 4" xfId="14687"/>
    <cellStyle name="入力 20 2 6 5" xfId="14688"/>
    <cellStyle name="入力 20 2 7" xfId="14689"/>
    <cellStyle name="入力 20 2 7 2" xfId="14690"/>
    <cellStyle name="入力 20 2 7 3" xfId="14691"/>
    <cellStyle name="入力 20 2 8" xfId="14692"/>
    <cellStyle name="入力 20 2 9" xfId="14693"/>
    <cellStyle name="入力 20 3" xfId="14694"/>
    <cellStyle name="入力 20 3 10" xfId="14695"/>
    <cellStyle name="入力 20 3 2" xfId="14696"/>
    <cellStyle name="入力 20 3 2 2" xfId="14697"/>
    <cellStyle name="入力 20 3 2 2 2" xfId="14698"/>
    <cellStyle name="入力 20 3 2 2 3" xfId="14699"/>
    <cellStyle name="入力 20 3 2 3" xfId="14700"/>
    <cellStyle name="入力 20 3 2 3 2" xfId="14701"/>
    <cellStyle name="入力 20 3 2 3 3" xfId="14702"/>
    <cellStyle name="入力 20 3 2 4" xfId="14703"/>
    <cellStyle name="入力 20 3 2 5" xfId="14704"/>
    <cellStyle name="入力 20 3 3" xfId="14705"/>
    <cellStyle name="入力 20 3 3 2" xfId="14706"/>
    <cellStyle name="入力 20 3 3 2 2" xfId="14707"/>
    <cellStyle name="入力 20 3 3 2 3" xfId="14708"/>
    <cellStyle name="入力 20 3 3 3" xfId="14709"/>
    <cellStyle name="入力 20 3 3 3 2" xfId="14710"/>
    <cellStyle name="入力 20 3 3 3 3" xfId="14711"/>
    <cellStyle name="入力 20 3 3 4" xfId="14712"/>
    <cellStyle name="入力 20 3 3 5" xfId="14713"/>
    <cellStyle name="入力 20 3 4" xfId="14714"/>
    <cellStyle name="入力 20 3 4 2" xfId="14715"/>
    <cellStyle name="入力 20 3 4 2 2" xfId="14716"/>
    <cellStyle name="入力 20 3 4 2 3" xfId="14717"/>
    <cellStyle name="入力 20 3 4 3" xfId="14718"/>
    <cellStyle name="入力 20 3 4 3 2" xfId="14719"/>
    <cellStyle name="入力 20 3 4 3 3" xfId="14720"/>
    <cellStyle name="入力 20 3 4 4" xfId="14721"/>
    <cellStyle name="入力 20 3 4 5" xfId="14722"/>
    <cellStyle name="入力 20 3 5" xfId="14723"/>
    <cellStyle name="入力 20 3 5 2" xfId="14724"/>
    <cellStyle name="入力 20 3 5 2 2" xfId="14725"/>
    <cellStyle name="入力 20 3 5 2 3" xfId="14726"/>
    <cellStyle name="入力 20 3 5 3" xfId="14727"/>
    <cellStyle name="入力 20 3 5 3 2" xfId="14728"/>
    <cellStyle name="入力 20 3 5 3 3" xfId="14729"/>
    <cellStyle name="入力 20 3 5 4" xfId="14730"/>
    <cellStyle name="入力 20 3 5 5" xfId="14731"/>
    <cellStyle name="入力 20 3 6" xfId="14732"/>
    <cellStyle name="入力 20 3 6 2" xfId="14733"/>
    <cellStyle name="入力 20 3 6 2 2" xfId="14734"/>
    <cellStyle name="入力 20 3 6 2 3" xfId="14735"/>
    <cellStyle name="入力 20 3 6 3" xfId="14736"/>
    <cellStyle name="入力 20 3 6 3 2" xfId="14737"/>
    <cellStyle name="入力 20 3 6 3 3" xfId="14738"/>
    <cellStyle name="入力 20 3 6 4" xfId="14739"/>
    <cellStyle name="入力 20 3 6 5" xfId="14740"/>
    <cellStyle name="入力 20 3 7" xfId="14741"/>
    <cellStyle name="入力 20 3 7 2" xfId="14742"/>
    <cellStyle name="入力 20 3 7 3" xfId="14743"/>
    <cellStyle name="入力 20 3 8" xfId="14744"/>
    <cellStyle name="入力 20 3 8 2" xfId="14745"/>
    <cellStyle name="入力 20 3 8 3" xfId="14746"/>
    <cellStyle name="入力 20 3 9" xfId="14747"/>
    <cellStyle name="入力 20 4" xfId="14748"/>
    <cellStyle name="入力 20 4 10" xfId="14749"/>
    <cellStyle name="入力 20 4 2" xfId="14750"/>
    <cellStyle name="入力 20 4 2 2" xfId="14751"/>
    <cellStyle name="入力 20 4 2 2 2" xfId="14752"/>
    <cellStyle name="入力 20 4 2 2 3" xfId="14753"/>
    <cellStyle name="入力 20 4 2 3" xfId="14754"/>
    <cellStyle name="入力 20 4 2 3 2" xfId="14755"/>
    <cellStyle name="入力 20 4 2 3 3" xfId="14756"/>
    <cellStyle name="入力 20 4 2 4" xfId="14757"/>
    <cellStyle name="入力 20 4 2 5" xfId="14758"/>
    <cellStyle name="入力 20 4 3" xfId="14759"/>
    <cellStyle name="入力 20 4 3 2" xfId="14760"/>
    <cellStyle name="入力 20 4 3 2 2" xfId="14761"/>
    <cellStyle name="入力 20 4 3 2 3" xfId="14762"/>
    <cellStyle name="入力 20 4 3 3" xfId="14763"/>
    <cellStyle name="入力 20 4 3 3 2" xfId="14764"/>
    <cellStyle name="入力 20 4 3 3 3" xfId="14765"/>
    <cellStyle name="入力 20 4 3 4" xfId="14766"/>
    <cellStyle name="入力 20 4 3 5" xfId="14767"/>
    <cellStyle name="入力 20 4 4" xfId="14768"/>
    <cellStyle name="入力 20 4 4 2" xfId="14769"/>
    <cellStyle name="入力 20 4 4 2 2" xfId="14770"/>
    <cellStyle name="入力 20 4 4 2 3" xfId="14771"/>
    <cellStyle name="入力 20 4 4 3" xfId="14772"/>
    <cellStyle name="入力 20 4 4 3 2" xfId="14773"/>
    <cellStyle name="入力 20 4 4 3 3" xfId="14774"/>
    <cellStyle name="入力 20 4 4 4" xfId="14775"/>
    <cellStyle name="入力 20 4 4 5" xfId="14776"/>
    <cellStyle name="入力 20 4 5" xfId="14777"/>
    <cellStyle name="入力 20 4 5 2" xfId="14778"/>
    <cellStyle name="入力 20 4 5 2 2" xfId="14779"/>
    <cellStyle name="入力 20 4 5 2 3" xfId="14780"/>
    <cellStyle name="入力 20 4 5 3" xfId="14781"/>
    <cellStyle name="入力 20 4 5 3 2" xfId="14782"/>
    <cellStyle name="入力 20 4 5 3 3" xfId="14783"/>
    <cellStyle name="入力 20 4 5 4" xfId="14784"/>
    <cellStyle name="入力 20 4 5 5" xfId="14785"/>
    <cellStyle name="入力 20 4 6" xfId="14786"/>
    <cellStyle name="入力 20 4 6 2" xfId="14787"/>
    <cellStyle name="入力 20 4 6 2 2" xfId="14788"/>
    <cellStyle name="入力 20 4 6 2 3" xfId="14789"/>
    <cellStyle name="入力 20 4 6 3" xfId="14790"/>
    <cellStyle name="入力 20 4 6 3 2" xfId="14791"/>
    <cellStyle name="入力 20 4 6 3 3" xfId="14792"/>
    <cellStyle name="入力 20 4 6 4" xfId="14793"/>
    <cellStyle name="入力 20 4 6 5" xfId="14794"/>
    <cellStyle name="入力 20 4 7" xfId="14795"/>
    <cellStyle name="入力 20 4 7 2" xfId="14796"/>
    <cellStyle name="入力 20 4 7 3" xfId="14797"/>
    <cellStyle name="入力 20 4 8" xfId="14798"/>
    <cellStyle name="入力 20 4 8 2" xfId="14799"/>
    <cellStyle name="入力 20 4 8 3" xfId="14800"/>
    <cellStyle name="入力 20 4 9" xfId="14801"/>
    <cellStyle name="入力 20 5" xfId="14802"/>
    <cellStyle name="入力 20 5 2" xfId="14803"/>
    <cellStyle name="入力 20 5 2 2" xfId="14804"/>
    <cellStyle name="入力 20 5 2 3" xfId="14805"/>
    <cellStyle name="入力 20 5 3" xfId="14806"/>
    <cellStyle name="入力 20 5 3 2" xfId="14807"/>
    <cellStyle name="入力 20 5 3 3" xfId="14808"/>
    <cellStyle name="入力 20 5 4" xfId="14809"/>
    <cellStyle name="入力 20 5 5" xfId="14810"/>
    <cellStyle name="入力 20 6" xfId="14811"/>
    <cellStyle name="入力 20 6 2" xfId="14812"/>
    <cellStyle name="入力 20 6 2 2" xfId="14813"/>
    <cellStyle name="入力 20 6 2 3" xfId="14814"/>
    <cellStyle name="入力 20 6 3" xfId="14815"/>
    <cellStyle name="入力 20 6 3 2" xfId="14816"/>
    <cellStyle name="入力 20 6 3 3" xfId="14817"/>
    <cellStyle name="入力 20 6 4" xfId="14818"/>
    <cellStyle name="入力 20 6 5" xfId="14819"/>
    <cellStyle name="入力 20 7" xfId="14820"/>
    <cellStyle name="入力 20 7 2" xfId="14821"/>
    <cellStyle name="入力 20 7 2 2" xfId="14822"/>
    <cellStyle name="入力 20 7 2 3" xfId="14823"/>
    <cellStyle name="入力 20 7 3" xfId="14824"/>
    <cellStyle name="入力 20 7 3 2" xfId="14825"/>
    <cellStyle name="入力 20 7 3 3" xfId="14826"/>
    <cellStyle name="入力 20 7 4" xfId="14827"/>
    <cellStyle name="入力 20 7 5" xfId="14828"/>
    <cellStyle name="入力 20 8" xfId="14829"/>
    <cellStyle name="入力 20 8 2" xfId="14830"/>
    <cellStyle name="入力 20 8 3" xfId="14831"/>
    <cellStyle name="入力 20 9" xfId="14832"/>
    <cellStyle name="入力 21" xfId="14833"/>
    <cellStyle name="入力 21 10" xfId="14834"/>
    <cellStyle name="入力 21 11" xfId="14835"/>
    <cellStyle name="入力 21 12" xfId="45994"/>
    <cellStyle name="入力 21 13" xfId="45746"/>
    <cellStyle name="入力 21 2" xfId="14836"/>
    <cellStyle name="入力 21 2 10" xfId="46225"/>
    <cellStyle name="入力 21 2 11" xfId="46457"/>
    <cellStyle name="入力 21 2 2" xfId="14837"/>
    <cellStyle name="入力 21 2 2 10" xfId="14838"/>
    <cellStyle name="入力 21 2 2 2" xfId="14839"/>
    <cellStyle name="入力 21 2 2 2 2" xfId="14840"/>
    <cellStyle name="入力 21 2 2 2 2 2" xfId="14841"/>
    <cellStyle name="入力 21 2 2 2 2 3" xfId="14842"/>
    <cellStyle name="入力 21 2 2 2 3" xfId="14843"/>
    <cellStyle name="入力 21 2 2 2 3 2" xfId="14844"/>
    <cellStyle name="入力 21 2 2 2 3 3" xfId="14845"/>
    <cellStyle name="入力 21 2 2 2 4" xfId="14846"/>
    <cellStyle name="入力 21 2 2 2 5" xfId="14847"/>
    <cellStyle name="入力 21 2 2 3" xfId="14848"/>
    <cellStyle name="入力 21 2 2 3 2" xfId="14849"/>
    <cellStyle name="入力 21 2 2 3 2 2" xfId="14850"/>
    <cellStyle name="入力 21 2 2 3 2 3" xfId="14851"/>
    <cellStyle name="入力 21 2 2 3 3" xfId="14852"/>
    <cellStyle name="入力 21 2 2 3 3 2" xfId="14853"/>
    <cellStyle name="入力 21 2 2 3 3 3" xfId="14854"/>
    <cellStyle name="入力 21 2 2 3 4" xfId="14855"/>
    <cellStyle name="入力 21 2 2 3 5" xfId="14856"/>
    <cellStyle name="入力 21 2 2 4" xfId="14857"/>
    <cellStyle name="入力 21 2 2 4 2" xfId="14858"/>
    <cellStyle name="入力 21 2 2 4 2 2" xfId="14859"/>
    <cellStyle name="入力 21 2 2 4 2 3" xfId="14860"/>
    <cellStyle name="入力 21 2 2 4 3" xfId="14861"/>
    <cellStyle name="入力 21 2 2 4 3 2" xfId="14862"/>
    <cellStyle name="入力 21 2 2 4 3 3" xfId="14863"/>
    <cellStyle name="入力 21 2 2 4 4" xfId="14864"/>
    <cellStyle name="入力 21 2 2 4 5" xfId="14865"/>
    <cellStyle name="入力 21 2 2 5" xfId="14866"/>
    <cellStyle name="入力 21 2 2 5 2" xfId="14867"/>
    <cellStyle name="入力 21 2 2 5 2 2" xfId="14868"/>
    <cellStyle name="入力 21 2 2 5 2 3" xfId="14869"/>
    <cellStyle name="入力 21 2 2 5 3" xfId="14870"/>
    <cellStyle name="入力 21 2 2 5 3 2" xfId="14871"/>
    <cellStyle name="入力 21 2 2 5 3 3" xfId="14872"/>
    <cellStyle name="入力 21 2 2 5 4" xfId="14873"/>
    <cellStyle name="入力 21 2 2 5 5" xfId="14874"/>
    <cellStyle name="入力 21 2 2 6" xfId="14875"/>
    <cellStyle name="入力 21 2 2 6 2" xfId="14876"/>
    <cellStyle name="入力 21 2 2 6 2 2" xfId="14877"/>
    <cellStyle name="入力 21 2 2 6 2 3" xfId="14878"/>
    <cellStyle name="入力 21 2 2 6 3" xfId="14879"/>
    <cellStyle name="入力 21 2 2 6 3 2" xfId="14880"/>
    <cellStyle name="入力 21 2 2 6 3 3" xfId="14881"/>
    <cellStyle name="入力 21 2 2 6 4" xfId="14882"/>
    <cellStyle name="入力 21 2 2 6 5" xfId="14883"/>
    <cellStyle name="入力 21 2 2 7" xfId="14884"/>
    <cellStyle name="入力 21 2 2 7 2" xfId="14885"/>
    <cellStyle name="入力 21 2 2 7 3" xfId="14886"/>
    <cellStyle name="入力 21 2 2 8" xfId="14887"/>
    <cellStyle name="入力 21 2 2 8 2" xfId="14888"/>
    <cellStyle name="入力 21 2 2 8 3" xfId="14889"/>
    <cellStyle name="入力 21 2 2 9" xfId="14890"/>
    <cellStyle name="入力 21 2 3" xfId="14891"/>
    <cellStyle name="入力 21 2 3 10" xfId="14892"/>
    <cellStyle name="入力 21 2 3 2" xfId="14893"/>
    <cellStyle name="入力 21 2 3 2 2" xfId="14894"/>
    <cellStyle name="入力 21 2 3 2 2 2" xfId="14895"/>
    <cellStyle name="入力 21 2 3 2 2 3" xfId="14896"/>
    <cellStyle name="入力 21 2 3 2 3" xfId="14897"/>
    <cellStyle name="入力 21 2 3 2 3 2" xfId="14898"/>
    <cellStyle name="入力 21 2 3 2 3 3" xfId="14899"/>
    <cellStyle name="入力 21 2 3 2 4" xfId="14900"/>
    <cellStyle name="入力 21 2 3 2 5" xfId="14901"/>
    <cellStyle name="入力 21 2 3 3" xfId="14902"/>
    <cellStyle name="入力 21 2 3 3 2" xfId="14903"/>
    <cellStyle name="入力 21 2 3 3 2 2" xfId="14904"/>
    <cellStyle name="入力 21 2 3 3 2 3" xfId="14905"/>
    <cellStyle name="入力 21 2 3 3 3" xfId="14906"/>
    <cellStyle name="入力 21 2 3 3 3 2" xfId="14907"/>
    <cellStyle name="入力 21 2 3 3 3 3" xfId="14908"/>
    <cellStyle name="入力 21 2 3 3 4" xfId="14909"/>
    <cellStyle name="入力 21 2 3 3 5" xfId="14910"/>
    <cellStyle name="入力 21 2 3 4" xfId="14911"/>
    <cellStyle name="入力 21 2 3 4 2" xfId="14912"/>
    <cellStyle name="入力 21 2 3 4 2 2" xfId="14913"/>
    <cellStyle name="入力 21 2 3 4 2 3" xfId="14914"/>
    <cellStyle name="入力 21 2 3 4 3" xfId="14915"/>
    <cellStyle name="入力 21 2 3 4 3 2" xfId="14916"/>
    <cellStyle name="入力 21 2 3 4 3 3" xfId="14917"/>
    <cellStyle name="入力 21 2 3 4 4" xfId="14918"/>
    <cellStyle name="入力 21 2 3 4 5" xfId="14919"/>
    <cellStyle name="入力 21 2 3 5" xfId="14920"/>
    <cellStyle name="入力 21 2 3 5 2" xfId="14921"/>
    <cellStyle name="入力 21 2 3 5 2 2" xfId="14922"/>
    <cellStyle name="入力 21 2 3 5 2 3" xfId="14923"/>
    <cellStyle name="入力 21 2 3 5 3" xfId="14924"/>
    <cellStyle name="入力 21 2 3 5 3 2" xfId="14925"/>
    <cellStyle name="入力 21 2 3 5 3 3" xfId="14926"/>
    <cellStyle name="入力 21 2 3 5 4" xfId="14927"/>
    <cellStyle name="入力 21 2 3 5 5" xfId="14928"/>
    <cellStyle name="入力 21 2 3 6" xfId="14929"/>
    <cellStyle name="入力 21 2 3 6 2" xfId="14930"/>
    <cellStyle name="入力 21 2 3 6 2 2" xfId="14931"/>
    <cellStyle name="入力 21 2 3 6 2 3" xfId="14932"/>
    <cellStyle name="入力 21 2 3 6 3" xfId="14933"/>
    <cellStyle name="入力 21 2 3 6 3 2" xfId="14934"/>
    <cellStyle name="入力 21 2 3 6 3 3" xfId="14935"/>
    <cellStyle name="入力 21 2 3 6 4" xfId="14936"/>
    <cellStyle name="入力 21 2 3 6 5" xfId="14937"/>
    <cellStyle name="入力 21 2 3 7" xfId="14938"/>
    <cellStyle name="入力 21 2 3 7 2" xfId="14939"/>
    <cellStyle name="入力 21 2 3 7 3" xfId="14940"/>
    <cellStyle name="入力 21 2 3 8" xfId="14941"/>
    <cellStyle name="入力 21 2 3 8 2" xfId="14942"/>
    <cellStyle name="入力 21 2 3 8 3" xfId="14943"/>
    <cellStyle name="入力 21 2 3 9" xfId="14944"/>
    <cellStyle name="入力 21 2 4" xfId="14945"/>
    <cellStyle name="入力 21 2 4 2" xfId="14946"/>
    <cellStyle name="入力 21 2 4 2 2" xfId="14947"/>
    <cellStyle name="入力 21 2 4 2 3" xfId="14948"/>
    <cellStyle name="入力 21 2 4 3" xfId="14949"/>
    <cellStyle name="入力 21 2 4 3 2" xfId="14950"/>
    <cellStyle name="入力 21 2 4 3 3" xfId="14951"/>
    <cellStyle name="入力 21 2 4 4" xfId="14952"/>
    <cellStyle name="入力 21 2 4 5" xfId="14953"/>
    <cellStyle name="入力 21 2 5" xfId="14954"/>
    <cellStyle name="入力 21 2 5 2" xfId="14955"/>
    <cellStyle name="入力 21 2 5 2 2" xfId="14956"/>
    <cellStyle name="入力 21 2 5 2 3" xfId="14957"/>
    <cellStyle name="入力 21 2 5 3" xfId="14958"/>
    <cellStyle name="入力 21 2 5 3 2" xfId="14959"/>
    <cellStyle name="入力 21 2 5 3 3" xfId="14960"/>
    <cellStyle name="入力 21 2 5 4" xfId="14961"/>
    <cellStyle name="入力 21 2 5 5" xfId="14962"/>
    <cellStyle name="入力 21 2 6" xfId="14963"/>
    <cellStyle name="入力 21 2 6 2" xfId="14964"/>
    <cellStyle name="入力 21 2 6 2 2" xfId="14965"/>
    <cellStyle name="入力 21 2 6 2 3" xfId="14966"/>
    <cellStyle name="入力 21 2 6 3" xfId="14967"/>
    <cellStyle name="入力 21 2 6 3 2" xfId="14968"/>
    <cellStyle name="入力 21 2 6 3 3" xfId="14969"/>
    <cellStyle name="入力 21 2 6 4" xfId="14970"/>
    <cellStyle name="入力 21 2 6 5" xfId="14971"/>
    <cellStyle name="入力 21 2 7" xfId="14972"/>
    <cellStyle name="入力 21 2 7 2" xfId="14973"/>
    <cellStyle name="入力 21 2 7 3" xfId="14974"/>
    <cellStyle name="入力 21 2 8" xfId="14975"/>
    <cellStyle name="入力 21 2 9" xfId="14976"/>
    <cellStyle name="入力 21 3" xfId="14977"/>
    <cellStyle name="入力 21 3 10" xfId="14978"/>
    <cellStyle name="入力 21 3 2" xfId="14979"/>
    <cellStyle name="入力 21 3 2 2" xfId="14980"/>
    <cellStyle name="入力 21 3 2 2 2" xfId="14981"/>
    <cellStyle name="入力 21 3 2 2 3" xfId="14982"/>
    <cellStyle name="入力 21 3 2 3" xfId="14983"/>
    <cellStyle name="入力 21 3 2 3 2" xfId="14984"/>
    <cellStyle name="入力 21 3 2 3 3" xfId="14985"/>
    <cellStyle name="入力 21 3 2 4" xfId="14986"/>
    <cellStyle name="入力 21 3 2 5" xfId="14987"/>
    <cellStyle name="入力 21 3 3" xfId="14988"/>
    <cellStyle name="入力 21 3 3 2" xfId="14989"/>
    <cellStyle name="入力 21 3 3 2 2" xfId="14990"/>
    <cellStyle name="入力 21 3 3 2 3" xfId="14991"/>
    <cellStyle name="入力 21 3 3 3" xfId="14992"/>
    <cellStyle name="入力 21 3 3 3 2" xfId="14993"/>
    <cellStyle name="入力 21 3 3 3 3" xfId="14994"/>
    <cellStyle name="入力 21 3 3 4" xfId="14995"/>
    <cellStyle name="入力 21 3 3 5" xfId="14996"/>
    <cellStyle name="入力 21 3 4" xfId="14997"/>
    <cellStyle name="入力 21 3 4 2" xfId="14998"/>
    <cellStyle name="入力 21 3 4 2 2" xfId="14999"/>
    <cellStyle name="入力 21 3 4 2 3" xfId="15000"/>
    <cellStyle name="入力 21 3 4 3" xfId="15001"/>
    <cellStyle name="入力 21 3 4 3 2" xfId="15002"/>
    <cellStyle name="入力 21 3 4 3 3" xfId="15003"/>
    <cellStyle name="入力 21 3 4 4" xfId="15004"/>
    <cellStyle name="入力 21 3 4 5" xfId="15005"/>
    <cellStyle name="入力 21 3 5" xfId="15006"/>
    <cellStyle name="入力 21 3 5 2" xfId="15007"/>
    <cellStyle name="入力 21 3 5 2 2" xfId="15008"/>
    <cellStyle name="入力 21 3 5 2 3" xfId="15009"/>
    <cellStyle name="入力 21 3 5 3" xfId="15010"/>
    <cellStyle name="入力 21 3 5 3 2" xfId="15011"/>
    <cellStyle name="入力 21 3 5 3 3" xfId="15012"/>
    <cellStyle name="入力 21 3 5 4" xfId="15013"/>
    <cellStyle name="入力 21 3 5 5" xfId="15014"/>
    <cellStyle name="入力 21 3 6" xfId="15015"/>
    <cellStyle name="入力 21 3 6 2" xfId="15016"/>
    <cellStyle name="入力 21 3 6 2 2" xfId="15017"/>
    <cellStyle name="入力 21 3 6 2 3" xfId="15018"/>
    <cellStyle name="入力 21 3 6 3" xfId="15019"/>
    <cellStyle name="入力 21 3 6 3 2" xfId="15020"/>
    <cellStyle name="入力 21 3 6 3 3" xfId="15021"/>
    <cellStyle name="入力 21 3 6 4" xfId="15022"/>
    <cellStyle name="入力 21 3 6 5" xfId="15023"/>
    <cellStyle name="入力 21 3 7" xfId="15024"/>
    <cellStyle name="入力 21 3 7 2" xfId="15025"/>
    <cellStyle name="入力 21 3 7 3" xfId="15026"/>
    <cellStyle name="入力 21 3 8" xfId="15027"/>
    <cellStyle name="入力 21 3 8 2" xfId="15028"/>
    <cellStyle name="入力 21 3 8 3" xfId="15029"/>
    <cellStyle name="入力 21 3 9" xfId="15030"/>
    <cellStyle name="入力 21 4" xfId="15031"/>
    <cellStyle name="入力 21 4 10" xfId="15032"/>
    <cellStyle name="入力 21 4 2" xfId="15033"/>
    <cellStyle name="入力 21 4 2 2" xfId="15034"/>
    <cellStyle name="入力 21 4 2 2 2" xfId="15035"/>
    <cellStyle name="入力 21 4 2 2 3" xfId="15036"/>
    <cellStyle name="入力 21 4 2 3" xfId="15037"/>
    <cellStyle name="入力 21 4 2 3 2" xfId="15038"/>
    <cellStyle name="入力 21 4 2 3 3" xfId="15039"/>
    <cellStyle name="入力 21 4 2 4" xfId="15040"/>
    <cellStyle name="入力 21 4 2 5" xfId="15041"/>
    <cellStyle name="入力 21 4 3" xfId="15042"/>
    <cellStyle name="入力 21 4 3 2" xfId="15043"/>
    <cellStyle name="入力 21 4 3 2 2" xfId="15044"/>
    <cellStyle name="入力 21 4 3 2 3" xfId="15045"/>
    <cellStyle name="入力 21 4 3 3" xfId="15046"/>
    <cellStyle name="入力 21 4 3 3 2" xfId="15047"/>
    <cellStyle name="入力 21 4 3 3 3" xfId="15048"/>
    <cellStyle name="入力 21 4 3 4" xfId="15049"/>
    <cellStyle name="入力 21 4 3 5" xfId="15050"/>
    <cellStyle name="入力 21 4 4" xfId="15051"/>
    <cellStyle name="入力 21 4 4 2" xfId="15052"/>
    <cellStyle name="入力 21 4 4 2 2" xfId="15053"/>
    <cellStyle name="入力 21 4 4 2 3" xfId="15054"/>
    <cellStyle name="入力 21 4 4 3" xfId="15055"/>
    <cellStyle name="入力 21 4 4 3 2" xfId="15056"/>
    <cellStyle name="入力 21 4 4 3 3" xfId="15057"/>
    <cellStyle name="入力 21 4 4 4" xfId="15058"/>
    <cellStyle name="入力 21 4 4 5" xfId="15059"/>
    <cellStyle name="入力 21 4 5" xfId="15060"/>
    <cellStyle name="入力 21 4 5 2" xfId="15061"/>
    <cellStyle name="入力 21 4 5 2 2" xfId="15062"/>
    <cellStyle name="入力 21 4 5 2 3" xfId="15063"/>
    <cellStyle name="入力 21 4 5 3" xfId="15064"/>
    <cellStyle name="入力 21 4 5 3 2" xfId="15065"/>
    <cellStyle name="入力 21 4 5 3 3" xfId="15066"/>
    <cellStyle name="入力 21 4 5 4" xfId="15067"/>
    <cellStyle name="入力 21 4 5 5" xfId="15068"/>
    <cellStyle name="入力 21 4 6" xfId="15069"/>
    <cellStyle name="入力 21 4 6 2" xfId="15070"/>
    <cellStyle name="入力 21 4 6 2 2" xfId="15071"/>
    <cellStyle name="入力 21 4 6 2 3" xfId="15072"/>
    <cellStyle name="入力 21 4 6 3" xfId="15073"/>
    <cellStyle name="入力 21 4 6 3 2" xfId="15074"/>
    <cellStyle name="入力 21 4 6 3 3" xfId="15075"/>
    <cellStyle name="入力 21 4 6 4" xfId="15076"/>
    <cellStyle name="入力 21 4 6 5" xfId="15077"/>
    <cellStyle name="入力 21 4 7" xfId="15078"/>
    <cellStyle name="入力 21 4 7 2" xfId="15079"/>
    <cellStyle name="入力 21 4 7 3" xfId="15080"/>
    <cellStyle name="入力 21 4 8" xfId="15081"/>
    <cellStyle name="入力 21 4 8 2" xfId="15082"/>
    <cellStyle name="入力 21 4 8 3" xfId="15083"/>
    <cellStyle name="入力 21 4 9" xfId="15084"/>
    <cellStyle name="入力 21 5" xfId="15085"/>
    <cellStyle name="入力 21 5 2" xfId="15086"/>
    <cellStyle name="入力 21 5 2 2" xfId="15087"/>
    <cellStyle name="入力 21 5 2 3" xfId="15088"/>
    <cellStyle name="入力 21 5 3" xfId="15089"/>
    <cellStyle name="入力 21 5 3 2" xfId="15090"/>
    <cellStyle name="入力 21 5 3 3" xfId="15091"/>
    <cellStyle name="入力 21 5 4" xfId="15092"/>
    <cellStyle name="入力 21 5 5" xfId="15093"/>
    <cellStyle name="入力 21 6" xfId="15094"/>
    <cellStyle name="入力 21 6 2" xfId="15095"/>
    <cellStyle name="入力 21 6 2 2" xfId="15096"/>
    <cellStyle name="入力 21 6 2 3" xfId="15097"/>
    <cellStyle name="入力 21 6 3" xfId="15098"/>
    <cellStyle name="入力 21 6 3 2" xfId="15099"/>
    <cellStyle name="入力 21 6 3 3" xfId="15100"/>
    <cellStyle name="入力 21 6 4" xfId="15101"/>
    <cellStyle name="入力 21 6 5" xfId="15102"/>
    <cellStyle name="入力 21 7" xfId="15103"/>
    <cellStyle name="入力 21 7 2" xfId="15104"/>
    <cellStyle name="入力 21 7 2 2" xfId="15105"/>
    <cellStyle name="入力 21 7 2 3" xfId="15106"/>
    <cellStyle name="入力 21 7 3" xfId="15107"/>
    <cellStyle name="入力 21 7 3 2" xfId="15108"/>
    <cellStyle name="入力 21 7 3 3" xfId="15109"/>
    <cellStyle name="入力 21 7 4" xfId="15110"/>
    <cellStyle name="入力 21 7 5" xfId="15111"/>
    <cellStyle name="入力 21 8" xfId="15112"/>
    <cellStyle name="入力 21 8 2" xfId="15113"/>
    <cellStyle name="入力 21 8 3" xfId="15114"/>
    <cellStyle name="入力 21 9" xfId="15115"/>
    <cellStyle name="入力 22" xfId="15116"/>
    <cellStyle name="入力 22 10" xfId="15117"/>
    <cellStyle name="入力 22 11" xfId="15118"/>
    <cellStyle name="入力 22 12" xfId="45995"/>
    <cellStyle name="入力 22 13" xfId="45745"/>
    <cellStyle name="入力 22 2" xfId="15119"/>
    <cellStyle name="入力 22 2 10" xfId="46226"/>
    <cellStyle name="入力 22 2 11" xfId="46458"/>
    <cellStyle name="入力 22 2 2" xfId="15120"/>
    <cellStyle name="入力 22 2 2 10" xfId="15121"/>
    <cellStyle name="入力 22 2 2 2" xfId="15122"/>
    <cellStyle name="入力 22 2 2 2 2" xfId="15123"/>
    <cellStyle name="入力 22 2 2 2 2 2" xfId="15124"/>
    <cellStyle name="入力 22 2 2 2 2 3" xfId="15125"/>
    <cellStyle name="入力 22 2 2 2 3" xfId="15126"/>
    <cellStyle name="入力 22 2 2 2 3 2" xfId="15127"/>
    <cellStyle name="入力 22 2 2 2 3 3" xfId="15128"/>
    <cellStyle name="入力 22 2 2 2 4" xfId="15129"/>
    <cellStyle name="入力 22 2 2 2 5" xfId="15130"/>
    <cellStyle name="入力 22 2 2 3" xfId="15131"/>
    <cellStyle name="入力 22 2 2 3 2" xfId="15132"/>
    <cellStyle name="入力 22 2 2 3 2 2" xfId="15133"/>
    <cellStyle name="入力 22 2 2 3 2 3" xfId="15134"/>
    <cellStyle name="入力 22 2 2 3 3" xfId="15135"/>
    <cellStyle name="入力 22 2 2 3 3 2" xfId="15136"/>
    <cellStyle name="入力 22 2 2 3 3 3" xfId="15137"/>
    <cellStyle name="入力 22 2 2 3 4" xfId="15138"/>
    <cellStyle name="入力 22 2 2 3 5" xfId="15139"/>
    <cellStyle name="入力 22 2 2 4" xfId="15140"/>
    <cellStyle name="入力 22 2 2 4 2" xfId="15141"/>
    <cellStyle name="入力 22 2 2 4 2 2" xfId="15142"/>
    <cellStyle name="入力 22 2 2 4 2 3" xfId="15143"/>
    <cellStyle name="入力 22 2 2 4 3" xfId="15144"/>
    <cellStyle name="入力 22 2 2 4 3 2" xfId="15145"/>
    <cellStyle name="入力 22 2 2 4 3 3" xfId="15146"/>
    <cellStyle name="入力 22 2 2 4 4" xfId="15147"/>
    <cellStyle name="入力 22 2 2 4 5" xfId="15148"/>
    <cellStyle name="入力 22 2 2 5" xfId="15149"/>
    <cellStyle name="入力 22 2 2 5 2" xfId="15150"/>
    <cellStyle name="入力 22 2 2 5 2 2" xfId="15151"/>
    <cellStyle name="入力 22 2 2 5 2 3" xfId="15152"/>
    <cellStyle name="入力 22 2 2 5 3" xfId="15153"/>
    <cellStyle name="入力 22 2 2 5 3 2" xfId="15154"/>
    <cellStyle name="入力 22 2 2 5 3 3" xfId="15155"/>
    <cellStyle name="入力 22 2 2 5 4" xfId="15156"/>
    <cellStyle name="入力 22 2 2 5 5" xfId="15157"/>
    <cellStyle name="入力 22 2 2 6" xfId="15158"/>
    <cellStyle name="入力 22 2 2 6 2" xfId="15159"/>
    <cellStyle name="入力 22 2 2 6 2 2" xfId="15160"/>
    <cellStyle name="入力 22 2 2 6 2 3" xfId="15161"/>
    <cellStyle name="入力 22 2 2 6 3" xfId="15162"/>
    <cellStyle name="入力 22 2 2 6 3 2" xfId="15163"/>
    <cellStyle name="入力 22 2 2 6 3 3" xfId="15164"/>
    <cellStyle name="入力 22 2 2 6 4" xfId="15165"/>
    <cellStyle name="入力 22 2 2 6 5" xfId="15166"/>
    <cellStyle name="入力 22 2 2 7" xfId="15167"/>
    <cellStyle name="入力 22 2 2 7 2" xfId="15168"/>
    <cellStyle name="入力 22 2 2 7 3" xfId="15169"/>
    <cellStyle name="入力 22 2 2 8" xfId="15170"/>
    <cellStyle name="入力 22 2 2 8 2" xfId="15171"/>
    <cellStyle name="入力 22 2 2 8 3" xfId="15172"/>
    <cellStyle name="入力 22 2 2 9" xfId="15173"/>
    <cellStyle name="入力 22 2 3" xfId="15174"/>
    <cellStyle name="入力 22 2 3 10" xfId="15175"/>
    <cellStyle name="入力 22 2 3 2" xfId="15176"/>
    <cellStyle name="入力 22 2 3 2 2" xfId="15177"/>
    <cellStyle name="入力 22 2 3 2 2 2" xfId="15178"/>
    <cellStyle name="入力 22 2 3 2 2 3" xfId="15179"/>
    <cellStyle name="入力 22 2 3 2 3" xfId="15180"/>
    <cellStyle name="入力 22 2 3 2 3 2" xfId="15181"/>
    <cellStyle name="入力 22 2 3 2 3 3" xfId="15182"/>
    <cellStyle name="入力 22 2 3 2 4" xfId="15183"/>
    <cellStyle name="入力 22 2 3 2 5" xfId="15184"/>
    <cellStyle name="入力 22 2 3 3" xfId="15185"/>
    <cellStyle name="入力 22 2 3 3 2" xfId="15186"/>
    <cellStyle name="入力 22 2 3 3 2 2" xfId="15187"/>
    <cellStyle name="入力 22 2 3 3 2 3" xfId="15188"/>
    <cellStyle name="入力 22 2 3 3 3" xfId="15189"/>
    <cellStyle name="入力 22 2 3 3 3 2" xfId="15190"/>
    <cellStyle name="入力 22 2 3 3 3 3" xfId="15191"/>
    <cellStyle name="入力 22 2 3 3 4" xfId="15192"/>
    <cellStyle name="入力 22 2 3 3 5" xfId="15193"/>
    <cellStyle name="入力 22 2 3 4" xfId="15194"/>
    <cellStyle name="入力 22 2 3 4 2" xfId="15195"/>
    <cellStyle name="入力 22 2 3 4 2 2" xfId="15196"/>
    <cellStyle name="入力 22 2 3 4 2 3" xfId="15197"/>
    <cellStyle name="入力 22 2 3 4 3" xfId="15198"/>
    <cellStyle name="入力 22 2 3 4 3 2" xfId="15199"/>
    <cellStyle name="入力 22 2 3 4 3 3" xfId="15200"/>
    <cellStyle name="入力 22 2 3 4 4" xfId="15201"/>
    <cellStyle name="入力 22 2 3 4 5" xfId="15202"/>
    <cellStyle name="入力 22 2 3 5" xfId="15203"/>
    <cellStyle name="入力 22 2 3 5 2" xfId="15204"/>
    <cellStyle name="入力 22 2 3 5 2 2" xfId="15205"/>
    <cellStyle name="入力 22 2 3 5 2 3" xfId="15206"/>
    <cellStyle name="入力 22 2 3 5 3" xfId="15207"/>
    <cellStyle name="入力 22 2 3 5 3 2" xfId="15208"/>
    <cellStyle name="入力 22 2 3 5 3 3" xfId="15209"/>
    <cellStyle name="入力 22 2 3 5 4" xfId="15210"/>
    <cellStyle name="入力 22 2 3 5 5" xfId="15211"/>
    <cellStyle name="入力 22 2 3 6" xfId="15212"/>
    <cellStyle name="入力 22 2 3 6 2" xfId="15213"/>
    <cellStyle name="入力 22 2 3 6 2 2" xfId="15214"/>
    <cellStyle name="入力 22 2 3 6 2 3" xfId="15215"/>
    <cellStyle name="入力 22 2 3 6 3" xfId="15216"/>
    <cellStyle name="入力 22 2 3 6 3 2" xfId="15217"/>
    <cellStyle name="入力 22 2 3 6 3 3" xfId="15218"/>
    <cellStyle name="入力 22 2 3 6 4" xfId="15219"/>
    <cellStyle name="入力 22 2 3 6 5" xfId="15220"/>
    <cellStyle name="入力 22 2 3 7" xfId="15221"/>
    <cellStyle name="入力 22 2 3 7 2" xfId="15222"/>
    <cellStyle name="入力 22 2 3 7 3" xfId="15223"/>
    <cellStyle name="入力 22 2 3 8" xfId="15224"/>
    <cellStyle name="入力 22 2 3 8 2" xfId="15225"/>
    <cellStyle name="入力 22 2 3 8 3" xfId="15226"/>
    <cellStyle name="入力 22 2 3 9" xfId="15227"/>
    <cellStyle name="入力 22 2 4" xfId="15228"/>
    <cellStyle name="入力 22 2 4 2" xfId="15229"/>
    <cellStyle name="入力 22 2 4 2 2" xfId="15230"/>
    <cellStyle name="入力 22 2 4 2 3" xfId="15231"/>
    <cellStyle name="入力 22 2 4 3" xfId="15232"/>
    <cellStyle name="入力 22 2 4 3 2" xfId="15233"/>
    <cellStyle name="入力 22 2 4 3 3" xfId="15234"/>
    <cellStyle name="入力 22 2 4 4" xfId="15235"/>
    <cellStyle name="入力 22 2 4 5" xfId="15236"/>
    <cellStyle name="入力 22 2 5" xfId="15237"/>
    <cellStyle name="入力 22 2 5 2" xfId="15238"/>
    <cellStyle name="入力 22 2 5 2 2" xfId="15239"/>
    <cellStyle name="入力 22 2 5 2 3" xfId="15240"/>
    <cellStyle name="入力 22 2 5 3" xfId="15241"/>
    <cellStyle name="入力 22 2 5 3 2" xfId="15242"/>
    <cellStyle name="入力 22 2 5 3 3" xfId="15243"/>
    <cellStyle name="入力 22 2 5 4" xfId="15244"/>
    <cellStyle name="入力 22 2 5 5" xfId="15245"/>
    <cellStyle name="入力 22 2 6" xfId="15246"/>
    <cellStyle name="入力 22 2 6 2" xfId="15247"/>
    <cellStyle name="入力 22 2 6 2 2" xfId="15248"/>
    <cellStyle name="入力 22 2 6 2 3" xfId="15249"/>
    <cellStyle name="入力 22 2 6 3" xfId="15250"/>
    <cellStyle name="入力 22 2 6 3 2" xfId="15251"/>
    <cellStyle name="入力 22 2 6 3 3" xfId="15252"/>
    <cellStyle name="入力 22 2 6 4" xfId="15253"/>
    <cellStyle name="入力 22 2 6 5" xfId="15254"/>
    <cellStyle name="入力 22 2 7" xfId="15255"/>
    <cellStyle name="入力 22 2 7 2" xfId="15256"/>
    <cellStyle name="入力 22 2 7 3" xfId="15257"/>
    <cellStyle name="入力 22 2 8" xfId="15258"/>
    <cellStyle name="入力 22 2 9" xfId="15259"/>
    <cellStyle name="入力 22 3" xfId="15260"/>
    <cellStyle name="入力 22 3 10" xfId="15261"/>
    <cellStyle name="入力 22 3 2" xfId="15262"/>
    <cellStyle name="入力 22 3 2 2" xfId="15263"/>
    <cellStyle name="入力 22 3 2 2 2" xfId="15264"/>
    <cellStyle name="入力 22 3 2 2 3" xfId="15265"/>
    <cellStyle name="入力 22 3 2 3" xfId="15266"/>
    <cellStyle name="入力 22 3 2 3 2" xfId="15267"/>
    <cellStyle name="入力 22 3 2 3 3" xfId="15268"/>
    <cellStyle name="入力 22 3 2 4" xfId="15269"/>
    <cellStyle name="入力 22 3 2 5" xfId="15270"/>
    <cellStyle name="入力 22 3 3" xfId="15271"/>
    <cellStyle name="入力 22 3 3 2" xfId="15272"/>
    <cellStyle name="入力 22 3 3 2 2" xfId="15273"/>
    <cellStyle name="入力 22 3 3 2 3" xfId="15274"/>
    <cellStyle name="入力 22 3 3 3" xfId="15275"/>
    <cellStyle name="入力 22 3 3 3 2" xfId="15276"/>
    <cellStyle name="入力 22 3 3 3 3" xfId="15277"/>
    <cellStyle name="入力 22 3 3 4" xfId="15278"/>
    <cellStyle name="入力 22 3 3 5" xfId="15279"/>
    <cellStyle name="入力 22 3 4" xfId="15280"/>
    <cellStyle name="入力 22 3 4 2" xfId="15281"/>
    <cellStyle name="入力 22 3 4 2 2" xfId="15282"/>
    <cellStyle name="入力 22 3 4 2 3" xfId="15283"/>
    <cellStyle name="入力 22 3 4 3" xfId="15284"/>
    <cellStyle name="入力 22 3 4 3 2" xfId="15285"/>
    <cellStyle name="入力 22 3 4 3 3" xfId="15286"/>
    <cellStyle name="入力 22 3 4 4" xfId="15287"/>
    <cellStyle name="入力 22 3 4 5" xfId="15288"/>
    <cellStyle name="入力 22 3 5" xfId="15289"/>
    <cellStyle name="入力 22 3 5 2" xfId="15290"/>
    <cellStyle name="入力 22 3 5 2 2" xfId="15291"/>
    <cellStyle name="入力 22 3 5 2 3" xfId="15292"/>
    <cellStyle name="入力 22 3 5 3" xfId="15293"/>
    <cellStyle name="入力 22 3 5 3 2" xfId="15294"/>
    <cellStyle name="入力 22 3 5 3 3" xfId="15295"/>
    <cellStyle name="入力 22 3 5 4" xfId="15296"/>
    <cellStyle name="入力 22 3 5 5" xfId="15297"/>
    <cellStyle name="入力 22 3 6" xfId="15298"/>
    <cellStyle name="入力 22 3 6 2" xfId="15299"/>
    <cellStyle name="入力 22 3 6 2 2" xfId="15300"/>
    <cellStyle name="入力 22 3 6 2 3" xfId="15301"/>
    <cellStyle name="入力 22 3 6 3" xfId="15302"/>
    <cellStyle name="入力 22 3 6 3 2" xfId="15303"/>
    <cellStyle name="入力 22 3 6 3 3" xfId="15304"/>
    <cellStyle name="入力 22 3 6 4" xfId="15305"/>
    <cellStyle name="入力 22 3 6 5" xfId="15306"/>
    <cellStyle name="入力 22 3 7" xfId="15307"/>
    <cellStyle name="入力 22 3 7 2" xfId="15308"/>
    <cellStyle name="入力 22 3 7 3" xfId="15309"/>
    <cellStyle name="入力 22 3 8" xfId="15310"/>
    <cellStyle name="入力 22 3 8 2" xfId="15311"/>
    <cellStyle name="入力 22 3 8 3" xfId="15312"/>
    <cellStyle name="入力 22 3 9" xfId="15313"/>
    <cellStyle name="入力 22 4" xfId="15314"/>
    <cellStyle name="入力 22 4 10" xfId="15315"/>
    <cellStyle name="入力 22 4 2" xfId="15316"/>
    <cellStyle name="入力 22 4 2 2" xfId="15317"/>
    <cellStyle name="入力 22 4 2 2 2" xfId="15318"/>
    <cellStyle name="入力 22 4 2 2 3" xfId="15319"/>
    <cellStyle name="入力 22 4 2 3" xfId="15320"/>
    <cellStyle name="入力 22 4 2 3 2" xfId="15321"/>
    <cellStyle name="入力 22 4 2 3 3" xfId="15322"/>
    <cellStyle name="入力 22 4 2 4" xfId="15323"/>
    <cellStyle name="入力 22 4 2 5" xfId="15324"/>
    <cellStyle name="入力 22 4 3" xfId="15325"/>
    <cellStyle name="入力 22 4 3 2" xfId="15326"/>
    <cellStyle name="入力 22 4 3 2 2" xfId="15327"/>
    <cellStyle name="入力 22 4 3 2 3" xfId="15328"/>
    <cellStyle name="入力 22 4 3 3" xfId="15329"/>
    <cellStyle name="入力 22 4 3 3 2" xfId="15330"/>
    <cellStyle name="入力 22 4 3 3 3" xfId="15331"/>
    <cellStyle name="入力 22 4 3 4" xfId="15332"/>
    <cellStyle name="入力 22 4 3 5" xfId="15333"/>
    <cellStyle name="入力 22 4 4" xfId="15334"/>
    <cellStyle name="入力 22 4 4 2" xfId="15335"/>
    <cellStyle name="入力 22 4 4 2 2" xfId="15336"/>
    <cellStyle name="入力 22 4 4 2 3" xfId="15337"/>
    <cellStyle name="入力 22 4 4 3" xfId="15338"/>
    <cellStyle name="入力 22 4 4 3 2" xfId="15339"/>
    <cellStyle name="入力 22 4 4 3 3" xfId="15340"/>
    <cellStyle name="入力 22 4 4 4" xfId="15341"/>
    <cellStyle name="入力 22 4 4 5" xfId="15342"/>
    <cellStyle name="入力 22 4 5" xfId="15343"/>
    <cellStyle name="入力 22 4 5 2" xfId="15344"/>
    <cellStyle name="入力 22 4 5 2 2" xfId="15345"/>
    <cellStyle name="入力 22 4 5 2 3" xfId="15346"/>
    <cellStyle name="入力 22 4 5 3" xfId="15347"/>
    <cellStyle name="入力 22 4 5 3 2" xfId="15348"/>
    <cellStyle name="入力 22 4 5 3 3" xfId="15349"/>
    <cellStyle name="入力 22 4 5 4" xfId="15350"/>
    <cellStyle name="入力 22 4 5 5" xfId="15351"/>
    <cellStyle name="入力 22 4 6" xfId="15352"/>
    <cellStyle name="入力 22 4 6 2" xfId="15353"/>
    <cellStyle name="入力 22 4 6 2 2" xfId="15354"/>
    <cellStyle name="入力 22 4 6 2 3" xfId="15355"/>
    <cellStyle name="入力 22 4 6 3" xfId="15356"/>
    <cellStyle name="入力 22 4 6 3 2" xfId="15357"/>
    <cellStyle name="入力 22 4 6 3 3" xfId="15358"/>
    <cellStyle name="入力 22 4 6 4" xfId="15359"/>
    <cellStyle name="入力 22 4 6 5" xfId="15360"/>
    <cellStyle name="入力 22 4 7" xfId="15361"/>
    <cellStyle name="入力 22 4 7 2" xfId="15362"/>
    <cellStyle name="入力 22 4 7 3" xfId="15363"/>
    <cellStyle name="入力 22 4 8" xfId="15364"/>
    <cellStyle name="入力 22 4 8 2" xfId="15365"/>
    <cellStyle name="入力 22 4 8 3" xfId="15366"/>
    <cellStyle name="入力 22 4 9" xfId="15367"/>
    <cellStyle name="入力 22 5" xfId="15368"/>
    <cellStyle name="入力 22 5 2" xfId="15369"/>
    <cellStyle name="入力 22 5 2 2" xfId="15370"/>
    <cellStyle name="入力 22 5 2 3" xfId="15371"/>
    <cellStyle name="入力 22 5 3" xfId="15372"/>
    <cellStyle name="入力 22 5 3 2" xfId="15373"/>
    <cellStyle name="入力 22 5 3 3" xfId="15374"/>
    <cellStyle name="入力 22 5 4" xfId="15375"/>
    <cellStyle name="入力 22 5 5" xfId="15376"/>
    <cellStyle name="入力 22 6" xfId="15377"/>
    <cellStyle name="入力 22 6 2" xfId="15378"/>
    <cellStyle name="入力 22 6 2 2" xfId="15379"/>
    <cellStyle name="入力 22 6 2 3" xfId="15380"/>
    <cellStyle name="入力 22 6 3" xfId="15381"/>
    <cellStyle name="入力 22 6 3 2" xfId="15382"/>
    <cellStyle name="入力 22 6 3 3" xfId="15383"/>
    <cellStyle name="入力 22 6 4" xfId="15384"/>
    <cellStyle name="入力 22 6 5" xfId="15385"/>
    <cellStyle name="入力 22 7" xfId="15386"/>
    <cellStyle name="入力 22 7 2" xfId="15387"/>
    <cellStyle name="入力 22 7 2 2" xfId="15388"/>
    <cellStyle name="入力 22 7 2 3" xfId="15389"/>
    <cellStyle name="入力 22 7 3" xfId="15390"/>
    <cellStyle name="入力 22 7 3 2" xfId="15391"/>
    <cellStyle name="入力 22 7 3 3" xfId="15392"/>
    <cellStyle name="入力 22 7 4" xfId="15393"/>
    <cellStyle name="入力 22 7 5" xfId="15394"/>
    <cellStyle name="入力 22 8" xfId="15395"/>
    <cellStyle name="入力 22 8 2" xfId="15396"/>
    <cellStyle name="入力 22 8 3" xfId="15397"/>
    <cellStyle name="入力 22 9" xfId="15398"/>
    <cellStyle name="入力 23" xfId="15399"/>
    <cellStyle name="入力 23 10" xfId="15400"/>
    <cellStyle name="入力 23 11" xfId="15401"/>
    <cellStyle name="入力 23 12" xfId="45996"/>
    <cellStyle name="入力 23 13" xfId="45744"/>
    <cellStyle name="入力 23 2" xfId="15402"/>
    <cellStyle name="入力 23 2 10" xfId="46227"/>
    <cellStyle name="入力 23 2 11" xfId="46459"/>
    <cellStyle name="入力 23 2 2" xfId="15403"/>
    <cellStyle name="入力 23 2 2 10" xfId="15404"/>
    <cellStyle name="入力 23 2 2 2" xfId="15405"/>
    <cellStyle name="入力 23 2 2 2 2" xfId="15406"/>
    <cellStyle name="入力 23 2 2 2 2 2" xfId="15407"/>
    <cellStyle name="入力 23 2 2 2 2 3" xfId="15408"/>
    <cellStyle name="入力 23 2 2 2 3" xfId="15409"/>
    <cellStyle name="入力 23 2 2 2 3 2" xfId="15410"/>
    <cellStyle name="入力 23 2 2 2 3 3" xfId="15411"/>
    <cellStyle name="入力 23 2 2 2 4" xfId="15412"/>
    <cellStyle name="入力 23 2 2 2 5" xfId="15413"/>
    <cellStyle name="入力 23 2 2 3" xfId="15414"/>
    <cellStyle name="入力 23 2 2 3 2" xfId="15415"/>
    <cellStyle name="入力 23 2 2 3 2 2" xfId="15416"/>
    <cellStyle name="入力 23 2 2 3 2 3" xfId="15417"/>
    <cellStyle name="入力 23 2 2 3 3" xfId="15418"/>
    <cellStyle name="入力 23 2 2 3 3 2" xfId="15419"/>
    <cellStyle name="入力 23 2 2 3 3 3" xfId="15420"/>
    <cellStyle name="入力 23 2 2 3 4" xfId="15421"/>
    <cellStyle name="入力 23 2 2 3 5" xfId="15422"/>
    <cellStyle name="入力 23 2 2 4" xfId="15423"/>
    <cellStyle name="入力 23 2 2 4 2" xfId="15424"/>
    <cellStyle name="入力 23 2 2 4 2 2" xfId="15425"/>
    <cellStyle name="入力 23 2 2 4 2 3" xfId="15426"/>
    <cellStyle name="入力 23 2 2 4 3" xfId="15427"/>
    <cellStyle name="入力 23 2 2 4 3 2" xfId="15428"/>
    <cellStyle name="入力 23 2 2 4 3 3" xfId="15429"/>
    <cellStyle name="入力 23 2 2 4 4" xfId="15430"/>
    <cellStyle name="入力 23 2 2 4 5" xfId="15431"/>
    <cellStyle name="入力 23 2 2 5" xfId="15432"/>
    <cellStyle name="入力 23 2 2 5 2" xfId="15433"/>
    <cellStyle name="入力 23 2 2 5 2 2" xfId="15434"/>
    <cellStyle name="入力 23 2 2 5 2 3" xfId="15435"/>
    <cellStyle name="入力 23 2 2 5 3" xfId="15436"/>
    <cellStyle name="入力 23 2 2 5 3 2" xfId="15437"/>
    <cellStyle name="入力 23 2 2 5 3 3" xfId="15438"/>
    <cellStyle name="入力 23 2 2 5 4" xfId="15439"/>
    <cellStyle name="入力 23 2 2 5 5" xfId="15440"/>
    <cellStyle name="入力 23 2 2 6" xfId="15441"/>
    <cellStyle name="入力 23 2 2 6 2" xfId="15442"/>
    <cellStyle name="入力 23 2 2 6 2 2" xfId="15443"/>
    <cellStyle name="入力 23 2 2 6 2 3" xfId="15444"/>
    <cellStyle name="入力 23 2 2 6 3" xfId="15445"/>
    <cellStyle name="入力 23 2 2 6 3 2" xfId="15446"/>
    <cellStyle name="入力 23 2 2 6 3 3" xfId="15447"/>
    <cellStyle name="入力 23 2 2 6 4" xfId="15448"/>
    <cellStyle name="入力 23 2 2 6 5" xfId="15449"/>
    <cellStyle name="入力 23 2 2 7" xfId="15450"/>
    <cellStyle name="入力 23 2 2 7 2" xfId="15451"/>
    <cellStyle name="入力 23 2 2 7 3" xfId="15452"/>
    <cellStyle name="入力 23 2 2 8" xfId="15453"/>
    <cellStyle name="入力 23 2 2 8 2" xfId="15454"/>
    <cellStyle name="入力 23 2 2 8 3" xfId="15455"/>
    <cellStyle name="入力 23 2 2 9" xfId="15456"/>
    <cellStyle name="入力 23 2 3" xfId="15457"/>
    <cellStyle name="入力 23 2 3 10" xfId="15458"/>
    <cellStyle name="入力 23 2 3 2" xfId="15459"/>
    <cellStyle name="入力 23 2 3 2 2" xfId="15460"/>
    <cellStyle name="入力 23 2 3 2 2 2" xfId="15461"/>
    <cellStyle name="入力 23 2 3 2 2 3" xfId="15462"/>
    <cellStyle name="入力 23 2 3 2 3" xfId="15463"/>
    <cellStyle name="入力 23 2 3 2 3 2" xfId="15464"/>
    <cellStyle name="入力 23 2 3 2 3 3" xfId="15465"/>
    <cellStyle name="入力 23 2 3 2 4" xfId="15466"/>
    <cellStyle name="入力 23 2 3 2 5" xfId="15467"/>
    <cellStyle name="入力 23 2 3 3" xfId="15468"/>
    <cellStyle name="入力 23 2 3 3 2" xfId="15469"/>
    <cellStyle name="入力 23 2 3 3 2 2" xfId="15470"/>
    <cellStyle name="入力 23 2 3 3 2 3" xfId="15471"/>
    <cellStyle name="入力 23 2 3 3 3" xfId="15472"/>
    <cellStyle name="入力 23 2 3 3 3 2" xfId="15473"/>
    <cellStyle name="入力 23 2 3 3 3 3" xfId="15474"/>
    <cellStyle name="入力 23 2 3 3 4" xfId="15475"/>
    <cellStyle name="入力 23 2 3 3 5" xfId="15476"/>
    <cellStyle name="入力 23 2 3 4" xfId="15477"/>
    <cellStyle name="入力 23 2 3 4 2" xfId="15478"/>
    <cellStyle name="入力 23 2 3 4 2 2" xfId="15479"/>
    <cellStyle name="入力 23 2 3 4 2 3" xfId="15480"/>
    <cellStyle name="入力 23 2 3 4 3" xfId="15481"/>
    <cellStyle name="入力 23 2 3 4 3 2" xfId="15482"/>
    <cellStyle name="入力 23 2 3 4 3 3" xfId="15483"/>
    <cellStyle name="入力 23 2 3 4 4" xfId="15484"/>
    <cellStyle name="入力 23 2 3 4 5" xfId="15485"/>
    <cellStyle name="入力 23 2 3 5" xfId="15486"/>
    <cellStyle name="入力 23 2 3 5 2" xfId="15487"/>
    <cellStyle name="入力 23 2 3 5 2 2" xfId="15488"/>
    <cellStyle name="入力 23 2 3 5 2 3" xfId="15489"/>
    <cellStyle name="入力 23 2 3 5 3" xfId="15490"/>
    <cellStyle name="入力 23 2 3 5 3 2" xfId="15491"/>
    <cellStyle name="入力 23 2 3 5 3 3" xfId="15492"/>
    <cellStyle name="入力 23 2 3 5 4" xfId="15493"/>
    <cellStyle name="入力 23 2 3 5 5" xfId="15494"/>
    <cellStyle name="入力 23 2 3 6" xfId="15495"/>
    <cellStyle name="入力 23 2 3 6 2" xfId="15496"/>
    <cellStyle name="入力 23 2 3 6 2 2" xfId="15497"/>
    <cellStyle name="入力 23 2 3 6 2 3" xfId="15498"/>
    <cellStyle name="入力 23 2 3 6 3" xfId="15499"/>
    <cellStyle name="入力 23 2 3 6 3 2" xfId="15500"/>
    <cellStyle name="入力 23 2 3 6 3 3" xfId="15501"/>
    <cellStyle name="入力 23 2 3 6 4" xfId="15502"/>
    <cellStyle name="入力 23 2 3 6 5" xfId="15503"/>
    <cellStyle name="入力 23 2 3 7" xfId="15504"/>
    <cellStyle name="入力 23 2 3 7 2" xfId="15505"/>
    <cellStyle name="入力 23 2 3 7 3" xfId="15506"/>
    <cellStyle name="入力 23 2 3 8" xfId="15507"/>
    <cellStyle name="入力 23 2 3 8 2" xfId="15508"/>
    <cellStyle name="入力 23 2 3 8 3" xfId="15509"/>
    <cellStyle name="入力 23 2 3 9" xfId="15510"/>
    <cellStyle name="入力 23 2 4" xfId="15511"/>
    <cellStyle name="入力 23 2 4 2" xfId="15512"/>
    <cellStyle name="入力 23 2 4 2 2" xfId="15513"/>
    <cellStyle name="入力 23 2 4 2 3" xfId="15514"/>
    <cellStyle name="入力 23 2 4 3" xfId="15515"/>
    <cellStyle name="入力 23 2 4 3 2" xfId="15516"/>
    <cellStyle name="入力 23 2 4 3 3" xfId="15517"/>
    <cellStyle name="入力 23 2 4 4" xfId="15518"/>
    <cellStyle name="入力 23 2 4 5" xfId="15519"/>
    <cellStyle name="入力 23 2 5" xfId="15520"/>
    <cellStyle name="入力 23 2 5 2" xfId="15521"/>
    <cellStyle name="入力 23 2 5 2 2" xfId="15522"/>
    <cellStyle name="入力 23 2 5 2 3" xfId="15523"/>
    <cellStyle name="入力 23 2 5 3" xfId="15524"/>
    <cellStyle name="入力 23 2 5 3 2" xfId="15525"/>
    <cellStyle name="入力 23 2 5 3 3" xfId="15526"/>
    <cellStyle name="入力 23 2 5 4" xfId="15527"/>
    <cellStyle name="入力 23 2 5 5" xfId="15528"/>
    <cellStyle name="入力 23 2 6" xfId="15529"/>
    <cellStyle name="入力 23 2 6 2" xfId="15530"/>
    <cellStyle name="入力 23 2 6 2 2" xfId="15531"/>
    <cellStyle name="入力 23 2 6 2 3" xfId="15532"/>
    <cellStyle name="入力 23 2 6 3" xfId="15533"/>
    <cellStyle name="入力 23 2 6 3 2" xfId="15534"/>
    <cellStyle name="入力 23 2 6 3 3" xfId="15535"/>
    <cellStyle name="入力 23 2 6 4" xfId="15536"/>
    <cellStyle name="入力 23 2 6 5" xfId="15537"/>
    <cellStyle name="入力 23 2 7" xfId="15538"/>
    <cellStyle name="入力 23 2 7 2" xfId="15539"/>
    <cellStyle name="入力 23 2 7 3" xfId="15540"/>
    <cellStyle name="入力 23 2 8" xfId="15541"/>
    <cellStyle name="入力 23 2 9" xfId="15542"/>
    <cellStyle name="入力 23 3" xfId="15543"/>
    <cellStyle name="入力 23 3 10" xfId="15544"/>
    <cellStyle name="入力 23 3 2" xfId="15545"/>
    <cellStyle name="入力 23 3 2 2" xfId="15546"/>
    <cellStyle name="入力 23 3 2 2 2" xfId="15547"/>
    <cellStyle name="入力 23 3 2 2 3" xfId="15548"/>
    <cellStyle name="入力 23 3 2 3" xfId="15549"/>
    <cellStyle name="入力 23 3 2 3 2" xfId="15550"/>
    <cellStyle name="入力 23 3 2 3 3" xfId="15551"/>
    <cellStyle name="入力 23 3 2 4" xfId="15552"/>
    <cellStyle name="入力 23 3 2 5" xfId="15553"/>
    <cellStyle name="入力 23 3 3" xfId="15554"/>
    <cellStyle name="入力 23 3 3 2" xfId="15555"/>
    <cellStyle name="入力 23 3 3 2 2" xfId="15556"/>
    <cellStyle name="入力 23 3 3 2 3" xfId="15557"/>
    <cellStyle name="入力 23 3 3 3" xfId="15558"/>
    <cellStyle name="入力 23 3 3 3 2" xfId="15559"/>
    <cellStyle name="入力 23 3 3 3 3" xfId="15560"/>
    <cellStyle name="入力 23 3 3 4" xfId="15561"/>
    <cellStyle name="入力 23 3 3 5" xfId="15562"/>
    <cellStyle name="入力 23 3 4" xfId="15563"/>
    <cellStyle name="入力 23 3 4 2" xfId="15564"/>
    <cellStyle name="入力 23 3 4 2 2" xfId="15565"/>
    <cellStyle name="入力 23 3 4 2 3" xfId="15566"/>
    <cellStyle name="入力 23 3 4 3" xfId="15567"/>
    <cellStyle name="入力 23 3 4 3 2" xfId="15568"/>
    <cellStyle name="入力 23 3 4 3 3" xfId="15569"/>
    <cellStyle name="入力 23 3 4 4" xfId="15570"/>
    <cellStyle name="入力 23 3 4 5" xfId="15571"/>
    <cellStyle name="入力 23 3 5" xfId="15572"/>
    <cellStyle name="入力 23 3 5 2" xfId="15573"/>
    <cellStyle name="入力 23 3 5 2 2" xfId="15574"/>
    <cellStyle name="入力 23 3 5 2 3" xfId="15575"/>
    <cellStyle name="入力 23 3 5 3" xfId="15576"/>
    <cellStyle name="入力 23 3 5 3 2" xfId="15577"/>
    <cellStyle name="入力 23 3 5 3 3" xfId="15578"/>
    <cellStyle name="入力 23 3 5 4" xfId="15579"/>
    <cellStyle name="入力 23 3 5 5" xfId="15580"/>
    <cellStyle name="入力 23 3 6" xfId="15581"/>
    <cellStyle name="入力 23 3 6 2" xfId="15582"/>
    <cellStyle name="入力 23 3 6 2 2" xfId="15583"/>
    <cellStyle name="入力 23 3 6 2 3" xfId="15584"/>
    <cellStyle name="入力 23 3 6 3" xfId="15585"/>
    <cellStyle name="入力 23 3 6 3 2" xfId="15586"/>
    <cellStyle name="入力 23 3 6 3 3" xfId="15587"/>
    <cellStyle name="入力 23 3 6 4" xfId="15588"/>
    <cellStyle name="入力 23 3 6 5" xfId="15589"/>
    <cellStyle name="入力 23 3 7" xfId="15590"/>
    <cellStyle name="入力 23 3 7 2" xfId="15591"/>
    <cellStyle name="入力 23 3 7 3" xfId="15592"/>
    <cellStyle name="入力 23 3 8" xfId="15593"/>
    <cellStyle name="入力 23 3 8 2" xfId="15594"/>
    <cellStyle name="入力 23 3 8 3" xfId="15595"/>
    <cellStyle name="入力 23 3 9" xfId="15596"/>
    <cellStyle name="入力 23 4" xfId="15597"/>
    <cellStyle name="入力 23 4 10" xfId="15598"/>
    <cellStyle name="入力 23 4 2" xfId="15599"/>
    <cellStyle name="入力 23 4 2 2" xfId="15600"/>
    <cellStyle name="入力 23 4 2 2 2" xfId="15601"/>
    <cellStyle name="入力 23 4 2 2 3" xfId="15602"/>
    <cellStyle name="入力 23 4 2 3" xfId="15603"/>
    <cellStyle name="入力 23 4 2 3 2" xfId="15604"/>
    <cellStyle name="入力 23 4 2 3 3" xfId="15605"/>
    <cellStyle name="入力 23 4 2 4" xfId="15606"/>
    <cellStyle name="入力 23 4 2 5" xfId="15607"/>
    <cellStyle name="入力 23 4 3" xfId="15608"/>
    <cellStyle name="入力 23 4 3 2" xfId="15609"/>
    <cellStyle name="入力 23 4 3 2 2" xfId="15610"/>
    <cellStyle name="入力 23 4 3 2 3" xfId="15611"/>
    <cellStyle name="入力 23 4 3 3" xfId="15612"/>
    <cellStyle name="入力 23 4 3 3 2" xfId="15613"/>
    <cellStyle name="入力 23 4 3 3 3" xfId="15614"/>
    <cellStyle name="入力 23 4 3 4" xfId="15615"/>
    <cellStyle name="入力 23 4 3 5" xfId="15616"/>
    <cellStyle name="入力 23 4 4" xfId="15617"/>
    <cellStyle name="入力 23 4 4 2" xfId="15618"/>
    <cellStyle name="入力 23 4 4 2 2" xfId="15619"/>
    <cellStyle name="入力 23 4 4 2 3" xfId="15620"/>
    <cellStyle name="入力 23 4 4 3" xfId="15621"/>
    <cellStyle name="入力 23 4 4 3 2" xfId="15622"/>
    <cellStyle name="入力 23 4 4 3 3" xfId="15623"/>
    <cellStyle name="入力 23 4 4 4" xfId="15624"/>
    <cellStyle name="入力 23 4 4 5" xfId="15625"/>
    <cellStyle name="入力 23 4 5" xfId="15626"/>
    <cellStyle name="入力 23 4 5 2" xfId="15627"/>
    <cellStyle name="入力 23 4 5 2 2" xfId="15628"/>
    <cellStyle name="入力 23 4 5 2 3" xfId="15629"/>
    <cellStyle name="入力 23 4 5 3" xfId="15630"/>
    <cellStyle name="入力 23 4 5 3 2" xfId="15631"/>
    <cellStyle name="入力 23 4 5 3 3" xfId="15632"/>
    <cellStyle name="入力 23 4 5 4" xfId="15633"/>
    <cellStyle name="入力 23 4 5 5" xfId="15634"/>
    <cellStyle name="入力 23 4 6" xfId="15635"/>
    <cellStyle name="入力 23 4 6 2" xfId="15636"/>
    <cellStyle name="入力 23 4 6 2 2" xfId="15637"/>
    <cellStyle name="入力 23 4 6 2 3" xfId="15638"/>
    <cellStyle name="入力 23 4 6 3" xfId="15639"/>
    <cellStyle name="入力 23 4 6 3 2" xfId="15640"/>
    <cellStyle name="入力 23 4 6 3 3" xfId="15641"/>
    <cellStyle name="入力 23 4 6 4" xfId="15642"/>
    <cellStyle name="入力 23 4 6 5" xfId="15643"/>
    <cellStyle name="入力 23 4 7" xfId="15644"/>
    <cellStyle name="入力 23 4 7 2" xfId="15645"/>
    <cellStyle name="入力 23 4 7 3" xfId="15646"/>
    <cellStyle name="入力 23 4 8" xfId="15647"/>
    <cellStyle name="入力 23 4 8 2" xfId="15648"/>
    <cellStyle name="入力 23 4 8 3" xfId="15649"/>
    <cellStyle name="入力 23 4 9" xfId="15650"/>
    <cellStyle name="入力 23 5" xfId="15651"/>
    <cellStyle name="入力 23 5 2" xfId="15652"/>
    <cellStyle name="入力 23 5 2 2" xfId="15653"/>
    <cellStyle name="入力 23 5 2 3" xfId="15654"/>
    <cellStyle name="入力 23 5 3" xfId="15655"/>
    <cellStyle name="入力 23 5 3 2" xfId="15656"/>
    <cellStyle name="入力 23 5 3 3" xfId="15657"/>
    <cellStyle name="入力 23 5 4" xfId="15658"/>
    <cellStyle name="入力 23 5 5" xfId="15659"/>
    <cellStyle name="入力 23 6" xfId="15660"/>
    <cellStyle name="入力 23 6 2" xfId="15661"/>
    <cellStyle name="入力 23 6 2 2" xfId="15662"/>
    <cellStyle name="入力 23 6 2 3" xfId="15663"/>
    <cellStyle name="入力 23 6 3" xfId="15664"/>
    <cellStyle name="入力 23 6 3 2" xfId="15665"/>
    <cellStyle name="入力 23 6 3 3" xfId="15666"/>
    <cellStyle name="入力 23 6 4" xfId="15667"/>
    <cellStyle name="入力 23 6 5" xfId="15668"/>
    <cellStyle name="入力 23 7" xfId="15669"/>
    <cellStyle name="入力 23 7 2" xfId="15670"/>
    <cellStyle name="入力 23 7 2 2" xfId="15671"/>
    <cellStyle name="入力 23 7 2 3" xfId="15672"/>
    <cellStyle name="入力 23 7 3" xfId="15673"/>
    <cellStyle name="入力 23 7 3 2" xfId="15674"/>
    <cellStyle name="入力 23 7 3 3" xfId="15675"/>
    <cellStyle name="入力 23 7 4" xfId="15676"/>
    <cellStyle name="入力 23 7 5" xfId="15677"/>
    <cellStyle name="入力 23 8" xfId="15678"/>
    <cellStyle name="入力 23 8 2" xfId="15679"/>
    <cellStyle name="入力 23 8 3" xfId="15680"/>
    <cellStyle name="入力 23 9" xfId="15681"/>
    <cellStyle name="入力 24" xfId="15682"/>
    <cellStyle name="入力 24 10" xfId="15683"/>
    <cellStyle name="入力 24 11" xfId="15684"/>
    <cellStyle name="入力 24 12" xfId="45997"/>
    <cellStyle name="入力 24 13" xfId="45743"/>
    <cellStyle name="入力 24 2" xfId="15685"/>
    <cellStyle name="入力 24 2 10" xfId="46228"/>
    <cellStyle name="入力 24 2 11" xfId="46460"/>
    <cellStyle name="入力 24 2 2" xfId="15686"/>
    <cellStyle name="入力 24 2 2 10" xfId="15687"/>
    <cellStyle name="入力 24 2 2 2" xfId="15688"/>
    <cellStyle name="入力 24 2 2 2 2" xfId="15689"/>
    <cellStyle name="入力 24 2 2 2 2 2" xfId="15690"/>
    <cellStyle name="入力 24 2 2 2 2 3" xfId="15691"/>
    <cellStyle name="入力 24 2 2 2 3" xfId="15692"/>
    <cellStyle name="入力 24 2 2 2 3 2" xfId="15693"/>
    <cellStyle name="入力 24 2 2 2 3 3" xfId="15694"/>
    <cellStyle name="入力 24 2 2 2 4" xfId="15695"/>
    <cellStyle name="入力 24 2 2 2 5" xfId="15696"/>
    <cellStyle name="入力 24 2 2 3" xfId="15697"/>
    <cellStyle name="入力 24 2 2 3 2" xfId="15698"/>
    <cellStyle name="入力 24 2 2 3 2 2" xfId="15699"/>
    <cellStyle name="入力 24 2 2 3 2 3" xfId="15700"/>
    <cellStyle name="入力 24 2 2 3 3" xfId="15701"/>
    <cellStyle name="入力 24 2 2 3 3 2" xfId="15702"/>
    <cellStyle name="入力 24 2 2 3 3 3" xfId="15703"/>
    <cellStyle name="入力 24 2 2 3 4" xfId="15704"/>
    <cellStyle name="入力 24 2 2 3 5" xfId="15705"/>
    <cellStyle name="入力 24 2 2 4" xfId="15706"/>
    <cellStyle name="入力 24 2 2 4 2" xfId="15707"/>
    <cellStyle name="入力 24 2 2 4 2 2" xfId="15708"/>
    <cellStyle name="入力 24 2 2 4 2 3" xfId="15709"/>
    <cellStyle name="入力 24 2 2 4 3" xfId="15710"/>
    <cellStyle name="入力 24 2 2 4 3 2" xfId="15711"/>
    <cellStyle name="入力 24 2 2 4 3 3" xfId="15712"/>
    <cellStyle name="入力 24 2 2 4 4" xfId="15713"/>
    <cellStyle name="入力 24 2 2 4 5" xfId="15714"/>
    <cellStyle name="入力 24 2 2 5" xfId="15715"/>
    <cellStyle name="入力 24 2 2 5 2" xfId="15716"/>
    <cellStyle name="入力 24 2 2 5 2 2" xfId="15717"/>
    <cellStyle name="入力 24 2 2 5 2 3" xfId="15718"/>
    <cellStyle name="入力 24 2 2 5 3" xfId="15719"/>
    <cellStyle name="入力 24 2 2 5 3 2" xfId="15720"/>
    <cellStyle name="入力 24 2 2 5 3 3" xfId="15721"/>
    <cellStyle name="入力 24 2 2 5 4" xfId="15722"/>
    <cellStyle name="入力 24 2 2 5 5" xfId="15723"/>
    <cellStyle name="入力 24 2 2 6" xfId="15724"/>
    <cellStyle name="入力 24 2 2 6 2" xfId="15725"/>
    <cellStyle name="入力 24 2 2 6 2 2" xfId="15726"/>
    <cellStyle name="入力 24 2 2 6 2 3" xfId="15727"/>
    <cellStyle name="入力 24 2 2 6 3" xfId="15728"/>
    <cellStyle name="入力 24 2 2 6 3 2" xfId="15729"/>
    <cellStyle name="入力 24 2 2 6 3 3" xfId="15730"/>
    <cellStyle name="入力 24 2 2 6 4" xfId="15731"/>
    <cellStyle name="入力 24 2 2 6 5" xfId="15732"/>
    <cellStyle name="入力 24 2 2 7" xfId="15733"/>
    <cellStyle name="入力 24 2 2 7 2" xfId="15734"/>
    <cellStyle name="入力 24 2 2 7 3" xfId="15735"/>
    <cellStyle name="入力 24 2 2 8" xfId="15736"/>
    <cellStyle name="入力 24 2 2 8 2" xfId="15737"/>
    <cellStyle name="入力 24 2 2 8 3" xfId="15738"/>
    <cellStyle name="入力 24 2 2 9" xfId="15739"/>
    <cellStyle name="入力 24 2 3" xfId="15740"/>
    <cellStyle name="入力 24 2 3 10" xfId="15741"/>
    <cellStyle name="入力 24 2 3 2" xfId="15742"/>
    <cellStyle name="入力 24 2 3 2 2" xfId="15743"/>
    <cellStyle name="入力 24 2 3 2 2 2" xfId="15744"/>
    <cellStyle name="入力 24 2 3 2 2 3" xfId="15745"/>
    <cellStyle name="入力 24 2 3 2 3" xfId="15746"/>
    <cellStyle name="入力 24 2 3 2 3 2" xfId="15747"/>
    <cellStyle name="入力 24 2 3 2 3 3" xfId="15748"/>
    <cellStyle name="入力 24 2 3 2 4" xfId="15749"/>
    <cellStyle name="入力 24 2 3 2 5" xfId="15750"/>
    <cellStyle name="入力 24 2 3 3" xfId="15751"/>
    <cellStyle name="入力 24 2 3 3 2" xfId="15752"/>
    <cellStyle name="入力 24 2 3 3 2 2" xfId="15753"/>
    <cellStyle name="入力 24 2 3 3 2 3" xfId="15754"/>
    <cellStyle name="入力 24 2 3 3 3" xfId="15755"/>
    <cellStyle name="入力 24 2 3 3 3 2" xfId="15756"/>
    <cellStyle name="入力 24 2 3 3 3 3" xfId="15757"/>
    <cellStyle name="入力 24 2 3 3 4" xfId="15758"/>
    <cellStyle name="入力 24 2 3 3 5" xfId="15759"/>
    <cellStyle name="入力 24 2 3 4" xfId="15760"/>
    <cellStyle name="入力 24 2 3 4 2" xfId="15761"/>
    <cellStyle name="入力 24 2 3 4 2 2" xfId="15762"/>
    <cellStyle name="入力 24 2 3 4 2 3" xfId="15763"/>
    <cellStyle name="入力 24 2 3 4 3" xfId="15764"/>
    <cellStyle name="入力 24 2 3 4 3 2" xfId="15765"/>
    <cellStyle name="入力 24 2 3 4 3 3" xfId="15766"/>
    <cellStyle name="入力 24 2 3 4 4" xfId="15767"/>
    <cellStyle name="入力 24 2 3 4 5" xfId="15768"/>
    <cellStyle name="入力 24 2 3 5" xfId="15769"/>
    <cellStyle name="入力 24 2 3 5 2" xfId="15770"/>
    <cellStyle name="入力 24 2 3 5 2 2" xfId="15771"/>
    <cellStyle name="入力 24 2 3 5 2 3" xfId="15772"/>
    <cellStyle name="入力 24 2 3 5 3" xfId="15773"/>
    <cellStyle name="入力 24 2 3 5 3 2" xfId="15774"/>
    <cellStyle name="入力 24 2 3 5 3 3" xfId="15775"/>
    <cellStyle name="入力 24 2 3 5 4" xfId="15776"/>
    <cellStyle name="入力 24 2 3 5 5" xfId="15777"/>
    <cellStyle name="入力 24 2 3 6" xfId="15778"/>
    <cellStyle name="入力 24 2 3 6 2" xfId="15779"/>
    <cellStyle name="入力 24 2 3 6 2 2" xfId="15780"/>
    <cellStyle name="入力 24 2 3 6 2 3" xfId="15781"/>
    <cellStyle name="入力 24 2 3 6 3" xfId="15782"/>
    <cellStyle name="入力 24 2 3 6 3 2" xfId="15783"/>
    <cellStyle name="入力 24 2 3 6 3 3" xfId="15784"/>
    <cellStyle name="入力 24 2 3 6 4" xfId="15785"/>
    <cellStyle name="入力 24 2 3 6 5" xfId="15786"/>
    <cellStyle name="入力 24 2 3 7" xfId="15787"/>
    <cellStyle name="入力 24 2 3 7 2" xfId="15788"/>
    <cellStyle name="入力 24 2 3 7 3" xfId="15789"/>
    <cellStyle name="入力 24 2 3 8" xfId="15790"/>
    <cellStyle name="入力 24 2 3 8 2" xfId="15791"/>
    <cellStyle name="入力 24 2 3 8 3" xfId="15792"/>
    <cellStyle name="入力 24 2 3 9" xfId="15793"/>
    <cellStyle name="入力 24 2 4" xfId="15794"/>
    <cellStyle name="入力 24 2 4 2" xfId="15795"/>
    <cellStyle name="入力 24 2 4 2 2" xfId="15796"/>
    <cellStyle name="入力 24 2 4 2 3" xfId="15797"/>
    <cellStyle name="入力 24 2 4 3" xfId="15798"/>
    <cellStyle name="入力 24 2 4 3 2" xfId="15799"/>
    <cellStyle name="入力 24 2 4 3 3" xfId="15800"/>
    <cellStyle name="入力 24 2 4 4" xfId="15801"/>
    <cellStyle name="入力 24 2 4 5" xfId="15802"/>
    <cellStyle name="入力 24 2 5" xfId="15803"/>
    <cellStyle name="入力 24 2 5 2" xfId="15804"/>
    <cellStyle name="入力 24 2 5 2 2" xfId="15805"/>
    <cellStyle name="入力 24 2 5 2 3" xfId="15806"/>
    <cellStyle name="入力 24 2 5 3" xfId="15807"/>
    <cellStyle name="入力 24 2 5 3 2" xfId="15808"/>
    <cellStyle name="入力 24 2 5 3 3" xfId="15809"/>
    <cellStyle name="入力 24 2 5 4" xfId="15810"/>
    <cellStyle name="入力 24 2 5 5" xfId="15811"/>
    <cellStyle name="入力 24 2 6" xfId="15812"/>
    <cellStyle name="入力 24 2 6 2" xfId="15813"/>
    <cellStyle name="入力 24 2 6 2 2" xfId="15814"/>
    <cellStyle name="入力 24 2 6 2 3" xfId="15815"/>
    <cellStyle name="入力 24 2 6 3" xfId="15816"/>
    <cellStyle name="入力 24 2 6 3 2" xfId="15817"/>
    <cellStyle name="入力 24 2 6 3 3" xfId="15818"/>
    <cellStyle name="入力 24 2 6 4" xfId="15819"/>
    <cellStyle name="入力 24 2 6 5" xfId="15820"/>
    <cellStyle name="入力 24 2 7" xfId="15821"/>
    <cellStyle name="入力 24 2 7 2" xfId="15822"/>
    <cellStyle name="入力 24 2 7 3" xfId="15823"/>
    <cellStyle name="入力 24 2 8" xfId="15824"/>
    <cellStyle name="入力 24 2 9" xfId="15825"/>
    <cellStyle name="入力 24 3" xfId="15826"/>
    <cellStyle name="入力 24 3 10" xfId="15827"/>
    <cellStyle name="入力 24 3 2" xfId="15828"/>
    <cellStyle name="入力 24 3 2 2" xfId="15829"/>
    <cellStyle name="入力 24 3 2 2 2" xfId="15830"/>
    <cellStyle name="入力 24 3 2 2 3" xfId="15831"/>
    <cellStyle name="入力 24 3 2 3" xfId="15832"/>
    <cellStyle name="入力 24 3 2 3 2" xfId="15833"/>
    <cellStyle name="入力 24 3 2 3 3" xfId="15834"/>
    <cellStyle name="入力 24 3 2 4" xfId="15835"/>
    <cellStyle name="入力 24 3 2 5" xfId="15836"/>
    <cellStyle name="入力 24 3 3" xfId="15837"/>
    <cellStyle name="入力 24 3 3 2" xfId="15838"/>
    <cellStyle name="入力 24 3 3 2 2" xfId="15839"/>
    <cellStyle name="入力 24 3 3 2 3" xfId="15840"/>
    <cellStyle name="入力 24 3 3 3" xfId="15841"/>
    <cellStyle name="入力 24 3 3 3 2" xfId="15842"/>
    <cellStyle name="入力 24 3 3 3 3" xfId="15843"/>
    <cellStyle name="入力 24 3 3 4" xfId="15844"/>
    <cellStyle name="入力 24 3 3 5" xfId="15845"/>
    <cellStyle name="入力 24 3 4" xfId="15846"/>
    <cellStyle name="入力 24 3 4 2" xfId="15847"/>
    <cellStyle name="入力 24 3 4 2 2" xfId="15848"/>
    <cellStyle name="入力 24 3 4 2 3" xfId="15849"/>
    <cellStyle name="入力 24 3 4 3" xfId="15850"/>
    <cellStyle name="入力 24 3 4 3 2" xfId="15851"/>
    <cellStyle name="入力 24 3 4 3 3" xfId="15852"/>
    <cellStyle name="入力 24 3 4 4" xfId="15853"/>
    <cellStyle name="入力 24 3 4 5" xfId="15854"/>
    <cellStyle name="入力 24 3 5" xfId="15855"/>
    <cellStyle name="入力 24 3 5 2" xfId="15856"/>
    <cellStyle name="入力 24 3 5 2 2" xfId="15857"/>
    <cellStyle name="入力 24 3 5 2 3" xfId="15858"/>
    <cellStyle name="入力 24 3 5 3" xfId="15859"/>
    <cellStyle name="入力 24 3 5 3 2" xfId="15860"/>
    <cellStyle name="入力 24 3 5 3 3" xfId="15861"/>
    <cellStyle name="入力 24 3 5 4" xfId="15862"/>
    <cellStyle name="入力 24 3 5 5" xfId="15863"/>
    <cellStyle name="入力 24 3 6" xfId="15864"/>
    <cellStyle name="入力 24 3 6 2" xfId="15865"/>
    <cellStyle name="入力 24 3 6 2 2" xfId="15866"/>
    <cellStyle name="入力 24 3 6 2 3" xfId="15867"/>
    <cellStyle name="入力 24 3 6 3" xfId="15868"/>
    <cellStyle name="入力 24 3 6 3 2" xfId="15869"/>
    <cellStyle name="入力 24 3 6 3 3" xfId="15870"/>
    <cellStyle name="入力 24 3 6 4" xfId="15871"/>
    <cellStyle name="入力 24 3 6 5" xfId="15872"/>
    <cellStyle name="入力 24 3 7" xfId="15873"/>
    <cellStyle name="入力 24 3 7 2" xfId="15874"/>
    <cellStyle name="入力 24 3 7 3" xfId="15875"/>
    <cellStyle name="入力 24 3 8" xfId="15876"/>
    <cellStyle name="入力 24 3 8 2" xfId="15877"/>
    <cellStyle name="入力 24 3 8 3" xfId="15878"/>
    <cellStyle name="入力 24 3 9" xfId="15879"/>
    <cellStyle name="入力 24 4" xfId="15880"/>
    <cellStyle name="入力 24 4 10" xfId="15881"/>
    <cellStyle name="入力 24 4 2" xfId="15882"/>
    <cellStyle name="入力 24 4 2 2" xfId="15883"/>
    <cellStyle name="入力 24 4 2 2 2" xfId="15884"/>
    <cellStyle name="入力 24 4 2 2 3" xfId="15885"/>
    <cellStyle name="入力 24 4 2 3" xfId="15886"/>
    <cellStyle name="入力 24 4 2 3 2" xfId="15887"/>
    <cellStyle name="入力 24 4 2 3 3" xfId="15888"/>
    <cellStyle name="入力 24 4 2 4" xfId="15889"/>
    <cellStyle name="入力 24 4 2 5" xfId="15890"/>
    <cellStyle name="入力 24 4 3" xfId="15891"/>
    <cellStyle name="入力 24 4 3 2" xfId="15892"/>
    <cellStyle name="入力 24 4 3 2 2" xfId="15893"/>
    <cellStyle name="入力 24 4 3 2 3" xfId="15894"/>
    <cellStyle name="入力 24 4 3 3" xfId="15895"/>
    <cellStyle name="入力 24 4 3 3 2" xfId="15896"/>
    <cellStyle name="入力 24 4 3 3 3" xfId="15897"/>
    <cellStyle name="入力 24 4 3 4" xfId="15898"/>
    <cellStyle name="入力 24 4 3 5" xfId="15899"/>
    <cellStyle name="入力 24 4 4" xfId="15900"/>
    <cellStyle name="入力 24 4 4 2" xfId="15901"/>
    <cellStyle name="入力 24 4 4 2 2" xfId="15902"/>
    <cellStyle name="入力 24 4 4 2 3" xfId="15903"/>
    <cellStyle name="入力 24 4 4 3" xfId="15904"/>
    <cellStyle name="入力 24 4 4 3 2" xfId="15905"/>
    <cellStyle name="入力 24 4 4 3 3" xfId="15906"/>
    <cellStyle name="入力 24 4 4 4" xfId="15907"/>
    <cellStyle name="入力 24 4 4 5" xfId="15908"/>
    <cellStyle name="入力 24 4 5" xfId="15909"/>
    <cellStyle name="入力 24 4 5 2" xfId="15910"/>
    <cellStyle name="入力 24 4 5 2 2" xfId="15911"/>
    <cellStyle name="入力 24 4 5 2 3" xfId="15912"/>
    <cellStyle name="入力 24 4 5 3" xfId="15913"/>
    <cellStyle name="入力 24 4 5 3 2" xfId="15914"/>
    <cellStyle name="入力 24 4 5 3 3" xfId="15915"/>
    <cellStyle name="入力 24 4 5 4" xfId="15916"/>
    <cellStyle name="入力 24 4 5 5" xfId="15917"/>
    <cellStyle name="入力 24 4 6" xfId="15918"/>
    <cellStyle name="入力 24 4 6 2" xfId="15919"/>
    <cellStyle name="入力 24 4 6 2 2" xfId="15920"/>
    <cellStyle name="入力 24 4 6 2 3" xfId="15921"/>
    <cellStyle name="入力 24 4 6 3" xfId="15922"/>
    <cellStyle name="入力 24 4 6 3 2" xfId="15923"/>
    <cellStyle name="入力 24 4 6 3 3" xfId="15924"/>
    <cellStyle name="入力 24 4 6 4" xfId="15925"/>
    <cellStyle name="入力 24 4 6 5" xfId="15926"/>
    <cellStyle name="入力 24 4 7" xfId="15927"/>
    <cellStyle name="入力 24 4 7 2" xfId="15928"/>
    <cellStyle name="入力 24 4 7 3" xfId="15929"/>
    <cellStyle name="入力 24 4 8" xfId="15930"/>
    <cellStyle name="入力 24 4 8 2" xfId="15931"/>
    <cellStyle name="入力 24 4 8 3" xfId="15932"/>
    <cellStyle name="入力 24 4 9" xfId="15933"/>
    <cellStyle name="入力 24 5" xfId="15934"/>
    <cellStyle name="入力 24 5 2" xfId="15935"/>
    <cellStyle name="入力 24 5 2 2" xfId="15936"/>
    <cellStyle name="入力 24 5 2 3" xfId="15937"/>
    <cellStyle name="入力 24 5 3" xfId="15938"/>
    <cellStyle name="入力 24 5 3 2" xfId="15939"/>
    <cellStyle name="入力 24 5 3 3" xfId="15940"/>
    <cellStyle name="入力 24 5 4" xfId="15941"/>
    <cellStyle name="入力 24 5 5" xfId="15942"/>
    <cellStyle name="入力 24 6" xfId="15943"/>
    <cellStyle name="入力 24 6 2" xfId="15944"/>
    <cellStyle name="入力 24 6 2 2" xfId="15945"/>
    <cellStyle name="入力 24 6 2 3" xfId="15946"/>
    <cellStyle name="入力 24 6 3" xfId="15947"/>
    <cellStyle name="入力 24 6 3 2" xfId="15948"/>
    <cellStyle name="入力 24 6 3 3" xfId="15949"/>
    <cellStyle name="入力 24 6 4" xfId="15950"/>
    <cellStyle name="入力 24 6 5" xfId="15951"/>
    <cellStyle name="入力 24 7" xfId="15952"/>
    <cellStyle name="入力 24 7 2" xfId="15953"/>
    <cellStyle name="入力 24 7 2 2" xfId="15954"/>
    <cellStyle name="入力 24 7 2 3" xfId="15955"/>
    <cellStyle name="入力 24 7 3" xfId="15956"/>
    <cellStyle name="入力 24 7 3 2" xfId="15957"/>
    <cellStyle name="入力 24 7 3 3" xfId="15958"/>
    <cellStyle name="入力 24 7 4" xfId="15959"/>
    <cellStyle name="入力 24 7 5" xfId="15960"/>
    <cellStyle name="入力 24 8" xfId="15961"/>
    <cellStyle name="入力 24 8 2" xfId="15962"/>
    <cellStyle name="入力 24 8 3" xfId="15963"/>
    <cellStyle name="入力 24 9" xfId="15964"/>
    <cellStyle name="入力 25" xfId="15965"/>
    <cellStyle name="入力 25 10" xfId="15966"/>
    <cellStyle name="入力 25 11" xfId="15967"/>
    <cellStyle name="入力 25 12" xfId="45998"/>
    <cellStyle name="入力 25 13" xfId="45742"/>
    <cellStyle name="入力 25 2" xfId="15968"/>
    <cellStyle name="入力 25 2 10" xfId="46229"/>
    <cellStyle name="入力 25 2 11" xfId="46461"/>
    <cellStyle name="入力 25 2 2" xfId="15969"/>
    <cellStyle name="入力 25 2 2 10" xfId="15970"/>
    <cellStyle name="入力 25 2 2 2" xfId="15971"/>
    <cellStyle name="入力 25 2 2 2 2" xfId="15972"/>
    <cellStyle name="入力 25 2 2 2 2 2" xfId="15973"/>
    <cellStyle name="入力 25 2 2 2 2 3" xfId="15974"/>
    <cellStyle name="入力 25 2 2 2 3" xfId="15975"/>
    <cellStyle name="入力 25 2 2 2 3 2" xfId="15976"/>
    <cellStyle name="入力 25 2 2 2 3 3" xfId="15977"/>
    <cellStyle name="入力 25 2 2 2 4" xfId="15978"/>
    <cellStyle name="入力 25 2 2 2 5" xfId="15979"/>
    <cellStyle name="入力 25 2 2 3" xfId="15980"/>
    <cellStyle name="入力 25 2 2 3 2" xfId="15981"/>
    <cellStyle name="入力 25 2 2 3 2 2" xfId="15982"/>
    <cellStyle name="入力 25 2 2 3 2 3" xfId="15983"/>
    <cellStyle name="入力 25 2 2 3 3" xfId="15984"/>
    <cellStyle name="入力 25 2 2 3 3 2" xfId="15985"/>
    <cellStyle name="入力 25 2 2 3 3 3" xfId="15986"/>
    <cellStyle name="入力 25 2 2 3 4" xfId="15987"/>
    <cellStyle name="入力 25 2 2 3 5" xfId="15988"/>
    <cellStyle name="入力 25 2 2 4" xfId="15989"/>
    <cellStyle name="入力 25 2 2 4 2" xfId="15990"/>
    <cellStyle name="入力 25 2 2 4 2 2" xfId="15991"/>
    <cellStyle name="入力 25 2 2 4 2 3" xfId="15992"/>
    <cellStyle name="入力 25 2 2 4 3" xfId="15993"/>
    <cellStyle name="入力 25 2 2 4 3 2" xfId="15994"/>
    <cellStyle name="入力 25 2 2 4 3 3" xfId="15995"/>
    <cellStyle name="入力 25 2 2 4 4" xfId="15996"/>
    <cellStyle name="入力 25 2 2 4 5" xfId="15997"/>
    <cellStyle name="入力 25 2 2 5" xfId="15998"/>
    <cellStyle name="入力 25 2 2 5 2" xfId="15999"/>
    <cellStyle name="入力 25 2 2 5 2 2" xfId="16000"/>
    <cellStyle name="入力 25 2 2 5 2 3" xfId="16001"/>
    <cellStyle name="入力 25 2 2 5 3" xfId="16002"/>
    <cellStyle name="入力 25 2 2 5 3 2" xfId="16003"/>
    <cellStyle name="入力 25 2 2 5 3 3" xfId="16004"/>
    <cellStyle name="入力 25 2 2 5 4" xfId="16005"/>
    <cellStyle name="入力 25 2 2 5 5" xfId="16006"/>
    <cellStyle name="入力 25 2 2 6" xfId="16007"/>
    <cellStyle name="入力 25 2 2 6 2" xfId="16008"/>
    <cellStyle name="入力 25 2 2 6 2 2" xfId="16009"/>
    <cellStyle name="入力 25 2 2 6 2 3" xfId="16010"/>
    <cellStyle name="入力 25 2 2 6 3" xfId="16011"/>
    <cellStyle name="入力 25 2 2 6 3 2" xfId="16012"/>
    <cellStyle name="入力 25 2 2 6 3 3" xfId="16013"/>
    <cellStyle name="入力 25 2 2 6 4" xfId="16014"/>
    <cellStyle name="入力 25 2 2 6 5" xfId="16015"/>
    <cellStyle name="入力 25 2 2 7" xfId="16016"/>
    <cellStyle name="入力 25 2 2 7 2" xfId="16017"/>
    <cellStyle name="入力 25 2 2 7 3" xfId="16018"/>
    <cellStyle name="入力 25 2 2 8" xfId="16019"/>
    <cellStyle name="入力 25 2 2 8 2" xfId="16020"/>
    <cellStyle name="入力 25 2 2 8 3" xfId="16021"/>
    <cellStyle name="入力 25 2 2 9" xfId="16022"/>
    <cellStyle name="入力 25 2 3" xfId="16023"/>
    <cellStyle name="入力 25 2 3 10" xfId="16024"/>
    <cellStyle name="入力 25 2 3 2" xfId="16025"/>
    <cellStyle name="入力 25 2 3 2 2" xfId="16026"/>
    <cellStyle name="入力 25 2 3 2 2 2" xfId="16027"/>
    <cellStyle name="入力 25 2 3 2 2 3" xfId="16028"/>
    <cellStyle name="入力 25 2 3 2 3" xfId="16029"/>
    <cellStyle name="入力 25 2 3 2 3 2" xfId="16030"/>
    <cellStyle name="入力 25 2 3 2 3 3" xfId="16031"/>
    <cellStyle name="入力 25 2 3 2 4" xfId="16032"/>
    <cellStyle name="入力 25 2 3 2 5" xfId="16033"/>
    <cellStyle name="入力 25 2 3 3" xfId="16034"/>
    <cellStyle name="入力 25 2 3 3 2" xfId="16035"/>
    <cellStyle name="入力 25 2 3 3 2 2" xfId="16036"/>
    <cellStyle name="入力 25 2 3 3 2 3" xfId="16037"/>
    <cellStyle name="入力 25 2 3 3 3" xfId="16038"/>
    <cellStyle name="入力 25 2 3 3 3 2" xfId="16039"/>
    <cellStyle name="入力 25 2 3 3 3 3" xfId="16040"/>
    <cellStyle name="入力 25 2 3 3 4" xfId="16041"/>
    <cellStyle name="入力 25 2 3 3 5" xfId="16042"/>
    <cellStyle name="入力 25 2 3 4" xfId="16043"/>
    <cellStyle name="入力 25 2 3 4 2" xfId="16044"/>
    <cellStyle name="入力 25 2 3 4 2 2" xfId="16045"/>
    <cellStyle name="入力 25 2 3 4 2 3" xfId="16046"/>
    <cellStyle name="入力 25 2 3 4 3" xfId="16047"/>
    <cellStyle name="入力 25 2 3 4 3 2" xfId="16048"/>
    <cellStyle name="入力 25 2 3 4 3 3" xfId="16049"/>
    <cellStyle name="入力 25 2 3 4 4" xfId="16050"/>
    <cellStyle name="入力 25 2 3 4 5" xfId="16051"/>
    <cellStyle name="入力 25 2 3 5" xfId="16052"/>
    <cellStyle name="入力 25 2 3 5 2" xfId="16053"/>
    <cellStyle name="入力 25 2 3 5 2 2" xfId="16054"/>
    <cellStyle name="入力 25 2 3 5 2 3" xfId="16055"/>
    <cellStyle name="入力 25 2 3 5 3" xfId="16056"/>
    <cellStyle name="入力 25 2 3 5 3 2" xfId="16057"/>
    <cellStyle name="入力 25 2 3 5 3 3" xfId="16058"/>
    <cellStyle name="入力 25 2 3 5 4" xfId="16059"/>
    <cellStyle name="入力 25 2 3 5 5" xfId="16060"/>
    <cellStyle name="入力 25 2 3 6" xfId="16061"/>
    <cellStyle name="入力 25 2 3 6 2" xfId="16062"/>
    <cellStyle name="入力 25 2 3 6 2 2" xfId="16063"/>
    <cellStyle name="入力 25 2 3 6 2 3" xfId="16064"/>
    <cellStyle name="入力 25 2 3 6 3" xfId="16065"/>
    <cellStyle name="入力 25 2 3 6 3 2" xfId="16066"/>
    <cellStyle name="入力 25 2 3 6 3 3" xfId="16067"/>
    <cellStyle name="入力 25 2 3 6 4" xfId="16068"/>
    <cellStyle name="入力 25 2 3 6 5" xfId="16069"/>
    <cellStyle name="入力 25 2 3 7" xfId="16070"/>
    <cellStyle name="入力 25 2 3 7 2" xfId="16071"/>
    <cellStyle name="入力 25 2 3 7 3" xfId="16072"/>
    <cellStyle name="入力 25 2 3 8" xfId="16073"/>
    <cellStyle name="入力 25 2 3 8 2" xfId="16074"/>
    <cellStyle name="入力 25 2 3 8 3" xfId="16075"/>
    <cellStyle name="入力 25 2 3 9" xfId="16076"/>
    <cellStyle name="入力 25 2 4" xfId="16077"/>
    <cellStyle name="入力 25 2 4 2" xfId="16078"/>
    <cellStyle name="入力 25 2 4 2 2" xfId="16079"/>
    <cellStyle name="入力 25 2 4 2 3" xfId="16080"/>
    <cellStyle name="入力 25 2 4 3" xfId="16081"/>
    <cellStyle name="入力 25 2 4 3 2" xfId="16082"/>
    <cellStyle name="入力 25 2 4 3 3" xfId="16083"/>
    <cellStyle name="入力 25 2 4 4" xfId="16084"/>
    <cellStyle name="入力 25 2 4 5" xfId="16085"/>
    <cellStyle name="入力 25 2 5" xfId="16086"/>
    <cellStyle name="入力 25 2 5 2" xfId="16087"/>
    <cellStyle name="入力 25 2 5 2 2" xfId="16088"/>
    <cellStyle name="入力 25 2 5 2 3" xfId="16089"/>
    <cellStyle name="入力 25 2 5 3" xfId="16090"/>
    <cellStyle name="入力 25 2 5 3 2" xfId="16091"/>
    <cellStyle name="入力 25 2 5 3 3" xfId="16092"/>
    <cellStyle name="入力 25 2 5 4" xfId="16093"/>
    <cellStyle name="入力 25 2 5 5" xfId="16094"/>
    <cellStyle name="入力 25 2 6" xfId="16095"/>
    <cellStyle name="入力 25 2 6 2" xfId="16096"/>
    <cellStyle name="入力 25 2 6 2 2" xfId="16097"/>
    <cellStyle name="入力 25 2 6 2 3" xfId="16098"/>
    <cellStyle name="入力 25 2 6 3" xfId="16099"/>
    <cellStyle name="入力 25 2 6 3 2" xfId="16100"/>
    <cellStyle name="入力 25 2 6 3 3" xfId="16101"/>
    <cellStyle name="入力 25 2 6 4" xfId="16102"/>
    <cellStyle name="入力 25 2 6 5" xfId="16103"/>
    <cellStyle name="入力 25 2 7" xfId="16104"/>
    <cellStyle name="入力 25 2 7 2" xfId="16105"/>
    <cellStyle name="入力 25 2 7 3" xfId="16106"/>
    <cellStyle name="入力 25 2 8" xfId="16107"/>
    <cellStyle name="入力 25 2 9" xfId="16108"/>
    <cellStyle name="入力 25 3" xfId="16109"/>
    <cellStyle name="入力 25 3 10" xfId="16110"/>
    <cellStyle name="入力 25 3 2" xfId="16111"/>
    <cellStyle name="入力 25 3 2 2" xfId="16112"/>
    <cellStyle name="入力 25 3 2 2 2" xfId="16113"/>
    <cellStyle name="入力 25 3 2 2 3" xfId="16114"/>
    <cellStyle name="入力 25 3 2 3" xfId="16115"/>
    <cellStyle name="入力 25 3 2 3 2" xfId="16116"/>
    <cellStyle name="入力 25 3 2 3 3" xfId="16117"/>
    <cellStyle name="入力 25 3 2 4" xfId="16118"/>
    <cellStyle name="入力 25 3 2 5" xfId="16119"/>
    <cellStyle name="入力 25 3 3" xfId="16120"/>
    <cellStyle name="入力 25 3 3 2" xfId="16121"/>
    <cellStyle name="入力 25 3 3 2 2" xfId="16122"/>
    <cellStyle name="入力 25 3 3 2 3" xfId="16123"/>
    <cellStyle name="入力 25 3 3 3" xfId="16124"/>
    <cellStyle name="入力 25 3 3 3 2" xfId="16125"/>
    <cellStyle name="入力 25 3 3 3 3" xfId="16126"/>
    <cellStyle name="入力 25 3 3 4" xfId="16127"/>
    <cellStyle name="入力 25 3 3 5" xfId="16128"/>
    <cellStyle name="入力 25 3 4" xfId="16129"/>
    <cellStyle name="入力 25 3 4 2" xfId="16130"/>
    <cellStyle name="入力 25 3 4 2 2" xfId="16131"/>
    <cellStyle name="入力 25 3 4 2 3" xfId="16132"/>
    <cellStyle name="入力 25 3 4 3" xfId="16133"/>
    <cellStyle name="入力 25 3 4 3 2" xfId="16134"/>
    <cellStyle name="入力 25 3 4 3 3" xfId="16135"/>
    <cellStyle name="入力 25 3 4 4" xfId="16136"/>
    <cellStyle name="入力 25 3 4 5" xfId="16137"/>
    <cellStyle name="入力 25 3 5" xfId="16138"/>
    <cellStyle name="入力 25 3 5 2" xfId="16139"/>
    <cellStyle name="入力 25 3 5 2 2" xfId="16140"/>
    <cellStyle name="入力 25 3 5 2 3" xfId="16141"/>
    <cellStyle name="入力 25 3 5 3" xfId="16142"/>
    <cellStyle name="入力 25 3 5 3 2" xfId="16143"/>
    <cellStyle name="入力 25 3 5 3 3" xfId="16144"/>
    <cellStyle name="入力 25 3 5 4" xfId="16145"/>
    <cellStyle name="入力 25 3 5 5" xfId="16146"/>
    <cellStyle name="入力 25 3 6" xfId="16147"/>
    <cellStyle name="入力 25 3 6 2" xfId="16148"/>
    <cellStyle name="入力 25 3 6 2 2" xfId="16149"/>
    <cellStyle name="入力 25 3 6 2 3" xfId="16150"/>
    <cellStyle name="入力 25 3 6 3" xfId="16151"/>
    <cellStyle name="入力 25 3 6 3 2" xfId="16152"/>
    <cellStyle name="入力 25 3 6 3 3" xfId="16153"/>
    <cellStyle name="入力 25 3 6 4" xfId="16154"/>
    <cellStyle name="入力 25 3 6 5" xfId="16155"/>
    <cellStyle name="入力 25 3 7" xfId="16156"/>
    <cellStyle name="入力 25 3 7 2" xfId="16157"/>
    <cellStyle name="入力 25 3 7 3" xfId="16158"/>
    <cellStyle name="入力 25 3 8" xfId="16159"/>
    <cellStyle name="入力 25 3 8 2" xfId="16160"/>
    <cellStyle name="入力 25 3 8 3" xfId="16161"/>
    <cellStyle name="入力 25 3 9" xfId="16162"/>
    <cellStyle name="入力 25 4" xfId="16163"/>
    <cellStyle name="入力 25 4 10" xfId="16164"/>
    <cellStyle name="入力 25 4 2" xfId="16165"/>
    <cellStyle name="入力 25 4 2 2" xfId="16166"/>
    <cellStyle name="入力 25 4 2 2 2" xfId="16167"/>
    <cellStyle name="入力 25 4 2 2 3" xfId="16168"/>
    <cellStyle name="入力 25 4 2 3" xfId="16169"/>
    <cellStyle name="入力 25 4 2 3 2" xfId="16170"/>
    <cellStyle name="入力 25 4 2 3 3" xfId="16171"/>
    <cellStyle name="入力 25 4 2 4" xfId="16172"/>
    <cellStyle name="入力 25 4 2 5" xfId="16173"/>
    <cellStyle name="入力 25 4 3" xfId="16174"/>
    <cellStyle name="入力 25 4 3 2" xfId="16175"/>
    <cellStyle name="入力 25 4 3 2 2" xfId="16176"/>
    <cellStyle name="入力 25 4 3 2 3" xfId="16177"/>
    <cellStyle name="入力 25 4 3 3" xfId="16178"/>
    <cellStyle name="入力 25 4 3 3 2" xfId="16179"/>
    <cellStyle name="入力 25 4 3 3 3" xfId="16180"/>
    <cellStyle name="入力 25 4 3 4" xfId="16181"/>
    <cellStyle name="入力 25 4 3 5" xfId="16182"/>
    <cellStyle name="入力 25 4 4" xfId="16183"/>
    <cellStyle name="入力 25 4 4 2" xfId="16184"/>
    <cellStyle name="入力 25 4 4 2 2" xfId="16185"/>
    <cellStyle name="入力 25 4 4 2 3" xfId="16186"/>
    <cellStyle name="入力 25 4 4 3" xfId="16187"/>
    <cellStyle name="入力 25 4 4 3 2" xfId="16188"/>
    <cellStyle name="入力 25 4 4 3 3" xfId="16189"/>
    <cellStyle name="入力 25 4 4 4" xfId="16190"/>
    <cellStyle name="入力 25 4 4 5" xfId="16191"/>
    <cellStyle name="入力 25 4 5" xfId="16192"/>
    <cellStyle name="入力 25 4 5 2" xfId="16193"/>
    <cellStyle name="入力 25 4 5 2 2" xfId="16194"/>
    <cellStyle name="入力 25 4 5 2 3" xfId="16195"/>
    <cellStyle name="入力 25 4 5 3" xfId="16196"/>
    <cellStyle name="入力 25 4 5 3 2" xfId="16197"/>
    <cellStyle name="入力 25 4 5 3 3" xfId="16198"/>
    <cellStyle name="入力 25 4 5 4" xfId="16199"/>
    <cellStyle name="入力 25 4 5 5" xfId="16200"/>
    <cellStyle name="入力 25 4 6" xfId="16201"/>
    <cellStyle name="入力 25 4 6 2" xfId="16202"/>
    <cellStyle name="入力 25 4 6 2 2" xfId="16203"/>
    <cellStyle name="入力 25 4 6 2 3" xfId="16204"/>
    <cellStyle name="入力 25 4 6 3" xfId="16205"/>
    <cellStyle name="入力 25 4 6 3 2" xfId="16206"/>
    <cellStyle name="入力 25 4 6 3 3" xfId="16207"/>
    <cellStyle name="入力 25 4 6 4" xfId="16208"/>
    <cellStyle name="入力 25 4 6 5" xfId="16209"/>
    <cellStyle name="入力 25 4 7" xfId="16210"/>
    <cellStyle name="入力 25 4 7 2" xfId="16211"/>
    <cellStyle name="入力 25 4 7 3" xfId="16212"/>
    <cellStyle name="入力 25 4 8" xfId="16213"/>
    <cellStyle name="入力 25 4 8 2" xfId="16214"/>
    <cellStyle name="入力 25 4 8 3" xfId="16215"/>
    <cellStyle name="入力 25 4 9" xfId="16216"/>
    <cellStyle name="入力 25 5" xfId="16217"/>
    <cellStyle name="入力 25 5 2" xfId="16218"/>
    <cellStyle name="入力 25 5 2 2" xfId="16219"/>
    <cellStyle name="入力 25 5 2 3" xfId="16220"/>
    <cellStyle name="入力 25 5 3" xfId="16221"/>
    <cellStyle name="入力 25 5 3 2" xfId="16222"/>
    <cellStyle name="入力 25 5 3 3" xfId="16223"/>
    <cellStyle name="入力 25 5 4" xfId="16224"/>
    <cellStyle name="入力 25 5 5" xfId="16225"/>
    <cellStyle name="入力 25 6" xfId="16226"/>
    <cellStyle name="入力 25 6 2" xfId="16227"/>
    <cellStyle name="入力 25 6 2 2" xfId="16228"/>
    <cellStyle name="入力 25 6 2 3" xfId="16229"/>
    <cellStyle name="入力 25 6 3" xfId="16230"/>
    <cellStyle name="入力 25 6 3 2" xfId="16231"/>
    <cellStyle name="入力 25 6 3 3" xfId="16232"/>
    <cellStyle name="入力 25 6 4" xfId="16233"/>
    <cellStyle name="入力 25 6 5" xfId="16234"/>
    <cellStyle name="入力 25 7" xfId="16235"/>
    <cellStyle name="入力 25 7 2" xfId="16236"/>
    <cellStyle name="入力 25 7 2 2" xfId="16237"/>
    <cellStyle name="入力 25 7 2 3" xfId="16238"/>
    <cellStyle name="入力 25 7 3" xfId="16239"/>
    <cellStyle name="入力 25 7 3 2" xfId="16240"/>
    <cellStyle name="入力 25 7 3 3" xfId="16241"/>
    <cellStyle name="入力 25 7 4" xfId="16242"/>
    <cellStyle name="入力 25 7 5" xfId="16243"/>
    <cellStyle name="入力 25 8" xfId="16244"/>
    <cellStyle name="入力 25 8 2" xfId="16245"/>
    <cellStyle name="入力 25 8 3" xfId="16246"/>
    <cellStyle name="入力 25 9" xfId="16247"/>
    <cellStyle name="入力 26" xfId="16248"/>
    <cellStyle name="入力 26 10" xfId="16249"/>
    <cellStyle name="入力 26 11" xfId="16250"/>
    <cellStyle name="入力 26 12" xfId="45999"/>
    <cellStyle name="入力 26 13" xfId="45741"/>
    <cellStyle name="入力 26 2" xfId="16251"/>
    <cellStyle name="入力 26 2 10" xfId="46230"/>
    <cellStyle name="入力 26 2 11" xfId="46462"/>
    <cellStyle name="入力 26 2 2" xfId="16252"/>
    <cellStyle name="入力 26 2 2 10" xfId="16253"/>
    <cellStyle name="入力 26 2 2 2" xfId="16254"/>
    <cellStyle name="入力 26 2 2 2 2" xfId="16255"/>
    <cellStyle name="入力 26 2 2 2 2 2" xfId="16256"/>
    <cellStyle name="入力 26 2 2 2 2 3" xfId="16257"/>
    <cellStyle name="入力 26 2 2 2 3" xfId="16258"/>
    <cellStyle name="入力 26 2 2 2 3 2" xfId="16259"/>
    <cellStyle name="入力 26 2 2 2 3 3" xfId="16260"/>
    <cellStyle name="入力 26 2 2 2 4" xfId="16261"/>
    <cellStyle name="入力 26 2 2 2 5" xfId="16262"/>
    <cellStyle name="入力 26 2 2 3" xfId="16263"/>
    <cellStyle name="入力 26 2 2 3 2" xfId="16264"/>
    <cellStyle name="入力 26 2 2 3 2 2" xfId="16265"/>
    <cellStyle name="入力 26 2 2 3 2 3" xfId="16266"/>
    <cellStyle name="入力 26 2 2 3 3" xfId="16267"/>
    <cellStyle name="入力 26 2 2 3 3 2" xfId="16268"/>
    <cellStyle name="入力 26 2 2 3 3 3" xfId="16269"/>
    <cellStyle name="入力 26 2 2 3 4" xfId="16270"/>
    <cellStyle name="入力 26 2 2 3 5" xfId="16271"/>
    <cellStyle name="入力 26 2 2 4" xfId="16272"/>
    <cellStyle name="入力 26 2 2 4 2" xfId="16273"/>
    <cellStyle name="入力 26 2 2 4 2 2" xfId="16274"/>
    <cellStyle name="入力 26 2 2 4 2 3" xfId="16275"/>
    <cellStyle name="入力 26 2 2 4 3" xfId="16276"/>
    <cellStyle name="入力 26 2 2 4 3 2" xfId="16277"/>
    <cellStyle name="入力 26 2 2 4 3 3" xfId="16278"/>
    <cellStyle name="入力 26 2 2 4 4" xfId="16279"/>
    <cellStyle name="入力 26 2 2 4 5" xfId="16280"/>
    <cellStyle name="入力 26 2 2 5" xfId="16281"/>
    <cellStyle name="入力 26 2 2 5 2" xfId="16282"/>
    <cellStyle name="入力 26 2 2 5 2 2" xfId="16283"/>
    <cellStyle name="入力 26 2 2 5 2 3" xfId="16284"/>
    <cellStyle name="入力 26 2 2 5 3" xfId="16285"/>
    <cellStyle name="入力 26 2 2 5 3 2" xfId="16286"/>
    <cellStyle name="入力 26 2 2 5 3 3" xfId="16287"/>
    <cellStyle name="入力 26 2 2 5 4" xfId="16288"/>
    <cellStyle name="入力 26 2 2 5 5" xfId="16289"/>
    <cellStyle name="入力 26 2 2 6" xfId="16290"/>
    <cellStyle name="入力 26 2 2 6 2" xfId="16291"/>
    <cellStyle name="入力 26 2 2 6 2 2" xfId="16292"/>
    <cellStyle name="入力 26 2 2 6 2 3" xfId="16293"/>
    <cellStyle name="入力 26 2 2 6 3" xfId="16294"/>
    <cellStyle name="入力 26 2 2 6 3 2" xfId="16295"/>
    <cellStyle name="入力 26 2 2 6 3 3" xfId="16296"/>
    <cellStyle name="入力 26 2 2 6 4" xfId="16297"/>
    <cellStyle name="入力 26 2 2 6 5" xfId="16298"/>
    <cellStyle name="入力 26 2 2 7" xfId="16299"/>
    <cellStyle name="入力 26 2 2 7 2" xfId="16300"/>
    <cellStyle name="入力 26 2 2 7 3" xfId="16301"/>
    <cellStyle name="入力 26 2 2 8" xfId="16302"/>
    <cellStyle name="入力 26 2 2 8 2" xfId="16303"/>
    <cellStyle name="入力 26 2 2 8 3" xfId="16304"/>
    <cellStyle name="入力 26 2 2 9" xfId="16305"/>
    <cellStyle name="入力 26 2 3" xfId="16306"/>
    <cellStyle name="入力 26 2 3 10" xfId="16307"/>
    <cellStyle name="入力 26 2 3 2" xfId="16308"/>
    <cellStyle name="入力 26 2 3 2 2" xfId="16309"/>
    <cellStyle name="入力 26 2 3 2 2 2" xfId="16310"/>
    <cellStyle name="入力 26 2 3 2 2 3" xfId="16311"/>
    <cellStyle name="入力 26 2 3 2 3" xfId="16312"/>
    <cellStyle name="入力 26 2 3 2 3 2" xfId="16313"/>
    <cellStyle name="入力 26 2 3 2 3 3" xfId="16314"/>
    <cellStyle name="入力 26 2 3 2 4" xfId="16315"/>
    <cellStyle name="入力 26 2 3 2 5" xfId="16316"/>
    <cellStyle name="入力 26 2 3 3" xfId="16317"/>
    <cellStyle name="入力 26 2 3 3 2" xfId="16318"/>
    <cellStyle name="入力 26 2 3 3 2 2" xfId="16319"/>
    <cellStyle name="入力 26 2 3 3 2 3" xfId="16320"/>
    <cellStyle name="入力 26 2 3 3 3" xfId="16321"/>
    <cellStyle name="入力 26 2 3 3 3 2" xfId="16322"/>
    <cellStyle name="入力 26 2 3 3 3 3" xfId="16323"/>
    <cellStyle name="入力 26 2 3 3 4" xfId="16324"/>
    <cellStyle name="入力 26 2 3 3 5" xfId="16325"/>
    <cellStyle name="入力 26 2 3 4" xfId="16326"/>
    <cellStyle name="入力 26 2 3 4 2" xfId="16327"/>
    <cellStyle name="入力 26 2 3 4 2 2" xfId="16328"/>
    <cellStyle name="入力 26 2 3 4 2 3" xfId="16329"/>
    <cellStyle name="入力 26 2 3 4 3" xfId="16330"/>
    <cellStyle name="入力 26 2 3 4 3 2" xfId="16331"/>
    <cellStyle name="入力 26 2 3 4 3 3" xfId="16332"/>
    <cellStyle name="入力 26 2 3 4 4" xfId="16333"/>
    <cellStyle name="入力 26 2 3 4 5" xfId="16334"/>
    <cellStyle name="入力 26 2 3 5" xfId="16335"/>
    <cellStyle name="入力 26 2 3 5 2" xfId="16336"/>
    <cellStyle name="入力 26 2 3 5 2 2" xfId="16337"/>
    <cellStyle name="入力 26 2 3 5 2 3" xfId="16338"/>
    <cellStyle name="入力 26 2 3 5 3" xfId="16339"/>
    <cellStyle name="入力 26 2 3 5 3 2" xfId="16340"/>
    <cellStyle name="入力 26 2 3 5 3 3" xfId="16341"/>
    <cellStyle name="入力 26 2 3 5 4" xfId="16342"/>
    <cellStyle name="入力 26 2 3 5 5" xfId="16343"/>
    <cellStyle name="入力 26 2 3 6" xfId="16344"/>
    <cellStyle name="入力 26 2 3 6 2" xfId="16345"/>
    <cellStyle name="入力 26 2 3 6 2 2" xfId="16346"/>
    <cellStyle name="入力 26 2 3 6 2 3" xfId="16347"/>
    <cellStyle name="入力 26 2 3 6 3" xfId="16348"/>
    <cellStyle name="入力 26 2 3 6 3 2" xfId="16349"/>
    <cellStyle name="入力 26 2 3 6 3 3" xfId="16350"/>
    <cellStyle name="入力 26 2 3 6 4" xfId="16351"/>
    <cellStyle name="入力 26 2 3 6 5" xfId="16352"/>
    <cellStyle name="入力 26 2 3 7" xfId="16353"/>
    <cellStyle name="入力 26 2 3 7 2" xfId="16354"/>
    <cellStyle name="入力 26 2 3 7 3" xfId="16355"/>
    <cellStyle name="入力 26 2 3 8" xfId="16356"/>
    <cellStyle name="入力 26 2 3 8 2" xfId="16357"/>
    <cellStyle name="入力 26 2 3 8 3" xfId="16358"/>
    <cellStyle name="入力 26 2 3 9" xfId="16359"/>
    <cellStyle name="入力 26 2 4" xfId="16360"/>
    <cellStyle name="入力 26 2 4 2" xfId="16361"/>
    <cellStyle name="入力 26 2 4 2 2" xfId="16362"/>
    <cellStyle name="入力 26 2 4 2 3" xfId="16363"/>
    <cellStyle name="入力 26 2 4 3" xfId="16364"/>
    <cellStyle name="入力 26 2 4 3 2" xfId="16365"/>
    <cellStyle name="入力 26 2 4 3 3" xfId="16366"/>
    <cellStyle name="入力 26 2 4 4" xfId="16367"/>
    <cellStyle name="入力 26 2 4 5" xfId="16368"/>
    <cellStyle name="入力 26 2 5" xfId="16369"/>
    <cellStyle name="入力 26 2 5 2" xfId="16370"/>
    <cellStyle name="入力 26 2 5 2 2" xfId="16371"/>
    <cellStyle name="入力 26 2 5 2 3" xfId="16372"/>
    <cellStyle name="入力 26 2 5 3" xfId="16373"/>
    <cellStyle name="入力 26 2 5 3 2" xfId="16374"/>
    <cellStyle name="入力 26 2 5 3 3" xfId="16375"/>
    <cellStyle name="入力 26 2 5 4" xfId="16376"/>
    <cellStyle name="入力 26 2 5 5" xfId="16377"/>
    <cellStyle name="入力 26 2 6" xfId="16378"/>
    <cellStyle name="入力 26 2 6 2" xfId="16379"/>
    <cellStyle name="入力 26 2 6 2 2" xfId="16380"/>
    <cellStyle name="入力 26 2 6 2 3" xfId="16381"/>
    <cellStyle name="入力 26 2 6 3" xfId="16382"/>
    <cellStyle name="入力 26 2 6 3 2" xfId="16383"/>
    <cellStyle name="入力 26 2 6 3 3" xfId="16384"/>
    <cellStyle name="入力 26 2 6 4" xfId="16385"/>
    <cellStyle name="入力 26 2 6 5" xfId="16386"/>
    <cellStyle name="入力 26 2 7" xfId="16387"/>
    <cellStyle name="入力 26 2 7 2" xfId="16388"/>
    <cellStyle name="入力 26 2 7 3" xfId="16389"/>
    <cellStyle name="入力 26 2 8" xfId="16390"/>
    <cellStyle name="入力 26 2 9" xfId="16391"/>
    <cellStyle name="入力 26 3" xfId="16392"/>
    <cellStyle name="入力 26 3 10" xfId="16393"/>
    <cellStyle name="入力 26 3 2" xfId="16394"/>
    <cellStyle name="入力 26 3 2 2" xfId="16395"/>
    <cellStyle name="入力 26 3 2 2 2" xfId="16396"/>
    <cellStyle name="入力 26 3 2 2 3" xfId="16397"/>
    <cellStyle name="入力 26 3 2 3" xfId="16398"/>
    <cellStyle name="入力 26 3 2 3 2" xfId="16399"/>
    <cellStyle name="入力 26 3 2 3 3" xfId="16400"/>
    <cellStyle name="入力 26 3 2 4" xfId="16401"/>
    <cellStyle name="入力 26 3 2 5" xfId="16402"/>
    <cellStyle name="入力 26 3 3" xfId="16403"/>
    <cellStyle name="入力 26 3 3 2" xfId="16404"/>
    <cellStyle name="入力 26 3 3 2 2" xfId="16405"/>
    <cellStyle name="入力 26 3 3 2 3" xfId="16406"/>
    <cellStyle name="入力 26 3 3 3" xfId="16407"/>
    <cellStyle name="入力 26 3 3 3 2" xfId="16408"/>
    <cellStyle name="入力 26 3 3 3 3" xfId="16409"/>
    <cellStyle name="入力 26 3 3 4" xfId="16410"/>
    <cellStyle name="入力 26 3 3 5" xfId="16411"/>
    <cellStyle name="入力 26 3 4" xfId="16412"/>
    <cellStyle name="入力 26 3 4 2" xfId="16413"/>
    <cellStyle name="入力 26 3 4 2 2" xfId="16414"/>
    <cellStyle name="入力 26 3 4 2 3" xfId="16415"/>
    <cellStyle name="入力 26 3 4 3" xfId="16416"/>
    <cellStyle name="入力 26 3 4 3 2" xfId="16417"/>
    <cellStyle name="入力 26 3 4 3 3" xfId="16418"/>
    <cellStyle name="入力 26 3 4 4" xfId="16419"/>
    <cellStyle name="入力 26 3 4 5" xfId="16420"/>
    <cellStyle name="入力 26 3 5" xfId="16421"/>
    <cellStyle name="入力 26 3 5 2" xfId="16422"/>
    <cellStyle name="入力 26 3 5 2 2" xfId="16423"/>
    <cellStyle name="入力 26 3 5 2 3" xfId="16424"/>
    <cellStyle name="入力 26 3 5 3" xfId="16425"/>
    <cellStyle name="入力 26 3 5 3 2" xfId="16426"/>
    <cellStyle name="入力 26 3 5 3 3" xfId="16427"/>
    <cellStyle name="入力 26 3 5 4" xfId="16428"/>
    <cellStyle name="入力 26 3 5 5" xfId="16429"/>
    <cellStyle name="入力 26 3 6" xfId="16430"/>
    <cellStyle name="入力 26 3 6 2" xfId="16431"/>
    <cellStyle name="入力 26 3 6 2 2" xfId="16432"/>
    <cellStyle name="入力 26 3 6 2 3" xfId="16433"/>
    <cellStyle name="入力 26 3 6 3" xfId="16434"/>
    <cellStyle name="入力 26 3 6 3 2" xfId="16435"/>
    <cellStyle name="入力 26 3 6 3 3" xfId="16436"/>
    <cellStyle name="入力 26 3 6 4" xfId="16437"/>
    <cellStyle name="入力 26 3 6 5" xfId="16438"/>
    <cellStyle name="入力 26 3 7" xfId="16439"/>
    <cellStyle name="入力 26 3 7 2" xfId="16440"/>
    <cellStyle name="入力 26 3 7 3" xfId="16441"/>
    <cellStyle name="入力 26 3 8" xfId="16442"/>
    <cellStyle name="入力 26 3 8 2" xfId="16443"/>
    <cellStyle name="入力 26 3 8 3" xfId="16444"/>
    <cellStyle name="入力 26 3 9" xfId="16445"/>
    <cellStyle name="入力 26 4" xfId="16446"/>
    <cellStyle name="入力 26 4 10" xfId="16447"/>
    <cellStyle name="入力 26 4 2" xfId="16448"/>
    <cellStyle name="入力 26 4 2 2" xfId="16449"/>
    <cellStyle name="入力 26 4 2 2 2" xfId="16450"/>
    <cellStyle name="入力 26 4 2 2 3" xfId="16451"/>
    <cellStyle name="入力 26 4 2 3" xfId="16452"/>
    <cellStyle name="入力 26 4 2 3 2" xfId="16453"/>
    <cellStyle name="入力 26 4 2 3 3" xfId="16454"/>
    <cellStyle name="入力 26 4 2 4" xfId="16455"/>
    <cellStyle name="入力 26 4 2 5" xfId="16456"/>
    <cellStyle name="入力 26 4 3" xfId="16457"/>
    <cellStyle name="入力 26 4 3 2" xfId="16458"/>
    <cellStyle name="入力 26 4 3 2 2" xfId="16459"/>
    <cellStyle name="入力 26 4 3 2 3" xfId="16460"/>
    <cellStyle name="入力 26 4 3 3" xfId="16461"/>
    <cellStyle name="入力 26 4 3 3 2" xfId="16462"/>
    <cellStyle name="入力 26 4 3 3 3" xfId="16463"/>
    <cellStyle name="入力 26 4 3 4" xfId="16464"/>
    <cellStyle name="入力 26 4 3 5" xfId="16465"/>
    <cellStyle name="入力 26 4 4" xfId="16466"/>
    <cellStyle name="入力 26 4 4 2" xfId="16467"/>
    <cellStyle name="入力 26 4 4 2 2" xfId="16468"/>
    <cellStyle name="入力 26 4 4 2 3" xfId="16469"/>
    <cellStyle name="入力 26 4 4 3" xfId="16470"/>
    <cellStyle name="入力 26 4 4 3 2" xfId="16471"/>
    <cellStyle name="入力 26 4 4 3 3" xfId="16472"/>
    <cellStyle name="入力 26 4 4 4" xfId="16473"/>
    <cellStyle name="入力 26 4 4 5" xfId="16474"/>
    <cellStyle name="入力 26 4 5" xfId="16475"/>
    <cellStyle name="入力 26 4 5 2" xfId="16476"/>
    <cellStyle name="入力 26 4 5 2 2" xfId="16477"/>
    <cellStyle name="入力 26 4 5 2 3" xfId="16478"/>
    <cellStyle name="入力 26 4 5 3" xfId="16479"/>
    <cellStyle name="入力 26 4 5 3 2" xfId="16480"/>
    <cellStyle name="入力 26 4 5 3 3" xfId="16481"/>
    <cellStyle name="入力 26 4 5 4" xfId="16482"/>
    <cellStyle name="入力 26 4 5 5" xfId="16483"/>
    <cellStyle name="入力 26 4 6" xfId="16484"/>
    <cellStyle name="入力 26 4 6 2" xfId="16485"/>
    <cellStyle name="入力 26 4 6 2 2" xfId="16486"/>
    <cellStyle name="入力 26 4 6 2 3" xfId="16487"/>
    <cellStyle name="入力 26 4 6 3" xfId="16488"/>
    <cellStyle name="入力 26 4 6 3 2" xfId="16489"/>
    <cellStyle name="入力 26 4 6 3 3" xfId="16490"/>
    <cellStyle name="入力 26 4 6 4" xfId="16491"/>
    <cellStyle name="入力 26 4 6 5" xfId="16492"/>
    <cellStyle name="入力 26 4 7" xfId="16493"/>
    <cellStyle name="入力 26 4 7 2" xfId="16494"/>
    <cellStyle name="入力 26 4 7 3" xfId="16495"/>
    <cellStyle name="入力 26 4 8" xfId="16496"/>
    <cellStyle name="入力 26 4 8 2" xfId="16497"/>
    <cellStyle name="入力 26 4 8 3" xfId="16498"/>
    <cellStyle name="入力 26 4 9" xfId="16499"/>
    <cellStyle name="入力 26 5" xfId="16500"/>
    <cellStyle name="入力 26 5 2" xfId="16501"/>
    <cellStyle name="入力 26 5 2 2" xfId="16502"/>
    <cellStyle name="入力 26 5 2 3" xfId="16503"/>
    <cellStyle name="入力 26 5 3" xfId="16504"/>
    <cellStyle name="入力 26 5 3 2" xfId="16505"/>
    <cellStyle name="入力 26 5 3 3" xfId="16506"/>
    <cellStyle name="入力 26 5 4" xfId="16507"/>
    <cellStyle name="入力 26 5 5" xfId="16508"/>
    <cellStyle name="入力 26 6" xfId="16509"/>
    <cellStyle name="入力 26 6 2" xfId="16510"/>
    <cellStyle name="入力 26 6 2 2" xfId="16511"/>
    <cellStyle name="入力 26 6 2 3" xfId="16512"/>
    <cellStyle name="入力 26 6 3" xfId="16513"/>
    <cellStyle name="入力 26 6 3 2" xfId="16514"/>
    <cellStyle name="入力 26 6 3 3" xfId="16515"/>
    <cellStyle name="入力 26 6 4" xfId="16516"/>
    <cellStyle name="入力 26 6 5" xfId="16517"/>
    <cellStyle name="入力 26 7" xfId="16518"/>
    <cellStyle name="入力 26 7 2" xfId="16519"/>
    <cellStyle name="入力 26 7 2 2" xfId="16520"/>
    <cellStyle name="入力 26 7 2 3" xfId="16521"/>
    <cellStyle name="入力 26 7 3" xfId="16522"/>
    <cellStyle name="入力 26 7 3 2" xfId="16523"/>
    <cellStyle name="入力 26 7 3 3" xfId="16524"/>
    <cellStyle name="入力 26 7 4" xfId="16525"/>
    <cellStyle name="入力 26 7 5" xfId="16526"/>
    <cellStyle name="入力 26 8" xfId="16527"/>
    <cellStyle name="入力 26 8 2" xfId="16528"/>
    <cellStyle name="入力 26 8 3" xfId="16529"/>
    <cellStyle name="入力 26 9" xfId="16530"/>
    <cellStyle name="入力 27" xfId="16531"/>
    <cellStyle name="入力 27 10" xfId="16532"/>
    <cellStyle name="入力 27 11" xfId="16533"/>
    <cellStyle name="入力 27 12" xfId="46000"/>
    <cellStyle name="入力 27 13" xfId="45740"/>
    <cellStyle name="入力 27 2" xfId="16534"/>
    <cellStyle name="入力 27 2 10" xfId="46231"/>
    <cellStyle name="入力 27 2 11" xfId="46463"/>
    <cellStyle name="入力 27 2 2" xfId="16535"/>
    <cellStyle name="入力 27 2 2 10" xfId="16536"/>
    <cellStyle name="入力 27 2 2 2" xfId="16537"/>
    <cellStyle name="入力 27 2 2 2 2" xfId="16538"/>
    <cellStyle name="入力 27 2 2 2 2 2" xfId="16539"/>
    <cellStyle name="入力 27 2 2 2 2 3" xfId="16540"/>
    <cellStyle name="入力 27 2 2 2 3" xfId="16541"/>
    <cellStyle name="入力 27 2 2 2 3 2" xfId="16542"/>
    <cellStyle name="入力 27 2 2 2 3 3" xfId="16543"/>
    <cellStyle name="入力 27 2 2 2 4" xfId="16544"/>
    <cellStyle name="入力 27 2 2 2 5" xfId="16545"/>
    <cellStyle name="入力 27 2 2 3" xfId="16546"/>
    <cellStyle name="入力 27 2 2 3 2" xfId="16547"/>
    <cellStyle name="入力 27 2 2 3 2 2" xfId="16548"/>
    <cellStyle name="入力 27 2 2 3 2 3" xfId="16549"/>
    <cellStyle name="入力 27 2 2 3 3" xfId="16550"/>
    <cellStyle name="入力 27 2 2 3 3 2" xfId="16551"/>
    <cellStyle name="入力 27 2 2 3 3 3" xfId="16552"/>
    <cellStyle name="入力 27 2 2 3 4" xfId="16553"/>
    <cellStyle name="入力 27 2 2 3 5" xfId="16554"/>
    <cellStyle name="入力 27 2 2 4" xfId="16555"/>
    <cellStyle name="入力 27 2 2 4 2" xfId="16556"/>
    <cellStyle name="入力 27 2 2 4 2 2" xfId="16557"/>
    <cellStyle name="入力 27 2 2 4 2 3" xfId="16558"/>
    <cellStyle name="入力 27 2 2 4 3" xfId="16559"/>
    <cellStyle name="入力 27 2 2 4 3 2" xfId="16560"/>
    <cellStyle name="入力 27 2 2 4 3 3" xfId="16561"/>
    <cellStyle name="入力 27 2 2 4 4" xfId="16562"/>
    <cellStyle name="入力 27 2 2 4 5" xfId="16563"/>
    <cellStyle name="入力 27 2 2 5" xfId="16564"/>
    <cellStyle name="入力 27 2 2 5 2" xfId="16565"/>
    <cellStyle name="入力 27 2 2 5 2 2" xfId="16566"/>
    <cellStyle name="入力 27 2 2 5 2 3" xfId="16567"/>
    <cellStyle name="入力 27 2 2 5 3" xfId="16568"/>
    <cellStyle name="入力 27 2 2 5 3 2" xfId="16569"/>
    <cellStyle name="入力 27 2 2 5 3 3" xfId="16570"/>
    <cellStyle name="入力 27 2 2 5 4" xfId="16571"/>
    <cellStyle name="入力 27 2 2 5 5" xfId="16572"/>
    <cellStyle name="入力 27 2 2 6" xfId="16573"/>
    <cellStyle name="入力 27 2 2 6 2" xfId="16574"/>
    <cellStyle name="入力 27 2 2 6 2 2" xfId="16575"/>
    <cellStyle name="入力 27 2 2 6 2 3" xfId="16576"/>
    <cellStyle name="入力 27 2 2 6 3" xfId="16577"/>
    <cellStyle name="入力 27 2 2 6 3 2" xfId="16578"/>
    <cellStyle name="入力 27 2 2 6 3 3" xfId="16579"/>
    <cellStyle name="入力 27 2 2 6 4" xfId="16580"/>
    <cellStyle name="入力 27 2 2 6 5" xfId="16581"/>
    <cellStyle name="入力 27 2 2 7" xfId="16582"/>
    <cellStyle name="入力 27 2 2 7 2" xfId="16583"/>
    <cellStyle name="入力 27 2 2 7 3" xfId="16584"/>
    <cellStyle name="入力 27 2 2 8" xfId="16585"/>
    <cellStyle name="入力 27 2 2 8 2" xfId="16586"/>
    <cellStyle name="入力 27 2 2 8 3" xfId="16587"/>
    <cellStyle name="入力 27 2 2 9" xfId="16588"/>
    <cellStyle name="入力 27 2 3" xfId="16589"/>
    <cellStyle name="入力 27 2 3 10" xfId="16590"/>
    <cellStyle name="入力 27 2 3 2" xfId="16591"/>
    <cellStyle name="入力 27 2 3 2 2" xfId="16592"/>
    <cellStyle name="入力 27 2 3 2 2 2" xfId="16593"/>
    <cellStyle name="入力 27 2 3 2 2 3" xfId="16594"/>
    <cellStyle name="入力 27 2 3 2 3" xfId="16595"/>
    <cellStyle name="入力 27 2 3 2 3 2" xfId="16596"/>
    <cellStyle name="入力 27 2 3 2 3 3" xfId="16597"/>
    <cellStyle name="入力 27 2 3 2 4" xfId="16598"/>
    <cellStyle name="入力 27 2 3 2 5" xfId="16599"/>
    <cellStyle name="入力 27 2 3 3" xfId="16600"/>
    <cellStyle name="入力 27 2 3 3 2" xfId="16601"/>
    <cellStyle name="入力 27 2 3 3 2 2" xfId="16602"/>
    <cellStyle name="入力 27 2 3 3 2 3" xfId="16603"/>
    <cellStyle name="入力 27 2 3 3 3" xfId="16604"/>
    <cellStyle name="入力 27 2 3 3 3 2" xfId="16605"/>
    <cellStyle name="入力 27 2 3 3 3 3" xfId="16606"/>
    <cellStyle name="入力 27 2 3 3 4" xfId="16607"/>
    <cellStyle name="入力 27 2 3 3 5" xfId="16608"/>
    <cellStyle name="入力 27 2 3 4" xfId="16609"/>
    <cellStyle name="入力 27 2 3 4 2" xfId="16610"/>
    <cellStyle name="入力 27 2 3 4 2 2" xfId="16611"/>
    <cellStyle name="入力 27 2 3 4 2 3" xfId="16612"/>
    <cellStyle name="入力 27 2 3 4 3" xfId="16613"/>
    <cellStyle name="入力 27 2 3 4 3 2" xfId="16614"/>
    <cellStyle name="入力 27 2 3 4 3 3" xfId="16615"/>
    <cellStyle name="入力 27 2 3 4 4" xfId="16616"/>
    <cellStyle name="入力 27 2 3 4 5" xfId="16617"/>
    <cellStyle name="入力 27 2 3 5" xfId="16618"/>
    <cellStyle name="入力 27 2 3 5 2" xfId="16619"/>
    <cellStyle name="入力 27 2 3 5 2 2" xfId="16620"/>
    <cellStyle name="入力 27 2 3 5 2 3" xfId="16621"/>
    <cellStyle name="入力 27 2 3 5 3" xfId="16622"/>
    <cellStyle name="入力 27 2 3 5 3 2" xfId="16623"/>
    <cellStyle name="入力 27 2 3 5 3 3" xfId="16624"/>
    <cellStyle name="入力 27 2 3 5 4" xfId="16625"/>
    <cellStyle name="入力 27 2 3 5 5" xfId="16626"/>
    <cellStyle name="入力 27 2 3 6" xfId="16627"/>
    <cellStyle name="入力 27 2 3 6 2" xfId="16628"/>
    <cellStyle name="入力 27 2 3 6 2 2" xfId="16629"/>
    <cellStyle name="入力 27 2 3 6 2 3" xfId="16630"/>
    <cellStyle name="入力 27 2 3 6 3" xfId="16631"/>
    <cellStyle name="入力 27 2 3 6 3 2" xfId="16632"/>
    <cellStyle name="入力 27 2 3 6 3 3" xfId="16633"/>
    <cellStyle name="入力 27 2 3 6 4" xfId="16634"/>
    <cellStyle name="入力 27 2 3 6 5" xfId="16635"/>
    <cellStyle name="入力 27 2 3 7" xfId="16636"/>
    <cellStyle name="入力 27 2 3 7 2" xfId="16637"/>
    <cellStyle name="入力 27 2 3 7 3" xfId="16638"/>
    <cellStyle name="入力 27 2 3 8" xfId="16639"/>
    <cellStyle name="入力 27 2 3 8 2" xfId="16640"/>
    <cellStyle name="入力 27 2 3 8 3" xfId="16641"/>
    <cellStyle name="入力 27 2 3 9" xfId="16642"/>
    <cellStyle name="入力 27 2 4" xfId="16643"/>
    <cellStyle name="入力 27 2 4 2" xfId="16644"/>
    <cellStyle name="入力 27 2 4 2 2" xfId="16645"/>
    <cellStyle name="入力 27 2 4 2 3" xfId="16646"/>
    <cellStyle name="入力 27 2 4 3" xfId="16647"/>
    <cellStyle name="入力 27 2 4 3 2" xfId="16648"/>
    <cellStyle name="入力 27 2 4 3 3" xfId="16649"/>
    <cellStyle name="入力 27 2 4 4" xfId="16650"/>
    <cellStyle name="入力 27 2 4 5" xfId="16651"/>
    <cellStyle name="入力 27 2 5" xfId="16652"/>
    <cellStyle name="入力 27 2 5 2" xfId="16653"/>
    <cellStyle name="入力 27 2 5 2 2" xfId="16654"/>
    <cellStyle name="入力 27 2 5 2 3" xfId="16655"/>
    <cellStyle name="入力 27 2 5 3" xfId="16656"/>
    <cellStyle name="入力 27 2 5 3 2" xfId="16657"/>
    <cellStyle name="入力 27 2 5 3 3" xfId="16658"/>
    <cellStyle name="入力 27 2 5 4" xfId="16659"/>
    <cellStyle name="入力 27 2 5 5" xfId="16660"/>
    <cellStyle name="入力 27 2 6" xfId="16661"/>
    <cellStyle name="入力 27 2 6 2" xfId="16662"/>
    <cellStyle name="入力 27 2 6 2 2" xfId="16663"/>
    <cellStyle name="入力 27 2 6 2 3" xfId="16664"/>
    <cellStyle name="入力 27 2 6 3" xfId="16665"/>
    <cellStyle name="入力 27 2 6 3 2" xfId="16666"/>
    <cellStyle name="入力 27 2 6 3 3" xfId="16667"/>
    <cellStyle name="入力 27 2 6 4" xfId="16668"/>
    <cellStyle name="入力 27 2 6 5" xfId="16669"/>
    <cellStyle name="入力 27 2 7" xfId="16670"/>
    <cellStyle name="入力 27 2 7 2" xfId="16671"/>
    <cellStyle name="入力 27 2 7 3" xfId="16672"/>
    <cellStyle name="入力 27 2 8" xfId="16673"/>
    <cellStyle name="入力 27 2 9" xfId="16674"/>
    <cellStyle name="入力 27 3" xfId="16675"/>
    <cellStyle name="入力 27 3 10" xfId="16676"/>
    <cellStyle name="入力 27 3 2" xfId="16677"/>
    <cellStyle name="入力 27 3 2 2" xfId="16678"/>
    <cellStyle name="入力 27 3 2 2 2" xfId="16679"/>
    <cellStyle name="入力 27 3 2 2 3" xfId="16680"/>
    <cellStyle name="入力 27 3 2 3" xfId="16681"/>
    <cellStyle name="入力 27 3 2 3 2" xfId="16682"/>
    <cellStyle name="入力 27 3 2 3 3" xfId="16683"/>
    <cellStyle name="入力 27 3 2 4" xfId="16684"/>
    <cellStyle name="入力 27 3 2 5" xfId="16685"/>
    <cellStyle name="入力 27 3 3" xfId="16686"/>
    <cellStyle name="入力 27 3 3 2" xfId="16687"/>
    <cellStyle name="入力 27 3 3 2 2" xfId="16688"/>
    <cellStyle name="入力 27 3 3 2 3" xfId="16689"/>
    <cellStyle name="入力 27 3 3 3" xfId="16690"/>
    <cellStyle name="入力 27 3 3 3 2" xfId="16691"/>
    <cellStyle name="入力 27 3 3 3 3" xfId="16692"/>
    <cellStyle name="入力 27 3 3 4" xfId="16693"/>
    <cellStyle name="入力 27 3 3 5" xfId="16694"/>
    <cellStyle name="入力 27 3 4" xfId="16695"/>
    <cellStyle name="入力 27 3 4 2" xfId="16696"/>
    <cellStyle name="入力 27 3 4 2 2" xfId="16697"/>
    <cellStyle name="入力 27 3 4 2 3" xfId="16698"/>
    <cellStyle name="入力 27 3 4 3" xfId="16699"/>
    <cellStyle name="入力 27 3 4 3 2" xfId="16700"/>
    <cellStyle name="入力 27 3 4 3 3" xfId="16701"/>
    <cellStyle name="入力 27 3 4 4" xfId="16702"/>
    <cellStyle name="入力 27 3 4 5" xfId="16703"/>
    <cellStyle name="入力 27 3 5" xfId="16704"/>
    <cellStyle name="入力 27 3 5 2" xfId="16705"/>
    <cellStyle name="入力 27 3 5 2 2" xfId="16706"/>
    <cellStyle name="入力 27 3 5 2 3" xfId="16707"/>
    <cellStyle name="入力 27 3 5 3" xfId="16708"/>
    <cellStyle name="入力 27 3 5 3 2" xfId="16709"/>
    <cellStyle name="入力 27 3 5 3 3" xfId="16710"/>
    <cellStyle name="入力 27 3 5 4" xfId="16711"/>
    <cellStyle name="入力 27 3 5 5" xfId="16712"/>
    <cellStyle name="入力 27 3 6" xfId="16713"/>
    <cellStyle name="入力 27 3 6 2" xfId="16714"/>
    <cellStyle name="入力 27 3 6 2 2" xfId="16715"/>
    <cellStyle name="入力 27 3 6 2 3" xfId="16716"/>
    <cellStyle name="入力 27 3 6 3" xfId="16717"/>
    <cellStyle name="入力 27 3 6 3 2" xfId="16718"/>
    <cellStyle name="入力 27 3 6 3 3" xfId="16719"/>
    <cellStyle name="入力 27 3 6 4" xfId="16720"/>
    <cellStyle name="入力 27 3 6 5" xfId="16721"/>
    <cellStyle name="入力 27 3 7" xfId="16722"/>
    <cellStyle name="入力 27 3 7 2" xfId="16723"/>
    <cellStyle name="入力 27 3 7 3" xfId="16724"/>
    <cellStyle name="入力 27 3 8" xfId="16725"/>
    <cellStyle name="入力 27 3 8 2" xfId="16726"/>
    <cellStyle name="入力 27 3 8 3" xfId="16727"/>
    <cellStyle name="入力 27 3 9" xfId="16728"/>
    <cellStyle name="入力 27 4" xfId="16729"/>
    <cellStyle name="入力 27 4 10" xfId="16730"/>
    <cellStyle name="入力 27 4 2" xfId="16731"/>
    <cellStyle name="入力 27 4 2 2" xfId="16732"/>
    <cellStyle name="入力 27 4 2 2 2" xfId="16733"/>
    <cellStyle name="入力 27 4 2 2 3" xfId="16734"/>
    <cellStyle name="入力 27 4 2 3" xfId="16735"/>
    <cellStyle name="入力 27 4 2 3 2" xfId="16736"/>
    <cellStyle name="入力 27 4 2 3 3" xfId="16737"/>
    <cellStyle name="入力 27 4 2 4" xfId="16738"/>
    <cellStyle name="入力 27 4 2 5" xfId="16739"/>
    <cellStyle name="入力 27 4 3" xfId="16740"/>
    <cellStyle name="入力 27 4 3 2" xfId="16741"/>
    <cellStyle name="入力 27 4 3 2 2" xfId="16742"/>
    <cellStyle name="入力 27 4 3 2 3" xfId="16743"/>
    <cellStyle name="入力 27 4 3 3" xfId="16744"/>
    <cellStyle name="入力 27 4 3 3 2" xfId="16745"/>
    <cellStyle name="入力 27 4 3 3 3" xfId="16746"/>
    <cellStyle name="入力 27 4 3 4" xfId="16747"/>
    <cellStyle name="入力 27 4 3 5" xfId="16748"/>
    <cellStyle name="入力 27 4 4" xfId="16749"/>
    <cellStyle name="入力 27 4 4 2" xfId="16750"/>
    <cellStyle name="入力 27 4 4 2 2" xfId="16751"/>
    <cellStyle name="入力 27 4 4 2 3" xfId="16752"/>
    <cellStyle name="入力 27 4 4 3" xfId="16753"/>
    <cellStyle name="入力 27 4 4 3 2" xfId="16754"/>
    <cellStyle name="入力 27 4 4 3 3" xfId="16755"/>
    <cellStyle name="入力 27 4 4 4" xfId="16756"/>
    <cellStyle name="入力 27 4 4 5" xfId="16757"/>
    <cellStyle name="入力 27 4 5" xfId="16758"/>
    <cellStyle name="入力 27 4 5 2" xfId="16759"/>
    <cellStyle name="入力 27 4 5 2 2" xfId="16760"/>
    <cellStyle name="入力 27 4 5 2 3" xfId="16761"/>
    <cellStyle name="入力 27 4 5 3" xfId="16762"/>
    <cellStyle name="入力 27 4 5 3 2" xfId="16763"/>
    <cellStyle name="入力 27 4 5 3 3" xfId="16764"/>
    <cellStyle name="入力 27 4 5 4" xfId="16765"/>
    <cellStyle name="入力 27 4 5 5" xfId="16766"/>
    <cellStyle name="入力 27 4 6" xfId="16767"/>
    <cellStyle name="入力 27 4 6 2" xfId="16768"/>
    <cellStyle name="入力 27 4 6 2 2" xfId="16769"/>
    <cellStyle name="入力 27 4 6 2 3" xfId="16770"/>
    <cellStyle name="入力 27 4 6 3" xfId="16771"/>
    <cellStyle name="入力 27 4 6 3 2" xfId="16772"/>
    <cellStyle name="入力 27 4 6 3 3" xfId="16773"/>
    <cellStyle name="入力 27 4 6 4" xfId="16774"/>
    <cellStyle name="入力 27 4 6 5" xfId="16775"/>
    <cellStyle name="入力 27 4 7" xfId="16776"/>
    <cellStyle name="入力 27 4 7 2" xfId="16777"/>
    <cellStyle name="入力 27 4 7 3" xfId="16778"/>
    <cellStyle name="入力 27 4 8" xfId="16779"/>
    <cellStyle name="入力 27 4 8 2" xfId="16780"/>
    <cellStyle name="入力 27 4 8 3" xfId="16781"/>
    <cellStyle name="入力 27 4 9" xfId="16782"/>
    <cellStyle name="入力 27 5" xfId="16783"/>
    <cellStyle name="入力 27 5 2" xfId="16784"/>
    <cellStyle name="入力 27 5 2 2" xfId="16785"/>
    <cellStyle name="入力 27 5 2 3" xfId="16786"/>
    <cellStyle name="入力 27 5 3" xfId="16787"/>
    <cellStyle name="入力 27 5 3 2" xfId="16788"/>
    <cellStyle name="入力 27 5 3 3" xfId="16789"/>
    <cellStyle name="入力 27 5 4" xfId="16790"/>
    <cellStyle name="入力 27 5 5" xfId="16791"/>
    <cellStyle name="入力 27 6" xfId="16792"/>
    <cellStyle name="入力 27 6 2" xfId="16793"/>
    <cellStyle name="入力 27 6 2 2" xfId="16794"/>
    <cellStyle name="入力 27 6 2 3" xfId="16795"/>
    <cellStyle name="入力 27 6 3" xfId="16796"/>
    <cellStyle name="入力 27 6 3 2" xfId="16797"/>
    <cellStyle name="入力 27 6 3 3" xfId="16798"/>
    <cellStyle name="入力 27 6 4" xfId="16799"/>
    <cellStyle name="入力 27 6 5" xfId="16800"/>
    <cellStyle name="入力 27 7" xfId="16801"/>
    <cellStyle name="入力 27 7 2" xfId="16802"/>
    <cellStyle name="入力 27 7 2 2" xfId="16803"/>
    <cellStyle name="入力 27 7 2 3" xfId="16804"/>
    <cellStyle name="入力 27 7 3" xfId="16805"/>
    <cellStyle name="入力 27 7 3 2" xfId="16806"/>
    <cellStyle name="入力 27 7 3 3" xfId="16807"/>
    <cellStyle name="入力 27 7 4" xfId="16808"/>
    <cellStyle name="入力 27 7 5" xfId="16809"/>
    <cellStyle name="入力 27 8" xfId="16810"/>
    <cellStyle name="入力 27 8 2" xfId="16811"/>
    <cellStyle name="入力 27 8 3" xfId="16812"/>
    <cellStyle name="入力 27 9" xfId="16813"/>
    <cellStyle name="入力 28" xfId="16814"/>
    <cellStyle name="入力 28 10" xfId="16815"/>
    <cellStyle name="入力 28 11" xfId="16816"/>
    <cellStyle name="入力 28 12" xfId="46001"/>
    <cellStyle name="入力 28 13" xfId="45739"/>
    <cellStyle name="入力 28 2" xfId="16817"/>
    <cellStyle name="入力 28 2 10" xfId="46232"/>
    <cellStyle name="入力 28 2 11" xfId="46464"/>
    <cellStyle name="入力 28 2 2" xfId="16818"/>
    <cellStyle name="入力 28 2 2 10" xfId="16819"/>
    <cellStyle name="入力 28 2 2 2" xfId="16820"/>
    <cellStyle name="入力 28 2 2 2 2" xfId="16821"/>
    <cellStyle name="入力 28 2 2 2 2 2" xfId="16822"/>
    <cellStyle name="入力 28 2 2 2 2 3" xfId="16823"/>
    <cellStyle name="入力 28 2 2 2 3" xfId="16824"/>
    <cellStyle name="入力 28 2 2 2 3 2" xfId="16825"/>
    <cellStyle name="入力 28 2 2 2 3 3" xfId="16826"/>
    <cellStyle name="入力 28 2 2 2 4" xfId="16827"/>
    <cellStyle name="入力 28 2 2 2 5" xfId="16828"/>
    <cellStyle name="入力 28 2 2 3" xfId="16829"/>
    <cellStyle name="入力 28 2 2 3 2" xfId="16830"/>
    <cellStyle name="入力 28 2 2 3 2 2" xfId="16831"/>
    <cellStyle name="入力 28 2 2 3 2 3" xfId="16832"/>
    <cellStyle name="入力 28 2 2 3 3" xfId="16833"/>
    <cellStyle name="入力 28 2 2 3 3 2" xfId="16834"/>
    <cellStyle name="入力 28 2 2 3 3 3" xfId="16835"/>
    <cellStyle name="入力 28 2 2 3 4" xfId="16836"/>
    <cellStyle name="入力 28 2 2 3 5" xfId="16837"/>
    <cellStyle name="入力 28 2 2 4" xfId="16838"/>
    <cellStyle name="入力 28 2 2 4 2" xfId="16839"/>
    <cellStyle name="入力 28 2 2 4 2 2" xfId="16840"/>
    <cellStyle name="入力 28 2 2 4 2 3" xfId="16841"/>
    <cellStyle name="入力 28 2 2 4 3" xfId="16842"/>
    <cellStyle name="入力 28 2 2 4 3 2" xfId="16843"/>
    <cellStyle name="入力 28 2 2 4 3 3" xfId="16844"/>
    <cellStyle name="入力 28 2 2 4 4" xfId="16845"/>
    <cellStyle name="入力 28 2 2 4 5" xfId="16846"/>
    <cellStyle name="入力 28 2 2 5" xfId="16847"/>
    <cellStyle name="入力 28 2 2 5 2" xfId="16848"/>
    <cellStyle name="入力 28 2 2 5 2 2" xfId="16849"/>
    <cellStyle name="入力 28 2 2 5 2 3" xfId="16850"/>
    <cellStyle name="入力 28 2 2 5 3" xfId="16851"/>
    <cellStyle name="入力 28 2 2 5 3 2" xfId="16852"/>
    <cellStyle name="入力 28 2 2 5 3 3" xfId="16853"/>
    <cellStyle name="入力 28 2 2 5 4" xfId="16854"/>
    <cellStyle name="入力 28 2 2 5 5" xfId="16855"/>
    <cellStyle name="入力 28 2 2 6" xfId="16856"/>
    <cellStyle name="入力 28 2 2 6 2" xfId="16857"/>
    <cellStyle name="入力 28 2 2 6 2 2" xfId="16858"/>
    <cellStyle name="入力 28 2 2 6 2 3" xfId="16859"/>
    <cellStyle name="入力 28 2 2 6 3" xfId="16860"/>
    <cellStyle name="入力 28 2 2 6 3 2" xfId="16861"/>
    <cellStyle name="入力 28 2 2 6 3 3" xfId="16862"/>
    <cellStyle name="入力 28 2 2 6 4" xfId="16863"/>
    <cellStyle name="入力 28 2 2 6 5" xfId="16864"/>
    <cellStyle name="入力 28 2 2 7" xfId="16865"/>
    <cellStyle name="入力 28 2 2 7 2" xfId="16866"/>
    <cellStyle name="入力 28 2 2 7 3" xfId="16867"/>
    <cellStyle name="入力 28 2 2 8" xfId="16868"/>
    <cellStyle name="入力 28 2 2 8 2" xfId="16869"/>
    <cellStyle name="入力 28 2 2 8 3" xfId="16870"/>
    <cellStyle name="入力 28 2 2 9" xfId="16871"/>
    <cellStyle name="入力 28 2 3" xfId="16872"/>
    <cellStyle name="入力 28 2 3 10" xfId="16873"/>
    <cellStyle name="入力 28 2 3 2" xfId="16874"/>
    <cellStyle name="入力 28 2 3 2 2" xfId="16875"/>
    <cellStyle name="入力 28 2 3 2 2 2" xfId="16876"/>
    <cellStyle name="入力 28 2 3 2 2 3" xfId="16877"/>
    <cellStyle name="入力 28 2 3 2 3" xfId="16878"/>
    <cellStyle name="入力 28 2 3 2 3 2" xfId="16879"/>
    <cellStyle name="入力 28 2 3 2 3 3" xfId="16880"/>
    <cellStyle name="入力 28 2 3 2 4" xfId="16881"/>
    <cellStyle name="入力 28 2 3 2 5" xfId="16882"/>
    <cellStyle name="入力 28 2 3 3" xfId="16883"/>
    <cellStyle name="入力 28 2 3 3 2" xfId="16884"/>
    <cellStyle name="入力 28 2 3 3 2 2" xfId="16885"/>
    <cellStyle name="入力 28 2 3 3 2 3" xfId="16886"/>
    <cellStyle name="入力 28 2 3 3 3" xfId="16887"/>
    <cellStyle name="入力 28 2 3 3 3 2" xfId="16888"/>
    <cellStyle name="入力 28 2 3 3 3 3" xfId="16889"/>
    <cellStyle name="入力 28 2 3 3 4" xfId="16890"/>
    <cellStyle name="入力 28 2 3 3 5" xfId="16891"/>
    <cellStyle name="入力 28 2 3 4" xfId="16892"/>
    <cellStyle name="入力 28 2 3 4 2" xfId="16893"/>
    <cellStyle name="入力 28 2 3 4 2 2" xfId="16894"/>
    <cellStyle name="入力 28 2 3 4 2 3" xfId="16895"/>
    <cellStyle name="入力 28 2 3 4 3" xfId="16896"/>
    <cellStyle name="入力 28 2 3 4 3 2" xfId="16897"/>
    <cellStyle name="入力 28 2 3 4 3 3" xfId="16898"/>
    <cellStyle name="入力 28 2 3 4 4" xfId="16899"/>
    <cellStyle name="入力 28 2 3 4 5" xfId="16900"/>
    <cellStyle name="入力 28 2 3 5" xfId="16901"/>
    <cellStyle name="入力 28 2 3 5 2" xfId="16902"/>
    <cellStyle name="入力 28 2 3 5 2 2" xfId="16903"/>
    <cellStyle name="入力 28 2 3 5 2 3" xfId="16904"/>
    <cellStyle name="入力 28 2 3 5 3" xfId="16905"/>
    <cellStyle name="入力 28 2 3 5 3 2" xfId="16906"/>
    <cellStyle name="入力 28 2 3 5 3 3" xfId="16907"/>
    <cellStyle name="入力 28 2 3 5 4" xfId="16908"/>
    <cellStyle name="入力 28 2 3 5 5" xfId="16909"/>
    <cellStyle name="入力 28 2 3 6" xfId="16910"/>
    <cellStyle name="入力 28 2 3 6 2" xfId="16911"/>
    <cellStyle name="入力 28 2 3 6 2 2" xfId="16912"/>
    <cellStyle name="入力 28 2 3 6 2 3" xfId="16913"/>
    <cellStyle name="入力 28 2 3 6 3" xfId="16914"/>
    <cellStyle name="入力 28 2 3 6 3 2" xfId="16915"/>
    <cellStyle name="入力 28 2 3 6 3 3" xfId="16916"/>
    <cellStyle name="入力 28 2 3 6 4" xfId="16917"/>
    <cellStyle name="入力 28 2 3 6 5" xfId="16918"/>
    <cellStyle name="入力 28 2 3 7" xfId="16919"/>
    <cellStyle name="入力 28 2 3 7 2" xfId="16920"/>
    <cellStyle name="入力 28 2 3 7 3" xfId="16921"/>
    <cellStyle name="入力 28 2 3 8" xfId="16922"/>
    <cellStyle name="入力 28 2 3 8 2" xfId="16923"/>
    <cellStyle name="入力 28 2 3 8 3" xfId="16924"/>
    <cellStyle name="入力 28 2 3 9" xfId="16925"/>
    <cellStyle name="入力 28 2 4" xfId="16926"/>
    <cellStyle name="入力 28 2 4 2" xfId="16927"/>
    <cellStyle name="入力 28 2 4 2 2" xfId="16928"/>
    <cellStyle name="入力 28 2 4 2 3" xfId="16929"/>
    <cellStyle name="入力 28 2 4 3" xfId="16930"/>
    <cellStyle name="入力 28 2 4 3 2" xfId="16931"/>
    <cellStyle name="入力 28 2 4 3 3" xfId="16932"/>
    <cellStyle name="入力 28 2 4 4" xfId="16933"/>
    <cellStyle name="入力 28 2 4 5" xfId="16934"/>
    <cellStyle name="入力 28 2 5" xfId="16935"/>
    <cellStyle name="入力 28 2 5 2" xfId="16936"/>
    <cellStyle name="入力 28 2 5 2 2" xfId="16937"/>
    <cellStyle name="入力 28 2 5 2 3" xfId="16938"/>
    <cellStyle name="入力 28 2 5 3" xfId="16939"/>
    <cellStyle name="入力 28 2 5 3 2" xfId="16940"/>
    <cellStyle name="入力 28 2 5 3 3" xfId="16941"/>
    <cellStyle name="入力 28 2 5 4" xfId="16942"/>
    <cellStyle name="入力 28 2 5 5" xfId="16943"/>
    <cellStyle name="入力 28 2 6" xfId="16944"/>
    <cellStyle name="入力 28 2 6 2" xfId="16945"/>
    <cellStyle name="入力 28 2 6 2 2" xfId="16946"/>
    <cellStyle name="入力 28 2 6 2 3" xfId="16947"/>
    <cellStyle name="入力 28 2 6 3" xfId="16948"/>
    <cellStyle name="入力 28 2 6 3 2" xfId="16949"/>
    <cellStyle name="入力 28 2 6 3 3" xfId="16950"/>
    <cellStyle name="入力 28 2 6 4" xfId="16951"/>
    <cellStyle name="入力 28 2 6 5" xfId="16952"/>
    <cellStyle name="入力 28 2 7" xfId="16953"/>
    <cellStyle name="入力 28 2 7 2" xfId="16954"/>
    <cellStyle name="入力 28 2 7 3" xfId="16955"/>
    <cellStyle name="入力 28 2 8" xfId="16956"/>
    <cellStyle name="入力 28 2 9" xfId="16957"/>
    <cellStyle name="入力 28 3" xfId="16958"/>
    <cellStyle name="入力 28 3 10" xfId="16959"/>
    <cellStyle name="入力 28 3 2" xfId="16960"/>
    <cellStyle name="入力 28 3 2 2" xfId="16961"/>
    <cellStyle name="入力 28 3 2 2 2" xfId="16962"/>
    <cellStyle name="入力 28 3 2 2 3" xfId="16963"/>
    <cellStyle name="入力 28 3 2 3" xfId="16964"/>
    <cellStyle name="入力 28 3 2 3 2" xfId="16965"/>
    <cellStyle name="入力 28 3 2 3 3" xfId="16966"/>
    <cellStyle name="入力 28 3 2 4" xfId="16967"/>
    <cellStyle name="入力 28 3 2 5" xfId="16968"/>
    <cellStyle name="入力 28 3 3" xfId="16969"/>
    <cellStyle name="入力 28 3 3 2" xfId="16970"/>
    <cellStyle name="入力 28 3 3 2 2" xfId="16971"/>
    <cellStyle name="入力 28 3 3 2 3" xfId="16972"/>
    <cellStyle name="入力 28 3 3 3" xfId="16973"/>
    <cellStyle name="入力 28 3 3 3 2" xfId="16974"/>
    <cellStyle name="入力 28 3 3 3 3" xfId="16975"/>
    <cellStyle name="入力 28 3 3 4" xfId="16976"/>
    <cellStyle name="入力 28 3 3 5" xfId="16977"/>
    <cellStyle name="入力 28 3 4" xfId="16978"/>
    <cellStyle name="入力 28 3 4 2" xfId="16979"/>
    <cellStyle name="入力 28 3 4 2 2" xfId="16980"/>
    <cellStyle name="入力 28 3 4 2 3" xfId="16981"/>
    <cellStyle name="入力 28 3 4 3" xfId="16982"/>
    <cellStyle name="入力 28 3 4 3 2" xfId="16983"/>
    <cellStyle name="入力 28 3 4 3 3" xfId="16984"/>
    <cellStyle name="入力 28 3 4 4" xfId="16985"/>
    <cellStyle name="入力 28 3 4 5" xfId="16986"/>
    <cellStyle name="入力 28 3 5" xfId="16987"/>
    <cellStyle name="入力 28 3 5 2" xfId="16988"/>
    <cellStyle name="入力 28 3 5 2 2" xfId="16989"/>
    <cellStyle name="入力 28 3 5 2 3" xfId="16990"/>
    <cellStyle name="入力 28 3 5 3" xfId="16991"/>
    <cellStyle name="入力 28 3 5 3 2" xfId="16992"/>
    <cellStyle name="入力 28 3 5 3 3" xfId="16993"/>
    <cellStyle name="入力 28 3 5 4" xfId="16994"/>
    <cellStyle name="入力 28 3 5 5" xfId="16995"/>
    <cellStyle name="入力 28 3 6" xfId="16996"/>
    <cellStyle name="入力 28 3 6 2" xfId="16997"/>
    <cellStyle name="入力 28 3 6 2 2" xfId="16998"/>
    <cellStyle name="入力 28 3 6 2 3" xfId="16999"/>
    <cellStyle name="入力 28 3 6 3" xfId="17000"/>
    <cellStyle name="入力 28 3 6 3 2" xfId="17001"/>
    <cellStyle name="入力 28 3 6 3 3" xfId="17002"/>
    <cellStyle name="入力 28 3 6 4" xfId="17003"/>
    <cellStyle name="入力 28 3 6 5" xfId="17004"/>
    <cellStyle name="入力 28 3 7" xfId="17005"/>
    <cellStyle name="入力 28 3 7 2" xfId="17006"/>
    <cellStyle name="入力 28 3 7 3" xfId="17007"/>
    <cellStyle name="入力 28 3 8" xfId="17008"/>
    <cellStyle name="入力 28 3 8 2" xfId="17009"/>
    <cellStyle name="入力 28 3 8 3" xfId="17010"/>
    <cellStyle name="入力 28 3 9" xfId="17011"/>
    <cellStyle name="入力 28 4" xfId="17012"/>
    <cellStyle name="入力 28 4 10" xfId="17013"/>
    <cellStyle name="入力 28 4 2" xfId="17014"/>
    <cellStyle name="入力 28 4 2 2" xfId="17015"/>
    <cellStyle name="入力 28 4 2 2 2" xfId="17016"/>
    <cellStyle name="入力 28 4 2 2 3" xfId="17017"/>
    <cellStyle name="入力 28 4 2 3" xfId="17018"/>
    <cellStyle name="入力 28 4 2 3 2" xfId="17019"/>
    <cellStyle name="入力 28 4 2 3 3" xfId="17020"/>
    <cellStyle name="入力 28 4 2 4" xfId="17021"/>
    <cellStyle name="入力 28 4 2 5" xfId="17022"/>
    <cellStyle name="入力 28 4 3" xfId="17023"/>
    <cellStyle name="入力 28 4 3 2" xfId="17024"/>
    <cellStyle name="入力 28 4 3 2 2" xfId="17025"/>
    <cellStyle name="入力 28 4 3 2 3" xfId="17026"/>
    <cellStyle name="入力 28 4 3 3" xfId="17027"/>
    <cellStyle name="入力 28 4 3 3 2" xfId="17028"/>
    <cellStyle name="入力 28 4 3 3 3" xfId="17029"/>
    <cellStyle name="入力 28 4 3 4" xfId="17030"/>
    <cellStyle name="入力 28 4 3 5" xfId="17031"/>
    <cellStyle name="入力 28 4 4" xfId="17032"/>
    <cellStyle name="入力 28 4 4 2" xfId="17033"/>
    <cellStyle name="入力 28 4 4 2 2" xfId="17034"/>
    <cellStyle name="入力 28 4 4 2 3" xfId="17035"/>
    <cellStyle name="入力 28 4 4 3" xfId="17036"/>
    <cellStyle name="入力 28 4 4 3 2" xfId="17037"/>
    <cellStyle name="入力 28 4 4 3 3" xfId="17038"/>
    <cellStyle name="入力 28 4 4 4" xfId="17039"/>
    <cellStyle name="入力 28 4 4 5" xfId="17040"/>
    <cellStyle name="入力 28 4 5" xfId="17041"/>
    <cellStyle name="入力 28 4 5 2" xfId="17042"/>
    <cellStyle name="入力 28 4 5 2 2" xfId="17043"/>
    <cellStyle name="入力 28 4 5 2 3" xfId="17044"/>
    <cellStyle name="入力 28 4 5 3" xfId="17045"/>
    <cellStyle name="入力 28 4 5 3 2" xfId="17046"/>
    <cellStyle name="入力 28 4 5 3 3" xfId="17047"/>
    <cellStyle name="入力 28 4 5 4" xfId="17048"/>
    <cellStyle name="入力 28 4 5 5" xfId="17049"/>
    <cellStyle name="入力 28 4 6" xfId="17050"/>
    <cellStyle name="入力 28 4 6 2" xfId="17051"/>
    <cellStyle name="入力 28 4 6 2 2" xfId="17052"/>
    <cellStyle name="入力 28 4 6 2 3" xfId="17053"/>
    <cellStyle name="入力 28 4 6 3" xfId="17054"/>
    <cellStyle name="入力 28 4 6 3 2" xfId="17055"/>
    <cellStyle name="入力 28 4 6 3 3" xfId="17056"/>
    <cellStyle name="入力 28 4 6 4" xfId="17057"/>
    <cellStyle name="入力 28 4 6 5" xfId="17058"/>
    <cellStyle name="入力 28 4 7" xfId="17059"/>
    <cellStyle name="入力 28 4 7 2" xfId="17060"/>
    <cellStyle name="入力 28 4 7 3" xfId="17061"/>
    <cellStyle name="入力 28 4 8" xfId="17062"/>
    <cellStyle name="入力 28 4 8 2" xfId="17063"/>
    <cellStyle name="入力 28 4 8 3" xfId="17064"/>
    <cellStyle name="入力 28 4 9" xfId="17065"/>
    <cellStyle name="入力 28 5" xfId="17066"/>
    <cellStyle name="入力 28 5 2" xfId="17067"/>
    <cellStyle name="入力 28 5 2 2" xfId="17068"/>
    <cellStyle name="入力 28 5 2 3" xfId="17069"/>
    <cellStyle name="入力 28 5 3" xfId="17070"/>
    <cellStyle name="入力 28 5 3 2" xfId="17071"/>
    <cellStyle name="入力 28 5 3 3" xfId="17072"/>
    <cellStyle name="入力 28 5 4" xfId="17073"/>
    <cellStyle name="入力 28 5 5" xfId="17074"/>
    <cellStyle name="入力 28 6" xfId="17075"/>
    <cellStyle name="入力 28 6 2" xfId="17076"/>
    <cellStyle name="入力 28 6 2 2" xfId="17077"/>
    <cellStyle name="入力 28 6 2 3" xfId="17078"/>
    <cellStyle name="入力 28 6 3" xfId="17079"/>
    <cellStyle name="入力 28 6 3 2" xfId="17080"/>
    <cellStyle name="入力 28 6 3 3" xfId="17081"/>
    <cellStyle name="入力 28 6 4" xfId="17082"/>
    <cellStyle name="入力 28 6 5" xfId="17083"/>
    <cellStyle name="入力 28 7" xfId="17084"/>
    <cellStyle name="入力 28 7 2" xfId="17085"/>
    <cellStyle name="入力 28 7 2 2" xfId="17086"/>
    <cellStyle name="入力 28 7 2 3" xfId="17087"/>
    <cellStyle name="入力 28 7 3" xfId="17088"/>
    <cellStyle name="入力 28 7 3 2" xfId="17089"/>
    <cellStyle name="入力 28 7 3 3" xfId="17090"/>
    <cellStyle name="入力 28 7 4" xfId="17091"/>
    <cellStyle name="入力 28 7 5" xfId="17092"/>
    <cellStyle name="入力 28 8" xfId="17093"/>
    <cellStyle name="入力 28 8 2" xfId="17094"/>
    <cellStyle name="入力 28 8 3" xfId="17095"/>
    <cellStyle name="入力 28 9" xfId="17096"/>
    <cellStyle name="入力 29" xfId="17097"/>
    <cellStyle name="入力 29 10" xfId="17098"/>
    <cellStyle name="入力 29 11" xfId="17099"/>
    <cellStyle name="入力 29 12" xfId="46002"/>
    <cellStyle name="入力 29 13" xfId="45738"/>
    <cellStyle name="入力 29 2" xfId="17100"/>
    <cellStyle name="入力 29 2 10" xfId="46233"/>
    <cellStyle name="入力 29 2 11" xfId="46465"/>
    <cellStyle name="入力 29 2 2" xfId="17101"/>
    <cellStyle name="入力 29 2 2 10" xfId="17102"/>
    <cellStyle name="入力 29 2 2 2" xfId="17103"/>
    <cellStyle name="入力 29 2 2 2 2" xfId="17104"/>
    <cellStyle name="入力 29 2 2 2 2 2" xfId="17105"/>
    <cellStyle name="入力 29 2 2 2 2 3" xfId="17106"/>
    <cellStyle name="入力 29 2 2 2 3" xfId="17107"/>
    <cellStyle name="入力 29 2 2 2 3 2" xfId="17108"/>
    <cellStyle name="入力 29 2 2 2 3 3" xfId="17109"/>
    <cellStyle name="入力 29 2 2 2 4" xfId="17110"/>
    <cellStyle name="入力 29 2 2 2 5" xfId="17111"/>
    <cellStyle name="入力 29 2 2 3" xfId="17112"/>
    <cellStyle name="入力 29 2 2 3 2" xfId="17113"/>
    <cellStyle name="入力 29 2 2 3 2 2" xfId="17114"/>
    <cellStyle name="入力 29 2 2 3 2 3" xfId="17115"/>
    <cellStyle name="入力 29 2 2 3 3" xfId="17116"/>
    <cellStyle name="入力 29 2 2 3 3 2" xfId="17117"/>
    <cellStyle name="入力 29 2 2 3 3 3" xfId="17118"/>
    <cellStyle name="入力 29 2 2 3 4" xfId="17119"/>
    <cellStyle name="入力 29 2 2 3 5" xfId="17120"/>
    <cellStyle name="入力 29 2 2 4" xfId="17121"/>
    <cellStyle name="入力 29 2 2 4 2" xfId="17122"/>
    <cellStyle name="入力 29 2 2 4 2 2" xfId="17123"/>
    <cellStyle name="入力 29 2 2 4 2 3" xfId="17124"/>
    <cellStyle name="入力 29 2 2 4 3" xfId="17125"/>
    <cellStyle name="入力 29 2 2 4 3 2" xfId="17126"/>
    <cellStyle name="入力 29 2 2 4 3 3" xfId="17127"/>
    <cellStyle name="入力 29 2 2 4 4" xfId="17128"/>
    <cellStyle name="入力 29 2 2 4 5" xfId="17129"/>
    <cellStyle name="入力 29 2 2 5" xfId="17130"/>
    <cellStyle name="入力 29 2 2 5 2" xfId="17131"/>
    <cellStyle name="入力 29 2 2 5 2 2" xfId="17132"/>
    <cellStyle name="入力 29 2 2 5 2 3" xfId="17133"/>
    <cellStyle name="入力 29 2 2 5 3" xfId="17134"/>
    <cellStyle name="入力 29 2 2 5 3 2" xfId="17135"/>
    <cellStyle name="入力 29 2 2 5 3 3" xfId="17136"/>
    <cellStyle name="入力 29 2 2 5 4" xfId="17137"/>
    <cellStyle name="入力 29 2 2 5 5" xfId="17138"/>
    <cellStyle name="入力 29 2 2 6" xfId="17139"/>
    <cellStyle name="入力 29 2 2 6 2" xfId="17140"/>
    <cellStyle name="入力 29 2 2 6 2 2" xfId="17141"/>
    <cellStyle name="入力 29 2 2 6 2 3" xfId="17142"/>
    <cellStyle name="入力 29 2 2 6 3" xfId="17143"/>
    <cellStyle name="入力 29 2 2 6 3 2" xfId="17144"/>
    <cellStyle name="入力 29 2 2 6 3 3" xfId="17145"/>
    <cellStyle name="入力 29 2 2 6 4" xfId="17146"/>
    <cellStyle name="入力 29 2 2 6 5" xfId="17147"/>
    <cellStyle name="入力 29 2 2 7" xfId="17148"/>
    <cellStyle name="入力 29 2 2 7 2" xfId="17149"/>
    <cellStyle name="入力 29 2 2 7 3" xfId="17150"/>
    <cellStyle name="入力 29 2 2 8" xfId="17151"/>
    <cellStyle name="入力 29 2 2 8 2" xfId="17152"/>
    <cellStyle name="入力 29 2 2 8 3" xfId="17153"/>
    <cellStyle name="入力 29 2 2 9" xfId="17154"/>
    <cellStyle name="入力 29 2 3" xfId="17155"/>
    <cellStyle name="入力 29 2 3 10" xfId="17156"/>
    <cellStyle name="入力 29 2 3 2" xfId="17157"/>
    <cellStyle name="入力 29 2 3 2 2" xfId="17158"/>
    <cellStyle name="入力 29 2 3 2 2 2" xfId="17159"/>
    <cellStyle name="入力 29 2 3 2 2 3" xfId="17160"/>
    <cellStyle name="入力 29 2 3 2 3" xfId="17161"/>
    <cellStyle name="入力 29 2 3 2 3 2" xfId="17162"/>
    <cellStyle name="入力 29 2 3 2 3 3" xfId="17163"/>
    <cellStyle name="入力 29 2 3 2 4" xfId="17164"/>
    <cellStyle name="入力 29 2 3 2 5" xfId="17165"/>
    <cellStyle name="入力 29 2 3 3" xfId="17166"/>
    <cellStyle name="入力 29 2 3 3 2" xfId="17167"/>
    <cellStyle name="入力 29 2 3 3 2 2" xfId="17168"/>
    <cellStyle name="入力 29 2 3 3 2 3" xfId="17169"/>
    <cellStyle name="入力 29 2 3 3 3" xfId="17170"/>
    <cellStyle name="入力 29 2 3 3 3 2" xfId="17171"/>
    <cellStyle name="入力 29 2 3 3 3 3" xfId="17172"/>
    <cellStyle name="入力 29 2 3 3 4" xfId="17173"/>
    <cellStyle name="入力 29 2 3 3 5" xfId="17174"/>
    <cellStyle name="入力 29 2 3 4" xfId="17175"/>
    <cellStyle name="入力 29 2 3 4 2" xfId="17176"/>
    <cellStyle name="入力 29 2 3 4 2 2" xfId="17177"/>
    <cellStyle name="入力 29 2 3 4 2 3" xfId="17178"/>
    <cellStyle name="入力 29 2 3 4 3" xfId="17179"/>
    <cellStyle name="入力 29 2 3 4 3 2" xfId="17180"/>
    <cellStyle name="入力 29 2 3 4 3 3" xfId="17181"/>
    <cellStyle name="入力 29 2 3 4 4" xfId="17182"/>
    <cellStyle name="入力 29 2 3 4 5" xfId="17183"/>
    <cellStyle name="入力 29 2 3 5" xfId="17184"/>
    <cellStyle name="入力 29 2 3 5 2" xfId="17185"/>
    <cellStyle name="入力 29 2 3 5 2 2" xfId="17186"/>
    <cellStyle name="入力 29 2 3 5 2 3" xfId="17187"/>
    <cellStyle name="入力 29 2 3 5 3" xfId="17188"/>
    <cellStyle name="入力 29 2 3 5 3 2" xfId="17189"/>
    <cellStyle name="入力 29 2 3 5 3 3" xfId="17190"/>
    <cellStyle name="入力 29 2 3 5 4" xfId="17191"/>
    <cellStyle name="入力 29 2 3 5 5" xfId="17192"/>
    <cellStyle name="入力 29 2 3 6" xfId="17193"/>
    <cellStyle name="入力 29 2 3 6 2" xfId="17194"/>
    <cellStyle name="入力 29 2 3 6 2 2" xfId="17195"/>
    <cellStyle name="入力 29 2 3 6 2 3" xfId="17196"/>
    <cellStyle name="入力 29 2 3 6 3" xfId="17197"/>
    <cellStyle name="入力 29 2 3 6 3 2" xfId="17198"/>
    <cellStyle name="入力 29 2 3 6 3 3" xfId="17199"/>
    <cellStyle name="入力 29 2 3 6 4" xfId="17200"/>
    <cellStyle name="入力 29 2 3 6 5" xfId="17201"/>
    <cellStyle name="入力 29 2 3 7" xfId="17202"/>
    <cellStyle name="入力 29 2 3 7 2" xfId="17203"/>
    <cellStyle name="入力 29 2 3 7 3" xfId="17204"/>
    <cellStyle name="入力 29 2 3 8" xfId="17205"/>
    <cellStyle name="入力 29 2 3 8 2" xfId="17206"/>
    <cellStyle name="入力 29 2 3 8 3" xfId="17207"/>
    <cellStyle name="入力 29 2 3 9" xfId="17208"/>
    <cellStyle name="入力 29 2 4" xfId="17209"/>
    <cellStyle name="入力 29 2 4 2" xfId="17210"/>
    <cellStyle name="入力 29 2 4 2 2" xfId="17211"/>
    <cellStyle name="入力 29 2 4 2 3" xfId="17212"/>
    <cellStyle name="入力 29 2 4 3" xfId="17213"/>
    <cellStyle name="入力 29 2 4 3 2" xfId="17214"/>
    <cellStyle name="入力 29 2 4 3 3" xfId="17215"/>
    <cellStyle name="入力 29 2 4 4" xfId="17216"/>
    <cellStyle name="入力 29 2 4 5" xfId="17217"/>
    <cellStyle name="入力 29 2 5" xfId="17218"/>
    <cellStyle name="入力 29 2 5 2" xfId="17219"/>
    <cellStyle name="入力 29 2 5 2 2" xfId="17220"/>
    <cellStyle name="入力 29 2 5 2 3" xfId="17221"/>
    <cellStyle name="入力 29 2 5 3" xfId="17222"/>
    <cellStyle name="入力 29 2 5 3 2" xfId="17223"/>
    <cellStyle name="入力 29 2 5 3 3" xfId="17224"/>
    <cellStyle name="入力 29 2 5 4" xfId="17225"/>
    <cellStyle name="入力 29 2 5 5" xfId="17226"/>
    <cellStyle name="入力 29 2 6" xfId="17227"/>
    <cellStyle name="入力 29 2 6 2" xfId="17228"/>
    <cellStyle name="入力 29 2 6 2 2" xfId="17229"/>
    <cellStyle name="入力 29 2 6 2 3" xfId="17230"/>
    <cellStyle name="入力 29 2 6 3" xfId="17231"/>
    <cellStyle name="入力 29 2 6 3 2" xfId="17232"/>
    <cellStyle name="入力 29 2 6 3 3" xfId="17233"/>
    <cellStyle name="入力 29 2 6 4" xfId="17234"/>
    <cellStyle name="入力 29 2 6 5" xfId="17235"/>
    <cellStyle name="入力 29 2 7" xfId="17236"/>
    <cellStyle name="入力 29 2 7 2" xfId="17237"/>
    <cellStyle name="入力 29 2 7 3" xfId="17238"/>
    <cellStyle name="入力 29 2 8" xfId="17239"/>
    <cellStyle name="入力 29 2 9" xfId="17240"/>
    <cellStyle name="入力 29 3" xfId="17241"/>
    <cellStyle name="入力 29 3 10" xfId="17242"/>
    <cellStyle name="入力 29 3 2" xfId="17243"/>
    <cellStyle name="入力 29 3 2 2" xfId="17244"/>
    <cellStyle name="入力 29 3 2 2 2" xfId="17245"/>
    <cellStyle name="入力 29 3 2 2 3" xfId="17246"/>
    <cellStyle name="入力 29 3 2 3" xfId="17247"/>
    <cellStyle name="入力 29 3 2 3 2" xfId="17248"/>
    <cellStyle name="入力 29 3 2 3 3" xfId="17249"/>
    <cellStyle name="入力 29 3 2 4" xfId="17250"/>
    <cellStyle name="入力 29 3 2 5" xfId="17251"/>
    <cellStyle name="入力 29 3 3" xfId="17252"/>
    <cellStyle name="入力 29 3 3 2" xfId="17253"/>
    <cellStyle name="入力 29 3 3 2 2" xfId="17254"/>
    <cellStyle name="入力 29 3 3 2 3" xfId="17255"/>
    <cellStyle name="入力 29 3 3 3" xfId="17256"/>
    <cellStyle name="入力 29 3 3 3 2" xfId="17257"/>
    <cellStyle name="入力 29 3 3 3 3" xfId="17258"/>
    <cellStyle name="入力 29 3 3 4" xfId="17259"/>
    <cellStyle name="入力 29 3 3 5" xfId="17260"/>
    <cellStyle name="入力 29 3 4" xfId="17261"/>
    <cellStyle name="入力 29 3 4 2" xfId="17262"/>
    <cellStyle name="入力 29 3 4 2 2" xfId="17263"/>
    <cellStyle name="入力 29 3 4 2 3" xfId="17264"/>
    <cellStyle name="入力 29 3 4 3" xfId="17265"/>
    <cellStyle name="入力 29 3 4 3 2" xfId="17266"/>
    <cellStyle name="入力 29 3 4 3 3" xfId="17267"/>
    <cellStyle name="入力 29 3 4 4" xfId="17268"/>
    <cellStyle name="入力 29 3 4 5" xfId="17269"/>
    <cellStyle name="入力 29 3 5" xfId="17270"/>
    <cellStyle name="入力 29 3 5 2" xfId="17271"/>
    <cellStyle name="入力 29 3 5 2 2" xfId="17272"/>
    <cellStyle name="入力 29 3 5 2 3" xfId="17273"/>
    <cellStyle name="入力 29 3 5 3" xfId="17274"/>
    <cellStyle name="入力 29 3 5 3 2" xfId="17275"/>
    <cellStyle name="入力 29 3 5 3 3" xfId="17276"/>
    <cellStyle name="入力 29 3 5 4" xfId="17277"/>
    <cellStyle name="入力 29 3 5 5" xfId="17278"/>
    <cellStyle name="入力 29 3 6" xfId="17279"/>
    <cellStyle name="入力 29 3 6 2" xfId="17280"/>
    <cellStyle name="入力 29 3 6 2 2" xfId="17281"/>
    <cellStyle name="入力 29 3 6 2 3" xfId="17282"/>
    <cellStyle name="入力 29 3 6 3" xfId="17283"/>
    <cellStyle name="入力 29 3 6 3 2" xfId="17284"/>
    <cellStyle name="入力 29 3 6 3 3" xfId="17285"/>
    <cellStyle name="入力 29 3 6 4" xfId="17286"/>
    <cellStyle name="入力 29 3 6 5" xfId="17287"/>
    <cellStyle name="入力 29 3 7" xfId="17288"/>
    <cellStyle name="入力 29 3 7 2" xfId="17289"/>
    <cellStyle name="入力 29 3 7 3" xfId="17290"/>
    <cellStyle name="入力 29 3 8" xfId="17291"/>
    <cellStyle name="入力 29 3 8 2" xfId="17292"/>
    <cellStyle name="入力 29 3 8 3" xfId="17293"/>
    <cellStyle name="入力 29 3 9" xfId="17294"/>
    <cellStyle name="入力 29 4" xfId="17295"/>
    <cellStyle name="入力 29 4 10" xfId="17296"/>
    <cellStyle name="入力 29 4 2" xfId="17297"/>
    <cellStyle name="入力 29 4 2 2" xfId="17298"/>
    <cellStyle name="入力 29 4 2 2 2" xfId="17299"/>
    <cellStyle name="入力 29 4 2 2 3" xfId="17300"/>
    <cellStyle name="入力 29 4 2 3" xfId="17301"/>
    <cellStyle name="入力 29 4 2 3 2" xfId="17302"/>
    <cellStyle name="入力 29 4 2 3 3" xfId="17303"/>
    <cellStyle name="入力 29 4 2 4" xfId="17304"/>
    <cellStyle name="入力 29 4 2 5" xfId="17305"/>
    <cellStyle name="入力 29 4 3" xfId="17306"/>
    <cellStyle name="入力 29 4 3 2" xfId="17307"/>
    <cellStyle name="入力 29 4 3 2 2" xfId="17308"/>
    <cellStyle name="入力 29 4 3 2 3" xfId="17309"/>
    <cellStyle name="入力 29 4 3 3" xfId="17310"/>
    <cellStyle name="入力 29 4 3 3 2" xfId="17311"/>
    <cellStyle name="入力 29 4 3 3 3" xfId="17312"/>
    <cellStyle name="入力 29 4 3 4" xfId="17313"/>
    <cellStyle name="入力 29 4 3 5" xfId="17314"/>
    <cellStyle name="入力 29 4 4" xfId="17315"/>
    <cellStyle name="入力 29 4 4 2" xfId="17316"/>
    <cellStyle name="入力 29 4 4 2 2" xfId="17317"/>
    <cellStyle name="入力 29 4 4 2 3" xfId="17318"/>
    <cellStyle name="入力 29 4 4 3" xfId="17319"/>
    <cellStyle name="入力 29 4 4 3 2" xfId="17320"/>
    <cellStyle name="入力 29 4 4 3 3" xfId="17321"/>
    <cellStyle name="入力 29 4 4 4" xfId="17322"/>
    <cellStyle name="入力 29 4 4 5" xfId="17323"/>
    <cellStyle name="入力 29 4 5" xfId="17324"/>
    <cellStyle name="入力 29 4 5 2" xfId="17325"/>
    <cellStyle name="入力 29 4 5 2 2" xfId="17326"/>
    <cellStyle name="入力 29 4 5 2 3" xfId="17327"/>
    <cellStyle name="入力 29 4 5 3" xfId="17328"/>
    <cellStyle name="入力 29 4 5 3 2" xfId="17329"/>
    <cellStyle name="入力 29 4 5 3 3" xfId="17330"/>
    <cellStyle name="入力 29 4 5 4" xfId="17331"/>
    <cellStyle name="入力 29 4 5 5" xfId="17332"/>
    <cellStyle name="入力 29 4 6" xfId="17333"/>
    <cellStyle name="入力 29 4 6 2" xfId="17334"/>
    <cellStyle name="入力 29 4 6 2 2" xfId="17335"/>
    <cellStyle name="入力 29 4 6 2 3" xfId="17336"/>
    <cellStyle name="入力 29 4 6 3" xfId="17337"/>
    <cellStyle name="入力 29 4 6 3 2" xfId="17338"/>
    <cellStyle name="入力 29 4 6 3 3" xfId="17339"/>
    <cellStyle name="入力 29 4 6 4" xfId="17340"/>
    <cellStyle name="入力 29 4 6 5" xfId="17341"/>
    <cellStyle name="入力 29 4 7" xfId="17342"/>
    <cellStyle name="入力 29 4 7 2" xfId="17343"/>
    <cellStyle name="入力 29 4 7 3" xfId="17344"/>
    <cellStyle name="入力 29 4 8" xfId="17345"/>
    <cellStyle name="入力 29 4 8 2" xfId="17346"/>
    <cellStyle name="入力 29 4 8 3" xfId="17347"/>
    <cellStyle name="入力 29 4 9" xfId="17348"/>
    <cellStyle name="入力 29 5" xfId="17349"/>
    <cellStyle name="入力 29 5 2" xfId="17350"/>
    <cellStyle name="入力 29 5 2 2" xfId="17351"/>
    <cellStyle name="入力 29 5 2 3" xfId="17352"/>
    <cellStyle name="入力 29 5 3" xfId="17353"/>
    <cellStyle name="入力 29 5 3 2" xfId="17354"/>
    <cellStyle name="入力 29 5 3 3" xfId="17355"/>
    <cellStyle name="入力 29 5 4" xfId="17356"/>
    <cellStyle name="入力 29 5 5" xfId="17357"/>
    <cellStyle name="入力 29 6" xfId="17358"/>
    <cellStyle name="入力 29 6 2" xfId="17359"/>
    <cellStyle name="入力 29 6 2 2" xfId="17360"/>
    <cellStyle name="入力 29 6 2 3" xfId="17361"/>
    <cellStyle name="入力 29 6 3" xfId="17362"/>
    <cellStyle name="入力 29 6 3 2" xfId="17363"/>
    <cellStyle name="入力 29 6 3 3" xfId="17364"/>
    <cellStyle name="入力 29 6 4" xfId="17365"/>
    <cellStyle name="入力 29 6 5" xfId="17366"/>
    <cellStyle name="入力 29 7" xfId="17367"/>
    <cellStyle name="入力 29 7 2" xfId="17368"/>
    <cellStyle name="入力 29 7 2 2" xfId="17369"/>
    <cellStyle name="入力 29 7 2 3" xfId="17370"/>
    <cellStyle name="入力 29 7 3" xfId="17371"/>
    <cellStyle name="入力 29 7 3 2" xfId="17372"/>
    <cellStyle name="入力 29 7 3 3" xfId="17373"/>
    <cellStyle name="入力 29 7 4" xfId="17374"/>
    <cellStyle name="入力 29 7 5" xfId="17375"/>
    <cellStyle name="入力 29 8" xfId="17376"/>
    <cellStyle name="入力 29 8 2" xfId="17377"/>
    <cellStyle name="入力 29 8 3" xfId="17378"/>
    <cellStyle name="入力 29 9" xfId="17379"/>
    <cellStyle name="入力 3" xfId="17380"/>
    <cellStyle name="入力 3 10" xfId="17381"/>
    <cellStyle name="入力 3 11" xfId="17382"/>
    <cellStyle name="入力 3 12" xfId="46003"/>
    <cellStyle name="入力 3 13" xfId="45737"/>
    <cellStyle name="入力 3 2" xfId="17383"/>
    <cellStyle name="入力 3 2 10" xfId="46234"/>
    <cellStyle name="入力 3 2 11" xfId="46466"/>
    <cellStyle name="入力 3 2 2" xfId="17384"/>
    <cellStyle name="入力 3 2 2 10" xfId="17385"/>
    <cellStyle name="入力 3 2 2 2" xfId="17386"/>
    <cellStyle name="入力 3 2 2 2 2" xfId="17387"/>
    <cellStyle name="入力 3 2 2 2 2 2" xfId="17388"/>
    <cellStyle name="入力 3 2 2 2 2 3" xfId="17389"/>
    <cellStyle name="入力 3 2 2 2 3" xfId="17390"/>
    <cellStyle name="入力 3 2 2 2 3 2" xfId="17391"/>
    <cellStyle name="入力 3 2 2 2 3 3" xfId="17392"/>
    <cellStyle name="入力 3 2 2 2 4" xfId="17393"/>
    <cellStyle name="入力 3 2 2 2 5" xfId="17394"/>
    <cellStyle name="入力 3 2 2 3" xfId="17395"/>
    <cellStyle name="入力 3 2 2 3 2" xfId="17396"/>
    <cellStyle name="入力 3 2 2 3 2 2" xfId="17397"/>
    <cellStyle name="入力 3 2 2 3 2 3" xfId="17398"/>
    <cellStyle name="入力 3 2 2 3 3" xfId="17399"/>
    <cellStyle name="入力 3 2 2 3 3 2" xfId="17400"/>
    <cellStyle name="入力 3 2 2 3 3 3" xfId="17401"/>
    <cellStyle name="入力 3 2 2 3 4" xfId="17402"/>
    <cellStyle name="入力 3 2 2 3 5" xfId="17403"/>
    <cellStyle name="入力 3 2 2 4" xfId="17404"/>
    <cellStyle name="入力 3 2 2 4 2" xfId="17405"/>
    <cellStyle name="入力 3 2 2 4 2 2" xfId="17406"/>
    <cellStyle name="入力 3 2 2 4 2 3" xfId="17407"/>
    <cellStyle name="入力 3 2 2 4 3" xfId="17408"/>
    <cellStyle name="入力 3 2 2 4 3 2" xfId="17409"/>
    <cellStyle name="入力 3 2 2 4 3 3" xfId="17410"/>
    <cellStyle name="入力 3 2 2 4 4" xfId="17411"/>
    <cellStyle name="入力 3 2 2 4 5" xfId="17412"/>
    <cellStyle name="入力 3 2 2 5" xfId="17413"/>
    <cellStyle name="入力 3 2 2 5 2" xfId="17414"/>
    <cellStyle name="入力 3 2 2 5 2 2" xfId="17415"/>
    <cellStyle name="入力 3 2 2 5 2 3" xfId="17416"/>
    <cellStyle name="入力 3 2 2 5 3" xfId="17417"/>
    <cellStyle name="入力 3 2 2 5 3 2" xfId="17418"/>
    <cellStyle name="入力 3 2 2 5 3 3" xfId="17419"/>
    <cellStyle name="入力 3 2 2 5 4" xfId="17420"/>
    <cellStyle name="入力 3 2 2 5 5" xfId="17421"/>
    <cellStyle name="入力 3 2 2 6" xfId="17422"/>
    <cellStyle name="入力 3 2 2 6 2" xfId="17423"/>
    <cellStyle name="入力 3 2 2 6 2 2" xfId="17424"/>
    <cellStyle name="入力 3 2 2 6 2 3" xfId="17425"/>
    <cellStyle name="入力 3 2 2 6 3" xfId="17426"/>
    <cellStyle name="入力 3 2 2 6 3 2" xfId="17427"/>
    <cellStyle name="入力 3 2 2 6 3 3" xfId="17428"/>
    <cellStyle name="入力 3 2 2 6 4" xfId="17429"/>
    <cellStyle name="入力 3 2 2 6 5" xfId="17430"/>
    <cellStyle name="入力 3 2 2 7" xfId="17431"/>
    <cellStyle name="入力 3 2 2 7 2" xfId="17432"/>
    <cellStyle name="入力 3 2 2 7 3" xfId="17433"/>
    <cellStyle name="入力 3 2 2 8" xfId="17434"/>
    <cellStyle name="入力 3 2 2 8 2" xfId="17435"/>
    <cellStyle name="入力 3 2 2 8 3" xfId="17436"/>
    <cellStyle name="入力 3 2 2 9" xfId="17437"/>
    <cellStyle name="入力 3 2 3" xfId="17438"/>
    <cellStyle name="入力 3 2 3 10" xfId="17439"/>
    <cellStyle name="入力 3 2 3 2" xfId="17440"/>
    <cellStyle name="入力 3 2 3 2 2" xfId="17441"/>
    <cellStyle name="入力 3 2 3 2 2 2" xfId="17442"/>
    <cellStyle name="入力 3 2 3 2 2 3" xfId="17443"/>
    <cellStyle name="入力 3 2 3 2 3" xfId="17444"/>
    <cellStyle name="入力 3 2 3 2 3 2" xfId="17445"/>
    <cellStyle name="入力 3 2 3 2 3 3" xfId="17446"/>
    <cellStyle name="入力 3 2 3 2 4" xfId="17447"/>
    <cellStyle name="入力 3 2 3 2 5" xfId="17448"/>
    <cellStyle name="入力 3 2 3 3" xfId="17449"/>
    <cellStyle name="入力 3 2 3 3 2" xfId="17450"/>
    <cellStyle name="入力 3 2 3 3 2 2" xfId="17451"/>
    <cellStyle name="入力 3 2 3 3 2 3" xfId="17452"/>
    <cellStyle name="入力 3 2 3 3 3" xfId="17453"/>
    <cellStyle name="入力 3 2 3 3 3 2" xfId="17454"/>
    <cellStyle name="入力 3 2 3 3 3 3" xfId="17455"/>
    <cellStyle name="入力 3 2 3 3 4" xfId="17456"/>
    <cellStyle name="入力 3 2 3 3 5" xfId="17457"/>
    <cellStyle name="入力 3 2 3 4" xfId="17458"/>
    <cellStyle name="入力 3 2 3 4 2" xfId="17459"/>
    <cellStyle name="入力 3 2 3 4 2 2" xfId="17460"/>
    <cellStyle name="入力 3 2 3 4 2 3" xfId="17461"/>
    <cellStyle name="入力 3 2 3 4 3" xfId="17462"/>
    <cellStyle name="入力 3 2 3 4 3 2" xfId="17463"/>
    <cellStyle name="入力 3 2 3 4 3 3" xfId="17464"/>
    <cellStyle name="入力 3 2 3 4 4" xfId="17465"/>
    <cellStyle name="入力 3 2 3 4 5" xfId="17466"/>
    <cellStyle name="入力 3 2 3 5" xfId="17467"/>
    <cellStyle name="入力 3 2 3 5 2" xfId="17468"/>
    <cellStyle name="入力 3 2 3 5 2 2" xfId="17469"/>
    <cellStyle name="入力 3 2 3 5 2 3" xfId="17470"/>
    <cellStyle name="入力 3 2 3 5 3" xfId="17471"/>
    <cellStyle name="入力 3 2 3 5 3 2" xfId="17472"/>
    <cellStyle name="入力 3 2 3 5 3 3" xfId="17473"/>
    <cellStyle name="入力 3 2 3 5 4" xfId="17474"/>
    <cellStyle name="入力 3 2 3 5 5" xfId="17475"/>
    <cellStyle name="入力 3 2 3 6" xfId="17476"/>
    <cellStyle name="入力 3 2 3 6 2" xfId="17477"/>
    <cellStyle name="入力 3 2 3 6 2 2" xfId="17478"/>
    <cellStyle name="入力 3 2 3 6 2 3" xfId="17479"/>
    <cellStyle name="入力 3 2 3 6 3" xfId="17480"/>
    <cellStyle name="入力 3 2 3 6 3 2" xfId="17481"/>
    <cellStyle name="入力 3 2 3 6 3 3" xfId="17482"/>
    <cellStyle name="入力 3 2 3 6 4" xfId="17483"/>
    <cellStyle name="入力 3 2 3 6 5" xfId="17484"/>
    <cellStyle name="入力 3 2 3 7" xfId="17485"/>
    <cellStyle name="入力 3 2 3 7 2" xfId="17486"/>
    <cellStyle name="入力 3 2 3 7 3" xfId="17487"/>
    <cellStyle name="入力 3 2 3 8" xfId="17488"/>
    <cellStyle name="入力 3 2 3 8 2" xfId="17489"/>
    <cellStyle name="入力 3 2 3 8 3" xfId="17490"/>
    <cellStyle name="入力 3 2 3 9" xfId="17491"/>
    <cellStyle name="入力 3 2 4" xfId="17492"/>
    <cellStyle name="入力 3 2 4 2" xfId="17493"/>
    <cellStyle name="入力 3 2 4 2 2" xfId="17494"/>
    <cellStyle name="入力 3 2 4 2 3" xfId="17495"/>
    <cellStyle name="入力 3 2 4 3" xfId="17496"/>
    <cellStyle name="入力 3 2 4 3 2" xfId="17497"/>
    <cellStyle name="入力 3 2 4 3 3" xfId="17498"/>
    <cellStyle name="入力 3 2 4 4" xfId="17499"/>
    <cellStyle name="入力 3 2 4 5" xfId="17500"/>
    <cellStyle name="入力 3 2 5" xfId="17501"/>
    <cellStyle name="入力 3 2 5 2" xfId="17502"/>
    <cellStyle name="入力 3 2 5 2 2" xfId="17503"/>
    <cellStyle name="入力 3 2 5 2 3" xfId="17504"/>
    <cellStyle name="入力 3 2 5 3" xfId="17505"/>
    <cellStyle name="入力 3 2 5 3 2" xfId="17506"/>
    <cellStyle name="入力 3 2 5 3 3" xfId="17507"/>
    <cellStyle name="入力 3 2 5 4" xfId="17508"/>
    <cellStyle name="入力 3 2 5 5" xfId="17509"/>
    <cellStyle name="入力 3 2 6" xfId="17510"/>
    <cellStyle name="入力 3 2 6 2" xfId="17511"/>
    <cellStyle name="入力 3 2 6 2 2" xfId="17512"/>
    <cellStyle name="入力 3 2 6 2 3" xfId="17513"/>
    <cellStyle name="入力 3 2 6 3" xfId="17514"/>
    <cellStyle name="入力 3 2 6 3 2" xfId="17515"/>
    <cellStyle name="入力 3 2 6 3 3" xfId="17516"/>
    <cellStyle name="入力 3 2 6 4" xfId="17517"/>
    <cellStyle name="入力 3 2 6 5" xfId="17518"/>
    <cellStyle name="入力 3 2 7" xfId="17519"/>
    <cellStyle name="入力 3 2 7 2" xfId="17520"/>
    <cellStyle name="入力 3 2 7 3" xfId="17521"/>
    <cellStyle name="入力 3 2 8" xfId="17522"/>
    <cellStyle name="入力 3 2 9" xfId="17523"/>
    <cellStyle name="入力 3 3" xfId="17524"/>
    <cellStyle name="入力 3 3 10" xfId="17525"/>
    <cellStyle name="入力 3 3 2" xfId="17526"/>
    <cellStyle name="入力 3 3 2 2" xfId="17527"/>
    <cellStyle name="入力 3 3 2 2 2" xfId="17528"/>
    <cellStyle name="入力 3 3 2 2 3" xfId="17529"/>
    <cellStyle name="入力 3 3 2 3" xfId="17530"/>
    <cellStyle name="入力 3 3 2 3 2" xfId="17531"/>
    <cellStyle name="入力 3 3 2 3 3" xfId="17532"/>
    <cellStyle name="入力 3 3 2 4" xfId="17533"/>
    <cellStyle name="入力 3 3 2 5" xfId="17534"/>
    <cellStyle name="入力 3 3 3" xfId="17535"/>
    <cellStyle name="入力 3 3 3 2" xfId="17536"/>
    <cellStyle name="入力 3 3 3 2 2" xfId="17537"/>
    <cellStyle name="入力 3 3 3 2 3" xfId="17538"/>
    <cellStyle name="入力 3 3 3 3" xfId="17539"/>
    <cellStyle name="入力 3 3 3 3 2" xfId="17540"/>
    <cellStyle name="入力 3 3 3 3 3" xfId="17541"/>
    <cellStyle name="入力 3 3 3 4" xfId="17542"/>
    <cellStyle name="入力 3 3 3 5" xfId="17543"/>
    <cellStyle name="入力 3 3 4" xfId="17544"/>
    <cellStyle name="入力 3 3 4 2" xfId="17545"/>
    <cellStyle name="入力 3 3 4 2 2" xfId="17546"/>
    <cellStyle name="入力 3 3 4 2 3" xfId="17547"/>
    <cellStyle name="入力 3 3 4 3" xfId="17548"/>
    <cellStyle name="入力 3 3 4 3 2" xfId="17549"/>
    <cellStyle name="入力 3 3 4 3 3" xfId="17550"/>
    <cellStyle name="入力 3 3 4 4" xfId="17551"/>
    <cellStyle name="入力 3 3 4 5" xfId="17552"/>
    <cellStyle name="入力 3 3 5" xfId="17553"/>
    <cellStyle name="入力 3 3 5 2" xfId="17554"/>
    <cellStyle name="入力 3 3 5 2 2" xfId="17555"/>
    <cellStyle name="入力 3 3 5 2 3" xfId="17556"/>
    <cellStyle name="入力 3 3 5 3" xfId="17557"/>
    <cellStyle name="入力 3 3 5 3 2" xfId="17558"/>
    <cellStyle name="入力 3 3 5 3 3" xfId="17559"/>
    <cellStyle name="入力 3 3 5 4" xfId="17560"/>
    <cellStyle name="入力 3 3 5 5" xfId="17561"/>
    <cellStyle name="入力 3 3 6" xfId="17562"/>
    <cellStyle name="入力 3 3 6 2" xfId="17563"/>
    <cellStyle name="入力 3 3 6 2 2" xfId="17564"/>
    <cellStyle name="入力 3 3 6 2 3" xfId="17565"/>
    <cellStyle name="入力 3 3 6 3" xfId="17566"/>
    <cellStyle name="入力 3 3 6 3 2" xfId="17567"/>
    <cellStyle name="入力 3 3 6 3 3" xfId="17568"/>
    <cellStyle name="入力 3 3 6 4" xfId="17569"/>
    <cellStyle name="入力 3 3 6 5" xfId="17570"/>
    <cellStyle name="入力 3 3 7" xfId="17571"/>
    <cellStyle name="入力 3 3 7 2" xfId="17572"/>
    <cellStyle name="入力 3 3 7 3" xfId="17573"/>
    <cellStyle name="入力 3 3 8" xfId="17574"/>
    <cellStyle name="入力 3 3 8 2" xfId="17575"/>
    <cellStyle name="入力 3 3 8 3" xfId="17576"/>
    <cellStyle name="入力 3 3 9" xfId="17577"/>
    <cellStyle name="入力 3 4" xfId="17578"/>
    <cellStyle name="入力 3 4 10" xfId="17579"/>
    <cellStyle name="入力 3 4 2" xfId="17580"/>
    <cellStyle name="入力 3 4 2 2" xfId="17581"/>
    <cellStyle name="入力 3 4 2 2 2" xfId="17582"/>
    <cellStyle name="入力 3 4 2 2 3" xfId="17583"/>
    <cellStyle name="入力 3 4 2 3" xfId="17584"/>
    <cellStyle name="入力 3 4 2 3 2" xfId="17585"/>
    <cellStyle name="入力 3 4 2 3 3" xfId="17586"/>
    <cellStyle name="入力 3 4 2 4" xfId="17587"/>
    <cellStyle name="入力 3 4 2 5" xfId="17588"/>
    <cellStyle name="入力 3 4 3" xfId="17589"/>
    <cellStyle name="入力 3 4 3 2" xfId="17590"/>
    <cellStyle name="入力 3 4 3 2 2" xfId="17591"/>
    <cellStyle name="入力 3 4 3 2 3" xfId="17592"/>
    <cellStyle name="入力 3 4 3 3" xfId="17593"/>
    <cellStyle name="入力 3 4 3 3 2" xfId="17594"/>
    <cellStyle name="入力 3 4 3 3 3" xfId="17595"/>
    <cellStyle name="入力 3 4 3 4" xfId="17596"/>
    <cellStyle name="入力 3 4 3 5" xfId="17597"/>
    <cellStyle name="入力 3 4 4" xfId="17598"/>
    <cellStyle name="入力 3 4 4 2" xfId="17599"/>
    <cellStyle name="入力 3 4 4 2 2" xfId="17600"/>
    <cellStyle name="入力 3 4 4 2 3" xfId="17601"/>
    <cellStyle name="入力 3 4 4 3" xfId="17602"/>
    <cellStyle name="入力 3 4 4 3 2" xfId="17603"/>
    <cellStyle name="入力 3 4 4 3 3" xfId="17604"/>
    <cellStyle name="入力 3 4 4 4" xfId="17605"/>
    <cellStyle name="入力 3 4 4 5" xfId="17606"/>
    <cellStyle name="入力 3 4 5" xfId="17607"/>
    <cellStyle name="入力 3 4 5 2" xfId="17608"/>
    <cellStyle name="入力 3 4 5 2 2" xfId="17609"/>
    <cellStyle name="入力 3 4 5 2 3" xfId="17610"/>
    <cellStyle name="入力 3 4 5 3" xfId="17611"/>
    <cellStyle name="入力 3 4 5 3 2" xfId="17612"/>
    <cellStyle name="入力 3 4 5 3 3" xfId="17613"/>
    <cellStyle name="入力 3 4 5 4" xfId="17614"/>
    <cellStyle name="入力 3 4 5 5" xfId="17615"/>
    <cellStyle name="入力 3 4 6" xfId="17616"/>
    <cellStyle name="入力 3 4 6 2" xfId="17617"/>
    <cellStyle name="入力 3 4 6 2 2" xfId="17618"/>
    <cellStyle name="入力 3 4 6 2 3" xfId="17619"/>
    <cellStyle name="入力 3 4 6 3" xfId="17620"/>
    <cellStyle name="入力 3 4 6 3 2" xfId="17621"/>
    <cellStyle name="入力 3 4 6 3 3" xfId="17622"/>
    <cellStyle name="入力 3 4 6 4" xfId="17623"/>
    <cellStyle name="入力 3 4 6 5" xfId="17624"/>
    <cellStyle name="入力 3 4 7" xfId="17625"/>
    <cellStyle name="入力 3 4 7 2" xfId="17626"/>
    <cellStyle name="入力 3 4 7 3" xfId="17627"/>
    <cellStyle name="入力 3 4 8" xfId="17628"/>
    <cellStyle name="入力 3 4 8 2" xfId="17629"/>
    <cellStyle name="入力 3 4 8 3" xfId="17630"/>
    <cellStyle name="入力 3 4 9" xfId="17631"/>
    <cellStyle name="入力 3 5" xfId="17632"/>
    <cellStyle name="入力 3 5 2" xfId="17633"/>
    <cellStyle name="入力 3 5 2 2" xfId="17634"/>
    <cellStyle name="入力 3 5 2 3" xfId="17635"/>
    <cellStyle name="入力 3 5 3" xfId="17636"/>
    <cellStyle name="入力 3 5 3 2" xfId="17637"/>
    <cellStyle name="入力 3 5 3 3" xfId="17638"/>
    <cellStyle name="入力 3 5 4" xfId="17639"/>
    <cellStyle name="入力 3 5 5" xfId="17640"/>
    <cellStyle name="入力 3 6" xfId="17641"/>
    <cellStyle name="入力 3 6 2" xfId="17642"/>
    <cellStyle name="入力 3 6 2 2" xfId="17643"/>
    <cellStyle name="入力 3 6 2 3" xfId="17644"/>
    <cellStyle name="入力 3 6 3" xfId="17645"/>
    <cellStyle name="入力 3 6 3 2" xfId="17646"/>
    <cellStyle name="入力 3 6 3 3" xfId="17647"/>
    <cellStyle name="入力 3 6 4" xfId="17648"/>
    <cellStyle name="入力 3 6 5" xfId="17649"/>
    <cellStyle name="入力 3 7" xfId="17650"/>
    <cellStyle name="入力 3 7 2" xfId="17651"/>
    <cellStyle name="入力 3 7 2 2" xfId="17652"/>
    <cellStyle name="入力 3 7 2 3" xfId="17653"/>
    <cellStyle name="入力 3 7 3" xfId="17654"/>
    <cellStyle name="入力 3 7 3 2" xfId="17655"/>
    <cellStyle name="入力 3 7 3 3" xfId="17656"/>
    <cellStyle name="入力 3 7 4" xfId="17657"/>
    <cellStyle name="入力 3 7 5" xfId="17658"/>
    <cellStyle name="入力 3 8" xfId="17659"/>
    <cellStyle name="入力 3 8 2" xfId="17660"/>
    <cellStyle name="入力 3 8 3" xfId="17661"/>
    <cellStyle name="入力 3 9" xfId="17662"/>
    <cellStyle name="入力 30" xfId="46212"/>
    <cellStyle name="入力 30 2" xfId="46444"/>
    <cellStyle name="入力 31" xfId="45759"/>
    <cellStyle name="入力 4" xfId="17663"/>
    <cellStyle name="入力 4 10" xfId="17664"/>
    <cellStyle name="入力 4 11" xfId="17665"/>
    <cellStyle name="入力 4 12" xfId="46004"/>
    <cellStyle name="入力 4 13" xfId="45736"/>
    <cellStyle name="入力 4 2" xfId="17666"/>
    <cellStyle name="入力 4 2 10" xfId="46235"/>
    <cellStyle name="入力 4 2 11" xfId="46467"/>
    <cellStyle name="入力 4 2 2" xfId="17667"/>
    <cellStyle name="入力 4 2 2 10" xfId="17668"/>
    <cellStyle name="入力 4 2 2 2" xfId="17669"/>
    <cellStyle name="入力 4 2 2 2 2" xfId="17670"/>
    <cellStyle name="入力 4 2 2 2 2 2" xfId="17671"/>
    <cellStyle name="入力 4 2 2 2 2 3" xfId="17672"/>
    <cellStyle name="入力 4 2 2 2 3" xfId="17673"/>
    <cellStyle name="入力 4 2 2 2 3 2" xfId="17674"/>
    <cellStyle name="入力 4 2 2 2 3 3" xfId="17675"/>
    <cellStyle name="入力 4 2 2 2 4" xfId="17676"/>
    <cellStyle name="入力 4 2 2 2 5" xfId="17677"/>
    <cellStyle name="入力 4 2 2 3" xfId="17678"/>
    <cellStyle name="入力 4 2 2 3 2" xfId="17679"/>
    <cellStyle name="入力 4 2 2 3 2 2" xfId="17680"/>
    <cellStyle name="入力 4 2 2 3 2 3" xfId="17681"/>
    <cellStyle name="入力 4 2 2 3 3" xfId="17682"/>
    <cellStyle name="入力 4 2 2 3 3 2" xfId="17683"/>
    <cellStyle name="入力 4 2 2 3 3 3" xfId="17684"/>
    <cellStyle name="入力 4 2 2 3 4" xfId="17685"/>
    <cellStyle name="入力 4 2 2 3 5" xfId="17686"/>
    <cellStyle name="入力 4 2 2 4" xfId="17687"/>
    <cellStyle name="入力 4 2 2 4 2" xfId="17688"/>
    <cellStyle name="入力 4 2 2 4 2 2" xfId="17689"/>
    <cellStyle name="入力 4 2 2 4 2 3" xfId="17690"/>
    <cellStyle name="入力 4 2 2 4 3" xfId="17691"/>
    <cellStyle name="入力 4 2 2 4 3 2" xfId="17692"/>
    <cellStyle name="入力 4 2 2 4 3 3" xfId="17693"/>
    <cellStyle name="入力 4 2 2 4 4" xfId="17694"/>
    <cellStyle name="入力 4 2 2 4 5" xfId="17695"/>
    <cellStyle name="入力 4 2 2 5" xfId="17696"/>
    <cellStyle name="入力 4 2 2 5 2" xfId="17697"/>
    <cellStyle name="入力 4 2 2 5 2 2" xfId="17698"/>
    <cellStyle name="入力 4 2 2 5 2 3" xfId="17699"/>
    <cellStyle name="入力 4 2 2 5 3" xfId="17700"/>
    <cellStyle name="入力 4 2 2 5 3 2" xfId="17701"/>
    <cellStyle name="入力 4 2 2 5 3 3" xfId="17702"/>
    <cellStyle name="入力 4 2 2 5 4" xfId="17703"/>
    <cellStyle name="入力 4 2 2 5 5" xfId="17704"/>
    <cellStyle name="入力 4 2 2 6" xfId="17705"/>
    <cellStyle name="入力 4 2 2 6 2" xfId="17706"/>
    <cellStyle name="入力 4 2 2 6 2 2" xfId="17707"/>
    <cellStyle name="入力 4 2 2 6 2 3" xfId="17708"/>
    <cellStyle name="入力 4 2 2 6 3" xfId="17709"/>
    <cellStyle name="入力 4 2 2 6 3 2" xfId="17710"/>
    <cellStyle name="入力 4 2 2 6 3 3" xfId="17711"/>
    <cellStyle name="入力 4 2 2 6 4" xfId="17712"/>
    <cellStyle name="入力 4 2 2 6 5" xfId="17713"/>
    <cellStyle name="入力 4 2 2 7" xfId="17714"/>
    <cellStyle name="入力 4 2 2 7 2" xfId="17715"/>
    <cellStyle name="入力 4 2 2 7 3" xfId="17716"/>
    <cellStyle name="入力 4 2 2 8" xfId="17717"/>
    <cellStyle name="入力 4 2 2 8 2" xfId="17718"/>
    <cellStyle name="入力 4 2 2 8 3" xfId="17719"/>
    <cellStyle name="入力 4 2 2 9" xfId="17720"/>
    <cellStyle name="入力 4 2 3" xfId="17721"/>
    <cellStyle name="入力 4 2 3 10" xfId="17722"/>
    <cellStyle name="入力 4 2 3 2" xfId="17723"/>
    <cellStyle name="入力 4 2 3 2 2" xfId="17724"/>
    <cellStyle name="入力 4 2 3 2 2 2" xfId="17725"/>
    <cellStyle name="入力 4 2 3 2 2 3" xfId="17726"/>
    <cellStyle name="入力 4 2 3 2 3" xfId="17727"/>
    <cellStyle name="入力 4 2 3 2 3 2" xfId="17728"/>
    <cellStyle name="入力 4 2 3 2 3 3" xfId="17729"/>
    <cellStyle name="入力 4 2 3 2 4" xfId="17730"/>
    <cellStyle name="入力 4 2 3 2 5" xfId="17731"/>
    <cellStyle name="入力 4 2 3 3" xfId="17732"/>
    <cellStyle name="入力 4 2 3 3 2" xfId="17733"/>
    <cellStyle name="入力 4 2 3 3 2 2" xfId="17734"/>
    <cellStyle name="入力 4 2 3 3 2 3" xfId="17735"/>
    <cellStyle name="入力 4 2 3 3 3" xfId="17736"/>
    <cellStyle name="入力 4 2 3 3 3 2" xfId="17737"/>
    <cellStyle name="入力 4 2 3 3 3 3" xfId="17738"/>
    <cellStyle name="入力 4 2 3 3 4" xfId="17739"/>
    <cellStyle name="入力 4 2 3 3 5" xfId="17740"/>
    <cellStyle name="入力 4 2 3 4" xfId="17741"/>
    <cellStyle name="入力 4 2 3 4 2" xfId="17742"/>
    <cellStyle name="入力 4 2 3 4 2 2" xfId="17743"/>
    <cellStyle name="入力 4 2 3 4 2 3" xfId="17744"/>
    <cellStyle name="入力 4 2 3 4 3" xfId="17745"/>
    <cellStyle name="入力 4 2 3 4 3 2" xfId="17746"/>
    <cellStyle name="入力 4 2 3 4 3 3" xfId="17747"/>
    <cellStyle name="入力 4 2 3 4 4" xfId="17748"/>
    <cellStyle name="入力 4 2 3 4 5" xfId="17749"/>
    <cellStyle name="入力 4 2 3 5" xfId="17750"/>
    <cellStyle name="入力 4 2 3 5 2" xfId="17751"/>
    <cellStyle name="入力 4 2 3 5 2 2" xfId="17752"/>
    <cellStyle name="入力 4 2 3 5 2 3" xfId="17753"/>
    <cellStyle name="入力 4 2 3 5 3" xfId="17754"/>
    <cellStyle name="入力 4 2 3 5 3 2" xfId="17755"/>
    <cellStyle name="入力 4 2 3 5 3 3" xfId="17756"/>
    <cellStyle name="入力 4 2 3 5 4" xfId="17757"/>
    <cellStyle name="入力 4 2 3 5 5" xfId="17758"/>
    <cellStyle name="入力 4 2 3 6" xfId="17759"/>
    <cellStyle name="入力 4 2 3 6 2" xfId="17760"/>
    <cellStyle name="入力 4 2 3 6 2 2" xfId="17761"/>
    <cellStyle name="入力 4 2 3 6 2 3" xfId="17762"/>
    <cellStyle name="入力 4 2 3 6 3" xfId="17763"/>
    <cellStyle name="入力 4 2 3 6 3 2" xfId="17764"/>
    <cellStyle name="入力 4 2 3 6 3 3" xfId="17765"/>
    <cellStyle name="入力 4 2 3 6 4" xfId="17766"/>
    <cellStyle name="入力 4 2 3 6 5" xfId="17767"/>
    <cellStyle name="入力 4 2 3 7" xfId="17768"/>
    <cellStyle name="入力 4 2 3 7 2" xfId="17769"/>
    <cellStyle name="入力 4 2 3 7 3" xfId="17770"/>
    <cellStyle name="入力 4 2 3 8" xfId="17771"/>
    <cellStyle name="入力 4 2 3 8 2" xfId="17772"/>
    <cellStyle name="入力 4 2 3 8 3" xfId="17773"/>
    <cellStyle name="入力 4 2 3 9" xfId="17774"/>
    <cellStyle name="入力 4 2 4" xfId="17775"/>
    <cellStyle name="入力 4 2 4 2" xfId="17776"/>
    <cellStyle name="入力 4 2 4 2 2" xfId="17777"/>
    <cellStyle name="入力 4 2 4 2 3" xfId="17778"/>
    <cellStyle name="入力 4 2 4 3" xfId="17779"/>
    <cellStyle name="入力 4 2 4 3 2" xfId="17780"/>
    <cellStyle name="入力 4 2 4 3 3" xfId="17781"/>
    <cellStyle name="入力 4 2 4 4" xfId="17782"/>
    <cellStyle name="入力 4 2 4 5" xfId="17783"/>
    <cellStyle name="入力 4 2 5" xfId="17784"/>
    <cellStyle name="入力 4 2 5 2" xfId="17785"/>
    <cellStyle name="入力 4 2 5 2 2" xfId="17786"/>
    <cellStyle name="入力 4 2 5 2 3" xfId="17787"/>
    <cellStyle name="入力 4 2 5 3" xfId="17788"/>
    <cellStyle name="入力 4 2 5 3 2" xfId="17789"/>
    <cellStyle name="入力 4 2 5 3 3" xfId="17790"/>
    <cellStyle name="入力 4 2 5 4" xfId="17791"/>
    <cellStyle name="入力 4 2 5 5" xfId="17792"/>
    <cellStyle name="入力 4 2 6" xfId="17793"/>
    <cellStyle name="入力 4 2 6 2" xfId="17794"/>
    <cellStyle name="入力 4 2 6 2 2" xfId="17795"/>
    <cellStyle name="入力 4 2 6 2 3" xfId="17796"/>
    <cellStyle name="入力 4 2 6 3" xfId="17797"/>
    <cellStyle name="入力 4 2 6 3 2" xfId="17798"/>
    <cellStyle name="入力 4 2 6 3 3" xfId="17799"/>
    <cellStyle name="入力 4 2 6 4" xfId="17800"/>
    <cellStyle name="入力 4 2 6 5" xfId="17801"/>
    <cellStyle name="入力 4 2 7" xfId="17802"/>
    <cellStyle name="入力 4 2 7 2" xfId="17803"/>
    <cellStyle name="入力 4 2 7 3" xfId="17804"/>
    <cellStyle name="入力 4 2 8" xfId="17805"/>
    <cellStyle name="入力 4 2 9" xfId="17806"/>
    <cellStyle name="入力 4 3" xfId="17807"/>
    <cellStyle name="入力 4 3 10" xfId="17808"/>
    <cellStyle name="入力 4 3 2" xfId="17809"/>
    <cellStyle name="入力 4 3 2 2" xfId="17810"/>
    <cellStyle name="入力 4 3 2 2 2" xfId="17811"/>
    <cellStyle name="入力 4 3 2 2 3" xfId="17812"/>
    <cellStyle name="入力 4 3 2 3" xfId="17813"/>
    <cellStyle name="入力 4 3 2 3 2" xfId="17814"/>
    <cellStyle name="入力 4 3 2 3 3" xfId="17815"/>
    <cellStyle name="入力 4 3 2 4" xfId="17816"/>
    <cellStyle name="入力 4 3 2 5" xfId="17817"/>
    <cellStyle name="入力 4 3 3" xfId="17818"/>
    <cellStyle name="入力 4 3 3 2" xfId="17819"/>
    <cellStyle name="入力 4 3 3 2 2" xfId="17820"/>
    <cellStyle name="入力 4 3 3 2 3" xfId="17821"/>
    <cellStyle name="入力 4 3 3 3" xfId="17822"/>
    <cellStyle name="入力 4 3 3 3 2" xfId="17823"/>
    <cellStyle name="入力 4 3 3 3 3" xfId="17824"/>
    <cellStyle name="入力 4 3 3 4" xfId="17825"/>
    <cellStyle name="入力 4 3 3 5" xfId="17826"/>
    <cellStyle name="入力 4 3 4" xfId="17827"/>
    <cellStyle name="入力 4 3 4 2" xfId="17828"/>
    <cellStyle name="入力 4 3 4 2 2" xfId="17829"/>
    <cellStyle name="入力 4 3 4 2 3" xfId="17830"/>
    <cellStyle name="入力 4 3 4 3" xfId="17831"/>
    <cellStyle name="入力 4 3 4 3 2" xfId="17832"/>
    <cellStyle name="入力 4 3 4 3 3" xfId="17833"/>
    <cellStyle name="入力 4 3 4 4" xfId="17834"/>
    <cellStyle name="入力 4 3 4 5" xfId="17835"/>
    <cellStyle name="入力 4 3 5" xfId="17836"/>
    <cellStyle name="入力 4 3 5 2" xfId="17837"/>
    <cellStyle name="入力 4 3 5 2 2" xfId="17838"/>
    <cellStyle name="入力 4 3 5 2 3" xfId="17839"/>
    <cellStyle name="入力 4 3 5 3" xfId="17840"/>
    <cellStyle name="入力 4 3 5 3 2" xfId="17841"/>
    <cellStyle name="入力 4 3 5 3 3" xfId="17842"/>
    <cellStyle name="入力 4 3 5 4" xfId="17843"/>
    <cellStyle name="入力 4 3 5 5" xfId="17844"/>
    <cellStyle name="入力 4 3 6" xfId="17845"/>
    <cellStyle name="入力 4 3 6 2" xfId="17846"/>
    <cellStyle name="入力 4 3 6 2 2" xfId="17847"/>
    <cellStyle name="入力 4 3 6 2 3" xfId="17848"/>
    <cellStyle name="入力 4 3 6 3" xfId="17849"/>
    <cellStyle name="入力 4 3 6 3 2" xfId="17850"/>
    <cellStyle name="入力 4 3 6 3 3" xfId="17851"/>
    <cellStyle name="入力 4 3 6 4" xfId="17852"/>
    <cellStyle name="入力 4 3 6 5" xfId="17853"/>
    <cellStyle name="入力 4 3 7" xfId="17854"/>
    <cellStyle name="入力 4 3 7 2" xfId="17855"/>
    <cellStyle name="入力 4 3 7 3" xfId="17856"/>
    <cellStyle name="入力 4 3 8" xfId="17857"/>
    <cellStyle name="入力 4 3 8 2" xfId="17858"/>
    <cellStyle name="入力 4 3 8 3" xfId="17859"/>
    <cellStyle name="入力 4 3 9" xfId="17860"/>
    <cellStyle name="入力 4 4" xfId="17861"/>
    <cellStyle name="入力 4 4 10" xfId="17862"/>
    <cellStyle name="入力 4 4 2" xfId="17863"/>
    <cellStyle name="入力 4 4 2 2" xfId="17864"/>
    <cellStyle name="入力 4 4 2 2 2" xfId="17865"/>
    <cellStyle name="入力 4 4 2 2 3" xfId="17866"/>
    <cellStyle name="入力 4 4 2 3" xfId="17867"/>
    <cellStyle name="入力 4 4 2 3 2" xfId="17868"/>
    <cellStyle name="入力 4 4 2 3 3" xfId="17869"/>
    <cellStyle name="入力 4 4 2 4" xfId="17870"/>
    <cellStyle name="入力 4 4 2 5" xfId="17871"/>
    <cellStyle name="入力 4 4 3" xfId="17872"/>
    <cellStyle name="入力 4 4 3 2" xfId="17873"/>
    <cellStyle name="入力 4 4 3 2 2" xfId="17874"/>
    <cellStyle name="入力 4 4 3 2 3" xfId="17875"/>
    <cellStyle name="入力 4 4 3 3" xfId="17876"/>
    <cellStyle name="入力 4 4 3 3 2" xfId="17877"/>
    <cellStyle name="入力 4 4 3 3 3" xfId="17878"/>
    <cellStyle name="入力 4 4 3 4" xfId="17879"/>
    <cellStyle name="入力 4 4 3 5" xfId="17880"/>
    <cellStyle name="入力 4 4 4" xfId="17881"/>
    <cellStyle name="入力 4 4 4 2" xfId="17882"/>
    <cellStyle name="入力 4 4 4 2 2" xfId="17883"/>
    <cellStyle name="入力 4 4 4 2 3" xfId="17884"/>
    <cellStyle name="入力 4 4 4 3" xfId="17885"/>
    <cellStyle name="入力 4 4 4 3 2" xfId="17886"/>
    <cellStyle name="入力 4 4 4 3 3" xfId="17887"/>
    <cellStyle name="入力 4 4 4 4" xfId="17888"/>
    <cellStyle name="入力 4 4 4 5" xfId="17889"/>
    <cellStyle name="入力 4 4 5" xfId="17890"/>
    <cellStyle name="入力 4 4 5 2" xfId="17891"/>
    <cellStyle name="入力 4 4 5 2 2" xfId="17892"/>
    <cellStyle name="入力 4 4 5 2 3" xfId="17893"/>
    <cellStyle name="入力 4 4 5 3" xfId="17894"/>
    <cellStyle name="入力 4 4 5 3 2" xfId="17895"/>
    <cellStyle name="入力 4 4 5 3 3" xfId="17896"/>
    <cellStyle name="入力 4 4 5 4" xfId="17897"/>
    <cellStyle name="入力 4 4 5 5" xfId="17898"/>
    <cellStyle name="入力 4 4 6" xfId="17899"/>
    <cellStyle name="入力 4 4 6 2" xfId="17900"/>
    <cellStyle name="入力 4 4 6 2 2" xfId="17901"/>
    <cellStyle name="入力 4 4 6 2 3" xfId="17902"/>
    <cellStyle name="入力 4 4 6 3" xfId="17903"/>
    <cellStyle name="入力 4 4 6 3 2" xfId="17904"/>
    <cellStyle name="入力 4 4 6 3 3" xfId="17905"/>
    <cellStyle name="入力 4 4 6 4" xfId="17906"/>
    <cellStyle name="入力 4 4 6 5" xfId="17907"/>
    <cellStyle name="入力 4 4 7" xfId="17908"/>
    <cellStyle name="入力 4 4 7 2" xfId="17909"/>
    <cellStyle name="入力 4 4 7 3" xfId="17910"/>
    <cellStyle name="入力 4 4 8" xfId="17911"/>
    <cellStyle name="入力 4 4 8 2" xfId="17912"/>
    <cellStyle name="入力 4 4 8 3" xfId="17913"/>
    <cellStyle name="入力 4 4 9" xfId="17914"/>
    <cellStyle name="入力 4 5" xfId="17915"/>
    <cellStyle name="入力 4 5 2" xfId="17916"/>
    <cellStyle name="入力 4 5 2 2" xfId="17917"/>
    <cellStyle name="入力 4 5 2 3" xfId="17918"/>
    <cellStyle name="入力 4 5 3" xfId="17919"/>
    <cellStyle name="入力 4 5 3 2" xfId="17920"/>
    <cellStyle name="入力 4 5 3 3" xfId="17921"/>
    <cellStyle name="入力 4 5 4" xfId="17922"/>
    <cellStyle name="入力 4 5 5" xfId="17923"/>
    <cellStyle name="入力 4 6" xfId="17924"/>
    <cellStyle name="入力 4 6 2" xfId="17925"/>
    <cellStyle name="入力 4 6 2 2" xfId="17926"/>
    <cellStyle name="入力 4 6 2 3" xfId="17927"/>
    <cellStyle name="入力 4 6 3" xfId="17928"/>
    <cellStyle name="入力 4 6 3 2" xfId="17929"/>
    <cellStyle name="入力 4 6 3 3" xfId="17930"/>
    <cellStyle name="入力 4 6 4" xfId="17931"/>
    <cellStyle name="入力 4 6 5" xfId="17932"/>
    <cellStyle name="入力 4 7" xfId="17933"/>
    <cellStyle name="入力 4 7 2" xfId="17934"/>
    <cellStyle name="入力 4 7 2 2" xfId="17935"/>
    <cellStyle name="入力 4 7 2 3" xfId="17936"/>
    <cellStyle name="入力 4 7 3" xfId="17937"/>
    <cellStyle name="入力 4 7 3 2" xfId="17938"/>
    <cellStyle name="入力 4 7 3 3" xfId="17939"/>
    <cellStyle name="入力 4 7 4" xfId="17940"/>
    <cellStyle name="入力 4 7 5" xfId="17941"/>
    <cellStyle name="入力 4 8" xfId="17942"/>
    <cellStyle name="入力 4 8 2" xfId="17943"/>
    <cellStyle name="入力 4 8 3" xfId="17944"/>
    <cellStyle name="入力 4 9" xfId="17945"/>
    <cellStyle name="入力 5" xfId="17946"/>
    <cellStyle name="入力 5 10" xfId="17947"/>
    <cellStyle name="入力 5 11" xfId="17948"/>
    <cellStyle name="入力 5 12" xfId="46005"/>
    <cellStyle name="入力 5 13" xfId="45735"/>
    <cellStyle name="入力 5 2" xfId="17949"/>
    <cellStyle name="入力 5 2 10" xfId="46236"/>
    <cellStyle name="入力 5 2 11" xfId="46468"/>
    <cellStyle name="入力 5 2 2" xfId="17950"/>
    <cellStyle name="入力 5 2 2 10" xfId="17951"/>
    <cellStyle name="入力 5 2 2 2" xfId="17952"/>
    <cellStyle name="入力 5 2 2 2 2" xfId="17953"/>
    <cellStyle name="入力 5 2 2 2 2 2" xfId="17954"/>
    <cellStyle name="入力 5 2 2 2 2 3" xfId="17955"/>
    <cellStyle name="入力 5 2 2 2 3" xfId="17956"/>
    <cellStyle name="入力 5 2 2 2 3 2" xfId="17957"/>
    <cellStyle name="入力 5 2 2 2 3 3" xfId="17958"/>
    <cellStyle name="入力 5 2 2 2 4" xfId="17959"/>
    <cellStyle name="入力 5 2 2 2 5" xfId="17960"/>
    <cellStyle name="入力 5 2 2 3" xfId="17961"/>
    <cellStyle name="入力 5 2 2 3 2" xfId="17962"/>
    <cellStyle name="入力 5 2 2 3 2 2" xfId="17963"/>
    <cellStyle name="入力 5 2 2 3 2 3" xfId="17964"/>
    <cellStyle name="入力 5 2 2 3 3" xfId="17965"/>
    <cellStyle name="入力 5 2 2 3 3 2" xfId="17966"/>
    <cellStyle name="入力 5 2 2 3 3 3" xfId="17967"/>
    <cellStyle name="入力 5 2 2 3 4" xfId="17968"/>
    <cellStyle name="入力 5 2 2 3 5" xfId="17969"/>
    <cellStyle name="入力 5 2 2 4" xfId="17970"/>
    <cellStyle name="入力 5 2 2 4 2" xfId="17971"/>
    <cellStyle name="入力 5 2 2 4 2 2" xfId="17972"/>
    <cellStyle name="入力 5 2 2 4 2 3" xfId="17973"/>
    <cellStyle name="入力 5 2 2 4 3" xfId="17974"/>
    <cellStyle name="入力 5 2 2 4 3 2" xfId="17975"/>
    <cellStyle name="入力 5 2 2 4 3 3" xfId="17976"/>
    <cellStyle name="入力 5 2 2 4 4" xfId="17977"/>
    <cellStyle name="入力 5 2 2 4 5" xfId="17978"/>
    <cellStyle name="入力 5 2 2 5" xfId="17979"/>
    <cellStyle name="入力 5 2 2 5 2" xfId="17980"/>
    <cellStyle name="入力 5 2 2 5 2 2" xfId="17981"/>
    <cellStyle name="入力 5 2 2 5 2 3" xfId="17982"/>
    <cellStyle name="入力 5 2 2 5 3" xfId="17983"/>
    <cellStyle name="入力 5 2 2 5 3 2" xfId="17984"/>
    <cellStyle name="入力 5 2 2 5 3 3" xfId="17985"/>
    <cellStyle name="入力 5 2 2 5 4" xfId="17986"/>
    <cellStyle name="入力 5 2 2 5 5" xfId="17987"/>
    <cellStyle name="入力 5 2 2 6" xfId="17988"/>
    <cellStyle name="入力 5 2 2 6 2" xfId="17989"/>
    <cellStyle name="入力 5 2 2 6 2 2" xfId="17990"/>
    <cellStyle name="入力 5 2 2 6 2 3" xfId="17991"/>
    <cellStyle name="入力 5 2 2 6 3" xfId="17992"/>
    <cellStyle name="入力 5 2 2 6 3 2" xfId="17993"/>
    <cellStyle name="入力 5 2 2 6 3 3" xfId="17994"/>
    <cellStyle name="入力 5 2 2 6 4" xfId="17995"/>
    <cellStyle name="入力 5 2 2 6 5" xfId="17996"/>
    <cellStyle name="入力 5 2 2 7" xfId="17997"/>
    <cellStyle name="入力 5 2 2 7 2" xfId="17998"/>
    <cellStyle name="入力 5 2 2 7 3" xfId="17999"/>
    <cellStyle name="入力 5 2 2 8" xfId="18000"/>
    <cellStyle name="入力 5 2 2 8 2" xfId="18001"/>
    <cellStyle name="入力 5 2 2 8 3" xfId="18002"/>
    <cellStyle name="入力 5 2 2 9" xfId="18003"/>
    <cellStyle name="入力 5 2 3" xfId="18004"/>
    <cellStyle name="入力 5 2 3 10" xfId="18005"/>
    <cellStyle name="入力 5 2 3 2" xfId="18006"/>
    <cellStyle name="入力 5 2 3 2 2" xfId="18007"/>
    <cellStyle name="入力 5 2 3 2 2 2" xfId="18008"/>
    <cellStyle name="入力 5 2 3 2 2 3" xfId="18009"/>
    <cellStyle name="入力 5 2 3 2 3" xfId="18010"/>
    <cellStyle name="入力 5 2 3 2 3 2" xfId="18011"/>
    <cellStyle name="入力 5 2 3 2 3 3" xfId="18012"/>
    <cellStyle name="入力 5 2 3 2 4" xfId="18013"/>
    <cellStyle name="入力 5 2 3 2 5" xfId="18014"/>
    <cellStyle name="入力 5 2 3 3" xfId="18015"/>
    <cellStyle name="入力 5 2 3 3 2" xfId="18016"/>
    <cellStyle name="入力 5 2 3 3 2 2" xfId="18017"/>
    <cellStyle name="入力 5 2 3 3 2 3" xfId="18018"/>
    <cellStyle name="入力 5 2 3 3 3" xfId="18019"/>
    <cellStyle name="入力 5 2 3 3 3 2" xfId="18020"/>
    <cellStyle name="入力 5 2 3 3 3 3" xfId="18021"/>
    <cellStyle name="入力 5 2 3 3 4" xfId="18022"/>
    <cellStyle name="入力 5 2 3 3 5" xfId="18023"/>
    <cellStyle name="入力 5 2 3 4" xfId="18024"/>
    <cellStyle name="入力 5 2 3 4 2" xfId="18025"/>
    <cellStyle name="入力 5 2 3 4 2 2" xfId="18026"/>
    <cellStyle name="入力 5 2 3 4 2 3" xfId="18027"/>
    <cellStyle name="入力 5 2 3 4 3" xfId="18028"/>
    <cellStyle name="入力 5 2 3 4 3 2" xfId="18029"/>
    <cellStyle name="入力 5 2 3 4 3 3" xfId="18030"/>
    <cellStyle name="入力 5 2 3 4 4" xfId="18031"/>
    <cellStyle name="入力 5 2 3 4 5" xfId="18032"/>
    <cellStyle name="入力 5 2 3 5" xfId="18033"/>
    <cellStyle name="入力 5 2 3 5 2" xfId="18034"/>
    <cellStyle name="入力 5 2 3 5 2 2" xfId="18035"/>
    <cellStyle name="入力 5 2 3 5 2 3" xfId="18036"/>
    <cellStyle name="入力 5 2 3 5 3" xfId="18037"/>
    <cellStyle name="入力 5 2 3 5 3 2" xfId="18038"/>
    <cellStyle name="入力 5 2 3 5 3 3" xfId="18039"/>
    <cellStyle name="入力 5 2 3 5 4" xfId="18040"/>
    <cellStyle name="入力 5 2 3 5 5" xfId="18041"/>
    <cellStyle name="入力 5 2 3 6" xfId="18042"/>
    <cellStyle name="入力 5 2 3 6 2" xfId="18043"/>
    <cellStyle name="入力 5 2 3 6 2 2" xfId="18044"/>
    <cellStyle name="入力 5 2 3 6 2 3" xfId="18045"/>
    <cellStyle name="入力 5 2 3 6 3" xfId="18046"/>
    <cellStyle name="入力 5 2 3 6 3 2" xfId="18047"/>
    <cellStyle name="入力 5 2 3 6 3 3" xfId="18048"/>
    <cellStyle name="入力 5 2 3 6 4" xfId="18049"/>
    <cellStyle name="入力 5 2 3 6 5" xfId="18050"/>
    <cellStyle name="入力 5 2 3 7" xfId="18051"/>
    <cellStyle name="入力 5 2 3 7 2" xfId="18052"/>
    <cellStyle name="入力 5 2 3 7 3" xfId="18053"/>
    <cellStyle name="入力 5 2 3 8" xfId="18054"/>
    <cellStyle name="入力 5 2 3 8 2" xfId="18055"/>
    <cellStyle name="入力 5 2 3 8 3" xfId="18056"/>
    <cellStyle name="入力 5 2 3 9" xfId="18057"/>
    <cellStyle name="入力 5 2 4" xfId="18058"/>
    <cellStyle name="入力 5 2 4 2" xfId="18059"/>
    <cellStyle name="入力 5 2 4 2 2" xfId="18060"/>
    <cellStyle name="入力 5 2 4 2 3" xfId="18061"/>
    <cellStyle name="入力 5 2 4 3" xfId="18062"/>
    <cellStyle name="入力 5 2 4 3 2" xfId="18063"/>
    <cellStyle name="入力 5 2 4 3 3" xfId="18064"/>
    <cellStyle name="入力 5 2 4 4" xfId="18065"/>
    <cellStyle name="入力 5 2 4 5" xfId="18066"/>
    <cellStyle name="入力 5 2 5" xfId="18067"/>
    <cellStyle name="入力 5 2 5 2" xfId="18068"/>
    <cellStyle name="入力 5 2 5 2 2" xfId="18069"/>
    <cellStyle name="入力 5 2 5 2 3" xfId="18070"/>
    <cellStyle name="入力 5 2 5 3" xfId="18071"/>
    <cellStyle name="入力 5 2 5 3 2" xfId="18072"/>
    <cellStyle name="入力 5 2 5 3 3" xfId="18073"/>
    <cellStyle name="入力 5 2 5 4" xfId="18074"/>
    <cellStyle name="入力 5 2 5 5" xfId="18075"/>
    <cellStyle name="入力 5 2 6" xfId="18076"/>
    <cellStyle name="入力 5 2 6 2" xfId="18077"/>
    <cellStyle name="入力 5 2 6 2 2" xfId="18078"/>
    <cellStyle name="入力 5 2 6 2 3" xfId="18079"/>
    <cellStyle name="入力 5 2 6 3" xfId="18080"/>
    <cellStyle name="入力 5 2 6 3 2" xfId="18081"/>
    <cellStyle name="入力 5 2 6 3 3" xfId="18082"/>
    <cellStyle name="入力 5 2 6 4" xfId="18083"/>
    <cellStyle name="入力 5 2 6 5" xfId="18084"/>
    <cellStyle name="入力 5 2 7" xfId="18085"/>
    <cellStyle name="入力 5 2 7 2" xfId="18086"/>
    <cellStyle name="入力 5 2 7 3" xfId="18087"/>
    <cellStyle name="入力 5 2 8" xfId="18088"/>
    <cellStyle name="入力 5 2 9" xfId="18089"/>
    <cellStyle name="入力 5 3" xfId="18090"/>
    <cellStyle name="入力 5 3 10" xfId="18091"/>
    <cellStyle name="入力 5 3 2" xfId="18092"/>
    <cellStyle name="入力 5 3 2 2" xfId="18093"/>
    <cellStyle name="入力 5 3 2 2 2" xfId="18094"/>
    <cellStyle name="入力 5 3 2 2 3" xfId="18095"/>
    <cellStyle name="入力 5 3 2 3" xfId="18096"/>
    <cellStyle name="入力 5 3 2 3 2" xfId="18097"/>
    <cellStyle name="入力 5 3 2 3 3" xfId="18098"/>
    <cellStyle name="入力 5 3 2 4" xfId="18099"/>
    <cellStyle name="入力 5 3 2 5" xfId="18100"/>
    <cellStyle name="入力 5 3 3" xfId="18101"/>
    <cellStyle name="入力 5 3 3 2" xfId="18102"/>
    <cellStyle name="入力 5 3 3 2 2" xfId="18103"/>
    <cellStyle name="入力 5 3 3 2 3" xfId="18104"/>
    <cellStyle name="入力 5 3 3 3" xfId="18105"/>
    <cellStyle name="入力 5 3 3 3 2" xfId="18106"/>
    <cellStyle name="入力 5 3 3 3 3" xfId="18107"/>
    <cellStyle name="入力 5 3 3 4" xfId="18108"/>
    <cellStyle name="入力 5 3 3 5" xfId="18109"/>
    <cellStyle name="入力 5 3 4" xfId="18110"/>
    <cellStyle name="入力 5 3 4 2" xfId="18111"/>
    <cellStyle name="入力 5 3 4 2 2" xfId="18112"/>
    <cellStyle name="入力 5 3 4 2 3" xfId="18113"/>
    <cellStyle name="入力 5 3 4 3" xfId="18114"/>
    <cellStyle name="入力 5 3 4 3 2" xfId="18115"/>
    <cellStyle name="入力 5 3 4 3 3" xfId="18116"/>
    <cellStyle name="入力 5 3 4 4" xfId="18117"/>
    <cellStyle name="入力 5 3 4 5" xfId="18118"/>
    <cellStyle name="入力 5 3 5" xfId="18119"/>
    <cellStyle name="入力 5 3 5 2" xfId="18120"/>
    <cellStyle name="入力 5 3 5 2 2" xfId="18121"/>
    <cellStyle name="入力 5 3 5 2 3" xfId="18122"/>
    <cellStyle name="入力 5 3 5 3" xfId="18123"/>
    <cellStyle name="入力 5 3 5 3 2" xfId="18124"/>
    <cellStyle name="入力 5 3 5 3 3" xfId="18125"/>
    <cellStyle name="入力 5 3 5 4" xfId="18126"/>
    <cellStyle name="入力 5 3 5 5" xfId="18127"/>
    <cellStyle name="入力 5 3 6" xfId="18128"/>
    <cellStyle name="入力 5 3 6 2" xfId="18129"/>
    <cellStyle name="入力 5 3 6 2 2" xfId="18130"/>
    <cellStyle name="入力 5 3 6 2 3" xfId="18131"/>
    <cellStyle name="入力 5 3 6 3" xfId="18132"/>
    <cellStyle name="入力 5 3 6 3 2" xfId="18133"/>
    <cellStyle name="入力 5 3 6 3 3" xfId="18134"/>
    <cellStyle name="入力 5 3 6 4" xfId="18135"/>
    <cellStyle name="入力 5 3 6 5" xfId="18136"/>
    <cellStyle name="入力 5 3 7" xfId="18137"/>
    <cellStyle name="入力 5 3 7 2" xfId="18138"/>
    <cellStyle name="入力 5 3 7 3" xfId="18139"/>
    <cellStyle name="入力 5 3 8" xfId="18140"/>
    <cellStyle name="入力 5 3 8 2" xfId="18141"/>
    <cellStyle name="入力 5 3 8 3" xfId="18142"/>
    <cellStyle name="入力 5 3 9" xfId="18143"/>
    <cellStyle name="入力 5 4" xfId="18144"/>
    <cellStyle name="入力 5 4 10" xfId="18145"/>
    <cellStyle name="入力 5 4 2" xfId="18146"/>
    <cellStyle name="入力 5 4 2 2" xfId="18147"/>
    <cellStyle name="入力 5 4 2 2 2" xfId="18148"/>
    <cellStyle name="入力 5 4 2 2 3" xfId="18149"/>
    <cellStyle name="入力 5 4 2 3" xfId="18150"/>
    <cellStyle name="入力 5 4 2 3 2" xfId="18151"/>
    <cellStyle name="入力 5 4 2 3 3" xfId="18152"/>
    <cellStyle name="入力 5 4 2 4" xfId="18153"/>
    <cellStyle name="入力 5 4 2 5" xfId="18154"/>
    <cellStyle name="入力 5 4 3" xfId="18155"/>
    <cellStyle name="入力 5 4 3 2" xfId="18156"/>
    <cellStyle name="入力 5 4 3 2 2" xfId="18157"/>
    <cellStyle name="入力 5 4 3 2 3" xfId="18158"/>
    <cellStyle name="入力 5 4 3 3" xfId="18159"/>
    <cellStyle name="入力 5 4 3 3 2" xfId="18160"/>
    <cellStyle name="入力 5 4 3 3 3" xfId="18161"/>
    <cellStyle name="入力 5 4 3 4" xfId="18162"/>
    <cellStyle name="入力 5 4 3 5" xfId="18163"/>
    <cellStyle name="入力 5 4 4" xfId="18164"/>
    <cellStyle name="入力 5 4 4 2" xfId="18165"/>
    <cellStyle name="入力 5 4 4 2 2" xfId="18166"/>
    <cellStyle name="入力 5 4 4 2 3" xfId="18167"/>
    <cellStyle name="入力 5 4 4 3" xfId="18168"/>
    <cellStyle name="入力 5 4 4 3 2" xfId="18169"/>
    <cellStyle name="入力 5 4 4 3 3" xfId="18170"/>
    <cellStyle name="入力 5 4 4 4" xfId="18171"/>
    <cellStyle name="入力 5 4 4 5" xfId="18172"/>
    <cellStyle name="入力 5 4 5" xfId="18173"/>
    <cellStyle name="入力 5 4 5 2" xfId="18174"/>
    <cellStyle name="入力 5 4 5 2 2" xfId="18175"/>
    <cellStyle name="入力 5 4 5 2 3" xfId="18176"/>
    <cellStyle name="入力 5 4 5 3" xfId="18177"/>
    <cellStyle name="入力 5 4 5 3 2" xfId="18178"/>
    <cellStyle name="入力 5 4 5 3 3" xfId="18179"/>
    <cellStyle name="入力 5 4 5 4" xfId="18180"/>
    <cellStyle name="入力 5 4 5 5" xfId="18181"/>
    <cellStyle name="入力 5 4 6" xfId="18182"/>
    <cellStyle name="入力 5 4 6 2" xfId="18183"/>
    <cellStyle name="入力 5 4 6 2 2" xfId="18184"/>
    <cellStyle name="入力 5 4 6 2 3" xfId="18185"/>
    <cellStyle name="入力 5 4 6 3" xfId="18186"/>
    <cellStyle name="入力 5 4 6 3 2" xfId="18187"/>
    <cellStyle name="入力 5 4 6 3 3" xfId="18188"/>
    <cellStyle name="入力 5 4 6 4" xfId="18189"/>
    <cellStyle name="入力 5 4 6 5" xfId="18190"/>
    <cellStyle name="入力 5 4 7" xfId="18191"/>
    <cellStyle name="入力 5 4 7 2" xfId="18192"/>
    <cellStyle name="入力 5 4 7 3" xfId="18193"/>
    <cellStyle name="入力 5 4 8" xfId="18194"/>
    <cellStyle name="入力 5 4 8 2" xfId="18195"/>
    <cellStyle name="入力 5 4 8 3" xfId="18196"/>
    <cellStyle name="入力 5 4 9" xfId="18197"/>
    <cellStyle name="入力 5 5" xfId="18198"/>
    <cellStyle name="入力 5 5 2" xfId="18199"/>
    <cellStyle name="入力 5 5 2 2" xfId="18200"/>
    <cellStyle name="入力 5 5 2 3" xfId="18201"/>
    <cellStyle name="入力 5 5 3" xfId="18202"/>
    <cellStyle name="入力 5 5 3 2" xfId="18203"/>
    <cellStyle name="入力 5 5 3 3" xfId="18204"/>
    <cellStyle name="入力 5 5 4" xfId="18205"/>
    <cellStyle name="入力 5 5 5" xfId="18206"/>
    <cellStyle name="入力 5 6" xfId="18207"/>
    <cellStyle name="入力 5 6 2" xfId="18208"/>
    <cellStyle name="入力 5 6 2 2" xfId="18209"/>
    <cellStyle name="入力 5 6 2 3" xfId="18210"/>
    <cellStyle name="入力 5 6 3" xfId="18211"/>
    <cellStyle name="入力 5 6 3 2" xfId="18212"/>
    <cellStyle name="入力 5 6 3 3" xfId="18213"/>
    <cellStyle name="入力 5 6 4" xfId="18214"/>
    <cellStyle name="入力 5 6 5" xfId="18215"/>
    <cellStyle name="入力 5 7" xfId="18216"/>
    <cellStyle name="入力 5 7 2" xfId="18217"/>
    <cellStyle name="入力 5 7 2 2" xfId="18218"/>
    <cellStyle name="入力 5 7 2 3" xfId="18219"/>
    <cellStyle name="入力 5 7 3" xfId="18220"/>
    <cellStyle name="入力 5 7 3 2" xfId="18221"/>
    <cellStyle name="入力 5 7 3 3" xfId="18222"/>
    <cellStyle name="入力 5 7 4" xfId="18223"/>
    <cellStyle name="入力 5 7 5" xfId="18224"/>
    <cellStyle name="入力 5 8" xfId="18225"/>
    <cellStyle name="入力 5 8 2" xfId="18226"/>
    <cellStyle name="入力 5 8 3" xfId="18227"/>
    <cellStyle name="入力 5 9" xfId="18228"/>
    <cellStyle name="入力 6" xfId="18229"/>
    <cellStyle name="入力 6 10" xfId="18230"/>
    <cellStyle name="入力 6 11" xfId="18231"/>
    <cellStyle name="入力 6 12" xfId="46006"/>
    <cellStyle name="入力 6 13" xfId="45734"/>
    <cellStyle name="入力 6 2" xfId="18232"/>
    <cellStyle name="入力 6 2 10" xfId="46237"/>
    <cellStyle name="入力 6 2 11" xfId="46469"/>
    <cellStyle name="入力 6 2 2" xfId="18233"/>
    <cellStyle name="入力 6 2 2 10" xfId="18234"/>
    <cellStyle name="入力 6 2 2 2" xfId="18235"/>
    <cellStyle name="入力 6 2 2 2 2" xfId="18236"/>
    <cellStyle name="入力 6 2 2 2 2 2" xfId="18237"/>
    <cellStyle name="入力 6 2 2 2 2 3" xfId="18238"/>
    <cellStyle name="入力 6 2 2 2 3" xfId="18239"/>
    <cellStyle name="入力 6 2 2 2 3 2" xfId="18240"/>
    <cellStyle name="入力 6 2 2 2 3 3" xfId="18241"/>
    <cellStyle name="入力 6 2 2 2 4" xfId="18242"/>
    <cellStyle name="入力 6 2 2 2 5" xfId="18243"/>
    <cellStyle name="入力 6 2 2 3" xfId="18244"/>
    <cellStyle name="入力 6 2 2 3 2" xfId="18245"/>
    <cellStyle name="入力 6 2 2 3 2 2" xfId="18246"/>
    <cellStyle name="入力 6 2 2 3 2 3" xfId="18247"/>
    <cellStyle name="入力 6 2 2 3 3" xfId="18248"/>
    <cellStyle name="入力 6 2 2 3 3 2" xfId="18249"/>
    <cellStyle name="入力 6 2 2 3 3 3" xfId="18250"/>
    <cellStyle name="入力 6 2 2 3 4" xfId="18251"/>
    <cellStyle name="入力 6 2 2 3 5" xfId="18252"/>
    <cellStyle name="入力 6 2 2 4" xfId="18253"/>
    <cellStyle name="入力 6 2 2 4 2" xfId="18254"/>
    <cellStyle name="入力 6 2 2 4 2 2" xfId="18255"/>
    <cellStyle name="入力 6 2 2 4 2 3" xfId="18256"/>
    <cellStyle name="入力 6 2 2 4 3" xfId="18257"/>
    <cellStyle name="入力 6 2 2 4 3 2" xfId="18258"/>
    <cellStyle name="入力 6 2 2 4 3 3" xfId="18259"/>
    <cellStyle name="入力 6 2 2 4 4" xfId="18260"/>
    <cellStyle name="入力 6 2 2 4 5" xfId="18261"/>
    <cellStyle name="入力 6 2 2 5" xfId="18262"/>
    <cellStyle name="入力 6 2 2 5 2" xfId="18263"/>
    <cellStyle name="入力 6 2 2 5 2 2" xfId="18264"/>
    <cellStyle name="入力 6 2 2 5 2 3" xfId="18265"/>
    <cellStyle name="入力 6 2 2 5 3" xfId="18266"/>
    <cellStyle name="入力 6 2 2 5 3 2" xfId="18267"/>
    <cellStyle name="入力 6 2 2 5 3 3" xfId="18268"/>
    <cellStyle name="入力 6 2 2 5 4" xfId="18269"/>
    <cellStyle name="入力 6 2 2 5 5" xfId="18270"/>
    <cellStyle name="入力 6 2 2 6" xfId="18271"/>
    <cellStyle name="入力 6 2 2 6 2" xfId="18272"/>
    <cellStyle name="入力 6 2 2 6 2 2" xfId="18273"/>
    <cellStyle name="入力 6 2 2 6 2 3" xfId="18274"/>
    <cellStyle name="入力 6 2 2 6 3" xfId="18275"/>
    <cellStyle name="入力 6 2 2 6 3 2" xfId="18276"/>
    <cellStyle name="入力 6 2 2 6 3 3" xfId="18277"/>
    <cellStyle name="入力 6 2 2 6 4" xfId="18278"/>
    <cellStyle name="入力 6 2 2 6 5" xfId="18279"/>
    <cellStyle name="入力 6 2 2 7" xfId="18280"/>
    <cellStyle name="入力 6 2 2 7 2" xfId="18281"/>
    <cellStyle name="入力 6 2 2 7 3" xfId="18282"/>
    <cellStyle name="入力 6 2 2 8" xfId="18283"/>
    <cellStyle name="入力 6 2 2 8 2" xfId="18284"/>
    <cellStyle name="入力 6 2 2 8 3" xfId="18285"/>
    <cellStyle name="入力 6 2 2 9" xfId="18286"/>
    <cellStyle name="入力 6 2 3" xfId="18287"/>
    <cellStyle name="入力 6 2 3 10" xfId="18288"/>
    <cellStyle name="入力 6 2 3 2" xfId="18289"/>
    <cellStyle name="入力 6 2 3 2 2" xfId="18290"/>
    <cellStyle name="入力 6 2 3 2 2 2" xfId="18291"/>
    <cellStyle name="入力 6 2 3 2 2 3" xfId="18292"/>
    <cellStyle name="入力 6 2 3 2 3" xfId="18293"/>
    <cellStyle name="入力 6 2 3 2 3 2" xfId="18294"/>
    <cellStyle name="入力 6 2 3 2 3 3" xfId="18295"/>
    <cellStyle name="入力 6 2 3 2 4" xfId="18296"/>
    <cellStyle name="入力 6 2 3 2 5" xfId="18297"/>
    <cellStyle name="入力 6 2 3 3" xfId="18298"/>
    <cellStyle name="入力 6 2 3 3 2" xfId="18299"/>
    <cellStyle name="入力 6 2 3 3 2 2" xfId="18300"/>
    <cellStyle name="入力 6 2 3 3 2 3" xfId="18301"/>
    <cellStyle name="入力 6 2 3 3 3" xfId="18302"/>
    <cellStyle name="入力 6 2 3 3 3 2" xfId="18303"/>
    <cellStyle name="入力 6 2 3 3 3 3" xfId="18304"/>
    <cellStyle name="入力 6 2 3 3 4" xfId="18305"/>
    <cellStyle name="入力 6 2 3 3 5" xfId="18306"/>
    <cellStyle name="入力 6 2 3 4" xfId="18307"/>
    <cellStyle name="入力 6 2 3 4 2" xfId="18308"/>
    <cellStyle name="入力 6 2 3 4 2 2" xfId="18309"/>
    <cellStyle name="入力 6 2 3 4 2 3" xfId="18310"/>
    <cellStyle name="入力 6 2 3 4 3" xfId="18311"/>
    <cellStyle name="入力 6 2 3 4 3 2" xfId="18312"/>
    <cellStyle name="入力 6 2 3 4 3 3" xfId="18313"/>
    <cellStyle name="入力 6 2 3 4 4" xfId="18314"/>
    <cellStyle name="入力 6 2 3 4 5" xfId="18315"/>
    <cellStyle name="入力 6 2 3 5" xfId="18316"/>
    <cellStyle name="入力 6 2 3 5 2" xfId="18317"/>
    <cellStyle name="入力 6 2 3 5 2 2" xfId="18318"/>
    <cellStyle name="入力 6 2 3 5 2 3" xfId="18319"/>
    <cellStyle name="入力 6 2 3 5 3" xfId="18320"/>
    <cellStyle name="入力 6 2 3 5 3 2" xfId="18321"/>
    <cellStyle name="入力 6 2 3 5 3 3" xfId="18322"/>
    <cellStyle name="入力 6 2 3 5 4" xfId="18323"/>
    <cellStyle name="入力 6 2 3 5 5" xfId="18324"/>
    <cellStyle name="入力 6 2 3 6" xfId="18325"/>
    <cellStyle name="入力 6 2 3 6 2" xfId="18326"/>
    <cellStyle name="入力 6 2 3 6 2 2" xfId="18327"/>
    <cellStyle name="入力 6 2 3 6 2 3" xfId="18328"/>
    <cellStyle name="入力 6 2 3 6 3" xfId="18329"/>
    <cellStyle name="入力 6 2 3 6 3 2" xfId="18330"/>
    <cellStyle name="入力 6 2 3 6 3 3" xfId="18331"/>
    <cellStyle name="入力 6 2 3 6 4" xfId="18332"/>
    <cellStyle name="入力 6 2 3 6 5" xfId="18333"/>
    <cellStyle name="入力 6 2 3 7" xfId="18334"/>
    <cellStyle name="入力 6 2 3 7 2" xfId="18335"/>
    <cellStyle name="入力 6 2 3 7 3" xfId="18336"/>
    <cellStyle name="入力 6 2 3 8" xfId="18337"/>
    <cellStyle name="入力 6 2 3 8 2" xfId="18338"/>
    <cellStyle name="入力 6 2 3 8 3" xfId="18339"/>
    <cellStyle name="入力 6 2 3 9" xfId="18340"/>
    <cellStyle name="入力 6 2 4" xfId="18341"/>
    <cellStyle name="入力 6 2 4 2" xfId="18342"/>
    <cellStyle name="入力 6 2 4 2 2" xfId="18343"/>
    <cellStyle name="入力 6 2 4 2 3" xfId="18344"/>
    <cellStyle name="入力 6 2 4 3" xfId="18345"/>
    <cellStyle name="入力 6 2 4 3 2" xfId="18346"/>
    <cellStyle name="入力 6 2 4 3 3" xfId="18347"/>
    <cellStyle name="入力 6 2 4 4" xfId="18348"/>
    <cellStyle name="入力 6 2 4 5" xfId="18349"/>
    <cellStyle name="入力 6 2 5" xfId="18350"/>
    <cellStyle name="入力 6 2 5 2" xfId="18351"/>
    <cellStyle name="入力 6 2 5 2 2" xfId="18352"/>
    <cellStyle name="入力 6 2 5 2 3" xfId="18353"/>
    <cellStyle name="入力 6 2 5 3" xfId="18354"/>
    <cellStyle name="入力 6 2 5 3 2" xfId="18355"/>
    <cellStyle name="入力 6 2 5 3 3" xfId="18356"/>
    <cellStyle name="入力 6 2 5 4" xfId="18357"/>
    <cellStyle name="入力 6 2 5 5" xfId="18358"/>
    <cellStyle name="入力 6 2 6" xfId="18359"/>
    <cellStyle name="入力 6 2 6 2" xfId="18360"/>
    <cellStyle name="入力 6 2 6 2 2" xfId="18361"/>
    <cellStyle name="入力 6 2 6 2 3" xfId="18362"/>
    <cellStyle name="入力 6 2 6 3" xfId="18363"/>
    <cellStyle name="入力 6 2 6 3 2" xfId="18364"/>
    <cellStyle name="入力 6 2 6 3 3" xfId="18365"/>
    <cellStyle name="入力 6 2 6 4" xfId="18366"/>
    <cellStyle name="入力 6 2 6 5" xfId="18367"/>
    <cellStyle name="入力 6 2 7" xfId="18368"/>
    <cellStyle name="入力 6 2 7 2" xfId="18369"/>
    <cellStyle name="入力 6 2 7 3" xfId="18370"/>
    <cellStyle name="入力 6 2 8" xfId="18371"/>
    <cellStyle name="入力 6 2 9" xfId="18372"/>
    <cellStyle name="入力 6 3" xfId="18373"/>
    <cellStyle name="入力 6 3 10" xfId="18374"/>
    <cellStyle name="入力 6 3 2" xfId="18375"/>
    <cellStyle name="入力 6 3 2 2" xfId="18376"/>
    <cellStyle name="入力 6 3 2 2 2" xfId="18377"/>
    <cellStyle name="入力 6 3 2 2 3" xfId="18378"/>
    <cellStyle name="入力 6 3 2 3" xfId="18379"/>
    <cellStyle name="入力 6 3 2 3 2" xfId="18380"/>
    <cellStyle name="入力 6 3 2 3 3" xfId="18381"/>
    <cellStyle name="入力 6 3 2 4" xfId="18382"/>
    <cellStyle name="入力 6 3 2 5" xfId="18383"/>
    <cellStyle name="入力 6 3 3" xfId="18384"/>
    <cellStyle name="入力 6 3 3 2" xfId="18385"/>
    <cellStyle name="入力 6 3 3 2 2" xfId="18386"/>
    <cellStyle name="入力 6 3 3 2 3" xfId="18387"/>
    <cellStyle name="入力 6 3 3 3" xfId="18388"/>
    <cellStyle name="入力 6 3 3 3 2" xfId="18389"/>
    <cellStyle name="入力 6 3 3 3 3" xfId="18390"/>
    <cellStyle name="入力 6 3 3 4" xfId="18391"/>
    <cellStyle name="入力 6 3 3 5" xfId="18392"/>
    <cellStyle name="入力 6 3 4" xfId="18393"/>
    <cellStyle name="入力 6 3 4 2" xfId="18394"/>
    <cellStyle name="入力 6 3 4 2 2" xfId="18395"/>
    <cellStyle name="入力 6 3 4 2 3" xfId="18396"/>
    <cellStyle name="入力 6 3 4 3" xfId="18397"/>
    <cellStyle name="入力 6 3 4 3 2" xfId="18398"/>
    <cellStyle name="入力 6 3 4 3 3" xfId="18399"/>
    <cellStyle name="入力 6 3 4 4" xfId="18400"/>
    <cellStyle name="入力 6 3 4 5" xfId="18401"/>
    <cellStyle name="入力 6 3 5" xfId="18402"/>
    <cellStyle name="入力 6 3 5 2" xfId="18403"/>
    <cellStyle name="入力 6 3 5 2 2" xfId="18404"/>
    <cellStyle name="入力 6 3 5 2 3" xfId="18405"/>
    <cellStyle name="入力 6 3 5 3" xfId="18406"/>
    <cellStyle name="入力 6 3 5 3 2" xfId="18407"/>
    <cellStyle name="入力 6 3 5 3 3" xfId="18408"/>
    <cellStyle name="入力 6 3 5 4" xfId="18409"/>
    <cellStyle name="入力 6 3 5 5" xfId="18410"/>
    <cellStyle name="入力 6 3 6" xfId="18411"/>
    <cellStyle name="入力 6 3 6 2" xfId="18412"/>
    <cellStyle name="入力 6 3 6 2 2" xfId="18413"/>
    <cellStyle name="入力 6 3 6 2 3" xfId="18414"/>
    <cellStyle name="入力 6 3 6 3" xfId="18415"/>
    <cellStyle name="入力 6 3 6 3 2" xfId="18416"/>
    <cellStyle name="入力 6 3 6 3 3" xfId="18417"/>
    <cellStyle name="入力 6 3 6 4" xfId="18418"/>
    <cellStyle name="入力 6 3 6 5" xfId="18419"/>
    <cellStyle name="入力 6 3 7" xfId="18420"/>
    <cellStyle name="入力 6 3 7 2" xfId="18421"/>
    <cellStyle name="入力 6 3 7 3" xfId="18422"/>
    <cellStyle name="入力 6 3 8" xfId="18423"/>
    <cellStyle name="入力 6 3 8 2" xfId="18424"/>
    <cellStyle name="入力 6 3 8 3" xfId="18425"/>
    <cellStyle name="入力 6 3 9" xfId="18426"/>
    <cellStyle name="入力 6 4" xfId="18427"/>
    <cellStyle name="入力 6 4 10" xfId="18428"/>
    <cellStyle name="入力 6 4 2" xfId="18429"/>
    <cellStyle name="入力 6 4 2 2" xfId="18430"/>
    <cellStyle name="入力 6 4 2 2 2" xfId="18431"/>
    <cellStyle name="入力 6 4 2 2 3" xfId="18432"/>
    <cellStyle name="入力 6 4 2 3" xfId="18433"/>
    <cellStyle name="入力 6 4 2 3 2" xfId="18434"/>
    <cellStyle name="入力 6 4 2 3 3" xfId="18435"/>
    <cellStyle name="入力 6 4 2 4" xfId="18436"/>
    <cellStyle name="入力 6 4 2 5" xfId="18437"/>
    <cellStyle name="入力 6 4 3" xfId="18438"/>
    <cellStyle name="入力 6 4 3 2" xfId="18439"/>
    <cellStyle name="入力 6 4 3 2 2" xfId="18440"/>
    <cellStyle name="入力 6 4 3 2 3" xfId="18441"/>
    <cellStyle name="入力 6 4 3 3" xfId="18442"/>
    <cellStyle name="入力 6 4 3 3 2" xfId="18443"/>
    <cellStyle name="入力 6 4 3 3 3" xfId="18444"/>
    <cellStyle name="入力 6 4 3 4" xfId="18445"/>
    <cellStyle name="入力 6 4 3 5" xfId="18446"/>
    <cellStyle name="入力 6 4 4" xfId="18447"/>
    <cellStyle name="入力 6 4 4 2" xfId="18448"/>
    <cellStyle name="入力 6 4 4 2 2" xfId="18449"/>
    <cellStyle name="入力 6 4 4 2 3" xfId="18450"/>
    <cellStyle name="入力 6 4 4 3" xfId="18451"/>
    <cellStyle name="入力 6 4 4 3 2" xfId="18452"/>
    <cellStyle name="入力 6 4 4 3 3" xfId="18453"/>
    <cellStyle name="入力 6 4 4 4" xfId="18454"/>
    <cellStyle name="入力 6 4 4 5" xfId="18455"/>
    <cellStyle name="入力 6 4 5" xfId="18456"/>
    <cellStyle name="入力 6 4 5 2" xfId="18457"/>
    <cellStyle name="入力 6 4 5 2 2" xfId="18458"/>
    <cellStyle name="入力 6 4 5 2 3" xfId="18459"/>
    <cellStyle name="入力 6 4 5 3" xfId="18460"/>
    <cellStyle name="入力 6 4 5 3 2" xfId="18461"/>
    <cellStyle name="入力 6 4 5 3 3" xfId="18462"/>
    <cellStyle name="入力 6 4 5 4" xfId="18463"/>
    <cellStyle name="入力 6 4 5 5" xfId="18464"/>
    <cellStyle name="入力 6 4 6" xfId="18465"/>
    <cellStyle name="入力 6 4 6 2" xfId="18466"/>
    <cellStyle name="入力 6 4 6 2 2" xfId="18467"/>
    <cellStyle name="入力 6 4 6 2 3" xfId="18468"/>
    <cellStyle name="入力 6 4 6 3" xfId="18469"/>
    <cellStyle name="入力 6 4 6 3 2" xfId="18470"/>
    <cellStyle name="入力 6 4 6 3 3" xfId="18471"/>
    <cellStyle name="入力 6 4 6 4" xfId="18472"/>
    <cellStyle name="入力 6 4 6 5" xfId="18473"/>
    <cellStyle name="入力 6 4 7" xfId="18474"/>
    <cellStyle name="入力 6 4 7 2" xfId="18475"/>
    <cellStyle name="入力 6 4 7 3" xfId="18476"/>
    <cellStyle name="入力 6 4 8" xfId="18477"/>
    <cellStyle name="入力 6 4 8 2" xfId="18478"/>
    <cellStyle name="入力 6 4 8 3" xfId="18479"/>
    <cellStyle name="入力 6 4 9" xfId="18480"/>
    <cellStyle name="入力 6 5" xfId="18481"/>
    <cellStyle name="入力 6 5 2" xfId="18482"/>
    <cellStyle name="入力 6 5 2 2" xfId="18483"/>
    <cellStyle name="入力 6 5 2 3" xfId="18484"/>
    <cellStyle name="入力 6 5 3" xfId="18485"/>
    <cellStyle name="入力 6 5 3 2" xfId="18486"/>
    <cellStyle name="入力 6 5 3 3" xfId="18487"/>
    <cellStyle name="入力 6 5 4" xfId="18488"/>
    <cellStyle name="入力 6 5 5" xfId="18489"/>
    <cellStyle name="入力 6 6" xfId="18490"/>
    <cellStyle name="入力 6 6 2" xfId="18491"/>
    <cellStyle name="入力 6 6 2 2" xfId="18492"/>
    <cellStyle name="入力 6 6 2 3" xfId="18493"/>
    <cellStyle name="入力 6 6 3" xfId="18494"/>
    <cellStyle name="入力 6 6 3 2" xfId="18495"/>
    <cellStyle name="入力 6 6 3 3" xfId="18496"/>
    <cellStyle name="入力 6 6 4" xfId="18497"/>
    <cellStyle name="入力 6 6 5" xfId="18498"/>
    <cellStyle name="入力 6 7" xfId="18499"/>
    <cellStyle name="入力 6 7 2" xfId="18500"/>
    <cellStyle name="入力 6 7 2 2" xfId="18501"/>
    <cellStyle name="入力 6 7 2 3" xfId="18502"/>
    <cellStyle name="入力 6 7 3" xfId="18503"/>
    <cellStyle name="入力 6 7 3 2" xfId="18504"/>
    <cellStyle name="入力 6 7 3 3" xfId="18505"/>
    <cellStyle name="入力 6 7 4" xfId="18506"/>
    <cellStyle name="入力 6 7 5" xfId="18507"/>
    <cellStyle name="入力 6 8" xfId="18508"/>
    <cellStyle name="入力 6 8 2" xfId="18509"/>
    <cellStyle name="入力 6 8 3" xfId="18510"/>
    <cellStyle name="入力 6 9" xfId="18511"/>
    <cellStyle name="入力 7" xfId="18512"/>
    <cellStyle name="入力 7 10" xfId="18513"/>
    <cellStyle name="入力 7 11" xfId="18514"/>
    <cellStyle name="入力 7 12" xfId="46007"/>
    <cellStyle name="入力 7 13" xfId="45733"/>
    <cellStyle name="入力 7 2" xfId="18515"/>
    <cellStyle name="入力 7 2 10" xfId="46238"/>
    <cellStyle name="入力 7 2 11" xfId="46470"/>
    <cellStyle name="入力 7 2 2" xfId="18516"/>
    <cellStyle name="入力 7 2 2 10" xfId="18517"/>
    <cellStyle name="入力 7 2 2 2" xfId="18518"/>
    <cellStyle name="入力 7 2 2 2 2" xfId="18519"/>
    <cellStyle name="入力 7 2 2 2 2 2" xfId="18520"/>
    <cellStyle name="入力 7 2 2 2 2 3" xfId="18521"/>
    <cellStyle name="入力 7 2 2 2 3" xfId="18522"/>
    <cellStyle name="入力 7 2 2 2 3 2" xfId="18523"/>
    <cellStyle name="入力 7 2 2 2 3 3" xfId="18524"/>
    <cellStyle name="入力 7 2 2 2 4" xfId="18525"/>
    <cellStyle name="入力 7 2 2 2 5" xfId="18526"/>
    <cellStyle name="入力 7 2 2 3" xfId="18527"/>
    <cellStyle name="入力 7 2 2 3 2" xfId="18528"/>
    <cellStyle name="入力 7 2 2 3 2 2" xfId="18529"/>
    <cellStyle name="入力 7 2 2 3 2 3" xfId="18530"/>
    <cellStyle name="入力 7 2 2 3 3" xfId="18531"/>
    <cellStyle name="入力 7 2 2 3 3 2" xfId="18532"/>
    <cellStyle name="入力 7 2 2 3 3 3" xfId="18533"/>
    <cellStyle name="入力 7 2 2 3 4" xfId="18534"/>
    <cellStyle name="入力 7 2 2 3 5" xfId="18535"/>
    <cellStyle name="入力 7 2 2 4" xfId="18536"/>
    <cellStyle name="入力 7 2 2 4 2" xfId="18537"/>
    <cellStyle name="入力 7 2 2 4 2 2" xfId="18538"/>
    <cellStyle name="入力 7 2 2 4 2 3" xfId="18539"/>
    <cellStyle name="入力 7 2 2 4 3" xfId="18540"/>
    <cellStyle name="入力 7 2 2 4 3 2" xfId="18541"/>
    <cellStyle name="入力 7 2 2 4 3 3" xfId="18542"/>
    <cellStyle name="入力 7 2 2 4 4" xfId="18543"/>
    <cellStyle name="入力 7 2 2 4 5" xfId="18544"/>
    <cellStyle name="入力 7 2 2 5" xfId="18545"/>
    <cellStyle name="入力 7 2 2 5 2" xfId="18546"/>
    <cellStyle name="入力 7 2 2 5 2 2" xfId="18547"/>
    <cellStyle name="入力 7 2 2 5 2 3" xfId="18548"/>
    <cellStyle name="入力 7 2 2 5 3" xfId="18549"/>
    <cellStyle name="入力 7 2 2 5 3 2" xfId="18550"/>
    <cellStyle name="入力 7 2 2 5 3 3" xfId="18551"/>
    <cellStyle name="入力 7 2 2 5 4" xfId="18552"/>
    <cellStyle name="入力 7 2 2 5 5" xfId="18553"/>
    <cellStyle name="入力 7 2 2 6" xfId="18554"/>
    <cellStyle name="入力 7 2 2 6 2" xfId="18555"/>
    <cellStyle name="入力 7 2 2 6 2 2" xfId="18556"/>
    <cellStyle name="入力 7 2 2 6 2 3" xfId="18557"/>
    <cellStyle name="入力 7 2 2 6 3" xfId="18558"/>
    <cellStyle name="入力 7 2 2 6 3 2" xfId="18559"/>
    <cellStyle name="入力 7 2 2 6 3 3" xfId="18560"/>
    <cellStyle name="入力 7 2 2 6 4" xfId="18561"/>
    <cellStyle name="入力 7 2 2 6 5" xfId="18562"/>
    <cellStyle name="入力 7 2 2 7" xfId="18563"/>
    <cellStyle name="入力 7 2 2 7 2" xfId="18564"/>
    <cellStyle name="入力 7 2 2 7 3" xfId="18565"/>
    <cellStyle name="入力 7 2 2 8" xfId="18566"/>
    <cellStyle name="入力 7 2 2 8 2" xfId="18567"/>
    <cellStyle name="入力 7 2 2 8 3" xfId="18568"/>
    <cellStyle name="入力 7 2 2 9" xfId="18569"/>
    <cellStyle name="入力 7 2 3" xfId="18570"/>
    <cellStyle name="入力 7 2 3 10" xfId="18571"/>
    <cellStyle name="入力 7 2 3 2" xfId="18572"/>
    <cellStyle name="入力 7 2 3 2 2" xfId="18573"/>
    <cellStyle name="入力 7 2 3 2 2 2" xfId="18574"/>
    <cellStyle name="入力 7 2 3 2 2 3" xfId="18575"/>
    <cellStyle name="入力 7 2 3 2 3" xfId="18576"/>
    <cellStyle name="入力 7 2 3 2 3 2" xfId="18577"/>
    <cellStyle name="入力 7 2 3 2 3 3" xfId="18578"/>
    <cellStyle name="入力 7 2 3 2 4" xfId="18579"/>
    <cellStyle name="入力 7 2 3 2 5" xfId="18580"/>
    <cellStyle name="入力 7 2 3 3" xfId="18581"/>
    <cellStyle name="入力 7 2 3 3 2" xfId="18582"/>
    <cellStyle name="入力 7 2 3 3 2 2" xfId="18583"/>
    <cellStyle name="入力 7 2 3 3 2 3" xfId="18584"/>
    <cellStyle name="入力 7 2 3 3 3" xfId="18585"/>
    <cellStyle name="入力 7 2 3 3 3 2" xfId="18586"/>
    <cellStyle name="入力 7 2 3 3 3 3" xfId="18587"/>
    <cellStyle name="入力 7 2 3 3 4" xfId="18588"/>
    <cellStyle name="入力 7 2 3 3 5" xfId="18589"/>
    <cellStyle name="入力 7 2 3 4" xfId="18590"/>
    <cellStyle name="入力 7 2 3 4 2" xfId="18591"/>
    <cellStyle name="入力 7 2 3 4 2 2" xfId="18592"/>
    <cellStyle name="入力 7 2 3 4 2 3" xfId="18593"/>
    <cellStyle name="入力 7 2 3 4 3" xfId="18594"/>
    <cellStyle name="入力 7 2 3 4 3 2" xfId="18595"/>
    <cellStyle name="入力 7 2 3 4 3 3" xfId="18596"/>
    <cellStyle name="入力 7 2 3 4 4" xfId="18597"/>
    <cellStyle name="入力 7 2 3 4 5" xfId="18598"/>
    <cellStyle name="入力 7 2 3 5" xfId="18599"/>
    <cellStyle name="入力 7 2 3 5 2" xfId="18600"/>
    <cellStyle name="入力 7 2 3 5 2 2" xfId="18601"/>
    <cellStyle name="入力 7 2 3 5 2 3" xfId="18602"/>
    <cellStyle name="入力 7 2 3 5 3" xfId="18603"/>
    <cellStyle name="入力 7 2 3 5 3 2" xfId="18604"/>
    <cellStyle name="入力 7 2 3 5 3 3" xfId="18605"/>
    <cellStyle name="入力 7 2 3 5 4" xfId="18606"/>
    <cellStyle name="入力 7 2 3 5 5" xfId="18607"/>
    <cellStyle name="入力 7 2 3 6" xfId="18608"/>
    <cellStyle name="入力 7 2 3 6 2" xfId="18609"/>
    <cellStyle name="入力 7 2 3 6 2 2" xfId="18610"/>
    <cellStyle name="入力 7 2 3 6 2 3" xfId="18611"/>
    <cellStyle name="入力 7 2 3 6 3" xfId="18612"/>
    <cellStyle name="入力 7 2 3 6 3 2" xfId="18613"/>
    <cellStyle name="入力 7 2 3 6 3 3" xfId="18614"/>
    <cellStyle name="入力 7 2 3 6 4" xfId="18615"/>
    <cellStyle name="入力 7 2 3 6 5" xfId="18616"/>
    <cellStyle name="入力 7 2 3 7" xfId="18617"/>
    <cellStyle name="入力 7 2 3 7 2" xfId="18618"/>
    <cellStyle name="入力 7 2 3 7 3" xfId="18619"/>
    <cellStyle name="入力 7 2 3 8" xfId="18620"/>
    <cellStyle name="入力 7 2 3 8 2" xfId="18621"/>
    <cellStyle name="入力 7 2 3 8 3" xfId="18622"/>
    <cellStyle name="入力 7 2 3 9" xfId="18623"/>
    <cellStyle name="入力 7 2 4" xfId="18624"/>
    <cellStyle name="入力 7 2 4 2" xfId="18625"/>
    <cellStyle name="入力 7 2 4 2 2" xfId="18626"/>
    <cellStyle name="入力 7 2 4 2 3" xfId="18627"/>
    <cellStyle name="入力 7 2 4 3" xfId="18628"/>
    <cellStyle name="入力 7 2 4 3 2" xfId="18629"/>
    <cellStyle name="入力 7 2 4 3 3" xfId="18630"/>
    <cellStyle name="入力 7 2 4 4" xfId="18631"/>
    <cellStyle name="入力 7 2 4 5" xfId="18632"/>
    <cellStyle name="入力 7 2 5" xfId="18633"/>
    <cellStyle name="入力 7 2 5 2" xfId="18634"/>
    <cellStyle name="入力 7 2 5 2 2" xfId="18635"/>
    <cellStyle name="入力 7 2 5 2 3" xfId="18636"/>
    <cellStyle name="入力 7 2 5 3" xfId="18637"/>
    <cellStyle name="入力 7 2 5 3 2" xfId="18638"/>
    <cellStyle name="入力 7 2 5 3 3" xfId="18639"/>
    <cellStyle name="入力 7 2 5 4" xfId="18640"/>
    <cellStyle name="入力 7 2 5 5" xfId="18641"/>
    <cellStyle name="入力 7 2 6" xfId="18642"/>
    <cellStyle name="入力 7 2 6 2" xfId="18643"/>
    <cellStyle name="入力 7 2 6 2 2" xfId="18644"/>
    <cellStyle name="入力 7 2 6 2 3" xfId="18645"/>
    <cellStyle name="入力 7 2 6 3" xfId="18646"/>
    <cellStyle name="入力 7 2 6 3 2" xfId="18647"/>
    <cellStyle name="入力 7 2 6 3 3" xfId="18648"/>
    <cellStyle name="入力 7 2 6 4" xfId="18649"/>
    <cellStyle name="入力 7 2 6 5" xfId="18650"/>
    <cellStyle name="入力 7 2 7" xfId="18651"/>
    <cellStyle name="入力 7 2 7 2" xfId="18652"/>
    <cellStyle name="入力 7 2 7 3" xfId="18653"/>
    <cellStyle name="入力 7 2 8" xfId="18654"/>
    <cellStyle name="入力 7 2 9" xfId="18655"/>
    <cellStyle name="入力 7 3" xfId="18656"/>
    <cellStyle name="入力 7 3 10" xfId="18657"/>
    <cellStyle name="入力 7 3 2" xfId="18658"/>
    <cellStyle name="入力 7 3 2 2" xfId="18659"/>
    <cellStyle name="入力 7 3 2 2 2" xfId="18660"/>
    <cellStyle name="入力 7 3 2 2 3" xfId="18661"/>
    <cellStyle name="入力 7 3 2 3" xfId="18662"/>
    <cellStyle name="入力 7 3 2 3 2" xfId="18663"/>
    <cellStyle name="入力 7 3 2 3 3" xfId="18664"/>
    <cellStyle name="入力 7 3 2 4" xfId="18665"/>
    <cellStyle name="入力 7 3 2 5" xfId="18666"/>
    <cellStyle name="入力 7 3 3" xfId="18667"/>
    <cellStyle name="入力 7 3 3 2" xfId="18668"/>
    <cellStyle name="入力 7 3 3 2 2" xfId="18669"/>
    <cellStyle name="入力 7 3 3 2 3" xfId="18670"/>
    <cellStyle name="入力 7 3 3 3" xfId="18671"/>
    <cellStyle name="入力 7 3 3 3 2" xfId="18672"/>
    <cellStyle name="入力 7 3 3 3 3" xfId="18673"/>
    <cellStyle name="入力 7 3 3 4" xfId="18674"/>
    <cellStyle name="入力 7 3 3 5" xfId="18675"/>
    <cellStyle name="入力 7 3 4" xfId="18676"/>
    <cellStyle name="入力 7 3 4 2" xfId="18677"/>
    <cellStyle name="入力 7 3 4 2 2" xfId="18678"/>
    <cellStyle name="入力 7 3 4 2 3" xfId="18679"/>
    <cellStyle name="入力 7 3 4 3" xfId="18680"/>
    <cellStyle name="入力 7 3 4 3 2" xfId="18681"/>
    <cellStyle name="入力 7 3 4 3 3" xfId="18682"/>
    <cellStyle name="入力 7 3 4 4" xfId="18683"/>
    <cellStyle name="入力 7 3 4 5" xfId="18684"/>
    <cellStyle name="入力 7 3 5" xfId="18685"/>
    <cellStyle name="入力 7 3 5 2" xfId="18686"/>
    <cellStyle name="入力 7 3 5 2 2" xfId="18687"/>
    <cellStyle name="入力 7 3 5 2 3" xfId="18688"/>
    <cellStyle name="入力 7 3 5 3" xfId="18689"/>
    <cellStyle name="入力 7 3 5 3 2" xfId="18690"/>
    <cellStyle name="入力 7 3 5 3 3" xfId="18691"/>
    <cellStyle name="入力 7 3 5 4" xfId="18692"/>
    <cellStyle name="入力 7 3 5 5" xfId="18693"/>
    <cellStyle name="入力 7 3 6" xfId="18694"/>
    <cellStyle name="入力 7 3 6 2" xfId="18695"/>
    <cellStyle name="入力 7 3 6 2 2" xfId="18696"/>
    <cellStyle name="入力 7 3 6 2 3" xfId="18697"/>
    <cellStyle name="入力 7 3 6 3" xfId="18698"/>
    <cellStyle name="入力 7 3 6 3 2" xfId="18699"/>
    <cellStyle name="入力 7 3 6 3 3" xfId="18700"/>
    <cellStyle name="入力 7 3 6 4" xfId="18701"/>
    <cellStyle name="入力 7 3 6 5" xfId="18702"/>
    <cellStyle name="入力 7 3 7" xfId="18703"/>
    <cellStyle name="入力 7 3 7 2" xfId="18704"/>
    <cellStyle name="入力 7 3 7 3" xfId="18705"/>
    <cellStyle name="入力 7 3 8" xfId="18706"/>
    <cellStyle name="入力 7 3 8 2" xfId="18707"/>
    <cellStyle name="入力 7 3 8 3" xfId="18708"/>
    <cellStyle name="入力 7 3 9" xfId="18709"/>
    <cellStyle name="入力 7 4" xfId="18710"/>
    <cellStyle name="入力 7 4 10" xfId="18711"/>
    <cellStyle name="入力 7 4 2" xfId="18712"/>
    <cellStyle name="入力 7 4 2 2" xfId="18713"/>
    <cellStyle name="入力 7 4 2 2 2" xfId="18714"/>
    <cellStyle name="入力 7 4 2 2 3" xfId="18715"/>
    <cellStyle name="入力 7 4 2 3" xfId="18716"/>
    <cellStyle name="入力 7 4 2 3 2" xfId="18717"/>
    <cellStyle name="入力 7 4 2 3 3" xfId="18718"/>
    <cellStyle name="入力 7 4 2 4" xfId="18719"/>
    <cellStyle name="入力 7 4 2 5" xfId="18720"/>
    <cellStyle name="入力 7 4 3" xfId="18721"/>
    <cellStyle name="入力 7 4 3 2" xfId="18722"/>
    <cellStyle name="入力 7 4 3 2 2" xfId="18723"/>
    <cellStyle name="入力 7 4 3 2 3" xfId="18724"/>
    <cellStyle name="入力 7 4 3 3" xfId="18725"/>
    <cellStyle name="入力 7 4 3 3 2" xfId="18726"/>
    <cellStyle name="入力 7 4 3 3 3" xfId="18727"/>
    <cellStyle name="入力 7 4 3 4" xfId="18728"/>
    <cellStyle name="入力 7 4 3 5" xfId="18729"/>
    <cellStyle name="入力 7 4 4" xfId="18730"/>
    <cellStyle name="入力 7 4 4 2" xfId="18731"/>
    <cellStyle name="入力 7 4 4 2 2" xfId="18732"/>
    <cellStyle name="入力 7 4 4 2 3" xfId="18733"/>
    <cellStyle name="入力 7 4 4 3" xfId="18734"/>
    <cellStyle name="入力 7 4 4 3 2" xfId="18735"/>
    <cellStyle name="入力 7 4 4 3 3" xfId="18736"/>
    <cellStyle name="入力 7 4 4 4" xfId="18737"/>
    <cellStyle name="入力 7 4 4 5" xfId="18738"/>
    <cellStyle name="入力 7 4 5" xfId="18739"/>
    <cellStyle name="入力 7 4 5 2" xfId="18740"/>
    <cellStyle name="入力 7 4 5 2 2" xfId="18741"/>
    <cellStyle name="入力 7 4 5 2 3" xfId="18742"/>
    <cellStyle name="入力 7 4 5 3" xfId="18743"/>
    <cellStyle name="入力 7 4 5 3 2" xfId="18744"/>
    <cellStyle name="入力 7 4 5 3 3" xfId="18745"/>
    <cellStyle name="入力 7 4 5 4" xfId="18746"/>
    <cellStyle name="入力 7 4 5 5" xfId="18747"/>
    <cellStyle name="入力 7 4 6" xfId="18748"/>
    <cellStyle name="入力 7 4 6 2" xfId="18749"/>
    <cellStyle name="入力 7 4 6 2 2" xfId="18750"/>
    <cellStyle name="入力 7 4 6 2 3" xfId="18751"/>
    <cellStyle name="入力 7 4 6 3" xfId="18752"/>
    <cellStyle name="入力 7 4 6 3 2" xfId="18753"/>
    <cellStyle name="入力 7 4 6 3 3" xfId="18754"/>
    <cellStyle name="入力 7 4 6 4" xfId="18755"/>
    <cellStyle name="入力 7 4 6 5" xfId="18756"/>
    <cellStyle name="入力 7 4 7" xfId="18757"/>
    <cellStyle name="入力 7 4 7 2" xfId="18758"/>
    <cellStyle name="入力 7 4 7 3" xfId="18759"/>
    <cellStyle name="入力 7 4 8" xfId="18760"/>
    <cellStyle name="入力 7 4 8 2" xfId="18761"/>
    <cellStyle name="入力 7 4 8 3" xfId="18762"/>
    <cellStyle name="入力 7 4 9" xfId="18763"/>
    <cellStyle name="入力 7 5" xfId="18764"/>
    <cellStyle name="入力 7 5 2" xfId="18765"/>
    <cellStyle name="入力 7 5 2 2" xfId="18766"/>
    <cellStyle name="入力 7 5 2 3" xfId="18767"/>
    <cellStyle name="入力 7 5 3" xfId="18768"/>
    <cellStyle name="入力 7 5 3 2" xfId="18769"/>
    <cellStyle name="入力 7 5 3 3" xfId="18770"/>
    <cellStyle name="入力 7 5 4" xfId="18771"/>
    <cellStyle name="入力 7 5 5" xfId="18772"/>
    <cellStyle name="入力 7 6" xfId="18773"/>
    <cellStyle name="入力 7 6 2" xfId="18774"/>
    <cellStyle name="入力 7 6 2 2" xfId="18775"/>
    <cellStyle name="入力 7 6 2 3" xfId="18776"/>
    <cellStyle name="入力 7 6 3" xfId="18777"/>
    <cellStyle name="入力 7 6 3 2" xfId="18778"/>
    <cellStyle name="入力 7 6 3 3" xfId="18779"/>
    <cellStyle name="入力 7 6 4" xfId="18780"/>
    <cellStyle name="入力 7 6 5" xfId="18781"/>
    <cellStyle name="入力 7 7" xfId="18782"/>
    <cellStyle name="入力 7 7 2" xfId="18783"/>
    <cellStyle name="入力 7 7 2 2" xfId="18784"/>
    <cellStyle name="入力 7 7 2 3" xfId="18785"/>
    <cellStyle name="入力 7 7 3" xfId="18786"/>
    <cellStyle name="入力 7 7 3 2" xfId="18787"/>
    <cellStyle name="入力 7 7 3 3" xfId="18788"/>
    <cellStyle name="入力 7 7 4" xfId="18789"/>
    <cellStyle name="入力 7 7 5" xfId="18790"/>
    <cellStyle name="入力 7 8" xfId="18791"/>
    <cellStyle name="入力 7 8 2" xfId="18792"/>
    <cellStyle name="入力 7 8 3" xfId="18793"/>
    <cellStyle name="入力 7 9" xfId="18794"/>
    <cellStyle name="入力 8" xfId="18795"/>
    <cellStyle name="入力 8 10" xfId="18796"/>
    <cellStyle name="入力 8 11" xfId="18797"/>
    <cellStyle name="入力 8 12" xfId="46008"/>
    <cellStyle name="入力 8 13" xfId="45732"/>
    <cellStyle name="入力 8 2" xfId="18798"/>
    <cellStyle name="入力 8 2 10" xfId="46239"/>
    <cellStyle name="入力 8 2 11" xfId="46471"/>
    <cellStyle name="入力 8 2 2" xfId="18799"/>
    <cellStyle name="入力 8 2 2 10" xfId="18800"/>
    <cellStyle name="入力 8 2 2 2" xfId="18801"/>
    <cellStyle name="入力 8 2 2 2 2" xfId="18802"/>
    <cellStyle name="入力 8 2 2 2 2 2" xfId="18803"/>
    <cellStyle name="入力 8 2 2 2 2 3" xfId="18804"/>
    <cellStyle name="入力 8 2 2 2 3" xfId="18805"/>
    <cellStyle name="入力 8 2 2 2 3 2" xfId="18806"/>
    <cellStyle name="入力 8 2 2 2 3 3" xfId="18807"/>
    <cellStyle name="入力 8 2 2 2 4" xfId="18808"/>
    <cellStyle name="入力 8 2 2 2 5" xfId="18809"/>
    <cellStyle name="入力 8 2 2 3" xfId="18810"/>
    <cellStyle name="入力 8 2 2 3 2" xfId="18811"/>
    <cellStyle name="入力 8 2 2 3 2 2" xfId="18812"/>
    <cellStyle name="入力 8 2 2 3 2 3" xfId="18813"/>
    <cellStyle name="入力 8 2 2 3 3" xfId="18814"/>
    <cellStyle name="入力 8 2 2 3 3 2" xfId="18815"/>
    <cellStyle name="入力 8 2 2 3 3 3" xfId="18816"/>
    <cellStyle name="入力 8 2 2 3 4" xfId="18817"/>
    <cellStyle name="入力 8 2 2 3 5" xfId="18818"/>
    <cellStyle name="入力 8 2 2 4" xfId="18819"/>
    <cellStyle name="入力 8 2 2 4 2" xfId="18820"/>
    <cellStyle name="入力 8 2 2 4 2 2" xfId="18821"/>
    <cellStyle name="入力 8 2 2 4 2 3" xfId="18822"/>
    <cellStyle name="入力 8 2 2 4 3" xfId="18823"/>
    <cellStyle name="入力 8 2 2 4 3 2" xfId="18824"/>
    <cellStyle name="入力 8 2 2 4 3 3" xfId="18825"/>
    <cellStyle name="入力 8 2 2 4 4" xfId="18826"/>
    <cellStyle name="入力 8 2 2 4 5" xfId="18827"/>
    <cellStyle name="入力 8 2 2 5" xfId="18828"/>
    <cellStyle name="入力 8 2 2 5 2" xfId="18829"/>
    <cellStyle name="入力 8 2 2 5 2 2" xfId="18830"/>
    <cellStyle name="入力 8 2 2 5 2 3" xfId="18831"/>
    <cellStyle name="入力 8 2 2 5 3" xfId="18832"/>
    <cellStyle name="入力 8 2 2 5 3 2" xfId="18833"/>
    <cellStyle name="入力 8 2 2 5 3 3" xfId="18834"/>
    <cellStyle name="入力 8 2 2 5 4" xfId="18835"/>
    <cellStyle name="入力 8 2 2 5 5" xfId="18836"/>
    <cellStyle name="入力 8 2 2 6" xfId="18837"/>
    <cellStyle name="入力 8 2 2 6 2" xfId="18838"/>
    <cellStyle name="入力 8 2 2 6 2 2" xfId="18839"/>
    <cellStyle name="入力 8 2 2 6 2 3" xfId="18840"/>
    <cellStyle name="入力 8 2 2 6 3" xfId="18841"/>
    <cellStyle name="入力 8 2 2 6 3 2" xfId="18842"/>
    <cellStyle name="入力 8 2 2 6 3 3" xfId="18843"/>
    <cellStyle name="入力 8 2 2 6 4" xfId="18844"/>
    <cellStyle name="入力 8 2 2 6 5" xfId="18845"/>
    <cellStyle name="入力 8 2 2 7" xfId="18846"/>
    <cellStyle name="入力 8 2 2 7 2" xfId="18847"/>
    <cellStyle name="入力 8 2 2 7 3" xfId="18848"/>
    <cellStyle name="入力 8 2 2 8" xfId="18849"/>
    <cellStyle name="入力 8 2 2 8 2" xfId="18850"/>
    <cellStyle name="入力 8 2 2 8 3" xfId="18851"/>
    <cellStyle name="入力 8 2 2 9" xfId="18852"/>
    <cellStyle name="入力 8 2 3" xfId="18853"/>
    <cellStyle name="入力 8 2 3 10" xfId="18854"/>
    <cellStyle name="入力 8 2 3 2" xfId="18855"/>
    <cellStyle name="入力 8 2 3 2 2" xfId="18856"/>
    <cellStyle name="入力 8 2 3 2 2 2" xfId="18857"/>
    <cellStyle name="入力 8 2 3 2 2 3" xfId="18858"/>
    <cellStyle name="入力 8 2 3 2 3" xfId="18859"/>
    <cellStyle name="入力 8 2 3 2 3 2" xfId="18860"/>
    <cellStyle name="入力 8 2 3 2 3 3" xfId="18861"/>
    <cellStyle name="入力 8 2 3 2 4" xfId="18862"/>
    <cellStyle name="入力 8 2 3 2 5" xfId="18863"/>
    <cellStyle name="入力 8 2 3 3" xfId="18864"/>
    <cellStyle name="入力 8 2 3 3 2" xfId="18865"/>
    <cellStyle name="入力 8 2 3 3 2 2" xfId="18866"/>
    <cellStyle name="入力 8 2 3 3 2 3" xfId="18867"/>
    <cellStyle name="入力 8 2 3 3 3" xfId="18868"/>
    <cellStyle name="入力 8 2 3 3 3 2" xfId="18869"/>
    <cellStyle name="入力 8 2 3 3 3 3" xfId="18870"/>
    <cellStyle name="入力 8 2 3 3 4" xfId="18871"/>
    <cellStyle name="入力 8 2 3 3 5" xfId="18872"/>
    <cellStyle name="入力 8 2 3 4" xfId="18873"/>
    <cellStyle name="入力 8 2 3 4 2" xfId="18874"/>
    <cellStyle name="入力 8 2 3 4 2 2" xfId="18875"/>
    <cellStyle name="入力 8 2 3 4 2 3" xfId="18876"/>
    <cellStyle name="入力 8 2 3 4 3" xfId="18877"/>
    <cellStyle name="入力 8 2 3 4 3 2" xfId="18878"/>
    <cellStyle name="入力 8 2 3 4 3 3" xfId="18879"/>
    <cellStyle name="入力 8 2 3 4 4" xfId="18880"/>
    <cellStyle name="入力 8 2 3 4 5" xfId="18881"/>
    <cellStyle name="入力 8 2 3 5" xfId="18882"/>
    <cellStyle name="入力 8 2 3 5 2" xfId="18883"/>
    <cellStyle name="入力 8 2 3 5 2 2" xfId="18884"/>
    <cellStyle name="入力 8 2 3 5 2 3" xfId="18885"/>
    <cellStyle name="入力 8 2 3 5 3" xfId="18886"/>
    <cellStyle name="入力 8 2 3 5 3 2" xfId="18887"/>
    <cellStyle name="入力 8 2 3 5 3 3" xfId="18888"/>
    <cellStyle name="入力 8 2 3 5 4" xfId="18889"/>
    <cellStyle name="入力 8 2 3 5 5" xfId="18890"/>
    <cellStyle name="入力 8 2 3 6" xfId="18891"/>
    <cellStyle name="入力 8 2 3 6 2" xfId="18892"/>
    <cellStyle name="入力 8 2 3 6 2 2" xfId="18893"/>
    <cellStyle name="入力 8 2 3 6 2 3" xfId="18894"/>
    <cellStyle name="入力 8 2 3 6 3" xfId="18895"/>
    <cellStyle name="入力 8 2 3 6 3 2" xfId="18896"/>
    <cellStyle name="入力 8 2 3 6 3 3" xfId="18897"/>
    <cellStyle name="入力 8 2 3 6 4" xfId="18898"/>
    <cellStyle name="入力 8 2 3 6 5" xfId="18899"/>
    <cellStyle name="入力 8 2 3 7" xfId="18900"/>
    <cellStyle name="入力 8 2 3 7 2" xfId="18901"/>
    <cellStyle name="入力 8 2 3 7 3" xfId="18902"/>
    <cellStyle name="入力 8 2 3 8" xfId="18903"/>
    <cellStyle name="入力 8 2 3 8 2" xfId="18904"/>
    <cellStyle name="入力 8 2 3 8 3" xfId="18905"/>
    <cellStyle name="入力 8 2 3 9" xfId="18906"/>
    <cellStyle name="入力 8 2 4" xfId="18907"/>
    <cellStyle name="入力 8 2 4 2" xfId="18908"/>
    <cellStyle name="入力 8 2 4 2 2" xfId="18909"/>
    <cellStyle name="入力 8 2 4 2 3" xfId="18910"/>
    <cellStyle name="入力 8 2 4 3" xfId="18911"/>
    <cellStyle name="入力 8 2 4 3 2" xfId="18912"/>
    <cellStyle name="入力 8 2 4 3 3" xfId="18913"/>
    <cellStyle name="入力 8 2 4 4" xfId="18914"/>
    <cellStyle name="入力 8 2 4 5" xfId="18915"/>
    <cellStyle name="入力 8 2 5" xfId="18916"/>
    <cellStyle name="入力 8 2 5 2" xfId="18917"/>
    <cellStyle name="入力 8 2 5 2 2" xfId="18918"/>
    <cellStyle name="入力 8 2 5 2 3" xfId="18919"/>
    <cellStyle name="入力 8 2 5 3" xfId="18920"/>
    <cellStyle name="入力 8 2 5 3 2" xfId="18921"/>
    <cellStyle name="入力 8 2 5 3 3" xfId="18922"/>
    <cellStyle name="入力 8 2 5 4" xfId="18923"/>
    <cellStyle name="入力 8 2 5 5" xfId="18924"/>
    <cellStyle name="入力 8 2 6" xfId="18925"/>
    <cellStyle name="入力 8 2 6 2" xfId="18926"/>
    <cellStyle name="入力 8 2 6 2 2" xfId="18927"/>
    <cellStyle name="入力 8 2 6 2 3" xfId="18928"/>
    <cellStyle name="入力 8 2 6 3" xfId="18929"/>
    <cellStyle name="入力 8 2 6 3 2" xfId="18930"/>
    <cellStyle name="入力 8 2 6 3 3" xfId="18931"/>
    <cellStyle name="入力 8 2 6 4" xfId="18932"/>
    <cellStyle name="入力 8 2 6 5" xfId="18933"/>
    <cellStyle name="入力 8 2 7" xfId="18934"/>
    <cellStyle name="入力 8 2 7 2" xfId="18935"/>
    <cellStyle name="入力 8 2 7 3" xfId="18936"/>
    <cellStyle name="入力 8 2 8" xfId="18937"/>
    <cellStyle name="入力 8 2 9" xfId="18938"/>
    <cellStyle name="入力 8 3" xfId="18939"/>
    <cellStyle name="入力 8 3 10" xfId="18940"/>
    <cellStyle name="入力 8 3 2" xfId="18941"/>
    <cellStyle name="入力 8 3 2 2" xfId="18942"/>
    <cellStyle name="入力 8 3 2 2 2" xfId="18943"/>
    <cellStyle name="入力 8 3 2 2 3" xfId="18944"/>
    <cellStyle name="入力 8 3 2 3" xfId="18945"/>
    <cellStyle name="入力 8 3 2 3 2" xfId="18946"/>
    <cellStyle name="入力 8 3 2 3 3" xfId="18947"/>
    <cellStyle name="入力 8 3 2 4" xfId="18948"/>
    <cellStyle name="入力 8 3 2 5" xfId="18949"/>
    <cellStyle name="入力 8 3 3" xfId="18950"/>
    <cellStyle name="入力 8 3 3 2" xfId="18951"/>
    <cellStyle name="入力 8 3 3 2 2" xfId="18952"/>
    <cellStyle name="入力 8 3 3 2 3" xfId="18953"/>
    <cellStyle name="入力 8 3 3 3" xfId="18954"/>
    <cellStyle name="入力 8 3 3 3 2" xfId="18955"/>
    <cellStyle name="入力 8 3 3 3 3" xfId="18956"/>
    <cellStyle name="入力 8 3 3 4" xfId="18957"/>
    <cellStyle name="入力 8 3 3 5" xfId="18958"/>
    <cellStyle name="入力 8 3 4" xfId="18959"/>
    <cellStyle name="入力 8 3 4 2" xfId="18960"/>
    <cellStyle name="入力 8 3 4 2 2" xfId="18961"/>
    <cellStyle name="入力 8 3 4 2 3" xfId="18962"/>
    <cellStyle name="入力 8 3 4 3" xfId="18963"/>
    <cellStyle name="入力 8 3 4 3 2" xfId="18964"/>
    <cellStyle name="入力 8 3 4 3 3" xfId="18965"/>
    <cellStyle name="入力 8 3 4 4" xfId="18966"/>
    <cellStyle name="入力 8 3 4 5" xfId="18967"/>
    <cellStyle name="入力 8 3 5" xfId="18968"/>
    <cellStyle name="入力 8 3 5 2" xfId="18969"/>
    <cellStyle name="入力 8 3 5 2 2" xfId="18970"/>
    <cellStyle name="入力 8 3 5 2 3" xfId="18971"/>
    <cellStyle name="入力 8 3 5 3" xfId="18972"/>
    <cellStyle name="入力 8 3 5 3 2" xfId="18973"/>
    <cellStyle name="入力 8 3 5 3 3" xfId="18974"/>
    <cellStyle name="入力 8 3 5 4" xfId="18975"/>
    <cellStyle name="入力 8 3 5 5" xfId="18976"/>
    <cellStyle name="入力 8 3 6" xfId="18977"/>
    <cellStyle name="入力 8 3 6 2" xfId="18978"/>
    <cellStyle name="入力 8 3 6 2 2" xfId="18979"/>
    <cellStyle name="入力 8 3 6 2 3" xfId="18980"/>
    <cellStyle name="入力 8 3 6 3" xfId="18981"/>
    <cellStyle name="入力 8 3 6 3 2" xfId="18982"/>
    <cellStyle name="入力 8 3 6 3 3" xfId="18983"/>
    <cellStyle name="入力 8 3 6 4" xfId="18984"/>
    <cellStyle name="入力 8 3 6 5" xfId="18985"/>
    <cellStyle name="入力 8 3 7" xfId="18986"/>
    <cellStyle name="入力 8 3 7 2" xfId="18987"/>
    <cellStyle name="入力 8 3 7 3" xfId="18988"/>
    <cellStyle name="入力 8 3 8" xfId="18989"/>
    <cellStyle name="入力 8 3 8 2" xfId="18990"/>
    <cellStyle name="入力 8 3 8 3" xfId="18991"/>
    <cellStyle name="入力 8 3 9" xfId="18992"/>
    <cellStyle name="入力 8 4" xfId="18993"/>
    <cellStyle name="入力 8 4 10" xfId="18994"/>
    <cellStyle name="入力 8 4 2" xfId="18995"/>
    <cellStyle name="入力 8 4 2 2" xfId="18996"/>
    <cellStyle name="入力 8 4 2 2 2" xfId="18997"/>
    <cellStyle name="入力 8 4 2 2 3" xfId="18998"/>
    <cellStyle name="入力 8 4 2 3" xfId="18999"/>
    <cellStyle name="入力 8 4 2 3 2" xfId="19000"/>
    <cellStyle name="入力 8 4 2 3 3" xfId="19001"/>
    <cellStyle name="入力 8 4 2 4" xfId="19002"/>
    <cellStyle name="入力 8 4 2 5" xfId="19003"/>
    <cellStyle name="入力 8 4 3" xfId="19004"/>
    <cellStyle name="入力 8 4 3 2" xfId="19005"/>
    <cellStyle name="入力 8 4 3 2 2" xfId="19006"/>
    <cellStyle name="入力 8 4 3 2 3" xfId="19007"/>
    <cellStyle name="入力 8 4 3 3" xfId="19008"/>
    <cellStyle name="入力 8 4 3 3 2" xfId="19009"/>
    <cellStyle name="入力 8 4 3 3 3" xfId="19010"/>
    <cellStyle name="入力 8 4 3 4" xfId="19011"/>
    <cellStyle name="入力 8 4 3 5" xfId="19012"/>
    <cellStyle name="入力 8 4 4" xfId="19013"/>
    <cellStyle name="入力 8 4 4 2" xfId="19014"/>
    <cellStyle name="入力 8 4 4 2 2" xfId="19015"/>
    <cellStyle name="入力 8 4 4 2 3" xfId="19016"/>
    <cellStyle name="入力 8 4 4 3" xfId="19017"/>
    <cellStyle name="入力 8 4 4 3 2" xfId="19018"/>
    <cellStyle name="入力 8 4 4 3 3" xfId="19019"/>
    <cellStyle name="入力 8 4 4 4" xfId="19020"/>
    <cellStyle name="入力 8 4 4 5" xfId="19021"/>
    <cellStyle name="入力 8 4 5" xfId="19022"/>
    <cellStyle name="入力 8 4 5 2" xfId="19023"/>
    <cellStyle name="入力 8 4 5 2 2" xfId="19024"/>
    <cellStyle name="入力 8 4 5 2 3" xfId="19025"/>
    <cellStyle name="入力 8 4 5 3" xfId="19026"/>
    <cellStyle name="入力 8 4 5 3 2" xfId="19027"/>
    <cellStyle name="入力 8 4 5 3 3" xfId="19028"/>
    <cellStyle name="入力 8 4 5 4" xfId="19029"/>
    <cellStyle name="入力 8 4 5 5" xfId="19030"/>
    <cellStyle name="入力 8 4 6" xfId="19031"/>
    <cellStyle name="入力 8 4 6 2" xfId="19032"/>
    <cellStyle name="入力 8 4 6 2 2" xfId="19033"/>
    <cellStyle name="入力 8 4 6 2 3" xfId="19034"/>
    <cellStyle name="入力 8 4 6 3" xfId="19035"/>
    <cellStyle name="入力 8 4 6 3 2" xfId="19036"/>
    <cellStyle name="入力 8 4 6 3 3" xfId="19037"/>
    <cellStyle name="入力 8 4 6 4" xfId="19038"/>
    <cellStyle name="入力 8 4 6 5" xfId="19039"/>
    <cellStyle name="入力 8 4 7" xfId="19040"/>
    <cellStyle name="入力 8 4 7 2" xfId="19041"/>
    <cellStyle name="入力 8 4 7 3" xfId="19042"/>
    <cellStyle name="入力 8 4 8" xfId="19043"/>
    <cellStyle name="入力 8 4 8 2" xfId="19044"/>
    <cellStyle name="入力 8 4 8 3" xfId="19045"/>
    <cellStyle name="入力 8 4 9" xfId="19046"/>
    <cellStyle name="入力 8 5" xfId="19047"/>
    <cellStyle name="入力 8 5 2" xfId="19048"/>
    <cellStyle name="入力 8 5 2 2" xfId="19049"/>
    <cellStyle name="入力 8 5 2 3" xfId="19050"/>
    <cellStyle name="入力 8 5 3" xfId="19051"/>
    <cellStyle name="入力 8 5 3 2" xfId="19052"/>
    <cellStyle name="入力 8 5 3 3" xfId="19053"/>
    <cellStyle name="入力 8 5 4" xfId="19054"/>
    <cellStyle name="入力 8 5 5" xfId="19055"/>
    <cellStyle name="入力 8 6" xfId="19056"/>
    <cellStyle name="入力 8 6 2" xfId="19057"/>
    <cellStyle name="入力 8 6 2 2" xfId="19058"/>
    <cellStyle name="入力 8 6 2 3" xfId="19059"/>
    <cellStyle name="入力 8 6 3" xfId="19060"/>
    <cellStyle name="入力 8 6 3 2" xfId="19061"/>
    <cellStyle name="入力 8 6 3 3" xfId="19062"/>
    <cellStyle name="入力 8 6 4" xfId="19063"/>
    <cellStyle name="入力 8 6 5" xfId="19064"/>
    <cellStyle name="入力 8 7" xfId="19065"/>
    <cellStyle name="入力 8 7 2" xfId="19066"/>
    <cellStyle name="入力 8 7 2 2" xfId="19067"/>
    <cellStyle name="入力 8 7 2 3" xfId="19068"/>
    <cellStyle name="入力 8 7 3" xfId="19069"/>
    <cellStyle name="入力 8 7 3 2" xfId="19070"/>
    <cellStyle name="入力 8 7 3 3" xfId="19071"/>
    <cellStyle name="入力 8 7 4" xfId="19072"/>
    <cellStyle name="入力 8 7 5" xfId="19073"/>
    <cellStyle name="入力 8 8" xfId="19074"/>
    <cellStyle name="入力 8 8 2" xfId="19075"/>
    <cellStyle name="入力 8 8 3" xfId="19076"/>
    <cellStyle name="入力 8 9" xfId="19077"/>
    <cellStyle name="入力 9" xfId="19078"/>
    <cellStyle name="入力 9 10" xfId="19079"/>
    <cellStyle name="入力 9 11" xfId="19080"/>
    <cellStyle name="入力 9 12" xfId="46009"/>
    <cellStyle name="入力 9 13" xfId="45731"/>
    <cellStyle name="入力 9 2" xfId="19081"/>
    <cellStyle name="入力 9 2 10" xfId="46240"/>
    <cellStyle name="入力 9 2 11" xfId="46472"/>
    <cellStyle name="入力 9 2 2" xfId="19082"/>
    <cellStyle name="入力 9 2 2 10" xfId="19083"/>
    <cellStyle name="入力 9 2 2 2" xfId="19084"/>
    <cellStyle name="入力 9 2 2 2 2" xfId="19085"/>
    <cellStyle name="入力 9 2 2 2 2 2" xfId="19086"/>
    <cellStyle name="入力 9 2 2 2 2 3" xfId="19087"/>
    <cellStyle name="入力 9 2 2 2 3" xfId="19088"/>
    <cellStyle name="入力 9 2 2 2 3 2" xfId="19089"/>
    <cellStyle name="入力 9 2 2 2 3 3" xfId="19090"/>
    <cellStyle name="入力 9 2 2 2 4" xfId="19091"/>
    <cellStyle name="入力 9 2 2 2 5" xfId="19092"/>
    <cellStyle name="入力 9 2 2 3" xfId="19093"/>
    <cellStyle name="入力 9 2 2 3 2" xfId="19094"/>
    <cellStyle name="入力 9 2 2 3 2 2" xfId="19095"/>
    <cellStyle name="入力 9 2 2 3 2 3" xfId="19096"/>
    <cellStyle name="入力 9 2 2 3 3" xfId="19097"/>
    <cellStyle name="入力 9 2 2 3 3 2" xfId="19098"/>
    <cellStyle name="入力 9 2 2 3 3 3" xfId="19099"/>
    <cellStyle name="入力 9 2 2 3 4" xfId="19100"/>
    <cellStyle name="入力 9 2 2 3 5" xfId="19101"/>
    <cellStyle name="入力 9 2 2 4" xfId="19102"/>
    <cellStyle name="入力 9 2 2 4 2" xfId="19103"/>
    <cellStyle name="入力 9 2 2 4 2 2" xfId="19104"/>
    <cellStyle name="入力 9 2 2 4 2 3" xfId="19105"/>
    <cellStyle name="入力 9 2 2 4 3" xfId="19106"/>
    <cellStyle name="入力 9 2 2 4 3 2" xfId="19107"/>
    <cellStyle name="入力 9 2 2 4 3 3" xfId="19108"/>
    <cellStyle name="入力 9 2 2 4 4" xfId="19109"/>
    <cellStyle name="入力 9 2 2 4 5" xfId="19110"/>
    <cellStyle name="入力 9 2 2 5" xfId="19111"/>
    <cellStyle name="入力 9 2 2 5 2" xfId="19112"/>
    <cellStyle name="入力 9 2 2 5 2 2" xfId="19113"/>
    <cellStyle name="入力 9 2 2 5 2 3" xfId="19114"/>
    <cellStyle name="入力 9 2 2 5 3" xfId="19115"/>
    <cellStyle name="入力 9 2 2 5 3 2" xfId="19116"/>
    <cellStyle name="入力 9 2 2 5 3 3" xfId="19117"/>
    <cellStyle name="入力 9 2 2 5 4" xfId="19118"/>
    <cellStyle name="入力 9 2 2 5 5" xfId="19119"/>
    <cellStyle name="入力 9 2 2 6" xfId="19120"/>
    <cellStyle name="入力 9 2 2 6 2" xfId="19121"/>
    <cellStyle name="入力 9 2 2 6 2 2" xfId="19122"/>
    <cellStyle name="入力 9 2 2 6 2 3" xfId="19123"/>
    <cellStyle name="入力 9 2 2 6 3" xfId="19124"/>
    <cellStyle name="入力 9 2 2 6 3 2" xfId="19125"/>
    <cellStyle name="入力 9 2 2 6 3 3" xfId="19126"/>
    <cellStyle name="入力 9 2 2 6 4" xfId="19127"/>
    <cellStyle name="入力 9 2 2 6 5" xfId="19128"/>
    <cellStyle name="入力 9 2 2 7" xfId="19129"/>
    <cellStyle name="入力 9 2 2 7 2" xfId="19130"/>
    <cellStyle name="入力 9 2 2 7 3" xfId="19131"/>
    <cellStyle name="入力 9 2 2 8" xfId="19132"/>
    <cellStyle name="入力 9 2 2 8 2" xfId="19133"/>
    <cellStyle name="入力 9 2 2 8 3" xfId="19134"/>
    <cellStyle name="入力 9 2 2 9" xfId="19135"/>
    <cellStyle name="入力 9 2 3" xfId="19136"/>
    <cellStyle name="入力 9 2 3 10" xfId="19137"/>
    <cellStyle name="入力 9 2 3 2" xfId="19138"/>
    <cellStyle name="入力 9 2 3 2 2" xfId="19139"/>
    <cellStyle name="入力 9 2 3 2 2 2" xfId="19140"/>
    <cellStyle name="入力 9 2 3 2 2 3" xfId="19141"/>
    <cellStyle name="入力 9 2 3 2 3" xfId="19142"/>
    <cellStyle name="入力 9 2 3 2 3 2" xfId="19143"/>
    <cellStyle name="入力 9 2 3 2 3 3" xfId="19144"/>
    <cellStyle name="入力 9 2 3 2 4" xfId="19145"/>
    <cellStyle name="入力 9 2 3 2 5" xfId="19146"/>
    <cellStyle name="入力 9 2 3 3" xfId="19147"/>
    <cellStyle name="入力 9 2 3 3 2" xfId="19148"/>
    <cellStyle name="入力 9 2 3 3 2 2" xfId="19149"/>
    <cellStyle name="入力 9 2 3 3 2 3" xfId="19150"/>
    <cellStyle name="入力 9 2 3 3 3" xfId="19151"/>
    <cellStyle name="入力 9 2 3 3 3 2" xfId="19152"/>
    <cellStyle name="入力 9 2 3 3 3 3" xfId="19153"/>
    <cellStyle name="入力 9 2 3 3 4" xfId="19154"/>
    <cellStyle name="入力 9 2 3 3 5" xfId="19155"/>
    <cellStyle name="入力 9 2 3 4" xfId="19156"/>
    <cellStyle name="入力 9 2 3 4 2" xfId="19157"/>
    <cellStyle name="入力 9 2 3 4 2 2" xfId="19158"/>
    <cellStyle name="入力 9 2 3 4 2 3" xfId="19159"/>
    <cellStyle name="入力 9 2 3 4 3" xfId="19160"/>
    <cellStyle name="入力 9 2 3 4 3 2" xfId="19161"/>
    <cellStyle name="入力 9 2 3 4 3 3" xfId="19162"/>
    <cellStyle name="入力 9 2 3 4 4" xfId="19163"/>
    <cellStyle name="入力 9 2 3 4 5" xfId="19164"/>
    <cellStyle name="入力 9 2 3 5" xfId="19165"/>
    <cellStyle name="入力 9 2 3 5 2" xfId="19166"/>
    <cellStyle name="入力 9 2 3 5 2 2" xfId="19167"/>
    <cellStyle name="入力 9 2 3 5 2 3" xfId="19168"/>
    <cellStyle name="入力 9 2 3 5 3" xfId="19169"/>
    <cellStyle name="入力 9 2 3 5 3 2" xfId="19170"/>
    <cellStyle name="入力 9 2 3 5 3 3" xfId="19171"/>
    <cellStyle name="入力 9 2 3 5 4" xfId="19172"/>
    <cellStyle name="入力 9 2 3 5 5" xfId="19173"/>
    <cellStyle name="入力 9 2 3 6" xfId="19174"/>
    <cellStyle name="入力 9 2 3 6 2" xfId="19175"/>
    <cellStyle name="入力 9 2 3 6 2 2" xfId="19176"/>
    <cellStyle name="入力 9 2 3 6 2 3" xfId="19177"/>
    <cellStyle name="入力 9 2 3 6 3" xfId="19178"/>
    <cellStyle name="入力 9 2 3 6 3 2" xfId="19179"/>
    <cellStyle name="入力 9 2 3 6 3 3" xfId="19180"/>
    <cellStyle name="入力 9 2 3 6 4" xfId="19181"/>
    <cellStyle name="入力 9 2 3 6 5" xfId="19182"/>
    <cellStyle name="入力 9 2 3 7" xfId="19183"/>
    <cellStyle name="入力 9 2 3 7 2" xfId="19184"/>
    <cellStyle name="入力 9 2 3 7 3" xfId="19185"/>
    <cellStyle name="入力 9 2 3 8" xfId="19186"/>
    <cellStyle name="入力 9 2 3 8 2" xfId="19187"/>
    <cellStyle name="入力 9 2 3 8 3" xfId="19188"/>
    <cellStyle name="入力 9 2 3 9" xfId="19189"/>
    <cellStyle name="入力 9 2 4" xfId="19190"/>
    <cellStyle name="入力 9 2 4 2" xfId="19191"/>
    <cellStyle name="入力 9 2 4 2 2" xfId="19192"/>
    <cellStyle name="入力 9 2 4 2 3" xfId="19193"/>
    <cellStyle name="入力 9 2 4 3" xfId="19194"/>
    <cellStyle name="入力 9 2 4 3 2" xfId="19195"/>
    <cellStyle name="入力 9 2 4 3 3" xfId="19196"/>
    <cellStyle name="入力 9 2 4 4" xfId="19197"/>
    <cellStyle name="入力 9 2 4 5" xfId="19198"/>
    <cellStyle name="入力 9 2 5" xfId="19199"/>
    <cellStyle name="入力 9 2 5 2" xfId="19200"/>
    <cellStyle name="入力 9 2 5 2 2" xfId="19201"/>
    <cellStyle name="入力 9 2 5 2 3" xfId="19202"/>
    <cellStyle name="入力 9 2 5 3" xfId="19203"/>
    <cellStyle name="入力 9 2 5 3 2" xfId="19204"/>
    <cellStyle name="入力 9 2 5 3 3" xfId="19205"/>
    <cellStyle name="入力 9 2 5 4" xfId="19206"/>
    <cellStyle name="入力 9 2 5 5" xfId="19207"/>
    <cellStyle name="入力 9 2 6" xfId="19208"/>
    <cellStyle name="入力 9 2 6 2" xfId="19209"/>
    <cellStyle name="入力 9 2 6 2 2" xfId="19210"/>
    <cellStyle name="入力 9 2 6 2 3" xfId="19211"/>
    <cellStyle name="入力 9 2 6 3" xfId="19212"/>
    <cellStyle name="入力 9 2 6 3 2" xfId="19213"/>
    <cellStyle name="入力 9 2 6 3 3" xfId="19214"/>
    <cellStyle name="入力 9 2 6 4" xfId="19215"/>
    <cellStyle name="入力 9 2 6 5" xfId="19216"/>
    <cellStyle name="入力 9 2 7" xfId="19217"/>
    <cellStyle name="入力 9 2 7 2" xfId="19218"/>
    <cellStyle name="入力 9 2 7 3" xfId="19219"/>
    <cellStyle name="入力 9 2 8" xfId="19220"/>
    <cellStyle name="入力 9 2 9" xfId="19221"/>
    <cellStyle name="入力 9 3" xfId="19222"/>
    <cellStyle name="入力 9 3 10" xfId="19223"/>
    <cellStyle name="入力 9 3 2" xfId="19224"/>
    <cellStyle name="入力 9 3 2 2" xfId="19225"/>
    <cellStyle name="入力 9 3 2 2 2" xfId="19226"/>
    <cellStyle name="入力 9 3 2 2 3" xfId="19227"/>
    <cellStyle name="入力 9 3 2 3" xfId="19228"/>
    <cellStyle name="入力 9 3 2 3 2" xfId="19229"/>
    <cellStyle name="入力 9 3 2 3 3" xfId="19230"/>
    <cellStyle name="入力 9 3 2 4" xfId="19231"/>
    <cellStyle name="入力 9 3 2 5" xfId="19232"/>
    <cellStyle name="入力 9 3 3" xfId="19233"/>
    <cellStyle name="入力 9 3 3 2" xfId="19234"/>
    <cellStyle name="入力 9 3 3 2 2" xfId="19235"/>
    <cellStyle name="入力 9 3 3 2 3" xfId="19236"/>
    <cellStyle name="入力 9 3 3 3" xfId="19237"/>
    <cellStyle name="入力 9 3 3 3 2" xfId="19238"/>
    <cellStyle name="入力 9 3 3 3 3" xfId="19239"/>
    <cellStyle name="入力 9 3 3 4" xfId="19240"/>
    <cellStyle name="入力 9 3 3 5" xfId="19241"/>
    <cellStyle name="入力 9 3 4" xfId="19242"/>
    <cellStyle name="入力 9 3 4 2" xfId="19243"/>
    <cellStyle name="入力 9 3 4 2 2" xfId="19244"/>
    <cellStyle name="入力 9 3 4 2 3" xfId="19245"/>
    <cellStyle name="入力 9 3 4 3" xfId="19246"/>
    <cellStyle name="入力 9 3 4 3 2" xfId="19247"/>
    <cellStyle name="入力 9 3 4 3 3" xfId="19248"/>
    <cellStyle name="入力 9 3 4 4" xfId="19249"/>
    <cellStyle name="入力 9 3 4 5" xfId="19250"/>
    <cellStyle name="入力 9 3 5" xfId="19251"/>
    <cellStyle name="入力 9 3 5 2" xfId="19252"/>
    <cellStyle name="入力 9 3 5 2 2" xfId="19253"/>
    <cellStyle name="入力 9 3 5 2 3" xfId="19254"/>
    <cellStyle name="入力 9 3 5 3" xfId="19255"/>
    <cellStyle name="入力 9 3 5 3 2" xfId="19256"/>
    <cellStyle name="入力 9 3 5 3 3" xfId="19257"/>
    <cellStyle name="入力 9 3 5 4" xfId="19258"/>
    <cellStyle name="入力 9 3 5 5" xfId="19259"/>
    <cellStyle name="入力 9 3 6" xfId="19260"/>
    <cellStyle name="入力 9 3 6 2" xfId="19261"/>
    <cellStyle name="入力 9 3 6 2 2" xfId="19262"/>
    <cellStyle name="入力 9 3 6 2 3" xfId="19263"/>
    <cellStyle name="入力 9 3 6 3" xfId="19264"/>
    <cellStyle name="入力 9 3 6 3 2" xfId="19265"/>
    <cellStyle name="入力 9 3 6 3 3" xfId="19266"/>
    <cellStyle name="入力 9 3 6 4" xfId="19267"/>
    <cellStyle name="入力 9 3 6 5" xfId="19268"/>
    <cellStyle name="入力 9 3 7" xfId="19269"/>
    <cellStyle name="入力 9 3 7 2" xfId="19270"/>
    <cellStyle name="入力 9 3 7 3" xfId="19271"/>
    <cellStyle name="入力 9 3 8" xfId="19272"/>
    <cellStyle name="入力 9 3 8 2" xfId="19273"/>
    <cellStyle name="入力 9 3 8 3" xfId="19274"/>
    <cellStyle name="入力 9 3 9" xfId="19275"/>
    <cellStyle name="入力 9 4" xfId="19276"/>
    <cellStyle name="入力 9 4 10" xfId="19277"/>
    <cellStyle name="入力 9 4 2" xfId="19278"/>
    <cellStyle name="入力 9 4 2 2" xfId="19279"/>
    <cellStyle name="入力 9 4 2 2 2" xfId="19280"/>
    <cellStyle name="入力 9 4 2 2 3" xfId="19281"/>
    <cellStyle name="入力 9 4 2 3" xfId="19282"/>
    <cellStyle name="入力 9 4 2 3 2" xfId="19283"/>
    <cellStyle name="入力 9 4 2 3 3" xfId="19284"/>
    <cellStyle name="入力 9 4 2 4" xfId="19285"/>
    <cellStyle name="入力 9 4 2 5" xfId="19286"/>
    <cellStyle name="入力 9 4 3" xfId="19287"/>
    <cellStyle name="入力 9 4 3 2" xfId="19288"/>
    <cellStyle name="入力 9 4 3 2 2" xfId="19289"/>
    <cellStyle name="入力 9 4 3 2 3" xfId="19290"/>
    <cellStyle name="入力 9 4 3 3" xfId="19291"/>
    <cellStyle name="入力 9 4 3 3 2" xfId="19292"/>
    <cellStyle name="入力 9 4 3 3 3" xfId="19293"/>
    <cellStyle name="入力 9 4 3 4" xfId="19294"/>
    <cellStyle name="入力 9 4 3 5" xfId="19295"/>
    <cellStyle name="入力 9 4 4" xfId="19296"/>
    <cellStyle name="入力 9 4 4 2" xfId="19297"/>
    <cellStyle name="入力 9 4 4 2 2" xfId="19298"/>
    <cellStyle name="入力 9 4 4 2 3" xfId="19299"/>
    <cellStyle name="入力 9 4 4 3" xfId="19300"/>
    <cellStyle name="入力 9 4 4 3 2" xfId="19301"/>
    <cellStyle name="入力 9 4 4 3 3" xfId="19302"/>
    <cellStyle name="入力 9 4 4 4" xfId="19303"/>
    <cellStyle name="入力 9 4 4 5" xfId="19304"/>
    <cellStyle name="入力 9 4 5" xfId="19305"/>
    <cellStyle name="入力 9 4 5 2" xfId="19306"/>
    <cellStyle name="入力 9 4 5 2 2" xfId="19307"/>
    <cellStyle name="入力 9 4 5 2 3" xfId="19308"/>
    <cellStyle name="入力 9 4 5 3" xfId="19309"/>
    <cellStyle name="入力 9 4 5 3 2" xfId="19310"/>
    <cellStyle name="入力 9 4 5 3 3" xfId="19311"/>
    <cellStyle name="入力 9 4 5 4" xfId="19312"/>
    <cellStyle name="入力 9 4 5 5" xfId="19313"/>
    <cellStyle name="入力 9 4 6" xfId="19314"/>
    <cellStyle name="入力 9 4 6 2" xfId="19315"/>
    <cellStyle name="入力 9 4 6 2 2" xfId="19316"/>
    <cellStyle name="入力 9 4 6 2 3" xfId="19317"/>
    <cellStyle name="入力 9 4 6 3" xfId="19318"/>
    <cellStyle name="入力 9 4 6 3 2" xfId="19319"/>
    <cellStyle name="入力 9 4 6 3 3" xfId="19320"/>
    <cellStyle name="入力 9 4 6 4" xfId="19321"/>
    <cellStyle name="入力 9 4 6 5" xfId="19322"/>
    <cellStyle name="入力 9 4 7" xfId="19323"/>
    <cellStyle name="入力 9 4 7 2" xfId="19324"/>
    <cellStyle name="入力 9 4 7 3" xfId="19325"/>
    <cellStyle name="入力 9 4 8" xfId="19326"/>
    <cellStyle name="入力 9 4 8 2" xfId="19327"/>
    <cellStyle name="入力 9 4 8 3" xfId="19328"/>
    <cellStyle name="入力 9 4 9" xfId="19329"/>
    <cellStyle name="入力 9 5" xfId="19330"/>
    <cellStyle name="入力 9 5 2" xfId="19331"/>
    <cellStyle name="入力 9 5 2 2" xfId="19332"/>
    <cellStyle name="入力 9 5 2 3" xfId="19333"/>
    <cellStyle name="入力 9 5 3" xfId="19334"/>
    <cellStyle name="入力 9 5 3 2" xfId="19335"/>
    <cellStyle name="入力 9 5 3 3" xfId="19336"/>
    <cellStyle name="入力 9 5 4" xfId="19337"/>
    <cellStyle name="入力 9 5 5" xfId="19338"/>
    <cellStyle name="入力 9 6" xfId="19339"/>
    <cellStyle name="入力 9 6 2" xfId="19340"/>
    <cellStyle name="入力 9 6 2 2" xfId="19341"/>
    <cellStyle name="入力 9 6 2 3" xfId="19342"/>
    <cellStyle name="入力 9 6 3" xfId="19343"/>
    <cellStyle name="入力 9 6 3 2" xfId="19344"/>
    <cellStyle name="入力 9 6 3 3" xfId="19345"/>
    <cellStyle name="入力 9 6 4" xfId="19346"/>
    <cellStyle name="入力 9 6 5" xfId="19347"/>
    <cellStyle name="入力 9 7" xfId="19348"/>
    <cellStyle name="入力 9 7 2" xfId="19349"/>
    <cellStyle name="入力 9 7 2 2" xfId="19350"/>
    <cellStyle name="入力 9 7 2 3" xfId="19351"/>
    <cellStyle name="入力 9 7 3" xfId="19352"/>
    <cellStyle name="入力 9 7 3 2" xfId="19353"/>
    <cellStyle name="入力 9 7 3 3" xfId="19354"/>
    <cellStyle name="入力 9 7 4" xfId="19355"/>
    <cellStyle name="入力 9 7 5" xfId="19356"/>
    <cellStyle name="入力 9 8" xfId="19357"/>
    <cellStyle name="入力 9 8 2" xfId="19358"/>
    <cellStyle name="入力 9 8 3" xfId="19359"/>
    <cellStyle name="入力 9 9" xfId="19360"/>
    <cellStyle name="出力" xfId="46010"/>
    <cellStyle name="出力 10" xfId="19361"/>
    <cellStyle name="出力 10 10" xfId="19362"/>
    <cellStyle name="出力 10 11" xfId="19363"/>
    <cellStyle name="出力 10 12" xfId="46011"/>
    <cellStyle name="出力 10 13" xfId="45728"/>
    <cellStyle name="出力 10 2" xfId="19364"/>
    <cellStyle name="出力 10 2 10" xfId="46242"/>
    <cellStyle name="出力 10 2 11" xfId="46474"/>
    <cellStyle name="出力 10 2 2" xfId="19365"/>
    <cellStyle name="出力 10 2 2 10" xfId="19366"/>
    <cellStyle name="出力 10 2 2 2" xfId="19367"/>
    <cellStyle name="出力 10 2 2 2 2" xfId="19368"/>
    <cellStyle name="出力 10 2 2 2 2 2" xfId="19369"/>
    <cellStyle name="出力 10 2 2 2 2 3" xfId="19370"/>
    <cellStyle name="出力 10 2 2 2 3" xfId="19371"/>
    <cellStyle name="出力 10 2 2 2 3 2" xfId="19372"/>
    <cellStyle name="出力 10 2 2 2 3 3" xfId="19373"/>
    <cellStyle name="出力 10 2 2 2 4" xfId="19374"/>
    <cellStyle name="出力 10 2 2 2 5" xfId="19375"/>
    <cellStyle name="出力 10 2 2 3" xfId="19376"/>
    <cellStyle name="出力 10 2 2 3 2" xfId="19377"/>
    <cellStyle name="出力 10 2 2 3 2 2" xfId="19378"/>
    <cellStyle name="出力 10 2 2 3 2 3" xfId="19379"/>
    <cellStyle name="出力 10 2 2 3 3" xfId="19380"/>
    <cellStyle name="出力 10 2 2 3 3 2" xfId="19381"/>
    <cellStyle name="出力 10 2 2 3 3 3" xfId="19382"/>
    <cellStyle name="出力 10 2 2 3 4" xfId="19383"/>
    <cellStyle name="出力 10 2 2 3 5" xfId="19384"/>
    <cellStyle name="出力 10 2 2 4" xfId="19385"/>
    <cellStyle name="出力 10 2 2 4 2" xfId="19386"/>
    <cellStyle name="出力 10 2 2 4 2 2" xfId="19387"/>
    <cellStyle name="出力 10 2 2 4 2 3" xfId="19388"/>
    <cellStyle name="出力 10 2 2 4 3" xfId="19389"/>
    <cellStyle name="出力 10 2 2 4 3 2" xfId="19390"/>
    <cellStyle name="出力 10 2 2 4 3 3" xfId="19391"/>
    <cellStyle name="出力 10 2 2 4 4" xfId="19392"/>
    <cellStyle name="出力 10 2 2 4 5" xfId="19393"/>
    <cellStyle name="出力 10 2 2 5" xfId="19394"/>
    <cellStyle name="出力 10 2 2 5 2" xfId="19395"/>
    <cellStyle name="出力 10 2 2 5 2 2" xfId="19396"/>
    <cellStyle name="出力 10 2 2 5 2 3" xfId="19397"/>
    <cellStyle name="出力 10 2 2 5 3" xfId="19398"/>
    <cellStyle name="出力 10 2 2 5 3 2" xfId="19399"/>
    <cellStyle name="出力 10 2 2 5 3 3" xfId="19400"/>
    <cellStyle name="出力 10 2 2 5 4" xfId="19401"/>
    <cellStyle name="出力 10 2 2 5 5" xfId="19402"/>
    <cellStyle name="出力 10 2 2 6" xfId="19403"/>
    <cellStyle name="出力 10 2 2 6 2" xfId="19404"/>
    <cellStyle name="出力 10 2 2 6 2 2" xfId="19405"/>
    <cellStyle name="出力 10 2 2 6 2 3" xfId="19406"/>
    <cellStyle name="出力 10 2 2 6 3" xfId="19407"/>
    <cellStyle name="出力 10 2 2 6 3 2" xfId="19408"/>
    <cellStyle name="出力 10 2 2 6 3 3" xfId="19409"/>
    <cellStyle name="出力 10 2 2 6 4" xfId="19410"/>
    <cellStyle name="出力 10 2 2 6 5" xfId="19411"/>
    <cellStyle name="出力 10 2 2 7" xfId="19412"/>
    <cellStyle name="出力 10 2 2 7 2" xfId="19413"/>
    <cellStyle name="出力 10 2 2 7 3" xfId="19414"/>
    <cellStyle name="出力 10 2 2 8" xfId="19415"/>
    <cellStyle name="出力 10 2 2 8 2" xfId="19416"/>
    <cellStyle name="出力 10 2 2 8 3" xfId="19417"/>
    <cellStyle name="出力 10 2 2 9" xfId="19418"/>
    <cellStyle name="出力 10 2 3" xfId="19419"/>
    <cellStyle name="出力 10 2 3 10" xfId="19420"/>
    <cellStyle name="出力 10 2 3 2" xfId="19421"/>
    <cellStyle name="出力 10 2 3 2 2" xfId="19422"/>
    <cellStyle name="出力 10 2 3 2 2 2" xfId="19423"/>
    <cellStyle name="出力 10 2 3 2 2 3" xfId="19424"/>
    <cellStyle name="出力 10 2 3 2 3" xfId="19425"/>
    <cellStyle name="出力 10 2 3 2 3 2" xfId="19426"/>
    <cellStyle name="出力 10 2 3 2 3 3" xfId="19427"/>
    <cellStyle name="出力 10 2 3 2 4" xfId="19428"/>
    <cellStyle name="出力 10 2 3 2 5" xfId="19429"/>
    <cellStyle name="出力 10 2 3 3" xfId="19430"/>
    <cellStyle name="出力 10 2 3 3 2" xfId="19431"/>
    <cellStyle name="出力 10 2 3 3 2 2" xfId="19432"/>
    <cellStyle name="出力 10 2 3 3 2 3" xfId="19433"/>
    <cellStyle name="出力 10 2 3 3 3" xfId="19434"/>
    <cellStyle name="出力 10 2 3 3 3 2" xfId="19435"/>
    <cellStyle name="出力 10 2 3 3 3 3" xfId="19436"/>
    <cellStyle name="出力 10 2 3 3 4" xfId="19437"/>
    <cellStyle name="出力 10 2 3 3 5" xfId="19438"/>
    <cellStyle name="出力 10 2 3 4" xfId="19439"/>
    <cellStyle name="出力 10 2 3 4 2" xfId="19440"/>
    <cellStyle name="出力 10 2 3 4 2 2" xfId="19441"/>
    <cellStyle name="出力 10 2 3 4 2 3" xfId="19442"/>
    <cellStyle name="出力 10 2 3 4 3" xfId="19443"/>
    <cellStyle name="出力 10 2 3 4 3 2" xfId="19444"/>
    <cellStyle name="出力 10 2 3 4 3 3" xfId="19445"/>
    <cellStyle name="出力 10 2 3 4 4" xfId="19446"/>
    <cellStyle name="出力 10 2 3 4 5" xfId="19447"/>
    <cellStyle name="出力 10 2 3 5" xfId="19448"/>
    <cellStyle name="出力 10 2 3 5 2" xfId="19449"/>
    <cellStyle name="出力 10 2 3 5 2 2" xfId="19450"/>
    <cellStyle name="出力 10 2 3 5 2 3" xfId="19451"/>
    <cellStyle name="出力 10 2 3 5 3" xfId="19452"/>
    <cellStyle name="出力 10 2 3 5 3 2" xfId="19453"/>
    <cellStyle name="出力 10 2 3 5 3 3" xfId="19454"/>
    <cellStyle name="出力 10 2 3 5 4" xfId="19455"/>
    <cellStyle name="出力 10 2 3 5 5" xfId="19456"/>
    <cellStyle name="出力 10 2 3 6" xfId="19457"/>
    <cellStyle name="出力 10 2 3 6 2" xfId="19458"/>
    <cellStyle name="出力 10 2 3 6 2 2" xfId="19459"/>
    <cellStyle name="出力 10 2 3 6 2 3" xfId="19460"/>
    <cellStyle name="出力 10 2 3 6 3" xfId="19461"/>
    <cellStyle name="出力 10 2 3 6 3 2" xfId="19462"/>
    <cellStyle name="出力 10 2 3 6 3 3" xfId="19463"/>
    <cellStyle name="出力 10 2 3 6 4" xfId="19464"/>
    <cellStyle name="出力 10 2 3 6 5" xfId="19465"/>
    <cellStyle name="出力 10 2 3 7" xfId="19466"/>
    <cellStyle name="出力 10 2 3 7 2" xfId="19467"/>
    <cellStyle name="出力 10 2 3 7 3" xfId="19468"/>
    <cellStyle name="出力 10 2 3 8" xfId="19469"/>
    <cellStyle name="出力 10 2 3 8 2" xfId="19470"/>
    <cellStyle name="出力 10 2 3 8 3" xfId="19471"/>
    <cellStyle name="出力 10 2 3 9" xfId="19472"/>
    <cellStyle name="出力 10 2 4" xfId="19473"/>
    <cellStyle name="出力 10 2 4 2" xfId="19474"/>
    <cellStyle name="出力 10 2 4 2 2" xfId="19475"/>
    <cellStyle name="出力 10 2 4 2 3" xfId="19476"/>
    <cellStyle name="出力 10 2 4 3" xfId="19477"/>
    <cellStyle name="出力 10 2 4 3 2" xfId="19478"/>
    <cellStyle name="出力 10 2 4 3 3" xfId="19479"/>
    <cellStyle name="出力 10 2 4 4" xfId="19480"/>
    <cellStyle name="出力 10 2 4 5" xfId="19481"/>
    <cellStyle name="出力 10 2 5" xfId="19482"/>
    <cellStyle name="出力 10 2 5 2" xfId="19483"/>
    <cellStyle name="出力 10 2 5 2 2" xfId="19484"/>
    <cellStyle name="出力 10 2 5 2 3" xfId="19485"/>
    <cellStyle name="出力 10 2 5 3" xfId="19486"/>
    <cellStyle name="出力 10 2 5 3 2" xfId="19487"/>
    <cellStyle name="出力 10 2 5 3 3" xfId="19488"/>
    <cellStyle name="出力 10 2 5 4" xfId="19489"/>
    <cellStyle name="出力 10 2 5 5" xfId="19490"/>
    <cellStyle name="出力 10 2 6" xfId="19491"/>
    <cellStyle name="出力 10 2 6 2" xfId="19492"/>
    <cellStyle name="出力 10 2 6 2 2" xfId="19493"/>
    <cellStyle name="出力 10 2 6 2 3" xfId="19494"/>
    <cellStyle name="出力 10 2 6 3" xfId="19495"/>
    <cellStyle name="出力 10 2 6 3 2" xfId="19496"/>
    <cellStyle name="出力 10 2 6 3 3" xfId="19497"/>
    <cellStyle name="出力 10 2 6 4" xfId="19498"/>
    <cellStyle name="出力 10 2 6 5" xfId="19499"/>
    <cellStyle name="出力 10 2 7" xfId="19500"/>
    <cellStyle name="出力 10 2 7 2" xfId="19501"/>
    <cellStyle name="出力 10 2 7 3" xfId="19502"/>
    <cellStyle name="出力 10 2 8" xfId="19503"/>
    <cellStyle name="出力 10 2 9" xfId="19504"/>
    <cellStyle name="出力 10 3" xfId="19505"/>
    <cellStyle name="出力 10 3 10" xfId="19506"/>
    <cellStyle name="出力 10 3 2" xfId="19507"/>
    <cellStyle name="出力 10 3 2 2" xfId="19508"/>
    <cellStyle name="出力 10 3 2 2 2" xfId="19509"/>
    <cellStyle name="出力 10 3 2 2 3" xfId="19510"/>
    <cellStyle name="出力 10 3 2 3" xfId="19511"/>
    <cellStyle name="出力 10 3 2 3 2" xfId="19512"/>
    <cellStyle name="出力 10 3 2 3 3" xfId="19513"/>
    <cellStyle name="出力 10 3 2 4" xfId="19514"/>
    <cellStyle name="出力 10 3 2 5" xfId="19515"/>
    <cellStyle name="出力 10 3 3" xfId="19516"/>
    <cellStyle name="出力 10 3 3 2" xfId="19517"/>
    <cellStyle name="出力 10 3 3 2 2" xfId="19518"/>
    <cellStyle name="出力 10 3 3 2 3" xfId="19519"/>
    <cellStyle name="出力 10 3 3 3" xfId="19520"/>
    <cellStyle name="出力 10 3 3 3 2" xfId="19521"/>
    <cellStyle name="出力 10 3 3 3 3" xfId="19522"/>
    <cellStyle name="出力 10 3 3 4" xfId="19523"/>
    <cellStyle name="出力 10 3 3 5" xfId="19524"/>
    <cellStyle name="出力 10 3 4" xfId="19525"/>
    <cellStyle name="出力 10 3 4 2" xfId="19526"/>
    <cellStyle name="出力 10 3 4 2 2" xfId="19527"/>
    <cellStyle name="出力 10 3 4 2 3" xfId="19528"/>
    <cellStyle name="出力 10 3 4 3" xfId="19529"/>
    <cellStyle name="出力 10 3 4 3 2" xfId="19530"/>
    <cellStyle name="出力 10 3 4 3 3" xfId="19531"/>
    <cellStyle name="出力 10 3 4 4" xfId="19532"/>
    <cellStyle name="出力 10 3 4 5" xfId="19533"/>
    <cellStyle name="出力 10 3 5" xfId="19534"/>
    <cellStyle name="出力 10 3 5 2" xfId="19535"/>
    <cellStyle name="出力 10 3 5 2 2" xfId="19536"/>
    <cellStyle name="出力 10 3 5 2 3" xfId="19537"/>
    <cellStyle name="出力 10 3 5 3" xfId="19538"/>
    <cellStyle name="出力 10 3 5 3 2" xfId="19539"/>
    <cellStyle name="出力 10 3 5 3 3" xfId="19540"/>
    <cellStyle name="出力 10 3 5 4" xfId="19541"/>
    <cellStyle name="出力 10 3 5 5" xfId="19542"/>
    <cellStyle name="出力 10 3 6" xfId="19543"/>
    <cellStyle name="出力 10 3 6 2" xfId="19544"/>
    <cellStyle name="出力 10 3 6 2 2" xfId="19545"/>
    <cellStyle name="出力 10 3 6 2 3" xfId="19546"/>
    <cellStyle name="出力 10 3 6 3" xfId="19547"/>
    <cellStyle name="出力 10 3 6 3 2" xfId="19548"/>
    <cellStyle name="出力 10 3 6 3 3" xfId="19549"/>
    <cellStyle name="出力 10 3 6 4" xfId="19550"/>
    <cellStyle name="出力 10 3 6 5" xfId="19551"/>
    <cellStyle name="出力 10 3 7" xfId="19552"/>
    <cellStyle name="出力 10 3 7 2" xfId="19553"/>
    <cellStyle name="出力 10 3 7 3" xfId="19554"/>
    <cellStyle name="出力 10 3 8" xfId="19555"/>
    <cellStyle name="出力 10 3 8 2" xfId="19556"/>
    <cellStyle name="出力 10 3 8 3" xfId="19557"/>
    <cellStyle name="出力 10 3 9" xfId="19558"/>
    <cellStyle name="出力 10 4" xfId="19559"/>
    <cellStyle name="出力 10 4 10" xfId="19560"/>
    <cellStyle name="出力 10 4 2" xfId="19561"/>
    <cellStyle name="出力 10 4 2 2" xfId="19562"/>
    <cellStyle name="出力 10 4 2 2 2" xfId="19563"/>
    <cellStyle name="出力 10 4 2 2 3" xfId="19564"/>
    <cellStyle name="出力 10 4 2 3" xfId="19565"/>
    <cellStyle name="出力 10 4 2 3 2" xfId="19566"/>
    <cellStyle name="出力 10 4 2 3 3" xfId="19567"/>
    <cellStyle name="出力 10 4 2 4" xfId="19568"/>
    <cellStyle name="出力 10 4 2 5" xfId="19569"/>
    <cellStyle name="出力 10 4 3" xfId="19570"/>
    <cellStyle name="出力 10 4 3 2" xfId="19571"/>
    <cellStyle name="出力 10 4 3 2 2" xfId="19572"/>
    <cellStyle name="出力 10 4 3 2 3" xfId="19573"/>
    <cellStyle name="出力 10 4 3 3" xfId="19574"/>
    <cellStyle name="出力 10 4 3 3 2" xfId="19575"/>
    <cellStyle name="出力 10 4 3 3 3" xfId="19576"/>
    <cellStyle name="出力 10 4 3 4" xfId="19577"/>
    <cellStyle name="出力 10 4 3 5" xfId="19578"/>
    <cellStyle name="出力 10 4 4" xfId="19579"/>
    <cellStyle name="出力 10 4 4 2" xfId="19580"/>
    <cellStyle name="出力 10 4 4 2 2" xfId="19581"/>
    <cellStyle name="出力 10 4 4 2 3" xfId="19582"/>
    <cellStyle name="出力 10 4 4 3" xfId="19583"/>
    <cellStyle name="出力 10 4 4 3 2" xfId="19584"/>
    <cellStyle name="出力 10 4 4 3 3" xfId="19585"/>
    <cellStyle name="出力 10 4 4 4" xfId="19586"/>
    <cellStyle name="出力 10 4 4 5" xfId="19587"/>
    <cellStyle name="出力 10 4 5" xfId="19588"/>
    <cellStyle name="出力 10 4 5 2" xfId="19589"/>
    <cellStyle name="出力 10 4 5 2 2" xfId="19590"/>
    <cellStyle name="出力 10 4 5 2 3" xfId="19591"/>
    <cellStyle name="出力 10 4 5 3" xfId="19592"/>
    <cellStyle name="出力 10 4 5 3 2" xfId="19593"/>
    <cellStyle name="出力 10 4 5 3 3" xfId="19594"/>
    <cellStyle name="出力 10 4 5 4" xfId="19595"/>
    <cellStyle name="出力 10 4 5 5" xfId="19596"/>
    <cellStyle name="出力 10 4 6" xfId="19597"/>
    <cellStyle name="出力 10 4 6 2" xfId="19598"/>
    <cellStyle name="出力 10 4 6 2 2" xfId="19599"/>
    <cellStyle name="出力 10 4 6 2 3" xfId="19600"/>
    <cellStyle name="出力 10 4 6 3" xfId="19601"/>
    <cellStyle name="出力 10 4 6 3 2" xfId="19602"/>
    <cellStyle name="出力 10 4 6 3 3" xfId="19603"/>
    <cellStyle name="出力 10 4 6 4" xfId="19604"/>
    <cellStyle name="出力 10 4 6 5" xfId="19605"/>
    <cellStyle name="出力 10 4 7" xfId="19606"/>
    <cellStyle name="出力 10 4 7 2" xfId="19607"/>
    <cellStyle name="出力 10 4 7 3" xfId="19608"/>
    <cellStyle name="出力 10 4 8" xfId="19609"/>
    <cellStyle name="出力 10 4 8 2" xfId="19610"/>
    <cellStyle name="出力 10 4 8 3" xfId="19611"/>
    <cellStyle name="出力 10 4 9" xfId="19612"/>
    <cellStyle name="出力 10 5" xfId="19613"/>
    <cellStyle name="出力 10 5 2" xfId="19614"/>
    <cellStyle name="出力 10 5 2 2" xfId="19615"/>
    <cellStyle name="出力 10 5 2 3" xfId="19616"/>
    <cellStyle name="出力 10 5 3" xfId="19617"/>
    <cellStyle name="出力 10 5 3 2" xfId="19618"/>
    <cellStyle name="出力 10 5 3 3" xfId="19619"/>
    <cellStyle name="出力 10 5 4" xfId="19620"/>
    <cellStyle name="出力 10 5 5" xfId="19621"/>
    <cellStyle name="出力 10 6" xfId="19622"/>
    <cellStyle name="出力 10 6 2" xfId="19623"/>
    <cellStyle name="出力 10 6 2 2" xfId="19624"/>
    <cellStyle name="出力 10 6 2 3" xfId="19625"/>
    <cellStyle name="出力 10 6 3" xfId="19626"/>
    <cellStyle name="出力 10 6 3 2" xfId="19627"/>
    <cellStyle name="出力 10 6 3 3" xfId="19628"/>
    <cellStyle name="出力 10 6 4" xfId="19629"/>
    <cellStyle name="出力 10 6 5" xfId="19630"/>
    <cellStyle name="出力 10 7" xfId="19631"/>
    <cellStyle name="出力 10 7 2" xfId="19632"/>
    <cellStyle name="出力 10 7 2 2" xfId="19633"/>
    <cellStyle name="出力 10 7 2 3" xfId="19634"/>
    <cellStyle name="出力 10 7 3" xfId="19635"/>
    <cellStyle name="出力 10 7 3 2" xfId="19636"/>
    <cellStyle name="出力 10 7 3 3" xfId="19637"/>
    <cellStyle name="出力 10 7 4" xfId="19638"/>
    <cellStyle name="出力 10 7 5" xfId="19639"/>
    <cellStyle name="出力 10 8" xfId="19640"/>
    <cellStyle name="出力 10 8 2" xfId="19641"/>
    <cellStyle name="出力 10 8 3" xfId="19642"/>
    <cellStyle name="出力 10 9" xfId="19643"/>
    <cellStyle name="出力 11" xfId="19644"/>
    <cellStyle name="出力 11 10" xfId="19645"/>
    <cellStyle name="出力 11 11" xfId="19646"/>
    <cellStyle name="出力 11 12" xfId="46012"/>
    <cellStyle name="出力 11 13" xfId="45727"/>
    <cellStyle name="出力 11 2" xfId="19647"/>
    <cellStyle name="出力 11 2 10" xfId="46243"/>
    <cellStyle name="出力 11 2 11" xfId="46475"/>
    <cellStyle name="出力 11 2 2" xfId="19648"/>
    <cellStyle name="出力 11 2 2 10" xfId="19649"/>
    <cellStyle name="出力 11 2 2 2" xfId="19650"/>
    <cellStyle name="出力 11 2 2 2 2" xfId="19651"/>
    <cellStyle name="出力 11 2 2 2 2 2" xfId="19652"/>
    <cellStyle name="出力 11 2 2 2 2 3" xfId="19653"/>
    <cellStyle name="出力 11 2 2 2 3" xfId="19654"/>
    <cellStyle name="出力 11 2 2 2 3 2" xfId="19655"/>
    <cellStyle name="出力 11 2 2 2 3 3" xfId="19656"/>
    <cellStyle name="出力 11 2 2 2 4" xfId="19657"/>
    <cellStyle name="出力 11 2 2 2 5" xfId="19658"/>
    <cellStyle name="出力 11 2 2 3" xfId="19659"/>
    <cellStyle name="出力 11 2 2 3 2" xfId="19660"/>
    <cellStyle name="出力 11 2 2 3 2 2" xfId="19661"/>
    <cellStyle name="出力 11 2 2 3 2 3" xfId="19662"/>
    <cellStyle name="出力 11 2 2 3 3" xfId="19663"/>
    <cellStyle name="出力 11 2 2 3 3 2" xfId="19664"/>
    <cellStyle name="出力 11 2 2 3 3 3" xfId="19665"/>
    <cellStyle name="出力 11 2 2 3 4" xfId="19666"/>
    <cellStyle name="出力 11 2 2 3 5" xfId="19667"/>
    <cellStyle name="出力 11 2 2 4" xfId="19668"/>
    <cellStyle name="出力 11 2 2 4 2" xfId="19669"/>
    <cellStyle name="出力 11 2 2 4 2 2" xfId="19670"/>
    <cellStyle name="出力 11 2 2 4 2 3" xfId="19671"/>
    <cellStyle name="出力 11 2 2 4 3" xfId="19672"/>
    <cellStyle name="出力 11 2 2 4 3 2" xfId="19673"/>
    <cellStyle name="出力 11 2 2 4 3 3" xfId="19674"/>
    <cellStyle name="出力 11 2 2 4 4" xfId="19675"/>
    <cellStyle name="出力 11 2 2 4 5" xfId="19676"/>
    <cellStyle name="出力 11 2 2 5" xfId="19677"/>
    <cellStyle name="出力 11 2 2 5 2" xfId="19678"/>
    <cellStyle name="出力 11 2 2 5 2 2" xfId="19679"/>
    <cellStyle name="出力 11 2 2 5 2 3" xfId="19680"/>
    <cellStyle name="出力 11 2 2 5 3" xfId="19681"/>
    <cellStyle name="出力 11 2 2 5 3 2" xfId="19682"/>
    <cellStyle name="出力 11 2 2 5 3 3" xfId="19683"/>
    <cellStyle name="出力 11 2 2 5 4" xfId="19684"/>
    <cellStyle name="出力 11 2 2 5 5" xfId="19685"/>
    <cellStyle name="出力 11 2 2 6" xfId="19686"/>
    <cellStyle name="出力 11 2 2 6 2" xfId="19687"/>
    <cellStyle name="出力 11 2 2 6 2 2" xfId="19688"/>
    <cellStyle name="出力 11 2 2 6 2 3" xfId="19689"/>
    <cellStyle name="出力 11 2 2 6 3" xfId="19690"/>
    <cellStyle name="出力 11 2 2 6 3 2" xfId="19691"/>
    <cellStyle name="出力 11 2 2 6 3 3" xfId="19692"/>
    <cellStyle name="出力 11 2 2 6 4" xfId="19693"/>
    <cellStyle name="出力 11 2 2 6 5" xfId="19694"/>
    <cellStyle name="出力 11 2 2 7" xfId="19695"/>
    <cellStyle name="出力 11 2 2 7 2" xfId="19696"/>
    <cellStyle name="出力 11 2 2 7 3" xfId="19697"/>
    <cellStyle name="出力 11 2 2 8" xfId="19698"/>
    <cellStyle name="出力 11 2 2 8 2" xfId="19699"/>
    <cellStyle name="出力 11 2 2 8 3" xfId="19700"/>
    <cellStyle name="出力 11 2 2 9" xfId="19701"/>
    <cellStyle name="出力 11 2 3" xfId="19702"/>
    <cellStyle name="出力 11 2 3 10" xfId="19703"/>
    <cellStyle name="出力 11 2 3 2" xfId="19704"/>
    <cellStyle name="出力 11 2 3 2 2" xfId="19705"/>
    <cellStyle name="出力 11 2 3 2 2 2" xfId="19706"/>
    <cellStyle name="出力 11 2 3 2 2 3" xfId="19707"/>
    <cellStyle name="出力 11 2 3 2 3" xfId="19708"/>
    <cellStyle name="出力 11 2 3 2 3 2" xfId="19709"/>
    <cellStyle name="出力 11 2 3 2 3 3" xfId="19710"/>
    <cellStyle name="出力 11 2 3 2 4" xfId="19711"/>
    <cellStyle name="出力 11 2 3 2 5" xfId="19712"/>
    <cellStyle name="出力 11 2 3 3" xfId="19713"/>
    <cellStyle name="出力 11 2 3 3 2" xfId="19714"/>
    <cellStyle name="出力 11 2 3 3 2 2" xfId="19715"/>
    <cellStyle name="出力 11 2 3 3 2 3" xfId="19716"/>
    <cellStyle name="出力 11 2 3 3 3" xfId="19717"/>
    <cellStyle name="出力 11 2 3 3 3 2" xfId="19718"/>
    <cellStyle name="出力 11 2 3 3 3 3" xfId="19719"/>
    <cellStyle name="出力 11 2 3 3 4" xfId="19720"/>
    <cellStyle name="出力 11 2 3 3 5" xfId="19721"/>
    <cellStyle name="出力 11 2 3 4" xfId="19722"/>
    <cellStyle name="出力 11 2 3 4 2" xfId="19723"/>
    <cellStyle name="出力 11 2 3 4 2 2" xfId="19724"/>
    <cellStyle name="出力 11 2 3 4 2 3" xfId="19725"/>
    <cellStyle name="出力 11 2 3 4 3" xfId="19726"/>
    <cellStyle name="出力 11 2 3 4 3 2" xfId="19727"/>
    <cellStyle name="出力 11 2 3 4 3 3" xfId="19728"/>
    <cellStyle name="出力 11 2 3 4 4" xfId="19729"/>
    <cellStyle name="出力 11 2 3 4 5" xfId="19730"/>
    <cellStyle name="出力 11 2 3 5" xfId="19731"/>
    <cellStyle name="出力 11 2 3 5 2" xfId="19732"/>
    <cellStyle name="出力 11 2 3 5 2 2" xfId="19733"/>
    <cellStyle name="出力 11 2 3 5 2 3" xfId="19734"/>
    <cellStyle name="出力 11 2 3 5 3" xfId="19735"/>
    <cellStyle name="出力 11 2 3 5 3 2" xfId="19736"/>
    <cellStyle name="出力 11 2 3 5 3 3" xfId="19737"/>
    <cellStyle name="出力 11 2 3 5 4" xfId="19738"/>
    <cellStyle name="出力 11 2 3 5 5" xfId="19739"/>
    <cellStyle name="出力 11 2 3 6" xfId="19740"/>
    <cellStyle name="出力 11 2 3 6 2" xfId="19741"/>
    <cellStyle name="出力 11 2 3 6 2 2" xfId="19742"/>
    <cellStyle name="出力 11 2 3 6 2 3" xfId="19743"/>
    <cellStyle name="出力 11 2 3 6 3" xfId="19744"/>
    <cellStyle name="出力 11 2 3 6 3 2" xfId="19745"/>
    <cellStyle name="出力 11 2 3 6 3 3" xfId="19746"/>
    <cellStyle name="出力 11 2 3 6 4" xfId="19747"/>
    <cellStyle name="出力 11 2 3 6 5" xfId="19748"/>
    <cellStyle name="出力 11 2 3 7" xfId="19749"/>
    <cellStyle name="出力 11 2 3 7 2" xfId="19750"/>
    <cellStyle name="出力 11 2 3 7 3" xfId="19751"/>
    <cellStyle name="出力 11 2 3 8" xfId="19752"/>
    <cellStyle name="出力 11 2 3 8 2" xfId="19753"/>
    <cellStyle name="出力 11 2 3 8 3" xfId="19754"/>
    <cellStyle name="出力 11 2 3 9" xfId="19755"/>
    <cellStyle name="出力 11 2 4" xfId="19756"/>
    <cellStyle name="出力 11 2 4 2" xfId="19757"/>
    <cellStyle name="出力 11 2 4 2 2" xfId="19758"/>
    <cellStyle name="出力 11 2 4 2 3" xfId="19759"/>
    <cellStyle name="出力 11 2 4 3" xfId="19760"/>
    <cellStyle name="出力 11 2 4 3 2" xfId="19761"/>
    <cellStyle name="出力 11 2 4 3 3" xfId="19762"/>
    <cellStyle name="出力 11 2 4 4" xfId="19763"/>
    <cellStyle name="出力 11 2 4 5" xfId="19764"/>
    <cellStyle name="出力 11 2 5" xfId="19765"/>
    <cellStyle name="出力 11 2 5 2" xfId="19766"/>
    <cellStyle name="出力 11 2 5 2 2" xfId="19767"/>
    <cellStyle name="出力 11 2 5 2 3" xfId="19768"/>
    <cellStyle name="出力 11 2 5 3" xfId="19769"/>
    <cellStyle name="出力 11 2 5 3 2" xfId="19770"/>
    <cellStyle name="出力 11 2 5 3 3" xfId="19771"/>
    <cellStyle name="出力 11 2 5 4" xfId="19772"/>
    <cellStyle name="出力 11 2 5 5" xfId="19773"/>
    <cellStyle name="出力 11 2 6" xfId="19774"/>
    <cellStyle name="出力 11 2 6 2" xfId="19775"/>
    <cellStyle name="出力 11 2 6 2 2" xfId="19776"/>
    <cellStyle name="出力 11 2 6 2 3" xfId="19777"/>
    <cellStyle name="出力 11 2 6 3" xfId="19778"/>
    <cellStyle name="出力 11 2 6 3 2" xfId="19779"/>
    <cellStyle name="出力 11 2 6 3 3" xfId="19780"/>
    <cellStyle name="出力 11 2 6 4" xfId="19781"/>
    <cellStyle name="出力 11 2 6 5" xfId="19782"/>
    <cellStyle name="出力 11 2 7" xfId="19783"/>
    <cellStyle name="出力 11 2 7 2" xfId="19784"/>
    <cellStyle name="出力 11 2 7 3" xfId="19785"/>
    <cellStyle name="出力 11 2 8" xfId="19786"/>
    <cellStyle name="出力 11 2 9" xfId="19787"/>
    <cellStyle name="出力 11 3" xfId="19788"/>
    <cellStyle name="出力 11 3 10" xfId="19789"/>
    <cellStyle name="出力 11 3 2" xfId="19790"/>
    <cellStyle name="出力 11 3 2 2" xfId="19791"/>
    <cellStyle name="出力 11 3 2 2 2" xfId="19792"/>
    <cellStyle name="出力 11 3 2 2 3" xfId="19793"/>
    <cellStyle name="出力 11 3 2 3" xfId="19794"/>
    <cellStyle name="出力 11 3 2 3 2" xfId="19795"/>
    <cellStyle name="出力 11 3 2 3 3" xfId="19796"/>
    <cellStyle name="出力 11 3 2 4" xfId="19797"/>
    <cellStyle name="出力 11 3 2 5" xfId="19798"/>
    <cellStyle name="出力 11 3 3" xfId="19799"/>
    <cellStyle name="出力 11 3 3 2" xfId="19800"/>
    <cellStyle name="出力 11 3 3 2 2" xfId="19801"/>
    <cellStyle name="出力 11 3 3 2 3" xfId="19802"/>
    <cellStyle name="出力 11 3 3 3" xfId="19803"/>
    <cellStyle name="出力 11 3 3 3 2" xfId="19804"/>
    <cellStyle name="出力 11 3 3 3 3" xfId="19805"/>
    <cellStyle name="出力 11 3 3 4" xfId="19806"/>
    <cellStyle name="出力 11 3 3 5" xfId="19807"/>
    <cellStyle name="出力 11 3 4" xfId="19808"/>
    <cellStyle name="出力 11 3 4 2" xfId="19809"/>
    <cellStyle name="出力 11 3 4 2 2" xfId="19810"/>
    <cellStyle name="出力 11 3 4 2 3" xfId="19811"/>
    <cellStyle name="出力 11 3 4 3" xfId="19812"/>
    <cellStyle name="出力 11 3 4 3 2" xfId="19813"/>
    <cellStyle name="出力 11 3 4 3 3" xfId="19814"/>
    <cellStyle name="出力 11 3 4 4" xfId="19815"/>
    <cellStyle name="出力 11 3 4 5" xfId="19816"/>
    <cellStyle name="出力 11 3 5" xfId="19817"/>
    <cellStyle name="出力 11 3 5 2" xfId="19818"/>
    <cellStyle name="出力 11 3 5 2 2" xfId="19819"/>
    <cellStyle name="出力 11 3 5 2 3" xfId="19820"/>
    <cellStyle name="出力 11 3 5 3" xfId="19821"/>
    <cellStyle name="出力 11 3 5 3 2" xfId="19822"/>
    <cellStyle name="出力 11 3 5 3 3" xfId="19823"/>
    <cellStyle name="出力 11 3 5 4" xfId="19824"/>
    <cellStyle name="出力 11 3 5 5" xfId="19825"/>
    <cellStyle name="出力 11 3 6" xfId="19826"/>
    <cellStyle name="出力 11 3 6 2" xfId="19827"/>
    <cellStyle name="出力 11 3 6 2 2" xfId="19828"/>
    <cellStyle name="出力 11 3 6 2 3" xfId="19829"/>
    <cellStyle name="出力 11 3 6 3" xfId="19830"/>
    <cellStyle name="出力 11 3 6 3 2" xfId="19831"/>
    <cellStyle name="出力 11 3 6 3 3" xfId="19832"/>
    <cellStyle name="出力 11 3 6 4" xfId="19833"/>
    <cellStyle name="出力 11 3 6 5" xfId="19834"/>
    <cellStyle name="出力 11 3 7" xfId="19835"/>
    <cellStyle name="出力 11 3 7 2" xfId="19836"/>
    <cellStyle name="出力 11 3 7 3" xfId="19837"/>
    <cellStyle name="出力 11 3 8" xfId="19838"/>
    <cellStyle name="出力 11 3 8 2" xfId="19839"/>
    <cellStyle name="出力 11 3 8 3" xfId="19840"/>
    <cellStyle name="出力 11 3 9" xfId="19841"/>
    <cellStyle name="出力 11 4" xfId="19842"/>
    <cellStyle name="出力 11 4 10" xfId="19843"/>
    <cellStyle name="出力 11 4 2" xfId="19844"/>
    <cellStyle name="出力 11 4 2 2" xfId="19845"/>
    <cellStyle name="出力 11 4 2 2 2" xfId="19846"/>
    <cellStyle name="出力 11 4 2 2 3" xfId="19847"/>
    <cellStyle name="出力 11 4 2 3" xfId="19848"/>
    <cellStyle name="出力 11 4 2 3 2" xfId="19849"/>
    <cellStyle name="出力 11 4 2 3 3" xfId="19850"/>
    <cellStyle name="出力 11 4 2 4" xfId="19851"/>
    <cellStyle name="出力 11 4 2 5" xfId="19852"/>
    <cellStyle name="出力 11 4 3" xfId="19853"/>
    <cellStyle name="出力 11 4 3 2" xfId="19854"/>
    <cellStyle name="出力 11 4 3 2 2" xfId="19855"/>
    <cellStyle name="出力 11 4 3 2 3" xfId="19856"/>
    <cellStyle name="出力 11 4 3 3" xfId="19857"/>
    <cellStyle name="出力 11 4 3 3 2" xfId="19858"/>
    <cellStyle name="出力 11 4 3 3 3" xfId="19859"/>
    <cellStyle name="出力 11 4 3 4" xfId="19860"/>
    <cellStyle name="出力 11 4 3 5" xfId="19861"/>
    <cellStyle name="出力 11 4 4" xfId="19862"/>
    <cellStyle name="出力 11 4 4 2" xfId="19863"/>
    <cellStyle name="出力 11 4 4 2 2" xfId="19864"/>
    <cellStyle name="出力 11 4 4 2 3" xfId="19865"/>
    <cellStyle name="出力 11 4 4 3" xfId="19866"/>
    <cellStyle name="出力 11 4 4 3 2" xfId="19867"/>
    <cellStyle name="出力 11 4 4 3 3" xfId="19868"/>
    <cellStyle name="出力 11 4 4 4" xfId="19869"/>
    <cellStyle name="出力 11 4 4 5" xfId="19870"/>
    <cellStyle name="出力 11 4 5" xfId="19871"/>
    <cellStyle name="出力 11 4 5 2" xfId="19872"/>
    <cellStyle name="出力 11 4 5 2 2" xfId="19873"/>
    <cellStyle name="出力 11 4 5 2 3" xfId="19874"/>
    <cellStyle name="出力 11 4 5 3" xfId="19875"/>
    <cellStyle name="出力 11 4 5 3 2" xfId="19876"/>
    <cellStyle name="出力 11 4 5 3 3" xfId="19877"/>
    <cellStyle name="出力 11 4 5 4" xfId="19878"/>
    <cellStyle name="出力 11 4 5 5" xfId="19879"/>
    <cellStyle name="出力 11 4 6" xfId="19880"/>
    <cellStyle name="出力 11 4 6 2" xfId="19881"/>
    <cellStyle name="出力 11 4 6 2 2" xfId="19882"/>
    <cellStyle name="出力 11 4 6 2 3" xfId="19883"/>
    <cellStyle name="出力 11 4 6 3" xfId="19884"/>
    <cellStyle name="出力 11 4 6 3 2" xfId="19885"/>
    <cellStyle name="出力 11 4 6 3 3" xfId="19886"/>
    <cellStyle name="出力 11 4 6 4" xfId="19887"/>
    <cellStyle name="出力 11 4 6 5" xfId="19888"/>
    <cellStyle name="出力 11 4 7" xfId="19889"/>
    <cellStyle name="出力 11 4 7 2" xfId="19890"/>
    <cellStyle name="出力 11 4 7 3" xfId="19891"/>
    <cellStyle name="出力 11 4 8" xfId="19892"/>
    <cellStyle name="出力 11 4 8 2" xfId="19893"/>
    <cellStyle name="出力 11 4 8 3" xfId="19894"/>
    <cellStyle name="出力 11 4 9" xfId="19895"/>
    <cellStyle name="出力 11 5" xfId="19896"/>
    <cellStyle name="出力 11 5 2" xfId="19897"/>
    <cellStyle name="出力 11 5 2 2" xfId="19898"/>
    <cellStyle name="出力 11 5 2 3" xfId="19899"/>
    <cellStyle name="出力 11 5 3" xfId="19900"/>
    <cellStyle name="出力 11 5 3 2" xfId="19901"/>
    <cellStyle name="出力 11 5 3 3" xfId="19902"/>
    <cellStyle name="出力 11 5 4" xfId="19903"/>
    <cellStyle name="出力 11 5 5" xfId="19904"/>
    <cellStyle name="出力 11 6" xfId="19905"/>
    <cellStyle name="出力 11 6 2" xfId="19906"/>
    <cellStyle name="出力 11 6 2 2" xfId="19907"/>
    <cellStyle name="出力 11 6 2 3" xfId="19908"/>
    <cellStyle name="出力 11 6 3" xfId="19909"/>
    <cellStyle name="出力 11 6 3 2" xfId="19910"/>
    <cellStyle name="出力 11 6 3 3" xfId="19911"/>
    <cellStyle name="出力 11 6 4" xfId="19912"/>
    <cellStyle name="出力 11 6 5" xfId="19913"/>
    <cellStyle name="出力 11 7" xfId="19914"/>
    <cellStyle name="出力 11 7 2" xfId="19915"/>
    <cellStyle name="出力 11 7 2 2" xfId="19916"/>
    <cellStyle name="出力 11 7 2 3" xfId="19917"/>
    <cellStyle name="出力 11 7 3" xfId="19918"/>
    <cellStyle name="出力 11 7 3 2" xfId="19919"/>
    <cellStyle name="出力 11 7 3 3" xfId="19920"/>
    <cellStyle name="出力 11 7 4" xfId="19921"/>
    <cellStyle name="出力 11 7 5" xfId="19922"/>
    <cellStyle name="出力 11 8" xfId="19923"/>
    <cellStyle name="出力 11 8 2" xfId="19924"/>
    <cellStyle name="出力 11 8 3" xfId="19925"/>
    <cellStyle name="出力 11 9" xfId="19926"/>
    <cellStyle name="出力 12" xfId="19927"/>
    <cellStyle name="出力 12 10" xfId="19928"/>
    <cellStyle name="出力 12 11" xfId="19929"/>
    <cellStyle name="出力 12 12" xfId="46013"/>
    <cellStyle name="出力 12 13" xfId="45726"/>
    <cellStyle name="出力 12 2" xfId="19930"/>
    <cellStyle name="出力 12 2 10" xfId="46244"/>
    <cellStyle name="出力 12 2 11" xfId="46476"/>
    <cellStyle name="出力 12 2 2" xfId="19931"/>
    <cellStyle name="出力 12 2 2 10" xfId="19932"/>
    <cellStyle name="出力 12 2 2 2" xfId="19933"/>
    <cellStyle name="出力 12 2 2 2 2" xfId="19934"/>
    <cellStyle name="出力 12 2 2 2 2 2" xfId="19935"/>
    <cellStyle name="出力 12 2 2 2 2 3" xfId="19936"/>
    <cellStyle name="出力 12 2 2 2 3" xfId="19937"/>
    <cellStyle name="出力 12 2 2 2 3 2" xfId="19938"/>
    <cellStyle name="出力 12 2 2 2 3 3" xfId="19939"/>
    <cellStyle name="出力 12 2 2 2 4" xfId="19940"/>
    <cellStyle name="出力 12 2 2 2 5" xfId="19941"/>
    <cellStyle name="出力 12 2 2 3" xfId="19942"/>
    <cellStyle name="出力 12 2 2 3 2" xfId="19943"/>
    <cellStyle name="出力 12 2 2 3 2 2" xfId="19944"/>
    <cellStyle name="出力 12 2 2 3 2 3" xfId="19945"/>
    <cellStyle name="出力 12 2 2 3 3" xfId="19946"/>
    <cellStyle name="出力 12 2 2 3 3 2" xfId="19947"/>
    <cellStyle name="出力 12 2 2 3 3 3" xfId="19948"/>
    <cellStyle name="出力 12 2 2 3 4" xfId="19949"/>
    <cellStyle name="出力 12 2 2 3 5" xfId="19950"/>
    <cellStyle name="出力 12 2 2 4" xfId="19951"/>
    <cellStyle name="出力 12 2 2 4 2" xfId="19952"/>
    <cellStyle name="出力 12 2 2 4 2 2" xfId="19953"/>
    <cellStyle name="出力 12 2 2 4 2 3" xfId="19954"/>
    <cellStyle name="出力 12 2 2 4 3" xfId="19955"/>
    <cellStyle name="出力 12 2 2 4 3 2" xfId="19956"/>
    <cellStyle name="出力 12 2 2 4 3 3" xfId="19957"/>
    <cellStyle name="出力 12 2 2 4 4" xfId="19958"/>
    <cellStyle name="出力 12 2 2 4 5" xfId="19959"/>
    <cellStyle name="出力 12 2 2 5" xfId="19960"/>
    <cellStyle name="出力 12 2 2 5 2" xfId="19961"/>
    <cellStyle name="出力 12 2 2 5 2 2" xfId="19962"/>
    <cellStyle name="出力 12 2 2 5 2 3" xfId="19963"/>
    <cellStyle name="出力 12 2 2 5 3" xfId="19964"/>
    <cellStyle name="出力 12 2 2 5 3 2" xfId="19965"/>
    <cellStyle name="出力 12 2 2 5 3 3" xfId="19966"/>
    <cellStyle name="出力 12 2 2 5 4" xfId="19967"/>
    <cellStyle name="出力 12 2 2 5 5" xfId="19968"/>
    <cellStyle name="出力 12 2 2 6" xfId="19969"/>
    <cellStyle name="出力 12 2 2 6 2" xfId="19970"/>
    <cellStyle name="出力 12 2 2 6 2 2" xfId="19971"/>
    <cellStyle name="出力 12 2 2 6 2 3" xfId="19972"/>
    <cellStyle name="出力 12 2 2 6 3" xfId="19973"/>
    <cellStyle name="出力 12 2 2 6 3 2" xfId="19974"/>
    <cellStyle name="出力 12 2 2 6 3 3" xfId="19975"/>
    <cellStyle name="出力 12 2 2 6 4" xfId="19976"/>
    <cellStyle name="出力 12 2 2 6 5" xfId="19977"/>
    <cellStyle name="出力 12 2 2 7" xfId="19978"/>
    <cellStyle name="出力 12 2 2 7 2" xfId="19979"/>
    <cellStyle name="出力 12 2 2 7 3" xfId="19980"/>
    <cellStyle name="出力 12 2 2 8" xfId="19981"/>
    <cellStyle name="出力 12 2 2 8 2" xfId="19982"/>
    <cellStyle name="出力 12 2 2 8 3" xfId="19983"/>
    <cellStyle name="出力 12 2 2 9" xfId="19984"/>
    <cellStyle name="出力 12 2 3" xfId="19985"/>
    <cellStyle name="出力 12 2 3 10" xfId="19986"/>
    <cellStyle name="出力 12 2 3 2" xfId="19987"/>
    <cellStyle name="出力 12 2 3 2 2" xfId="19988"/>
    <cellStyle name="出力 12 2 3 2 2 2" xfId="19989"/>
    <cellStyle name="出力 12 2 3 2 2 3" xfId="19990"/>
    <cellStyle name="出力 12 2 3 2 3" xfId="19991"/>
    <cellStyle name="出力 12 2 3 2 3 2" xfId="19992"/>
    <cellStyle name="出力 12 2 3 2 3 3" xfId="19993"/>
    <cellStyle name="出力 12 2 3 2 4" xfId="19994"/>
    <cellStyle name="出力 12 2 3 2 5" xfId="19995"/>
    <cellStyle name="出力 12 2 3 3" xfId="19996"/>
    <cellStyle name="出力 12 2 3 3 2" xfId="19997"/>
    <cellStyle name="出力 12 2 3 3 2 2" xfId="19998"/>
    <cellStyle name="出力 12 2 3 3 2 3" xfId="19999"/>
    <cellStyle name="出力 12 2 3 3 3" xfId="20000"/>
    <cellStyle name="出力 12 2 3 3 3 2" xfId="20001"/>
    <cellStyle name="出力 12 2 3 3 3 3" xfId="20002"/>
    <cellStyle name="出力 12 2 3 3 4" xfId="20003"/>
    <cellStyle name="出力 12 2 3 3 5" xfId="20004"/>
    <cellStyle name="出力 12 2 3 4" xfId="20005"/>
    <cellStyle name="出力 12 2 3 4 2" xfId="20006"/>
    <cellStyle name="出力 12 2 3 4 2 2" xfId="20007"/>
    <cellStyle name="出力 12 2 3 4 2 3" xfId="20008"/>
    <cellStyle name="出力 12 2 3 4 3" xfId="20009"/>
    <cellStyle name="出力 12 2 3 4 3 2" xfId="20010"/>
    <cellStyle name="出力 12 2 3 4 3 3" xfId="20011"/>
    <cellStyle name="出力 12 2 3 4 4" xfId="20012"/>
    <cellStyle name="出力 12 2 3 4 5" xfId="20013"/>
    <cellStyle name="出力 12 2 3 5" xfId="20014"/>
    <cellStyle name="出力 12 2 3 5 2" xfId="20015"/>
    <cellStyle name="出力 12 2 3 5 2 2" xfId="20016"/>
    <cellStyle name="出力 12 2 3 5 2 3" xfId="20017"/>
    <cellStyle name="出力 12 2 3 5 3" xfId="20018"/>
    <cellStyle name="出力 12 2 3 5 3 2" xfId="20019"/>
    <cellStyle name="出力 12 2 3 5 3 3" xfId="20020"/>
    <cellStyle name="出力 12 2 3 5 4" xfId="20021"/>
    <cellStyle name="出力 12 2 3 5 5" xfId="20022"/>
    <cellStyle name="出力 12 2 3 6" xfId="20023"/>
    <cellStyle name="出力 12 2 3 6 2" xfId="20024"/>
    <cellStyle name="出力 12 2 3 6 2 2" xfId="20025"/>
    <cellStyle name="出力 12 2 3 6 2 3" xfId="20026"/>
    <cellStyle name="出力 12 2 3 6 3" xfId="20027"/>
    <cellStyle name="出力 12 2 3 6 3 2" xfId="20028"/>
    <cellStyle name="出力 12 2 3 6 3 3" xfId="20029"/>
    <cellStyle name="出力 12 2 3 6 4" xfId="20030"/>
    <cellStyle name="出力 12 2 3 6 5" xfId="20031"/>
    <cellStyle name="出力 12 2 3 7" xfId="20032"/>
    <cellStyle name="出力 12 2 3 7 2" xfId="20033"/>
    <cellStyle name="出力 12 2 3 7 3" xfId="20034"/>
    <cellStyle name="出力 12 2 3 8" xfId="20035"/>
    <cellStyle name="出力 12 2 3 8 2" xfId="20036"/>
    <cellStyle name="出力 12 2 3 8 3" xfId="20037"/>
    <cellStyle name="出力 12 2 3 9" xfId="20038"/>
    <cellStyle name="出力 12 2 4" xfId="20039"/>
    <cellStyle name="出力 12 2 4 2" xfId="20040"/>
    <cellStyle name="出力 12 2 4 2 2" xfId="20041"/>
    <cellStyle name="出力 12 2 4 2 3" xfId="20042"/>
    <cellStyle name="出力 12 2 4 3" xfId="20043"/>
    <cellStyle name="出力 12 2 4 3 2" xfId="20044"/>
    <cellStyle name="出力 12 2 4 3 3" xfId="20045"/>
    <cellStyle name="出力 12 2 4 4" xfId="20046"/>
    <cellStyle name="出力 12 2 4 5" xfId="20047"/>
    <cellStyle name="出力 12 2 5" xfId="20048"/>
    <cellStyle name="出力 12 2 5 2" xfId="20049"/>
    <cellStyle name="出力 12 2 5 2 2" xfId="20050"/>
    <cellStyle name="出力 12 2 5 2 3" xfId="20051"/>
    <cellStyle name="出力 12 2 5 3" xfId="20052"/>
    <cellStyle name="出力 12 2 5 3 2" xfId="20053"/>
    <cellStyle name="出力 12 2 5 3 3" xfId="20054"/>
    <cellStyle name="出力 12 2 5 4" xfId="20055"/>
    <cellStyle name="出力 12 2 5 5" xfId="20056"/>
    <cellStyle name="出力 12 2 6" xfId="20057"/>
    <cellStyle name="出力 12 2 6 2" xfId="20058"/>
    <cellStyle name="出力 12 2 6 2 2" xfId="20059"/>
    <cellStyle name="出力 12 2 6 2 3" xfId="20060"/>
    <cellStyle name="出力 12 2 6 3" xfId="20061"/>
    <cellStyle name="出力 12 2 6 3 2" xfId="20062"/>
    <cellStyle name="出力 12 2 6 3 3" xfId="20063"/>
    <cellStyle name="出力 12 2 6 4" xfId="20064"/>
    <cellStyle name="出力 12 2 6 5" xfId="20065"/>
    <cellStyle name="出力 12 2 7" xfId="20066"/>
    <cellStyle name="出力 12 2 7 2" xfId="20067"/>
    <cellStyle name="出力 12 2 7 3" xfId="20068"/>
    <cellStyle name="出力 12 2 8" xfId="20069"/>
    <cellStyle name="出力 12 2 9" xfId="20070"/>
    <cellStyle name="出力 12 3" xfId="20071"/>
    <cellStyle name="出力 12 3 10" xfId="20072"/>
    <cellStyle name="出力 12 3 2" xfId="20073"/>
    <cellStyle name="出力 12 3 2 2" xfId="20074"/>
    <cellStyle name="出力 12 3 2 2 2" xfId="20075"/>
    <cellStyle name="出力 12 3 2 2 3" xfId="20076"/>
    <cellStyle name="出力 12 3 2 3" xfId="20077"/>
    <cellStyle name="出力 12 3 2 3 2" xfId="20078"/>
    <cellStyle name="出力 12 3 2 3 3" xfId="20079"/>
    <cellStyle name="出力 12 3 2 4" xfId="20080"/>
    <cellStyle name="出力 12 3 2 5" xfId="20081"/>
    <cellStyle name="出力 12 3 3" xfId="20082"/>
    <cellStyle name="出力 12 3 3 2" xfId="20083"/>
    <cellStyle name="出力 12 3 3 2 2" xfId="20084"/>
    <cellStyle name="出力 12 3 3 2 3" xfId="20085"/>
    <cellStyle name="出力 12 3 3 3" xfId="20086"/>
    <cellStyle name="出力 12 3 3 3 2" xfId="20087"/>
    <cellStyle name="出力 12 3 3 3 3" xfId="20088"/>
    <cellStyle name="出力 12 3 3 4" xfId="20089"/>
    <cellStyle name="出力 12 3 3 5" xfId="20090"/>
    <cellStyle name="出力 12 3 4" xfId="20091"/>
    <cellStyle name="出力 12 3 4 2" xfId="20092"/>
    <cellStyle name="出力 12 3 4 2 2" xfId="20093"/>
    <cellStyle name="出力 12 3 4 2 3" xfId="20094"/>
    <cellStyle name="出力 12 3 4 3" xfId="20095"/>
    <cellStyle name="出力 12 3 4 3 2" xfId="20096"/>
    <cellStyle name="出力 12 3 4 3 3" xfId="20097"/>
    <cellStyle name="出力 12 3 4 4" xfId="20098"/>
    <cellStyle name="出力 12 3 4 5" xfId="20099"/>
    <cellStyle name="出力 12 3 5" xfId="20100"/>
    <cellStyle name="出力 12 3 5 2" xfId="20101"/>
    <cellStyle name="出力 12 3 5 2 2" xfId="20102"/>
    <cellStyle name="出力 12 3 5 2 3" xfId="20103"/>
    <cellStyle name="出力 12 3 5 3" xfId="20104"/>
    <cellStyle name="出力 12 3 5 3 2" xfId="20105"/>
    <cellStyle name="出力 12 3 5 3 3" xfId="20106"/>
    <cellStyle name="出力 12 3 5 4" xfId="20107"/>
    <cellStyle name="出力 12 3 5 5" xfId="20108"/>
    <cellStyle name="出力 12 3 6" xfId="20109"/>
    <cellStyle name="出力 12 3 6 2" xfId="20110"/>
    <cellStyle name="出力 12 3 6 2 2" xfId="20111"/>
    <cellStyle name="出力 12 3 6 2 3" xfId="20112"/>
    <cellStyle name="出力 12 3 6 3" xfId="20113"/>
    <cellStyle name="出力 12 3 6 3 2" xfId="20114"/>
    <cellStyle name="出力 12 3 6 3 3" xfId="20115"/>
    <cellStyle name="出力 12 3 6 4" xfId="20116"/>
    <cellStyle name="出力 12 3 6 5" xfId="20117"/>
    <cellStyle name="出力 12 3 7" xfId="20118"/>
    <cellStyle name="出力 12 3 7 2" xfId="20119"/>
    <cellStyle name="出力 12 3 7 3" xfId="20120"/>
    <cellStyle name="出力 12 3 8" xfId="20121"/>
    <cellStyle name="出力 12 3 8 2" xfId="20122"/>
    <cellStyle name="出力 12 3 8 3" xfId="20123"/>
    <cellStyle name="出力 12 3 9" xfId="20124"/>
    <cellStyle name="出力 12 4" xfId="20125"/>
    <cellStyle name="出力 12 4 10" xfId="20126"/>
    <cellStyle name="出力 12 4 2" xfId="20127"/>
    <cellStyle name="出力 12 4 2 2" xfId="20128"/>
    <cellStyle name="出力 12 4 2 2 2" xfId="20129"/>
    <cellStyle name="出力 12 4 2 2 3" xfId="20130"/>
    <cellStyle name="出力 12 4 2 3" xfId="20131"/>
    <cellStyle name="出力 12 4 2 3 2" xfId="20132"/>
    <cellStyle name="出力 12 4 2 3 3" xfId="20133"/>
    <cellStyle name="出力 12 4 2 4" xfId="20134"/>
    <cellStyle name="出力 12 4 2 5" xfId="20135"/>
    <cellStyle name="出力 12 4 3" xfId="20136"/>
    <cellStyle name="出力 12 4 3 2" xfId="20137"/>
    <cellStyle name="出力 12 4 3 2 2" xfId="20138"/>
    <cellStyle name="出力 12 4 3 2 3" xfId="20139"/>
    <cellStyle name="出力 12 4 3 3" xfId="20140"/>
    <cellStyle name="出力 12 4 3 3 2" xfId="20141"/>
    <cellStyle name="出力 12 4 3 3 3" xfId="20142"/>
    <cellStyle name="出力 12 4 3 4" xfId="20143"/>
    <cellStyle name="出力 12 4 3 5" xfId="20144"/>
    <cellStyle name="出力 12 4 4" xfId="20145"/>
    <cellStyle name="出力 12 4 4 2" xfId="20146"/>
    <cellStyle name="出力 12 4 4 2 2" xfId="20147"/>
    <cellStyle name="出力 12 4 4 2 3" xfId="20148"/>
    <cellStyle name="出力 12 4 4 3" xfId="20149"/>
    <cellStyle name="出力 12 4 4 3 2" xfId="20150"/>
    <cellStyle name="出力 12 4 4 3 3" xfId="20151"/>
    <cellStyle name="出力 12 4 4 4" xfId="20152"/>
    <cellStyle name="出力 12 4 4 5" xfId="20153"/>
    <cellStyle name="出力 12 4 5" xfId="20154"/>
    <cellStyle name="出力 12 4 5 2" xfId="20155"/>
    <cellStyle name="出力 12 4 5 2 2" xfId="20156"/>
    <cellStyle name="出力 12 4 5 2 3" xfId="20157"/>
    <cellStyle name="出力 12 4 5 3" xfId="20158"/>
    <cellStyle name="出力 12 4 5 3 2" xfId="20159"/>
    <cellStyle name="出力 12 4 5 3 3" xfId="20160"/>
    <cellStyle name="出力 12 4 5 4" xfId="20161"/>
    <cellStyle name="出力 12 4 5 5" xfId="20162"/>
    <cellStyle name="出力 12 4 6" xfId="20163"/>
    <cellStyle name="出力 12 4 6 2" xfId="20164"/>
    <cellStyle name="出力 12 4 6 2 2" xfId="20165"/>
    <cellStyle name="出力 12 4 6 2 3" xfId="20166"/>
    <cellStyle name="出力 12 4 6 3" xfId="20167"/>
    <cellStyle name="出力 12 4 6 3 2" xfId="20168"/>
    <cellStyle name="出力 12 4 6 3 3" xfId="20169"/>
    <cellStyle name="出力 12 4 6 4" xfId="20170"/>
    <cellStyle name="出力 12 4 6 5" xfId="20171"/>
    <cellStyle name="出力 12 4 7" xfId="20172"/>
    <cellStyle name="出力 12 4 7 2" xfId="20173"/>
    <cellStyle name="出力 12 4 7 3" xfId="20174"/>
    <cellStyle name="出力 12 4 8" xfId="20175"/>
    <cellStyle name="出力 12 4 8 2" xfId="20176"/>
    <cellStyle name="出力 12 4 8 3" xfId="20177"/>
    <cellStyle name="出力 12 4 9" xfId="20178"/>
    <cellStyle name="出力 12 5" xfId="20179"/>
    <cellStyle name="出力 12 5 2" xfId="20180"/>
    <cellStyle name="出力 12 5 2 2" xfId="20181"/>
    <cellStyle name="出力 12 5 2 3" xfId="20182"/>
    <cellStyle name="出力 12 5 3" xfId="20183"/>
    <cellStyle name="出力 12 5 3 2" xfId="20184"/>
    <cellStyle name="出力 12 5 3 3" xfId="20185"/>
    <cellStyle name="出力 12 5 4" xfId="20186"/>
    <cellStyle name="出力 12 5 5" xfId="20187"/>
    <cellStyle name="出力 12 6" xfId="20188"/>
    <cellStyle name="出力 12 6 2" xfId="20189"/>
    <cellStyle name="出力 12 6 2 2" xfId="20190"/>
    <cellStyle name="出力 12 6 2 3" xfId="20191"/>
    <cellStyle name="出力 12 6 3" xfId="20192"/>
    <cellStyle name="出力 12 6 3 2" xfId="20193"/>
    <cellStyle name="出力 12 6 3 3" xfId="20194"/>
    <cellStyle name="出力 12 6 4" xfId="20195"/>
    <cellStyle name="出力 12 6 5" xfId="20196"/>
    <cellStyle name="出力 12 7" xfId="20197"/>
    <cellStyle name="出力 12 7 2" xfId="20198"/>
    <cellStyle name="出力 12 7 2 2" xfId="20199"/>
    <cellStyle name="出力 12 7 2 3" xfId="20200"/>
    <cellStyle name="出力 12 7 3" xfId="20201"/>
    <cellStyle name="出力 12 7 3 2" xfId="20202"/>
    <cellStyle name="出力 12 7 3 3" xfId="20203"/>
    <cellStyle name="出力 12 7 4" xfId="20204"/>
    <cellStyle name="出力 12 7 5" xfId="20205"/>
    <cellStyle name="出力 12 8" xfId="20206"/>
    <cellStyle name="出力 12 8 2" xfId="20207"/>
    <cellStyle name="出力 12 8 3" xfId="20208"/>
    <cellStyle name="出力 12 9" xfId="20209"/>
    <cellStyle name="出力 13" xfId="20210"/>
    <cellStyle name="出力 13 10" xfId="20211"/>
    <cellStyle name="出力 13 11" xfId="20212"/>
    <cellStyle name="出力 13 12" xfId="46014"/>
    <cellStyle name="出力 13 13" xfId="45725"/>
    <cellStyle name="出力 13 2" xfId="20213"/>
    <cellStyle name="出力 13 2 10" xfId="46245"/>
    <cellStyle name="出力 13 2 11" xfId="46477"/>
    <cellStyle name="出力 13 2 2" xfId="20214"/>
    <cellStyle name="出力 13 2 2 10" xfId="20215"/>
    <cellStyle name="出力 13 2 2 2" xfId="20216"/>
    <cellStyle name="出力 13 2 2 2 2" xfId="20217"/>
    <cellStyle name="出力 13 2 2 2 2 2" xfId="20218"/>
    <cellStyle name="出力 13 2 2 2 2 3" xfId="20219"/>
    <cellStyle name="出力 13 2 2 2 3" xfId="20220"/>
    <cellStyle name="出力 13 2 2 2 3 2" xfId="20221"/>
    <cellStyle name="出力 13 2 2 2 3 3" xfId="20222"/>
    <cellStyle name="出力 13 2 2 2 4" xfId="20223"/>
    <cellStyle name="出力 13 2 2 2 5" xfId="20224"/>
    <cellStyle name="出力 13 2 2 3" xfId="20225"/>
    <cellStyle name="出力 13 2 2 3 2" xfId="20226"/>
    <cellStyle name="出力 13 2 2 3 2 2" xfId="20227"/>
    <cellStyle name="出力 13 2 2 3 2 3" xfId="20228"/>
    <cellStyle name="出力 13 2 2 3 3" xfId="20229"/>
    <cellStyle name="出力 13 2 2 3 3 2" xfId="20230"/>
    <cellStyle name="出力 13 2 2 3 3 3" xfId="20231"/>
    <cellStyle name="出力 13 2 2 3 4" xfId="20232"/>
    <cellStyle name="出力 13 2 2 3 5" xfId="20233"/>
    <cellStyle name="出力 13 2 2 4" xfId="20234"/>
    <cellStyle name="出力 13 2 2 4 2" xfId="20235"/>
    <cellStyle name="出力 13 2 2 4 2 2" xfId="20236"/>
    <cellStyle name="出力 13 2 2 4 2 3" xfId="20237"/>
    <cellStyle name="出力 13 2 2 4 3" xfId="20238"/>
    <cellStyle name="出力 13 2 2 4 3 2" xfId="20239"/>
    <cellStyle name="出力 13 2 2 4 3 3" xfId="20240"/>
    <cellStyle name="出力 13 2 2 4 4" xfId="20241"/>
    <cellStyle name="出力 13 2 2 4 5" xfId="20242"/>
    <cellStyle name="出力 13 2 2 5" xfId="20243"/>
    <cellStyle name="出力 13 2 2 5 2" xfId="20244"/>
    <cellStyle name="出力 13 2 2 5 2 2" xfId="20245"/>
    <cellStyle name="出力 13 2 2 5 2 3" xfId="20246"/>
    <cellStyle name="出力 13 2 2 5 3" xfId="20247"/>
    <cellStyle name="出力 13 2 2 5 3 2" xfId="20248"/>
    <cellStyle name="出力 13 2 2 5 3 3" xfId="20249"/>
    <cellStyle name="出力 13 2 2 5 4" xfId="20250"/>
    <cellStyle name="出力 13 2 2 5 5" xfId="20251"/>
    <cellStyle name="出力 13 2 2 6" xfId="20252"/>
    <cellStyle name="出力 13 2 2 6 2" xfId="20253"/>
    <cellStyle name="出力 13 2 2 6 2 2" xfId="20254"/>
    <cellStyle name="出力 13 2 2 6 2 3" xfId="20255"/>
    <cellStyle name="出力 13 2 2 6 3" xfId="20256"/>
    <cellStyle name="出力 13 2 2 6 3 2" xfId="20257"/>
    <cellStyle name="出力 13 2 2 6 3 3" xfId="20258"/>
    <cellStyle name="出力 13 2 2 6 4" xfId="20259"/>
    <cellStyle name="出力 13 2 2 6 5" xfId="20260"/>
    <cellStyle name="出力 13 2 2 7" xfId="20261"/>
    <cellStyle name="出力 13 2 2 7 2" xfId="20262"/>
    <cellStyle name="出力 13 2 2 7 3" xfId="20263"/>
    <cellStyle name="出力 13 2 2 8" xfId="20264"/>
    <cellStyle name="出力 13 2 2 8 2" xfId="20265"/>
    <cellStyle name="出力 13 2 2 8 3" xfId="20266"/>
    <cellStyle name="出力 13 2 2 9" xfId="20267"/>
    <cellStyle name="出力 13 2 3" xfId="20268"/>
    <cellStyle name="出力 13 2 3 10" xfId="20269"/>
    <cellStyle name="出力 13 2 3 2" xfId="20270"/>
    <cellStyle name="出力 13 2 3 2 2" xfId="20271"/>
    <cellStyle name="出力 13 2 3 2 2 2" xfId="20272"/>
    <cellStyle name="出力 13 2 3 2 2 3" xfId="20273"/>
    <cellStyle name="出力 13 2 3 2 3" xfId="20274"/>
    <cellStyle name="出力 13 2 3 2 3 2" xfId="20275"/>
    <cellStyle name="出力 13 2 3 2 3 3" xfId="20276"/>
    <cellStyle name="出力 13 2 3 2 4" xfId="20277"/>
    <cellStyle name="出力 13 2 3 2 5" xfId="20278"/>
    <cellStyle name="出力 13 2 3 3" xfId="20279"/>
    <cellStyle name="出力 13 2 3 3 2" xfId="20280"/>
    <cellStyle name="出力 13 2 3 3 2 2" xfId="20281"/>
    <cellStyle name="出力 13 2 3 3 2 3" xfId="20282"/>
    <cellStyle name="出力 13 2 3 3 3" xfId="20283"/>
    <cellStyle name="出力 13 2 3 3 3 2" xfId="20284"/>
    <cellStyle name="出力 13 2 3 3 3 3" xfId="20285"/>
    <cellStyle name="出力 13 2 3 3 4" xfId="20286"/>
    <cellStyle name="出力 13 2 3 3 5" xfId="20287"/>
    <cellStyle name="出力 13 2 3 4" xfId="20288"/>
    <cellStyle name="出力 13 2 3 4 2" xfId="20289"/>
    <cellStyle name="出力 13 2 3 4 2 2" xfId="20290"/>
    <cellStyle name="出力 13 2 3 4 2 3" xfId="20291"/>
    <cellStyle name="出力 13 2 3 4 3" xfId="20292"/>
    <cellStyle name="出力 13 2 3 4 3 2" xfId="20293"/>
    <cellStyle name="出力 13 2 3 4 3 3" xfId="20294"/>
    <cellStyle name="出力 13 2 3 4 4" xfId="20295"/>
    <cellStyle name="出力 13 2 3 4 5" xfId="20296"/>
    <cellStyle name="出力 13 2 3 5" xfId="20297"/>
    <cellStyle name="出力 13 2 3 5 2" xfId="20298"/>
    <cellStyle name="出力 13 2 3 5 2 2" xfId="20299"/>
    <cellStyle name="出力 13 2 3 5 2 3" xfId="20300"/>
    <cellStyle name="出力 13 2 3 5 3" xfId="20301"/>
    <cellStyle name="出力 13 2 3 5 3 2" xfId="20302"/>
    <cellStyle name="出力 13 2 3 5 3 3" xfId="20303"/>
    <cellStyle name="出力 13 2 3 5 4" xfId="20304"/>
    <cellStyle name="出力 13 2 3 5 5" xfId="20305"/>
    <cellStyle name="出力 13 2 3 6" xfId="20306"/>
    <cellStyle name="出力 13 2 3 6 2" xfId="20307"/>
    <cellStyle name="出力 13 2 3 6 2 2" xfId="20308"/>
    <cellStyle name="出力 13 2 3 6 2 3" xfId="20309"/>
    <cellStyle name="出力 13 2 3 6 3" xfId="20310"/>
    <cellStyle name="出力 13 2 3 6 3 2" xfId="20311"/>
    <cellStyle name="出力 13 2 3 6 3 3" xfId="20312"/>
    <cellStyle name="出力 13 2 3 6 4" xfId="20313"/>
    <cellStyle name="出力 13 2 3 6 5" xfId="20314"/>
    <cellStyle name="出力 13 2 3 7" xfId="20315"/>
    <cellStyle name="出力 13 2 3 7 2" xfId="20316"/>
    <cellStyle name="出力 13 2 3 7 3" xfId="20317"/>
    <cellStyle name="出力 13 2 3 8" xfId="20318"/>
    <cellStyle name="出力 13 2 3 8 2" xfId="20319"/>
    <cellStyle name="出力 13 2 3 8 3" xfId="20320"/>
    <cellStyle name="出力 13 2 3 9" xfId="20321"/>
    <cellStyle name="出力 13 2 4" xfId="20322"/>
    <cellStyle name="出力 13 2 4 2" xfId="20323"/>
    <cellStyle name="出力 13 2 4 2 2" xfId="20324"/>
    <cellStyle name="出力 13 2 4 2 3" xfId="20325"/>
    <cellStyle name="出力 13 2 4 3" xfId="20326"/>
    <cellStyle name="出力 13 2 4 3 2" xfId="20327"/>
    <cellStyle name="出力 13 2 4 3 3" xfId="20328"/>
    <cellStyle name="出力 13 2 4 4" xfId="20329"/>
    <cellStyle name="出力 13 2 4 5" xfId="20330"/>
    <cellStyle name="出力 13 2 5" xfId="20331"/>
    <cellStyle name="出力 13 2 5 2" xfId="20332"/>
    <cellStyle name="出力 13 2 5 2 2" xfId="20333"/>
    <cellStyle name="出力 13 2 5 2 3" xfId="20334"/>
    <cellStyle name="出力 13 2 5 3" xfId="20335"/>
    <cellStyle name="出力 13 2 5 3 2" xfId="20336"/>
    <cellStyle name="出力 13 2 5 3 3" xfId="20337"/>
    <cellStyle name="出力 13 2 5 4" xfId="20338"/>
    <cellStyle name="出力 13 2 5 5" xfId="20339"/>
    <cellStyle name="出力 13 2 6" xfId="20340"/>
    <cellStyle name="出力 13 2 6 2" xfId="20341"/>
    <cellStyle name="出力 13 2 6 2 2" xfId="20342"/>
    <cellStyle name="出力 13 2 6 2 3" xfId="20343"/>
    <cellStyle name="出力 13 2 6 3" xfId="20344"/>
    <cellStyle name="出力 13 2 6 3 2" xfId="20345"/>
    <cellStyle name="出力 13 2 6 3 3" xfId="20346"/>
    <cellStyle name="出力 13 2 6 4" xfId="20347"/>
    <cellStyle name="出力 13 2 6 5" xfId="20348"/>
    <cellStyle name="出力 13 2 7" xfId="20349"/>
    <cellStyle name="出力 13 2 7 2" xfId="20350"/>
    <cellStyle name="出力 13 2 7 3" xfId="20351"/>
    <cellStyle name="出力 13 2 8" xfId="20352"/>
    <cellStyle name="出力 13 2 9" xfId="20353"/>
    <cellStyle name="出力 13 3" xfId="20354"/>
    <cellStyle name="出力 13 3 10" xfId="20355"/>
    <cellStyle name="出力 13 3 2" xfId="20356"/>
    <cellStyle name="出力 13 3 2 2" xfId="20357"/>
    <cellStyle name="出力 13 3 2 2 2" xfId="20358"/>
    <cellStyle name="出力 13 3 2 2 3" xfId="20359"/>
    <cellStyle name="出力 13 3 2 3" xfId="20360"/>
    <cellStyle name="出力 13 3 2 3 2" xfId="20361"/>
    <cellStyle name="出力 13 3 2 3 3" xfId="20362"/>
    <cellStyle name="出力 13 3 2 4" xfId="20363"/>
    <cellStyle name="出力 13 3 2 5" xfId="20364"/>
    <cellStyle name="出力 13 3 3" xfId="20365"/>
    <cellStyle name="出力 13 3 3 2" xfId="20366"/>
    <cellStyle name="出力 13 3 3 2 2" xfId="20367"/>
    <cellStyle name="出力 13 3 3 2 3" xfId="20368"/>
    <cellStyle name="出力 13 3 3 3" xfId="20369"/>
    <cellStyle name="出力 13 3 3 3 2" xfId="20370"/>
    <cellStyle name="出力 13 3 3 3 3" xfId="20371"/>
    <cellStyle name="出力 13 3 3 4" xfId="20372"/>
    <cellStyle name="出力 13 3 3 5" xfId="20373"/>
    <cellStyle name="出力 13 3 4" xfId="20374"/>
    <cellStyle name="出力 13 3 4 2" xfId="20375"/>
    <cellStyle name="出力 13 3 4 2 2" xfId="20376"/>
    <cellStyle name="出力 13 3 4 2 3" xfId="20377"/>
    <cellStyle name="出力 13 3 4 3" xfId="20378"/>
    <cellStyle name="出力 13 3 4 3 2" xfId="20379"/>
    <cellStyle name="出力 13 3 4 3 3" xfId="20380"/>
    <cellStyle name="出力 13 3 4 4" xfId="20381"/>
    <cellStyle name="出力 13 3 4 5" xfId="20382"/>
    <cellStyle name="出力 13 3 5" xfId="20383"/>
    <cellStyle name="出力 13 3 5 2" xfId="20384"/>
    <cellStyle name="出力 13 3 5 2 2" xfId="20385"/>
    <cellStyle name="出力 13 3 5 2 3" xfId="20386"/>
    <cellStyle name="出力 13 3 5 3" xfId="20387"/>
    <cellStyle name="出力 13 3 5 3 2" xfId="20388"/>
    <cellStyle name="出力 13 3 5 3 3" xfId="20389"/>
    <cellStyle name="出力 13 3 5 4" xfId="20390"/>
    <cellStyle name="出力 13 3 5 5" xfId="20391"/>
    <cellStyle name="出力 13 3 6" xfId="20392"/>
    <cellStyle name="出力 13 3 6 2" xfId="20393"/>
    <cellStyle name="出力 13 3 6 2 2" xfId="20394"/>
    <cellStyle name="出力 13 3 6 2 3" xfId="20395"/>
    <cellStyle name="出力 13 3 6 3" xfId="20396"/>
    <cellStyle name="出力 13 3 6 3 2" xfId="20397"/>
    <cellStyle name="出力 13 3 6 3 3" xfId="20398"/>
    <cellStyle name="出力 13 3 6 4" xfId="20399"/>
    <cellStyle name="出力 13 3 6 5" xfId="20400"/>
    <cellStyle name="出力 13 3 7" xfId="20401"/>
    <cellStyle name="出力 13 3 7 2" xfId="20402"/>
    <cellStyle name="出力 13 3 7 3" xfId="20403"/>
    <cellStyle name="出力 13 3 8" xfId="20404"/>
    <cellStyle name="出力 13 3 8 2" xfId="20405"/>
    <cellStyle name="出力 13 3 8 3" xfId="20406"/>
    <cellStyle name="出力 13 3 9" xfId="20407"/>
    <cellStyle name="出力 13 4" xfId="20408"/>
    <cellStyle name="出力 13 4 10" xfId="20409"/>
    <cellStyle name="出力 13 4 2" xfId="20410"/>
    <cellStyle name="出力 13 4 2 2" xfId="20411"/>
    <cellStyle name="出力 13 4 2 2 2" xfId="20412"/>
    <cellStyle name="出力 13 4 2 2 3" xfId="20413"/>
    <cellStyle name="出力 13 4 2 3" xfId="20414"/>
    <cellStyle name="出力 13 4 2 3 2" xfId="20415"/>
    <cellStyle name="出力 13 4 2 3 3" xfId="20416"/>
    <cellStyle name="出力 13 4 2 4" xfId="20417"/>
    <cellStyle name="出力 13 4 2 5" xfId="20418"/>
    <cellStyle name="出力 13 4 3" xfId="20419"/>
    <cellStyle name="出力 13 4 3 2" xfId="20420"/>
    <cellStyle name="出力 13 4 3 2 2" xfId="20421"/>
    <cellStyle name="出力 13 4 3 2 3" xfId="20422"/>
    <cellStyle name="出力 13 4 3 3" xfId="20423"/>
    <cellStyle name="出力 13 4 3 3 2" xfId="20424"/>
    <cellStyle name="出力 13 4 3 3 3" xfId="20425"/>
    <cellStyle name="出力 13 4 3 4" xfId="20426"/>
    <cellStyle name="出力 13 4 3 5" xfId="20427"/>
    <cellStyle name="出力 13 4 4" xfId="20428"/>
    <cellStyle name="出力 13 4 4 2" xfId="20429"/>
    <cellStyle name="出力 13 4 4 2 2" xfId="20430"/>
    <cellStyle name="出力 13 4 4 2 3" xfId="20431"/>
    <cellStyle name="出力 13 4 4 3" xfId="20432"/>
    <cellStyle name="出力 13 4 4 3 2" xfId="20433"/>
    <cellStyle name="出力 13 4 4 3 3" xfId="20434"/>
    <cellStyle name="出力 13 4 4 4" xfId="20435"/>
    <cellStyle name="出力 13 4 4 5" xfId="20436"/>
    <cellStyle name="出力 13 4 5" xfId="20437"/>
    <cellStyle name="出力 13 4 5 2" xfId="20438"/>
    <cellStyle name="出力 13 4 5 2 2" xfId="20439"/>
    <cellStyle name="出力 13 4 5 2 3" xfId="20440"/>
    <cellStyle name="出力 13 4 5 3" xfId="20441"/>
    <cellStyle name="出力 13 4 5 3 2" xfId="20442"/>
    <cellStyle name="出力 13 4 5 3 3" xfId="20443"/>
    <cellStyle name="出力 13 4 5 4" xfId="20444"/>
    <cellStyle name="出力 13 4 5 5" xfId="20445"/>
    <cellStyle name="出力 13 4 6" xfId="20446"/>
    <cellStyle name="出力 13 4 6 2" xfId="20447"/>
    <cellStyle name="出力 13 4 6 2 2" xfId="20448"/>
    <cellStyle name="出力 13 4 6 2 3" xfId="20449"/>
    <cellStyle name="出力 13 4 6 3" xfId="20450"/>
    <cellStyle name="出力 13 4 6 3 2" xfId="20451"/>
    <cellStyle name="出力 13 4 6 3 3" xfId="20452"/>
    <cellStyle name="出力 13 4 6 4" xfId="20453"/>
    <cellStyle name="出力 13 4 6 5" xfId="20454"/>
    <cellStyle name="出力 13 4 7" xfId="20455"/>
    <cellStyle name="出力 13 4 7 2" xfId="20456"/>
    <cellStyle name="出力 13 4 7 3" xfId="20457"/>
    <cellStyle name="出力 13 4 8" xfId="20458"/>
    <cellStyle name="出力 13 4 8 2" xfId="20459"/>
    <cellStyle name="出力 13 4 8 3" xfId="20460"/>
    <cellStyle name="出力 13 4 9" xfId="20461"/>
    <cellStyle name="出力 13 5" xfId="20462"/>
    <cellStyle name="出力 13 5 2" xfId="20463"/>
    <cellStyle name="出力 13 5 2 2" xfId="20464"/>
    <cellStyle name="出力 13 5 2 3" xfId="20465"/>
    <cellStyle name="出力 13 5 3" xfId="20466"/>
    <cellStyle name="出力 13 5 3 2" xfId="20467"/>
    <cellStyle name="出力 13 5 3 3" xfId="20468"/>
    <cellStyle name="出力 13 5 4" xfId="20469"/>
    <cellStyle name="出力 13 5 5" xfId="20470"/>
    <cellStyle name="出力 13 6" xfId="20471"/>
    <cellStyle name="出力 13 6 2" xfId="20472"/>
    <cellStyle name="出力 13 6 2 2" xfId="20473"/>
    <cellStyle name="出力 13 6 2 3" xfId="20474"/>
    <cellStyle name="出力 13 6 3" xfId="20475"/>
    <cellStyle name="出力 13 6 3 2" xfId="20476"/>
    <cellStyle name="出力 13 6 3 3" xfId="20477"/>
    <cellStyle name="出力 13 6 4" xfId="20478"/>
    <cellStyle name="出力 13 6 5" xfId="20479"/>
    <cellStyle name="出力 13 7" xfId="20480"/>
    <cellStyle name="出力 13 7 2" xfId="20481"/>
    <cellStyle name="出力 13 7 2 2" xfId="20482"/>
    <cellStyle name="出力 13 7 2 3" xfId="20483"/>
    <cellStyle name="出力 13 7 3" xfId="20484"/>
    <cellStyle name="出力 13 7 3 2" xfId="20485"/>
    <cellStyle name="出力 13 7 3 3" xfId="20486"/>
    <cellStyle name="出力 13 7 4" xfId="20487"/>
    <cellStyle name="出力 13 7 5" xfId="20488"/>
    <cellStyle name="出力 13 8" xfId="20489"/>
    <cellStyle name="出力 13 8 2" xfId="20490"/>
    <cellStyle name="出力 13 8 3" xfId="20491"/>
    <cellStyle name="出力 13 9" xfId="20492"/>
    <cellStyle name="出力 14" xfId="20493"/>
    <cellStyle name="出力 14 10" xfId="20494"/>
    <cellStyle name="出力 14 11" xfId="20495"/>
    <cellStyle name="出力 14 12" xfId="46015"/>
    <cellStyle name="出力 14 13" xfId="45724"/>
    <cellStyle name="出力 14 2" xfId="20496"/>
    <cellStyle name="出力 14 2 10" xfId="46246"/>
    <cellStyle name="出力 14 2 11" xfId="46478"/>
    <cellStyle name="出力 14 2 2" xfId="20497"/>
    <cellStyle name="出力 14 2 2 10" xfId="20498"/>
    <cellStyle name="出力 14 2 2 2" xfId="20499"/>
    <cellStyle name="出力 14 2 2 2 2" xfId="20500"/>
    <cellStyle name="出力 14 2 2 2 2 2" xfId="20501"/>
    <cellStyle name="出力 14 2 2 2 2 3" xfId="20502"/>
    <cellStyle name="出力 14 2 2 2 3" xfId="20503"/>
    <cellStyle name="出力 14 2 2 2 3 2" xfId="20504"/>
    <cellStyle name="出力 14 2 2 2 3 3" xfId="20505"/>
    <cellStyle name="出力 14 2 2 2 4" xfId="20506"/>
    <cellStyle name="出力 14 2 2 2 5" xfId="20507"/>
    <cellStyle name="出力 14 2 2 3" xfId="20508"/>
    <cellStyle name="出力 14 2 2 3 2" xfId="20509"/>
    <cellStyle name="出力 14 2 2 3 2 2" xfId="20510"/>
    <cellStyle name="出力 14 2 2 3 2 3" xfId="20511"/>
    <cellStyle name="出力 14 2 2 3 3" xfId="20512"/>
    <cellStyle name="出力 14 2 2 3 3 2" xfId="20513"/>
    <cellStyle name="出力 14 2 2 3 3 3" xfId="20514"/>
    <cellStyle name="出力 14 2 2 3 4" xfId="20515"/>
    <cellStyle name="出力 14 2 2 3 5" xfId="20516"/>
    <cellStyle name="出力 14 2 2 4" xfId="20517"/>
    <cellStyle name="出力 14 2 2 4 2" xfId="20518"/>
    <cellStyle name="出力 14 2 2 4 2 2" xfId="20519"/>
    <cellStyle name="出力 14 2 2 4 2 3" xfId="20520"/>
    <cellStyle name="出力 14 2 2 4 3" xfId="20521"/>
    <cellStyle name="出力 14 2 2 4 3 2" xfId="20522"/>
    <cellStyle name="出力 14 2 2 4 3 3" xfId="20523"/>
    <cellStyle name="出力 14 2 2 4 4" xfId="20524"/>
    <cellStyle name="出力 14 2 2 4 5" xfId="20525"/>
    <cellStyle name="出力 14 2 2 5" xfId="20526"/>
    <cellStyle name="出力 14 2 2 5 2" xfId="20527"/>
    <cellStyle name="出力 14 2 2 5 2 2" xfId="20528"/>
    <cellStyle name="出力 14 2 2 5 2 3" xfId="20529"/>
    <cellStyle name="出力 14 2 2 5 3" xfId="20530"/>
    <cellStyle name="出力 14 2 2 5 3 2" xfId="20531"/>
    <cellStyle name="出力 14 2 2 5 3 3" xfId="20532"/>
    <cellStyle name="出力 14 2 2 5 4" xfId="20533"/>
    <cellStyle name="出力 14 2 2 5 5" xfId="20534"/>
    <cellStyle name="出力 14 2 2 6" xfId="20535"/>
    <cellStyle name="出力 14 2 2 6 2" xfId="20536"/>
    <cellStyle name="出力 14 2 2 6 2 2" xfId="20537"/>
    <cellStyle name="出力 14 2 2 6 2 3" xfId="20538"/>
    <cellStyle name="出力 14 2 2 6 3" xfId="20539"/>
    <cellStyle name="出力 14 2 2 6 3 2" xfId="20540"/>
    <cellStyle name="出力 14 2 2 6 3 3" xfId="20541"/>
    <cellStyle name="出力 14 2 2 6 4" xfId="20542"/>
    <cellStyle name="出力 14 2 2 6 5" xfId="20543"/>
    <cellStyle name="出力 14 2 2 7" xfId="20544"/>
    <cellStyle name="出力 14 2 2 7 2" xfId="20545"/>
    <cellStyle name="出力 14 2 2 7 3" xfId="20546"/>
    <cellStyle name="出力 14 2 2 8" xfId="20547"/>
    <cellStyle name="出力 14 2 2 8 2" xfId="20548"/>
    <cellStyle name="出力 14 2 2 8 3" xfId="20549"/>
    <cellStyle name="出力 14 2 2 9" xfId="20550"/>
    <cellStyle name="出力 14 2 3" xfId="20551"/>
    <cellStyle name="出力 14 2 3 10" xfId="20552"/>
    <cellStyle name="出力 14 2 3 2" xfId="20553"/>
    <cellStyle name="出力 14 2 3 2 2" xfId="20554"/>
    <cellStyle name="出力 14 2 3 2 2 2" xfId="20555"/>
    <cellStyle name="出力 14 2 3 2 2 3" xfId="20556"/>
    <cellStyle name="出力 14 2 3 2 3" xfId="20557"/>
    <cellStyle name="出力 14 2 3 2 3 2" xfId="20558"/>
    <cellStyle name="出力 14 2 3 2 3 3" xfId="20559"/>
    <cellStyle name="出力 14 2 3 2 4" xfId="20560"/>
    <cellStyle name="出力 14 2 3 2 5" xfId="20561"/>
    <cellStyle name="出力 14 2 3 3" xfId="20562"/>
    <cellStyle name="出力 14 2 3 3 2" xfId="20563"/>
    <cellStyle name="出力 14 2 3 3 2 2" xfId="20564"/>
    <cellStyle name="出力 14 2 3 3 2 3" xfId="20565"/>
    <cellStyle name="出力 14 2 3 3 3" xfId="20566"/>
    <cellStyle name="出力 14 2 3 3 3 2" xfId="20567"/>
    <cellStyle name="出力 14 2 3 3 3 3" xfId="20568"/>
    <cellStyle name="出力 14 2 3 3 4" xfId="20569"/>
    <cellStyle name="出力 14 2 3 3 5" xfId="20570"/>
    <cellStyle name="出力 14 2 3 4" xfId="20571"/>
    <cellStyle name="出力 14 2 3 4 2" xfId="20572"/>
    <cellStyle name="出力 14 2 3 4 2 2" xfId="20573"/>
    <cellStyle name="出力 14 2 3 4 2 3" xfId="20574"/>
    <cellStyle name="出力 14 2 3 4 3" xfId="20575"/>
    <cellStyle name="出力 14 2 3 4 3 2" xfId="20576"/>
    <cellStyle name="出力 14 2 3 4 3 3" xfId="20577"/>
    <cellStyle name="出力 14 2 3 4 4" xfId="20578"/>
    <cellStyle name="出力 14 2 3 4 5" xfId="20579"/>
    <cellStyle name="出力 14 2 3 5" xfId="20580"/>
    <cellStyle name="出力 14 2 3 5 2" xfId="20581"/>
    <cellStyle name="出力 14 2 3 5 2 2" xfId="20582"/>
    <cellStyle name="出力 14 2 3 5 2 3" xfId="20583"/>
    <cellStyle name="出力 14 2 3 5 3" xfId="20584"/>
    <cellStyle name="出力 14 2 3 5 3 2" xfId="20585"/>
    <cellStyle name="出力 14 2 3 5 3 3" xfId="20586"/>
    <cellStyle name="出力 14 2 3 5 4" xfId="20587"/>
    <cellStyle name="出力 14 2 3 5 5" xfId="20588"/>
    <cellStyle name="出力 14 2 3 6" xfId="20589"/>
    <cellStyle name="出力 14 2 3 6 2" xfId="20590"/>
    <cellStyle name="出力 14 2 3 6 2 2" xfId="20591"/>
    <cellStyle name="出力 14 2 3 6 2 3" xfId="20592"/>
    <cellStyle name="出力 14 2 3 6 3" xfId="20593"/>
    <cellStyle name="出力 14 2 3 6 3 2" xfId="20594"/>
    <cellStyle name="出力 14 2 3 6 3 3" xfId="20595"/>
    <cellStyle name="出力 14 2 3 6 4" xfId="20596"/>
    <cellStyle name="出力 14 2 3 6 5" xfId="20597"/>
    <cellStyle name="出力 14 2 3 7" xfId="20598"/>
    <cellStyle name="出力 14 2 3 7 2" xfId="20599"/>
    <cellStyle name="出力 14 2 3 7 3" xfId="20600"/>
    <cellStyle name="出力 14 2 3 8" xfId="20601"/>
    <cellStyle name="出力 14 2 3 8 2" xfId="20602"/>
    <cellStyle name="出力 14 2 3 8 3" xfId="20603"/>
    <cellStyle name="出力 14 2 3 9" xfId="20604"/>
    <cellStyle name="出力 14 2 4" xfId="20605"/>
    <cellStyle name="出力 14 2 4 2" xfId="20606"/>
    <cellStyle name="出力 14 2 4 2 2" xfId="20607"/>
    <cellStyle name="出力 14 2 4 2 3" xfId="20608"/>
    <cellStyle name="出力 14 2 4 3" xfId="20609"/>
    <cellStyle name="出力 14 2 4 3 2" xfId="20610"/>
    <cellStyle name="出力 14 2 4 3 3" xfId="20611"/>
    <cellStyle name="出力 14 2 4 4" xfId="20612"/>
    <cellStyle name="出力 14 2 4 5" xfId="20613"/>
    <cellStyle name="出力 14 2 5" xfId="20614"/>
    <cellStyle name="出力 14 2 5 2" xfId="20615"/>
    <cellStyle name="出力 14 2 5 2 2" xfId="20616"/>
    <cellStyle name="出力 14 2 5 2 3" xfId="20617"/>
    <cellStyle name="出力 14 2 5 3" xfId="20618"/>
    <cellStyle name="出力 14 2 5 3 2" xfId="20619"/>
    <cellStyle name="出力 14 2 5 3 3" xfId="20620"/>
    <cellStyle name="出力 14 2 5 4" xfId="20621"/>
    <cellStyle name="出力 14 2 5 5" xfId="20622"/>
    <cellStyle name="出力 14 2 6" xfId="20623"/>
    <cellStyle name="出力 14 2 6 2" xfId="20624"/>
    <cellStyle name="出力 14 2 6 2 2" xfId="20625"/>
    <cellStyle name="出力 14 2 6 2 3" xfId="20626"/>
    <cellStyle name="出力 14 2 6 3" xfId="20627"/>
    <cellStyle name="出力 14 2 6 3 2" xfId="20628"/>
    <cellStyle name="出力 14 2 6 3 3" xfId="20629"/>
    <cellStyle name="出力 14 2 6 4" xfId="20630"/>
    <cellStyle name="出力 14 2 6 5" xfId="20631"/>
    <cellStyle name="出力 14 2 7" xfId="20632"/>
    <cellStyle name="出力 14 2 7 2" xfId="20633"/>
    <cellStyle name="出力 14 2 7 3" xfId="20634"/>
    <cellStyle name="出力 14 2 8" xfId="20635"/>
    <cellStyle name="出力 14 2 9" xfId="20636"/>
    <cellStyle name="出力 14 3" xfId="20637"/>
    <cellStyle name="出力 14 3 10" xfId="20638"/>
    <cellStyle name="出力 14 3 2" xfId="20639"/>
    <cellStyle name="出力 14 3 2 2" xfId="20640"/>
    <cellStyle name="出力 14 3 2 2 2" xfId="20641"/>
    <cellStyle name="出力 14 3 2 2 3" xfId="20642"/>
    <cellStyle name="出力 14 3 2 3" xfId="20643"/>
    <cellStyle name="出力 14 3 2 3 2" xfId="20644"/>
    <cellStyle name="出力 14 3 2 3 3" xfId="20645"/>
    <cellStyle name="出力 14 3 2 4" xfId="20646"/>
    <cellStyle name="出力 14 3 2 5" xfId="20647"/>
    <cellStyle name="出力 14 3 3" xfId="20648"/>
    <cellStyle name="出力 14 3 3 2" xfId="20649"/>
    <cellStyle name="出力 14 3 3 2 2" xfId="20650"/>
    <cellStyle name="出力 14 3 3 2 3" xfId="20651"/>
    <cellStyle name="出力 14 3 3 3" xfId="20652"/>
    <cellStyle name="出力 14 3 3 3 2" xfId="20653"/>
    <cellStyle name="出力 14 3 3 3 3" xfId="20654"/>
    <cellStyle name="出力 14 3 3 4" xfId="20655"/>
    <cellStyle name="出力 14 3 3 5" xfId="20656"/>
    <cellStyle name="出力 14 3 4" xfId="20657"/>
    <cellStyle name="出力 14 3 4 2" xfId="20658"/>
    <cellStyle name="出力 14 3 4 2 2" xfId="20659"/>
    <cellStyle name="出力 14 3 4 2 3" xfId="20660"/>
    <cellStyle name="出力 14 3 4 3" xfId="20661"/>
    <cellStyle name="出力 14 3 4 3 2" xfId="20662"/>
    <cellStyle name="出力 14 3 4 3 3" xfId="20663"/>
    <cellStyle name="出力 14 3 4 4" xfId="20664"/>
    <cellStyle name="出力 14 3 4 5" xfId="20665"/>
    <cellStyle name="出力 14 3 5" xfId="20666"/>
    <cellStyle name="出力 14 3 5 2" xfId="20667"/>
    <cellStyle name="出力 14 3 5 2 2" xfId="20668"/>
    <cellStyle name="出力 14 3 5 2 3" xfId="20669"/>
    <cellStyle name="出力 14 3 5 3" xfId="20670"/>
    <cellStyle name="出力 14 3 5 3 2" xfId="20671"/>
    <cellStyle name="出力 14 3 5 3 3" xfId="20672"/>
    <cellStyle name="出力 14 3 5 4" xfId="20673"/>
    <cellStyle name="出力 14 3 5 5" xfId="20674"/>
    <cellStyle name="出力 14 3 6" xfId="20675"/>
    <cellStyle name="出力 14 3 6 2" xfId="20676"/>
    <cellStyle name="出力 14 3 6 2 2" xfId="20677"/>
    <cellStyle name="出力 14 3 6 2 3" xfId="20678"/>
    <cellStyle name="出力 14 3 6 3" xfId="20679"/>
    <cellStyle name="出力 14 3 6 3 2" xfId="20680"/>
    <cellStyle name="出力 14 3 6 3 3" xfId="20681"/>
    <cellStyle name="出力 14 3 6 4" xfId="20682"/>
    <cellStyle name="出力 14 3 6 5" xfId="20683"/>
    <cellStyle name="出力 14 3 7" xfId="20684"/>
    <cellStyle name="出力 14 3 7 2" xfId="20685"/>
    <cellStyle name="出力 14 3 7 3" xfId="20686"/>
    <cellStyle name="出力 14 3 8" xfId="20687"/>
    <cellStyle name="出力 14 3 8 2" xfId="20688"/>
    <cellStyle name="出力 14 3 8 3" xfId="20689"/>
    <cellStyle name="出力 14 3 9" xfId="20690"/>
    <cellStyle name="出力 14 4" xfId="20691"/>
    <cellStyle name="出力 14 4 10" xfId="20692"/>
    <cellStyle name="出力 14 4 2" xfId="20693"/>
    <cellStyle name="出力 14 4 2 2" xfId="20694"/>
    <cellStyle name="出力 14 4 2 2 2" xfId="20695"/>
    <cellStyle name="出力 14 4 2 2 3" xfId="20696"/>
    <cellStyle name="出力 14 4 2 3" xfId="20697"/>
    <cellStyle name="出力 14 4 2 3 2" xfId="20698"/>
    <cellStyle name="出力 14 4 2 3 3" xfId="20699"/>
    <cellStyle name="出力 14 4 2 4" xfId="20700"/>
    <cellStyle name="出力 14 4 2 5" xfId="20701"/>
    <cellStyle name="出力 14 4 3" xfId="20702"/>
    <cellStyle name="出力 14 4 3 2" xfId="20703"/>
    <cellStyle name="出力 14 4 3 2 2" xfId="20704"/>
    <cellStyle name="出力 14 4 3 2 3" xfId="20705"/>
    <cellStyle name="出力 14 4 3 3" xfId="20706"/>
    <cellStyle name="出力 14 4 3 3 2" xfId="20707"/>
    <cellStyle name="出力 14 4 3 3 3" xfId="20708"/>
    <cellStyle name="出力 14 4 3 4" xfId="20709"/>
    <cellStyle name="出力 14 4 3 5" xfId="20710"/>
    <cellStyle name="出力 14 4 4" xfId="20711"/>
    <cellStyle name="出力 14 4 4 2" xfId="20712"/>
    <cellStyle name="出力 14 4 4 2 2" xfId="20713"/>
    <cellStyle name="出力 14 4 4 2 3" xfId="20714"/>
    <cellStyle name="出力 14 4 4 3" xfId="20715"/>
    <cellStyle name="出力 14 4 4 3 2" xfId="20716"/>
    <cellStyle name="出力 14 4 4 3 3" xfId="20717"/>
    <cellStyle name="出力 14 4 4 4" xfId="20718"/>
    <cellStyle name="出力 14 4 4 5" xfId="20719"/>
    <cellStyle name="出力 14 4 5" xfId="20720"/>
    <cellStyle name="出力 14 4 5 2" xfId="20721"/>
    <cellStyle name="出力 14 4 5 2 2" xfId="20722"/>
    <cellStyle name="出力 14 4 5 2 3" xfId="20723"/>
    <cellStyle name="出力 14 4 5 3" xfId="20724"/>
    <cellStyle name="出力 14 4 5 3 2" xfId="20725"/>
    <cellStyle name="出力 14 4 5 3 3" xfId="20726"/>
    <cellStyle name="出力 14 4 5 4" xfId="20727"/>
    <cellStyle name="出力 14 4 5 5" xfId="20728"/>
    <cellStyle name="出力 14 4 6" xfId="20729"/>
    <cellStyle name="出力 14 4 6 2" xfId="20730"/>
    <cellStyle name="出力 14 4 6 2 2" xfId="20731"/>
    <cellStyle name="出力 14 4 6 2 3" xfId="20732"/>
    <cellStyle name="出力 14 4 6 3" xfId="20733"/>
    <cellStyle name="出力 14 4 6 3 2" xfId="20734"/>
    <cellStyle name="出力 14 4 6 3 3" xfId="20735"/>
    <cellStyle name="出力 14 4 6 4" xfId="20736"/>
    <cellStyle name="出力 14 4 6 5" xfId="20737"/>
    <cellStyle name="出力 14 4 7" xfId="20738"/>
    <cellStyle name="出力 14 4 7 2" xfId="20739"/>
    <cellStyle name="出力 14 4 7 3" xfId="20740"/>
    <cellStyle name="出力 14 4 8" xfId="20741"/>
    <cellStyle name="出力 14 4 8 2" xfId="20742"/>
    <cellStyle name="出力 14 4 8 3" xfId="20743"/>
    <cellStyle name="出力 14 4 9" xfId="20744"/>
    <cellStyle name="出力 14 5" xfId="20745"/>
    <cellStyle name="出力 14 5 2" xfId="20746"/>
    <cellStyle name="出力 14 5 2 2" xfId="20747"/>
    <cellStyle name="出力 14 5 2 3" xfId="20748"/>
    <cellStyle name="出力 14 5 3" xfId="20749"/>
    <cellStyle name="出力 14 5 3 2" xfId="20750"/>
    <cellStyle name="出力 14 5 3 3" xfId="20751"/>
    <cellStyle name="出力 14 5 4" xfId="20752"/>
    <cellStyle name="出力 14 5 5" xfId="20753"/>
    <cellStyle name="出力 14 6" xfId="20754"/>
    <cellStyle name="出力 14 6 2" xfId="20755"/>
    <cellStyle name="出力 14 6 2 2" xfId="20756"/>
    <cellStyle name="出力 14 6 2 3" xfId="20757"/>
    <cellStyle name="出力 14 6 3" xfId="20758"/>
    <cellStyle name="出力 14 6 3 2" xfId="20759"/>
    <cellStyle name="出力 14 6 3 3" xfId="20760"/>
    <cellStyle name="出力 14 6 4" xfId="20761"/>
    <cellStyle name="出力 14 6 5" xfId="20762"/>
    <cellStyle name="出力 14 7" xfId="20763"/>
    <cellStyle name="出力 14 7 2" xfId="20764"/>
    <cellStyle name="出力 14 7 2 2" xfId="20765"/>
    <cellStyle name="出力 14 7 2 3" xfId="20766"/>
    <cellStyle name="出力 14 7 3" xfId="20767"/>
    <cellStyle name="出力 14 7 3 2" xfId="20768"/>
    <cellStyle name="出力 14 7 3 3" xfId="20769"/>
    <cellStyle name="出力 14 7 4" xfId="20770"/>
    <cellStyle name="出力 14 7 5" xfId="20771"/>
    <cellStyle name="出力 14 8" xfId="20772"/>
    <cellStyle name="出力 14 8 2" xfId="20773"/>
    <cellStyle name="出力 14 8 3" xfId="20774"/>
    <cellStyle name="出力 14 9" xfId="20775"/>
    <cellStyle name="出力 15" xfId="20776"/>
    <cellStyle name="出力 15 10" xfId="20777"/>
    <cellStyle name="出力 15 11" xfId="20778"/>
    <cellStyle name="出力 15 12" xfId="46016"/>
    <cellStyle name="出力 15 13" xfId="45723"/>
    <cellStyle name="出力 15 2" xfId="20779"/>
    <cellStyle name="出力 15 2 10" xfId="46247"/>
    <cellStyle name="出力 15 2 11" xfId="46479"/>
    <cellStyle name="出力 15 2 2" xfId="20780"/>
    <cellStyle name="出力 15 2 2 10" xfId="20781"/>
    <cellStyle name="出力 15 2 2 2" xfId="20782"/>
    <cellStyle name="出力 15 2 2 2 2" xfId="20783"/>
    <cellStyle name="出力 15 2 2 2 2 2" xfId="20784"/>
    <cellStyle name="出力 15 2 2 2 2 3" xfId="20785"/>
    <cellStyle name="出力 15 2 2 2 3" xfId="20786"/>
    <cellStyle name="出力 15 2 2 2 3 2" xfId="20787"/>
    <cellStyle name="出力 15 2 2 2 3 3" xfId="20788"/>
    <cellStyle name="出力 15 2 2 2 4" xfId="20789"/>
    <cellStyle name="出力 15 2 2 2 5" xfId="20790"/>
    <cellStyle name="出力 15 2 2 3" xfId="20791"/>
    <cellStyle name="出力 15 2 2 3 2" xfId="20792"/>
    <cellStyle name="出力 15 2 2 3 2 2" xfId="20793"/>
    <cellStyle name="出力 15 2 2 3 2 3" xfId="20794"/>
    <cellStyle name="出力 15 2 2 3 3" xfId="20795"/>
    <cellStyle name="出力 15 2 2 3 3 2" xfId="20796"/>
    <cellStyle name="出力 15 2 2 3 3 3" xfId="20797"/>
    <cellStyle name="出力 15 2 2 3 4" xfId="20798"/>
    <cellStyle name="出力 15 2 2 3 5" xfId="20799"/>
    <cellStyle name="出力 15 2 2 4" xfId="20800"/>
    <cellStyle name="出力 15 2 2 4 2" xfId="20801"/>
    <cellStyle name="出力 15 2 2 4 2 2" xfId="20802"/>
    <cellStyle name="出力 15 2 2 4 2 3" xfId="20803"/>
    <cellStyle name="出力 15 2 2 4 3" xfId="20804"/>
    <cellStyle name="出力 15 2 2 4 3 2" xfId="20805"/>
    <cellStyle name="出力 15 2 2 4 3 3" xfId="20806"/>
    <cellStyle name="出力 15 2 2 4 4" xfId="20807"/>
    <cellStyle name="出力 15 2 2 4 5" xfId="20808"/>
    <cellStyle name="出力 15 2 2 5" xfId="20809"/>
    <cellStyle name="出力 15 2 2 5 2" xfId="20810"/>
    <cellStyle name="出力 15 2 2 5 2 2" xfId="20811"/>
    <cellStyle name="出力 15 2 2 5 2 3" xfId="20812"/>
    <cellStyle name="出力 15 2 2 5 3" xfId="20813"/>
    <cellStyle name="出力 15 2 2 5 3 2" xfId="20814"/>
    <cellStyle name="出力 15 2 2 5 3 3" xfId="20815"/>
    <cellStyle name="出力 15 2 2 5 4" xfId="20816"/>
    <cellStyle name="出力 15 2 2 5 5" xfId="20817"/>
    <cellStyle name="出力 15 2 2 6" xfId="20818"/>
    <cellStyle name="出力 15 2 2 6 2" xfId="20819"/>
    <cellStyle name="出力 15 2 2 6 2 2" xfId="20820"/>
    <cellStyle name="出力 15 2 2 6 2 3" xfId="20821"/>
    <cellStyle name="出力 15 2 2 6 3" xfId="20822"/>
    <cellStyle name="出力 15 2 2 6 3 2" xfId="20823"/>
    <cellStyle name="出力 15 2 2 6 3 3" xfId="20824"/>
    <cellStyle name="出力 15 2 2 6 4" xfId="20825"/>
    <cellStyle name="出力 15 2 2 6 5" xfId="20826"/>
    <cellStyle name="出力 15 2 2 7" xfId="20827"/>
    <cellStyle name="出力 15 2 2 7 2" xfId="20828"/>
    <cellStyle name="出力 15 2 2 7 3" xfId="20829"/>
    <cellStyle name="出力 15 2 2 8" xfId="20830"/>
    <cellStyle name="出力 15 2 2 8 2" xfId="20831"/>
    <cellStyle name="出力 15 2 2 8 3" xfId="20832"/>
    <cellStyle name="出力 15 2 2 9" xfId="20833"/>
    <cellStyle name="出力 15 2 3" xfId="20834"/>
    <cellStyle name="出力 15 2 3 10" xfId="20835"/>
    <cellStyle name="出力 15 2 3 2" xfId="20836"/>
    <cellStyle name="出力 15 2 3 2 2" xfId="20837"/>
    <cellStyle name="出力 15 2 3 2 2 2" xfId="20838"/>
    <cellStyle name="出力 15 2 3 2 2 3" xfId="20839"/>
    <cellStyle name="出力 15 2 3 2 3" xfId="20840"/>
    <cellStyle name="出力 15 2 3 2 3 2" xfId="20841"/>
    <cellStyle name="出力 15 2 3 2 3 3" xfId="20842"/>
    <cellStyle name="出力 15 2 3 2 4" xfId="20843"/>
    <cellStyle name="出力 15 2 3 2 5" xfId="20844"/>
    <cellStyle name="出力 15 2 3 3" xfId="20845"/>
    <cellStyle name="出力 15 2 3 3 2" xfId="20846"/>
    <cellStyle name="出力 15 2 3 3 2 2" xfId="20847"/>
    <cellStyle name="出力 15 2 3 3 2 3" xfId="20848"/>
    <cellStyle name="出力 15 2 3 3 3" xfId="20849"/>
    <cellStyle name="出力 15 2 3 3 3 2" xfId="20850"/>
    <cellStyle name="出力 15 2 3 3 3 3" xfId="20851"/>
    <cellStyle name="出力 15 2 3 3 4" xfId="20852"/>
    <cellStyle name="出力 15 2 3 3 5" xfId="20853"/>
    <cellStyle name="出力 15 2 3 4" xfId="20854"/>
    <cellStyle name="出力 15 2 3 4 2" xfId="20855"/>
    <cellStyle name="出力 15 2 3 4 2 2" xfId="20856"/>
    <cellStyle name="出力 15 2 3 4 2 3" xfId="20857"/>
    <cellStyle name="出力 15 2 3 4 3" xfId="20858"/>
    <cellStyle name="出力 15 2 3 4 3 2" xfId="20859"/>
    <cellStyle name="出力 15 2 3 4 3 3" xfId="20860"/>
    <cellStyle name="出力 15 2 3 4 4" xfId="20861"/>
    <cellStyle name="出力 15 2 3 4 5" xfId="20862"/>
    <cellStyle name="出力 15 2 3 5" xfId="20863"/>
    <cellStyle name="出力 15 2 3 5 2" xfId="20864"/>
    <cellStyle name="出力 15 2 3 5 2 2" xfId="20865"/>
    <cellStyle name="出力 15 2 3 5 2 3" xfId="20866"/>
    <cellStyle name="出力 15 2 3 5 3" xfId="20867"/>
    <cellStyle name="出力 15 2 3 5 3 2" xfId="20868"/>
    <cellStyle name="出力 15 2 3 5 3 3" xfId="20869"/>
    <cellStyle name="出力 15 2 3 5 4" xfId="20870"/>
    <cellStyle name="出力 15 2 3 5 5" xfId="20871"/>
    <cellStyle name="出力 15 2 3 6" xfId="20872"/>
    <cellStyle name="出力 15 2 3 6 2" xfId="20873"/>
    <cellStyle name="出力 15 2 3 6 2 2" xfId="20874"/>
    <cellStyle name="出力 15 2 3 6 2 3" xfId="20875"/>
    <cellStyle name="出力 15 2 3 6 3" xfId="20876"/>
    <cellStyle name="出力 15 2 3 6 3 2" xfId="20877"/>
    <cellStyle name="出力 15 2 3 6 3 3" xfId="20878"/>
    <cellStyle name="出力 15 2 3 6 4" xfId="20879"/>
    <cellStyle name="出力 15 2 3 6 5" xfId="20880"/>
    <cellStyle name="出力 15 2 3 7" xfId="20881"/>
    <cellStyle name="出力 15 2 3 7 2" xfId="20882"/>
    <cellStyle name="出力 15 2 3 7 3" xfId="20883"/>
    <cellStyle name="出力 15 2 3 8" xfId="20884"/>
    <cellStyle name="出力 15 2 3 8 2" xfId="20885"/>
    <cellStyle name="出力 15 2 3 8 3" xfId="20886"/>
    <cellStyle name="出力 15 2 3 9" xfId="20887"/>
    <cellStyle name="出力 15 2 4" xfId="20888"/>
    <cellStyle name="出力 15 2 4 2" xfId="20889"/>
    <cellStyle name="出力 15 2 4 2 2" xfId="20890"/>
    <cellStyle name="出力 15 2 4 2 3" xfId="20891"/>
    <cellStyle name="出力 15 2 4 3" xfId="20892"/>
    <cellStyle name="出力 15 2 4 3 2" xfId="20893"/>
    <cellStyle name="出力 15 2 4 3 3" xfId="20894"/>
    <cellStyle name="出力 15 2 4 4" xfId="20895"/>
    <cellStyle name="出力 15 2 4 5" xfId="20896"/>
    <cellStyle name="出力 15 2 5" xfId="20897"/>
    <cellStyle name="出力 15 2 5 2" xfId="20898"/>
    <cellStyle name="出力 15 2 5 2 2" xfId="20899"/>
    <cellStyle name="出力 15 2 5 2 3" xfId="20900"/>
    <cellStyle name="出力 15 2 5 3" xfId="20901"/>
    <cellStyle name="出力 15 2 5 3 2" xfId="20902"/>
    <cellStyle name="出力 15 2 5 3 3" xfId="20903"/>
    <cellStyle name="出力 15 2 5 4" xfId="20904"/>
    <cellStyle name="出力 15 2 5 5" xfId="20905"/>
    <cellStyle name="出力 15 2 6" xfId="20906"/>
    <cellStyle name="出力 15 2 6 2" xfId="20907"/>
    <cellStyle name="出力 15 2 6 2 2" xfId="20908"/>
    <cellStyle name="出力 15 2 6 2 3" xfId="20909"/>
    <cellStyle name="出力 15 2 6 3" xfId="20910"/>
    <cellStyle name="出力 15 2 6 3 2" xfId="20911"/>
    <cellStyle name="出力 15 2 6 3 3" xfId="20912"/>
    <cellStyle name="出力 15 2 6 4" xfId="20913"/>
    <cellStyle name="出力 15 2 6 5" xfId="20914"/>
    <cellStyle name="出力 15 2 7" xfId="20915"/>
    <cellStyle name="出力 15 2 7 2" xfId="20916"/>
    <cellStyle name="出力 15 2 7 3" xfId="20917"/>
    <cellStyle name="出力 15 2 8" xfId="20918"/>
    <cellStyle name="出力 15 2 9" xfId="20919"/>
    <cellStyle name="出力 15 3" xfId="20920"/>
    <cellStyle name="出力 15 3 10" xfId="20921"/>
    <cellStyle name="出力 15 3 2" xfId="20922"/>
    <cellStyle name="出力 15 3 2 2" xfId="20923"/>
    <cellStyle name="出力 15 3 2 2 2" xfId="20924"/>
    <cellStyle name="出力 15 3 2 2 3" xfId="20925"/>
    <cellStyle name="出力 15 3 2 3" xfId="20926"/>
    <cellStyle name="出力 15 3 2 3 2" xfId="20927"/>
    <cellStyle name="出力 15 3 2 3 3" xfId="20928"/>
    <cellStyle name="出力 15 3 2 4" xfId="20929"/>
    <cellStyle name="出力 15 3 2 5" xfId="20930"/>
    <cellStyle name="出力 15 3 3" xfId="20931"/>
    <cellStyle name="出力 15 3 3 2" xfId="20932"/>
    <cellStyle name="出力 15 3 3 2 2" xfId="20933"/>
    <cellStyle name="出力 15 3 3 2 3" xfId="20934"/>
    <cellStyle name="出力 15 3 3 3" xfId="20935"/>
    <cellStyle name="出力 15 3 3 3 2" xfId="20936"/>
    <cellStyle name="出力 15 3 3 3 3" xfId="20937"/>
    <cellStyle name="出力 15 3 3 4" xfId="20938"/>
    <cellStyle name="出力 15 3 3 5" xfId="20939"/>
    <cellStyle name="出力 15 3 4" xfId="20940"/>
    <cellStyle name="出力 15 3 4 2" xfId="20941"/>
    <cellStyle name="出力 15 3 4 2 2" xfId="20942"/>
    <cellStyle name="出力 15 3 4 2 3" xfId="20943"/>
    <cellStyle name="出力 15 3 4 3" xfId="20944"/>
    <cellStyle name="出力 15 3 4 3 2" xfId="20945"/>
    <cellStyle name="出力 15 3 4 3 3" xfId="20946"/>
    <cellStyle name="出力 15 3 4 4" xfId="20947"/>
    <cellStyle name="出力 15 3 4 5" xfId="20948"/>
    <cellStyle name="出力 15 3 5" xfId="20949"/>
    <cellStyle name="出力 15 3 5 2" xfId="20950"/>
    <cellStyle name="出力 15 3 5 2 2" xfId="20951"/>
    <cellStyle name="出力 15 3 5 2 3" xfId="20952"/>
    <cellStyle name="出力 15 3 5 3" xfId="20953"/>
    <cellStyle name="出力 15 3 5 3 2" xfId="20954"/>
    <cellStyle name="出力 15 3 5 3 3" xfId="20955"/>
    <cellStyle name="出力 15 3 5 4" xfId="20956"/>
    <cellStyle name="出力 15 3 5 5" xfId="20957"/>
    <cellStyle name="出力 15 3 6" xfId="20958"/>
    <cellStyle name="出力 15 3 6 2" xfId="20959"/>
    <cellStyle name="出力 15 3 6 2 2" xfId="20960"/>
    <cellStyle name="出力 15 3 6 2 3" xfId="20961"/>
    <cellStyle name="出力 15 3 6 3" xfId="20962"/>
    <cellStyle name="出力 15 3 6 3 2" xfId="20963"/>
    <cellStyle name="出力 15 3 6 3 3" xfId="20964"/>
    <cellStyle name="出力 15 3 6 4" xfId="20965"/>
    <cellStyle name="出力 15 3 6 5" xfId="20966"/>
    <cellStyle name="出力 15 3 7" xfId="20967"/>
    <cellStyle name="出力 15 3 7 2" xfId="20968"/>
    <cellStyle name="出力 15 3 7 3" xfId="20969"/>
    <cellStyle name="出力 15 3 8" xfId="20970"/>
    <cellStyle name="出力 15 3 8 2" xfId="20971"/>
    <cellStyle name="出力 15 3 8 3" xfId="20972"/>
    <cellStyle name="出力 15 3 9" xfId="20973"/>
    <cellStyle name="出力 15 4" xfId="20974"/>
    <cellStyle name="出力 15 4 10" xfId="20975"/>
    <cellStyle name="出力 15 4 2" xfId="20976"/>
    <cellStyle name="出力 15 4 2 2" xfId="20977"/>
    <cellStyle name="出力 15 4 2 2 2" xfId="20978"/>
    <cellStyle name="出力 15 4 2 2 3" xfId="20979"/>
    <cellStyle name="出力 15 4 2 3" xfId="20980"/>
    <cellStyle name="出力 15 4 2 3 2" xfId="20981"/>
    <cellStyle name="出力 15 4 2 3 3" xfId="20982"/>
    <cellStyle name="出力 15 4 2 4" xfId="20983"/>
    <cellStyle name="出力 15 4 2 5" xfId="20984"/>
    <cellStyle name="出力 15 4 3" xfId="20985"/>
    <cellStyle name="出力 15 4 3 2" xfId="20986"/>
    <cellStyle name="出力 15 4 3 2 2" xfId="20987"/>
    <cellStyle name="出力 15 4 3 2 3" xfId="20988"/>
    <cellStyle name="出力 15 4 3 3" xfId="20989"/>
    <cellStyle name="出力 15 4 3 3 2" xfId="20990"/>
    <cellStyle name="出力 15 4 3 3 3" xfId="20991"/>
    <cellStyle name="出力 15 4 3 4" xfId="20992"/>
    <cellStyle name="出力 15 4 3 5" xfId="20993"/>
    <cellStyle name="出力 15 4 4" xfId="20994"/>
    <cellStyle name="出力 15 4 4 2" xfId="20995"/>
    <cellStyle name="出力 15 4 4 2 2" xfId="20996"/>
    <cellStyle name="出力 15 4 4 2 3" xfId="20997"/>
    <cellStyle name="出力 15 4 4 3" xfId="20998"/>
    <cellStyle name="出力 15 4 4 3 2" xfId="20999"/>
    <cellStyle name="出力 15 4 4 3 3" xfId="21000"/>
    <cellStyle name="出力 15 4 4 4" xfId="21001"/>
    <cellStyle name="出力 15 4 4 5" xfId="21002"/>
    <cellStyle name="出力 15 4 5" xfId="21003"/>
    <cellStyle name="出力 15 4 5 2" xfId="21004"/>
    <cellStyle name="出力 15 4 5 2 2" xfId="21005"/>
    <cellStyle name="出力 15 4 5 2 3" xfId="21006"/>
    <cellStyle name="出力 15 4 5 3" xfId="21007"/>
    <cellStyle name="出力 15 4 5 3 2" xfId="21008"/>
    <cellStyle name="出力 15 4 5 3 3" xfId="21009"/>
    <cellStyle name="出力 15 4 5 4" xfId="21010"/>
    <cellStyle name="出力 15 4 5 5" xfId="21011"/>
    <cellStyle name="出力 15 4 6" xfId="21012"/>
    <cellStyle name="出力 15 4 6 2" xfId="21013"/>
    <cellStyle name="出力 15 4 6 2 2" xfId="21014"/>
    <cellStyle name="出力 15 4 6 2 3" xfId="21015"/>
    <cellStyle name="出力 15 4 6 3" xfId="21016"/>
    <cellStyle name="出力 15 4 6 3 2" xfId="21017"/>
    <cellStyle name="出力 15 4 6 3 3" xfId="21018"/>
    <cellStyle name="出力 15 4 6 4" xfId="21019"/>
    <cellStyle name="出力 15 4 6 5" xfId="21020"/>
    <cellStyle name="出力 15 4 7" xfId="21021"/>
    <cellStyle name="出力 15 4 7 2" xfId="21022"/>
    <cellStyle name="出力 15 4 7 3" xfId="21023"/>
    <cellStyle name="出力 15 4 8" xfId="21024"/>
    <cellStyle name="出力 15 4 8 2" xfId="21025"/>
    <cellStyle name="出力 15 4 8 3" xfId="21026"/>
    <cellStyle name="出力 15 4 9" xfId="21027"/>
    <cellStyle name="出力 15 5" xfId="21028"/>
    <cellStyle name="出力 15 5 2" xfId="21029"/>
    <cellStyle name="出力 15 5 2 2" xfId="21030"/>
    <cellStyle name="出力 15 5 2 3" xfId="21031"/>
    <cellStyle name="出力 15 5 3" xfId="21032"/>
    <cellStyle name="出力 15 5 3 2" xfId="21033"/>
    <cellStyle name="出力 15 5 3 3" xfId="21034"/>
    <cellStyle name="出力 15 5 4" xfId="21035"/>
    <cellStyle name="出力 15 5 5" xfId="21036"/>
    <cellStyle name="出力 15 6" xfId="21037"/>
    <cellStyle name="出力 15 6 2" xfId="21038"/>
    <cellStyle name="出力 15 6 2 2" xfId="21039"/>
    <cellStyle name="出力 15 6 2 3" xfId="21040"/>
    <cellStyle name="出力 15 6 3" xfId="21041"/>
    <cellStyle name="出力 15 6 3 2" xfId="21042"/>
    <cellStyle name="出力 15 6 3 3" xfId="21043"/>
    <cellStyle name="出力 15 6 4" xfId="21044"/>
    <cellStyle name="出力 15 6 5" xfId="21045"/>
    <cellStyle name="出力 15 7" xfId="21046"/>
    <cellStyle name="出力 15 7 2" xfId="21047"/>
    <cellStyle name="出力 15 7 2 2" xfId="21048"/>
    <cellStyle name="出力 15 7 2 3" xfId="21049"/>
    <cellStyle name="出力 15 7 3" xfId="21050"/>
    <cellStyle name="出力 15 7 3 2" xfId="21051"/>
    <cellStyle name="出力 15 7 3 3" xfId="21052"/>
    <cellStyle name="出力 15 7 4" xfId="21053"/>
    <cellStyle name="出力 15 7 5" xfId="21054"/>
    <cellStyle name="出力 15 8" xfId="21055"/>
    <cellStyle name="出力 15 8 2" xfId="21056"/>
    <cellStyle name="出力 15 8 3" xfId="21057"/>
    <cellStyle name="出力 15 9" xfId="21058"/>
    <cellStyle name="出力 16" xfId="21059"/>
    <cellStyle name="出力 16 10" xfId="21060"/>
    <cellStyle name="出力 16 11" xfId="21061"/>
    <cellStyle name="出力 16 12" xfId="46017"/>
    <cellStyle name="出力 16 13" xfId="45722"/>
    <cellStyle name="出力 16 2" xfId="21062"/>
    <cellStyle name="出力 16 2 10" xfId="46248"/>
    <cellStyle name="出力 16 2 11" xfId="46480"/>
    <cellStyle name="出力 16 2 2" xfId="21063"/>
    <cellStyle name="出力 16 2 2 10" xfId="21064"/>
    <cellStyle name="出力 16 2 2 2" xfId="21065"/>
    <cellStyle name="出力 16 2 2 2 2" xfId="21066"/>
    <cellStyle name="出力 16 2 2 2 2 2" xfId="21067"/>
    <cellStyle name="出力 16 2 2 2 2 3" xfId="21068"/>
    <cellStyle name="出力 16 2 2 2 3" xfId="21069"/>
    <cellStyle name="出力 16 2 2 2 3 2" xfId="21070"/>
    <cellStyle name="出力 16 2 2 2 3 3" xfId="21071"/>
    <cellStyle name="出力 16 2 2 2 4" xfId="21072"/>
    <cellStyle name="出力 16 2 2 2 5" xfId="21073"/>
    <cellStyle name="出力 16 2 2 3" xfId="21074"/>
    <cellStyle name="出力 16 2 2 3 2" xfId="21075"/>
    <cellStyle name="出力 16 2 2 3 2 2" xfId="21076"/>
    <cellStyle name="出力 16 2 2 3 2 3" xfId="21077"/>
    <cellStyle name="出力 16 2 2 3 3" xfId="21078"/>
    <cellStyle name="出力 16 2 2 3 3 2" xfId="21079"/>
    <cellStyle name="出力 16 2 2 3 3 3" xfId="21080"/>
    <cellStyle name="出力 16 2 2 3 4" xfId="21081"/>
    <cellStyle name="出力 16 2 2 3 5" xfId="21082"/>
    <cellStyle name="出力 16 2 2 4" xfId="21083"/>
    <cellStyle name="出力 16 2 2 4 2" xfId="21084"/>
    <cellStyle name="出力 16 2 2 4 2 2" xfId="21085"/>
    <cellStyle name="出力 16 2 2 4 2 3" xfId="21086"/>
    <cellStyle name="出力 16 2 2 4 3" xfId="21087"/>
    <cellStyle name="出力 16 2 2 4 3 2" xfId="21088"/>
    <cellStyle name="出力 16 2 2 4 3 3" xfId="21089"/>
    <cellStyle name="出力 16 2 2 4 4" xfId="21090"/>
    <cellStyle name="出力 16 2 2 4 5" xfId="21091"/>
    <cellStyle name="出力 16 2 2 5" xfId="21092"/>
    <cellStyle name="出力 16 2 2 5 2" xfId="21093"/>
    <cellStyle name="出力 16 2 2 5 2 2" xfId="21094"/>
    <cellStyle name="出力 16 2 2 5 2 3" xfId="21095"/>
    <cellStyle name="出力 16 2 2 5 3" xfId="21096"/>
    <cellStyle name="出力 16 2 2 5 3 2" xfId="21097"/>
    <cellStyle name="出力 16 2 2 5 3 3" xfId="21098"/>
    <cellStyle name="出力 16 2 2 5 4" xfId="21099"/>
    <cellStyle name="出力 16 2 2 5 5" xfId="21100"/>
    <cellStyle name="出力 16 2 2 6" xfId="21101"/>
    <cellStyle name="出力 16 2 2 6 2" xfId="21102"/>
    <cellStyle name="出力 16 2 2 6 2 2" xfId="21103"/>
    <cellStyle name="出力 16 2 2 6 2 3" xfId="21104"/>
    <cellStyle name="出力 16 2 2 6 3" xfId="21105"/>
    <cellStyle name="出力 16 2 2 6 3 2" xfId="21106"/>
    <cellStyle name="出力 16 2 2 6 3 3" xfId="21107"/>
    <cellStyle name="出力 16 2 2 6 4" xfId="21108"/>
    <cellStyle name="出力 16 2 2 6 5" xfId="21109"/>
    <cellStyle name="出力 16 2 2 7" xfId="21110"/>
    <cellStyle name="出力 16 2 2 7 2" xfId="21111"/>
    <cellStyle name="出力 16 2 2 7 3" xfId="21112"/>
    <cellStyle name="出力 16 2 2 8" xfId="21113"/>
    <cellStyle name="出力 16 2 2 8 2" xfId="21114"/>
    <cellStyle name="出力 16 2 2 8 3" xfId="21115"/>
    <cellStyle name="出力 16 2 2 9" xfId="21116"/>
    <cellStyle name="出力 16 2 3" xfId="21117"/>
    <cellStyle name="出力 16 2 3 10" xfId="21118"/>
    <cellStyle name="出力 16 2 3 2" xfId="21119"/>
    <cellStyle name="出力 16 2 3 2 2" xfId="21120"/>
    <cellStyle name="出力 16 2 3 2 2 2" xfId="21121"/>
    <cellStyle name="出力 16 2 3 2 2 3" xfId="21122"/>
    <cellStyle name="出力 16 2 3 2 3" xfId="21123"/>
    <cellStyle name="出力 16 2 3 2 3 2" xfId="21124"/>
    <cellStyle name="出力 16 2 3 2 3 3" xfId="21125"/>
    <cellStyle name="出力 16 2 3 2 4" xfId="21126"/>
    <cellStyle name="出力 16 2 3 2 5" xfId="21127"/>
    <cellStyle name="出力 16 2 3 3" xfId="21128"/>
    <cellStyle name="出力 16 2 3 3 2" xfId="21129"/>
    <cellStyle name="出力 16 2 3 3 2 2" xfId="21130"/>
    <cellStyle name="出力 16 2 3 3 2 3" xfId="21131"/>
    <cellStyle name="出力 16 2 3 3 3" xfId="21132"/>
    <cellStyle name="出力 16 2 3 3 3 2" xfId="21133"/>
    <cellStyle name="出力 16 2 3 3 3 3" xfId="21134"/>
    <cellStyle name="出力 16 2 3 3 4" xfId="21135"/>
    <cellStyle name="出力 16 2 3 3 5" xfId="21136"/>
    <cellStyle name="出力 16 2 3 4" xfId="21137"/>
    <cellStyle name="出力 16 2 3 4 2" xfId="21138"/>
    <cellStyle name="出力 16 2 3 4 2 2" xfId="21139"/>
    <cellStyle name="出力 16 2 3 4 2 3" xfId="21140"/>
    <cellStyle name="出力 16 2 3 4 3" xfId="21141"/>
    <cellStyle name="出力 16 2 3 4 3 2" xfId="21142"/>
    <cellStyle name="出力 16 2 3 4 3 3" xfId="21143"/>
    <cellStyle name="出力 16 2 3 4 4" xfId="21144"/>
    <cellStyle name="出力 16 2 3 4 5" xfId="21145"/>
    <cellStyle name="出力 16 2 3 5" xfId="21146"/>
    <cellStyle name="出力 16 2 3 5 2" xfId="21147"/>
    <cellStyle name="出力 16 2 3 5 2 2" xfId="21148"/>
    <cellStyle name="出力 16 2 3 5 2 3" xfId="21149"/>
    <cellStyle name="出力 16 2 3 5 3" xfId="21150"/>
    <cellStyle name="出力 16 2 3 5 3 2" xfId="21151"/>
    <cellStyle name="出力 16 2 3 5 3 3" xfId="21152"/>
    <cellStyle name="出力 16 2 3 5 4" xfId="21153"/>
    <cellStyle name="出力 16 2 3 5 5" xfId="21154"/>
    <cellStyle name="出力 16 2 3 6" xfId="21155"/>
    <cellStyle name="出力 16 2 3 6 2" xfId="21156"/>
    <cellStyle name="出力 16 2 3 6 2 2" xfId="21157"/>
    <cellStyle name="出力 16 2 3 6 2 3" xfId="21158"/>
    <cellStyle name="出力 16 2 3 6 3" xfId="21159"/>
    <cellStyle name="出力 16 2 3 6 3 2" xfId="21160"/>
    <cellStyle name="出力 16 2 3 6 3 3" xfId="21161"/>
    <cellStyle name="出力 16 2 3 6 4" xfId="21162"/>
    <cellStyle name="出力 16 2 3 6 5" xfId="21163"/>
    <cellStyle name="出力 16 2 3 7" xfId="21164"/>
    <cellStyle name="出力 16 2 3 7 2" xfId="21165"/>
    <cellStyle name="出力 16 2 3 7 3" xfId="21166"/>
    <cellStyle name="出力 16 2 3 8" xfId="21167"/>
    <cellStyle name="出力 16 2 3 8 2" xfId="21168"/>
    <cellStyle name="出力 16 2 3 8 3" xfId="21169"/>
    <cellStyle name="出力 16 2 3 9" xfId="21170"/>
    <cellStyle name="出力 16 2 4" xfId="21171"/>
    <cellStyle name="出力 16 2 4 2" xfId="21172"/>
    <cellStyle name="出力 16 2 4 2 2" xfId="21173"/>
    <cellStyle name="出力 16 2 4 2 3" xfId="21174"/>
    <cellStyle name="出力 16 2 4 3" xfId="21175"/>
    <cellStyle name="出力 16 2 4 3 2" xfId="21176"/>
    <cellStyle name="出力 16 2 4 3 3" xfId="21177"/>
    <cellStyle name="出力 16 2 4 4" xfId="21178"/>
    <cellStyle name="出力 16 2 4 5" xfId="21179"/>
    <cellStyle name="出力 16 2 5" xfId="21180"/>
    <cellStyle name="出力 16 2 5 2" xfId="21181"/>
    <cellStyle name="出力 16 2 5 2 2" xfId="21182"/>
    <cellStyle name="出力 16 2 5 2 3" xfId="21183"/>
    <cellStyle name="出力 16 2 5 3" xfId="21184"/>
    <cellStyle name="出力 16 2 5 3 2" xfId="21185"/>
    <cellStyle name="出力 16 2 5 3 3" xfId="21186"/>
    <cellStyle name="出力 16 2 5 4" xfId="21187"/>
    <cellStyle name="出力 16 2 5 5" xfId="21188"/>
    <cellStyle name="出力 16 2 6" xfId="21189"/>
    <cellStyle name="出力 16 2 6 2" xfId="21190"/>
    <cellStyle name="出力 16 2 6 2 2" xfId="21191"/>
    <cellStyle name="出力 16 2 6 2 3" xfId="21192"/>
    <cellStyle name="出力 16 2 6 3" xfId="21193"/>
    <cellStyle name="出力 16 2 6 3 2" xfId="21194"/>
    <cellStyle name="出力 16 2 6 3 3" xfId="21195"/>
    <cellStyle name="出力 16 2 6 4" xfId="21196"/>
    <cellStyle name="出力 16 2 6 5" xfId="21197"/>
    <cellStyle name="出力 16 2 7" xfId="21198"/>
    <cellStyle name="出力 16 2 7 2" xfId="21199"/>
    <cellStyle name="出力 16 2 7 3" xfId="21200"/>
    <cellStyle name="出力 16 2 8" xfId="21201"/>
    <cellStyle name="出力 16 2 9" xfId="21202"/>
    <cellStyle name="出力 16 3" xfId="21203"/>
    <cellStyle name="出力 16 3 10" xfId="21204"/>
    <cellStyle name="出力 16 3 2" xfId="21205"/>
    <cellStyle name="出力 16 3 2 2" xfId="21206"/>
    <cellStyle name="出力 16 3 2 2 2" xfId="21207"/>
    <cellStyle name="出力 16 3 2 2 3" xfId="21208"/>
    <cellStyle name="出力 16 3 2 3" xfId="21209"/>
    <cellStyle name="出力 16 3 2 3 2" xfId="21210"/>
    <cellStyle name="出力 16 3 2 3 3" xfId="21211"/>
    <cellStyle name="出力 16 3 2 4" xfId="21212"/>
    <cellStyle name="出力 16 3 2 5" xfId="21213"/>
    <cellStyle name="出力 16 3 3" xfId="21214"/>
    <cellStyle name="出力 16 3 3 2" xfId="21215"/>
    <cellStyle name="出力 16 3 3 2 2" xfId="21216"/>
    <cellStyle name="出力 16 3 3 2 3" xfId="21217"/>
    <cellStyle name="出力 16 3 3 3" xfId="21218"/>
    <cellStyle name="出力 16 3 3 3 2" xfId="21219"/>
    <cellStyle name="出力 16 3 3 3 3" xfId="21220"/>
    <cellStyle name="出力 16 3 3 4" xfId="21221"/>
    <cellStyle name="出力 16 3 3 5" xfId="21222"/>
    <cellStyle name="出力 16 3 4" xfId="21223"/>
    <cellStyle name="出力 16 3 4 2" xfId="21224"/>
    <cellStyle name="出力 16 3 4 2 2" xfId="21225"/>
    <cellStyle name="出力 16 3 4 2 3" xfId="21226"/>
    <cellStyle name="出力 16 3 4 3" xfId="21227"/>
    <cellStyle name="出力 16 3 4 3 2" xfId="21228"/>
    <cellStyle name="出力 16 3 4 3 3" xfId="21229"/>
    <cellStyle name="出力 16 3 4 4" xfId="21230"/>
    <cellStyle name="出力 16 3 4 5" xfId="21231"/>
    <cellStyle name="出力 16 3 5" xfId="21232"/>
    <cellStyle name="出力 16 3 5 2" xfId="21233"/>
    <cellStyle name="出力 16 3 5 2 2" xfId="21234"/>
    <cellStyle name="出力 16 3 5 2 3" xfId="21235"/>
    <cellStyle name="出力 16 3 5 3" xfId="21236"/>
    <cellStyle name="出力 16 3 5 3 2" xfId="21237"/>
    <cellStyle name="出力 16 3 5 3 3" xfId="21238"/>
    <cellStyle name="出力 16 3 5 4" xfId="21239"/>
    <cellStyle name="出力 16 3 5 5" xfId="21240"/>
    <cellStyle name="出力 16 3 6" xfId="21241"/>
    <cellStyle name="出力 16 3 6 2" xfId="21242"/>
    <cellStyle name="出力 16 3 6 2 2" xfId="21243"/>
    <cellStyle name="出力 16 3 6 2 3" xfId="21244"/>
    <cellStyle name="出力 16 3 6 3" xfId="21245"/>
    <cellStyle name="出力 16 3 6 3 2" xfId="21246"/>
    <cellStyle name="出力 16 3 6 3 3" xfId="21247"/>
    <cellStyle name="出力 16 3 6 4" xfId="21248"/>
    <cellStyle name="出力 16 3 6 5" xfId="21249"/>
    <cellStyle name="出力 16 3 7" xfId="21250"/>
    <cellStyle name="出力 16 3 7 2" xfId="21251"/>
    <cellStyle name="出力 16 3 7 3" xfId="21252"/>
    <cellStyle name="出力 16 3 8" xfId="21253"/>
    <cellStyle name="出力 16 3 8 2" xfId="21254"/>
    <cellStyle name="出力 16 3 8 3" xfId="21255"/>
    <cellStyle name="出力 16 3 9" xfId="21256"/>
    <cellStyle name="出力 16 4" xfId="21257"/>
    <cellStyle name="出力 16 4 10" xfId="21258"/>
    <cellStyle name="出力 16 4 2" xfId="21259"/>
    <cellStyle name="出力 16 4 2 2" xfId="21260"/>
    <cellStyle name="出力 16 4 2 2 2" xfId="21261"/>
    <cellStyle name="出力 16 4 2 2 3" xfId="21262"/>
    <cellStyle name="出力 16 4 2 3" xfId="21263"/>
    <cellStyle name="出力 16 4 2 3 2" xfId="21264"/>
    <cellStyle name="出力 16 4 2 3 3" xfId="21265"/>
    <cellStyle name="出力 16 4 2 4" xfId="21266"/>
    <cellStyle name="出力 16 4 2 5" xfId="21267"/>
    <cellStyle name="出力 16 4 3" xfId="21268"/>
    <cellStyle name="出力 16 4 3 2" xfId="21269"/>
    <cellStyle name="出力 16 4 3 2 2" xfId="21270"/>
    <cellStyle name="出力 16 4 3 2 3" xfId="21271"/>
    <cellStyle name="出力 16 4 3 3" xfId="21272"/>
    <cellStyle name="出力 16 4 3 3 2" xfId="21273"/>
    <cellStyle name="出力 16 4 3 3 3" xfId="21274"/>
    <cellStyle name="出力 16 4 3 4" xfId="21275"/>
    <cellStyle name="出力 16 4 3 5" xfId="21276"/>
    <cellStyle name="出力 16 4 4" xfId="21277"/>
    <cellStyle name="出力 16 4 4 2" xfId="21278"/>
    <cellStyle name="出力 16 4 4 2 2" xfId="21279"/>
    <cellStyle name="出力 16 4 4 2 3" xfId="21280"/>
    <cellStyle name="出力 16 4 4 3" xfId="21281"/>
    <cellStyle name="出力 16 4 4 3 2" xfId="21282"/>
    <cellStyle name="出力 16 4 4 3 3" xfId="21283"/>
    <cellStyle name="出力 16 4 4 4" xfId="21284"/>
    <cellStyle name="出力 16 4 4 5" xfId="21285"/>
    <cellStyle name="出力 16 4 5" xfId="21286"/>
    <cellStyle name="出力 16 4 5 2" xfId="21287"/>
    <cellStyle name="出力 16 4 5 2 2" xfId="21288"/>
    <cellStyle name="出力 16 4 5 2 3" xfId="21289"/>
    <cellStyle name="出力 16 4 5 3" xfId="21290"/>
    <cellStyle name="出力 16 4 5 3 2" xfId="21291"/>
    <cellStyle name="出力 16 4 5 3 3" xfId="21292"/>
    <cellStyle name="出力 16 4 5 4" xfId="21293"/>
    <cellStyle name="出力 16 4 5 5" xfId="21294"/>
    <cellStyle name="出力 16 4 6" xfId="21295"/>
    <cellStyle name="出力 16 4 6 2" xfId="21296"/>
    <cellStyle name="出力 16 4 6 2 2" xfId="21297"/>
    <cellStyle name="出力 16 4 6 2 3" xfId="21298"/>
    <cellStyle name="出力 16 4 6 3" xfId="21299"/>
    <cellStyle name="出力 16 4 6 3 2" xfId="21300"/>
    <cellStyle name="出力 16 4 6 3 3" xfId="21301"/>
    <cellStyle name="出力 16 4 6 4" xfId="21302"/>
    <cellStyle name="出力 16 4 6 5" xfId="21303"/>
    <cellStyle name="出力 16 4 7" xfId="21304"/>
    <cellStyle name="出力 16 4 7 2" xfId="21305"/>
    <cellStyle name="出力 16 4 7 3" xfId="21306"/>
    <cellStyle name="出力 16 4 8" xfId="21307"/>
    <cellStyle name="出力 16 4 8 2" xfId="21308"/>
    <cellStyle name="出力 16 4 8 3" xfId="21309"/>
    <cellStyle name="出力 16 4 9" xfId="21310"/>
    <cellStyle name="出力 16 5" xfId="21311"/>
    <cellStyle name="出力 16 5 2" xfId="21312"/>
    <cellStyle name="出力 16 5 2 2" xfId="21313"/>
    <cellStyle name="出力 16 5 2 3" xfId="21314"/>
    <cellStyle name="出力 16 5 3" xfId="21315"/>
    <cellStyle name="出力 16 5 3 2" xfId="21316"/>
    <cellStyle name="出力 16 5 3 3" xfId="21317"/>
    <cellStyle name="出力 16 5 4" xfId="21318"/>
    <cellStyle name="出力 16 5 5" xfId="21319"/>
    <cellStyle name="出力 16 6" xfId="21320"/>
    <cellStyle name="出力 16 6 2" xfId="21321"/>
    <cellStyle name="出力 16 6 2 2" xfId="21322"/>
    <cellStyle name="出力 16 6 2 3" xfId="21323"/>
    <cellStyle name="出力 16 6 3" xfId="21324"/>
    <cellStyle name="出力 16 6 3 2" xfId="21325"/>
    <cellStyle name="出力 16 6 3 3" xfId="21326"/>
    <cellStyle name="出力 16 6 4" xfId="21327"/>
    <cellStyle name="出力 16 6 5" xfId="21328"/>
    <cellStyle name="出力 16 7" xfId="21329"/>
    <cellStyle name="出力 16 7 2" xfId="21330"/>
    <cellStyle name="出力 16 7 2 2" xfId="21331"/>
    <cellStyle name="出力 16 7 2 3" xfId="21332"/>
    <cellStyle name="出力 16 7 3" xfId="21333"/>
    <cellStyle name="出力 16 7 3 2" xfId="21334"/>
    <cellStyle name="出力 16 7 3 3" xfId="21335"/>
    <cellStyle name="出力 16 7 4" xfId="21336"/>
    <cellStyle name="出力 16 7 5" xfId="21337"/>
    <cellStyle name="出力 16 8" xfId="21338"/>
    <cellStyle name="出力 16 8 2" xfId="21339"/>
    <cellStyle name="出力 16 8 3" xfId="21340"/>
    <cellStyle name="出力 16 9" xfId="21341"/>
    <cellStyle name="出力 17" xfId="21342"/>
    <cellStyle name="出力 17 10" xfId="21343"/>
    <cellStyle name="出力 17 11" xfId="21344"/>
    <cellStyle name="出力 17 12" xfId="46018"/>
    <cellStyle name="出力 17 13" xfId="45721"/>
    <cellStyle name="出力 17 2" xfId="21345"/>
    <cellStyle name="出力 17 2 10" xfId="46249"/>
    <cellStyle name="出力 17 2 11" xfId="46481"/>
    <cellStyle name="出力 17 2 2" xfId="21346"/>
    <cellStyle name="出力 17 2 2 10" xfId="21347"/>
    <cellStyle name="出力 17 2 2 2" xfId="21348"/>
    <cellStyle name="出力 17 2 2 2 2" xfId="21349"/>
    <cellStyle name="出力 17 2 2 2 2 2" xfId="21350"/>
    <cellStyle name="出力 17 2 2 2 2 3" xfId="21351"/>
    <cellStyle name="出力 17 2 2 2 3" xfId="21352"/>
    <cellStyle name="出力 17 2 2 2 3 2" xfId="21353"/>
    <cellStyle name="出力 17 2 2 2 3 3" xfId="21354"/>
    <cellStyle name="出力 17 2 2 2 4" xfId="21355"/>
    <cellStyle name="出力 17 2 2 2 5" xfId="21356"/>
    <cellStyle name="出力 17 2 2 3" xfId="21357"/>
    <cellStyle name="出力 17 2 2 3 2" xfId="21358"/>
    <cellStyle name="出力 17 2 2 3 2 2" xfId="21359"/>
    <cellStyle name="出力 17 2 2 3 2 3" xfId="21360"/>
    <cellStyle name="出力 17 2 2 3 3" xfId="21361"/>
    <cellStyle name="出力 17 2 2 3 3 2" xfId="21362"/>
    <cellStyle name="出力 17 2 2 3 3 3" xfId="21363"/>
    <cellStyle name="出力 17 2 2 3 4" xfId="21364"/>
    <cellStyle name="出力 17 2 2 3 5" xfId="21365"/>
    <cellStyle name="出力 17 2 2 4" xfId="21366"/>
    <cellStyle name="出力 17 2 2 4 2" xfId="21367"/>
    <cellStyle name="出力 17 2 2 4 2 2" xfId="21368"/>
    <cellStyle name="出力 17 2 2 4 2 3" xfId="21369"/>
    <cellStyle name="出力 17 2 2 4 3" xfId="21370"/>
    <cellStyle name="出力 17 2 2 4 3 2" xfId="21371"/>
    <cellStyle name="出力 17 2 2 4 3 3" xfId="21372"/>
    <cellStyle name="出力 17 2 2 4 4" xfId="21373"/>
    <cellStyle name="出力 17 2 2 4 5" xfId="21374"/>
    <cellStyle name="出力 17 2 2 5" xfId="21375"/>
    <cellStyle name="出力 17 2 2 5 2" xfId="21376"/>
    <cellStyle name="出力 17 2 2 5 2 2" xfId="21377"/>
    <cellStyle name="出力 17 2 2 5 2 3" xfId="21378"/>
    <cellStyle name="出力 17 2 2 5 3" xfId="21379"/>
    <cellStyle name="出力 17 2 2 5 3 2" xfId="21380"/>
    <cellStyle name="出力 17 2 2 5 3 3" xfId="21381"/>
    <cellStyle name="出力 17 2 2 5 4" xfId="21382"/>
    <cellStyle name="出力 17 2 2 5 5" xfId="21383"/>
    <cellStyle name="出力 17 2 2 6" xfId="21384"/>
    <cellStyle name="出力 17 2 2 6 2" xfId="21385"/>
    <cellStyle name="出力 17 2 2 6 2 2" xfId="21386"/>
    <cellStyle name="出力 17 2 2 6 2 3" xfId="21387"/>
    <cellStyle name="出力 17 2 2 6 3" xfId="21388"/>
    <cellStyle name="出力 17 2 2 6 3 2" xfId="21389"/>
    <cellStyle name="出力 17 2 2 6 3 3" xfId="21390"/>
    <cellStyle name="出力 17 2 2 6 4" xfId="21391"/>
    <cellStyle name="出力 17 2 2 6 5" xfId="21392"/>
    <cellStyle name="出力 17 2 2 7" xfId="21393"/>
    <cellStyle name="出力 17 2 2 7 2" xfId="21394"/>
    <cellStyle name="出力 17 2 2 7 3" xfId="21395"/>
    <cellStyle name="出力 17 2 2 8" xfId="21396"/>
    <cellStyle name="出力 17 2 2 8 2" xfId="21397"/>
    <cellStyle name="出力 17 2 2 8 3" xfId="21398"/>
    <cellStyle name="出力 17 2 2 9" xfId="21399"/>
    <cellStyle name="出力 17 2 3" xfId="21400"/>
    <cellStyle name="出力 17 2 3 10" xfId="21401"/>
    <cellStyle name="出力 17 2 3 2" xfId="21402"/>
    <cellStyle name="出力 17 2 3 2 2" xfId="21403"/>
    <cellStyle name="出力 17 2 3 2 2 2" xfId="21404"/>
    <cellStyle name="出力 17 2 3 2 2 3" xfId="21405"/>
    <cellStyle name="出力 17 2 3 2 3" xfId="21406"/>
    <cellStyle name="出力 17 2 3 2 3 2" xfId="21407"/>
    <cellStyle name="出力 17 2 3 2 3 3" xfId="21408"/>
    <cellStyle name="出力 17 2 3 2 4" xfId="21409"/>
    <cellStyle name="出力 17 2 3 2 5" xfId="21410"/>
    <cellStyle name="出力 17 2 3 3" xfId="21411"/>
    <cellStyle name="出力 17 2 3 3 2" xfId="21412"/>
    <cellStyle name="出力 17 2 3 3 2 2" xfId="21413"/>
    <cellStyle name="出力 17 2 3 3 2 3" xfId="21414"/>
    <cellStyle name="出力 17 2 3 3 3" xfId="21415"/>
    <cellStyle name="出力 17 2 3 3 3 2" xfId="21416"/>
    <cellStyle name="出力 17 2 3 3 3 3" xfId="21417"/>
    <cellStyle name="出力 17 2 3 3 4" xfId="21418"/>
    <cellStyle name="出力 17 2 3 3 5" xfId="21419"/>
    <cellStyle name="出力 17 2 3 4" xfId="21420"/>
    <cellStyle name="出力 17 2 3 4 2" xfId="21421"/>
    <cellStyle name="出力 17 2 3 4 2 2" xfId="21422"/>
    <cellStyle name="出力 17 2 3 4 2 3" xfId="21423"/>
    <cellStyle name="出力 17 2 3 4 3" xfId="21424"/>
    <cellStyle name="出力 17 2 3 4 3 2" xfId="21425"/>
    <cellStyle name="出力 17 2 3 4 3 3" xfId="21426"/>
    <cellStyle name="出力 17 2 3 4 4" xfId="21427"/>
    <cellStyle name="出力 17 2 3 4 5" xfId="21428"/>
    <cellStyle name="出力 17 2 3 5" xfId="21429"/>
    <cellStyle name="出力 17 2 3 5 2" xfId="21430"/>
    <cellStyle name="出力 17 2 3 5 2 2" xfId="21431"/>
    <cellStyle name="出力 17 2 3 5 2 3" xfId="21432"/>
    <cellStyle name="出力 17 2 3 5 3" xfId="21433"/>
    <cellStyle name="出力 17 2 3 5 3 2" xfId="21434"/>
    <cellStyle name="出力 17 2 3 5 3 3" xfId="21435"/>
    <cellStyle name="出力 17 2 3 5 4" xfId="21436"/>
    <cellStyle name="出力 17 2 3 5 5" xfId="21437"/>
    <cellStyle name="出力 17 2 3 6" xfId="21438"/>
    <cellStyle name="出力 17 2 3 6 2" xfId="21439"/>
    <cellStyle name="出力 17 2 3 6 2 2" xfId="21440"/>
    <cellStyle name="出力 17 2 3 6 2 3" xfId="21441"/>
    <cellStyle name="出力 17 2 3 6 3" xfId="21442"/>
    <cellStyle name="出力 17 2 3 6 3 2" xfId="21443"/>
    <cellStyle name="出力 17 2 3 6 3 3" xfId="21444"/>
    <cellStyle name="出力 17 2 3 6 4" xfId="21445"/>
    <cellStyle name="出力 17 2 3 6 5" xfId="21446"/>
    <cellStyle name="出力 17 2 3 7" xfId="21447"/>
    <cellStyle name="出力 17 2 3 7 2" xfId="21448"/>
    <cellStyle name="出力 17 2 3 7 3" xfId="21449"/>
    <cellStyle name="出力 17 2 3 8" xfId="21450"/>
    <cellStyle name="出力 17 2 3 8 2" xfId="21451"/>
    <cellStyle name="出力 17 2 3 8 3" xfId="21452"/>
    <cellStyle name="出力 17 2 3 9" xfId="21453"/>
    <cellStyle name="出力 17 2 4" xfId="21454"/>
    <cellStyle name="出力 17 2 4 2" xfId="21455"/>
    <cellStyle name="出力 17 2 4 2 2" xfId="21456"/>
    <cellStyle name="出力 17 2 4 2 3" xfId="21457"/>
    <cellStyle name="出力 17 2 4 3" xfId="21458"/>
    <cellStyle name="出力 17 2 4 3 2" xfId="21459"/>
    <cellStyle name="出力 17 2 4 3 3" xfId="21460"/>
    <cellStyle name="出力 17 2 4 4" xfId="21461"/>
    <cellStyle name="出力 17 2 4 5" xfId="21462"/>
    <cellStyle name="出力 17 2 5" xfId="21463"/>
    <cellStyle name="出力 17 2 5 2" xfId="21464"/>
    <cellStyle name="出力 17 2 5 2 2" xfId="21465"/>
    <cellStyle name="出力 17 2 5 2 3" xfId="21466"/>
    <cellStyle name="出力 17 2 5 3" xfId="21467"/>
    <cellStyle name="出力 17 2 5 3 2" xfId="21468"/>
    <cellStyle name="出力 17 2 5 3 3" xfId="21469"/>
    <cellStyle name="出力 17 2 5 4" xfId="21470"/>
    <cellStyle name="出力 17 2 5 5" xfId="21471"/>
    <cellStyle name="出力 17 2 6" xfId="21472"/>
    <cellStyle name="出力 17 2 6 2" xfId="21473"/>
    <cellStyle name="出力 17 2 6 2 2" xfId="21474"/>
    <cellStyle name="出力 17 2 6 2 3" xfId="21475"/>
    <cellStyle name="出力 17 2 6 3" xfId="21476"/>
    <cellStyle name="出力 17 2 6 3 2" xfId="21477"/>
    <cellStyle name="出力 17 2 6 3 3" xfId="21478"/>
    <cellStyle name="出力 17 2 6 4" xfId="21479"/>
    <cellStyle name="出力 17 2 6 5" xfId="21480"/>
    <cellStyle name="出力 17 2 7" xfId="21481"/>
    <cellStyle name="出力 17 2 7 2" xfId="21482"/>
    <cellStyle name="出力 17 2 7 3" xfId="21483"/>
    <cellStyle name="出力 17 2 8" xfId="21484"/>
    <cellStyle name="出力 17 2 9" xfId="21485"/>
    <cellStyle name="出力 17 3" xfId="21486"/>
    <cellStyle name="出力 17 3 10" xfId="21487"/>
    <cellStyle name="出力 17 3 2" xfId="21488"/>
    <cellStyle name="出力 17 3 2 2" xfId="21489"/>
    <cellStyle name="出力 17 3 2 2 2" xfId="21490"/>
    <cellStyle name="出力 17 3 2 2 3" xfId="21491"/>
    <cellStyle name="出力 17 3 2 3" xfId="21492"/>
    <cellStyle name="出力 17 3 2 3 2" xfId="21493"/>
    <cellStyle name="出力 17 3 2 3 3" xfId="21494"/>
    <cellStyle name="出力 17 3 2 4" xfId="21495"/>
    <cellStyle name="出力 17 3 2 5" xfId="21496"/>
    <cellStyle name="出力 17 3 3" xfId="21497"/>
    <cellStyle name="出力 17 3 3 2" xfId="21498"/>
    <cellStyle name="出力 17 3 3 2 2" xfId="21499"/>
    <cellStyle name="出力 17 3 3 2 3" xfId="21500"/>
    <cellStyle name="出力 17 3 3 3" xfId="21501"/>
    <cellStyle name="出力 17 3 3 3 2" xfId="21502"/>
    <cellStyle name="出力 17 3 3 3 3" xfId="21503"/>
    <cellStyle name="出力 17 3 3 4" xfId="21504"/>
    <cellStyle name="出力 17 3 3 5" xfId="21505"/>
    <cellStyle name="出力 17 3 4" xfId="21506"/>
    <cellStyle name="出力 17 3 4 2" xfId="21507"/>
    <cellStyle name="出力 17 3 4 2 2" xfId="21508"/>
    <cellStyle name="出力 17 3 4 2 3" xfId="21509"/>
    <cellStyle name="出力 17 3 4 3" xfId="21510"/>
    <cellStyle name="出力 17 3 4 3 2" xfId="21511"/>
    <cellStyle name="出力 17 3 4 3 3" xfId="21512"/>
    <cellStyle name="出力 17 3 4 4" xfId="21513"/>
    <cellStyle name="出力 17 3 4 5" xfId="21514"/>
    <cellStyle name="出力 17 3 5" xfId="21515"/>
    <cellStyle name="出力 17 3 5 2" xfId="21516"/>
    <cellStyle name="出力 17 3 5 2 2" xfId="21517"/>
    <cellStyle name="出力 17 3 5 2 3" xfId="21518"/>
    <cellStyle name="出力 17 3 5 3" xfId="21519"/>
    <cellStyle name="出力 17 3 5 3 2" xfId="21520"/>
    <cellStyle name="出力 17 3 5 3 3" xfId="21521"/>
    <cellStyle name="出力 17 3 5 4" xfId="21522"/>
    <cellStyle name="出力 17 3 5 5" xfId="21523"/>
    <cellStyle name="出力 17 3 6" xfId="21524"/>
    <cellStyle name="出力 17 3 6 2" xfId="21525"/>
    <cellStyle name="出力 17 3 6 2 2" xfId="21526"/>
    <cellStyle name="出力 17 3 6 2 3" xfId="21527"/>
    <cellStyle name="出力 17 3 6 3" xfId="21528"/>
    <cellStyle name="出力 17 3 6 3 2" xfId="21529"/>
    <cellStyle name="出力 17 3 6 3 3" xfId="21530"/>
    <cellStyle name="出力 17 3 6 4" xfId="21531"/>
    <cellStyle name="出力 17 3 6 5" xfId="21532"/>
    <cellStyle name="出力 17 3 7" xfId="21533"/>
    <cellStyle name="出力 17 3 7 2" xfId="21534"/>
    <cellStyle name="出力 17 3 7 3" xfId="21535"/>
    <cellStyle name="出力 17 3 8" xfId="21536"/>
    <cellStyle name="出力 17 3 8 2" xfId="21537"/>
    <cellStyle name="出力 17 3 8 3" xfId="21538"/>
    <cellStyle name="出力 17 3 9" xfId="21539"/>
    <cellStyle name="出力 17 4" xfId="21540"/>
    <cellStyle name="出力 17 4 10" xfId="21541"/>
    <cellStyle name="出力 17 4 2" xfId="21542"/>
    <cellStyle name="出力 17 4 2 2" xfId="21543"/>
    <cellStyle name="出力 17 4 2 2 2" xfId="21544"/>
    <cellStyle name="出力 17 4 2 2 3" xfId="21545"/>
    <cellStyle name="出力 17 4 2 3" xfId="21546"/>
    <cellStyle name="出力 17 4 2 3 2" xfId="21547"/>
    <cellStyle name="出力 17 4 2 3 3" xfId="21548"/>
    <cellStyle name="出力 17 4 2 4" xfId="21549"/>
    <cellStyle name="出力 17 4 2 5" xfId="21550"/>
    <cellStyle name="出力 17 4 3" xfId="21551"/>
    <cellStyle name="出力 17 4 3 2" xfId="21552"/>
    <cellStyle name="出力 17 4 3 2 2" xfId="21553"/>
    <cellStyle name="出力 17 4 3 2 3" xfId="21554"/>
    <cellStyle name="出力 17 4 3 3" xfId="21555"/>
    <cellStyle name="出力 17 4 3 3 2" xfId="21556"/>
    <cellStyle name="出力 17 4 3 3 3" xfId="21557"/>
    <cellStyle name="出力 17 4 3 4" xfId="21558"/>
    <cellStyle name="出力 17 4 3 5" xfId="21559"/>
    <cellStyle name="出力 17 4 4" xfId="21560"/>
    <cellStyle name="出力 17 4 4 2" xfId="21561"/>
    <cellStyle name="出力 17 4 4 2 2" xfId="21562"/>
    <cellStyle name="出力 17 4 4 2 3" xfId="21563"/>
    <cellStyle name="出力 17 4 4 3" xfId="21564"/>
    <cellStyle name="出力 17 4 4 3 2" xfId="21565"/>
    <cellStyle name="出力 17 4 4 3 3" xfId="21566"/>
    <cellStyle name="出力 17 4 4 4" xfId="21567"/>
    <cellStyle name="出力 17 4 4 5" xfId="21568"/>
    <cellStyle name="出力 17 4 5" xfId="21569"/>
    <cellStyle name="出力 17 4 5 2" xfId="21570"/>
    <cellStyle name="出力 17 4 5 2 2" xfId="21571"/>
    <cellStyle name="出力 17 4 5 2 3" xfId="21572"/>
    <cellStyle name="出力 17 4 5 3" xfId="21573"/>
    <cellStyle name="出力 17 4 5 3 2" xfId="21574"/>
    <cellStyle name="出力 17 4 5 3 3" xfId="21575"/>
    <cellStyle name="出力 17 4 5 4" xfId="21576"/>
    <cellStyle name="出力 17 4 5 5" xfId="21577"/>
    <cellStyle name="出力 17 4 6" xfId="21578"/>
    <cellStyle name="出力 17 4 6 2" xfId="21579"/>
    <cellStyle name="出力 17 4 6 2 2" xfId="21580"/>
    <cellStyle name="出力 17 4 6 2 3" xfId="21581"/>
    <cellStyle name="出力 17 4 6 3" xfId="21582"/>
    <cellStyle name="出力 17 4 6 3 2" xfId="21583"/>
    <cellStyle name="出力 17 4 6 3 3" xfId="21584"/>
    <cellStyle name="出力 17 4 6 4" xfId="21585"/>
    <cellStyle name="出力 17 4 6 5" xfId="21586"/>
    <cellStyle name="出力 17 4 7" xfId="21587"/>
    <cellStyle name="出力 17 4 7 2" xfId="21588"/>
    <cellStyle name="出力 17 4 7 3" xfId="21589"/>
    <cellStyle name="出力 17 4 8" xfId="21590"/>
    <cellStyle name="出力 17 4 8 2" xfId="21591"/>
    <cellStyle name="出力 17 4 8 3" xfId="21592"/>
    <cellStyle name="出力 17 4 9" xfId="21593"/>
    <cellStyle name="出力 17 5" xfId="21594"/>
    <cellStyle name="出力 17 5 2" xfId="21595"/>
    <cellStyle name="出力 17 5 2 2" xfId="21596"/>
    <cellStyle name="出力 17 5 2 3" xfId="21597"/>
    <cellStyle name="出力 17 5 3" xfId="21598"/>
    <cellStyle name="出力 17 5 3 2" xfId="21599"/>
    <cellStyle name="出力 17 5 3 3" xfId="21600"/>
    <cellStyle name="出力 17 5 4" xfId="21601"/>
    <cellStyle name="出力 17 5 5" xfId="21602"/>
    <cellStyle name="出力 17 6" xfId="21603"/>
    <cellStyle name="出力 17 6 2" xfId="21604"/>
    <cellStyle name="出力 17 6 2 2" xfId="21605"/>
    <cellStyle name="出力 17 6 2 3" xfId="21606"/>
    <cellStyle name="出力 17 6 3" xfId="21607"/>
    <cellStyle name="出力 17 6 3 2" xfId="21608"/>
    <cellStyle name="出力 17 6 3 3" xfId="21609"/>
    <cellStyle name="出力 17 6 4" xfId="21610"/>
    <cellStyle name="出力 17 6 5" xfId="21611"/>
    <cellStyle name="出力 17 7" xfId="21612"/>
    <cellStyle name="出力 17 7 2" xfId="21613"/>
    <cellStyle name="出力 17 7 2 2" xfId="21614"/>
    <cellStyle name="出力 17 7 2 3" xfId="21615"/>
    <cellStyle name="出力 17 7 3" xfId="21616"/>
    <cellStyle name="出力 17 7 3 2" xfId="21617"/>
    <cellStyle name="出力 17 7 3 3" xfId="21618"/>
    <cellStyle name="出力 17 7 4" xfId="21619"/>
    <cellStyle name="出力 17 7 5" xfId="21620"/>
    <cellStyle name="出力 17 8" xfId="21621"/>
    <cellStyle name="出力 17 8 2" xfId="21622"/>
    <cellStyle name="出力 17 8 3" xfId="21623"/>
    <cellStyle name="出力 17 9" xfId="21624"/>
    <cellStyle name="出力 18" xfId="21625"/>
    <cellStyle name="出力 18 10" xfId="21626"/>
    <cellStyle name="出力 18 11" xfId="21627"/>
    <cellStyle name="出力 18 12" xfId="46019"/>
    <cellStyle name="出力 18 13" xfId="45720"/>
    <cellStyle name="出力 18 2" xfId="21628"/>
    <cellStyle name="出力 18 2 10" xfId="46250"/>
    <cellStyle name="出力 18 2 11" xfId="46482"/>
    <cellStyle name="出力 18 2 2" xfId="21629"/>
    <cellStyle name="出力 18 2 2 10" xfId="21630"/>
    <cellStyle name="出力 18 2 2 2" xfId="21631"/>
    <cellStyle name="出力 18 2 2 2 2" xfId="21632"/>
    <cellStyle name="出力 18 2 2 2 2 2" xfId="21633"/>
    <cellStyle name="出力 18 2 2 2 2 3" xfId="21634"/>
    <cellStyle name="出力 18 2 2 2 3" xfId="21635"/>
    <cellStyle name="出力 18 2 2 2 3 2" xfId="21636"/>
    <cellStyle name="出力 18 2 2 2 3 3" xfId="21637"/>
    <cellStyle name="出力 18 2 2 2 4" xfId="21638"/>
    <cellStyle name="出力 18 2 2 2 5" xfId="21639"/>
    <cellStyle name="出力 18 2 2 3" xfId="21640"/>
    <cellStyle name="出力 18 2 2 3 2" xfId="21641"/>
    <cellStyle name="出力 18 2 2 3 2 2" xfId="21642"/>
    <cellStyle name="出力 18 2 2 3 2 3" xfId="21643"/>
    <cellStyle name="出力 18 2 2 3 3" xfId="21644"/>
    <cellStyle name="出力 18 2 2 3 3 2" xfId="21645"/>
    <cellStyle name="出力 18 2 2 3 3 3" xfId="21646"/>
    <cellStyle name="出力 18 2 2 3 4" xfId="21647"/>
    <cellStyle name="出力 18 2 2 3 5" xfId="21648"/>
    <cellStyle name="出力 18 2 2 4" xfId="21649"/>
    <cellStyle name="出力 18 2 2 4 2" xfId="21650"/>
    <cellStyle name="出力 18 2 2 4 2 2" xfId="21651"/>
    <cellStyle name="出力 18 2 2 4 2 3" xfId="21652"/>
    <cellStyle name="出力 18 2 2 4 3" xfId="21653"/>
    <cellStyle name="出力 18 2 2 4 3 2" xfId="21654"/>
    <cellStyle name="出力 18 2 2 4 3 3" xfId="21655"/>
    <cellStyle name="出力 18 2 2 4 4" xfId="21656"/>
    <cellStyle name="出力 18 2 2 4 5" xfId="21657"/>
    <cellStyle name="出力 18 2 2 5" xfId="21658"/>
    <cellStyle name="出力 18 2 2 5 2" xfId="21659"/>
    <cellStyle name="出力 18 2 2 5 2 2" xfId="21660"/>
    <cellStyle name="出力 18 2 2 5 2 3" xfId="21661"/>
    <cellStyle name="出力 18 2 2 5 3" xfId="21662"/>
    <cellStyle name="出力 18 2 2 5 3 2" xfId="21663"/>
    <cellStyle name="出力 18 2 2 5 3 3" xfId="21664"/>
    <cellStyle name="出力 18 2 2 5 4" xfId="21665"/>
    <cellStyle name="出力 18 2 2 5 5" xfId="21666"/>
    <cellStyle name="出力 18 2 2 6" xfId="21667"/>
    <cellStyle name="出力 18 2 2 6 2" xfId="21668"/>
    <cellStyle name="出力 18 2 2 6 2 2" xfId="21669"/>
    <cellStyle name="出力 18 2 2 6 2 3" xfId="21670"/>
    <cellStyle name="出力 18 2 2 6 3" xfId="21671"/>
    <cellStyle name="出力 18 2 2 6 3 2" xfId="21672"/>
    <cellStyle name="出力 18 2 2 6 3 3" xfId="21673"/>
    <cellStyle name="出力 18 2 2 6 4" xfId="21674"/>
    <cellStyle name="出力 18 2 2 6 5" xfId="21675"/>
    <cellStyle name="出力 18 2 2 7" xfId="21676"/>
    <cellStyle name="出力 18 2 2 7 2" xfId="21677"/>
    <cellStyle name="出力 18 2 2 7 3" xfId="21678"/>
    <cellStyle name="出力 18 2 2 8" xfId="21679"/>
    <cellStyle name="出力 18 2 2 8 2" xfId="21680"/>
    <cellStyle name="出力 18 2 2 8 3" xfId="21681"/>
    <cellStyle name="出力 18 2 2 9" xfId="21682"/>
    <cellStyle name="出力 18 2 3" xfId="21683"/>
    <cellStyle name="出力 18 2 3 10" xfId="21684"/>
    <cellStyle name="出力 18 2 3 2" xfId="21685"/>
    <cellStyle name="出力 18 2 3 2 2" xfId="21686"/>
    <cellStyle name="出力 18 2 3 2 2 2" xfId="21687"/>
    <cellStyle name="出力 18 2 3 2 2 3" xfId="21688"/>
    <cellStyle name="出力 18 2 3 2 3" xfId="21689"/>
    <cellStyle name="出力 18 2 3 2 3 2" xfId="21690"/>
    <cellStyle name="出力 18 2 3 2 3 3" xfId="21691"/>
    <cellStyle name="出力 18 2 3 2 4" xfId="21692"/>
    <cellStyle name="出力 18 2 3 2 5" xfId="21693"/>
    <cellStyle name="出力 18 2 3 3" xfId="21694"/>
    <cellStyle name="出力 18 2 3 3 2" xfId="21695"/>
    <cellStyle name="出力 18 2 3 3 2 2" xfId="21696"/>
    <cellStyle name="出力 18 2 3 3 2 3" xfId="21697"/>
    <cellStyle name="出力 18 2 3 3 3" xfId="21698"/>
    <cellStyle name="出力 18 2 3 3 3 2" xfId="21699"/>
    <cellStyle name="出力 18 2 3 3 3 3" xfId="21700"/>
    <cellStyle name="出力 18 2 3 3 4" xfId="21701"/>
    <cellStyle name="出力 18 2 3 3 5" xfId="21702"/>
    <cellStyle name="出力 18 2 3 4" xfId="21703"/>
    <cellStyle name="出力 18 2 3 4 2" xfId="21704"/>
    <cellStyle name="出力 18 2 3 4 2 2" xfId="21705"/>
    <cellStyle name="出力 18 2 3 4 2 3" xfId="21706"/>
    <cellStyle name="出力 18 2 3 4 3" xfId="21707"/>
    <cellStyle name="出力 18 2 3 4 3 2" xfId="21708"/>
    <cellStyle name="出力 18 2 3 4 3 3" xfId="21709"/>
    <cellStyle name="出力 18 2 3 4 4" xfId="21710"/>
    <cellStyle name="出力 18 2 3 4 5" xfId="21711"/>
    <cellStyle name="出力 18 2 3 5" xfId="21712"/>
    <cellStyle name="出力 18 2 3 5 2" xfId="21713"/>
    <cellStyle name="出力 18 2 3 5 2 2" xfId="21714"/>
    <cellStyle name="出力 18 2 3 5 2 3" xfId="21715"/>
    <cellStyle name="出力 18 2 3 5 3" xfId="21716"/>
    <cellStyle name="出力 18 2 3 5 3 2" xfId="21717"/>
    <cellStyle name="出力 18 2 3 5 3 3" xfId="21718"/>
    <cellStyle name="出力 18 2 3 5 4" xfId="21719"/>
    <cellStyle name="出力 18 2 3 5 5" xfId="21720"/>
    <cellStyle name="出力 18 2 3 6" xfId="21721"/>
    <cellStyle name="出力 18 2 3 6 2" xfId="21722"/>
    <cellStyle name="出力 18 2 3 6 2 2" xfId="21723"/>
    <cellStyle name="出力 18 2 3 6 2 3" xfId="21724"/>
    <cellStyle name="出力 18 2 3 6 3" xfId="21725"/>
    <cellStyle name="出力 18 2 3 6 3 2" xfId="21726"/>
    <cellStyle name="出力 18 2 3 6 3 3" xfId="21727"/>
    <cellStyle name="出力 18 2 3 6 4" xfId="21728"/>
    <cellStyle name="出力 18 2 3 6 5" xfId="21729"/>
    <cellStyle name="出力 18 2 3 7" xfId="21730"/>
    <cellStyle name="出力 18 2 3 7 2" xfId="21731"/>
    <cellStyle name="出力 18 2 3 7 3" xfId="21732"/>
    <cellStyle name="出力 18 2 3 8" xfId="21733"/>
    <cellStyle name="出力 18 2 3 8 2" xfId="21734"/>
    <cellStyle name="出力 18 2 3 8 3" xfId="21735"/>
    <cellStyle name="出力 18 2 3 9" xfId="21736"/>
    <cellStyle name="出力 18 2 4" xfId="21737"/>
    <cellStyle name="出力 18 2 4 2" xfId="21738"/>
    <cellStyle name="出力 18 2 4 2 2" xfId="21739"/>
    <cellStyle name="出力 18 2 4 2 3" xfId="21740"/>
    <cellStyle name="出力 18 2 4 3" xfId="21741"/>
    <cellStyle name="出力 18 2 4 3 2" xfId="21742"/>
    <cellStyle name="出力 18 2 4 3 3" xfId="21743"/>
    <cellStyle name="出力 18 2 4 4" xfId="21744"/>
    <cellStyle name="出力 18 2 4 5" xfId="21745"/>
    <cellStyle name="出力 18 2 5" xfId="21746"/>
    <cellStyle name="出力 18 2 5 2" xfId="21747"/>
    <cellStyle name="出力 18 2 5 2 2" xfId="21748"/>
    <cellStyle name="出力 18 2 5 2 3" xfId="21749"/>
    <cellStyle name="出力 18 2 5 3" xfId="21750"/>
    <cellStyle name="出力 18 2 5 3 2" xfId="21751"/>
    <cellStyle name="出力 18 2 5 3 3" xfId="21752"/>
    <cellStyle name="出力 18 2 5 4" xfId="21753"/>
    <cellStyle name="出力 18 2 5 5" xfId="21754"/>
    <cellStyle name="出力 18 2 6" xfId="21755"/>
    <cellStyle name="出力 18 2 6 2" xfId="21756"/>
    <cellStyle name="出力 18 2 6 2 2" xfId="21757"/>
    <cellStyle name="出力 18 2 6 2 3" xfId="21758"/>
    <cellStyle name="出力 18 2 6 3" xfId="21759"/>
    <cellStyle name="出力 18 2 6 3 2" xfId="21760"/>
    <cellStyle name="出力 18 2 6 3 3" xfId="21761"/>
    <cellStyle name="出力 18 2 6 4" xfId="21762"/>
    <cellStyle name="出力 18 2 6 5" xfId="21763"/>
    <cellStyle name="出力 18 2 7" xfId="21764"/>
    <cellStyle name="出力 18 2 7 2" xfId="21765"/>
    <cellStyle name="出力 18 2 7 3" xfId="21766"/>
    <cellStyle name="出力 18 2 8" xfId="21767"/>
    <cellStyle name="出力 18 2 9" xfId="21768"/>
    <cellStyle name="出力 18 3" xfId="21769"/>
    <cellStyle name="出力 18 3 10" xfId="21770"/>
    <cellStyle name="出力 18 3 2" xfId="21771"/>
    <cellStyle name="出力 18 3 2 2" xfId="21772"/>
    <cellStyle name="出力 18 3 2 2 2" xfId="21773"/>
    <cellStyle name="出力 18 3 2 2 3" xfId="21774"/>
    <cellStyle name="出力 18 3 2 3" xfId="21775"/>
    <cellStyle name="出力 18 3 2 3 2" xfId="21776"/>
    <cellStyle name="出力 18 3 2 3 3" xfId="21777"/>
    <cellStyle name="出力 18 3 2 4" xfId="21778"/>
    <cellStyle name="出力 18 3 2 5" xfId="21779"/>
    <cellStyle name="出力 18 3 3" xfId="21780"/>
    <cellStyle name="出力 18 3 3 2" xfId="21781"/>
    <cellStyle name="出力 18 3 3 2 2" xfId="21782"/>
    <cellStyle name="出力 18 3 3 2 3" xfId="21783"/>
    <cellStyle name="出力 18 3 3 3" xfId="21784"/>
    <cellStyle name="出力 18 3 3 3 2" xfId="21785"/>
    <cellStyle name="出力 18 3 3 3 3" xfId="21786"/>
    <cellStyle name="出力 18 3 3 4" xfId="21787"/>
    <cellStyle name="出力 18 3 3 5" xfId="21788"/>
    <cellStyle name="出力 18 3 4" xfId="21789"/>
    <cellStyle name="出力 18 3 4 2" xfId="21790"/>
    <cellStyle name="出力 18 3 4 2 2" xfId="21791"/>
    <cellStyle name="出力 18 3 4 2 3" xfId="21792"/>
    <cellStyle name="出力 18 3 4 3" xfId="21793"/>
    <cellStyle name="出力 18 3 4 3 2" xfId="21794"/>
    <cellStyle name="出力 18 3 4 3 3" xfId="21795"/>
    <cellStyle name="出力 18 3 4 4" xfId="21796"/>
    <cellStyle name="出力 18 3 4 5" xfId="21797"/>
    <cellStyle name="出力 18 3 5" xfId="21798"/>
    <cellStyle name="出力 18 3 5 2" xfId="21799"/>
    <cellStyle name="出力 18 3 5 2 2" xfId="21800"/>
    <cellStyle name="出力 18 3 5 2 3" xfId="21801"/>
    <cellStyle name="出力 18 3 5 3" xfId="21802"/>
    <cellStyle name="出力 18 3 5 3 2" xfId="21803"/>
    <cellStyle name="出力 18 3 5 3 3" xfId="21804"/>
    <cellStyle name="出力 18 3 5 4" xfId="21805"/>
    <cellStyle name="出力 18 3 5 5" xfId="21806"/>
    <cellStyle name="出力 18 3 6" xfId="21807"/>
    <cellStyle name="出力 18 3 6 2" xfId="21808"/>
    <cellStyle name="出力 18 3 6 2 2" xfId="21809"/>
    <cellStyle name="出力 18 3 6 2 3" xfId="21810"/>
    <cellStyle name="出力 18 3 6 3" xfId="21811"/>
    <cellStyle name="出力 18 3 6 3 2" xfId="21812"/>
    <cellStyle name="出力 18 3 6 3 3" xfId="21813"/>
    <cellStyle name="出力 18 3 6 4" xfId="21814"/>
    <cellStyle name="出力 18 3 6 5" xfId="21815"/>
    <cellStyle name="出力 18 3 7" xfId="21816"/>
    <cellStyle name="出力 18 3 7 2" xfId="21817"/>
    <cellStyle name="出力 18 3 7 3" xfId="21818"/>
    <cellStyle name="出力 18 3 8" xfId="21819"/>
    <cellStyle name="出力 18 3 8 2" xfId="21820"/>
    <cellStyle name="出力 18 3 8 3" xfId="21821"/>
    <cellStyle name="出力 18 3 9" xfId="21822"/>
    <cellStyle name="出力 18 4" xfId="21823"/>
    <cellStyle name="出力 18 4 10" xfId="21824"/>
    <cellStyle name="出力 18 4 2" xfId="21825"/>
    <cellStyle name="出力 18 4 2 2" xfId="21826"/>
    <cellStyle name="出力 18 4 2 2 2" xfId="21827"/>
    <cellStyle name="出力 18 4 2 2 3" xfId="21828"/>
    <cellStyle name="出力 18 4 2 3" xfId="21829"/>
    <cellStyle name="出力 18 4 2 3 2" xfId="21830"/>
    <cellStyle name="出力 18 4 2 3 3" xfId="21831"/>
    <cellStyle name="出力 18 4 2 4" xfId="21832"/>
    <cellStyle name="出力 18 4 2 5" xfId="21833"/>
    <cellStyle name="出力 18 4 3" xfId="21834"/>
    <cellStyle name="出力 18 4 3 2" xfId="21835"/>
    <cellStyle name="出力 18 4 3 2 2" xfId="21836"/>
    <cellStyle name="出力 18 4 3 2 3" xfId="21837"/>
    <cellStyle name="出力 18 4 3 3" xfId="21838"/>
    <cellStyle name="出力 18 4 3 3 2" xfId="21839"/>
    <cellStyle name="出力 18 4 3 3 3" xfId="21840"/>
    <cellStyle name="出力 18 4 3 4" xfId="21841"/>
    <cellStyle name="出力 18 4 3 5" xfId="21842"/>
    <cellStyle name="出力 18 4 4" xfId="21843"/>
    <cellStyle name="出力 18 4 4 2" xfId="21844"/>
    <cellStyle name="出力 18 4 4 2 2" xfId="21845"/>
    <cellStyle name="出力 18 4 4 2 3" xfId="21846"/>
    <cellStyle name="出力 18 4 4 3" xfId="21847"/>
    <cellStyle name="出力 18 4 4 3 2" xfId="21848"/>
    <cellStyle name="出力 18 4 4 3 3" xfId="21849"/>
    <cellStyle name="出力 18 4 4 4" xfId="21850"/>
    <cellStyle name="出力 18 4 4 5" xfId="21851"/>
    <cellStyle name="出力 18 4 5" xfId="21852"/>
    <cellStyle name="出力 18 4 5 2" xfId="21853"/>
    <cellStyle name="出力 18 4 5 2 2" xfId="21854"/>
    <cellStyle name="出力 18 4 5 2 3" xfId="21855"/>
    <cellStyle name="出力 18 4 5 3" xfId="21856"/>
    <cellStyle name="出力 18 4 5 3 2" xfId="21857"/>
    <cellStyle name="出力 18 4 5 3 3" xfId="21858"/>
    <cellStyle name="出力 18 4 5 4" xfId="21859"/>
    <cellStyle name="出力 18 4 5 5" xfId="21860"/>
    <cellStyle name="出力 18 4 6" xfId="21861"/>
    <cellStyle name="出力 18 4 6 2" xfId="21862"/>
    <cellStyle name="出力 18 4 6 2 2" xfId="21863"/>
    <cellStyle name="出力 18 4 6 2 3" xfId="21864"/>
    <cellStyle name="出力 18 4 6 3" xfId="21865"/>
    <cellStyle name="出力 18 4 6 3 2" xfId="21866"/>
    <cellStyle name="出力 18 4 6 3 3" xfId="21867"/>
    <cellStyle name="出力 18 4 6 4" xfId="21868"/>
    <cellStyle name="出力 18 4 6 5" xfId="21869"/>
    <cellStyle name="出力 18 4 7" xfId="21870"/>
    <cellStyle name="出力 18 4 7 2" xfId="21871"/>
    <cellStyle name="出力 18 4 7 3" xfId="21872"/>
    <cellStyle name="出力 18 4 8" xfId="21873"/>
    <cellStyle name="出力 18 4 8 2" xfId="21874"/>
    <cellStyle name="出力 18 4 8 3" xfId="21875"/>
    <cellStyle name="出力 18 4 9" xfId="21876"/>
    <cellStyle name="出力 18 5" xfId="21877"/>
    <cellStyle name="出力 18 5 2" xfId="21878"/>
    <cellStyle name="出力 18 5 2 2" xfId="21879"/>
    <cellStyle name="出力 18 5 2 3" xfId="21880"/>
    <cellStyle name="出力 18 5 3" xfId="21881"/>
    <cellStyle name="出力 18 5 3 2" xfId="21882"/>
    <cellStyle name="出力 18 5 3 3" xfId="21883"/>
    <cellStyle name="出力 18 5 4" xfId="21884"/>
    <cellStyle name="出力 18 5 5" xfId="21885"/>
    <cellStyle name="出力 18 6" xfId="21886"/>
    <cellStyle name="出力 18 6 2" xfId="21887"/>
    <cellStyle name="出力 18 6 2 2" xfId="21888"/>
    <cellStyle name="出力 18 6 2 3" xfId="21889"/>
    <cellStyle name="出力 18 6 3" xfId="21890"/>
    <cellStyle name="出力 18 6 3 2" xfId="21891"/>
    <cellStyle name="出力 18 6 3 3" xfId="21892"/>
    <cellStyle name="出力 18 6 4" xfId="21893"/>
    <cellStyle name="出力 18 6 5" xfId="21894"/>
    <cellStyle name="出力 18 7" xfId="21895"/>
    <cellStyle name="出力 18 7 2" xfId="21896"/>
    <cellStyle name="出力 18 7 2 2" xfId="21897"/>
    <cellStyle name="出力 18 7 2 3" xfId="21898"/>
    <cellStyle name="出力 18 7 3" xfId="21899"/>
    <cellStyle name="出力 18 7 3 2" xfId="21900"/>
    <cellStyle name="出力 18 7 3 3" xfId="21901"/>
    <cellStyle name="出力 18 7 4" xfId="21902"/>
    <cellStyle name="出力 18 7 5" xfId="21903"/>
    <cellStyle name="出力 18 8" xfId="21904"/>
    <cellStyle name="出力 18 8 2" xfId="21905"/>
    <cellStyle name="出力 18 8 3" xfId="21906"/>
    <cellStyle name="出力 18 9" xfId="21907"/>
    <cellStyle name="出力 19" xfId="21908"/>
    <cellStyle name="出力 19 10" xfId="21909"/>
    <cellStyle name="出力 19 11" xfId="21910"/>
    <cellStyle name="出力 19 12" xfId="46020"/>
    <cellStyle name="出力 19 13" xfId="45719"/>
    <cellStyle name="出力 19 2" xfId="21911"/>
    <cellStyle name="出力 19 2 10" xfId="46251"/>
    <cellStyle name="出力 19 2 11" xfId="46483"/>
    <cellStyle name="出力 19 2 2" xfId="21912"/>
    <cellStyle name="出力 19 2 2 10" xfId="21913"/>
    <cellStyle name="出力 19 2 2 2" xfId="21914"/>
    <cellStyle name="出力 19 2 2 2 2" xfId="21915"/>
    <cellStyle name="出力 19 2 2 2 2 2" xfId="21916"/>
    <cellStyle name="出力 19 2 2 2 2 3" xfId="21917"/>
    <cellStyle name="出力 19 2 2 2 3" xfId="21918"/>
    <cellStyle name="出力 19 2 2 2 3 2" xfId="21919"/>
    <cellStyle name="出力 19 2 2 2 3 3" xfId="21920"/>
    <cellStyle name="出力 19 2 2 2 4" xfId="21921"/>
    <cellStyle name="出力 19 2 2 2 5" xfId="21922"/>
    <cellStyle name="出力 19 2 2 3" xfId="21923"/>
    <cellStyle name="出力 19 2 2 3 2" xfId="21924"/>
    <cellStyle name="出力 19 2 2 3 2 2" xfId="21925"/>
    <cellStyle name="出力 19 2 2 3 2 3" xfId="21926"/>
    <cellStyle name="出力 19 2 2 3 3" xfId="21927"/>
    <cellStyle name="出力 19 2 2 3 3 2" xfId="21928"/>
    <cellStyle name="出力 19 2 2 3 3 3" xfId="21929"/>
    <cellStyle name="出力 19 2 2 3 4" xfId="21930"/>
    <cellStyle name="出力 19 2 2 3 5" xfId="21931"/>
    <cellStyle name="出力 19 2 2 4" xfId="21932"/>
    <cellStyle name="出力 19 2 2 4 2" xfId="21933"/>
    <cellStyle name="出力 19 2 2 4 2 2" xfId="21934"/>
    <cellStyle name="出力 19 2 2 4 2 3" xfId="21935"/>
    <cellStyle name="出力 19 2 2 4 3" xfId="21936"/>
    <cellStyle name="出力 19 2 2 4 3 2" xfId="21937"/>
    <cellStyle name="出力 19 2 2 4 3 3" xfId="21938"/>
    <cellStyle name="出力 19 2 2 4 4" xfId="21939"/>
    <cellStyle name="出力 19 2 2 4 5" xfId="21940"/>
    <cellStyle name="出力 19 2 2 5" xfId="21941"/>
    <cellStyle name="出力 19 2 2 5 2" xfId="21942"/>
    <cellStyle name="出力 19 2 2 5 2 2" xfId="21943"/>
    <cellStyle name="出力 19 2 2 5 2 3" xfId="21944"/>
    <cellStyle name="出力 19 2 2 5 3" xfId="21945"/>
    <cellStyle name="出力 19 2 2 5 3 2" xfId="21946"/>
    <cellStyle name="出力 19 2 2 5 3 3" xfId="21947"/>
    <cellStyle name="出力 19 2 2 5 4" xfId="21948"/>
    <cellStyle name="出力 19 2 2 5 5" xfId="21949"/>
    <cellStyle name="出力 19 2 2 6" xfId="21950"/>
    <cellStyle name="出力 19 2 2 6 2" xfId="21951"/>
    <cellStyle name="出力 19 2 2 6 2 2" xfId="21952"/>
    <cellStyle name="出力 19 2 2 6 2 3" xfId="21953"/>
    <cellStyle name="出力 19 2 2 6 3" xfId="21954"/>
    <cellStyle name="出力 19 2 2 6 3 2" xfId="21955"/>
    <cellStyle name="出力 19 2 2 6 3 3" xfId="21956"/>
    <cellStyle name="出力 19 2 2 6 4" xfId="21957"/>
    <cellStyle name="出力 19 2 2 6 5" xfId="21958"/>
    <cellStyle name="出力 19 2 2 7" xfId="21959"/>
    <cellStyle name="出力 19 2 2 7 2" xfId="21960"/>
    <cellStyle name="出力 19 2 2 7 3" xfId="21961"/>
    <cellStyle name="出力 19 2 2 8" xfId="21962"/>
    <cellStyle name="出力 19 2 2 8 2" xfId="21963"/>
    <cellStyle name="出力 19 2 2 8 3" xfId="21964"/>
    <cellStyle name="出力 19 2 2 9" xfId="21965"/>
    <cellStyle name="出力 19 2 3" xfId="21966"/>
    <cellStyle name="出力 19 2 3 10" xfId="21967"/>
    <cellStyle name="出力 19 2 3 2" xfId="21968"/>
    <cellStyle name="出力 19 2 3 2 2" xfId="21969"/>
    <cellStyle name="出力 19 2 3 2 2 2" xfId="21970"/>
    <cellStyle name="出力 19 2 3 2 2 3" xfId="21971"/>
    <cellStyle name="出力 19 2 3 2 3" xfId="21972"/>
    <cellStyle name="出力 19 2 3 2 3 2" xfId="21973"/>
    <cellStyle name="出力 19 2 3 2 3 3" xfId="21974"/>
    <cellStyle name="出力 19 2 3 2 4" xfId="21975"/>
    <cellStyle name="出力 19 2 3 2 5" xfId="21976"/>
    <cellStyle name="出力 19 2 3 3" xfId="21977"/>
    <cellStyle name="出力 19 2 3 3 2" xfId="21978"/>
    <cellStyle name="出力 19 2 3 3 2 2" xfId="21979"/>
    <cellStyle name="出力 19 2 3 3 2 3" xfId="21980"/>
    <cellStyle name="出力 19 2 3 3 3" xfId="21981"/>
    <cellStyle name="出力 19 2 3 3 3 2" xfId="21982"/>
    <cellStyle name="出力 19 2 3 3 3 3" xfId="21983"/>
    <cellStyle name="出力 19 2 3 3 4" xfId="21984"/>
    <cellStyle name="出力 19 2 3 3 5" xfId="21985"/>
    <cellStyle name="出力 19 2 3 4" xfId="21986"/>
    <cellStyle name="出力 19 2 3 4 2" xfId="21987"/>
    <cellStyle name="出力 19 2 3 4 2 2" xfId="21988"/>
    <cellStyle name="出力 19 2 3 4 2 3" xfId="21989"/>
    <cellStyle name="出力 19 2 3 4 3" xfId="21990"/>
    <cellStyle name="出力 19 2 3 4 3 2" xfId="21991"/>
    <cellStyle name="出力 19 2 3 4 3 3" xfId="21992"/>
    <cellStyle name="出力 19 2 3 4 4" xfId="21993"/>
    <cellStyle name="出力 19 2 3 4 5" xfId="21994"/>
    <cellStyle name="出力 19 2 3 5" xfId="21995"/>
    <cellStyle name="出力 19 2 3 5 2" xfId="21996"/>
    <cellStyle name="出力 19 2 3 5 2 2" xfId="21997"/>
    <cellStyle name="出力 19 2 3 5 2 3" xfId="21998"/>
    <cellStyle name="出力 19 2 3 5 3" xfId="21999"/>
    <cellStyle name="出力 19 2 3 5 3 2" xfId="22000"/>
    <cellStyle name="出力 19 2 3 5 3 3" xfId="22001"/>
    <cellStyle name="出力 19 2 3 5 4" xfId="22002"/>
    <cellStyle name="出力 19 2 3 5 5" xfId="22003"/>
    <cellStyle name="出力 19 2 3 6" xfId="22004"/>
    <cellStyle name="出力 19 2 3 6 2" xfId="22005"/>
    <cellStyle name="出力 19 2 3 6 2 2" xfId="22006"/>
    <cellStyle name="出力 19 2 3 6 2 3" xfId="22007"/>
    <cellStyle name="出力 19 2 3 6 3" xfId="22008"/>
    <cellStyle name="出力 19 2 3 6 3 2" xfId="22009"/>
    <cellStyle name="出力 19 2 3 6 3 3" xfId="22010"/>
    <cellStyle name="出力 19 2 3 6 4" xfId="22011"/>
    <cellStyle name="出力 19 2 3 6 5" xfId="22012"/>
    <cellStyle name="出力 19 2 3 7" xfId="22013"/>
    <cellStyle name="出力 19 2 3 7 2" xfId="22014"/>
    <cellStyle name="出力 19 2 3 7 3" xfId="22015"/>
    <cellStyle name="出力 19 2 3 8" xfId="22016"/>
    <cellStyle name="出力 19 2 3 8 2" xfId="22017"/>
    <cellStyle name="出力 19 2 3 8 3" xfId="22018"/>
    <cellStyle name="出力 19 2 3 9" xfId="22019"/>
    <cellStyle name="出力 19 2 4" xfId="22020"/>
    <cellStyle name="出力 19 2 4 2" xfId="22021"/>
    <cellStyle name="出力 19 2 4 2 2" xfId="22022"/>
    <cellStyle name="出力 19 2 4 2 3" xfId="22023"/>
    <cellStyle name="出力 19 2 4 3" xfId="22024"/>
    <cellStyle name="出力 19 2 4 3 2" xfId="22025"/>
    <cellStyle name="出力 19 2 4 3 3" xfId="22026"/>
    <cellStyle name="出力 19 2 4 4" xfId="22027"/>
    <cellStyle name="出力 19 2 4 5" xfId="22028"/>
    <cellStyle name="出力 19 2 5" xfId="22029"/>
    <cellStyle name="出力 19 2 5 2" xfId="22030"/>
    <cellStyle name="出力 19 2 5 2 2" xfId="22031"/>
    <cellStyle name="出力 19 2 5 2 3" xfId="22032"/>
    <cellStyle name="出力 19 2 5 3" xfId="22033"/>
    <cellStyle name="出力 19 2 5 3 2" xfId="22034"/>
    <cellStyle name="出力 19 2 5 3 3" xfId="22035"/>
    <cellStyle name="出力 19 2 5 4" xfId="22036"/>
    <cellStyle name="出力 19 2 5 5" xfId="22037"/>
    <cellStyle name="出力 19 2 6" xfId="22038"/>
    <cellStyle name="出力 19 2 6 2" xfId="22039"/>
    <cellStyle name="出力 19 2 6 2 2" xfId="22040"/>
    <cellStyle name="出力 19 2 6 2 3" xfId="22041"/>
    <cellStyle name="出力 19 2 6 3" xfId="22042"/>
    <cellStyle name="出力 19 2 6 3 2" xfId="22043"/>
    <cellStyle name="出力 19 2 6 3 3" xfId="22044"/>
    <cellStyle name="出力 19 2 6 4" xfId="22045"/>
    <cellStyle name="出力 19 2 6 5" xfId="22046"/>
    <cellStyle name="出力 19 2 7" xfId="22047"/>
    <cellStyle name="出力 19 2 7 2" xfId="22048"/>
    <cellStyle name="出力 19 2 7 3" xfId="22049"/>
    <cellStyle name="出力 19 2 8" xfId="22050"/>
    <cellStyle name="出力 19 2 9" xfId="22051"/>
    <cellStyle name="出力 19 3" xfId="22052"/>
    <cellStyle name="出力 19 3 10" xfId="22053"/>
    <cellStyle name="出力 19 3 2" xfId="22054"/>
    <cellStyle name="出力 19 3 2 2" xfId="22055"/>
    <cellStyle name="出力 19 3 2 2 2" xfId="22056"/>
    <cellStyle name="出力 19 3 2 2 3" xfId="22057"/>
    <cellStyle name="出力 19 3 2 3" xfId="22058"/>
    <cellStyle name="出力 19 3 2 3 2" xfId="22059"/>
    <cellStyle name="出力 19 3 2 3 3" xfId="22060"/>
    <cellStyle name="出力 19 3 2 4" xfId="22061"/>
    <cellStyle name="出力 19 3 2 5" xfId="22062"/>
    <cellStyle name="出力 19 3 3" xfId="22063"/>
    <cellStyle name="出力 19 3 3 2" xfId="22064"/>
    <cellStyle name="出力 19 3 3 2 2" xfId="22065"/>
    <cellStyle name="出力 19 3 3 2 3" xfId="22066"/>
    <cellStyle name="出力 19 3 3 3" xfId="22067"/>
    <cellStyle name="出力 19 3 3 3 2" xfId="22068"/>
    <cellStyle name="出力 19 3 3 3 3" xfId="22069"/>
    <cellStyle name="出力 19 3 3 4" xfId="22070"/>
    <cellStyle name="出力 19 3 3 5" xfId="22071"/>
    <cellStyle name="出力 19 3 4" xfId="22072"/>
    <cellStyle name="出力 19 3 4 2" xfId="22073"/>
    <cellStyle name="出力 19 3 4 2 2" xfId="22074"/>
    <cellStyle name="出力 19 3 4 2 3" xfId="22075"/>
    <cellStyle name="出力 19 3 4 3" xfId="22076"/>
    <cellStyle name="出力 19 3 4 3 2" xfId="22077"/>
    <cellStyle name="出力 19 3 4 3 3" xfId="22078"/>
    <cellStyle name="出力 19 3 4 4" xfId="22079"/>
    <cellStyle name="出力 19 3 4 5" xfId="22080"/>
    <cellStyle name="出力 19 3 5" xfId="22081"/>
    <cellStyle name="出力 19 3 5 2" xfId="22082"/>
    <cellStyle name="出力 19 3 5 2 2" xfId="22083"/>
    <cellStyle name="出力 19 3 5 2 3" xfId="22084"/>
    <cellStyle name="出力 19 3 5 3" xfId="22085"/>
    <cellStyle name="出力 19 3 5 3 2" xfId="22086"/>
    <cellStyle name="出力 19 3 5 3 3" xfId="22087"/>
    <cellStyle name="出力 19 3 5 4" xfId="22088"/>
    <cellStyle name="出力 19 3 5 5" xfId="22089"/>
    <cellStyle name="出力 19 3 6" xfId="22090"/>
    <cellStyle name="出力 19 3 6 2" xfId="22091"/>
    <cellStyle name="出力 19 3 6 2 2" xfId="22092"/>
    <cellStyle name="出力 19 3 6 2 3" xfId="22093"/>
    <cellStyle name="出力 19 3 6 3" xfId="22094"/>
    <cellStyle name="出力 19 3 6 3 2" xfId="22095"/>
    <cellStyle name="出力 19 3 6 3 3" xfId="22096"/>
    <cellStyle name="出力 19 3 6 4" xfId="22097"/>
    <cellStyle name="出力 19 3 6 5" xfId="22098"/>
    <cellStyle name="出力 19 3 7" xfId="22099"/>
    <cellStyle name="出力 19 3 7 2" xfId="22100"/>
    <cellStyle name="出力 19 3 7 3" xfId="22101"/>
    <cellStyle name="出力 19 3 8" xfId="22102"/>
    <cellStyle name="出力 19 3 8 2" xfId="22103"/>
    <cellStyle name="出力 19 3 8 3" xfId="22104"/>
    <cellStyle name="出力 19 3 9" xfId="22105"/>
    <cellStyle name="出力 19 4" xfId="22106"/>
    <cellStyle name="出力 19 4 10" xfId="22107"/>
    <cellStyle name="出力 19 4 2" xfId="22108"/>
    <cellStyle name="出力 19 4 2 2" xfId="22109"/>
    <cellStyle name="出力 19 4 2 2 2" xfId="22110"/>
    <cellStyle name="出力 19 4 2 2 3" xfId="22111"/>
    <cellStyle name="出力 19 4 2 3" xfId="22112"/>
    <cellStyle name="出力 19 4 2 3 2" xfId="22113"/>
    <cellStyle name="出力 19 4 2 3 3" xfId="22114"/>
    <cellStyle name="出力 19 4 2 4" xfId="22115"/>
    <cellStyle name="出力 19 4 2 5" xfId="22116"/>
    <cellStyle name="出力 19 4 3" xfId="22117"/>
    <cellStyle name="出力 19 4 3 2" xfId="22118"/>
    <cellStyle name="出力 19 4 3 2 2" xfId="22119"/>
    <cellStyle name="出力 19 4 3 2 3" xfId="22120"/>
    <cellStyle name="出力 19 4 3 3" xfId="22121"/>
    <cellStyle name="出力 19 4 3 3 2" xfId="22122"/>
    <cellStyle name="出力 19 4 3 3 3" xfId="22123"/>
    <cellStyle name="出力 19 4 3 4" xfId="22124"/>
    <cellStyle name="出力 19 4 3 5" xfId="22125"/>
    <cellStyle name="出力 19 4 4" xfId="22126"/>
    <cellStyle name="出力 19 4 4 2" xfId="22127"/>
    <cellStyle name="出力 19 4 4 2 2" xfId="22128"/>
    <cellStyle name="出力 19 4 4 2 3" xfId="22129"/>
    <cellStyle name="出力 19 4 4 3" xfId="22130"/>
    <cellStyle name="出力 19 4 4 3 2" xfId="22131"/>
    <cellStyle name="出力 19 4 4 3 3" xfId="22132"/>
    <cellStyle name="出力 19 4 4 4" xfId="22133"/>
    <cellStyle name="出力 19 4 4 5" xfId="22134"/>
    <cellStyle name="出力 19 4 5" xfId="22135"/>
    <cellStyle name="出力 19 4 5 2" xfId="22136"/>
    <cellStyle name="出力 19 4 5 2 2" xfId="22137"/>
    <cellStyle name="出力 19 4 5 2 3" xfId="22138"/>
    <cellStyle name="出力 19 4 5 3" xfId="22139"/>
    <cellStyle name="出力 19 4 5 3 2" xfId="22140"/>
    <cellStyle name="出力 19 4 5 3 3" xfId="22141"/>
    <cellStyle name="出力 19 4 5 4" xfId="22142"/>
    <cellStyle name="出力 19 4 5 5" xfId="22143"/>
    <cellStyle name="出力 19 4 6" xfId="22144"/>
    <cellStyle name="出力 19 4 6 2" xfId="22145"/>
    <cellStyle name="出力 19 4 6 2 2" xfId="22146"/>
    <cellStyle name="出力 19 4 6 2 3" xfId="22147"/>
    <cellStyle name="出力 19 4 6 3" xfId="22148"/>
    <cellStyle name="出力 19 4 6 3 2" xfId="22149"/>
    <cellStyle name="出力 19 4 6 3 3" xfId="22150"/>
    <cellStyle name="出力 19 4 6 4" xfId="22151"/>
    <cellStyle name="出力 19 4 6 5" xfId="22152"/>
    <cellStyle name="出力 19 4 7" xfId="22153"/>
    <cellStyle name="出力 19 4 7 2" xfId="22154"/>
    <cellStyle name="出力 19 4 7 3" xfId="22155"/>
    <cellStyle name="出力 19 4 8" xfId="22156"/>
    <cellStyle name="出力 19 4 8 2" xfId="22157"/>
    <cellStyle name="出力 19 4 8 3" xfId="22158"/>
    <cellStyle name="出力 19 4 9" xfId="22159"/>
    <cellStyle name="出力 19 5" xfId="22160"/>
    <cellStyle name="出力 19 5 2" xfId="22161"/>
    <cellStyle name="出力 19 5 2 2" xfId="22162"/>
    <cellStyle name="出力 19 5 2 3" xfId="22163"/>
    <cellStyle name="出力 19 5 3" xfId="22164"/>
    <cellStyle name="出力 19 5 3 2" xfId="22165"/>
    <cellStyle name="出力 19 5 3 3" xfId="22166"/>
    <cellStyle name="出力 19 5 4" xfId="22167"/>
    <cellStyle name="出力 19 5 5" xfId="22168"/>
    <cellStyle name="出力 19 6" xfId="22169"/>
    <cellStyle name="出力 19 6 2" xfId="22170"/>
    <cellStyle name="出力 19 6 2 2" xfId="22171"/>
    <cellStyle name="出力 19 6 2 3" xfId="22172"/>
    <cellStyle name="出力 19 6 3" xfId="22173"/>
    <cellStyle name="出力 19 6 3 2" xfId="22174"/>
    <cellStyle name="出力 19 6 3 3" xfId="22175"/>
    <cellStyle name="出力 19 6 4" xfId="22176"/>
    <cellStyle name="出力 19 6 5" xfId="22177"/>
    <cellStyle name="出力 19 7" xfId="22178"/>
    <cellStyle name="出力 19 7 2" xfId="22179"/>
    <cellStyle name="出力 19 7 2 2" xfId="22180"/>
    <cellStyle name="出力 19 7 2 3" xfId="22181"/>
    <cellStyle name="出力 19 7 3" xfId="22182"/>
    <cellStyle name="出力 19 7 3 2" xfId="22183"/>
    <cellStyle name="出力 19 7 3 3" xfId="22184"/>
    <cellStyle name="出力 19 7 4" xfId="22185"/>
    <cellStyle name="出力 19 7 5" xfId="22186"/>
    <cellStyle name="出力 19 8" xfId="22187"/>
    <cellStyle name="出力 19 8 2" xfId="22188"/>
    <cellStyle name="出力 19 8 3" xfId="22189"/>
    <cellStyle name="出力 19 9" xfId="22190"/>
    <cellStyle name="出力 2" xfId="22191"/>
    <cellStyle name="出力 2 10" xfId="22192"/>
    <cellStyle name="出力 2 11" xfId="22193"/>
    <cellStyle name="出力 2 12" xfId="22194"/>
    <cellStyle name="出力 2 13" xfId="46021"/>
    <cellStyle name="出力 2 14" xfId="45718"/>
    <cellStyle name="出力 2 2" xfId="22195"/>
    <cellStyle name="出力 2 2 10" xfId="46252"/>
    <cellStyle name="出力 2 2 11" xfId="46484"/>
    <cellStyle name="出力 2 2 2" xfId="22196"/>
    <cellStyle name="出力 2 2 2 10" xfId="22197"/>
    <cellStyle name="出力 2 2 2 2" xfId="22198"/>
    <cellStyle name="出力 2 2 2 2 2" xfId="22199"/>
    <cellStyle name="出力 2 2 2 2 2 2" xfId="22200"/>
    <cellStyle name="出力 2 2 2 2 2 3" xfId="22201"/>
    <cellStyle name="出力 2 2 2 2 3" xfId="22202"/>
    <cellStyle name="出力 2 2 2 2 3 2" xfId="22203"/>
    <cellStyle name="出力 2 2 2 2 3 3" xfId="22204"/>
    <cellStyle name="出力 2 2 2 2 4" xfId="22205"/>
    <cellStyle name="出力 2 2 2 2 5" xfId="22206"/>
    <cellStyle name="出力 2 2 2 3" xfId="22207"/>
    <cellStyle name="出力 2 2 2 3 2" xfId="22208"/>
    <cellStyle name="出力 2 2 2 3 2 2" xfId="22209"/>
    <cellStyle name="出力 2 2 2 3 2 3" xfId="22210"/>
    <cellStyle name="出力 2 2 2 3 3" xfId="22211"/>
    <cellStyle name="出力 2 2 2 3 3 2" xfId="22212"/>
    <cellStyle name="出力 2 2 2 3 3 3" xfId="22213"/>
    <cellStyle name="出力 2 2 2 3 4" xfId="22214"/>
    <cellStyle name="出力 2 2 2 3 5" xfId="22215"/>
    <cellStyle name="出力 2 2 2 4" xfId="22216"/>
    <cellStyle name="出力 2 2 2 4 2" xfId="22217"/>
    <cellStyle name="出力 2 2 2 4 2 2" xfId="22218"/>
    <cellStyle name="出力 2 2 2 4 2 3" xfId="22219"/>
    <cellStyle name="出力 2 2 2 4 3" xfId="22220"/>
    <cellStyle name="出力 2 2 2 4 3 2" xfId="22221"/>
    <cellStyle name="出力 2 2 2 4 3 3" xfId="22222"/>
    <cellStyle name="出力 2 2 2 4 4" xfId="22223"/>
    <cellStyle name="出力 2 2 2 4 5" xfId="22224"/>
    <cellStyle name="出力 2 2 2 5" xfId="22225"/>
    <cellStyle name="出力 2 2 2 5 2" xfId="22226"/>
    <cellStyle name="出力 2 2 2 5 2 2" xfId="22227"/>
    <cellStyle name="出力 2 2 2 5 2 3" xfId="22228"/>
    <cellStyle name="出力 2 2 2 5 3" xfId="22229"/>
    <cellStyle name="出力 2 2 2 5 3 2" xfId="22230"/>
    <cellStyle name="出力 2 2 2 5 3 3" xfId="22231"/>
    <cellStyle name="出力 2 2 2 5 4" xfId="22232"/>
    <cellStyle name="出力 2 2 2 5 5" xfId="22233"/>
    <cellStyle name="出力 2 2 2 6" xfId="22234"/>
    <cellStyle name="出力 2 2 2 6 2" xfId="22235"/>
    <cellStyle name="出力 2 2 2 6 2 2" xfId="22236"/>
    <cellStyle name="出力 2 2 2 6 2 3" xfId="22237"/>
    <cellStyle name="出力 2 2 2 6 3" xfId="22238"/>
    <cellStyle name="出力 2 2 2 6 3 2" xfId="22239"/>
    <cellStyle name="出力 2 2 2 6 3 3" xfId="22240"/>
    <cellStyle name="出力 2 2 2 6 4" xfId="22241"/>
    <cellStyle name="出力 2 2 2 6 5" xfId="22242"/>
    <cellStyle name="出力 2 2 2 7" xfId="22243"/>
    <cellStyle name="出力 2 2 2 7 2" xfId="22244"/>
    <cellStyle name="出力 2 2 2 7 3" xfId="22245"/>
    <cellStyle name="出力 2 2 2 8" xfId="22246"/>
    <cellStyle name="出力 2 2 2 8 2" xfId="22247"/>
    <cellStyle name="出力 2 2 2 8 3" xfId="22248"/>
    <cellStyle name="出力 2 2 2 9" xfId="22249"/>
    <cellStyle name="出力 2 2 3" xfId="22250"/>
    <cellStyle name="出力 2 2 3 10" xfId="22251"/>
    <cellStyle name="出力 2 2 3 2" xfId="22252"/>
    <cellStyle name="出力 2 2 3 2 2" xfId="22253"/>
    <cellStyle name="出力 2 2 3 2 2 2" xfId="22254"/>
    <cellStyle name="出力 2 2 3 2 2 3" xfId="22255"/>
    <cellStyle name="出力 2 2 3 2 3" xfId="22256"/>
    <cellStyle name="出力 2 2 3 2 3 2" xfId="22257"/>
    <cellStyle name="出力 2 2 3 2 3 3" xfId="22258"/>
    <cellStyle name="出力 2 2 3 2 4" xfId="22259"/>
    <cellStyle name="出力 2 2 3 2 5" xfId="22260"/>
    <cellStyle name="出力 2 2 3 3" xfId="22261"/>
    <cellStyle name="出力 2 2 3 3 2" xfId="22262"/>
    <cellStyle name="出力 2 2 3 3 2 2" xfId="22263"/>
    <cellStyle name="出力 2 2 3 3 2 3" xfId="22264"/>
    <cellStyle name="出力 2 2 3 3 3" xfId="22265"/>
    <cellStyle name="出力 2 2 3 3 3 2" xfId="22266"/>
    <cellStyle name="出力 2 2 3 3 3 3" xfId="22267"/>
    <cellStyle name="出力 2 2 3 3 4" xfId="22268"/>
    <cellStyle name="出力 2 2 3 3 5" xfId="22269"/>
    <cellStyle name="出力 2 2 3 4" xfId="22270"/>
    <cellStyle name="出力 2 2 3 4 2" xfId="22271"/>
    <cellStyle name="出力 2 2 3 4 2 2" xfId="22272"/>
    <cellStyle name="出力 2 2 3 4 2 3" xfId="22273"/>
    <cellStyle name="出力 2 2 3 4 3" xfId="22274"/>
    <cellStyle name="出力 2 2 3 4 3 2" xfId="22275"/>
    <cellStyle name="出力 2 2 3 4 3 3" xfId="22276"/>
    <cellStyle name="出力 2 2 3 4 4" xfId="22277"/>
    <cellStyle name="出力 2 2 3 4 5" xfId="22278"/>
    <cellStyle name="出力 2 2 3 5" xfId="22279"/>
    <cellStyle name="出力 2 2 3 5 2" xfId="22280"/>
    <cellStyle name="出力 2 2 3 5 2 2" xfId="22281"/>
    <cellStyle name="出力 2 2 3 5 2 3" xfId="22282"/>
    <cellStyle name="出力 2 2 3 5 3" xfId="22283"/>
    <cellStyle name="出力 2 2 3 5 3 2" xfId="22284"/>
    <cellStyle name="出力 2 2 3 5 3 3" xfId="22285"/>
    <cellStyle name="出力 2 2 3 5 4" xfId="22286"/>
    <cellStyle name="出力 2 2 3 5 5" xfId="22287"/>
    <cellStyle name="出力 2 2 3 6" xfId="22288"/>
    <cellStyle name="出力 2 2 3 6 2" xfId="22289"/>
    <cellStyle name="出力 2 2 3 6 2 2" xfId="22290"/>
    <cellStyle name="出力 2 2 3 6 2 3" xfId="22291"/>
    <cellStyle name="出力 2 2 3 6 3" xfId="22292"/>
    <cellStyle name="出力 2 2 3 6 3 2" xfId="22293"/>
    <cellStyle name="出力 2 2 3 6 3 3" xfId="22294"/>
    <cellStyle name="出力 2 2 3 6 4" xfId="22295"/>
    <cellStyle name="出力 2 2 3 6 5" xfId="22296"/>
    <cellStyle name="出力 2 2 3 7" xfId="22297"/>
    <cellStyle name="出力 2 2 3 7 2" xfId="22298"/>
    <cellStyle name="出力 2 2 3 7 3" xfId="22299"/>
    <cellStyle name="出力 2 2 3 8" xfId="22300"/>
    <cellStyle name="出力 2 2 3 8 2" xfId="22301"/>
    <cellStyle name="出力 2 2 3 8 3" xfId="22302"/>
    <cellStyle name="出力 2 2 3 9" xfId="22303"/>
    <cellStyle name="出力 2 2 4" xfId="22304"/>
    <cellStyle name="出力 2 2 4 2" xfId="22305"/>
    <cellStyle name="出力 2 2 4 2 2" xfId="22306"/>
    <cellStyle name="出力 2 2 4 2 3" xfId="22307"/>
    <cellStyle name="出力 2 2 4 3" xfId="22308"/>
    <cellStyle name="出力 2 2 4 3 2" xfId="22309"/>
    <cellStyle name="出力 2 2 4 3 3" xfId="22310"/>
    <cellStyle name="出力 2 2 4 4" xfId="22311"/>
    <cellStyle name="出力 2 2 4 5" xfId="22312"/>
    <cellStyle name="出力 2 2 5" xfId="22313"/>
    <cellStyle name="出力 2 2 5 2" xfId="22314"/>
    <cellStyle name="出力 2 2 5 2 2" xfId="22315"/>
    <cellStyle name="出力 2 2 5 2 3" xfId="22316"/>
    <cellStyle name="出力 2 2 5 3" xfId="22317"/>
    <cellStyle name="出力 2 2 5 3 2" xfId="22318"/>
    <cellStyle name="出力 2 2 5 3 3" xfId="22319"/>
    <cellStyle name="出力 2 2 5 4" xfId="22320"/>
    <cellStyle name="出力 2 2 5 5" xfId="22321"/>
    <cellStyle name="出力 2 2 6" xfId="22322"/>
    <cellStyle name="出力 2 2 6 2" xfId="22323"/>
    <cellStyle name="出力 2 2 6 2 2" xfId="22324"/>
    <cellStyle name="出力 2 2 6 2 3" xfId="22325"/>
    <cellStyle name="出力 2 2 6 3" xfId="22326"/>
    <cellStyle name="出力 2 2 6 3 2" xfId="22327"/>
    <cellStyle name="出力 2 2 6 3 3" xfId="22328"/>
    <cellStyle name="出力 2 2 6 4" xfId="22329"/>
    <cellStyle name="出力 2 2 6 5" xfId="22330"/>
    <cellStyle name="出力 2 2 7" xfId="22331"/>
    <cellStyle name="出力 2 2 7 2" xfId="22332"/>
    <cellStyle name="出力 2 2 7 3" xfId="22333"/>
    <cellStyle name="出力 2 2 8" xfId="22334"/>
    <cellStyle name="出力 2 2 9" xfId="22335"/>
    <cellStyle name="出力 2 3" xfId="22336"/>
    <cellStyle name="出力 2 3 10" xfId="22337"/>
    <cellStyle name="出力 2 3 2" xfId="22338"/>
    <cellStyle name="出力 2 3 2 2" xfId="22339"/>
    <cellStyle name="出力 2 3 2 2 2" xfId="22340"/>
    <cellStyle name="出力 2 3 2 2 3" xfId="22341"/>
    <cellStyle name="出力 2 3 2 3" xfId="22342"/>
    <cellStyle name="出力 2 3 2 3 2" xfId="22343"/>
    <cellStyle name="出力 2 3 2 3 3" xfId="22344"/>
    <cellStyle name="出力 2 3 2 4" xfId="22345"/>
    <cellStyle name="出力 2 3 2 5" xfId="22346"/>
    <cellStyle name="出力 2 3 3" xfId="22347"/>
    <cellStyle name="出力 2 3 3 2" xfId="22348"/>
    <cellStyle name="出力 2 3 3 2 2" xfId="22349"/>
    <cellStyle name="出力 2 3 3 2 3" xfId="22350"/>
    <cellStyle name="出力 2 3 3 3" xfId="22351"/>
    <cellStyle name="出力 2 3 3 3 2" xfId="22352"/>
    <cellStyle name="出力 2 3 3 3 3" xfId="22353"/>
    <cellStyle name="出力 2 3 3 4" xfId="22354"/>
    <cellStyle name="出力 2 3 3 5" xfId="22355"/>
    <cellStyle name="出力 2 3 4" xfId="22356"/>
    <cellStyle name="出力 2 3 4 2" xfId="22357"/>
    <cellStyle name="出力 2 3 4 2 2" xfId="22358"/>
    <cellStyle name="出力 2 3 4 2 3" xfId="22359"/>
    <cellStyle name="出力 2 3 4 3" xfId="22360"/>
    <cellStyle name="出力 2 3 4 3 2" xfId="22361"/>
    <cellStyle name="出力 2 3 4 3 3" xfId="22362"/>
    <cellStyle name="出力 2 3 4 4" xfId="22363"/>
    <cellStyle name="出力 2 3 4 5" xfId="22364"/>
    <cellStyle name="出力 2 3 5" xfId="22365"/>
    <cellStyle name="出力 2 3 5 2" xfId="22366"/>
    <cellStyle name="出力 2 3 5 2 2" xfId="22367"/>
    <cellStyle name="出力 2 3 5 2 3" xfId="22368"/>
    <cellStyle name="出力 2 3 5 3" xfId="22369"/>
    <cellStyle name="出力 2 3 5 3 2" xfId="22370"/>
    <cellStyle name="出力 2 3 5 3 3" xfId="22371"/>
    <cellStyle name="出力 2 3 5 4" xfId="22372"/>
    <cellStyle name="出力 2 3 5 5" xfId="22373"/>
    <cellStyle name="出力 2 3 6" xfId="22374"/>
    <cellStyle name="出力 2 3 6 2" xfId="22375"/>
    <cellStyle name="出力 2 3 6 2 2" xfId="22376"/>
    <cellStyle name="出力 2 3 6 2 3" xfId="22377"/>
    <cellStyle name="出力 2 3 6 3" xfId="22378"/>
    <cellStyle name="出力 2 3 6 3 2" xfId="22379"/>
    <cellStyle name="出力 2 3 6 3 3" xfId="22380"/>
    <cellStyle name="出力 2 3 6 4" xfId="22381"/>
    <cellStyle name="出力 2 3 6 5" xfId="22382"/>
    <cellStyle name="出力 2 3 7" xfId="22383"/>
    <cellStyle name="出力 2 3 7 2" xfId="22384"/>
    <cellStyle name="出力 2 3 7 3" xfId="22385"/>
    <cellStyle name="出力 2 3 8" xfId="22386"/>
    <cellStyle name="出力 2 3 8 2" xfId="22387"/>
    <cellStyle name="出力 2 3 8 3" xfId="22388"/>
    <cellStyle name="出力 2 3 9" xfId="22389"/>
    <cellStyle name="出力 2 4" xfId="22390"/>
    <cellStyle name="出力 2 4 10" xfId="22391"/>
    <cellStyle name="出力 2 4 2" xfId="22392"/>
    <cellStyle name="出力 2 4 2 2" xfId="22393"/>
    <cellStyle name="出力 2 4 2 2 2" xfId="22394"/>
    <cellStyle name="出力 2 4 2 2 3" xfId="22395"/>
    <cellStyle name="出力 2 4 2 3" xfId="22396"/>
    <cellStyle name="出力 2 4 2 3 2" xfId="22397"/>
    <cellStyle name="出力 2 4 2 3 3" xfId="22398"/>
    <cellStyle name="出力 2 4 2 4" xfId="22399"/>
    <cellStyle name="出力 2 4 2 5" xfId="22400"/>
    <cellStyle name="出力 2 4 3" xfId="22401"/>
    <cellStyle name="出力 2 4 3 2" xfId="22402"/>
    <cellStyle name="出力 2 4 3 2 2" xfId="22403"/>
    <cellStyle name="出力 2 4 3 2 3" xfId="22404"/>
    <cellStyle name="出力 2 4 3 3" xfId="22405"/>
    <cellStyle name="出力 2 4 3 3 2" xfId="22406"/>
    <cellStyle name="出力 2 4 3 3 3" xfId="22407"/>
    <cellStyle name="出力 2 4 3 4" xfId="22408"/>
    <cellStyle name="出力 2 4 3 5" xfId="22409"/>
    <cellStyle name="出力 2 4 4" xfId="22410"/>
    <cellStyle name="出力 2 4 4 2" xfId="22411"/>
    <cellStyle name="出力 2 4 4 2 2" xfId="22412"/>
    <cellStyle name="出力 2 4 4 2 3" xfId="22413"/>
    <cellStyle name="出力 2 4 4 3" xfId="22414"/>
    <cellStyle name="出力 2 4 4 3 2" xfId="22415"/>
    <cellStyle name="出力 2 4 4 3 3" xfId="22416"/>
    <cellStyle name="出力 2 4 4 4" xfId="22417"/>
    <cellStyle name="出力 2 4 4 5" xfId="22418"/>
    <cellStyle name="出力 2 4 5" xfId="22419"/>
    <cellStyle name="出力 2 4 5 2" xfId="22420"/>
    <cellStyle name="出力 2 4 5 2 2" xfId="22421"/>
    <cellStyle name="出力 2 4 5 2 3" xfId="22422"/>
    <cellStyle name="出力 2 4 5 3" xfId="22423"/>
    <cellStyle name="出力 2 4 5 3 2" xfId="22424"/>
    <cellStyle name="出力 2 4 5 3 3" xfId="22425"/>
    <cellStyle name="出力 2 4 5 4" xfId="22426"/>
    <cellStyle name="出力 2 4 5 5" xfId="22427"/>
    <cellStyle name="出力 2 4 6" xfId="22428"/>
    <cellStyle name="出力 2 4 6 2" xfId="22429"/>
    <cellStyle name="出力 2 4 6 2 2" xfId="22430"/>
    <cellStyle name="出力 2 4 6 2 3" xfId="22431"/>
    <cellStyle name="出力 2 4 6 3" xfId="22432"/>
    <cellStyle name="出力 2 4 6 3 2" xfId="22433"/>
    <cellStyle name="出力 2 4 6 3 3" xfId="22434"/>
    <cellStyle name="出力 2 4 6 4" xfId="22435"/>
    <cellStyle name="出力 2 4 6 5" xfId="22436"/>
    <cellStyle name="出力 2 4 7" xfId="22437"/>
    <cellStyle name="出力 2 4 7 2" xfId="22438"/>
    <cellStyle name="出力 2 4 7 3" xfId="22439"/>
    <cellStyle name="出力 2 4 8" xfId="22440"/>
    <cellStyle name="出力 2 4 8 2" xfId="22441"/>
    <cellStyle name="出力 2 4 8 3" xfId="22442"/>
    <cellStyle name="出力 2 4 9" xfId="22443"/>
    <cellStyle name="出力 2 5" xfId="22444"/>
    <cellStyle name="出力 2 5 2" xfId="22445"/>
    <cellStyle name="出力 2 5 2 2" xfId="22446"/>
    <cellStyle name="出力 2 5 2 3" xfId="22447"/>
    <cellStyle name="出力 2 5 3" xfId="22448"/>
    <cellStyle name="出力 2 5 3 2" xfId="22449"/>
    <cellStyle name="出力 2 5 3 3" xfId="22450"/>
    <cellStyle name="出力 2 5 4" xfId="22451"/>
    <cellStyle name="出力 2 5 5" xfId="22452"/>
    <cellStyle name="出力 2 6" xfId="22453"/>
    <cellStyle name="出力 2 6 2" xfId="22454"/>
    <cellStyle name="出力 2 6 2 2" xfId="22455"/>
    <cellStyle name="出力 2 6 2 3" xfId="22456"/>
    <cellStyle name="出力 2 6 3" xfId="22457"/>
    <cellStyle name="出力 2 6 3 2" xfId="22458"/>
    <cellStyle name="出力 2 6 3 3" xfId="22459"/>
    <cellStyle name="出力 2 6 4" xfId="22460"/>
    <cellStyle name="出力 2 6 5" xfId="22461"/>
    <cellStyle name="出力 2 7" xfId="22462"/>
    <cellStyle name="出力 2 7 2" xfId="22463"/>
    <cellStyle name="出力 2 7 2 2" xfId="22464"/>
    <cellStyle name="出力 2 7 2 3" xfId="22465"/>
    <cellStyle name="出力 2 7 3" xfId="22466"/>
    <cellStyle name="出力 2 7 3 2" xfId="22467"/>
    <cellStyle name="出力 2 7 3 3" xfId="22468"/>
    <cellStyle name="出力 2 7 4" xfId="22469"/>
    <cellStyle name="出力 2 7 5" xfId="22470"/>
    <cellStyle name="出力 2 8" xfId="22471"/>
    <cellStyle name="出力 2 8 2" xfId="22472"/>
    <cellStyle name="出力 2 8 3" xfId="22473"/>
    <cellStyle name="出力 2 9" xfId="22474"/>
    <cellStyle name="出力 20" xfId="22475"/>
    <cellStyle name="出力 20 10" xfId="22476"/>
    <cellStyle name="出力 20 11" xfId="22477"/>
    <cellStyle name="出力 20 12" xfId="46022"/>
    <cellStyle name="出力 20 13" xfId="45717"/>
    <cellStyle name="出力 20 2" xfId="22478"/>
    <cellStyle name="出力 20 2 10" xfId="46253"/>
    <cellStyle name="出力 20 2 11" xfId="46485"/>
    <cellStyle name="出力 20 2 2" xfId="22479"/>
    <cellStyle name="出力 20 2 2 10" xfId="22480"/>
    <cellStyle name="出力 20 2 2 2" xfId="22481"/>
    <cellStyle name="出力 20 2 2 2 2" xfId="22482"/>
    <cellStyle name="出力 20 2 2 2 2 2" xfId="22483"/>
    <cellStyle name="出力 20 2 2 2 2 3" xfId="22484"/>
    <cellStyle name="出力 20 2 2 2 3" xfId="22485"/>
    <cellStyle name="出力 20 2 2 2 3 2" xfId="22486"/>
    <cellStyle name="出力 20 2 2 2 3 3" xfId="22487"/>
    <cellStyle name="出力 20 2 2 2 4" xfId="22488"/>
    <cellStyle name="出力 20 2 2 2 5" xfId="22489"/>
    <cellStyle name="出力 20 2 2 3" xfId="22490"/>
    <cellStyle name="出力 20 2 2 3 2" xfId="22491"/>
    <cellStyle name="出力 20 2 2 3 2 2" xfId="22492"/>
    <cellStyle name="出力 20 2 2 3 2 3" xfId="22493"/>
    <cellStyle name="出力 20 2 2 3 3" xfId="22494"/>
    <cellStyle name="出力 20 2 2 3 3 2" xfId="22495"/>
    <cellStyle name="出力 20 2 2 3 3 3" xfId="22496"/>
    <cellStyle name="出力 20 2 2 3 4" xfId="22497"/>
    <cellStyle name="出力 20 2 2 3 5" xfId="22498"/>
    <cellStyle name="出力 20 2 2 4" xfId="22499"/>
    <cellStyle name="出力 20 2 2 4 2" xfId="22500"/>
    <cellStyle name="出力 20 2 2 4 2 2" xfId="22501"/>
    <cellStyle name="出力 20 2 2 4 2 3" xfId="22502"/>
    <cellStyle name="出力 20 2 2 4 3" xfId="22503"/>
    <cellStyle name="出力 20 2 2 4 3 2" xfId="22504"/>
    <cellStyle name="出力 20 2 2 4 3 3" xfId="22505"/>
    <cellStyle name="出力 20 2 2 4 4" xfId="22506"/>
    <cellStyle name="出力 20 2 2 4 5" xfId="22507"/>
    <cellStyle name="出力 20 2 2 5" xfId="22508"/>
    <cellStyle name="出力 20 2 2 5 2" xfId="22509"/>
    <cellStyle name="出力 20 2 2 5 2 2" xfId="22510"/>
    <cellStyle name="出力 20 2 2 5 2 3" xfId="22511"/>
    <cellStyle name="出力 20 2 2 5 3" xfId="22512"/>
    <cellStyle name="出力 20 2 2 5 3 2" xfId="22513"/>
    <cellStyle name="出力 20 2 2 5 3 3" xfId="22514"/>
    <cellStyle name="出力 20 2 2 5 4" xfId="22515"/>
    <cellStyle name="出力 20 2 2 5 5" xfId="22516"/>
    <cellStyle name="出力 20 2 2 6" xfId="22517"/>
    <cellStyle name="出力 20 2 2 6 2" xfId="22518"/>
    <cellStyle name="出力 20 2 2 6 2 2" xfId="22519"/>
    <cellStyle name="出力 20 2 2 6 2 3" xfId="22520"/>
    <cellStyle name="出力 20 2 2 6 3" xfId="22521"/>
    <cellStyle name="出力 20 2 2 6 3 2" xfId="22522"/>
    <cellStyle name="出力 20 2 2 6 3 3" xfId="22523"/>
    <cellStyle name="出力 20 2 2 6 4" xfId="22524"/>
    <cellStyle name="出力 20 2 2 6 5" xfId="22525"/>
    <cellStyle name="出力 20 2 2 7" xfId="22526"/>
    <cellStyle name="出力 20 2 2 7 2" xfId="22527"/>
    <cellStyle name="出力 20 2 2 7 3" xfId="22528"/>
    <cellStyle name="出力 20 2 2 8" xfId="22529"/>
    <cellStyle name="出力 20 2 2 8 2" xfId="22530"/>
    <cellStyle name="出力 20 2 2 8 3" xfId="22531"/>
    <cellStyle name="出力 20 2 2 9" xfId="22532"/>
    <cellStyle name="出力 20 2 3" xfId="22533"/>
    <cellStyle name="出力 20 2 3 10" xfId="22534"/>
    <cellStyle name="出力 20 2 3 2" xfId="22535"/>
    <cellStyle name="出力 20 2 3 2 2" xfId="22536"/>
    <cellStyle name="出力 20 2 3 2 2 2" xfId="22537"/>
    <cellStyle name="出力 20 2 3 2 2 3" xfId="22538"/>
    <cellStyle name="出力 20 2 3 2 3" xfId="22539"/>
    <cellStyle name="出力 20 2 3 2 3 2" xfId="22540"/>
    <cellStyle name="出力 20 2 3 2 3 3" xfId="22541"/>
    <cellStyle name="出力 20 2 3 2 4" xfId="22542"/>
    <cellStyle name="出力 20 2 3 2 5" xfId="22543"/>
    <cellStyle name="出力 20 2 3 3" xfId="22544"/>
    <cellStyle name="出力 20 2 3 3 2" xfId="22545"/>
    <cellStyle name="出力 20 2 3 3 2 2" xfId="22546"/>
    <cellStyle name="出力 20 2 3 3 2 3" xfId="22547"/>
    <cellStyle name="出力 20 2 3 3 3" xfId="22548"/>
    <cellStyle name="出力 20 2 3 3 3 2" xfId="22549"/>
    <cellStyle name="出力 20 2 3 3 3 3" xfId="22550"/>
    <cellStyle name="出力 20 2 3 3 4" xfId="22551"/>
    <cellStyle name="出力 20 2 3 3 5" xfId="22552"/>
    <cellStyle name="出力 20 2 3 4" xfId="22553"/>
    <cellStyle name="出力 20 2 3 4 2" xfId="22554"/>
    <cellStyle name="出力 20 2 3 4 2 2" xfId="22555"/>
    <cellStyle name="出力 20 2 3 4 2 3" xfId="22556"/>
    <cellStyle name="出力 20 2 3 4 3" xfId="22557"/>
    <cellStyle name="出力 20 2 3 4 3 2" xfId="22558"/>
    <cellStyle name="出力 20 2 3 4 3 3" xfId="22559"/>
    <cellStyle name="出力 20 2 3 4 4" xfId="22560"/>
    <cellStyle name="出力 20 2 3 4 5" xfId="22561"/>
    <cellStyle name="出力 20 2 3 5" xfId="22562"/>
    <cellStyle name="出力 20 2 3 5 2" xfId="22563"/>
    <cellStyle name="出力 20 2 3 5 2 2" xfId="22564"/>
    <cellStyle name="出力 20 2 3 5 2 3" xfId="22565"/>
    <cellStyle name="出力 20 2 3 5 3" xfId="22566"/>
    <cellStyle name="出力 20 2 3 5 3 2" xfId="22567"/>
    <cellStyle name="出力 20 2 3 5 3 3" xfId="22568"/>
    <cellStyle name="出力 20 2 3 5 4" xfId="22569"/>
    <cellStyle name="出力 20 2 3 5 5" xfId="22570"/>
    <cellStyle name="出力 20 2 3 6" xfId="22571"/>
    <cellStyle name="出力 20 2 3 6 2" xfId="22572"/>
    <cellStyle name="出力 20 2 3 6 2 2" xfId="22573"/>
    <cellStyle name="出力 20 2 3 6 2 3" xfId="22574"/>
    <cellStyle name="出力 20 2 3 6 3" xfId="22575"/>
    <cellStyle name="出力 20 2 3 6 3 2" xfId="22576"/>
    <cellStyle name="出力 20 2 3 6 3 3" xfId="22577"/>
    <cellStyle name="出力 20 2 3 6 4" xfId="22578"/>
    <cellStyle name="出力 20 2 3 6 5" xfId="22579"/>
    <cellStyle name="出力 20 2 3 7" xfId="22580"/>
    <cellStyle name="出力 20 2 3 7 2" xfId="22581"/>
    <cellStyle name="出力 20 2 3 7 3" xfId="22582"/>
    <cellStyle name="出力 20 2 3 8" xfId="22583"/>
    <cellStyle name="出力 20 2 3 8 2" xfId="22584"/>
    <cellStyle name="出力 20 2 3 8 3" xfId="22585"/>
    <cellStyle name="出力 20 2 3 9" xfId="22586"/>
    <cellStyle name="出力 20 2 4" xfId="22587"/>
    <cellStyle name="出力 20 2 4 2" xfId="22588"/>
    <cellStyle name="出力 20 2 4 2 2" xfId="22589"/>
    <cellStyle name="出力 20 2 4 2 3" xfId="22590"/>
    <cellStyle name="出力 20 2 4 3" xfId="22591"/>
    <cellStyle name="出力 20 2 4 3 2" xfId="22592"/>
    <cellStyle name="出力 20 2 4 3 3" xfId="22593"/>
    <cellStyle name="出力 20 2 4 4" xfId="22594"/>
    <cellStyle name="出力 20 2 4 5" xfId="22595"/>
    <cellStyle name="出力 20 2 5" xfId="22596"/>
    <cellStyle name="出力 20 2 5 2" xfId="22597"/>
    <cellStyle name="出力 20 2 5 2 2" xfId="22598"/>
    <cellStyle name="出力 20 2 5 2 3" xfId="22599"/>
    <cellStyle name="出力 20 2 5 3" xfId="22600"/>
    <cellStyle name="出力 20 2 5 3 2" xfId="22601"/>
    <cellStyle name="出力 20 2 5 3 3" xfId="22602"/>
    <cellStyle name="出力 20 2 5 4" xfId="22603"/>
    <cellStyle name="出力 20 2 5 5" xfId="22604"/>
    <cellStyle name="出力 20 2 6" xfId="22605"/>
    <cellStyle name="出力 20 2 6 2" xfId="22606"/>
    <cellStyle name="出力 20 2 6 2 2" xfId="22607"/>
    <cellStyle name="出力 20 2 6 2 3" xfId="22608"/>
    <cellStyle name="出力 20 2 6 3" xfId="22609"/>
    <cellStyle name="出力 20 2 6 3 2" xfId="22610"/>
    <cellStyle name="出力 20 2 6 3 3" xfId="22611"/>
    <cellStyle name="出力 20 2 6 4" xfId="22612"/>
    <cellStyle name="出力 20 2 6 5" xfId="22613"/>
    <cellStyle name="出力 20 2 7" xfId="22614"/>
    <cellStyle name="出力 20 2 7 2" xfId="22615"/>
    <cellStyle name="出力 20 2 7 3" xfId="22616"/>
    <cellStyle name="出力 20 2 8" xfId="22617"/>
    <cellStyle name="出力 20 2 9" xfId="22618"/>
    <cellStyle name="出力 20 3" xfId="22619"/>
    <cellStyle name="出力 20 3 10" xfId="22620"/>
    <cellStyle name="出力 20 3 2" xfId="22621"/>
    <cellStyle name="出力 20 3 2 2" xfId="22622"/>
    <cellStyle name="出力 20 3 2 2 2" xfId="22623"/>
    <cellStyle name="出力 20 3 2 2 3" xfId="22624"/>
    <cellStyle name="出力 20 3 2 3" xfId="22625"/>
    <cellStyle name="出力 20 3 2 3 2" xfId="22626"/>
    <cellStyle name="出力 20 3 2 3 3" xfId="22627"/>
    <cellStyle name="出力 20 3 2 4" xfId="22628"/>
    <cellStyle name="出力 20 3 2 5" xfId="22629"/>
    <cellStyle name="出力 20 3 3" xfId="22630"/>
    <cellStyle name="出力 20 3 3 2" xfId="22631"/>
    <cellStyle name="出力 20 3 3 2 2" xfId="22632"/>
    <cellStyle name="出力 20 3 3 2 3" xfId="22633"/>
    <cellStyle name="出力 20 3 3 3" xfId="22634"/>
    <cellStyle name="出力 20 3 3 3 2" xfId="22635"/>
    <cellStyle name="出力 20 3 3 3 3" xfId="22636"/>
    <cellStyle name="出力 20 3 3 4" xfId="22637"/>
    <cellStyle name="出力 20 3 3 5" xfId="22638"/>
    <cellStyle name="出力 20 3 4" xfId="22639"/>
    <cellStyle name="出力 20 3 4 2" xfId="22640"/>
    <cellStyle name="出力 20 3 4 2 2" xfId="22641"/>
    <cellStyle name="出力 20 3 4 2 3" xfId="22642"/>
    <cellStyle name="出力 20 3 4 3" xfId="22643"/>
    <cellStyle name="出力 20 3 4 3 2" xfId="22644"/>
    <cellStyle name="出力 20 3 4 3 3" xfId="22645"/>
    <cellStyle name="出力 20 3 4 4" xfId="22646"/>
    <cellStyle name="出力 20 3 4 5" xfId="22647"/>
    <cellStyle name="出力 20 3 5" xfId="22648"/>
    <cellStyle name="出力 20 3 5 2" xfId="22649"/>
    <cellStyle name="出力 20 3 5 2 2" xfId="22650"/>
    <cellStyle name="出力 20 3 5 2 3" xfId="22651"/>
    <cellStyle name="出力 20 3 5 3" xfId="22652"/>
    <cellStyle name="出力 20 3 5 3 2" xfId="22653"/>
    <cellStyle name="出力 20 3 5 3 3" xfId="22654"/>
    <cellStyle name="出力 20 3 5 4" xfId="22655"/>
    <cellStyle name="出力 20 3 5 5" xfId="22656"/>
    <cellStyle name="出力 20 3 6" xfId="22657"/>
    <cellStyle name="出力 20 3 6 2" xfId="22658"/>
    <cellStyle name="出力 20 3 6 2 2" xfId="22659"/>
    <cellStyle name="出力 20 3 6 2 3" xfId="22660"/>
    <cellStyle name="出力 20 3 6 3" xfId="22661"/>
    <cellStyle name="出力 20 3 6 3 2" xfId="22662"/>
    <cellStyle name="出力 20 3 6 3 3" xfId="22663"/>
    <cellStyle name="出力 20 3 6 4" xfId="22664"/>
    <cellStyle name="出力 20 3 6 5" xfId="22665"/>
    <cellStyle name="出力 20 3 7" xfId="22666"/>
    <cellStyle name="出力 20 3 7 2" xfId="22667"/>
    <cellStyle name="出力 20 3 7 3" xfId="22668"/>
    <cellStyle name="出力 20 3 8" xfId="22669"/>
    <cellStyle name="出力 20 3 8 2" xfId="22670"/>
    <cellStyle name="出力 20 3 8 3" xfId="22671"/>
    <cellStyle name="出力 20 3 9" xfId="22672"/>
    <cellStyle name="出力 20 4" xfId="22673"/>
    <cellStyle name="出力 20 4 10" xfId="22674"/>
    <cellStyle name="出力 20 4 2" xfId="22675"/>
    <cellStyle name="出力 20 4 2 2" xfId="22676"/>
    <cellStyle name="出力 20 4 2 2 2" xfId="22677"/>
    <cellStyle name="出力 20 4 2 2 3" xfId="22678"/>
    <cellStyle name="出力 20 4 2 3" xfId="22679"/>
    <cellStyle name="出力 20 4 2 3 2" xfId="22680"/>
    <cellStyle name="出力 20 4 2 3 3" xfId="22681"/>
    <cellStyle name="出力 20 4 2 4" xfId="22682"/>
    <cellStyle name="出力 20 4 2 5" xfId="22683"/>
    <cellStyle name="出力 20 4 3" xfId="22684"/>
    <cellStyle name="出力 20 4 3 2" xfId="22685"/>
    <cellStyle name="出力 20 4 3 2 2" xfId="22686"/>
    <cellStyle name="出力 20 4 3 2 3" xfId="22687"/>
    <cellStyle name="出力 20 4 3 3" xfId="22688"/>
    <cellStyle name="出力 20 4 3 3 2" xfId="22689"/>
    <cellStyle name="出力 20 4 3 3 3" xfId="22690"/>
    <cellStyle name="出力 20 4 3 4" xfId="22691"/>
    <cellStyle name="出力 20 4 3 5" xfId="22692"/>
    <cellStyle name="出力 20 4 4" xfId="22693"/>
    <cellStyle name="出力 20 4 4 2" xfId="22694"/>
    <cellStyle name="出力 20 4 4 2 2" xfId="22695"/>
    <cellStyle name="出力 20 4 4 2 3" xfId="22696"/>
    <cellStyle name="出力 20 4 4 3" xfId="22697"/>
    <cellStyle name="出力 20 4 4 3 2" xfId="22698"/>
    <cellStyle name="出力 20 4 4 3 3" xfId="22699"/>
    <cellStyle name="出力 20 4 4 4" xfId="22700"/>
    <cellStyle name="出力 20 4 4 5" xfId="22701"/>
    <cellStyle name="出力 20 4 5" xfId="22702"/>
    <cellStyle name="出力 20 4 5 2" xfId="22703"/>
    <cellStyle name="出力 20 4 5 2 2" xfId="22704"/>
    <cellStyle name="出力 20 4 5 2 3" xfId="22705"/>
    <cellStyle name="出力 20 4 5 3" xfId="22706"/>
    <cellStyle name="出力 20 4 5 3 2" xfId="22707"/>
    <cellStyle name="出力 20 4 5 3 3" xfId="22708"/>
    <cellStyle name="出力 20 4 5 4" xfId="22709"/>
    <cellStyle name="出力 20 4 5 5" xfId="22710"/>
    <cellStyle name="出力 20 4 6" xfId="22711"/>
    <cellStyle name="出力 20 4 6 2" xfId="22712"/>
    <cellStyle name="出力 20 4 6 2 2" xfId="22713"/>
    <cellStyle name="出力 20 4 6 2 3" xfId="22714"/>
    <cellStyle name="出力 20 4 6 3" xfId="22715"/>
    <cellStyle name="出力 20 4 6 3 2" xfId="22716"/>
    <cellStyle name="出力 20 4 6 3 3" xfId="22717"/>
    <cellStyle name="出力 20 4 6 4" xfId="22718"/>
    <cellStyle name="出力 20 4 6 5" xfId="22719"/>
    <cellStyle name="出力 20 4 7" xfId="22720"/>
    <cellStyle name="出力 20 4 7 2" xfId="22721"/>
    <cellStyle name="出力 20 4 7 3" xfId="22722"/>
    <cellStyle name="出力 20 4 8" xfId="22723"/>
    <cellStyle name="出力 20 4 8 2" xfId="22724"/>
    <cellStyle name="出力 20 4 8 3" xfId="22725"/>
    <cellStyle name="出力 20 4 9" xfId="22726"/>
    <cellStyle name="出力 20 5" xfId="22727"/>
    <cellStyle name="出力 20 5 2" xfId="22728"/>
    <cellStyle name="出力 20 5 2 2" xfId="22729"/>
    <cellStyle name="出力 20 5 2 3" xfId="22730"/>
    <cellStyle name="出力 20 5 3" xfId="22731"/>
    <cellStyle name="出力 20 5 3 2" xfId="22732"/>
    <cellStyle name="出力 20 5 3 3" xfId="22733"/>
    <cellStyle name="出力 20 5 4" xfId="22734"/>
    <cellStyle name="出力 20 5 5" xfId="22735"/>
    <cellStyle name="出力 20 6" xfId="22736"/>
    <cellStyle name="出力 20 6 2" xfId="22737"/>
    <cellStyle name="出力 20 6 2 2" xfId="22738"/>
    <cellStyle name="出力 20 6 2 3" xfId="22739"/>
    <cellStyle name="出力 20 6 3" xfId="22740"/>
    <cellStyle name="出力 20 6 3 2" xfId="22741"/>
    <cellStyle name="出力 20 6 3 3" xfId="22742"/>
    <cellStyle name="出力 20 6 4" xfId="22743"/>
    <cellStyle name="出力 20 6 5" xfId="22744"/>
    <cellStyle name="出力 20 7" xfId="22745"/>
    <cellStyle name="出力 20 7 2" xfId="22746"/>
    <cellStyle name="出力 20 7 2 2" xfId="22747"/>
    <cellStyle name="出力 20 7 2 3" xfId="22748"/>
    <cellStyle name="出力 20 7 3" xfId="22749"/>
    <cellStyle name="出力 20 7 3 2" xfId="22750"/>
    <cellStyle name="出力 20 7 3 3" xfId="22751"/>
    <cellStyle name="出力 20 7 4" xfId="22752"/>
    <cellStyle name="出力 20 7 5" xfId="22753"/>
    <cellStyle name="出力 20 8" xfId="22754"/>
    <cellStyle name="出力 20 8 2" xfId="22755"/>
    <cellStyle name="出力 20 8 3" xfId="22756"/>
    <cellStyle name="出力 20 9" xfId="22757"/>
    <cellStyle name="出力 21" xfId="22758"/>
    <cellStyle name="出力 21 10" xfId="22759"/>
    <cellStyle name="出力 21 11" xfId="22760"/>
    <cellStyle name="出力 21 12" xfId="46023"/>
    <cellStyle name="出力 21 13" xfId="45716"/>
    <cellStyle name="出力 21 2" xfId="22761"/>
    <cellStyle name="出力 21 2 10" xfId="46254"/>
    <cellStyle name="出力 21 2 11" xfId="46486"/>
    <cellStyle name="出力 21 2 2" xfId="22762"/>
    <cellStyle name="出力 21 2 2 10" xfId="22763"/>
    <cellStyle name="出力 21 2 2 2" xfId="22764"/>
    <cellStyle name="出力 21 2 2 2 2" xfId="22765"/>
    <cellStyle name="出力 21 2 2 2 2 2" xfId="22766"/>
    <cellStyle name="出力 21 2 2 2 2 3" xfId="22767"/>
    <cellStyle name="出力 21 2 2 2 3" xfId="22768"/>
    <cellStyle name="出力 21 2 2 2 3 2" xfId="22769"/>
    <cellStyle name="出力 21 2 2 2 3 3" xfId="22770"/>
    <cellStyle name="出力 21 2 2 2 4" xfId="22771"/>
    <cellStyle name="出力 21 2 2 2 5" xfId="22772"/>
    <cellStyle name="出力 21 2 2 3" xfId="22773"/>
    <cellStyle name="出力 21 2 2 3 2" xfId="22774"/>
    <cellStyle name="出力 21 2 2 3 2 2" xfId="22775"/>
    <cellStyle name="出力 21 2 2 3 2 3" xfId="22776"/>
    <cellStyle name="出力 21 2 2 3 3" xfId="22777"/>
    <cellStyle name="出力 21 2 2 3 3 2" xfId="22778"/>
    <cellStyle name="出力 21 2 2 3 3 3" xfId="22779"/>
    <cellStyle name="出力 21 2 2 3 4" xfId="22780"/>
    <cellStyle name="出力 21 2 2 3 5" xfId="22781"/>
    <cellStyle name="出力 21 2 2 4" xfId="22782"/>
    <cellStyle name="出力 21 2 2 4 2" xfId="22783"/>
    <cellStyle name="出力 21 2 2 4 2 2" xfId="22784"/>
    <cellStyle name="出力 21 2 2 4 2 3" xfId="22785"/>
    <cellStyle name="出力 21 2 2 4 3" xfId="22786"/>
    <cellStyle name="出力 21 2 2 4 3 2" xfId="22787"/>
    <cellStyle name="出力 21 2 2 4 3 3" xfId="22788"/>
    <cellStyle name="出力 21 2 2 4 4" xfId="22789"/>
    <cellStyle name="出力 21 2 2 4 5" xfId="22790"/>
    <cellStyle name="出力 21 2 2 5" xfId="22791"/>
    <cellStyle name="出力 21 2 2 5 2" xfId="22792"/>
    <cellStyle name="出力 21 2 2 5 2 2" xfId="22793"/>
    <cellStyle name="出力 21 2 2 5 2 3" xfId="22794"/>
    <cellStyle name="出力 21 2 2 5 3" xfId="22795"/>
    <cellStyle name="出力 21 2 2 5 3 2" xfId="22796"/>
    <cellStyle name="出力 21 2 2 5 3 3" xfId="22797"/>
    <cellStyle name="出力 21 2 2 5 4" xfId="22798"/>
    <cellStyle name="出力 21 2 2 5 5" xfId="22799"/>
    <cellStyle name="出力 21 2 2 6" xfId="22800"/>
    <cellStyle name="出力 21 2 2 6 2" xfId="22801"/>
    <cellStyle name="出力 21 2 2 6 2 2" xfId="22802"/>
    <cellStyle name="出力 21 2 2 6 2 3" xfId="22803"/>
    <cellStyle name="出力 21 2 2 6 3" xfId="22804"/>
    <cellStyle name="出力 21 2 2 6 3 2" xfId="22805"/>
    <cellStyle name="出力 21 2 2 6 3 3" xfId="22806"/>
    <cellStyle name="出力 21 2 2 6 4" xfId="22807"/>
    <cellStyle name="出力 21 2 2 6 5" xfId="22808"/>
    <cellStyle name="出力 21 2 2 7" xfId="22809"/>
    <cellStyle name="出力 21 2 2 7 2" xfId="22810"/>
    <cellStyle name="出力 21 2 2 7 3" xfId="22811"/>
    <cellStyle name="出力 21 2 2 8" xfId="22812"/>
    <cellStyle name="出力 21 2 2 8 2" xfId="22813"/>
    <cellStyle name="出力 21 2 2 8 3" xfId="22814"/>
    <cellStyle name="出力 21 2 2 9" xfId="22815"/>
    <cellStyle name="出力 21 2 3" xfId="22816"/>
    <cellStyle name="出力 21 2 3 10" xfId="22817"/>
    <cellStyle name="出力 21 2 3 2" xfId="22818"/>
    <cellStyle name="出力 21 2 3 2 2" xfId="22819"/>
    <cellStyle name="出力 21 2 3 2 2 2" xfId="22820"/>
    <cellStyle name="出力 21 2 3 2 2 3" xfId="22821"/>
    <cellStyle name="出力 21 2 3 2 3" xfId="22822"/>
    <cellStyle name="出力 21 2 3 2 3 2" xfId="22823"/>
    <cellStyle name="出力 21 2 3 2 3 3" xfId="22824"/>
    <cellStyle name="出力 21 2 3 2 4" xfId="22825"/>
    <cellStyle name="出力 21 2 3 2 5" xfId="22826"/>
    <cellStyle name="出力 21 2 3 3" xfId="22827"/>
    <cellStyle name="出力 21 2 3 3 2" xfId="22828"/>
    <cellStyle name="出力 21 2 3 3 2 2" xfId="22829"/>
    <cellStyle name="出力 21 2 3 3 2 3" xfId="22830"/>
    <cellStyle name="出力 21 2 3 3 3" xfId="22831"/>
    <cellStyle name="出力 21 2 3 3 3 2" xfId="22832"/>
    <cellStyle name="出力 21 2 3 3 3 3" xfId="22833"/>
    <cellStyle name="出力 21 2 3 3 4" xfId="22834"/>
    <cellStyle name="出力 21 2 3 3 5" xfId="22835"/>
    <cellStyle name="出力 21 2 3 4" xfId="22836"/>
    <cellStyle name="出力 21 2 3 4 2" xfId="22837"/>
    <cellStyle name="出力 21 2 3 4 2 2" xfId="22838"/>
    <cellStyle name="出力 21 2 3 4 2 3" xfId="22839"/>
    <cellStyle name="出力 21 2 3 4 3" xfId="22840"/>
    <cellStyle name="出力 21 2 3 4 3 2" xfId="22841"/>
    <cellStyle name="出力 21 2 3 4 3 3" xfId="22842"/>
    <cellStyle name="出力 21 2 3 4 4" xfId="22843"/>
    <cellStyle name="出力 21 2 3 4 5" xfId="22844"/>
    <cellStyle name="出力 21 2 3 5" xfId="22845"/>
    <cellStyle name="出力 21 2 3 5 2" xfId="22846"/>
    <cellStyle name="出力 21 2 3 5 2 2" xfId="22847"/>
    <cellStyle name="出力 21 2 3 5 2 3" xfId="22848"/>
    <cellStyle name="出力 21 2 3 5 3" xfId="22849"/>
    <cellStyle name="出力 21 2 3 5 3 2" xfId="22850"/>
    <cellStyle name="出力 21 2 3 5 3 3" xfId="22851"/>
    <cellStyle name="出力 21 2 3 5 4" xfId="22852"/>
    <cellStyle name="出力 21 2 3 5 5" xfId="22853"/>
    <cellStyle name="出力 21 2 3 6" xfId="22854"/>
    <cellStyle name="出力 21 2 3 6 2" xfId="22855"/>
    <cellStyle name="出力 21 2 3 6 2 2" xfId="22856"/>
    <cellStyle name="出力 21 2 3 6 2 3" xfId="22857"/>
    <cellStyle name="出力 21 2 3 6 3" xfId="22858"/>
    <cellStyle name="出力 21 2 3 6 3 2" xfId="22859"/>
    <cellStyle name="出力 21 2 3 6 3 3" xfId="22860"/>
    <cellStyle name="出力 21 2 3 6 4" xfId="22861"/>
    <cellStyle name="出力 21 2 3 6 5" xfId="22862"/>
    <cellStyle name="出力 21 2 3 7" xfId="22863"/>
    <cellStyle name="出力 21 2 3 7 2" xfId="22864"/>
    <cellStyle name="出力 21 2 3 7 3" xfId="22865"/>
    <cellStyle name="出力 21 2 3 8" xfId="22866"/>
    <cellStyle name="出力 21 2 3 8 2" xfId="22867"/>
    <cellStyle name="出力 21 2 3 8 3" xfId="22868"/>
    <cellStyle name="出力 21 2 3 9" xfId="22869"/>
    <cellStyle name="出力 21 2 4" xfId="22870"/>
    <cellStyle name="出力 21 2 4 2" xfId="22871"/>
    <cellStyle name="出力 21 2 4 2 2" xfId="22872"/>
    <cellStyle name="出力 21 2 4 2 3" xfId="22873"/>
    <cellStyle name="出力 21 2 4 3" xfId="22874"/>
    <cellStyle name="出力 21 2 4 3 2" xfId="22875"/>
    <cellStyle name="出力 21 2 4 3 3" xfId="22876"/>
    <cellStyle name="出力 21 2 4 4" xfId="22877"/>
    <cellStyle name="出力 21 2 4 5" xfId="22878"/>
    <cellStyle name="出力 21 2 5" xfId="22879"/>
    <cellStyle name="出力 21 2 5 2" xfId="22880"/>
    <cellStyle name="出力 21 2 5 2 2" xfId="22881"/>
    <cellStyle name="出力 21 2 5 2 3" xfId="22882"/>
    <cellStyle name="出力 21 2 5 3" xfId="22883"/>
    <cellStyle name="出力 21 2 5 3 2" xfId="22884"/>
    <cellStyle name="出力 21 2 5 3 3" xfId="22885"/>
    <cellStyle name="出力 21 2 5 4" xfId="22886"/>
    <cellStyle name="出力 21 2 5 5" xfId="22887"/>
    <cellStyle name="出力 21 2 6" xfId="22888"/>
    <cellStyle name="出力 21 2 6 2" xfId="22889"/>
    <cellStyle name="出力 21 2 6 2 2" xfId="22890"/>
    <cellStyle name="出力 21 2 6 2 3" xfId="22891"/>
    <cellStyle name="出力 21 2 6 3" xfId="22892"/>
    <cellStyle name="出力 21 2 6 3 2" xfId="22893"/>
    <cellStyle name="出力 21 2 6 3 3" xfId="22894"/>
    <cellStyle name="出力 21 2 6 4" xfId="22895"/>
    <cellStyle name="出力 21 2 6 5" xfId="22896"/>
    <cellStyle name="出力 21 2 7" xfId="22897"/>
    <cellStyle name="出力 21 2 7 2" xfId="22898"/>
    <cellStyle name="出力 21 2 7 3" xfId="22899"/>
    <cellStyle name="出力 21 2 8" xfId="22900"/>
    <cellStyle name="出力 21 2 9" xfId="22901"/>
    <cellStyle name="出力 21 3" xfId="22902"/>
    <cellStyle name="出力 21 3 10" xfId="22903"/>
    <cellStyle name="出力 21 3 2" xfId="22904"/>
    <cellStyle name="出力 21 3 2 2" xfId="22905"/>
    <cellStyle name="出力 21 3 2 2 2" xfId="22906"/>
    <cellStyle name="出力 21 3 2 2 3" xfId="22907"/>
    <cellStyle name="出力 21 3 2 3" xfId="22908"/>
    <cellStyle name="出力 21 3 2 3 2" xfId="22909"/>
    <cellStyle name="出力 21 3 2 3 3" xfId="22910"/>
    <cellStyle name="出力 21 3 2 4" xfId="22911"/>
    <cellStyle name="出力 21 3 2 5" xfId="22912"/>
    <cellStyle name="出力 21 3 3" xfId="22913"/>
    <cellStyle name="出力 21 3 3 2" xfId="22914"/>
    <cellStyle name="出力 21 3 3 2 2" xfId="22915"/>
    <cellStyle name="出力 21 3 3 2 3" xfId="22916"/>
    <cellStyle name="出力 21 3 3 3" xfId="22917"/>
    <cellStyle name="出力 21 3 3 3 2" xfId="22918"/>
    <cellStyle name="出力 21 3 3 3 3" xfId="22919"/>
    <cellStyle name="出力 21 3 3 4" xfId="22920"/>
    <cellStyle name="出力 21 3 3 5" xfId="22921"/>
    <cellStyle name="出力 21 3 4" xfId="22922"/>
    <cellStyle name="出力 21 3 4 2" xfId="22923"/>
    <cellStyle name="出力 21 3 4 2 2" xfId="22924"/>
    <cellStyle name="出力 21 3 4 2 3" xfId="22925"/>
    <cellStyle name="出力 21 3 4 3" xfId="22926"/>
    <cellStyle name="出力 21 3 4 3 2" xfId="22927"/>
    <cellStyle name="出力 21 3 4 3 3" xfId="22928"/>
    <cellStyle name="出力 21 3 4 4" xfId="22929"/>
    <cellStyle name="出力 21 3 4 5" xfId="22930"/>
    <cellStyle name="出力 21 3 5" xfId="22931"/>
    <cellStyle name="出力 21 3 5 2" xfId="22932"/>
    <cellStyle name="出力 21 3 5 2 2" xfId="22933"/>
    <cellStyle name="出力 21 3 5 2 3" xfId="22934"/>
    <cellStyle name="出力 21 3 5 3" xfId="22935"/>
    <cellStyle name="出力 21 3 5 3 2" xfId="22936"/>
    <cellStyle name="出力 21 3 5 3 3" xfId="22937"/>
    <cellStyle name="出力 21 3 5 4" xfId="22938"/>
    <cellStyle name="出力 21 3 5 5" xfId="22939"/>
    <cellStyle name="出力 21 3 6" xfId="22940"/>
    <cellStyle name="出力 21 3 6 2" xfId="22941"/>
    <cellStyle name="出力 21 3 6 2 2" xfId="22942"/>
    <cellStyle name="出力 21 3 6 2 3" xfId="22943"/>
    <cellStyle name="出力 21 3 6 3" xfId="22944"/>
    <cellStyle name="出力 21 3 6 3 2" xfId="22945"/>
    <cellStyle name="出力 21 3 6 3 3" xfId="22946"/>
    <cellStyle name="出力 21 3 6 4" xfId="22947"/>
    <cellStyle name="出力 21 3 6 5" xfId="22948"/>
    <cellStyle name="出力 21 3 7" xfId="22949"/>
    <cellStyle name="出力 21 3 7 2" xfId="22950"/>
    <cellStyle name="出力 21 3 7 3" xfId="22951"/>
    <cellStyle name="出力 21 3 8" xfId="22952"/>
    <cellStyle name="出力 21 3 8 2" xfId="22953"/>
    <cellStyle name="出力 21 3 8 3" xfId="22954"/>
    <cellStyle name="出力 21 3 9" xfId="22955"/>
    <cellStyle name="出力 21 4" xfId="22956"/>
    <cellStyle name="出力 21 4 10" xfId="22957"/>
    <cellStyle name="出力 21 4 2" xfId="22958"/>
    <cellStyle name="出力 21 4 2 2" xfId="22959"/>
    <cellStyle name="出力 21 4 2 2 2" xfId="22960"/>
    <cellStyle name="出力 21 4 2 2 3" xfId="22961"/>
    <cellStyle name="出力 21 4 2 3" xfId="22962"/>
    <cellStyle name="出力 21 4 2 3 2" xfId="22963"/>
    <cellStyle name="出力 21 4 2 3 3" xfId="22964"/>
    <cellStyle name="出力 21 4 2 4" xfId="22965"/>
    <cellStyle name="出力 21 4 2 5" xfId="22966"/>
    <cellStyle name="出力 21 4 3" xfId="22967"/>
    <cellStyle name="出力 21 4 3 2" xfId="22968"/>
    <cellStyle name="出力 21 4 3 2 2" xfId="22969"/>
    <cellStyle name="出力 21 4 3 2 3" xfId="22970"/>
    <cellStyle name="出力 21 4 3 3" xfId="22971"/>
    <cellStyle name="出力 21 4 3 3 2" xfId="22972"/>
    <cellStyle name="出力 21 4 3 3 3" xfId="22973"/>
    <cellStyle name="出力 21 4 3 4" xfId="22974"/>
    <cellStyle name="出力 21 4 3 5" xfId="22975"/>
    <cellStyle name="出力 21 4 4" xfId="22976"/>
    <cellStyle name="出力 21 4 4 2" xfId="22977"/>
    <cellStyle name="出力 21 4 4 2 2" xfId="22978"/>
    <cellStyle name="出力 21 4 4 2 3" xfId="22979"/>
    <cellStyle name="出力 21 4 4 3" xfId="22980"/>
    <cellStyle name="出力 21 4 4 3 2" xfId="22981"/>
    <cellStyle name="出力 21 4 4 3 3" xfId="22982"/>
    <cellStyle name="出力 21 4 4 4" xfId="22983"/>
    <cellStyle name="出力 21 4 4 5" xfId="22984"/>
    <cellStyle name="出力 21 4 5" xfId="22985"/>
    <cellStyle name="出力 21 4 5 2" xfId="22986"/>
    <cellStyle name="出力 21 4 5 2 2" xfId="22987"/>
    <cellStyle name="出力 21 4 5 2 3" xfId="22988"/>
    <cellStyle name="出力 21 4 5 3" xfId="22989"/>
    <cellStyle name="出力 21 4 5 3 2" xfId="22990"/>
    <cellStyle name="出力 21 4 5 3 3" xfId="22991"/>
    <cellStyle name="出力 21 4 5 4" xfId="22992"/>
    <cellStyle name="出力 21 4 5 5" xfId="22993"/>
    <cellStyle name="出力 21 4 6" xfId="22994"/>
    <cellStyle name="出力 21 4 6 2" xfId="22995"/>
    <cellStyle name="出力 21 4 6 2 2" xfId="22996"/>
    <cellStyle name="出力 21 4 6 2 3" xfId="22997"/>
    <cellStyle name="出力 21 4 6 3" xfId="22998"/>
    <cellStyle name="出力 21 4 6 3 2" xfId="22999"/>
    <cellStyle name="出力 21 4 6 3 3" xfId="23000"/>
    <cellStyle name="出力 21 4 6 4" xfId="23001"/>
    <cellStyle name="出力 21 4 6 5" xfId="23002"/>
    <cellStyle name="出力 21 4 7" xfId="23003"/>
    <cellStyle name="出力 21 4 7 2" xfId="23004"/>
    <cellStyle name="出力 21 4 7 3" xfId="23005"/>
    <cellStyle name="出力 21 4 8" xfId="23006"/>
    <cellStyle name="出力 21 4 8 2" xfId="23007"/>
    <cellStyle name="出力 21 4 8 3" xfId="23008"/>
    <cellStyle name="出力 21 4 9" xfId="23009"/>
    <cellStyle name="出力 21 5" xfId="23010"/>
    <cellStyle name="出力 21 5 2" xfId="23011"/>
    <cellStyle name="出力 21 5 2 2" xfId="23012"/>
    <cellStyle name="出力 21 5 2 3" xfId="23013"/>
    <cellStyle name="出力 21 5 3" xfId="23014"/>
    <cellStyle name="出力 21 5 3 2" xfId="23015"/>
    <cellStyle name="出力 21 5 3 3" xfId="23016"/>
    <cellStyle name="出力 21 5 4" xfId="23017"/>
    <cellStyle name="出力 21 5 5" xfId="23018"/>
    <cellStyle name="出力 21 6" xfId="23019"/>
    <cellStyle name="出力 21 6 2" xfId="23020"/>
    <cellStyle name="出力 21 6 2 2" xfId="23021"/>
    <cellStyle name="出力 21 6 2 3" xfId="23022"/>
    <cellStyle name="出力 21 6 3" xfId="23023"/>
    <cellStyle name="出力 21 6 3 2" xfId="23024"/>
    <cellStyle name="出力 21 6 3 3" xfId="23025"/>
    <cellStyle name="出力 21 6 4" xfId="23026"/>
    <cellStyle name="出力 21 6 5" xfId="23027"/>
    <cellStyle name="出力 21 7" xfId="23028"/>
    <cellStyle name="出力 21 7 2" xfId="23029"/>
    <cellStyle name="出力 21 7 2 2" xfId="23030"/>
    <cellStyle name="出力 21 7 2 3" xfId="23031"/>
    <cellStyle name="出力 21 7 3" xfId="23032"/>
    <cellStyle name="出力 21 7 3 2" xfId="23033"/>
    <cellStyle name="出力 21 7 3 3" xfId="23034"/>
    <cellStyle name="出力 21 7 4" xfId="23035"/>
    <cellStyle name="出力 21 7 5" xfId="23036"/>
    <cellStyle name="出力 21 8" xfId="23037"/>
    <cellStyle name="出力 21 8 2" xfId="23038"/>
    <cellStyle name="出力 21 8 3" xfId="23039"/>
    <cellStyle name="出力 21 9" xfId="23040"/>
    <cellStyle name="出力 22" xfId="23041"/>
    <cellStyle name="出力 22 10" xfId="23042"/>
    <cellStyle name="出力 22 11" xfId="23043"/>
    <cellStyle name="出力 22 12" xfId="46024"/>
    <cellStyle name="出力 22 13" xfId="45715"/>
    <cellStyle name="出力 22 2" xfId="23044"/>
    <cellStyle name="出力 22 2 10" xfId="46255"/>
    <cellStyle name="出力 22 2 11" xfId="46487"/>
    <cellStyle name="出力 22 2 2" xfId="23045"/>
    <cellStyle name="出力 22 2 2 10" xfId="23046"/>
    <cellStyle name="出力 22 2 2 2" xfId="23047"/>
    <cellStyle name="出力 22 2 2 2 2" xfId="23048"/>
    <cellStyle name="出力 22 2 2 2 2 2" xfId="23049"/>
    <cellStyle name="出力 22 2 2 2 2 3" xfId="23050"/>
    <cellStyle name="出力 22 2 2 2 3" xfId="23051"/>
    <cellStyle name="出力 22 2 2 2 3 2" xfId="23052"/>
    <cellStyle name="出力 22 2 2 2 3 3" xfId="23053"/>
    <cellStyle name="出力 22 2 2 2 4" xfId="23054"/>
    <cellStyle name="出力 22 2 2 2 5" xfId="23055"/>
    <cellStyle name="出力 22 2 2 3" xfId="23056"/>
    <cellStyle name="出力 22 2 2 3 2" xfId="23057"/>
    <cellStyle name="出力 22 2 2 3 2 2" xfId="23058"/>
    <cellStyle name="出力 22 2 2 3 2 3" xfId="23059"/>
    <cellStyle name="出力 22 2 2 3 3" xfId="23060"/>
    <cellStyle name="出力 22 2 2 3 3 2" xfId="23061"/>
    <cellStyle name="出力 22 2 2 3 3 3" xfId="23062"/>
    <cellStyle name="出力 22 2 2 3 4" xfId="23063"/>
    <cellStyle name="出力 22 2 2 3 5" xfId="23064"/>
    <cellStyle name="出力 22 2 2 4" xfId="23065"/>
    <cellStyle name="出力 22 2 2 4 2" xfId="23066"/>
    <cellStyle name="出力 22 2 2 4 2 2" xfId="23067"/>
    <cellStyle name="出力 22 2 2 4 2 3" xfId="23068"/>
    <cellStyle name="出力 22 2 2 4 3" xfId="23069"/>
    <cellStyle name="出力 22 2 2 4 3 2" xfId="23070"/>
    <cellStyle name="出力 22 2 2 4 3 3" xfId="23071"/>
    <cellStyle name="出力 22 2 2 4 4" xfId="23072"/>
    <cellStyle name="出力 22 2 2 4 5" xfId="23073"/>
    <cellStyle name="出力 22 2 2 5" xfId="23074"/>
    <cellStyle name="出力 22 2 2 5 2" xfId="23075"/>
    <cellStyle name="出力 22 2 2 5 2 2" xfId="23076"/>
    <cellStyle name="出力 22 2 2 5 2 3" xfId="23077"/>
    <cellStyle name="出力 22 2 2 5 3" xfId="23078"/>
    <cellStyle name="出力 22 2 2 5 3 2" xfId="23079"/>
    <cellStyle name="出力 22 2 2 5 3 3" xfId="23080"/>
    <cellStyle name="出力 22 2 2 5 4" xfId="23081"/>
    <cellStyle name="出力 22 2 2 5 5" xfId="23082"/>
    <cellStyle name="出力 22 2 2 6" xfId="23083"/>
    <cellStyle name="出力 22 2 2 6 2" xfId="23084"/>
    <cellStyle name="出力 22 2 2 6 2 2" xfId="23085"/>
    <cellStyle name="出力 22 2 2 6 2 3" xfId="23086"/>
    <cellStyle name="出力 22 2 2 6 3" xfId="23087"/>
    <cellStyle name="出力 22 2 2 6 3 2" xfId="23088"/>
    <cellStyle name="出力 22 2 2 6 3 3" xfId="23089"/>
    <cellStyle name="出力 22 2 2 6 4" xfId="23090"/>
    <cellStyle name="出力 22 2 2 6 5" xfId="23091"/>
    <cellStyle name="出力 22 2 2 7" xfId="23092"/>
    <cellStyle name="出力 22 2 2 7 2" xfId="23093"/>
    <cellStyle name="出力 22 2 2 7 3" xfId="23094"/>
    <cellStyle name="出力 22 2 2 8" xfId="23095"/>
    <cellStyle name="出力 22 2 2 8 2" xfId="23096"/>
    <cellStyle name="出力 22 2 2 8 3" xfId="23097"/>
    <cellStyle name="出力 22 2 2 9" xfId="23098"/>
    <cellStyle name="出力 22 2 3" xfId="23099"/>
    <cellStyle name="出力 22 2 3 10" xfId="23100"/>
    <cellStyle name="出力 22 2 3 2" xfId="23101"/>
    <cellStyle name="出力 22 2 3 2 2" xfId="23102"/>
    <cellStyle name="出力 22 2 3 2 2 2" xfId="23103"/>
    <cellStyle name="出力 22 2 3 2 2 3" xfId="23104"/>
    <cellStyle name="出力 22 2 3 2 3" xfId="23105"/>
    <cellStyle name="出力 22 2 3 2 3 2" xfId="23106"/>
    <cellStyle name="出力 22 2 3 2 3 3" xfId="23107"/>
    <cellStyle name="出力 22 2 3 2 4" xfId="23108"/>
    <cellStyle name="出力 22 2 3 2 5" xfId="23109"/>
    <cellStyle name="出力 22 2 3 3" xfId="23110"/>
    <cellStyle name="出力 22 2 3 3 2" xfId="23111"/>
    <cellStyle name="出力 22 2 3 3 2 2" xfId="23112"/>
    <cellStyle name="出力 22 2 3 3 2 3" xfId="23113"/>
    <cellStyle name="出力 22 2 3 3 3" xfId="23114"/>
    <cellStyle name="出力 22 2 3 3 3 2" xfId="23115"/>
    <cellStyle name="出力 22 2 3 3 3 3" xfId="23116"/>
    <cellStyle name="出力 22 2 3 3 4" xfId="23117"/>
    <cellStyle name="出力 22 2 3 3 5" xfId="23118"/>
    <cellStyle name="出力 22 2 3 4" xfId="23119"/>
    <cellStyle name="出力 22 2 3 4 2" xfId="23120"/>
    <cellStyle name="出力 22 2 3 4 2 2" xfId="23121"/>
    <cellStyle name="出力 22 2 3 4 2 3" xfId="23122"/>
    <cellStyle name="出力 22 2 3 4 3" xfId="23123"/>
    <cellStyle name="出力 22 2 3 4 3 2" xfId="23124"/>
    <cellStyle name="出力 22 2 3 4 3 3" xfId="23125"/>
    <cellStyle name="出力 22 2 3 4 4" xfId="23126"/>
    <cellStyle name="出力 22 2 3 4 5" xfId="23127"/>
    <cellStyle name="出力 22 2 3 5" xfId="23128"/>
    <cellStyle name="出力 22 2 3 5 2" xfId="23129"/>
    <cellStyle name="出力 22 2 3 5 2 2" xfId="23130"/>
    <cellStyle name="出力 22 2 3 5 2 3" xfId="23131"/>
    <cellStyle name="出力 22 2 3 5 3" xfId="23132"/>
    <cellStyle name="出力 22 2 3 5 3 2" xfId="23133"/>
    <cellStyle name="出力 22 2 3 5 3 3" xfId="23134"/>
    <cellStyle name="出力 22 2 3 5 4" xfId="23135"/>
    <cellStyle name="出力 22 2 3 5 5" xfId="23136"/>
    <cellStyle name="出力 22 2 3 6" xfId="23137"/>
    <cellStyle name="出力 22 2 3 6 2" xfId="23138"/>
    <cellStyle name="出力 22 2 3 6 2 2" xfId="23139"/>
    <cellStyle name="出力 22 2 3 6 2 3" xfId="23140"/>
    <cellStyle name="出力 22 2 3 6 3" xfId="23141"/>
    <cellStyle name="出力 22 2 3 6 3 2" xfId="23142"/>
    <cellStyle name="出力 22 2 3 6 3 3" xfId="23143"/>
    <cellStyle name="出力 22 2 3 6 4" xfId="23144"/>
    <cellStyle name="出力 22 2 3 6 5" xfId="23145"/>
    <cellStyle name="出力 22 2 3 7" xfId="23146"/>
    <cellStyle name="出力 22 2 3 7 2" xfId="23147"/>
    <cellStyle name="出力 22 2 3 7 3" xfId="23148"/>
    <cellStyle name="出力 22 2 3 8" xfId="23149"/>
    <cellStyle name="出力 22 2 3 8 2" xfId="23150"/>
    <cellStyle name="出力 22 2 3 8 3" xfId="23151"/>
    <cellStyle name="出力 22 2 3 9" xfId="23152"/>
    <cellStyle name="出力 22 2 4" xfId="23153"/>
    <cellStyle name="出力 22 2 4 2" xfId="23154"/>
    <cellStyle name="出力 22 2 4 2 2" xfId="23155"/>
    <cellStyle name="出力 22 2 4 2 3" xfId="23156"/>
    <cellStyle name="出力 22 2 4 3" xfId="23157"/>
    <cellStyle name="出力 22 2 4 3 2" xfId="23158"/>
    <cellStyle name="出力 22 2 4 3 3" xfId="23159"/>
    <cellStyle name="出力 22 2 4 4" xfId="23160"/>
    <cellStyle name="出力 22 2 4 5" xfId="23161"/>
    <cellStyle name="出力 22 2 5" xfId="23162"/>
    <cellStyle name="出力 22 2 5 2" xfId="23163"/>
    <cellStyle name="出力 22 2 5 2 2" xfId="23164"/>
    <cellStyle name="出力 22 2 5 2 3" xfId="23165"/>
    <cellStyle name="出力 22 2 5 3" xfId="23166"/>
    <cellStyle name="出力 22 2 5 3 2" xfId="23167"/>
    <cellStyle name="出力 22 2 5 3 3" xfId="23168"/>
    <cellStyle name="出力 22 2 5 4" xfId="23169"/>
    <cellStyle name="出力 22 2 5 5" xfId="23170"/>
    <cellStyle name="出力 22 2 6" xfId="23171"/>
    <cellStyle name="出力 22 2 6 2" xfId="23172"/>
    <cellStyle name="出力 22 2 6 2 2" xfId="23173"/>
    <cellStyle name="出力 22 2 6 2 3" xfId="23174"/>
    <cellStyle name="出力 22 2 6 3" xfId="23175"/>
    <cellStyle name="出力 22 2 6 3 2" xfId="23176"/>
    <cellStyle name="出力 22 2 6 3 3" xfId="23177"/>
    <cellStyle name="出力 22 2 6 4" xfId="23178"/>
    <cellStyle name="出力 22 2 6 5" xfId="23179"/>
    <cellStyle name="出力 22 2 7" xfId="23180"/>
    <cellStyle name="出力 22 2 7 2" xfId="23181"/>
    <cellStyle name="出力 22 2 7 3" xfId="23182"/>
    <cellStyle name="出力 22 2 8" xfId="23183"/>
    <cellStyle name="出力 22 2 9" xfId="23184"/>
    <cellStyle name="出力 22 3" xfId="23185"/>
    <cellStyle name="出力 22 3 10" xfId="23186"/>
    <cellStyle name="出力 22 3 2" xfId="23187"/>
    <cellStyle name="出力 22 3 2 2" xfId="23188"/>
    <cellStyle name="出力 22 3 2 2 2" xfId="23189"/>
    <cellStyle name="出力 22 3 2 2 3" xfId="23190"/>
    <cellStyle name="出力 22 3 2 3" xfId="23191"/>
    <cellStyle name="出力 22 3 2 3 2" xfId="23192"/>
    <cellStyle name="出力 22 3 2 3 3" xfId="23193"/>
    <cellStyle name="出力 22 3 2 4" xfId="23194"/>
    <cellStyle name="出力 22 3 2 5" xfId="23195"/>
    <cellStyle name="出力 22 3 3" xfId="23196"/>
    <cellStyle name="出力 22 3 3 2" xfId="23197"/>
    <cellStyle name="出力 22 3 3 2 2" xfId="23198"/>
    <cellStyle name="出力 22 3 3 2 3" xfId="23199"/>
    <cellStyle name="出力 22 3 3 3" xfId="23200"/>
    <cellStyle name="出力 22 3 3 3 2" xfId="23201"/>
    <cellStyle name="出力 22 3 3 3 3" xfId="23202"/>
    <cellStyle name="出力 22 3 3 4" xfId="23203"/>
    <cellStyle name="出力 22 3 3 5" xfId="23204"/>
    <cellStyle name="出力 22 3 4" xfId="23205"/>
    <cellStyle name="出力 22 3 4 2" xfId="23206"/>
    <cellStyle name="出力 22 3 4 2 2" xfId="23207"/>
    <cellStyle name="出力 22 3 4 2 3" xfId="23208"/>
    <cellStyle name="出力 22 3 4 3" xfId="23209"/>
    <cellStyle name="出力 22 3 4 3 2" xfId="23210"/>
    <cellStyle name="出力 22 3 4 3 3" xfId="23211"/>
    <cellStyle name="出力 22 3 4 4" xfId="23212"/>
    <cellStyle name="出力 22 3 4 5" xfId="23213"/>
    <cellStyle name="出力 22 3 5" xfId="23214"/>
    <cellStyle name="出力 22 3 5 2" xfId="23215"/>
    <cellStyle name="出力 22 3 5 2 2" xfId="23216"/>
    <cellStyle name="出力 22 3 5 2 3" xfId="23217"/>
    <cellStyle name="出力 22 3 5 3" xfId="23218"/>
    <cellStyle name="出力 22 3 5 3 2" xfId="23219"/>
    <cellStyle name="出力 22 3 5 3 3" xfId="23220"/>
    <cellStyle name="出力 22 3 5 4" xfId="23221"/>
    <cellStyle name="出力 22 3 5 5" xfId="23222"/>
    <cellStyle name="出力 22 3 6" xfId="23223"/>
    <cellStyle name="出力 22 3 6 2" xfId="23224"/>
    <cellStyle name="出力 22 3 6 2 2" xfId="23225"/>
    <cellStyle name="出力 22 3 6 2 3" xfId="23226"/>
    <cellStyle name="出力 22 3 6 3" xfId="23227"/>
    <cellStyle name="出力 22 3 6 3 2" xfId="23228"/>
    <cellStyle name="出力 22 3 6 3 3" xfId="23229"/>
    <cellStyle name="出力 22 3 6 4" xfId="23230"/>
    <cellStyle name="出力 22 3 6 5" xfId="23231"/>
    <cellStyle name="出力 22 3 7" xfId="23232"/>
    <cellStyle name="出力 22 3 7 2" xfId="23233"/>
    <cellStyle name="出力 22 3 7 3" xfId="23234"/>
    <cellStyle name="出力 22 3 8" xfId="23235"/>
    <cellStyle name="出力 22 3 8 2" xfId="23236"/>
    <cellStyle name="出力 22 3 8 3" xfId="23237"/>
    <cellStyle name="出力 22 3 9" xfId="23238"/>
    <cellStyle name="出力 22 4" xfId="23239"/>
    <cellStyle name="出力 22 4 10" xfId="23240"/>
    <cellStyle name="出力 22 4 2" xfId="23241"/>
    <cellStyle name="出力 22 4 2 2" xfId="23242"/>
    <cellStyle name="出力 22 4 2 2 2" xfId="23243"/>
    <cellStyle name="出力 22 4 2 2 3" xfId="23244"/>
    <cellStyle name="出力 22 4 2 3" xfId="23245"/>
    <cellStyle name="出力 22 4 2 3 2" xfId="23246"/>
    <cellStyle name="出力 22 4 2 3 3" xfId="23247"/>
    <cellStyle name="出力 22 4 2 4" xfId="23248"/>
    <cellStyle name="出力 22 4 2 5" xfId="23249"/>
    <cellStyle name="出力 22 4 3" xfId="23250"/>
    <cellStyle name="出力 22 4 3 2" xfId="23251"/>
    <cellStyle name="出力 22 4 3 2 2" xfId="23252"/>
    <cellStyle name="出力 22 4 3 2 3" xfId="23253"/>
    <cellStyle name="出力 22 4 3 3" xfId="23254"/>
    <cellStyle name="出力 22 4 3 3 2" xfId="23255"/>
    <cellStyle name="出力 22 4 3 3 3" xfId="23256"/>
    <cellStyle name="出力 22 4 3 4" xfId="23257"/>
    <cellStyle name="出力 22 4 3 5" xfId="23258"/>
    <cellStyle name="出力 22 4 4" xfId="23259"/>
    <cellStyle name="出力 22 4 4 2" xfId="23260"/>
    <cellStyle name="出力 22 4 4 2 2" xfId="23261"/>
    <cellStyle name="出力 22 4 4 2 3" xfId="23262"/>
    <cellStyle name="出力 22 4 4 3" xfId="23263"/>
    <cellStyle name="出力 22 4 4 3 2" xfId="23264"/>
    <cellStyle name="出力 22 4 4 3 3" xfId="23265"/>
    <cellStyle name="出力 22 4 4 4" xfId="23266"/>
    <cellStyle name="出力 22 4 4 5" xfId="23267"/>
    <cellStyle name="出力 22 4 5" xfId="23268"/>
    <cellStyle name="出力 22 4 5 2" xfId="23269"/>
    <cellStyle name="出力 22 4 5 2 2" xfId="23270"/>
    <cellStyle name="出力 22 4 5 2 3" xfId="23271"/>
    <cellStyle name="出力 22 4 5 3" xfId="23272"/>
    <cellStyle name="出力 22 4 5 3 2" xfId="23273"/>
    <cellStyle name="出力 22 4 5 3 3" xfId="23274"/>
    <cellStyle name="出力 22 4 5 4" xfId="23275"/>
    <cellStyle name="出力 22 4 5 5" xfId="23276"/>
    <cellStyle name="出力 22 4 6" xfId="23277"/>
    <cellStyle name="出力 22 4 6 2" xfId="23278"/>
    <cellStyle name="出力 22 4 6 2 2" xfId="23279"/>
    <cellStyle name="出力 22 4 6 2 3" xfId="23280"/>
    <cellStyle name="出力 22 4 6 3" xfId="23281"/>
    <cellStyle name="出力 22 4 6 3 2" xfId="23282"/>
    <cellStyle name="出力 22 4 6 3 3" xfId="23283"/>
    <cellStyle name="出力 22 4 6 4" xfId="23284"/>
    <cellStyle name="出力 22 4 6 5" xfId="23285"/>
    <cellStyle name="出力 22 4 7" xfId="23286"/>
    <cellStyle name="出力 22 4 7 2" xfId="23287"/>
    <cellStyle name="出力 22 4 7 3" xfId="23288"/>
    <cellStyle name="出力 22 4 8" xfId="23289"/>
    <cellStyle name="出力 22 4 8 2" xfId="23290"/>
    <cellStyle name="出力 22 4 8 3" xfId="23291"/>
    <cellStyle name="出力 22 4 9" xfId="23292"/>
    <cellStyle name="出力 22 5" xfId="23293"/>
    <cellStyle name="出力 22 5 2" xfId="23294"/>
    <cellStyle name="出力 22 5 2 2" xfId="23295"/>
    <cellStyle name="出力 22 5 2 3" xfId="23296"/>
    <cellStyle name="出力 22 5 3" xfId="23297"/>
    <cellStyle name="出力 22 5 3 2" xfId="23298"/>
    <cellStyle name="出力 22 5 3 3" xfId="23299"/>
    <cellStyle name="出力 22 5 4" xfId="23300"/>
    <cellStyle name="出力 22 5 5" xfId="23301"/>
    <cellStyle name="出力 22 6" xfId="23302"/>
    <cellStyle name="出力 22 6 2" xfId="23303"/>
    <cellStyle name="出力 22 6 2 2" xfId="23304"/>
    <cellStyle name="出力 22 6 2 3" xfId="23305"/>
    <cellStyle name="出力 22 6 3" xfId="23306"/>
    <cellStyle name="出力 22 6 3 2" xfId="23307"/>
    <cellStyle name="出力 22 6 3 3" xfId="23308"/>
    <cellStyle name="出力 22 6 4" xfId="23309"/>
    <cellStyle name="出力 22 6 5" xfId="23310"/>
    <cellStyle name="出力 22 7" xfId="23311"/>
    <cellStyle name="出力 22 7 2" xfId="23312"/>
    <cellStyle name="出力 22 7 2 2" xfId="23313"/>
    <cellStyle name="出力 22 7 2 3" xfId="23314"/>
    <cellStyle name="出力 22 7 3" xfId="23315"/>
    <cellStyle name="出力 22 7 3 2" xfId="23316"/>
    <cellStyle name="出力 22 7 3 3" xfId="23317"/>
    <cellStyle name="出力 22 7 4" xfId="23318"/>
    <cellStyle name="出力 22 7 5" xfId="23319"/>
    <cellStyle name="出力 22 8" xfId="23320"/>
    <cellStyle name="出力 22 8 2" xfId="23321"/>
    <cellStyle name="出力 22 8 3" xfId="23322"/>
    <cellStyle name="出力 22 9" xfId="23323"/>
    <cellStyle name="出力 23" xfId="23324"/>
    <cellStyle name="出力 23 10" xfId="23325"/>
    <cellStyle name="出力 23 11" xfId="23326"/>
    <cellStyle name="出力 23 12" xfId="46025"/>
    <cellStyle name="出力 23 13" xfId="45714"/>
    <cellStyle name="出力 23 2" xfId="23327"/>
    <cellStyle name="出力 23 2 10" xfId="46256"/>
    <cellStyle name="出力 23 2 11" xfId="46488"/>
    <cellStyle name="出力 23 2 2" xfId="23328"/>
    <cellStyle name="出力 23 2 2 10" xfId="23329"/>
    <cellStyle name="出力 23 2 2 2" xfId="23330"/>
    <cellStyle name="出力 23 2 2 2 2" xfId="23331"/>
    <cellStyle name="出力 23 2 2 2 2 2" xfId="23332"/>
    <cellStyle name="出力 23 2 2 2 2 3" xfId="23333"/>
    <cellStyle name="出力 23 2 2 2 3" xfId="23334"/>
    <cellStyle name="出力 23 2 2 2 3 2" xfId="23335"/>
    <cellStyle name="出力 23 2 2 2 3 3" xfId="23336"/>
    <cellStyle name="出力 23 2 2 2 4" xfId="23337"/>
    <cellStyle name="出力 23 2 2 2 5" xfId="23338"/>
    <cellStyle name="出力 23 2 2 3" xfId="23339"/>
    <cellStyle name="出力 23 2 2 3 2" xfId="23340"/>
    <cellStyle name="出力 23 2 2 3 2 2" xfId="23341"/>
    <cellStyle name="出力 23 2 2 3 2 3" xfId="23342"/>
    <cellStyle name="出力 23 2 2 3 3" xfId="23343"/>
    <cellStyle name="出力 23 2 2 3 3 2" xfId="23344"/>
    <cellStyle name="出力 23 2 2 3 3 3" xfId="23345"/>
    <cellStyle name="出力 23 2 2 3 4" xfId="23346"/>
    <cellStyle name="出力 23 2 2 3 5" xfId="23347"/>
    <cellStyle name="出力 23 2 2 4" xfId="23348"/>
    <cellStyle name="出力 23 2 2 4 2" xfId="23349"/>
    <cellStyle name="出力 23 2 2 4 2 2" xfId="23350"/>
    <cellStyle name="出力 23 2 2 4 2 3" xfId="23351"/>
    <cellStyle name="出力 23 2 2 4 3" xfId="23352"/>
    <cellStyle name="出力 23 2 2 4 3 2" xfId="23353"/>
    <cellStyle name="出力 23 2 2 4 3 3" xfId="23354"/>
    <cellStyle name="出力 23 2 2 4 4" xfId="23355"/>
    <cellStyle name="出力 23 2 2 4 5" xfId="23356"/>
    <cellStyle name="出力 23 2 2 5" xfId="23357"/>
    <cellStyle name="出力 23 2 2 5 2" xfId="23358"/>
    <cellStyle name="出力 23 2 2 5 2 2" xfId="23359"/>
    <cellStyle name="出力 23 2 2 5 2 3" xfId="23360"/>
    <cellStyle name="出力 23 2 2 5 3" xfId="23361"/>
    <cellStyle name="出力 23 2 2 5 3 2" xfId="23362"/>
    <cellStyle name="出力 23 2 2 5 3 3" xfId="23363"/>
    <cellStyle name="出力 23 2 2 5 4" xfId="23364"/>
    <cellStyle name="出力 23 2 2 5 5" xfId="23365"/>
    <cellStyle name="出力 23 2 2 6" xfId="23366"/>
    <cellStyle name="出力 23 2 2 6 2" xfId="23367"/>
    <cellStyle name="出力 23 2 2 6 2 2" xfId="23368"/>
    <cellStyle name="出力 23 2 2 6 2 3" xfId="23369"/>
    <cellStyle name="出力 23 2 2 6 3" xfId="23370"/>
    <cellStyle name="出力 23 2 2 6 3 2" xfId="23371"/>
    <cellStyle name="出力 23 2 2 6 3 3" xfId="23372"/>
    <cellStyle name="出力 23 2 2 6 4" xfId="23373"/>
    <cellStyle name="出力 23 2 2 6 5" xfId="23374"/>
    <cellStyle name="出力 23 2 2 7" xfId="23375"/>
    <cellStyle name="出力 23 2 2 7 2" xfId="23376"/>
    <cellStyle name="出力 23 2 2 7 3" xfId="23377"/>
    <cellStyle name="出力 23 2 2 8" xfId="23378"/>
    <cellStyle name="出力 23 2 2 8 2" xfId="23379"/>
    <cellStyle name="出力 23 2 2 8 3" xfId="23380"/>
    <cellStyle name="出力 23 2 2 9" xfId="23381"/>
    <cellStyle name="出力 23 2 3" xfId="23382"/>
    <cellStyle name="出力 23 2 3 10" xfId="23383"/>
    <cellStyle name="出力 23 2 3 2" xfId="23384"/>
    <cellStyle name="出力 23 2 3 2 2" xfId="23385"/>
    <cellStyle name="出力 23 2 3 2 2 2" xfId="23386"/>
    <cellStyle name="出力 23 2 3 2 2 3" xfId="23387"/>
    <cellStyle name="出力 23 2 3 2 3" xfId="23388"/>
    <cellStyle name="出力 23 2 3 2 3 2" xfId="23389"/>
    <cellStyle name="出力 23 2 3 2 3 3" xfId="23390"/>
    <cellStyle name="出力 23 2 3 2 4" xfId="23391"/>
    <cellStyle name="出力 23 2 3 2 5" xfId="23392"/>
    <cellStyle name="出力 23 2 3 3" xfId="23393"/>
    <cellStyle name="出力 23 2 3 3 2" xfId="23394"/>
    <cellStyle name="出力 23 2 3 3 2 2" xfId="23395"/>
    <cellStyle name="出力 23 2 3 3 2 3" xfId="23396"/>
    <cellStyle name="出力 23 2 3 3 3" xfId="23397"/>
    <cellStyle name="出力 23 2 3 3 3 2" xfId="23398"/>
    <cellStyle name="出力 23 2 3 3 3 3" xfId="23399"/>
    <cellStyle name="出力 23 2 3 3 4" xfId="23400"/>
    <cellStyle name="出力 23 2 3 3 5" xfId="23401"/>
    <cellStyle name="出力 23 2 3 4" xfId="23402"/>
    <cellStyle name="出力 23 2 3 4 2" xfId="23403"/>
    <cellStyle name="出力 23 2 3 4 2 2" xfId="23404"/>
    <cellStyle name="出力 23 2 3 4 2 3" xfId="23405"/>
    <cellStyle name="出力 23 2 3 4 3" xfId="23406"/>
    <cellStyle name="出力 23 2 3 4 3 2" xfId="23407"/>
    <cellStyle name="出力 23 2 3 4 3 3" xfId="23408"/>
    <cellStyle name="出力 23 2 3 4 4" xfId="23409"/>
    <cellStyle name="出力 23 2 3 4 5" xfId="23410"/>
    <cellStyle name="出力 23 2 3 5" xfId="23411"/>
    <cellStyle name="出力 23 2 3 5 2" xfId="23412"/>
    <cellStyle name="出力 23 2 3 5 2 2" xfId="23413"/>
    <cellStyle name="出力 23 2 3 5 2 3" xfId="23414"/>
    <cellStyle name="出力 23 2 3 5 3" xfId="23415"/>
    <cellStyle name="出力 23 2 3 5 3 2" xfId="23416"/>
    <cellStyle name="出力 23 2 3 5 3 3" xfId="23417"/>
    <cellStyle name="出力 23 2 3 5 4" xfId="23418"/>
    <cellStyle name="出力 23 2 3 5 5" xfId="23419"/>
    <cellStyle name="出力 23 2 3 6" xfId="23420"/>
    <cellStyle name="出力 23 2 3 6 2" xfId="23421"/>
    <cellStyle name="出力 23 2 3 6 2 2" xfId="23422"/>
    <cellStyle name="出力 23 2 3 6 2 3" xfId="23423"/>
    <cellStyle name="出力 23 2 3 6 3" xfId="23424"/>
    <cellStyle name="出力 23 2 3 6 3 2" xfId="23425"/>
    <cellStyle name="出力 23 2 3 6 3 3" xfId="23426"/>
    <cellStyle name="出力 23 2 3 6 4" xfId="23427"/>
    <cellStyle name="出力 23 2 3 6 5" xfId="23428"/>
    <cellStyle name="出力 23 2 3 7" xfId="23429"/>
    <cellStyle name="出力 23 2 3 7 2" xfId="23430"/>
    <cellStyle name="出力 23 2 3 7 3" xfId="23431"/>
    <cellStyle name="出力 23 2 3 8" xfId="23432"/>
    <cellStyle name="出力 23 2 3 8 2" xfId="23433"/>
    <cellStyle name="出力 23 2 3 8 3" xfId="23434"/>
    <cellStyle name="出力 23 2 3 9" xfId="23435"/>
    <cellStyle name="出力 23 2 4" xfId="23436"/>
    <cellStyle name="出力 23 2 4 2" xfId="23437"/>
    <cellStyle name="出力 23 2 4 2 2" xfId="23438"/>
    <cellStyle name="出力 23 2 4 2 3" xfId="23439"/>
    <cellStyle name="出力 23 2 4 3" xfId="23440"/>
    <cellStyle name="出力 23 2 4 3 2" xfId="23441"/>
    <cellStyle name="出力 23 2 4 3 3" xfId="23442"/>
    <cellStyle name="出力 23 2 4 4" xfId="23443"/>
    <cellStyle name="出力 23 2 4 5" xfId="23444"/>
    <cellStyle name="出力 23 2 5" xfId="23445"/>
    <cellStyle name="出力 23 2 5 2" xfId="23446"/>
    <cellStyle name="出力 23 2 5 2 2" xfId="23447"/>
    <cellStyle name="出力 23 2 5 2 3" xfId="23448"/>
    <cellStyle name="出力 23 2 5 3" xfId="23449"/>
    <cellStyle name="出力 23 2 5 3 2" xfId="23450"/>
    <cellStyle name="出力 23 2 5 3 3" xfId="23451"/>
    <cellStyle name="出力 23 2 5 4" xfId="23452"/>
    <cellStyle name="出力 23 2 5 5" xfId="23453"/>
    <cellStyle name="出力 23 2 6" xfId="23454"/>
    <cellStyle name="出力 23 2 6 2" xfId="23455"/>
    <cellStyle name="出力 23 2 6 2 2" xfId="23456"/>
    <cellStyle name="出力 23 2 6 2 3" xfId="23457"/>
    <cellStyle name="出力 23 2 6 3" xfId="23458"/>
    <cellStyle name="出力 23 2 6 3 2" xfId="23459"/>
    <cellStyle name="出力 23 2 6 3 3" xfId="23460"/>
    <cellStyle name="出力 23 2 6 4" xfId="23461"/>
    <cellStyle name="出力 23 2 6 5" xfId="23462"/>
    <cellStyle name="出力 23 2 7" xfId="23463"/>
    <cellStyle name="出力 23 2 7 2" xfId="23464"/>
    <cellStyle name="出力 23 2 7 3" xfId="23465"/>
    <cellStyle name="出力 23 2 8" xfId="23466"/>
    <cellStyle name="出力 23 2 9" xfId="23467"/>
    <cellStyle name="出力 23 3" xfId="23468"/>
    <cellStyle name="出力 23 3 10" xfId="23469"/>
    <cellStyle name="出力 23 3 2" xfId="23470"/>
    <cellStyle name="出力 23 3 2 2" xfId="23471"/>
    <cellStyle name="出力 23 3 2 2 2" xfId="23472"/>
    <cellStyle name="出力 23 3 2 2 3" xfId="23473"/>
    <cellStyle name="出力 23 3 2 3" xfId="23474"/>
    <cellStyle name="出力 23 3 2 3 2" xfId="23475"/>
    <cellStyle name="出力 23 3 2 3 3" xfId="23476"/>
    <cellStyle name="出力 23 3 2 4" xfId="23477"/>
    <cellStyle name="出力 23 3 2 5" xfId="23478"/>
    <cellStyle name="出力 23 3 3" xfId="23479"/>
    <cellStyle name="出力 23 3 3 2" xfId="23480"/>
    <cellStyle name="出力 23 3 3 2 2" xfId="23481"/>
    <cellStyle name="出力 23 3 3 2 3" xfId="23482"/>
    <cellStyle name="出力 23 3 3 3" xfId="23483"/>
    <cellStyle name="出力 23 3 3 3 2" xfId="23484"/>
    <cellStyle name="出力 23 3 3 3 3" xfId="23485"/>
    <cellStyle name="出力 23 3 3 4" xfId="23486"/>
    <cellStyle name="出力 23 3 3 5" xfId="23487"/>
    <cellStyle name="出力 23 3 4" xfId="23488"/>
    <cellStyle name="出力 23 3 4 2" xfId="23489"/>
    <cellStyle name="出力 23 3 4 2 2" xfId="23490"/>
    <cellStyle name="出力 23 3 4 2 3" xfId="23491"/>
    <cellStyle name="出力 23 3 4 3" xfId="23492"/>
    <cellStyle name="出力 23 3 4 3 2" xfId="23493"/>
    <cellStyle name="出力 23 3 4 3 3" xfId="23494"/>
    <cellStyle name="出力 23 3 4 4" xfId="23495"/>
    <cellStyle name="出力 23 3 4 5" xfId="23496"/>
    <cellStyle name="出力 23 3 5" xfId="23497"/>
    <cellStyle name="出力 23 3 5 2" xfId="23498"/>
    <cellStyle name="出力 23 3 5 2 2" xfId="23499"/>
    <cellStyle name="出力 23 3 5 2 3" xfId="23500"/>
    <cellStyle name="出力 23 3 5 3" xfId="23501"/>
    <cellStyle name="出力 23 3 5 3 2" xfId="23502"/>
    <cellStyle name="出力 23 3 5 3 3" xfId="23503"/>
    <cellStyle name="出力 23 3 5 4" xfId="23504"/>
    <cellStyle name="出力 23 3 5 5" xfId="23505"/>
    <cellStyle name="出力 23 3 6" xfId="23506"/>
    <cellStyle name="出力 23 3 6 2" xfId="23507"/>
    <cellStyle name="出力 23 3 6 2 2" xfId="23508"/>
    <cellStyle name="出力 23 3 6 2 3" xfId="23509"/>
    <cellStyle name="出力 23 3 6 3" xfId="23510"/>
    <cellStyle name="出力 23 3 6 3 2" xfId="23511"/>
    <cellStyle name="出力 23 3 6 3 3" xfId="23512"/>
    <cellStyle name="出力 23 3 6 4" xfId="23513"/>
    <cellStyle name="出力 23 3 6 5" xfId="23514"/>
    <cellStyle name="出力 23 3 7" xfId="23515"/>
    <cellStyle name="出力 23 3 7 2" xfId="23516"/>
    <cellStyle name="出力 23 3 7 3" xfId="23517"/>
    <cellStyle name="出力 23 3 8" xfId="23518"/>
    <cellStyle name="出力 23 3 8 2" xfId="23519"/>
    <cellStyle name="出力 23 3 8 3" xfId="23520"/>
    <cellStyle name="出力 23 3 9" xfId="23521"/>
    <cellStyle name="出力 23 4" xfId="23522"/>
    <cellStyle name="出力 23 4 10" xfId="23523"/>
    <cellStyle name="出力 23 4 2" xfId="23524"/>
    <cellStyle name="出力 23 4 2 2" xfId="23525"/>
    <cellStyle name="出力 23 4 2 2 2" xfId="23526"/>
    <cellStyle name="出力 23 4 2 2 3" xfId="23527"/>
    <cellStyle name="出力 23 4 2 3" xfId="23528"/>
    <cellStyle name="出力 23 4 2 3 2" xfId="23529"/>
    <cellStyle name="出力 23 4 2 3 3" xfId="23530"/>
    <cellStyle name="出力 23 4 2 4" xfId="23531"/>
    <cellStyle name="出力 23 4 2 5" xfId="23532"/>
    <cellStyle name="出力 23 4 3" xfId="23533"/>
    <cellStyle name="出力 23 4 3 2" xfId="23534"/>
    <cellStyle name="出力 23 4 3 2 2" xfId="23535"/>
    <cellStyle name="出力 23 4 3 2 3" xfId="23536"/>
    <cellStyle name="出力 23 4 3 3" xfId="23537"/>
    <cellStyle name="出力 23 4 3 3 2" xfId="23538"/>
    <cellStyle name="出力 23 4 3 3 3" xfId="23539"/>
    <cellStyle name="出力 23 4 3 4" xfId="23540"/>
    <cellStyle name="出力 23 4 3 5" xfId="23541"/>
    <cellStyle name="出力 23 4 4" xfId="23542"/>
    <cellStyle name="出力 23 4 4 2" xfId="23543"/>
    <cellStyle name="出力 23 4 4 2 2" xfId="23544"/>
    <cellStyle name="出力 23 4 4 2 3" xfId="23545"/>
    <cellStyle name="出力 23 4 4 3" xfId="23546"/>
    <cellStyle name="出力 23 4 4 3 2" xfId="23547"/>
    <cellStyle name="出力 23 4 4 3 3" xfId="23548"/>
    <cellStyle name="出力 23 4 4 4" xfId="23549"/>
    <cellStyle name="出力 23 4 4 5" xfId="23550"/>
    <cellStyle name="出力 23 4 5" xfId="23551"/>
    <cellStyle name="出力 23 4 5 2" xfId="23552"/>
    <cellStyle name="出力 23 4 5 2 2" xfId="23553"/>
    <cellStyle name="出力 23 4 5 2 3" xfId="23554"/>
    <cellStyle name="出力 23 4 5 3" xfId="23555"/>
    <cellStyle name="出力 23 4 5 3 2" xfId="23556"/>
    <cellStyle name="出力 23 4 5 3 3" xfId="23557"/>
    <cellStyle name="出力 23 4 5 4" xfId="23558"/>
    <cellStyle name="出力 23 4 5 5" xfId="23559"/>
    <cellStyle name="出力 23 4 6" xfId="23560"/>
    <cellStyle name="出力 23 4 6 2" xfId="23561"/>
    <cellStyle name="出力 23 4 6 2 2" xfId="23562"/>
    <cellStyle name="出力 23 4 6 2 3" xfId="23563"/>
    <cellStyle name="出力 23 4 6 3" xfId="23564"/>
    <cellStyle name="出力 23 4 6 3 2" xfId="23565"/>
    <cellStyle name="出力 23 4 6 3 3" xfId="23566"/>
    <cellStyle name="出力 23 4 6 4" xfId="23567"/>
    <cellStyle name="出力 23 4 6 5" xfId="23568"/>
    <cellStyle name="出力 23 4 7" xfId="23569"/>
    <cellStyle name="出力 23 4 7 2" xfId="23570"/>
    <cellStyle name="出力 23 4 7 3" xfId="23571"/>
    <cellStyle name="出力 23 4 8" xfId="23572"/>
    <cellStyle name="出力 23 4 8 2" xfId="23573"/>
    <cellStyle name="出力 23 4 8 3" xfId="23574"/>
    <cellStyle name="出力 23 4 9" xfId="23575"/>
    <cellStyle name="出力 23 5" xfId="23576"/>
    <cellStyle name="出力 23 5 2" xfId="23577"/>
    <cellStyle name="出力 23 5 2 2" xfId="23578"/>
    <cellStyle name="出力 23 5 2 3" xfId="23579"/>
    <cellStyle name="出力 23 5 3" xfId="23580"/>
    <cellStyle name="出力 23 5 3 2" xfId="23581"/>
    <cellStyle name="出力 23 5 3 3" xfId="23582"/>
    <cellStyle name="出力 23 5 4" xfId="23583"/>
    <cellStyle name="出力 23 5 5" xfId="23584"/>
    <cellStyle name="出力 23 6" xfId="23585"/>
    <cellStyle name="出力 23 6 2" xfId="23586"/>
    <cellStyle name="出力 23 6 2 2" xfId="23587"/>
    <cellStyle name="出力 23 6 2 3" xfId="23588"/>
    <cellStyle name="出力 23 6 3" xfId="23589"/>
    <cellStyle name="出力 23 6 3 2" xfId="23590"/>
    <cellStyle name="出力 23 6 3 3" xfId="23591"/>
    <cellStyle name="出力 23 6 4" xfId="23592"/>
    <cellStyle name="出力 23 6 5" xfId="23593"/>
    <cellStyle name="出力 23 7" xfId="23594"/>
    <cellStyle name="出力 23 7 2" xfId="23595"/>
    <cellStyle name="出力 23 7 2 2" xfId="23596"/>
    <cellStyle name="出力 23 7 2 3" xfId="23597"/>
    <cellStyle name="出力 23 7 3" xfId="23598"/>
    <cellStyle name="出力 23 7 3 2" xfId="23599"/>
    <cellStyle name="出力 23 7 3 3" xfId="23600"/>
    <cellStyle name="出力 23 7 4" xfId="23601"/>
    <cellStyle name="出力 23 7 5" xfId="23602"/>
    <cellStyle name="出力 23 8" xfId="23603"/>
    <cellStyle name="出力 23 8 2" xfId="23604"/>
    <cellStyle name="出力 23 8 3" xfId="23605"/>
    <cellStyle name="出力 23 9" xfId="23606"/>
    <cellStyle name="出力 24" xfId="23607"/>
    <cellStyle name="出力 24 10" xfId="23608"/>
    <cellStyle name="出力 24 11" xfId="23609"/>
    <cellStyle name="出力 24 12" xfId="46026"/>
    <cellStyle name="出力 24 13" xfId="45713"/>
    <cellStyle name="出力 24 2" xfId="23610"/>
    <cellStyle name="出力 24 2 10" xfId="46257"/>
    <cellStyle name="出力 24 2 11" xfId="46489"/>
    <cellStyle name="出力 24 2 2" xfId="23611"/>
    <cellStyle name="出力 24 2 2 10" xfId="23612"/>
    <cellStyle name="出力 24 2 2 2" xfId="23613"/>
    <cellStyle name="出力 24 2 2 2 2" xfId="23614"/>
    <cellStyle name="出力 24 2 2 2 2 2" xfId="23615"/>
    <cellStyle name="出力 24 2 2 2 2 3" xfId="23616"/>
    <cellStyle name="出力 24 2 2 2 3" xfId="23617"/>
    <cellStyle name="出力 24 2 2 2 3 2" xfId="23618"/>
    <cellStyle name="出力 24 2 2 2 3 3" xfId="23619"/>
    <cellStyle name="出力 24 2 2 2 4" xfId="23620"/>
    <cellStyle name="出力 24 2 2 2 5" xfId="23621"/>
    <cellStyle name="出力 24 2 2 3" xfId="23622"/>
    <cellStyle name="出力 24 2 2 3 2" xfId="23623"/>
    <cellStyle name="出力 24 2 2 3 2 2" xfId="23624"/>
    <cellStyle name="出力 24 2 2 3 2 3" xfId="23625"/>
    <cellStyle name="出力 24 2 2 3 3" xfId="23626"/>
    <cellStyle name="出力 24 2 2 3 3 2" xfId="23627"/>
    <cellStyle name="出力 24 2 2 3 3 3" xfId="23628"/>
    <cellStyle name="出力 24 2 2 3 4" xfId="23629"/>
    <cellStyle name="出力 24 2 2 3 5" xfId="23630"/>
    <cellStyle name="出力 24 2 2 4" xfId="23631"/>
    <cellStyle name="出力 24 2 2 4 2" xfId="23632"/>
    <cellStyle name="出力 24 2 2 4 2 2" xfId="23633"/>
    <cellStyle name="出力 24 2 2 4 2 3" xfId="23634"/>
    <cellStyle name="出力 24 2 2 4 3" xfId="23635"/>
    <cellStyle name="出力 24 2 2 4 3 2" xfId="23636"/>
    <cellStyle name="出力 24 2 2 4 3 3" xfId="23637"/>
    <cellStyle name="出力 24 2 2 4 4" xfId="23638"/>
    <cellStyle name="出力 24 2 2 4 5" xfId="23639"/>
    <cellStyle name="出力 24 2 2 5" xfId="23640"/>
    <cellStyle name="出力 24 2 2 5 2" xfId="23641"/>
    <cellStyle name="出力 24 2 2 5 2 2" xfId="23642"/>
    <cellStyle name="出力 24 2 2 5 2 3" xfId="23643"/>
    <cellStyle name="出力 24 2 2 5 3" xfId="23644"/>
    <cellStyle name="出力 24 2 2 5 3 2" xfId="23645"/>
    <cellStyle name="出力 24 2 2 5 3 3" xfId="23646"/>
    <cellStyle name="出力 24 2 2 5 4" xfId="23647"/>
    <cellStyle name="出力 24 2 2 5 5" xfId="23648"/>
    <cellStyle name="出力 24 2 2 6" xfId="23649"/>
    <cellStyle name="出力 24 2 2 6 2" xfId="23650"/>
    <cellStyle name="出力 24 2 2 6 2 2" xfId="23651"/>
    <cellStyle name="出力 24 2 2 6 2 3" xfId="23652"/>
    <cellStyle name="出力 24 2 2 6 3" xfId="23653"/>
    <cellStyle name="出力 24 2 2 6 3 2" xfId="23654"/>
    <cellStyle name="出力 24 2 2 6 3 3" xfId="23655"/>
    <cellStyle name="出力 24 2 2 6 4" xfId="23656"/>
    <cellStyle name="出力 24 2 2 6 5" xfId="23657"/>
    <cellStyle name="出力 24 2 2 7" xfId="23658"/>
    <cellStyle name="出力 24 2 2 7 2" xfId="23659"/>
    <cellStyle name="出力 24 2 2 7 3" xfId="23660"/>
    <cellStyle name="出力 24 2 2 8" xfId="23661"/>
    <cellStyle name="出力 24 2 2 8 2" xfId="23662"/>
    <cellStyle name="出力 24 2 2 8 3" xfId="23663"/>
    <cellStyle name="出力 24 2 2 9" xfId="23664"/>
    <cellStyle name="出力 24 2 3" xfId="23665"/>
    <cellStyle name="出力 24 2 3 10" xfId="23666"/>
    <cellStyle name="出力 24 2 3 2" xfId="23667"/>
    <cellStyle name="出力 24 2 3 2 2" xfId="23668"/>
    <cellStyle name="出力 24 2 3 2 2 2" xfId="23669"/>
    <cellStyle name="出力 24 2 3 2 2 3" xfId="23670"/>
    <cellStyle name="出力 24 2 3 2 3" xfId="23671"/>
    <cellStyle name="出力 24 2 3 2 3 2" xfId="23672"/>
    <cellStyle name="出力 24 2 3 2 3 3" xfId="23673"/>
    <cellStyle name="出力 24 2 3 2 4" xfId="23674"/>
    <cellStyle name="出力 24 2 3 2 5" xfId="23675"/>
    <cellStyle name="出力 24 2 3 3" xfId="23676"/>
    <cellStyle name="出力 24 2 3 3 2" xfId="23677"/>
    <cellStyle name="出力 24 2 3 3 2 2" xfId="23678"/>
    <cellStyle name="出力 24 2 3 3 2 3" xfId="23679"/>
    <cellStyle name="出力 24 2 3 3 3" xfId="23680"/>
    <cellStyle name="出力 24 2 3 3 3 2" xfId="23681"/>
    <cellStyle name="出力 24 2 3 3 3 3" xfId="23682"/>
    <cellStyle name="出力 24 2 3 3 4" xfId="23683"/>
    <cellStyle name="出力 24 2 3 3 5" xfId="23684"/>
    <cellStyle name="出力 24 2 3 4" xfId="23685"/>
    <cellStyle name="出力 24 2 3 4 2" xfId="23686"/>
    <cellStyle name="出力 24 2 3 4 2 2" xfId="23687"/>
    <cellStyle name="出力 24 2 3 4 2 3" xfId="23688"/>
    <cellStyle name="出力 24 2 3 4 3" xfId="23689"/>
    <cellStyle name="出力 24 2 3 4 3 2" xfId="23690"/>
    <cellStyle name="出力 24 2 3 4 3 3" xfId="23691"/>
    <cellStyle name="出力 24 2 3 4 4" xfId="23692"/>
    <cellStyle name="出力 24 2 3 4 5" xfId="23693"/>
    <cellStyle name="出力 24 2 3 5" xfId="23694"/>
    <cellStyle name="出力 24 2 3 5 2" xfId="23695"/>
    <cellStyle name="出力 24 2 3 5 2 2" xfId="23696"/>
    <cellStyle name="出力 24 2 3 5 2 3" xfId="23697"/>
    <cellStyle name="出力 24 2 3 5 3" xfId="23698"/>
    <cellStyle name="出力 24 2 3 5 3 2" xfId="23699"/>
    <cellStyle name="出力 24 2 3 5 3 3" xfId="23700"/>
    <cellStyle name="出力 24 2 3 5 4" xfId="23701"/>
    <cellStyle name="出力 24 2 3 5 5" xfId="23702"/>
    <cellStyle name="出力 24 2 3 6" xfId="23703"/>
    <cellStyle name="出力 24 2 3 6 2" xfId="23704"/>
    <cellStyle name="出力 24 2 3 6 2 2" xfId="23705"/>
    <cellStyle name="出力 24 2 3 6 2 3" xfId="23706"/>
    <cellStyle name="出力 24 2 3 6 3" xfId="23707"/>
    <cellStyle name="出力 24 2 3 6 3 2" xfId="23708"/>
    <cellStyle name="出力 24 2 3 6 3 3" xfId="23709"/>
    <cellStyle name="出力 24 2 3 6 4" xfId="23710"/>
    <cellStyle name="出力 24 2 3 6 5" xfId="23711"/>
    <cellStyle name="出力 24 2 3 7" xfId="23712"/>
    <cellStyle name="出力 24 2 3 7 2" xfId="23713"/>
    <cellStyle name="出力 24 2 3 7 3" xfId="23714"/>
    <cellStyle name="出力 24 2 3 8" xfId="23715"/>
    <cellStyle name="出力 24 2 3 8 2" xfId="23716"/>
    <cellStyle name="出力 24 2 3 8 3" xfId="23717"/>
    <cellStyle name="出力 24 2 3 9" xfId="23718"/>
    <cellStyle name="出力 24 2 4" xfId="23719"/>
    <cellStyle name="出力 24 2 4 2" xfId="23720"/>
    <cellStyle name="出力 24 2 4 2 2" xfId="23721"/>
    <cellStyle name="出力 24 2 4 2 3" xfId="23722"/>
    <cellStyle name="出力 24 2 4 3" xfId="23723"/>
    <cellStyle name="出力 24 2 4 3 2" xfId="23724"/>
    <cellStyle name="出力 24 2 4 3 3" xfId="23725"/>
    <cellStyle name="出力 24 2 4 4" xfId="23726"/>
    <cellStyle name="出力 24 2 4 5" xfId="23727"/>
    <cellStyle name="出力 24 2 5" xfId="23728"/>
    <cellStyle name="出力 24 2 5 2" xfId="23729"/>
    <cellStyle name="出力 24 2 5 2 2" xfId="23730"/>
    <cellStyle name="出力 24 2 5 2 3" xfId="23731"/>
    <cellStyle name="出力 24 2 5 3" xfId="23732"/>
    <cellStyle name="出力 24 2 5 3 2" xfId="23733"/>
    <cellStyle name="出力 24 2 5 3 3" xfId="23734"/>
    <cellStyle name="出力 24 2 5 4" xfId="23735"/>
    <cellStyle name="出力 24 2 5 5" xfId="23736"/>
    <cellStyle name="出力 24 2 6" xfId="23737"/>
    <cellStyle name="出力 24 2 6 2" xfId="23738"/>
    <cellStyle name="出力 24 2 6 2 2" xfId="23739"/>
    <cellStyle name="出力 24 2 6 2 3" xfId="23740"/>
    <cellStyle name="出力 24 2 6 3" xfId="23741"/>
    <cellStyle name="出力 24 2 6 3 2" xfId="23742"/>
    <cellStyle name="出力 24 2 6 3 3" xfId="23743"/>
    <cellStyle name="出力 24 2 6 4" xfId="23744"/>
    <cellStyle name="出力 24 2 6 5" xfId="23745"/>
    <cellStyle name="出力 24 2 7" xfId="23746"/>
    <cellStyle name="出力 24 2 7 2" xfId="23747"/>
    <cellStyle name="出力 24 2 7 3" xfId="23748"/>
    <cellStyle name="出力 24 2 8" xfId="23749"/>
    <cellStyle name="出力 24 2 9" xfId="23750"/>
    <cellStyle name="出力 24 3" xfId="23751"/>
    <cellStyle name="出力 24 3 10" xfId="23752"/>
    <cellStyle name="出力 24 3 2" xfId="23753"/>
    <cellStyle name="出力 24 3 2 2" xfId="23754"/>
    <cellStyle name="出力 24 3 2 2 2" xfId="23755"/>
    <cellStyle name="出力 24 3 2 2 3" xfId="23756"/>
    <cellStyle name="出力 24 3 2 3" xfId="23757"/>
    <cellStyle name="出力 24 3 2 3 2" xfId="23758"/>
    <cellStyle name="出力 24 3 2 3 3" xfId="23759"/>
    <cellStyle name="出力 24 3 2 4" xfId="23760"/>
    <cellStyle name="出力 24 3 2 5" xfId="23761"/>
    <cellStyle name="出力 24 3 3" xfId="23762"/>
    <cellStyle name="出力 24 3 3 2" xfId="23763"/>
    <cellStyle name="出力 24 3 3 2 2" xfId="23764"/>
    <cellStyle name="出力 24 3 3 2 3" xfId="23765"/>
    <cellStyle name="出力 24 3 3 3" xfId="23766"/>
    <cellStyle name="出力 24 3 3 3 2" xfId="23767"/>
    <cellStyle name="出力 24 3 3 3 3" xfId="23768"/>
    <cellStyle name="出力 24 3 3 4" xfId="23769"/>
    <cellStyle name="出力 24 3 3 5" xfId="23770"/>
    <cellStyle name="出力 24 3 4" xfId="23771"/>
    <cellStyle name="出力 24 3 4 2" xfId="23772"/>
    <cellStyle name="出力 24 3 4 2 2" xfId="23773"/>
    <cellStyle name="出力 24 3 4 2 3" xfId="23774"/>
    <cellStyle name="出力 24 3 4 3" xfId="23775"/>
    <cellStyle name="出力 24 3 4 3 2" xfId="23776"/>
    <cellStyle name="出力 24 3 4 3 3" xfId="23777"/>
    <cellStyle name="出力 24 3 4 4" xfId="23778"/>
    <cellStyle name="出力 24 3 4 5" xfId="23779"/>
    <cellStyle name="出力 24 3 5" xfId="23780"/>
    <cellStyle name="出力 24 3 5 2" xfId="23781"/>
    <cellStyle name="出力 24 3 5 2 2" xfId="23782"/>
    <cellStyle name="出力 24 3 5 2 3" xfId="23783"/>
    <cellStyle name="出力 24 3 5 3" xfId="23784"/>
    <cellStyle name="出力 24 3 5 3 2" xfId="23785"/>
    <cellStyle name="出力 24 3 5 3 3" xfId="23786"/>
    <cellStyle name="出力 24 3 5 4" xfId="23787"/>
    <cellStyle name="出力 24 3 5 5" xfId="23788"/>
    <cellStyle name="出力 24 3 6" xfId="23789"/>
    <cellStyle name="出力 24 3 6 2" xfId="23790"/>
    <cellStyle name="出力 24 3 6 2 2" xfId="23791"/>
    <cellStyle name="出力 24 3 6 2 3" xfId="23792"/>
    <cellStyle name="出力 24 3 6 3" xfId="23793"/>
    <cellStyle name="出力 24 3 6 3 2" xfId="23794"/>
    <cellStyle name="出力 24 3 6 3 3" xfId="23795"/>
    <cellStyle name="出力 24 3 6 4" xfId="23796"/>
    <cellStyle name="出力 24 3 6 5" xfId="23797"/>
    <cellStyle name="出力 24 3 7" xfId="23798"/>
    <cellStyle name="出力 24 3 7 2" xfId="23799"/>
    <cellStyle name="出力 24 3 7 3" xfId="23800"/>
    <cellStyle name="出力 24 3 8" xfId="23801"/>
    <cellStyle name="出力 24 3 8 2" xfId="23802"/>
    <cellStyle name="出力 24 3 8 3" xfId="23803"/>
    <cellStyle name="出力 24 3 9" xfId="23804"/>
    <cellStyle name="出力 24 4" xfId="23805"/>
    <cellStyle name="出力 24 4 10" xfId="23806"/>
    <cellStyle name="出力 24 4 2" xfId="23807"/>
    <cellStyle name="出力 24 4 2 2" xfId="23808"/>
    <cellStyle name="出力 24 4 2 2 2" xfId="23809"/>
    <cellStyle name="出力 24 4 2 2 3" xfId="23810"/>
    <cellStyle name="出力 24 4 2 3" xfId="23811"/>
    <cellStyle name="出力 24 4 2 3 2" xfId="23812"/>
    <cellStyle name="出力 24 4 2 3 3" xfId="23813"/>
    <cellStyle name="出力 24 4 2 4" xfId="23814"/>
    <cellStyle name="出力 24 4 2 5" xfId="23815"/>
    <cellStyle name="出力 24 4 3" xfId="23816"/>
    <cellStyle name="出力 24 4 3 2" xfId="23817"/>
    <cellStyle name="出力 24 4 3 2 2" xfId="23818"/>
    <cellStyle name="出力 24 4 3 2 3" xfId="23819"/>
    <cellStyle name="出力 24 4 3 3" xfId="23820"/>
    <cellStyle name="出力 24 4 3 3 2" xfId="23821"/>
    <cellStyle name="出力 24 4 3 3 3" xfId="23822"/>
    <cellStyle name="出力 24 4 3 4" xfId="23823"/>
    <cellStyle name="出力 24 4 3 5" xfId="23824"/>
    <cellStyle name="出力 24 4 4" xfId="23825"/>
    <cellStyle name="出力 24 4 4 2" xfId="23826"/>
    <cellStyle name="出力 24 4 4 2 2" xfId="23827"/>
    <cellStyle name="出力 24 4 4 2 3" xfId="23828"/>
    <cellStyle name="出力 24 4 4 3" xfId="23829"/>
    <cellStyle name="出力 24 4 4 3 2" xfId="23830"/>
    <cellStyle name="出力 24 4 4 3 3" xfId="23831"/>
    <cellStyle name="出力 24 4 4 4" xfId="23832"/>
    <cellStyle name="出力 24 4 4 5" xfId="23833"/>
    <cellStyle name="出力 24 4 5" xfId="23834"/>
    <cellStyle name="出力 24 4 5 2" xfId="23835"/>
    <cellStyle name="出力 24 4 5 2 2" xfId="23836"/>
    <cellStyle name="出力 24 4 5 2 3" xfId="23837"/>
    <cellStyle name="出力 24 4 5 3" xfId="23838"/>
    <cellStyle name="出力 24 4 5 3 2" xfId="23839"/>
    <cellStyle name="出力 24 4 5 3 3" xfId="23840"/>
    <cellStyle name="出力 24 4 5 4" xfId="23841"/>
    <cellStyle name="出力 24 4 5 5" xfId="23842"/>
    <cellStyle name="出力 24 4 6" xfId="23843"/>
    <cellStyle name="出力 24 4 6 2" xfId="23844"/>
    <cellStyle name="出力 24 4 6 2 2" xfId="23845"/>
    <cellStyle name="出力 24 4 6 2 3" xfId="23846"/>
    <cellStyle name="出力 24 4 6 3" xfId="23847"/>
    <cellStyle name="出力 24 4 6 3 2" xfId="23848"/>
    <cellStyle name="出力 24 4 6 3 3" xfId="23849"/>
    <cellStyle name="出力 24 4 6 4" xfId="23850"/>
    <cellStyle name="出力 24 4 6 5" xfId="23851"/>
    <cellStyle name="出力 24 4 7" xfId="23852"/>
    <cellStyle name="出力 24 4 7 2" xfId="23853"/>
    <cellStyle name="出力 24 4 7 3" xfId="23854"/>
    <cellStyle name="出力 24 4 8" xfId="23855"/>
    <cellStyle name="出力 24 4 8 2" xfId="23856"/>
    <cellStyle name="出力 24 4 8 3" xfId="23857"/>
    <cellStyle name="出力 24 4 9" xfId="23858"/>
    <cellStyle name="出力 24 5" xfId="23859"/>
    <cellStyle name="出力 24 5 2" xfId="23860"/>
    <cellStyle name="出力 24 5 2 2" xfId="23861"/>
    <cellStyle name="出力 24 5 2 3" xfId="23862"/>
    <cellStyle name="出力 24 5 3" xfId="23863"/>
    <cellStyle name="出力 24 5 3 2" xfId="23864"/>
    <cellStyle name="出力 24 5 3 3" xfId="23865"/>
    <cellStyle name="出力 24 5 4" xfId="23866"/>
    <cellStyle name="出力 24 5 5" xfId="23867"/>
    <cellStyle name="出力 24 6" xfId="23868"/>
    <cellStyle name="出力 24 6 2" xfId="23869"/>
    <cellStyle name="出力 24 6 2 2" xfId="23870"/>
    <cellStyle name="出力 24 6 2 3" xfId="23871"/>
    <cellStyle name="出力 24 6 3" xfId="23872"/>
    <cellStyle name="出力 24 6 3 2" xfId="23873"/>
    <cellStyle name="出力 24 6 3 3" xfId="23874"/>
    <cellStyle name="出力 24 6 4" xfId="23875"/>
    <cellStyle name="出力 24 6 5" xfId="23876"/>
    <cellStyle name="出力 24 7" xfId="23877"/>
    <cellStyle name="出力 24 7 2" xfId="23878"/>
    <cellStyle name="出力 24 7 2 2" xfId="23879"/>
    <cellStyle name="出力 24 7 2 3" xfId="23880"/>
    <cellStyle name="出力 24 7 3" xfId="23881"/>
    <cellStyle name="出力 24 7 3 2" xfId="23882"/>
    <cellStyle name="出力 24 7 3 3" xfId="23883"/>
    <cellStyle name="出力 24 7 4" xfId="23884"/>
    <cellStyle name="出力 24 7 5" xfId="23885"/>
    <cellStyle name="出力 24 8" xfId="23886"/>
    <cellStyle name="出力 24 8 2" xfId="23887"/>
    <cellStyle name="出力 24 8 3" xfId="23888"/>
    <cellStyle name="出力 24 9" xfId="23889"/>
    <cellStyle name="出力 25" xfId="23890"/>
    <cellStyle name="出力 25 10" xfId="23891"/>
    <cellStyle name="出力 25 11" xfId="23892"/>
    <cellStyle name="出力 25 12" xfId="46027"/>
    <cellStyle name="出力 25 13" xfId="45712"/>
    <cellStyle name="出力 25 2" xfId="23893"/>
    <cellStyle name="出力 25 2 10" xfId="46258"/>
    <cellStyle name="出力 25 2 11" xfId="46490"/>
    <cellStyle name="出力 25 2 2" xfId="23894"/>
    <cellStyle name="出力 25 2 2 10" xfId="23895"/>
    <cellStyle name="出力 25 2 2 2" xfId="23896"/>
    <cellStyle name="出力 25 2 2 2 2" xfId="23897"/>
    <cellStyle name="出力 25 2 2 2 2 2" xfId="23898"/>
    <cellStyle name="出力 25 2 2 2 2 3" xfId="23899"/>
    <cellStyle name="出力 25 2 2 2 3" xfId="23900"/>
    <cellStyle name="出力 25 2 2 2 3 2" xfId="23901"/>
    <cellStyle name="出力 25 2 2 2 3 3" xfId="23902"/>
    <cellStyle name="出力 25 2 2 2 4" xfId="23903"/>
    <cellStyle name="出力 25 2 2 2 5" xfId="23904"/>
    <cellStyle name="出力 25 2 2 3" xfId="23905"/>
    <cellStyle name="出力 25 2 2 3 2" xfId="23906"/>
    <cellStyle name="出力 25 2 2 3 2 2" xfId="23907"/>
    <cellStyle name="出力 25 2 2 3 2 3" xfId="23908"/>
    <cellStyle name="出力 25 2 2 3 3" xfId="23909"/>
    <cellStyle name="出力 25 2 2 3 3 2" xfId="23910"/>
    <cellStyle name="出力 25 2 2 3 3 3" xfId="23911"/>
    <cellStyle name="出力 25 2 2 3 4" xfId="23912"/>
    <cellStyle name="出力 25 2 2 3 5" xfId="23913"/>
    <cellStyle name="出力 25 2 2 4" xfId="23914"/>
    <cellStyle name="出力 25 2 2 4 2" xfId="23915"/>
    <cellStyle name="出力 25 2 2 4 2 2" xfId="23916"/>
    <cellStyle name="出力 25 2 2 4 2 3" xfId="23917"/>
    <cellStyle name="出力 25 2 2 4 3" xfId="23918"/>
    <cellStyle name="出力 25 2 2 4 3 2" xfId="23919"/>
    <cellStyle name="出力 25 2 2 4 3 3" xfId="23920"/>
    <cellStyle name="出力 25 2 2 4 4" xfId="23921"/>
    <cellStyle name="出力 25 2 2 4 5" xfId="23922"/>
    <cellStyle name="出力 25 2 2 5" xfId="23923"/>
    <cellStyle name="出力 25 2 2 5 2" xfId="23924"/>
    <cellStyle name="出力 25 2 2 5 2 2" xfId="23925"/>
    <cellStyle name="出力 25 2 2 5 2 3" xfId="23926"/>
    <cellStyle name="出力 25 2 2 5 3" xfId="23927"/>
    <cellStyle name="出力 25 2 2 5 3 2" xfId="23928"/>
    <cellStyle name="出力 25 2 2 5 3 3" xfId="23929"/>
    <cellStyle name="出力 25 2 2 5 4" xfId="23930"/>
    <cellStyle name="出力 25 2 2 5 5" xfId="23931"/>
    <cellStyle name="出力 25 2 2 6" xfId="23932"/>
    <cellStyle name="出力 25 2 2 6 2" xfId="23933"/>
    <cellStyle name="出力 25 2 2 6 2 2" xfId="23934"/>
    <cellStyle name="出力 25 2 2 6 2 3" xfId="23935"/>
    <cellStyle name="出力 25 2 2 6 3" xfId="23936"/>
    <cellStyle name="出力 25 2 2 6 3 2" xfId="23937"/>
    <cellStyle name="出力 25 2 2 6 3 3" xfId="23938"/>
    <cellStyle name="出力 25 2 2 6 4" xfId="23939"/>
    <cellStyle name="出力 25 2 2 6 5" xfId="23940"/>
    <cellStyle name="出力 25 2 2 7" xfId="23941"/>
    <cellStyle name="出力 25 2 2 7 2" xfId="23942"/>
    <cellStyle name="出力 25 2 2 7 3" xfId="23943"/>
    <cellStyle name="出力 25 2 2 8" xfId="23944"/>
    <cellStyle name="出力 25 2 2 8 2" xfId="23945"/>
    <cellStyle name="出力 25 2 2 8 3" xfId="23946"/>
    <cellStyle name="出力 25 2 2 9" xfId="23947"/>
    <cellStyle name="出力 25 2 3" xfId="23948"/>
    <cellStyle name="出力 25 2 3 10" xfId="23949"/>
    <cellStyle name="出力 25 2 3 2" xfId="23950"/>
    <cellStyle name="出力 25 2 3 2 2" xfId="23951"/>
    <cellStyle name="出力 25 2 3 2 2 2" xfId="23952"/>
    <cellStyle name="出力 25 2 3 2 2 3" xfId="23953"/>
    <cellStyle name="出力 25 2 3 2 3" xfId="23954"/>
    <cellStyle name="出力 25 2 3 2 3 2" xfId="23955"/>
    <cellStyle name="出力 25 2 3 2 3 3" xfId="23956"/>
    <cellStyle name="出力 25 2 3 2 4" xfId="23957"/>
    <cellStyle name="出力 25 2 3 2 5" xfId="23958"/>
    <cellStyle name="出力 25 2 3 3" xfId="23959"/>
    <cellStyle name="出力 25 2 3 3 2" xfId="23960"/>
    <cellStyle name="出力 25 2 3 3 2 2" xfId="23961"/>
    <cellStyle name="出力 25 2 3 3 2 3" xfId="23962"/>
    <cellStyle name="出力 25 2 3 3 3" xfId="23963"/>
    <cellStyle name="出力 25 2 3 3 3 2" xfId="23964"/>
    <cellStyle name="出力 25 2 3 3 3 3" xfId="23965"/>
    <cellStyle name="出力 25 2 3 3 4" xfId="23966"/>
    <cellStyle name="出力 25 2 3 3 5" xfId="23967"/>
    <cellStyle name="出力 25 2 3 4" xfId="23968"/>
    <cellStyle name="出力 25 2 3 4 2" xfId="23969"/>
    <cellStyle name="出力 25 2 3 4 2 2" xfId="23970"/>
    <cellStyle name="出力 25 2 3 4 2 3" xfId="23971"/>
    <cellStyle name="出力 25 2 3 4 3" xfId="23972"/>
    <cellStyle name="出力 25 2 3 4 3 2" xfId="23973"/>
    <cellStyle name="出力 25 2 3 4 3 3" xfId="23974"/>
    <cellStyle name="出力 25 2 3 4 4" xfId="23975"/>
    <cellStyle name="出力 25 2 3 4 5" xfId="23976"/>
    <cellStyle name="出力 25 2 3 5" xfId="23977"/>
    <cellStyle name="出力 25 2 3 5 2" xfId="23978"/>
    <cellStyle name="出力 25 2 3 5 2 2" xfId="23979"/>
    <cellStyle name="出力 25 2 3 5 2 3" xfId="23980"/>
    <cellStyle name="出力 25 2 3 5 3" xfId="23981"/>
    <cellStyle name="出力 25 2 3 5 3 2" xfId="23982"/>
    <cellStyle name="出力 25 2 3 5 3 3" xfId="23983"/>
    <cellStyle name="出力 25 2 3 5 4" xfId="23984"/>
    <cellStyle name="出力 25 2 3 5 5" xfId="23985"/>
    <cellStyle name="出力 25 2 3 6" xfId="23986"/>
    <cellStyle name="出力 25 2 3 6 2" xfId="23987"/>
    <cellStyle name="出力 25 2 3 6 2 2" xfId="23988"/>
    <cellStyle name="出力 25 2 3 6 2 3" xfId="23989"/>
    <cellStyle name="出力 25 2 3 6 3" xfId="23990"/>
    <cellStyle name="出力 25 2 3 6 3 2" xfId="23991"/>
    <cellStyle name="出力 25 2 3 6 3 3" xfId="23992"/>
    <cellStyle name="出力 25 2 3 6 4" xfId="23993"/>
    <cellStyle name="出力 25 2 3 6 5" xfId="23994"/>
    <cellStyle name="出力 25 2 3 7" xfId="23995"/>
    <cellStyle name="出力 25 2 3 7 2" xfId="23996"/>
    <cellStyle name="出力 25 2 3 7 3" xfId="23997"/>
    <cellStyle name="出力 25 2 3 8" xfId="23998"/>
    <cellStyle name="出力 25 2 3 8 2" xfId="23999"/>
    <cellStyle name="出力 25 2 3 8 3" xfId="24000"/>
    <cellStyle name="出力 25 2 3 9" xfId="24001"/>
    <cellStyle name="出力 25 2 4" xfId="24002"/>
    <cellStyle name="出力 25 2 4 2" xfId="24003"/>
    <cellStyle name="出力 25 2 4 2 2" xfId="24004"/>
    <cellStyle name="出力 25 2 4 2 3" xfId="24005"/>
    <cellStyle name="出力 25 2 4 3" xfId="24006"/>
    <cellStyle name="出力 25 2 4 3 2" xfId="24007"/>
    <cellStyle name="出力 25 2 4 3 3" xfId="24008"/>
    <cellStyle name="出力 25 2 4 4" xfId="24009"/>
    <cellStyle name="出力 25 2 4 5" xfId="24010"/>
    <cellStyle name="出力 25 2 5" xfId="24011"/>
    <cellStyle name="出力 25 2 5 2" xfId="24012"/>
    <cellStyle name="出力 25 2 5 2 2" xfId="24013"/>
    <cellStyle name="出力 25 2 5 2 3" xfId="24014"/>
    <cellStyle name="出力 25 2 5 3" xfId="24015"/>
    <cellStyle name="出力 25 2 5 3 2" xfId="24016"/>
    <cellStyle name="出力 25 2 5 3 3" xfId="24017"/>
    <cellStyle name="出力 25 2 5 4" xfId="24018"/>
    <cellStyle name="出力 25 2 5 5" xfId="24019"/>
    <cellStyle name="出力 25 2 6" xfId="24020"/>
    <cellStyle name="出力 25 2 6 2" xfId="24021"/>
    <cellStyle name="出力 25 2 6 2 2" xfId="24022"/>
    <cellStyle name="出力 25 2 6 2 3" xfId="24023"/>
    <cellStyle name="出力 25 2 6 3" xfId="24024"/>
    <cellStyle name="出力 25 2 6 3 2" xfId="24025"/>
    <cellStyle name="出力 25 2 6 3 3" xfId="24026"/>
    <cellStyle name="出力 25 2 6 4" xfId="24027"/>
    <cellStyle name="出力 25 2 6 5" xfId="24028"/>
    <cellStyle name="出力 25 2 7" xfId="24029"/>
    <cellStyle name="出力 25 2 7 2" xfId="24030"/>
    <cellStyle name="出力 25 2 7 3" xfId="24031"/>
    <cellStyle name="出力 25 2 8" xfId="24032"/>
    <cellStyle name="出力 25 2 9" xfId="24033"/>
    <cellStyle name="出力 25 3" xfId="24034"/>
    <cellStyle name="出力 25 3 10" xfId="24035"/>
    <cellStyle name="出力 25 3 2" xfId="24036"/>
    <cellStyle name="出力 25 3 2 2" xfId="24037"/>
    <cellStyle name="出力 25 3 2 2 2" xfId="24038"/>
    <cellStyle name="出力 25 3 2 2 3" xfId="24039"/>
    <cellStyle name="出力 25 3 2 3" xfId="24040"/>
    <cellStyle name="出力 25 3 2 3 2" xfId="24041"/>
    <cellStyle name="出力 25 3 2 3 3" xfId="24042"/>
    <cellStyle name="出力 25 3 2 4" xfId="24043"/>
    <cellStyle name="出力 25 3 2 5" xfId="24044"/>
    <cellStyle name="出力 25 3 3" xfId="24045"/>
    <cellStyle name="出力 25 3 3 2" xfId="24046"/>
    <cellStyle name="出力 25 3 3 2 2" xfId="24047"/>
    <cellStyle name="出力 25 3 3 2 3" xfId="24048"/>
    <cellStyle name="出力 25 3 3 3" xfId="24049"/>
    <cellStyle name="出力 25 3 3 3 2" xfId="24050"/>
    <cellStyle name="出力 25 3 3 3 3" xfId="24051"/>
    <cellStyle name="出力 25 3 3 4" xfId="24052"/>
    <cellStyle name="出力 25 3 3 5" xfId="24053"/>
    <cellStyle name="出力 25 3 4" xfId="24054"/>
    <cellStyle name="出力 25 3 4 2" xfId="24055"/>
    <cellStyle name="出力 25 3 4 2 2" xfId="24056"/>
    <cellStyle name="出力 25 3 4 2 3" xfId="24057"/>
    <cellStyle name="出力 25 3 4 3" xfId="24058"/>
    <cellStyle name="出力 25 3 4 3 2" xfId="24059"/>
    <cellStyle name="出力 25 3 4 3 3" xfId="24060"/>
    <cellStyle name="出力 25 3 4 4" xfId="24061"/>
    <cellStyle name="出力 25 3 4 5" xfId="24062"/>
    <cellStyle name="出力 25 3 5" xfId="24063"/>
    <cellStyle name="出力 25 3 5 2" xfId="24064"/>
    <cellStyle name="出力 25 3 5 2 2" xfId="24065"/>
    <cellStyle name="出力 25 3 5 2 3" xfId="24066"/>
    <cellStyle name="出力 25 3 5 3" xfId="24067"/>
    <cellStyle name="出力 25 3 5 3 2" xfId="24068"/>
    <cellStyle name="出力 25 3 5 3 3" xfId="24069"/>
    <cellStyle name="出力 25 3 5 4" xfId="24070"/>
    <cellStyle name="出力 25 3 5 5" xfId="24071"/>
    <cellStyle name="出力 25 3 6" xfId="24072"/>
    <cellStyle name="出力 25 3 6 2" xfId="24073"/>
    <cellStyle name="出力 25 3 6 2 2" xfId="24074"/>
    <cellStyle name="出力 25 3 6 2 3" xfId="24075"/>
    <cellStyle name="出力 25 3 6 3" xfId="24076"/>
    <cellStyle name="出力 25 3 6 3 2" xfId="24077"/>
    <cellStyle name="出力 25 3 6 3 3" xfId="24078"/>
    <cellStyle name="出力 25 3 6 4" xfId="24079"/>
    <cellStyle name="出力 25 3 6 5" xfId="24080"/>
    <cellStyle name="出力 25 3 7" xfId="24081"/>
    <cellStyle name="出力 25 3 7 2" xfId="24082"/>
    <cellStyle name="出力 25 3 7 3" xfId="24083"/>
    <cellStyle name="出力 25 3 8" xfId="24084"/>
    <cellStyle name="出力 25 3 8 2" xfId="24085"/>
    <cellStyle name="出力 25 3 8 3" xfId="24086"/>
    <cellStyle name="出力 25 3 9" xfId="24087"/>
    <cellStyle name="出力 25 4" xfId="24088"/>
    <cellStyle name="出力 25 4 10" xfId="24089"/>
    <cellStyle name="出力 25 4 2" xfId="24090"/>
    <cellStyle name="出力 25 4 2 2" xfId="24091"/>
    <cellStyle name="出力 25 4 2 2 2" xfId="24092"/>
    <cellStyle name="出力 25 4 2 2 3" xfId="24093"/>
    <cellStyle name="出力 25 4 2 3" xfId="24094"/>
    <cellStyle name="出力 25 4 2 3 2" xfId="24095"/>
    <cellStyle name="出力 25 4 2 3 3" xfId="24096"/>
    <cellStyle name="出力 25 4 2 4" xfId="24097"/>
    <cellStyle name="出力 25 4 2 5" xfId="24098"/>
    <cellStyle name="出力 25 4 3" xfId="24099"/>
    <cellStyle name="出力 25 4 3 2" xfId="24100"/>
    <cellStyle name="出力 25 4 3 2 2" xfId="24101"/>
    <cellStyle name="出力 25 4 3 2 3" xfId="24102"/>
    <cellStyle name="出力 25 4 3 3" xfId="24103"/>
    <cellStyle name="出力 25 4 3 3 2" xfId="24104"/>
    <cellStyle name="出力 25 4 3 3 3" xfId="24105"/>
    <cellStyle name="出力 25 4 3 4" xfId="24106"/>
    <cellStyle name="出力 25 4 3 5" xfId="24107"/>
    <cellStyle name="出力 25 4 4" xfId="24108"/>
    <cellStyle name="出力 25 4 4 2" xfId="24109"/>
    <cellStyle name="出力 25 4 4 2 2" xfId="24110"/>
    <cellStyle name="出力 25 4 4 2 3" xfId="24111"/>
    <cellStyle name="出力 25 4 4 3" xfId="24112"/>
    <cellStyle name="出力 25 4 4 3 2" xfId="24113"/>
    <cellStyle name="出力 25 4 4 3 3" xfId="24114"/>
    <cellStyle name="出力 25 4 4 4" xfId="24115"/>
    <cellStyle name="出力 25 4 4 5" xfId="24116"/>
    <cellStyle name="出力 25 4 5" xfId="24117"/>
    <cellStyle name="出力 25 4 5 2" xfId="24118"/>
    <cellStyle name="出力 25 4 5 2 2" xfId="24119"/>
    <cellStyle name="出力 25 4 5 2 3" xfId="24120"/>
    <cellStyle name="出力 25 4 5 3" xfId="24121"/>
    <cellStyle name="出力 25 4 5 3 2" xfId="24122"/>
    <cellStyle name="出力 25 4 5 3 3" xfId="24123"/>
    <cellStyle name="出力 25 4 5 4" xfId="24124"/>
    <cellStyle name="出力 25 4 5 5" xfId="24125"/>
    <cellStyle name="出力 25 4 6" xfId="24126"/>
    <cellStyle name="出力 25 4 6 2" xfId="24127"/>
    <cellStyle name="出力 25 4 6 2 2" xfId="24128"/>
    <cellStyle name="出力 25 4 6 2 3" xfId="24129"/>
    <cellStyle name="出力 25 4 6 3" xfId="24130"/>
    <cellStyle name="出力 25 4 6 3 2" xfId="24131"/>
    <cellStyle name="出力 25 4 6 3 3" xfId="24132"/>
    <cellStyle name="出力 25 4 6 4" xfId="24133"/>
    <cellStyle name="出力 25 4 6 5" xfId="24134"/>
    <cellStyle name="出力 25 4 7" xfId="24135"/>
    <cellStyle name="出力 25 4 7 2" xfId="24136"/>
    <cellStyle name="出力 25 4 7 3" xfId="24137"/>
    <cellStyle name="出力 25 4 8" xfId="24138"/>
    <cellStyle name="出力 25 4 8 2" xfId="24139"/>
    <cellStyle name="出力 25 4 8 3" xfId="24140"/>
    <cellStyle name="出力 25 4 9" xfId="24141"/>
    <cellStyle name="出力 25 5" xfId="24142"/>
    <cellStyle name="出力 25 5 2" xfId="24143"/>
    <cellStyle name="出力 25 5 2 2" xfId="24144"/>
    <cellStyle name="出力 25 5 2 3" xfId="24145"/>
    <cellStyle name="出力 25 5 3" xfId="24146"/>
    <cellStyle name="出力 25 5 3 2" xfId="24147"/>
    <cellStyle name="出力 25 5 3 3" xfId="24148"/>
    <cellStyle name="出力 25 5 4" xfId="24149"/>
    <cellStyle name="出力 25 5 5" xfId="24150"/>
    <cellStyle name="出力 25 6" xfId="24151"/>
    <cellStyle name="出力 25 6 2" xfId="24152"/>
    <cellStyle name="出力 25 6 2 2" xfId="24153"/>
    <cellStyle name="出力 25 6 2 3" xfId="24154"/>
    <cellStyle name="出力 25 6 3" xfId="24155"/>
    <cellStyle name="出力 25 6 3 2" xfId="24156"/>
    <cellStyle name="出力 25 6 3 3" xfId="24157"/>
    <cellStyle name="出力 25 6 4" xfId="24158"/>
    <cellStyle name="出力 25 6 5" xfId="24159"/>
    <cellStyle name="出力 25 7" xfId="24160"/>
    <cellStyle name="出力 25 7 2" xfId="24161"/>
    <cellStyle name="出力 25 7 2 2" xfId="24162"/>
    <cellStyle name="出力 25 7 2 3" xfId="24163"/>
    <cellStyle name="出力 25 7 3" xfId="24164"/>
    <cellStyle name="出力 25 7 3 2" xfId="24165"/>
    <cellStyle name="出力 25 7 3 3" xfId="24166"/>
    <cellStyle name="出力 25 7 4" xfId="24167"/>
    <cellStyle name="出力 25 7 5" xfId="24168"/>
    <cellStyle name="出力 25 8" xfId="24169"/>
    <cellStyle name="出力 25 8 2" xfId="24170"/>
    <cellStyle name="出力 25 8 3" xfId="24171"/>
    <cellStyle name="出力 25 9" xfId="24172"/>
    <cellStyle name="出力 26" xfId="24173"/>
    <cellStyle name="出力 26 10" xfId="24174"/>
    <cellStyle name="出力 26 11" xfId="24175"/>
    <cellStyle name="出力 26 12" xfId="46028"/>
    <cellStyle name="出力 26 13" xfId="45711"/>
    <cellStyle name="出力 26 2" xfId="24176"/>
    <cellStyle name="出力 26 2 10" xfId="46259"/>
    <cellStyle name="出力 26 2 11" xfId="46491"/>
    <cellStyle name="出力 26 2 2" xfId="24177"/>
    <cellStyle name="出力 26 2 2 10" xfId="24178"/>
    <cellStyle name="出力 26 2 2 2" xfId="24179"/>
    <cellStyle name="出力 26 2 2 2 2" xfId="24180"/>
    <cellStyle name="出力 26 2 2 2 2 2" xfId="24181"/>
    <cellStyle name="出力 26 2 2 2 2 3" xfId="24182"/>
    <cellStyle name="出力 26 2 2 2 3" xfId="24183"/>
    <cellStyle name="出力 26 2 2 2 3 2" xfId="24184"/>
    <cellStyle name="出力 26 2 2 2 3 3" xfId="24185"/>
    <cellStyle name="出力 26 2 2 2 4" xfId="24186"/>
    <cellStyle name="出力 26 2 2 2 5" xfId="24187"/>
    <cellStyle name="出力 26 2 2 3" xfId="24188"/>
    <cellStyle name="出力 26 2 2 3 2" xfId="24189"/>
    <cellStyle name="出力 26 2 2 3 2 2" xfId="24190"/>
    <cellStyle name="出力 26 2 2 3 2 3" xfId="24191"/>
    <cellStyle name="出力 26 2 2 3 3" xfId="24192"/>
    <cellStyle name="出力 26 2 2 3 3 2" xfId="24193"/>
    <cellStyle name="出力 26 2 2 3 3 3" xfId="24194"/>
    <cellStyle name="出力 26 2 2 3 4" xfId="24195"/>
    <cellStyle name="出力 26 2 2 3 5" xfId="24196"/>
    <cellStyle name="出力 26 2 2 4" xfId="24197"/>
    <cellStyle name="出力 26 2 2 4 2" xfId="24198"/>
    <cellStyle name="出力 26 2 2 4 2 2" xfId="24199"/>
    <cellStyle name="出力 26 2 2 4 2 3" xfId="24200"/>
    <cellStyle name="出力 26 2 2 4 3" xfId="24201"/>
    <cellStyle name="出力 26 2 2 4 3 2" xfId="24202"/>
    <cellStyle name="出力 26 2 2 4 3 3" xfId="24203"/>
    <cellStyle name="出力 26 2 2 4 4" xfId="24204"/>
    <cellStyle name="出力 26 2 2 4 5" xfId="24205"/>
    <cellStyle name="出力 26 2 2 5" xfId="24206"/>
    <cellStyle name="出力 26 2 2 5 2" xfId="24207"/>
    <cellStyle name="出力 26 2 2 5 2 2" xfId="24208"/>
    <cellStyle name="出力 26 2 2 5 2 3" xfId="24209"/>
    <cellStyle name="出力 26 2 2 5 3" xfId="24210"/>
    <cellStyle name="出力 26 2 2 5 3 2" xfId="24211"/>
    <cellStyle name="出力 26 2 2 5 3 3" xfId="24212"/>
    <cellStyle name="出力 26 2 2 5 4" xfId="24213"/>
    <cellStyle name="出力 26 2 2 5 5" xfId="24214"/>
    <cellStyle name="出力 26 2 2 6" xfId="24215"/>
    <cellStyle name="出力 26 2 2 6 2" xfId="24216"/>
    <cellStyle name="出力 26 2 2 6 2 2" xfId="24217"/>
    <cellStyle name="出力 26 2 2 6 2 3" xfId="24218"/>
    <cellStyle name="出力 26 2 2 6 3" xfId="24219"/>
    <cellStyle name="出力 26 2 2 6 3 2" xfId="24220"/>
    <cellStyle name="出力 26 2 2 6 3 3" xfId="24221"/>
    <cellStyle name="出力 26 2 2 6 4" xfId="24222"/>
    <cellStyle name="出力 26 2 2 6 5" xfId="24223"/>
    <cellStyle name="出力 26 2 2 7" xfId="24224"/>
    <cellStyle name="出力 26 2 2 7 2" xfId="24225"/>
    <cellStyle name="出力 26 2 2 7 3" xfId="24226"/>
    <cellStyle name="出力 26 2 2 8" xfId="24227"/>
    <cellStyle name="出力 26 2 2 8 2" xfId="24228"/>
    <cellStyle name="出力 26 2 2 8 3" xfId="24229"/>
    <cellStyle name="出力 26 2 2 9" xfId="24230"/>
    <cellStyle name="出力 26 2 3" xfId="24231"/>
    <cellStyle name="出力 26 2 3 10" xfId="24232"/>
    <cellStyle name="出力 26 2 3 2" xfId="24233"/>
    <cellStyle name="出力 26 2 3 2 2" xfId="24234"/>
    <cellStyle name="出力 26 2 3 2 2 2" xfId="24235"/>
    <cellStyle name="出力 26 2 3 2 2 3" xfId="24236"/>
    <cellStyle name="出力 26 2 3 2 3" xfId="24237"/>
    <cellStyle name="出力 26 2 3 2 3 2" xfId="24238"/>
    <cellStyle name="出力 26 2 3 2 3 3" xfId="24239"/>
    <cellStyle name="出力 26 2 3 2 4" xfId="24240"/>
    <cellStyle name="出力 26 2 3 2 5" xfId="24241"/>
    <cellStyle name="出力 26 2 3 3" xfId="24242"/>
    <cellStyle name="出力 26 2 3 3 2" xfId="24243"/>
    <cellStyle name="出力 26 2 3 3 2 2" xfId="24244"/>
    <cellStyle name="出力 26 2 3 3 2 3" xfId="24245"/>
    <cellStyle name="出力 26 2 3 3 3" xfId="24246"/>
    <cellStyle name="出力 26 2 3 3 3 2" xfId="24247"/>
    <cellStyle name="出力 26 2 3 3 3 3" xfId="24248"/>
    <cellStyle name="出力 26 2 3 3 4" xfId="24249"/>
    <cellStyle name="出力 26 2 3 3 5" xfId="24250"/>
    <cellStyle name="出力 26 2 3 4" xfId="24251"/>
    <cellStyle name="出力 26 2 3 4 2" xfId="24252"/>
    <cellStyle name="出力 26 2 3 4 2 2" xfId="24253"/>
    <cellStyle name="出力 26 2 3 4 2 3" xfId="24254"/>
    <cellStyle name="出力 26 2 3 4 3" xfId="24255"/>
    <cellStyle name="出力 26 2 3 4 3 2" xfId="24256"/>
    <cellStyle name="出力 26 2 3 4 3 3" xfId="24257"/>
    <cellStyle name="出力 26 2 3 4 4" xfId="24258"/>
    <cellStyle name="出力 26 2 3 4 5" xfId="24259"/>
    <cellStyle name="出力 26 2 3 5" xfId="24260"/>
    <cellStyle name="出力 26 2 3 5 2" xfId="24261"/>
    <cellStyle name="出力 26 2 3 5 2 2" xfId="24262"/>
    <cellStyle name="出力 26 2 3 5 2 3" xfId="24263"/>
    <cellStyle name="出力 26 2 3 5 3" xfId="24264"/>
    <cellStyle name="出力 26 2 3 5 3 2" xfId="24265"/>
    <cellStyle name="出力 26 2 3 5 3 3" xfId="24266"/>
    <cellStyle name="出力 26 2 3 5 4" xfId="24267"/>
    <cellStyle name="出力 26 2 3 5 5" xfId="24268"/>
    <cellStyle name="出力 26 2 3 6" xfId="24269"/>
    <cellStyle name="出力 26 2 3 6 2" xfId="24270"/>
    <cellStyle name="出力 26 2 3 6 2 2" xfId="24271"/>
    <cellStyle name="出力 26 2 3 6 2 3" xfId="24272"/>
    <cellStyle name="出力 26 2 3 6 3" xfId="24273"/>
    <cellStyle name="出力 26 2 3 6 3 2" xfId="24274"/>
    <cellStyle name="出力 26 2 3 6 3 3" xfId="24275"/>
    <cellStyle name="出力 26 2 3 6 4" xfId="24276"/>
    <cellStyle name="出力 26 2 3 6 5" xfId="24277"/>
    <cellStyle name="出力 26 2 3 7" xfId="24278"/>
    <cellStyle name="出力 26 2 3 7 2" xfId="24279"/>
    <cellStyle name="出力 26 2 3 7 3" xfId="24280"/>
    <cellStyle name="出力 26 2 3 8" xfId="24281"/>
    <cellStyle name="出力 26 2 3 8 2" xfId="24282"/>
    <cellStyle name="出力 26 2 3 8 3" xfId="24283"/>
    <cellStyle name="出力 26 2 3 9" xfId="24284"/>
    <cellStyle name="出力 26 2 4" xfId="24285"/>
    <cellStyle name="出力 26 2 4 2" xfId="24286"/>
    <cellStyle name="出力 26 2 4 2 2" xfId="24287"/>
    <cellStyle name="出力 26 2 4 2 3" xfId="24288"/>
    <cellStyle name="出力 26 2 4 3" xfId="24289"/>
    <cellStyle name="出力 26 2 4 3 2" xfId="24290"/>
    <cellStyle name="出力 26 2 4 3 3" xfId="24291"/>
    <cellStyle name="出力 26 2 4 4" xfId="24292"/>
    <cellStyle name="出力 26 2 4 5" xfId="24293"/>
    <cellStyle name="出力 26 2 5" xfId="24294"/>
    <cellStyle name="出力 26 2 5 2" xfId="24295"/>
    <cellStyle name="出力 26 2 5 2 2" xfId="24296"/>
    <cellStyle name="出力 26 2 5 2 3" xfId="24297"/>
    <cellStyle name="出力 26 2 5 3" xfId="24298"/>
    <cellStyle name="出力 26 2 5 3 2" xfId="24299"/>
    <cellStyle name="出力 26 2 5 3 3" xfId="24300"/>
    <cellStyle name="出力 26 2 5 4" xfId="24301"/>
    <cellStyle name="出力 26 2 5 5" xfId="24302"/>
    <cellStyle name="出力 26 2 6" xfId="24303"/>
    <cellStyle name="出力 26 2 6 2" xfId="24304"/>
    <cellStyle name="出力 26 2 6 2 2" xfId="24305"/>
    <cellStyle name="出力 26 2 6 2 3" xfId="24306"/>
    <cellStyle name="出力 26 2 6 3" xfId="24307"/>
    <cellStyle name="出力 26 2 6 3 2" xfId="24308"/>
    <cellStyle name="出力 26 2 6 3 3" xfId="24309"/>
    <cellStyle name="出力 26 2 6 4" xfId="24310"/>
    <cellStyle name="出力 26 2 6 5" xfId="24311"/>
    <cellStyle name="出力 26 2 7" xfId="24312"/>
    <cellStyle name="出力 26 2 7 2" xfId="24313"/>
    <cellStyle name="出力 26 2 7 3" xfId="24314"/>
    <cellStyle name="出力 26 2 8" xfId="24315"/>
    <cellStyle name="出力 26 2 9" xfId="24316"/>
    <cellStyle name="出力 26 3" xfId="24317"/>
    <cellStyle name="出力 26 3 10" xfId="24318"/>
    <cellStyle name="出力 26 3 2" xfId="24319"/>
    <cellStyle name="出力 26 3 2 2" xfId="24320"/>
    <cellStyle name="出力 26 3 2 2 2" xfId="24321"/>
    <cellStyle name="出力 26 3 2 2 3" xfId="24322"/>
    <cellStyle name="出力 26 3 2 3" xfId="24323"/>
    <cellStyle name="出力 26 3 2 3 2" xfId="24324"/>
    <cellStyle name="出力 26 3 2 3 3" xfId="24325"/>
    <cellStyle name="出力 26 3 2 4" xfId="24326"/>
    <cellStyle name="出力 26 3 2 5" xfId="24327"/>
    <cellStyle name="出力 26 3 3" xfId="24328"/>
    <cellStyle name="出力 26 3 3 2" xfId="24329"/>
    <cellStyle name="出力 26 3 3 2 2" xfId="24330"/>
    <cellStyle name="出力 26 3 3 2 3" xfId="24331"/>
    <cellStyle name="出力 26 3 3 3" xfId="24332"/>
    <cellStyle name="出力 26 3 3 3 2" xfId="24333"/>
    <cellStyle name="出力 26 3 3 3 3" xfId="24334"/>
    <cellStyle name="出力 26 3 3 4" xfId="24335"/>
    <cellStyle name="出力 26 3 3 5" xfId="24336"/>
    <cellStyle name="出力 26 3 4" xfId="24337"/>
    <cellStyle name="出力 26 3 4 2" xfId="24338"/>
    <cellStyle name="出力 26 3 4 2 2" xfId="24339"/>
    <cellStyle name="出力 26 3 4 2 3" xfId="24340"/>
    <cellStyle name="出力 26 3 4 3" xfId="24341"/>
    <cellStyle name="出力 26 3 4 3 2" xfId="24342"/>
    <cellStyle name="出力 26 3 4 3 3" xfId="24343"/>
    <cellStyle name="出力 26 3 4 4" xfId="24344"/>
    <cellStyle name="出力 26 3 4 5" xfId="24345"/>
    <cellStyle name="出力 26 3 5" xfId="24346"/>
    <cellStyle name="出力 26 3 5 2" xfId="24347"/>
    <cellStyle name="出力 26 3 5 2 2" xfId="24348"/>
    <cellStyle name="出力 26 3 5 2 3" xfId="24349"/>
    <cellStyle name="出力 26 3 5 3" xfId="24350"/>
    <cellStyle name="出力 26 3 5 3 2" xfId="24351"/>
    <cellStyle name="出力 26 3 5 3 3" xfId="24352"/>
    <cellStyle name="出力 26 3 5 4" xfId="24353"/>
    <cellStyle name="出力 26 3 5 5" xfId="24354"/>
    <cellStyle name="出力 26 3 6" xfId="24355"/>
    <cellStyle name="出力 26 3 6 2" xfId="24356"/>
    <cellStyle name="出力 26 3 6 2 2" xfId="24357"/>
    <cellStyle name="出力 26 3 6 2 3" xfId="24358"/>
    <cellStyle name="出力 26 3 6 3" xfId="24359"/>
    <cellStyle name="出力 26 3 6 3 2" xfId="24360"/>
    <cellStyle name="出力 26 3 6 3 3" xfId="24361"/>
    <cellStyle name="出力 26 3 6 4" xfId="24362"/>
    <cellStyle name="出力 26 3 6 5" xfId="24363"/>
    <cellStyle name="出力 26 3 7" xfId="24364"/>
    <cellStyle name="出力 26 3 7 2" xfId="24365"/>
    <cellStyle name="出力 26 3 7 3" xfId="24366"/>
    <cellStyle name="出力 26 3 8" xfId="24367"/>
    <cellStyle name="出力 26 3 8 2" xfId="24368"/>
    <cellStyle name="出力 26 3 8 3" xfId="24369"/>
    <cellStyle name="出力 26 3 9" xfId="24370"/>
    <cellStyle name="出力 26 4" xfId="24371"/>
    <cellStyle name="出力 26 4 10" xfId="24372"/>
    <cellStyle name="出力 26 4 2" xfId="24373"/>
    <cellStyle name="出力 26 4 2 2" xfId="24374"/>
    <cellStyle name="出力 26 4 2 2 2" xfId="24375"/>
    <cellStyle name="出力 26 4 2 2 3" xfId="24376"/>
    <cellStyle name="出力 26 4 2 3" xfId="24377"/>
    <cellStyle name="出力 26 4 2 3 2" xfId="24378"/>
    <cellStyle name="出力 26 4 2 3 3" xfId="24379"/>
    <cellStyle name="出力 26 4 2 4" xfId="24380"/>
    <cellStyle name="出力 26 4 2 5" xfId="24381"/>
    <cellStyle name="出力 26 4 3" xfId="24382"/>
    <cellStyle name="出力 26 4 3 2" xfId="24383"/>
    <cellStyle name="出力 26 4 3 2 2" xfId="24384"/>
    <cellStyle name="出力 26 4 3 2 3" xfId="24385"/>
    <cellStyle name="出力 26 4 3 3" xfId="24386"/>
    <cellStyle name="出力 26 4 3 3 2" xfId="24387"/>
    <cellStyle name="出力 26 4 3 3 3" xfId="24388"/>
    <cellStyle name="出力 26 4 3 4" xfId="24389"/>
    <cellStyle name="出力 26 4 3 5" xfId="24390"/>
    <cellStyle name="出力 26 4 4" xfId="24391"/>
    <cellStyle name="出力 26 4 4 2" xfId="24392"/>
    <cellStyle name="出力 26 4 4 2 2" xfId="24393"/>
    <cellStyle name="出力 26 4 4 2 3" xfId="24394"/>
    <cellStyle name="出力 26 4 4 3" xfId="24395"/>
    <cellStyle name="出力 26 4 4 3 2" xfId="24396"/>
    <cellStyle name="出力 26 4 4 3 3" xfId="24397"/>
    <cellStyle name="出力 26 4 4 4" xfId="24398"/>
    <cellStyle name="出力 26 4 4 5" xfId="24399"/>
    <cellStyle name="出力 26 4 5" xfId="24400"/>
    <cellStyle name="出力 26 4 5 2" xfId="24401"/>
    <cellStyle name="出力 26 4 5 2 2" xfId="24402"/>
    <cellStyle name="出力 26 4 5 2 3" xfId="24403"/>
    <cellStyle name="出力 26 4 5 3" xfId="24404"/>
    <cellStyle name="出力 26 4 5 3 2" xfId="24405"/>
    <cellStyle name="出力 26 4 5 3 3" xfId="24406"/>
    <cellStyle name="出力 26 4 5 4" xfId="24407"/>
    <cellStyle name="出力 26 4 5 5" xfId="24408"/>
    <cellStyle name="出力 26 4 6" xfId="24409"/>
    <cellStyle name="出力 26 4 6 2" xfId="24410"/>
    <cellStyle name="出力 26 4 6 2 2" xfId="24411"/>
    <cellStyle name="出力 26 4 6 2 3" xfId="24412"/>
    <cellStyle name="出力 26 4 6 3" xfId="24413"/>
    <cellStyle name="出力 26 4 6 3 2" xfId="24414"/>
    <cellStyle name="出力 26 4 6 3 3" xfId="24415"/>
    <cellStyle name="出力 26 4 6 4" xfId="24416"/>
    <cellStyle name="出力 26 4 6 5" xfId="24417"/>
    <cellStyle name="出力 26 4 7" xfId="24418"/>
    <cellStyle name="出力 26 4 7 2" xfId="24419"/>
    <cellStyle name="出力 26 4 7 3" xfId="24420"/>
    <cellStyle name="出力 26 4 8" xfId="24421"/>
    <cellStyle name="出力 26 4 8 2" xfId="24422"/>
    <cellStyle name="出力 26 4 8 3" xfId="24423"/>
    <cellStyle name="出力 26 4 9" xfId="24424"/>
    <cellStyle name="出力 26 5" xfId="24425"/>
    <cellStyle name="出力 26 5 2" xfId="24426"/>
    <cellStyle name="出力 26 5 2 2" xfId="24427"/>
    <cellStyle name="出力 26 5 2 3" xfId="24428"/>
    <cellStyle name="出力 26 5 3" xfId="24429"/>
    <cellStyle name="出力 26 5 3 2" xfId="24430"/>
    <cellStyle name="出力 26 5 3 3" xfId="24431"/>
    <cellStyle name="出力 26 5 4" xfId="24432"/>
    <cellStyle name="出力 26 5 5" xfId="24433"/>
    <cellStyle name="出力 26 6" xfId="24434"/>
    <cellStyle name="出力 26 6 2" xfId="24435"/>
    <cellStyle name="出力 26 6 2 2" xfId="24436"/>
    <cellStyle name="出力 26 6 2 3" xfId="24437"/>
    <cellStyle name="出力 26 6 3" xfId="24438"/>
    <cellStyle name="出力 26 6 3 2" xfId="24439"/>
    <cellStyle name="出力 26 6 3 3" xfId="24440"/>
    <cellStyle name="出力 26 6 4" xfId="24441"/>
    <cellStyle name="出力 26 6 5" xfId="24442"/>
    <cellStyle name="出力 26 7" xfId="24443"/>
    <cellStyle name="出力 26 7 2" xfId="24444"/>
    <cellStyle name="出力 26 7 2 2" xfId="24445"/>
    <cellStyle name="出力 26 7 2 3" xfId="24446"/>
    <cellStyle name="出力 26 7 3" xfId="24447"/>
    <cellStyle name="出力 26 7 3 2" xfId="24448"/>
    <cellStyle name="出力 26 7 3 3" xfId="24449"/>
    <cellStyle name="出力 26 7 4" xfId="24450"/>
    <cellStyle name="出力 26 7 5" xfId="24451"/>
    <cellStyle name="出力 26 8" xfId="24452"/>
    <cellStyle name="出力 26 8 2" xfId="24453"/>
    <cellStyle name="出力 26 8 3" xfId="24454"/>
    <cellStyle name="出力 26 9" xfId="24455"/>
    <cellStyle name="出力 27" xfId="24456"/>
    <cellStyle name="出力 27 10" xfId="24457"/>
    <cellStyle name="出力 27 11" xfId="24458"/>
    <cellStyle name="出力 27 12" xfId="46029"/>
    <cellStyle name="出力 27 13" xfId="45710"/>
    <cellStyle name="出力 27 2" xfId="24459"/>
    <cellStyle name="出力 27 2 10" xfId="46260"/>
    <cellStyle name="出力 27 2 11" xfId="46492"/>
    <cellStyle name="出力 27 2 2" xfId="24460"/>
    <cellStyle name="出力 27 2 2 10" xfId="24461"/>
    <cellStyle name="出力 27 2 2 2" xfId="24462"/>
    <cellStyle name="出力 27 2 2 2 2" xfId="24463"/>
    <cellStyle name="出力 27 2 2 2 2 2" xfId="24464"/>
    <cellStyle name="出力 27 2 2 2 2 3" xfId="24465"/>
    <cellStyle name="出力 27 2 2 2 3" xfId="24466"/>
    <cellStyle name="出力 27 2 2 2 3 2" xfId="24467"/>
    <cellStyle name="出力 27 2 2 2 3 3" xfId="24468"/>
    <cellStyle name="出力 27 2 2 2 4" xfId="24469"/>
    <cellStyle name="出力 27 2 2 2 5" xfId="24470"/>
    <cellStyle name="出力 27 2 2 3" xfId="24471"/>
    <cellStyle name="出力 27 2 2 3 2" xfId="24472"/>
    <cellStyle name="出力 27 2 2 3 2 2" xfId="24473"/>
    <cellStyle name="出力 27 2 2 3 2 3" xfId="24474"/>
    <cellStyle name="出力 27 2 2 3 3" xfId="24475"/>
    <cellStyle name="出力 27 2 2 3 3 2" xfId="24476"/>
    <cellStyle name="出力 27 2 2 3 3 3" xfId="24477"/>
    <cellStyle name="出力 27 2 2 3 4" xfId="24478"/>
    <cellStyle name="出力 27 2 2 3 5" xfId="24479"/>
    <cellStyle name="出力 27 2 2 4" xfId="24480"/>
    <cellStyle name="出力 27 2 2 4 2" xfId="24481"/>
    <cellStyle name="出力 27 2 2 4 2 2" xfId="24482"/>
    <cellStyle name="出力 27 2 2 4 2 3" xfId="24483"/>
    <cellStyle name="出力 27 2 2 4 3" xfId="24484"/>
    <cellStyle name="出力 27 2 2 4 3 2" xfId="24485"/>
    <cellStyle name="出力 27 2 2 4 3 3" xfId="24486"/>
    <cellStyle name="出力 27 2 2 4 4" xfId="24487"/>
    <cellStyle name="出力 27 2 2 4 5" xfId="24488"/>
    <cellStyle name="出力 27 2 2 5" xfId="24489"/>
    <cellStyle name="出力 27 2 2 5 2" xfId="24490"/>
    <cellStyle name="出力 27 2 2 5 2 2" xfId="24491"/>
    <cellStyle name="出力 27 2 2 5 2 3" xfId="24492"/>
    <cellStyle name="出力 27 2 2 5 3" xfId="24493"/>
    <cellStyle name="出力 27 2 2 5 3 2" xfId="24494"/>
    <cellStyle name="出力 27 2 2 5 3 3" xfId="24495"/>
    <cellStyle name="出力 27 2 2 5 4" xfId="24496"/>
    <cellStyle name="出力 27 2 2 5 5" xfId="24497"/>
    <cellStyle name="出力 27 2 2 6" xfId="24498"/>
    <cellStyle name="出力 27 2 2 6 2" xfId="24499"/>
    <cellStyle name="出力 27 2 2 6 2 2" xfId="24500"/>
    <cellStyle name="出力 27 2 2 6 2 3" xfId="24501"/>
    <cellStyle name="出力 27 2 2 6 3" xfId="24502"/>
    <cellStyle name="出力 27 2 2 6 3 2" xfId="24503"/>
    <cellStyle name="出力 27 2 2 6 3 3" xfId="24504"/>
    <cellStyle name="出力 27 2 2 6 4" xfId="24505"/>
    <cellStyle name="出力 27 2 2 6 5" xfId="24506"/>
    <cellStyle name="出力 27 2 2 7" xfId="24507"/>
    <cellStyle name="出力 27 2 2 7 2" xfId="24508"/>
    <cellStyle name="出力 27 2 2 7 3" xfId="24509"/>
    <cellStyle name="出力 27 2 2 8" xfId="24510"/>
    <cellStyle name="出力 27 2 2 8 2" xfId="24511"/>
    <cellStyle name="出力 27 2 2 8 3" xfId="24512"/>
    <cellStyle name="出力 27 2 2 9" xfId="24513"/>
    <cellStyle name="出力 27 2 3" xfId="24514"/>
    <cellStyle name="出力 27 2 3 10" xfId="24515"/>
    <cellStyle name="出力 27 2 3 2" xfId="24516"/>
    <cellStyle name="出力 27 2 3 2 2" xfId="24517"/>
    <cellStyle name="出力 27 2 3 2 2 2" xfId="24518"/>
    <cellStyle name="出力 27 2 3 2 2 3" xfId="24519"/>
    <cellStyle name="出力 27 2 3 2 3" xfId="24520"/>
    <cellStyle name="出力 27 2 3 2 3 2" xfId="24521"/>
    <cellStyle name="出力 27 2 3 2 3 3" xfId="24522"/>
    <cellStyle name="出力 27 2 3 2 4" xfId="24523"/>
    <cellStyle name="出力 27 2 3 2 5" xfId="24524"/>
    <cellStyle name="出力 27 2 3 3" xfId="24525"/>
    <cellStyle name="出力 27 2 3 3 2" xfId="24526"/>
    <cellStyle name="出力 27 2 3 3 2 2" xfId="24527"/>
    <cellStyle name="出力 27 2 3 3 2 3" xfId="24528"/>
    <cellStyle name="出力 27 2 3 3 3" xfId="24529"/>
    <cellStyle name="出力 27 2 3 3 3 2" xfId="24530"/>
    <cellStyle name="出力 27 2 3 3 3 3" xfId="24531"/>
    <cellStyle name="出力 27 2 3 3 4" xfId="24532"/>
    <cellStyle name="出力 27 2 3 3 5" xfId="24533"/>
    <cellStyle name="出力 27 2 3 4" xfId="24534"/>
    <cellStyle name="出力 27 2 3 4 2" xfId="24535"/>
    <cellStyle name="出力 27 2 3 4 2 2" xfId="24536"/>
    <cellStyle name="出力 27 2 3 4 2 3" xfId="24537"/>
    <cellStyle name="出力 27 2 3 4 3" xfId="24538"/>
    <cellStyle name="出力 27 2 3 4 3 2" xfId="24539"/>
    <cellStyle name="出力 27 2 3 4 3 3" xfId="24540"/>
    <cellStyle name="出力 27 2 3 4 4" xfId="24541"/>
    <cellStyle name="出力 27 2 3 4 5" xfId="24542"/>
    <cellStyle name="出力 27 2 3 5" xfId="24543"/>
    <cellStyle name="出力 27 2 3 5 2" xfId="24544"/>
    <cellStyle name="出力 27 2 3 5 2 2" xfId="24545"/>
    <cellStyle name="出力 27 2 3 5 2 3" xfId="24546"/>
    <cellStyle name="出力 27 2 3 5 3" xfId="24547"/>
    <cellStyle name="出力 27 2 3 5 3 2" xfId="24548"/>
    <cellStyle name="出力 27 2 3 5 3 3" xfId="24549"/>
    <cellStyle name="出力 27 2 3 5 4" xfId="24550"/>
    <cellStyle name="出力 27 2 3 5 5" xfId="24551"/>
    <cellStyle name="出力 27 2 3 6" xfId="24552"/>
    <cellStyle name="出力 27 2 3 6 2" xfId="24553"/>
    <cellStyle name="出力 27 2 3 6 2 2" xfId="24554"/>
    <cellStyle name="出力 27 2 3 6 2 3" xfId="24555"/>
    <cellStyle name="出力 27 2 3 6 3" xfId="24556"/>
    <cellStyle name="出力 27 2 3 6 3 2" xfId="24557"/>
    <cellStyle name="出力 27 2 3 6 3 3" xfId="24558"/>
    <cellStyle name="出力 27 2 3 6 4" xfId="24559"/>
    <cellStyle name="出力 27 2 3 6 5" xfId="24560"/>
    <cellStyle name="出力 27 2 3 7" xfId="24561"/>
    <cellStyle name="出力 27 2 3 7 2" xfId="24562"/>
    <cellStyle name="出力 27 2 3 7 3" xfId="24563"/>
    <cellStyle name="出力 27 2 3 8" xfId="24564"/>
    <cellStyle name="出力 27 2 3 8 2" xfId="24565"/>
    <cellStyle name="出力 27 2 3 8 3" xfId="24566"/>
    <cellStyle name="出力 27 2 3 9" xfId="24567"/>
    <cellStyle name="出力 27 2 4" xfId="24568"/>
    <cellStyle name="出力 27 2 4 2" xfId="24569"/>
    <cellStyle name="出力 27 2 4 2 2" xfId="24570"/>
    <cellStyle name="出力 27 2 4 2 3" xfId="24571"/>
    <cellStyle name="出力 27 2 4 3" xfId="24572"/>
    <cellStyle name="出力 27 2 4 3 2" xfId="24573"/>
    <cellStyle name="出力 27 2 4 3 3" xfId="24574"/>
    <cellStyle name="出力 27 2 4 4" xfId="24575"/>
    <cellStyle name="出力 27 2 4 5" xfId="24576"/>
    <cellStyle name="出力 27 2 5" xfId="24577"/>
    <cellStyle name="出力 27 2 5 2" xfId="24578"/>
    <cellStyle name="出力 27 2 5 2 2" xfId="24579"/>
    <cellStyle name="出力 27 2 5 2 3" xfId="24580"/>
    <cellStyle name="出力 27 2 5 3" xfId="24581"/>
    <cellStyle name="出力 27 2 5 3 2" xfId="24582"/>
    <cellStyle name="出力 27 2 5 3 3" xfId="24583"/>
    <cellStyle name="出力 27 2 5 4" xfId="24584"/>
    <cellStyle name="出力 27 2 5 5" xfId="24585"/>
    <cellStyle name="出力 27 2 6" xfId="24586"/>
    <cellStyle name="出力 27 2 6 2" xfId="24587"/>
    <cellStyle name="出力 27 2 6 2 2" xfId="24588"/>
    <cellStyle name="出力 27 2 6 2 3" xfId="24589"/>
    <cellStyle name="出力 27 2 6 3" xfId="24590"/>
    <cellStyle name="出力 27 2 6 3 2" xfId="24591"/>
    <cellStyle name="出力 27 2 6 3 3" xfId="24592"/>
    <cellStyle name="出力 27 2 6 4" xfId="24593"/>
    <cellStyle name="出力 27 2 6 5" xfId="24594"/>
    <cellStyle name="出力 27 2 7" xfId="24595"/>
    <cellStyle name="出力 27 2 7 2" xfId="24596"/>
    <cellStyle name="出力 27 2 7 3" xfId="24597"/>
    <cellStyle name="出力 27 2 8" xfId="24598"/>
    <cellStyle name="出力 27 2 9" xfId="24599"/>
    <cellStyle name="出力 27 3" xfId="24600"/>
    <cellStyle name="出力 27 3 10" xfId="24601"/>
    <cellStyle name="出力 27 3 2" xfId="24602"/>
    <cellStyle name="出力 27 3 2 2" xfId="24603"/>
    <cellStyle name="出力 27 3 2 2 2" xfId="24604"/>
    <cellStyle name="出力 27 3 2 2 3" xfId="24605"/>
    <cellStyle name="出力 27 3 2 3" xfId="24606"/>
    <cellStyle name="出力 27 3 2 3 2" xfId="24607"/>
    <cellStyle name="出力 27 3 2 3 3" xfId="24608"/>
    <cellStyle name="出力 27 3 2 4" xfId="24609"/>
    <cellStyle name="出力 27 3 2 5" xfId="24610"/>
    <cellStyle name="出力 27 3 3" xfId="24611"/>
    <cellStyle name="出力 27 3 3 2" xfId="24612"/>
    <cellStyle name="出力 27 3 3 2 2" xfId="24613"/>
    <cellStyle name="出力 27 3 3 2 3" xfId="24614"/>
    <cellStyle name="出力 27 3 3 3" xfId="24615"/>
    <cellStyle name="出力 27 3 3 3 2" xfId="24616"/>
    <cellStyle name="出力 27 3 3 3 3" xfId="24617"/>
    <cellStyle name="出力 27 3 3 4" xfId="24618"/>
    <cellStyle name="出力 27 3 3 5" xfId="24619"/>
    <cellStyle name="出力 27 3 4" xfId="24620"/>
    <cellStyle name="出力 27 3 4 2" xfId="24621"/>
    <cellStyle name="出力 27 3 4 2 2" xfId="24622"/>
    <cellStyle name="出力 27 3 4 2 3" xfId="24623"/>
    <cellStyle name="出力 27 3 4 3" xfId="24624"/>
    <cellStyle name="出力 27 3 4 3 2" xfId="24625"/>
    <cellStyle name="出力 27 3 4 3 3" xfId="24626"/>
    <cellStyle name="出力 27 3 4 4" xfId="24627"/>
    <cellStyle name="出力 27 3 4 5" xfId="24628"/>
    <cellStyle name="出力 27 3 5" xfId="24629"/>
    <cellStyle name="出力 27 3 5 2" xfId="24630"/>
    <cellStyle name="出力 27 3 5 2 2" xfId="24631"/>
    <cellStyle name="出力 27 3 5 2 3" xfId="24632"/>
    <cellStyle name="出力 27 3 5 3" xfId="24633"/>
    <cellStyle name="出力 27 3 5 3 2" xfId="24634"/>
    <cellStyle name="出力 27 3 5 3 3" xfId="24635"/>
    <cellStyle name="出力 27 3 5 4" xfId="24636"/>
    <cellStyle name="出力 27 3 5 5" xfId="24637"/>
    <cellStyle name="出力 27 3 6" xfId="24638"/>
    <cellStyle name="出力 27 3 6 2" xfId="24639"/>
    <cellStyle name="出力 27 3 6 2 2" xfId="24640"/>
    <cellStyle name="出力 27 3 6 2 3" xfId="24641"/>
    <cellStyle name="出力 27 3 6 3" xfId="24642"/>
    <cellStyle name="出力 27 3 6 3 2" xfId="24643"/>
    <cellStyle name="出力 27 3 6 3 3" xfId="24644"/>
    <cellStyle name="出力 27 3 6 4" xfId="24645"/>
    <cellStyle name="出力 27 3 6 5" xfId="24646"/>
    <cellStyle name="出力 27 3 7" xfId="24647"/>
    <cellStyle name="出力 27 3 7 2" xfId="24648"/>
    <cellStyle name="出力 27 3 7 3" xfId="24649"/>
    <cellStyle name="出力 27 3 8" xfId="24650"/>
    <cellStyle name="出力 27 3 8 2" xfId="24651"/>
    <cellStyle name="出力 27 3 8 3" xfId="24652"/>
    <cellStyle name="出力 27 3 9" xfId="24653"/>
    <cellStyle name="出力 27 4" xfId="24654"/>
    <cellStyle name="出力 27 4 10" xfId="24655"/>
    <cellStyle name="出力 27 4 2" xfId="24656"/>
    <cellStyle name="出力 27 4 2 2" xfId="24657"/>
    <cellStyle name="出力 27 4 2 2 2" xfId="24658"/>
    <cellStyle name="出力 27 4 2 2 3" xfId="24659"/>
    <cellStyle name="出力 27 4 2 3" xfId="24660"/>
    <cellStyle name="出力 27 4 2 3 2" xfId="24661"/>
    <cellStyle name="出力 27 4 2 3 3" xfId="24662"/>
    <cellStyle name="出力 27 4 2 4" xfId="24663"/>
    <cellStyle name="出力 27 4 2 5" xfId="24664"/>
    <cellStyle name="出力 27 4 3" xfId="24665"/>
    <cellStyle name="出力 27 4 3 2" xfId="24666"/>
    <cellStyle name="出力 27 4 3 2 2" xfId="24667"/>
    <cellStyle name="出力 27 4 3 2 3" xfId="24668"/>
    <cellStyle name="出力 27 4 3 3" xfId="24669"/>
    <cellStyle name="出力 27 4 3 3 2" xfId="24670"/>
    <cellStyle name="出力 27 4 3 3 3" xfId="24671"/>
    <cellStyle name="出力 27 4 3 4" xfId="24672"/>
    <cellStyle name="出力 27 4 3 5" xfId="24673"/>
    <cellStyle name="出力 27 4 4" xfId="24674"/>
    <cellStyle name="出力 27 4 4 2" xfId="24675"/>
    <cellStyle name="出力 27 4 4 2 2" xfId="24676"/>
    <cellStyle name="出力 27 4 4 2 3" xfId="24677"/>
    <cellStyle name="出力 27 4 4 3" xfId="24678"/>
    <cellStyle name="出力 27 4 4 3 2" xfId="24679"/>
    <cellStyle name="出力 27 4 4 3 3" xfId="24680"/>
    <cellStyle name="出力 27 4 4 4" xfId="24681"/>
    <cellStyle name="出力 27 4 4 5" xfId="24682"/>
    <cellStyle name="出力 27 4 5" xfId="24683"/>
    <cellStyle name="出力 27 4 5 2" xfId="24684"/>
    <cellStyle name="出力 27 4 5 2 2" xfId="24685"/>
    <cellStyle name="出力 27 4 5 2 3" xfId="24686"/>
    <cellStyle name="出力 27 4 5 3" xfId="24687"/>
    <cellStyle name="出力 27 4 5 3 2" xfId="24688"/>
    <cellStyle name="出力 27 4 5 3 3" xfId="24689"/>
    <cellStyle name="出力 27 4 5 4" xfId="24690"/>
    <cellStyle name="出力 27 4 5 5" xfId="24691"/>
    <cellStyle name="出力 27 4 6" xfId="24692"/>
    <cellStyle name="出力 27 4 6 2" xfId="24693"/>
    <cellStyle name="出力 27 4 6 2 2" xfId="24694"/>
    <cellStyle name="出力 27 4 6 2 3" xfId="24695"/>
    <cellStyle name="出力 27 4 6 3" xfId="24696"/>
    <cellStyle name="出力 27 4 6 3 2" xfId="24697"/>
    <cellStyle name="出力 27 4 6 3 3" xfId="24698"/>
    <cellStyle name="出力 27 4 6 4" xfId="24699"/>
    <cellStyle name="出力 27 4 6 5" xfId="24700"/>
    <cellStyle name="出力 27 4 7" xfId="24701"/>
    <cellStyle name="出力 27 4 7 2" xfId="24702"/>
    <cellStyle name="出力 27 4 7 3" xfId="24703"/>
    <cellStyle name="出力 27 4 8" xfId="24704"/>
    <cellStyle name="出力 27 4 8 2" xfId="24705"/>
    <cellStyle name="出力 27 4 8 3" xfId="24706"/>
    <cellStyle name="出力 27 4 9" xfId="24707"/>
    <cellStyle name="出力 27 5" xfId="24708"/>
    <cellStyle name="出力 27 5 2" xfId="24709"/>
    <cellStyle name="出力 27 5 2 2" xfId="24710"/>
    <cellStyle name="出力 27 5 2 3" xfId="24711"/>
    <cellStyle name="出力 27 5 3" xfId="24712"/>
    <cellStyle name="出力 27 5 3 2" xfId="24713"/>
    <cellStyle name="出力 27 5 3 3" xfId="24714"/>
    <cellStyle name="出力 27 5 4" xfId="24715"/>
    <cellStyle name="出力 27 5 5" xfId="24716"/>
    <cellStyle name="出力 27 6" xfId="24717"/>
    <cellStyle name="出力 27 6 2" xfId="24718"/>
    <cellStyle name="出力 27 6 2 2" xfId="24719"/>
    <cellStyle name="出力 27 6 2 3" xfId="24720"/>
    <cellStyle name="出力 27 6 3" xfId="24721"/>
    <cellStyle name="出力 27 6 3 2" xfId="24722"/>
    <cellStyle name="出力 27 6 3 3" xfId="24723"/>
    <cellStyle name="出力 27 6 4" xfId="24724"/>
    <cellStyle name="出力 27 6 5" xfId="24725"/>
    <cellStyle name="出力 27 7" xfId="24726"/>
    <cellStyle name="出力 27 7 2" xfId="24727"/>
    <cellStyle name="出力 27 7 2 2" xfId="24728"/>
    <cellStyle name="出力 27 7 2 3" xfId="24729"/>
    <cellStyle name="出力 27 7 3" xfId="24730"/>
    <cellStyle name="出力 27 7 3 2" xfId="24731"/>
    <cellStyle name="出力 27 7 3 3" xfId="24732"/>
    <cellStyle name="出力 27 7 4" xfId="24733"/>
    <cellStyle name="出力 27 7 5" xfId="24734"/>
    <cellStyle name="出力 27 8" xfId="24735"/>
    <cellStyle name="出力 27 8 2" xfId="24736"/>
    <cellStyle name="出力 27 8 3" xfId="24737"/>
    <cellStyle name="出力 27 9" xfId="24738"/>
    <cellStyle name="出力 28" xfId="24739"/>
    <cellStyle name="出力 28 10" xfId="24740"/>
    <cellStyle name="出力 28 11" xfId="24741"/>
    <cellStyle name="出力 28 12" xfId="46030"/>
    <cellStyle name="出力 28 13" xfId="45709"/>
    <cellStyle name="出力 28 2" xfId="24742"/>
    <cellStyle name="出力 28 2 10" xfId="46261"/>
    <cellStyle name="出力 28 2 11" xfId="46493"/>
    <cellStyle name="出力 28 2 2" xfId="24743"/>
    <cellStyle name="出力 28 2 2 10" xfId="24744"/>
    <cellStyle name="出力 28 2 2 2" xfId="24745"/>
    <cellStyle name="出力 28 2 2 2 2" xfId="24746"/>
    <cellStyle name="出力 28 2 2 2 2 2" xfId="24747"/>
    <cellStyle name="出力 28 2 2 2 2 3" xfId="24748"/>
    <cellStyle name="出力 28 2 2 2 3" xfId="24749"/>
    <cellStyle name="出力 28 2 2 2 3 2" xfId="24750"/>
    <cellStyle name="出力 28 2 2 2 3 3" xfId="24751"/>
    <cellStyle name="出力 28 2 2 2 4" xfId="24752"/>
    <cellStyle name="出力 28 2 2 2 5" xfId="24753"/>
    <cellStyle name="出力 28 2 2 3" xfId="24754"/>
    <cellStyle name="出力 28 2 2 3 2" xfId="24755"/>
    <cellStyle name="出力 28 2 2 3 2 2" xfId="24756"/>
    <cellStyle name="出力 28 2 2 3 2 3" xfId="24757"/>
    <cellStyle name="出力 28 2 2 3 3" xfId="24758"/>
    <cellStyle name="出力 28 2 2 3 3 2" xfId="24759"/>
    <cellStyle name="出力 28 2 2 3 3 3" xfId="24760"/>
    <cellStyle name="出力 28 2 2 3 4" xfId="24761"/>
    <cellStyle name="出力 28 2 2 3 5" xfId="24762"/>
    <cellStyle name="出力 28 2 2 4" xfId="24763"/>
    <cellStyle name="出力 28 2 2 4 2" xfId="24764"/>
    <cellStyle name="出力 28 2 2 4 2 2" xfId="24765"/>
    <cellStyle name="出力 28 2 2 4 2 3" xfId="24766"/>
    <cellStyle name="出力 28 2 2 4 3" xfId="24767"/>
    <cellStyle name="出力 28 2 2 4 3 2" xfId="24768"/>
    <cellStyle name="出力 28 2 2 4 3 3" xfId="24769"/>
    <cellStyle name="出力 28 2 2 4 4" xfId="24770"/>
    <cellStyle name="出力 28 2 2 4 5" xfId="24771"/>
    <cellStyle name="出力 28 2 2 5" xfId="24772"/>
    <cellStyle name="出力 28 2 2 5 2" xfId="24773"/>
    <cellStyle name="出力 28 2 2 5 2 2" xfId="24774"/>
    <cellStyle name="出力 28 2 2 5 2 3" xfId="24775"/>
    <cellStyle name="出力 28 2 2 5 3" xfId="24776"/>
    <cellStyle name="出力 28 2 2 5 3 2" xfId="24777"/>
    <cellStyle name="出力 28 2 2 5 3 3" xfId="24778"/>
    <cellStyle name="出力 28 2 2 5 4" xfId="24779"/>
    <cellStyle name="出力 28 2 2 5 5" xfId="24780"/>
    <cellStyle name="出力 28 2 2 6" xfId="24781"/>
    <cellStyle name="出力 28 2 2 6 2" xfId="24782"/>
    <cellStyle name="出力 28 2 2 6 2 2" xfId="24783"/>
    <cellStyle name="出力 28 2 2 6 2 3" xfId="24784"/>
    <cellStyle name="出力 28 2 2 6 3" xfId="24785"/>
    <cellStyle name="出力 28 2 2 6 3 2" xfId="24786"/>
    <cellStyle name="出力 28 2 2 6 3 3" xfId="24787"/>
    <cellStyle name="出力 28 2 2 6 4" xfId="24788"/>
    <cellStyle name="出力 28 2 2 6 5" xfId="24789"/>
    <cellStyle name="出力 28 2 2 7" xfId="24790"/>
    <cellStyle name="出力 28 2 2 7 2" xfId="24791"/>
    <cellStyle name="出力 28 2 2 7 3" xfId="24792"/>
    <cellStyle name="出力 28 2 2 8" xfId="24793"/>
    <cellStyle name="出力 28 2 2 8 2" xfId="24794"/>
    <cellStyle name="出力 28 2 2 8 3" xfId="24795"/>
    <cellStyle name="出力 28 2 2 9" xfId="24796"/>
    <cellStyle name="出力 28 2 3" xfId="24797"/>
    <cellStyle name="出力 28 2 3 10" xfId="24798"/>
    <cellStyle name="出力 28 2 3 2" xfId="24799"/>
    <cellStyle name="出力 28 2 3 2 2" xfId="24800"/>
    <cellStyle name="出力 28 2 3 2 2 2" xfId="24801"/>
    <cellStyle name="出力 28 2 3 2 2 3" xfId="24802"/>
    <cellStyle name="出力 28 2 3 2 3" xfId="24803"/>
    <cellStyle name="出力 28 2 3 2 3 2" xfId="24804"/>
    <cellStyle name="出力 28 2 3 2 3 3" xfId="24805"/>
    <cellStyle name="出力 28 2 3 2 4" xfId="24806"/>
    <cellStyle name="出力 28 2 3 2 5" xfId="24807"/>
    <cellStyle name="出力 28 2 3 3" xfId="24808"/>
    <cellStyle name="出力 28 2 3 3 2" xfId="24809"/>
    <cellStyle name="出力 28 2 3 3 2 2" xfId="24810"/>
    <cellStyle name="出力 28 2 3 3 2 3" xfId="24811"/>
    <cellStyle name="出力 28 2 3 3 3" xfId="24812"/>
    <cellStyle name="出力 28 2 3 3 3 2" xfId="24813"/>
    <cellStyle name="出力 28 2 3 3 3 3" xfId="24814"/>
    <cellStyle name="出力 28 2 3 3 4" xfId="24815"/>
    <cellStyle name="出力 28 2 3 3 5" xfId="24816"/>
    <cellStyle name="出力 28 2 3 4" xfId="24817"/>
    <cellStyle name="出力 28 2 3 4 2" xfId="24818"/>
    <cellStyle name="出力 28 2 3 4 2 2" xfId="24819"/>
    <cellStyle name="出力 28 2 3 4 2 3" xfId="24820"/>
    <cellStyle name="出力 28 2 3 4 3" xfId="24821"/>
    <cellStyle name="出力 28 2 3 4 3 2" xfId="24822"/>
    <cellStyle name="出力 28 2 3 4 3 3" xfId="24823"/>
    <cellStyle name="出力 28 2 3 4 4" xfId="24824"/>
    <cellStyle name="出力 28 2 3 4 5" xfId="24825"/>
    <cellStyle name="出力 28 2 3 5" xfId="24826"/>
    <cellStyle name="出力 28 2 3 5 2" xfId="24827"/>
    <cellStyle name="出力 28 2 3 5 2 2" xfId="24828"/>
    <cellStyle name="出力 28 2 3 5 2 3" xfId="24829"/>
    <cellStyle name="出力 28 2 3 5 3" xfId="24830"/>
    <cellStyle name="出力 28 2 3 5 3 2" xfId="24831"/>
    <cellStyle name="出力 28 2 3 5 3 3" xfId="24832"/>
    <cellStyle name="出力 28 2 3 5 4" xfId="24833"/>
    <cellStyle name="出力 28 2 3 5 5" xfId="24834"/>
    <cellStyle name="出力 28 2 3 6" xfId="24835"/>
    <cellStyle name="出力 28 2 3 6 2" xfId="24836"/>
    <cellStyle name="出力 28 2 3 6 2 2" xfId="24837"/>
    <cellStyle name="出力 28 2 3 6 2 3" xfId="24838"/>
    <cellStyle name="出力 28 2 3 6 3" xfId="24839"/>
    <cellStyle name="出力 28 2 3 6 3 2" xfId="24840"/>
    <cellStyle name="出力 28 2 3 6 3 3" xfId="24841"/>
    <cellStyle name="出力 28 2 3 6 4" xfId="24842"/>
    <cellStyle name="出力 28 2 3 6 5" xfId="24843"/>
    <cellStyle name="出力 28 2 3 7" xfId="24844"/>
    <cellStyle name="出力 28 2 3 7 2" xfId="24845"/>
    <cellStyle name="出力 28 2 3 7 3" xfId="24846"/>
    <cellStyle name="出力 28 2 3 8" xfId="24847"/>
    <cellStyle name="出力 28 2 3 8 2" xfId="24848"/>
    <cellStyle name="出力 28 2 3 8 3" xfId="24849"/>
    <cellStyle name="出力 28 2 3 9" xfId="24850"/>
    <cellStyle name="出力 28 2 4" xfId="24851"/>
    <cellStyle name="出力 28 2 4 2" xfId="24852"/>
    <cellStyle name="出力 28 2 4 2 2" xfId="24853"/>
    <cellStyle name="出力 28 2 4 2 3" xfId="24854"/>
    <cellStyle name="出力 28 2 4 3" xfId="24855"/>
    <cellStyle name="出力 28 2 4 3 2" xfId="24856"/>
    <cellStyle name="出力 28 2 4 3 3" xfId="24857"/>
    <cellStyle name="出力 28 2 4 4" xfId="24858"/>
    <cellStyle name="出力 28 2 4 5" xfId="24859"/>
    <cellStyle name="出力 28 2 5" xfId="24860"/>
    <cellStyle name="出力 28 2 5 2" xfId="24861"/>
    <cellStyle name="出力 28 2 5 2 2" xfId="24862"/>
    <cellStyle name="出力 28 2 5 2 3" xfId="24863"/>
    <cellStyle name="出力 28 2 5 3" xfId="24864"/>
    <cellStyle name="出力 28 2 5 3 2" xfId="24865"/>
    <cellStyle name="出力 28 2 5 3 3" xfId="24866"/>
    <cellStyle name="出力 28 2 5 4" xfId="24867"/>
    <cellStyle name="出力 28 2 5 5" xfId="24868"/>
    <cellStyle name="出力 28 2 6" xfId="24869"/>
    <cellStyle name="出力 28 2 6 2" xfId="24870"/>
    <cellStyle name="出力 28 2 6 2 2" xfId="24871"/>
    <cellStyle name="出力 28 2 6 2 3" xfId="24872"/>
    <cellStyle name="出力 28 2 6 3" xfId="24873"/>
    <cellStyle name="出力 28 2 6 3 2" xfId="24874"/>
    <cellStyle name="出力 28 2 6 3 3" xfId="24875"/>
    <cellStyle name="出力 28 2 6 4" xfId="24876"/>
    <cellStyle name="出力 28 2 6 5" xfId="24877"/>
    <cellStyle name="出力 28 2 7" xfId="24878"/>
    <cellStyle name="出力 28 2 7 2" xfId="24879"/>
    <cellStyle name="出力 28 2 7 3" xfId="24880"/>
    <cellStyle name="出力 28 2 8" xfId="24881"/>
    <cellStyle name="出力 28 2 9" xfId="24882"/>
    <cellStyle name="出力 28 3" xfId="24883"/>
    <cellStyle name="出力 28 3 10" xfId="24884"/>
    <cellStyle name="出力 28 3 2" xfId="24885"/>
    <cellStyle name="出力 28 3 2 2" xfId="24886"/>
    <cellStyle name="出力 28 3 2 2 2" xfId="24887"/>
    <cellStyle name="出力 28 3 2 2 3" xfId="24888"/>
    <cellStyle name="出力 28 3 2 3" xfId="24889"/>
    <cellStyle name="出力 28 3 2 3 2" xfId="24890"/>
    <cellStyle name="出力 28 3 2 3 3" xfId="24891"/>
    <cellStyle name="出力 28 3 2 4" xfId="24892"/>
    <cellStyle name="出力 28 3 2 5" xfId="24893"/>
    <cellStyle name="出力 28 3 3" xfId="24894"/>
    <cellStyle name="出力 28 3 3 2" xfId="24895"/>
    <cellStyle name="出力 28 3 3 2 2" xfId="24896"/>
    <cellStyle name="出力 28 3 3 2 3" xfId="24897"/>
    <cellStyle name="出力 28 3 3 3" xfId="24898"/>
    <cellStyle name="出力 28 3 3 3 2" xfId="24899"/>
    <cellStyle name="出力 28 3 3 3 3" xfId="24900"/>
    <cellStyle name="出力 28 3 3 4" xfId="24901"/>
    <cellStyle name="出力 28 3 3 5" xfId="24902"/>
    <cellStyle name="出力 28 3 4" xfId="24903"/>
    <cellStyle name="出力 28 3 4 2" xfId="24904"/>
    <cellStyle name="出力 28 3 4 2 2" xfId="24905"/>
    <cellStyle name="出力 28 3 4 2 3" xfId="24906"/>
    <cellStyle name="出力 28 3 4 3" xfId="24907"/>
    <cellStyle name="出力 28 3 4 3 2" xfId="24908"/>
    <cellStyle name="出力 28 3 4 3 3" xfId="24909"/>
    <cellStyle name="出力 28 3 4 4" xfId="24910"/>
    <cellStyle name="出力 28 3 4 5" xfId="24911"/>
    <cellStyle name="出力 28 3 5" xfId="24912"/>
    <cellStyle name="出力 28 3 5 2" xfId="24913"/>
    <cellStyle name="出力 28 3 5 2 2" xfId="24914"/>
    <cellStyle name="出力 28 3 5 2 3" xfId="24915"/>
    <cellStyle name="出力 28 3 5 3" xfId="24916"/>
    <cellStyle name="出力 28 3 5 3 2" xfId="24917"/>
    <cellStyle name="出力 28 3 5 3 3" xfId="24918"/>
    <cellStyle name="出力 28 3 5 4" xfId="24919"/>
    <cellStyle name="出力 28 3 5 5" xfId="24920"/>
    <cellStyle name="出力 28 3 6" xfId="24921"/>
    <cellStyle name="出力 28 3 6 2" xfId="24922"/>
    <cellStyle name="出力 28 3 6 2 2" xfId="24923"/>
    <cellStyle name="出力 28 3 6 2 3" xfId="24924"/>
    <cellStyle name="出力 28 3 6 3" xfId="24925"/>
    <cellStyle name="出力 28 3 6 3 2" xfId="24926"/>
    <cellStyle name="出力 28 3 6 3 3" xfId="24927"/>
    <cellStyle name="出力 28 3 6 4" xfId="24928"/>
    <cellStyle name="出力 28 3 6 5" xfId="24929"/>
    <cellStyle name="出力 28 3 7" xfId="24930"/>
    <cellStyle name="出力 28 3 7 2" xfId="24931"/>
    <cellStyle name="出力 28 3 7 3" xfId="24932"/>
    <cellStyle name="出力 28 3 8" xfId="24933"/>
    <cellStyle name="出力 28 3 8 2" xfId="24934"/>
    <cellStyle name="出力 28 3 8 3" xfId="24935"/>
    <cellStyle name="出力 28 3 9" xfId="24936"/>
    <cellStyle name="出力 28 4" xfId="24937"/>
    <cellStyle name="出力 28 4 10" xfId="24938"/>
    <cellStyle name="出力 28 4 2" xfId="24939"/>
    <cellStyle name="出力 28 4 2 2" xfId="24940"/>
    <cellStyle name="出力 28 4 2 2 2" xfId="24941"/>
    <cellStyle name="出力 28 4 2 2 3" xfId="24942"/>
    <cellStyle name="出力 28 4 2 3" xfId="24943"/>
    <cellStyle name="出力 28 4 2 3 2" xfId="24944"/>
    <cellStyle name="出力 28 4 2 3 3" xfId="24945"/>
    <cellStyle name="出力 28 4 2 4" xfId="24946"/>
    <cellStyle name="出力 28 4 2 5" xfId="24947"/>
    <cellStyle name="出力 28 4 3" xfId="24948"/>
    <cellStyle name="出力 28 4 3 2" xfId="24949"/>
    <cellStyle name="出力 28 4 3 2 2" xfId="24950"/>
    <cellStyle name="出力 28 4 3 2 3" xfId="24951"/>
    <cellStyle name="出力 28 4 3 3" xfId="24952"/>
    <cellStyle name="出力 28 4 3 3 2" xfId="24953"/>
    <cellStyle name="出力 28 4 3 3 3" xfId="24954"/>
    <cellStyle name="出力 28 4 3 4" xfId="24955"/>
    <cellStyle name="出力 28 4 3 5" xfId="24956"/>
    <cellStyle name="出力 28 4 4" xfId="24957"/>
    <cellStyle name="出力 28 4 4 2" xfId="24958"/>
    <cellStyle name="出力 28 4 4 2 2" xfId="24959"/>
    <cellStyle name="出力 28 4 4 2 3" xfId="24960"/>
    <cellStyle name="出力 28 4 4 3" xfId="24961"/>
    <cellStyle name="出力 28 4 4 3 2" xfId="24962"/>
    <cellStyle name="出力 28 4 4 3 3" xfId="24963"/>
    <cellStyle name="出力 28 4 4 4" xfId="24964"/>
    <cellStyle name="出力 28 4 4 5" xfId="24965"/>
    <cellStyle name="出力 28 4 5" xfId="24966"/>
    <cellStyle name="出力 28 4 5 2" xfId="24967"/>
    <cellStyle name="出力 28 4 5 2 2" xfId="24968"/>
    <cellStyle name="出力 28 4 5 2 3" xfId="24969"/>
    <cellStyle name="出力 28 4 5 3" xfId="24970"/>
    <cellStyle name="出力 28 4 5 3 2" xfId="24971"/>
    <cellStyle name="出力 28 4 5 3 3" xfId="24972"/>
    <cellStyle name="出力 28 4 5 4" xfId="24973"/>
    <cellStyle name="出力 28 4 5 5" xfId="24974"/>
    <cellStyle name="出力 28 4 6" xfId="24975"/>
    <cellStyle name="出力 28 4 6 2" xfId="24976"/>
    <cellStyle name="出力 28 4 6 2 2" xfId="24977"/>
    <cellStyle name="出力 28 4 6 2 3" xfId="24978"/>
    <cellStyle name="出力 28 4 6 3" xfId="24979"/>
    <cellStyle name="出力 28 4 6 3 2" xfId="24980"/>
    <cellStyle name="出力 28 4 6 3 3" xfId="24981"/>
    <cellStyle name="出力 28 4 6 4" xfId="24982"/>
    <cellStyle name="出力 28 4 6 5" xfId="24983"/>
    <cellStyle name="出力 28 4 7" xfId="24984"/>
    <cellStyle name="出力 28 4 7 2" xfId="24985"/>
    <cellStyle name="出力 28 4 7 3" xfId="24986"/>
    <cellStyle name="出力 28 4 8" xfId="24987"/>
    <cellStyle name="出力 28 4 8 2" xfId="24988"/>
    <cellStyle name="出力 28 4 8 3" xfId="24989"/>
    <cellStyle name="出力 28 4 9" xfId="24990"/>
    <cellStyle name="出力 28 5" xfId="24991"/>
    <cellStyle name="出力 28 5 2" xfId="24992"/>
    <cellStyle name="出力 28 5 2 2" xfId="24993"/>
    <cellStyle name="出力 28 5 2 3" xfId="24994"/>
    <cellStyle name="出力 28 5 3" xfId="24995"/>
    <cellStyle name="出力 28 5 3 2" xfId="24996"/>
    <cellStyle name="出力 28 5 3 3" xfId="24997"/>
    <cellStyle name="出力 28 5 4" xfId="24998"/>
    <cellStyle name="出力 28 5 5" xfId="24999"/>
    <cellStyle name="出力 28 6" xfId="25000"/>
    <cellStyle name="出力 28 6 2" xfId="25001"/>
    <cellStyle name="出力 28 6 2 2" xfId="25002"/>
    <cellStyle name="出力 28 6 2 3" xfId="25003"/>
    <cellStyle name="出力 28 6 3" xfId="25004"/>
    <cellStyle name="出力 28 6 3 2" xfId="25005"/>
    <cellStyle name="出力 28 6 3 3" xfId="25006"/>
    <cellStyle name="出力 28 6 4" xfId="25007"/>
    <cellStyle name="出力 28 6 5" xfId="25008"/>
    <cellStyle name="出力 28 7" xfId="25009"/>
    <cellStyle name="出力 28 7 2" xfId="25010"/>
    <cellStyle name="出力 28 7 2 2" xfId="25011"/>
    <cellStyle name="出力 28 7 2 3" xfId="25012"/>
    <cellStyle name="出力 28 7 3" xfId="25013"/>
    <cellStyle name="出力 28 7 3 2" xfId="25014"/>
    <cellStyle name="出力 28 7 3 3" xfId="25015"/>
    <cellStyle name="出力 28 7 4" xfId="25016"/>
    <cellStyle name="出力 28 7 5" xfId="25017"/>
    <cellStyle name="出力 28 8" xfId="25018"/>
    <cellStyle name="出力 28 8 2" xfId="25019"/>
    <cellStyle name="出力 28 8 3" xfId="25020"/>
    <cellStyle name="出力 28 9" xfId="25021"/>
    <cellStyle name="出力 29" xfId="25022"/>
    <cellStyle name="出力 29 10" xfId="25023"/>
    <cellStyle name="出力 29 11" xfId="25024"/>
    <cellStyle name="出力 29 12" xfId="46031"/>
    <cellStyle name="出力 29 13" xfId="45708"/>
    <cellStyle name="出力 29 2" xfId="25025"/>
    <cellStyle name="出力 29 2 10" xfId="46262"/>
    <cellStyle name="出力 29 2 11" xfId="46494"/>
    <cellStyle name="出力 29 2 2" xfId="25026"/>
    <cellStyle name="出力 29 2 2 10" xfId="25027"/>
    <cellStyle name="出力 29 2 2 2" xfId="25028"/>
    <cellStyle name="出力 29 2 2 2 2" xfId="25029"/>
    <cellStyle name="出力 29 2 2 2 2 2" xfId="25030"/>
    <cellStyle name="出力 29 2 2 2 2 3" xfId="25031"/>
    <cellStyle name="出力 29 2 2 2 3" xfId="25032"/>
    <cellStyle name="出力 29 2 2 2 3 2" xfId="25033"/>
    <cellStyle name="出力 29 2 2 2 3 3" xfId="25034"/>
    <cellStyle name="出力 29 2 2 2 4" xfId="25035"/>
    <cellStyle name="出力 29 2 2 2 5" xfId="25036"/>
    <cellStyle name="出力 29 2 2 3" xfId="25037"/>
    <cellStyle name="出力 29 2 2 3 2" xfId="25038"/>
    <cellStyle name="出力 29 2 2 3 2 2" xfId="25039"/>
    <cellStyle name="出力 29 2 2 3 2 3" xfId="25040"/>
    <cellStyle name="出力 29 2 2 3 3" xfId="25041"/>
    <cellStyle name="出力 29 2 2 3 3 2" xfId="25042"/>
    <cellStyle name="出力 29 2 2 3 3 3" xfId="25043"/>
    <cellStyle name="出力 29 2 2 3 4" xfId="25044"/>
    <cellStyle name="出力 29 2 2 3 5" xfId="25045"/>
    <cellStyle name="出力 29 2 2 4" xfId="25046"/>
    <cellStyle name="出力 29 2 2 4 2" xfId="25047"/>
    <cellStyle name="出力 29 2 2 4 2 2" xfId="25048"/>
    <cellStyle name="出力 29 2 2 4 2 3" xfId="25049"/>
    <cellStyle name="出力 29 2 2 4 3" xfId="25050"/>
    <cellStyle name="出力 29 2 2 4 3 2" xfId="25051"/>
    <cellStyle name="出力 29 2 2 4 3 3" xfId="25052"/>
    <cellStyle name="出力 29 2 2 4 4" xfId="25053"/>
    <cellStyle name="出力 29 2 2 4 5" xfId="25054"/>
    <cellStyle name="出力 29 2 2 5" xfId="25055"/>
    <cellStyle name="出力 29 2 2 5 2" xfId="25056"/>
    <cellStyle name="出力 29 2 2 5 2 2" xfId="25057"/>
    <cellStyle name="出力 29 2 2 5 2 3" xfId="25058"/>
    <cellStyle name="出力 29 2 2 5 3" xfId="25059"/>
    <cellStyle name="出力 29 2 2 5 3 2" xfId="25060"/>
    <cellStyle name="出力 29 2 2 5 3 3" xfId="25061"/>
    <cellStyle name="出力 29 2 2 5 4" xfId="25062"/>
    <cellStyle name="出力 29 2 2 5 5" xfId="25063"/>
    <cellStyle name="出力 29 2 2 6" xfId="25064"/>
    <cellStyle name="出力 29 2 2 6 2" xfId="25065"/>
    <cellStyle name="出力 29 2 2 6 2 2" xfId="25066"/>
    <cellStyle name="出力 29 2 2 6 2 3" xfId="25067"/>
    <cellStyle name="出力 29 2 2 6 3" xfId="25068"/>
    <cellStyle name="出力 29 2 2 6 3 2" xfId="25069"/>
    <cellStyle name="出力 29 2 2 6 3 3" xfId="25070"/>
    <cellStyle name="出力 29 2 2 6 4" xfId="25071"/>
    <cellStyle name="出力 29 2 2 6 5" xfId="25072"/>
    <cellStyle name="出力 29 2 2 7" xfId="25073"/>
    <cellStyle name="出力 29 2 2 7 2" xfId="25074"/>
    <cellStyle name="出力 29 2 2 7 3" xfId="25075"/>
    <cellStyle name="出力 29 2 2 8" xfId="25076"/>
    <cellStyle name="出力 29 2 2 8 2" xfId="25077"/>
    <cellStyle name="出力 29 2 2 8 3" xfId="25078"/>
    <cellStyle name="出力 29 2 2 9" xfId="25079"/>
    <cellStyle name="出力 29 2 3" xfId="25080"/>
    <cellStyle name="出力 29 2 3 10" xfId="25081"/>
    <cellStyle name="出力 29 2 3 2" xfId="25082"/>
    <cellStyle name="出力 29 2 3 2 2" xfId="25083"/>
    <cellStyle name="出力 29 2 3 2 2 2" xfId="25084"/>
    <cellStyle name="出力 29 2 3 2 2 3" xfId="25085"/>
    <cellStyle name="出力 29 2 3 2 3" xfId="25086"/>
    <cellStyle name="出力 29 2 3 2 3 2" xfId="25087"/>
    <cellStyle name="出力 29 2 3 2 3 3" xfId="25088"/>
    <cellStyle name="出力 29 2 3 2 4" xfId="25089"/>
    <cellStyle name="出力 29 2 3 2 5" xfId="25090"/>
    <cellStyle name="出力 29 2 3 3" xfId="25091"/>
    <cellStyle name="出力 29 2 3 3 2" xfId="25092"/>
    <cellStyle name="出力 29 2 3 3 2 2" xfId="25093"/>
    <cellStyle name="出力 29 2 3 3 2 3" xfId="25094"/>
    <cellStyle name="出力 29 2 3 3 3" xfId="25095"/>
    <cellStyle name="出力 29 2 3 3 3 2" xfId="25096"/>
    <cellStyle name="出力 29 2 3 3 3 3" xfId="25097"/>
    <cellStyle name="出力 29 2 3 3 4" xfId="25098"/>
    <cellStyle name="出力 29 2 3 3 5" xfId="25099"/>
    <cellStyle name="出力 29 2 3 4" xfId="25100"/>
    <cellStyle name="出力 29 2 3 4 2" xfId="25101"/>
    <cellStyle name="出力 29 2 3 4 2 2" xfId="25102"/>
    <cellStyle name="出力 29 2 3 4 2 3" xfId="25103"/>
    <cellStyle name="出力 29 2 3 4 3" xfId="25104"/>
    <cellStyle name="出力 29 2 3 4 3 2" xfId="25105"/>
    <cellStyle name="出力 29 2 3 4 3 3" xfId="25106"/>
    <cellStyle name="出力 29 2 3 4 4" xfId="25107"/>
    <cellStyle name="出力 29 2 3 4 5" xfId="25108"/>
    <cellStyle name="出力 29 2 3 5" xfId="25109"/>
    <cellStyle name="出力 29 2 3 5 2" xfId="25110"/>
    <cellStyle name="出力 29 2 3 5 2 2" xfId="25111"/>
    <cellStyle name="出力 29 2 3 5 2 3" xfId="25112"/>
    <cellStyle name="出力 29 2 3 5 3" xfId="25113"/>
    <cellStyle name="出力 29 2 3 5 3 2" xfId="25114"/>
    <cellStyle name="出力 29 2 3 5 3 3" xfId="25115"/>
    <cellStyle name="出力 29 2 3 5 4" xfId="25116"/>
    <cellStyle name="出力 29 2 3 5 5" xfId="25117"/>
    <cellStyle name="出力 29 2 3 6" xfId="25118"/>
    <cellStyle name="出力 29 2 3 6 2" xfId="25119"/>
    <cellStyle name="出力 29 2 3 6 2 2" xfId="25120"/>
    <cellStyle name="出力 29 2 3 6 2 3" xfId="25121"/>
    <cellStyle name="出力 29 2 3 6 3" xfId="25122"/>
    <cellStyle name="出力 29 2 3 6 3 2" xfId="25123"/>
    <cellStyle name="出力 29 2 3 6 3 3" xfId="25124"/>
    <cellStyle name="出力 29 2 3 6 4" xfId="25125"/>
    <cellStyle name="出力 29 2 3 6 5" xfId="25126"/>
    <cellStyle name="出力 29 2 3 7" xfId="25127"/>
    <cellStyle name="出力 29 2 3 7 2" xfId="25128"/>
    <cellStyle name="出力 29 2 3 7 3" xfId="25129"/>
    <cellStyle name="出力 29 2 3 8" xfId="25130"/>
    <cellStyle name="出力 29 2 3 8 2" xfId="25131"/>
    <cellStyle name="出力 29 2 3 8 3" xfId="25132"/>
    <cellStyle name="出力 29 2 3 9" xfId="25133"/>
    <cellStyle name="出力 29 2 4" xfId="25134"/>
    <cellStyle name="出力 29 2 4 2" xfId="25135"/>
    <cellStyle name="出力 29 2 4 2 2" xfId="25136"/>
    <cellStyle name="出力 29 2 4 2 3" xfId="25137"/>
    <cellStyle name="出力 29 2 4 3" xfId="25138"/>
    <cellStyle name="出力 29 2 4 3 2" xfId="25139"/>
    <cellStyle name="出力 29 2 4 3 3" xfId="25140"/>
    <cellStyle name="出力 29 2 4 4" xfId="25141"/>
    <cellStyle name="出力 29 2 4 5" xfId="25142"/>
    <cellStyle name="出力 29 2 5" xfId="25143"/>
    <cellStyle name="出力 29 2 5 2" xfId="25144"/>
    <cellStyle name="出力 29 2 5 2 2" xfId="25145"/>
    <cellStyle name="出力 29 2 5 2 3" xfId="25146"/>
    <cellStyle name="出力 29 2 5 3" xfId="25147"/>
    <cellStyle name="出力 29 2 5 3 2" xfId="25148"/>
    <cellStyle name="出力 29 2 5 3 3" xfId="25149"/>
    <cellStyle name="出力 29 2 5 4" xfId="25150"/>
    <cellStyle name="出力 29 2 5 5" xfId="25151"/>
    <cellStyle name="出力 29 2 6" xfId="25152"/>
    <cellStyle name="出力 29 2 6 2" xfId="25153"/>
    <cellStyle name="出力 29 2 6 2 2" xfId="25154"/>
    <cellStyle name="出力 29 2 6 2 3" xfId="25155"/>
    <cellStyle name="出力 29 2 6 3" xfId="25156"/>
    <cellStyle name="出力 29 2 6 3 2" xfId="25157"/>
    <cellStyle name="出力 29 2 6 3 3" xfId="25158"/>
    <cellStyle name="出力 29 2 6 4" xfId="25159"/>
    <cellStyle name="出力 29 2 6 5" xfId="25160"/>
    <cellStyle name="出力 29 2 7" xfId="25161"/>
    <cellStyle name="出力 29 2 7 2" xfId="25162"/>
    <cellStyle name="出力 29 2 7 3" xfId="25163"/>
    <cellStyle name="出力 29 2 8" xfId="25164"/>
    <cellStyle name="出力 29 2 9" xfId="25165"/>
    <cellStyle name="出力 29 3" xfId="25166"/>
    <cellStyle name="出力 29 3 10" xfId="25167"/>
    <cellStyle name="出力 29 3 2" xfId="25168"/>
    <cellStyle name="出力 29 3 2 2" xfId="25169"/>
    <cellStyle name="出力 29 3 2 2 2" xfId="25170"/>
    <cellStyle name="出力 29 3 2 2 3" xfId="25171"/>
    <cellStyle name="出力 29 3 2 3" xfId="25172"/>
    <cellStyle name="出力 29 3 2 3 2" xfId="25173"/>
    <cellStyle name="出力 29 3 2 3 3" xfId="25174"/>
    <cellStyle name="出力 29 3 2 4" xfId="25175"/>
    <cellStyle name="出力 29 3 2 5" xfId="25176"/>
    <cellStyle name="出力 29 3 3" xfId="25177"/>
    <cellStyle name="出力 29 3 3 2" xfId="25178"/>
    <cellStyle name="出力 29 3 3 2 2" xfId="25179"/>
    <cellStyle name="出力 29 3 3 2 3" xfId="25180"/>
    <cellStyle name="出力 29 3 3 3" xfId="25181"/>
    <cellStyle name="出力 29 3 3 3 2" xfId="25182"/>
    <cellStyle name="出力 29 3 3 3 3" xfId="25183"/>
    <cellStyle name="出力 29 3 3 4" xfId="25184"/>
    <cellStyle name="出力 29 3 3 5" xfId="25185"/>
    <cellStyle name="出力 29 3 4" xfId="25186"/>
    <cellStyle name="出力 29 3 4 2" xfId="25187"/>
    <cellStyle name="出力 29 3 4 2 2" xfId="25188"/>
    <cellStyle name="出力 29 3 4 2 3" xfId="25189"/>
    <cellStyle name="出力 29 3 4 3" xfId="25190"/>
    <cellStyle name="出力 29 3 4 3 2" xfId="25191"/>
    <cellStyle name="出力 29 3 4 3 3" xfId="25192"/>
    <cellStyle name="出力 29 3 4 4" xfId="25193"/>
    <cellStyle name="出力 29 3 4 5" xfId="25194"/>
    <cellStyle name="出力 29 3 5" xfId="25195"/>
    <cellStyle name="出力 29 3 5 2" xfId="25196"/>
    <cellStyle name="出力 29 3 5 2 2" xfId="25197"/>
    <cellStyle name="出力 29 3 5 2 3" xfId="25198"/>
    <cellStyle name="出力 29 3 5 3" xfId="25199"/>
    <cellStyle name="出力 29 3 5 3 2" xfId="25200"/>
    <cellStyle name="出力 29 3 5 3 3" xfId="25201"/>
    <cellStyle name="出力 29 3 5 4" xfId="25202"/>
    <cellStyle name="出力 29 3 5 5" xfId="25203"/>
    <cellStyle name="出力 29 3 6" xfId="25204"/>
    <cellStyle name="出力 29 3 6 2" xfId="25205"/>
    <cellStyle name="出力 29 3 6 2 2" xfId="25206"/>
    <cellStyle name="出力 29 3 6 2 3" xfId="25207"/>
    <cellStyle name="出力 29 3 6 3" xfId="25208"/>
    <cellStyle name="出力 29 3 6 3 2" xfId="25209"/>
    <cellStyle name="出力 29 3 6 3 3" xfId="25210"/>
    <cellStyle name="出力 29 3 6 4" xfId="25211"/>
    <cellStyle name="出力 29 3 6 5" xfId="25212"/>
    <cellStyle name="出力 29 3 7" xfId="25213"/>
    <cellStyle name="出力 29 3 7 2" xfId="25214"/>
    <cellStyle name="出力 29 3 7 3" xfId="25215"/>
    <cellStyle name="出力 29 3 8" xfId="25216"/>
    <cellStyle name="出力 29 3 8 2" xfId="25217"/>
    <cellStyle name="出力 29 3 8 3" xfId="25218"/>
    <cellStyle name="出力 29 3 9" xfId="25219"/>
    <cellStyle name="出力 29 4" xfId="25220"/>
    <cellStyle name="出力 29 4 10" xfId="25221"/>
    <cellStyle name="出力 29 4 2" xfId="25222"/>
    <cellStyle name="出力 29 4 2 2" xfId="25223"/>
    <cellStyle name="出力 29 4 2 2 2" xfId="25224"/>
    <cellStyle name="出力 29 4 2 2 3" xfId="25225"/>
    <cellStyle name="出力 29 4 2 3" xfId="25226"/>
    <cellStyle name="出力 29 4 2 3 2" xfId="25227"/>
    <cellStyle name="出力 29 4 2 3 3" xfId="25228"/>
    <cellStyle name="出力 29 4 2 4" xfId="25229"/>
    <cellStyle name="出力 29 4 2 5" xfId="25230"/>
    <cellStyle name="出力 29 4 3" xfId="25231"/>
    <cellStyle name="出力 29 4 3 2" xfId="25232"/>
    <cellStyle name="出力 29 4 3 2 2" xfId="25233"/>
    <cellStyle name="出力 29 4 3 2 3" xfId="25234"/>
    <cellStyle name="出力 29 4 3 3" xfId="25235"/>
    <cellStyle name="出力 29 4 3 3 2" xfId="25236"/>
    <cellStyle name="出力 29 4 3 3 3" xfId="25237"/>
    <cellStyle name="出力 29 4 3 4" xfId="25238"/>
    <cellStyle name="出力 29 4 3 5" xfId="25239"/>
    <cellStyle name="出力 29 4 4" xfId="25240"/>
    <cellStyle name="出力 29 4 4 2" xfId="25241"/>
    <cellStyle name="出力 29 4 4 2 2" xfId="25242"/>
    <cellStyle name="出力 29 4 4 2 3" xfId="25243"/>
    <cellStyle name="出力 29 4 4 3" xfId="25244"/>
    <cellStyle name="出力 29 4 4 3 2" xfId="25245"/>
    <cellStyle name="出力 29 4 4 3 3" xfId="25246"/>
    <cellStyle name="出力 29 4 4 4" xfId="25247"/>
    <cellStyle name="出力 29 4 4 5" xfId="25248"/>
    <cellStyle name="出力 29 4 5" xfId="25249"/>
    <cellStyle name="出力 29 4 5 2" xfId="25250"/>
    <cellStyle name="出力 29 4 5 2 2" xfId="25251"/>
    <cellStyle name="出力 29 4 5 2 3" xfId="25252"/>
    <cellStyle name="出力 29 4 5 3" xfId="25253"/>
    <cellStyle name="出力 29 4 5 3 2" xfId="25254"/>
    <cellStyle name="出力 29 4 5 3 3" xfId="25255"/>
    <cellStyle name="出力 29 4 5 4" xfId="25256"/>
    <cellStyle name="出力 29 4 5 5" xfId="25257"/>
    <cellStyle name="出力 29 4 6" xfId="25258"/>
    <cellStyle name="出力 29 4 6 2" xfId="25259"/>
    <cellStyle name="出力 29 4 6 2 2" xfId="25260"/>
    <cellStyle name="出力 29 4 6 2 3" xfId="25261"/>
    <cellStyle name="出力 29 4 6 3" xfId="25262"/>
    <cellStyle name="出力 29 4 6 3 2" xfId="25263"/>
    <cellStyle name="出力 29 4 6 3 3" xfId="25264"/>
    <cellStyle name="出力 29 4 6 4" xfId="25265"/>
    <cellStyle name="出力 29 4 6 5" xfId="25266"/>
    <cellStyle name="出力 29 4 7" xfId="25267"/>
    <cellStyle name="出力 29 4 7 2" xfId="25268"/>
    <cellStyle name="出力 29 4 7 3" xfId="25269"/>
    <cellStyle name="出力 29 4 8" xfId="25270"/>
    <cellStyle name="出力 29 4 8 2" xfId="25271"/>
    <cellStyle name="出力 29 4 8 3" xfId="25272"/>
    <cellStyle name="出力 29 4 9" xfId="25273"/>
    <cellStyle name="出力 29 5" xfId="25274"/>
    <cellStyle name="出力 29 5 2" xfId="25275"/>
    <cellStyle name="出力 29 5 2 2" xfId="25276"/>
    <cellStyle name="出力 29 5 2 3" xfId="25277"/>
    <cellStyle name="出力 29 5 3" xfId="25278"/>
    <cellStyle name="出力 29 5 3 2" xfId="25279"/>
    <cellStyle name="出力 29 5 3 3" xfId="25280"/>
    <cellStyle name="出力 29 5 4" xfId="25281"/>
    <cellStyle name="出力 29 5 5" xfId="25282"/>
    <cellStyle name="出力 29 6" xfId="25283"/>
    <cellStyle name="出力 29 6 2" xfId="25284"/>
    <cellStyle name="出力 29 6 2 2" xfId="25285"/>
    <cellStyle name="出力 29 6 2 3" xfId="25286"/>
    <cellStyle name="出力 29 6 3" xfId="25287"/>
    <cellStyle name="出力 29 6 3 2" xfId="25288"/>
    <cellStyle name="出力 29 6 3 3" xfId="25289"/>
    <cellStyle name="出力 29 6 4" xfId="25290"/>
    <cellStyle name="出力 29 6 5" xfId="25291"/>
    <cellStyle name="出力 29 7" xfId="25292"/>
    <cellStyle name="出力 29 7 2" xfId="25293"/>
    <cellStyle name="出力 29 7 2 2" xfId="25294"/>
    <cellStyle name="出力 29 7 2 3" xfId="25295"/>
    <cellStyle name="出力 29 7 3" xfId="25296"/>
    <cellStyle name="出力 29 7 3 2" xfId="25297"/>
    <cellStyle name="出力 29 7 3 3" xfId="25298"/>
    <cellStyle name="出力 29 7 4" xfId="25299"/>
    <cellStyle name="出力 29 7 5" xfId="25300"/>
    <cellStyle name="出力 29 8" xfId="25301"/>
    <cellStyle name="出力 29 8 2" xfId="25302"/>
    <cellStyle name="出力 29 8 3" xfId="25303"/>
    <cellStyle name="出力 29 9" xfId="25304"/>
    <cellStyle name="出力 3" xfId="25305"/>
    <cellStyle name="出力 3 10" xfId="25306"/>
    <cellStyle name="出力 3 11" xfId="25307"/>
    <cellStyle name="出力 3 12" xfId="46032"/>
    <cellStyle name="出力 3 13" xfId="45707"/>
    <cellStyle name="出力 3 2" xfId="25308"/>
    <cellStyle name="出力 3 2 10" xfId="46263"/>
    <cellStyle name="出力 3 2 11" xfId="46495"/>
    <cellStyle name="出力 3 2 2" xfId="25309"/>
    <cellStyle name="出力 3 2 2 10" xfId="25310"/>
    <cellStyle name="出力 3 2 2 2" xfId="25311"/>
    <cellStyle name="出力 3 2 2 2 2" xfId="25312"/>
    <cellStyle name="出力 3 2 2 2 2 2" xfId="25313"/>
    <cellStyle name="出力 3 2 2 2 2 3" xfId="25314"/>
    <cellStyle name="出力 3 2 2 2 3" xfId="25315"/>
    <cellStyle name="出力 3 2 2 2 3 2" xfId="25316"/>
    <cellStyle name="出力 3 2 2 2 3 3" xfId="25317"/>
    <cellStyle name="出力 3 2 2 2 4" xfId="25318"/>
    <cellStyle name="出力 3 2 2 2 5" xfId="25319"/>
    <cellStyle name="出力 3 2 2 3" xfId="25320"/>
    <cellStyle name="出力 3 2 2 3 2" xfId="25321"/>
    <cellStyle name="出力 3 2 2 3 2 2" xfId="25322"/>
    <cellStyle name="出力 3 2 2 3 2 3" xfId="25323"/>
    <cellStyle name="出力 3 2 2 3 3" xfId="25324"/>
    <cellStyle name="出力 3 2 2 3 3 2" xfId="25325"/>
    <cellStyle name="出力 3 2 2 3 3 3" xfId="25326"/>
    <cellStyle name="出力 3 2 2 3 4" xfId="25327"/>
    <cellStyle name="出力 3 2 2 3 5" xfId="25328"/>
    <cellStyle name="出力 3 2 2 4" xfId="25329"/>
    <cellStyle name="出力 3 2 2 4 2" xfId="25330"/>
    <cellStyle name="出力 3 2 2 4 2 2" xfId="25331"/>
    <cellStyle name="出力 3 2 2 4 2 3" xfId="25332"/>
    <cellStyle name="出力 3 2 2 4 3" xfId="25333"/>
    <cellStyle name="出力 3 2 2 4 3 2" xfId="25334"/>
    <cellStyle name="出力 3 2 2 4 3 3" xfId="25335"/>
    <cellStyle name="出力 3 2 2 4 4" xfId="25336"/>
    <cellStyle name="出力 3 2 2 4 5" xfId="25337"/>
    <cellStyle name="出力 3 2 2 5" xfId="25338"/>
    <cellStyle name="出力 3 2 2 5 2" xfId="25339"/>
    <cellStyle name="出力 3 2 2 5 2 2" xfId="25340"/>
    <cellStyle name="出力 3 2 2 5 2 3" xfId="25341"/>
    <cellStyle name="出力 3 2 2 5 3" xfId="25342"/>
    <cellStyle name="出力 3 2 2 5 3 2" xfId="25343"/>
    <cellStyle name="出力 3 2 2 5 3 3" xfId="25344"/>
    <cellStyle name="出力 3 2 2 5 4" xfId="25345"/>
    <cellStyle name="出力 3 2 2 5 5" xfId="25346"/>
    <cellStyle name="出力 3 2 2 6" xfId="25347"/>
    <cellStyle name="出力 3 2 2 6 2" xfId="25348"/>
    <cellStyle name="出力 3 2 2 6 2 2" xfId="25349"/>
    <cellStyle name="出力 3 2 2 6 2 3" xfId="25350"/>
    <cellStyle name="出力 3 2 2 6 3" xfId="25351"/>
    <cellStyle name="出力 3 2 2 6 3 2" xfId="25352"/>
    <cellStyle name="出力 3 2 2 6 3 3" xfId="25353"/>
    <cellStyle name="出力 3 2 2 6 4" xfId="25354"/>
    <cellStyle name="出力 3 2 2 6 5" xfId="25355"/>
    <cellStyle name="出力 3 2 2 7" xfId="25356"/>
    <cellStyle name="出力 3 2 2 7 2" xfId="25357"/>
    <cellStyle name="出力 3 2 2 7 3" xfId="25358"/>
    <cellStyle name="出力 3 2 2 8" xfId="25359"/>
    <cellStyle name="出力 3 2 2 8 2" xfId="25360"/>
    <cellStyle name="出力 3 2 2 8 3" xfId="25361"/>
    <cellStyle name="出力 3 2 2 9" xfId="25362"/>
    <cellStyle name="出力 3 2 3" xfId="25363"/>
    <cellStyle name="出力 3 2 3 10" xfId="25364"/>
    <cellStyle name="出力 3 2 3 2" xfId="25365"/>
    <cellStyle name="出力 3 2 3 2 2" xfId="25366"/>
    <cellStyle name="出力 3 2 3 2 2 2" xfId="25367"/>
    <cellStyle name="出力 3 2 3 2 2 3" xfId="25368"/>
    <cellStyle name="出力 3 2 3 2 3" xfId="25369"/>
    <cellStyle name="出力 3 2 3 2 3 2" xfId="25370"/>
    <cellStyle name="出力 3 2 3 2 3 3" xfId="25371"/>
    <cellStyle name="出力 3 2 3 2 4" xfId="25372"/>
    <cellStyle name="出力 3 2 3 2 5" xfId="25373"/>
    <cellStyle name="出力 3 2 3 3" xfId="25374"/>
    <cellStyle name="出力 3 2 3 3 2" xfId="25375"/>
    <cellStyle name="出力 3 2 3 3 2 2" xfId="25376"/>
    <cellStyle name="出力 3 2 3 3 2 3" xfId="25377"/>
    <cellStyle name="出力 3 2 3 3 3" xfId="25378"/>
    <cellStyle name="出力 3 2 3 3 3 2" xfId="25379"/>
    <cellStyle name="出力 3 2 3 3 3 3" xfId="25380"/>
    <cellStyle name="出力 3 2 3 3 4" xfId="25381"/>
    <cellStyle name="出力 3 2 3 3 5" xfId="25382"/>
    <cellStyle name="出力 3 2 3 4" xfId="25383"/>
    <cellStyle name="出力 3 2 3 4 2" xfId="25384"/>
    <cellStyle name="出力 3 2 3 4 2 2" xfId="25385"/>
    <cellStyle name="出力 3 2 3 4 2 3" xfId="25386"/>
    <cellStyle name="出力 3 2 3 4 3" xfId="25387"/>
    <cellStyle name="出力 3 2 3 4 3 2" xfId="25388"/>
    <cellStyle name="出力 3 2 3 4 3 3" xfId="25389"/>
    <cellStyle name="出力 3 2 3 4 4" xfId="25390"/>
    <cellStyle name="出力 3 2 3 4 5" xfId="25391"/>
    <cellStyle name="出力 3 2 3 5" xfId="25392"/>
    <cellStyle name="出力 3 2 3 5 2" xfId="25393"/>
    <cellStyle name="出力 3 2 3 5 2 2" xfId="25394"/>
    <cellStyle name="出力 3 2 3 5 2 3" xfId="25395"/>
    <cellStyle name="出力 3 2 3 5 3" xfId="25396"/>
    <cellStyle name="出力 3 2 3 5 3 2" xfId="25397"/>
    <cellStyle name="出力 3 2 3 5 3 3" xfId="25398"/>
    <cellStyle name="出力 3 2 3 5 4" xfId="25399"/>
    <cellStyle name="出力 3 2 3 5 5" xfId="25400"/>
    <cellStyle name="出力 3 2 3 6" xfId="25401"/>
    <cellStyle name="出力 3 2 3 6 2" xfId="25402"/>
    <cellStyle name="出力 3 2 3 6 2 2" xfId="25403"/>
    <cellStyle name="出力 3 2 3 6 2 3" xfId="25404"/>
    <cellStyle name="出力 3 2 3 6 3" xfId="25405"/>
    <cellStyle name="出力 3 2 3 6 3 2" xfId="25406"/>
    <cellStyle name="出力 3 2 3 6 3 3" xfId="25407"/>
    <cellStyle name="出力 3 2 3 6 4" xfId="25408"/>
    <cellStyle name="出力 3 2 3 6 5" xfId="25409"/>
    <cellStyle name="出力 3 2 3 7" xfId="25410"/>
    <cellStyle name="出力 3 2 3 7 2" xfId="25411"/>
    <cellStyle name="出力 3 2 3 7 3" xfId="25412"/>
    <cellStyle name="出力 3 2 3 8" xfId="25413"/>
    <cellStyle name="出力 3 2 3 8 2" xfId="25414"/>
    <cellStyle name="出力 3 2 3 8 3" xfId="25415"/>
    <cellStyle name="出力 3 2 3 9" xfId="25416"/>
    <cellStyle name="出力 3 2 4" xfId="25417"/>
    <cellStyle name="出力 3 2 4 2" xfId="25418"/>
    <cellStyle name="出力 3 2 4 2 2" xfId="25419"/>
    <cellStyle name="出力 3 2 4 2 3" xfId="25420"/>
    <cellStyle name="出力 3 2 4 3" xfId="25421"/>
    <cellStyle name="出力 3 2 4 3 2" xfId="25422"/>
    <cellStyle name="出力 3 2 4 3 3" xfId="25423"/>
    <cellStyle name="出力 3 2 4 4" xfId="25424"/>
    <cellStyle name="出力 3 2 4 5" xfId="25425"/>
    <cellStyle name="出力 3 2 5" xfId="25426"/>
    <cellStyle name="出力 3 2 5 2" xfId="25427"/>
    <cellStyle name="出力 3 2 5 2 2" xfId="25428"/>
    <cellStyle name="出力 3 2 5 2 3" xfId="25429"/>
    <cellStyle name="出力 3 2 5 3" xfId="25430"/>
    <cellStyle name="出力 3 2 5 3 2" xfId="25431"/>
    <cellStyle name="出力 3 2 5 3 3" xfId="25432"/>
    <cellStyle name="出力 3 2 5 4" xfId="25433"/>
    <cellStyle name="出力 3 2 5 5" xfId="25434"/>
    <cellStyle name="出力 3 2 6" xfId="25435"/>
    <cellStyle name="出力 3 2 6 2" xfId="25436"/>
    <cellStyle name="出力 3 2 6 2 2" xfId="25437"/>
    <cellStyle name="出力 3 2 6 2 3" xfId="25438"/>
    <cellStyle name="出力 3 2 6 3" xfId="25439"/>
    <cellStyle name="出力 3 2 6 3 2" xfId="25440"/>
    <cellStyle name="出力 3 2 6 3 3" xfId="25441"/>
    <cellStyle name="出力 3 2 6 4" xfId="25442"/>
    <cellStyle name="出力 3 2 6 5" xfId="25443"/>
    <cellStyle name="出力 3 2 7" xfId="25444"/>
    <cellStyle name="出力 3 2 7 2" xfId="25445"/>
    <cellStyle name="出力 3 2 7 3" xfId="25446"/>
    <cellStyle name="出力 3 2 8" xfId="25447"/>
    <cellStyle name="出力 3 2 9" xfId="25448"/>
    <cellStyle name="出力 3 3" xfId="25449"/>
    <cellStyle name="出力 3 3 10" xfId="25450"/>
    <cellStyle name="出力 3 3 2" xfId="25451"/>
    <cellStyle name="出力 3 3 2 2" xfId="25452"/>
    <cellStyle name="出力 3 3 2 2 2" xfId="25453"/>
    <cellStyle name="出力 3 3 2 2 3" xfId="25454"/>
    <cellStyle name="出力 3 3 2 3" xfId="25455"/>
    <cellStyle name="出力 3 3 2 3 2" xfId="25456"/>
    <cellStyle name="出力 3 3 2 3 3" xfId="25457"/>
    <cellStyle name="出力 3 3 2 4" xfId="25458"/>
    <cellStyle name="出力 3 3 2 5" xfId="25459"/>
    <cellStyle name="出力 3 3 3" xfId="25460"/>
    <cellStyle name="出力 3 3 3 2" xfId="25461"/>
    <cellStyle name="出力 3 3 3 2 2" xfId="25462"/>
    <cellStyle name="出力 3 3 3 2 3" xfId="25463"/>
    <cellStyle name="出力 3 3 3 3" xfId="25464"/>
    <cellStyle name="出力 3 3 3 3 2" xfId="25465"/>
    <cellStyle name="出力 3 3 3 3 3" xfId="25466"/>
    <cellStyle name="出力 3 3 3 4" xfId="25467"/>
    <cellStyle name="出力 3 3 3 5" xfId="25468"/>
    <cellStyle name="出力 3 3 4" xfId="25469"/>
    <cellStyle name="出力 3 3 4 2" xfId="25470"/>
    <cellStyle name="出力 3 3 4 2 2" xfId="25471"/>
    <cellStyle name="出力 3 3 4 2 3" xfId="25472"/>
    <cellStyle name="出力 3 3 4 3" xfId="25473"/>
    <cellStyle name="出力 3 3 4 3 2" xfId="25474"/>
    <cellStyle name="出力 3 3 4 3 3" xfId="25475"/>
    <cellStyle name="出力 3 3 4 4" xfId="25476"/>
    <cellStyle name="出力 3 3 4 5" xfId="25477"/>
    <cellStyle name="出力 3 3 5" xfId="25478"/>
    <cellStyle name="出力 3 3 5 2" xfId="25479"/>
    <cellStyle name="出力 3 3 5 2 2" xfId="25480"/>
    <cellStyle name="出力 3 3 5 2 3" xfId="25481"/>
    <cellStyle name="出力 3 3 5 3" xfId="25482"/>
    <cellStyle name="出力 3 3 5 3 2" xfId="25483"/>
    <cellStyle name="出力 3 3 5 3 3" xfId="25484"/>
    <cellStyle name="出力 3 3 5 4" xfId="25485"/>
    <cellStyle name="出力 3 3 5 5" xfId="25486"/>
    <cellStyle name="出力 3 3 6" xfId="25487"/>
    <cellStyle name="出力 3 3 6 2" xfId="25488"/>
    <cellStyle name="出力 3 3 6 2 2" xfId="25489"/>
    <cellStyle name="出力 3 3 6 2 3" xfId="25490"/>
    <cellStyle name="出力 3 3 6 3" xfId="25491"/>
    <cellStyle name="出力 3 3 6 3 2" xfId="25492"/>
    <cellStyle name="出力 3 3 6 3 3" xfId="25493"/>
    <cellStyle name="出力 3 3 6 4" xfId="25494"/>
    <cellStyle name="出力 3 3 6 5" xfId="25495"/>
    <cellStyle name="出力 3 3 7" xfId="25496"/>
    <cellStyle name="出力 3 3 7 2" xfId="25497"/>
    <cellStyle name="出力 3 3 7 3" xfId="25498"/>
    <cellStyle name="出力 3 3 8" xfId="25499"/>
    <cellStyle name="出力 3 3 8 2" xfId="25500"/>
    <cellStyle name="出力 3 3 8 3" xfId="25501"/>
    <cellStyle name="出力 3 3 9" xfId="25502"/>
    <cellStyle name="出力 3 4" xfId="25503"/>
    <cellStyle name="出力 3 4 10" xfId="25504"/>
    <cellStyle name="出力 3 4 2" xfId="25505"/>
    <cellStyle name="出力 3 4 2 2" xfId="25506"/>
    <cellStyle name="出力 3 4 2 2 2" xfId="25507"/>
    <cellStyle name="出力 3 4 2 2 3" xfId="25508"/>
    <cellStyle name="出力 3 4 2 3" xfId="25509"/>
    <cellStyle name="出力 3 4 2 3 2" xfId="25510"/>
    <cellStyle name="出力 3 4 2 3 3" xfId="25511"/>
    <cellStyle name="出力 3 4 2 4" xfId="25512"/>
    <cellStyle name="出力 3 4 2 5" xfId="25513"/>
    <cellStyle name="出力 3 4 3" xfId="25514"/>
    <cellStyle name="出力 3 4 3 2" xfId="25515"/>
    <cellStyle name="出力 3 4 3 2 2" xfId="25516"/>
    <cellStyle name="出力 3 4 3 2 3" xfId="25517"/>
    <cellStyle name="出力 3 4 3 3" xfId="25518"/>
    <cellStyle name="出力 3 4 3 3 2" xfId="25519"/>
    <cellStyle name="出力 3 4 3 3 3" xfId="25520"/>
    <cellStyle name="出力 3 4 3 4" xfId="25521"/>
    <cellStyle name="出力 3 4 3 5" xfId="25522"/>
    <cellStyle name="出力 3 4 4" xfId="25523"/>
    <cellStyle name="出力 3 4 4 2" xfId="25524"/>
    <cellStyle name="出力 3 4 4 2 2" xfId="25525"/>
    <cellStyle name="出力 3 4 4 2 3" xfId="25526"/>
    <cellStyle name="出力 3 4 4 3" xfId="25527"/>
    <cellStyle name="出力 3 4 4 3 2" xfId="25528"/>
    <cellStyle name="出力 3 4 4 3 3" xfId="25529"/>
    <cellStyle name="出力 3 4 4 4" xfId="25530"/>
    <cellStyle name="出力 3 4 4 5" xfId="25531"/>
    <cellStyle name="出力 3 4 5" xfId="25532"/>
    <cellStyle name="出力 3 4 5 2" xfId="25533"/>
    <cellStyle name="出力 3 4 5 2 2" xfId="25534"/>
    <cellStyle name="出力 3 4 5 2 3" xfId="25535"/>
    <cellStyle name="出力 3 4 5 3" xfId="25536"/>
    <cellStyle name="出力 3 4 5 3 2" xfId="25537"/>
    <cellStyle name="出力 3 4 5 3 3" xfId="25538"/>
    <cellStyle name="出力 3 4 5 4" xfId="25539"/>
    <cellStyle name="出力 3 4 5 5" xfId="25540"/>
    <cellStyle name="出力 3 4 6" xfId="25541"/>
    <cellStyle name="出力 3 4 6 2" xfId="25542"/>
    <cellStyle name="出力 3 4 6 2 2" xfId="25543"/>
    <cellStyle name="出力 3 4 6 2 3" xfId="25544"/>
    <cellStyle name="出力 3 4 6 3" xfId="25545"/>
    <cellStyle name="出力 3 4 6 3 2" xfId="25546"/>
    <cellStyle name="出力 3 4 6 3 3" xfId="25547"/>
    <cellStyle name="出力 3 4 6 4" xfId="25548"/>
    <cellStyle name="出力 3 4 6 5" xfId="25549"/>
    <cellStyle name="出力 3 4 7" xfId="25550"/>
    <cellStyle name="出力 3 4 7 2" xfId="25551"/>
    <cellStyle name="出力 3 4 7 3" xfId="25552"/>
    <cellStyle name="出力 3 4 8" xfId="25553"/>
    <cellStyle name="出力 3 4 8 2" xfId="25554"/>
    <cellStyle name="出力 3 4 8 3" xfId="25555"/>
    <cellStyle name="出力 3 4 9" xfId="25556"/>
    <cellStyle name="出力 3 5" xfId="25557"/>
    <cellStyle name="出力 3 5 2" xfId="25558"/>
    <cellStyle name="出力 3 5 2 2" xfId="25559"/>
    <cellStyle name="出力 3 5 2 3" xfId="25560"/>
    <cellStyle name="出力 3 5 3" xfId="25561"/>
    <cellStyle name="出力 3 5 3 2" xfId="25562"/>
    <cellStyle name="出力 3 5 3 3" xfId="25563"/>
    <cellStyle name="出力 3 5 4" xfId="25564"/>
    <cellStyle name="出力 3 5 5" xfId="25565"/>
    <cellStyle name="出力 3 6" xfId="25566"/>
    <cellStyle name="出力 3 6 2" xfId="25567"/>
    <cellStyle name="出力 3 6 2 2" xfId="25568"/>
    <cellStyle name="出力 3 6 2 3" xfId="25569"/>
    <cellStyle name="出力 3 6 3" xfId="25570"/>
    <cellStyle name="出力 3 6 3 2" xfId="25571"/>
    <cellStyle name="出力 3 6 3 3" xfId="25572"/>
    <cellStyle name="出力 3 6 4" xfId="25573"/>
    <cellStyle name="出力 3 6 5" xfId="25574"/>
    <cellStyle name="出力 3 7" xfId="25575"/>
    <cellStyle name="出力 3 7 2" xfId="25576"/>
    <cellStyle name="出力 3 7 2 2" xfId="25577"/>
    <cellStyle name="出力 3 7 2 3" xfId="25578"/>
    <cellStyle name="出力 3 7 3" xfId="25579"/>
    <cellStyle name="出力 3 7 3 2" xfId="25580"/>
    <cellStyle name="出力 3 7 3 3" xfId="25581"/>
    <cellStyle name="出力 3 7 4" xfId="25582"/>
    <cellStyle name="出力 3 7 5" xfId="25583"/>
    <cellStyle name="出力 3 8" xfId="25584"/>
    <cellStyle name="出力 3 8 2" xfId="25585"/>
    <cellStyle name="出力 3 8 3" xfId="25586"/>
    <cellStyle name="出力 3 9" xfId="25587"/>
    <cellStyle name="出力 30" xfId="46241"/>
    <cellStyle name="出力 30 2" xfId="46473"/>
    <cellStyle name="出力 31" xfId="45730"/>
    <cellStyle name="出力 4" xfId="25588"/>
    <cellStyle name="出力 4 10" xfId="25589"/>
    <cellStyle name="出力 4 11" xfId="25590"/>
    <cellStyle name="出力 4 12" xfId="46033"/>
    <cellStyle name="出力 4 13" xfId="45706"/>
    <cellStyle name="出力 4 2" xfId="25591"/>
    <cellStyle name="出力 4 2 10" xfId="46264"/>
    <cellStyle name="出力 4 2 11" xfId="46496"/>
    <cellStyle name="出力 4 2 2" xfId="25592"/>
    <cellStyle name="出力 4 2 2 10" xfId="25593"/>
    <cellStyle name="出力 4 2 2 2" xfId="25594"/>
    <cellStyle name="出力 4 2 2 2 2" xfId="25595"/>
    <cellStyle name="出力 4 2 2 2 2 2" xfId="25596"/>
    <cellStyle name="出力 4 2 2 2 2 3" xfId="25597"/>
    <cellStyle name="出力 4 2 2 2 3" xfId="25598"/>
    <cellStyle name="出力 4 2 2 2 3 2" xfId="25599"/>
    <cellStyle name="出力 4 2 2 2 3 3" xfId="25600"/>
    <cellStyle name="出力 4 2 2 2 4" xfId="25601"/>
    <cellStyle name="出力 4 2 2 2 5" xfId="25602"/>
    <cellStyle name="出力 4 2 2 3" xfId="25603"/>
    <cellStyle name="出力 4 2 2 3 2" xfId="25604"/>
    <cellStyle name="出力 4 2 2 3 2 2" xfId="25605"/>
    <cellStyle name="出力 4 2 2 3 2 3" xfId="25606"/>
    <cellStyle name="出力 4 2 2 3 3" xfId="25607"/>
    <cellStyle name="出力 4 2 2 3 3 2" xfId="25608"/>
    <cellStyle name="出力 4 2 2 3 3 3" xfId="25609"/>
    <cellStyle name="出力 4 2 2 3 4" xfId="25610"/>
    <cellStyle name="出力 4 2 2 3 5" xfId="25611"/>
    <cellStyle name="出力 4 2 2 4" xfId="25612"/>
    <cellStyle name="出力 4 2 2 4 2" xfId="25613"/>
    <cellStyle name="出力 4 2 2 4 2 2" xfId="25614"/>
    <cellStyle name="出力 4 2 2 4 2 3" xfId="25615"/>
    <cellStyle name="出力 4 2 2 4 3" xfId="25616"/>
    <cellStyle name="出力 4 2 2 4 3 2" xfId="25617"/>
    <cellStyle name="出力 4 2 2 4 3 3" xfId="25618"/>
    <cellStyle name="出力 4 2 2 4 4" xfId="25619"/>
    <cellStyle name="出力 4 2 2 4 5" xfId="25620"/>
    <cellStyle name="出力 4 2 2 5" xfId="25621"/>
    <cellStyle name="出力 4 2 2 5 2" xfId="25622"/>
    <cellStyle name="出力 4 2 2 5 2 2" xfId="25623"/>
    <cellStyle name="出力 4 2 2 5 2 3" xfId="25624"/>
    <cellStyle name="出力 4 2 2 5 3" xfId="25625"/>
    <cellStyle name="出力 4 2 2 5 3 2" xfId="25626"/>
    <cellStyle name="出力 4 2 2 5 3 3" xfId="25627"/>
    <cellStyle name="出力 4 2 2 5 4" xfId="25628"/>
    <cellStyle name="出力 4 2 2 5 5" xfId="25629"/>
    <cellStyle name="出力 4 2 2 6" xfId="25630"/>
    <cellStyle name="出力 4 2 2 6 2" xfId="25631"/>
    <cellStyle name="出力 4 2 2 6 2 2" xfId="25632"/>
    <cellStyle name="出力 4 2 2 6 2 3" xfId="25633"/>
    <cellStyle name="出力 4 2 2 6 3" xfId="25634"/>
    <cellStyle name="出力 4 2 2 6 3 2" xfId="25635"/>
    <cellStyle name="出力 4 2 2 6 3 3" xfId="25636"/>
    <cellStyle name="出力 4 2 2 6 4" xfId="25637"/>
    <cellStyle name="出力 4 2 2 6 5" xfId="25638"/>
    <cellStyle name="出力 4 2 2 7" xfId="25639"/>
    <cellStyle name="出力 4 2 2 7 2" xfId="25640"/>
    <cellStyle name="出力 4 2 2 7 3" xfId="25641"/>
    <cellStyle name="出力 4 2 2 8" xfId="25642"/>
    <cellStyle name="出力 4 2 2 8 2" xfId="25643"/>
    <cellStyle name="出力 4 2 2 8 3" xfId="25644"/>
    <cellStyle name="出力 4 2 2 9" xfId="25645"/>
    <cellStyle name="出力 4 2 3" xfId="25646"/>
    <cellStyle name="出力 4 2 3 10" xfId="25647"/>
    <cellStyle name="出力 4 2 3 2" xfId="25648"/>
    <cellStyle name="出力 4 2 3 2 2" xfId="25649"/>
    <cellStyle name="出力 4 2 3 2 2 2" xfId="25650"/>
    <cellStyle name="出力 4 2 3 2 2 3" xfId="25651"/>
    <cellStyle name="出力 4 2 3 2 3" xfId="25652"/>
    <cellStyle name="出力 4 2 3 2 3 2" xfId="25653"/>
    <cellStyle name="出力 4 2 3 2 3 3" xfId="25654"/>
    <cellStyle name="出力 4 2 3 2 4" xfId="25655"/>
    <cellStyle name="出力 4 2 3 2 5" xfId="25656"/>
    <cellStyle name="出力 4 2 3 3" xfId="25657"/>
    <cellStyle name="出力 4 2 3 3 2" xfId="25658"/>
    <cellStyle name="出力 4 2 3 3 2 2" xfId="25659"/>
    <cellStyle name="出力 4 2 3 3 2 3" xfId="25660"/>
    <cellStyle name="出力 4 2 3 3 3" xfId="25661"/>
    <cellStyle name="出力 4 2 3 3 3 2" xfId="25662"/>
    <cellStyle name="出力 4 2 3 3 3 3" xfId="25663"/>
    <cellStyle name="出力 4 2 3 3 4" xfId="25664"/>
    <cellStyle name="出力 4 2 3 3 5" xfId="25665"/>
    <cellStyle name="出力 4 2 3 4" xfId="25666"/>
    <cellStyle name="出力 4 2 3 4 2" xfId="25667"/>
    <cellStyle name="出力 4 2 3 4 2 2" xfId="25668"/>
    <cellStyle name="出力 4 2 3 4 2 3" xfId="25669"/>
    <cellStyle name="出力 4 2 3 4 3" xfId="25670"/>
    <cellStyle name="出力 4 2 3 4 3 2" xfId="25671"/>
    <cellStyle name="出力 4 2 3 4 3 3" xfId="25672"/>
    <cellStyle name="出力 4 2 3 4 4" xfId="25673"/>
    <cellStyle name="出力 4 2 3 4 5" xfId="25674"/>
    <cellStyle name="出力 4 2 3 5" xfId="25675"/>
    <cellStyle name="出力 4 2 3 5 2" xfId="25676"/>
    <cellStyle name="出力 4 2 3 5 2 2" xfId="25677"/>
    <cellStyle name="出力 4 2 3 5 2 3" xfId="25678"/>
    <cellStyle name="出力 4 2 3 5 3" xfId="25679"/>
    <cellStyle name="出力 4 2 3 5 3 2" xfId="25680"/>
    <cellStyle name="出力 4 2 3 5 3 3" xfId="25681"/>
    <cellStyle name="出力 4 2 3 5 4" xfId="25682"/>
    <cellStyle name="出力 4 2 3 5 5" xfId="25683"/>
    <cellStyle name="出力 4 2 3 6" xfId="25684"/>
    <cellStyle name="出力 4 2 3 6 2" xfId="25685"/>
    <cellStyle name="出力 4 2 3 6 2 2" xfId="25686"/>
    <cellStyle name="出力 4 2 3 6 2 3" xfId="25687"/>
    <cellStyle name="出力 4 2 3 6 3" xfId="25688"/>
    <cellStyle name="出力 4 2 3 6 3 2" xfId="25689"/>
    <cellStyle name="出力 4 2 3 6 3 3" xfId="25690"/>
    <cellStyle name="出力 4 2 3 6 4" xfId="25691"/>
    <cellStyle name="出力 4 2 3 6 5" xfId="25692"/>
    <cellStyle name="出力 4 2 3 7" xfId="25693"/>
    <cellStyle name="出力 4 2 3 7 2" xfId="25694"/>
    <cellStyle name="出力 4 2 3 7 3" xfId="25695"/>
    <cellStyle name="出力 4 2 3 8" xfId="25696"/>
    <cellStyle name="出力 4 2 3 8 2" xfId="25697"/>
    <cellStyle name="出力 4 2 3 8 3" xfId="25698"/>
    <cellStyle name="出力 4 2 3 9" xfId="25699"/>
    <cellStyle name="出力 4 2 4" xfId="25700"/>
    <cellStyle name="出力 4 2 4 2" xfId="25701"/>
    <cellStyle name="出力 4 2 4 2 2" xfId="25702"/>
    <cellStyle name="出力 4 2 4 2 3" xfId="25703"/>
    <cellStyle name="出力 4 2 4 3" xfId="25704"/>
    <cellStyle name="出力 4 2 4 3 2" xfId="25705"/>
    <cellStyle name="出力 4 2 4 3 3" xfId="25706"/>
    <cellStyle name="出力 4 2 4 4" xfId="25707"/>
    <cellStyle name="出力 4 2 4 5" xfId="25708"/>
    <cellStyle name="出力 4 2 5" xfId="25709"/>
    <cellStyle name="出力 4 2 5 2" xfId="25710"/>
    <cellStyle name="出力 4 2 5 2 2" xfId="25711"/>
    <cellStyle name="出力 4 2 5 2 3" xfId="25712"/>
    <cellStyle name="出力 4 2 5 3" xfId="25713"/>
    <cellStyle name="出力 4 2 5 3 2" xfId="25714"/>
    <cellStyle name="出力 4 2 5 3 3" xfId="25715"/>
    <cellStyle name="出力 4 2 5 4" xfId="25716"/>
    <cellStyle name="出力 4 2 5 5" xfId="25717"/>
    <cellStyle name="出力 4 2 6" xfId="25718"/>
    <cellStyle name="出力 4 2 6 2" xfId="25719"/>
    <cellStyle name="出力 4 2 6 2 2" xfId="25720"/>
    <cellStyle name="出力 4 2 6 2 3" xfId="25721"/>
    <cellStyle name="出力 4 2 6 3" xfId="25722"/>
    <cellStyle name="出力 4 2 6 3 2" xfId="25723"/>
    <cellStyle name="出力 4 2 6 3 3" xfId="25724"/>
    <cellStyle name="出力 4 2 6 4" xfId="25725"/>
    <cellStyle name="出力 4 2 6 5" xfId="25726"/>
    <cellStyle name="出力 4 2 7" xfId="25727"/>
    <cellStyle name="出力 4 2 7 2" xfId="25728"/>
    <cellStyle name="出力 4 2 7 3" xfId="25729"/>
    <cellStyle name="出力 4 2 8" xfId="25730"/>
    <cellStyle name="出力 4 2 9" xfId="25731"/>
    <cellStyle name="出力 4 3" xfId="25732"/>
    <cellStyle name="出力 4 3 10" xfId="25733"/>
    <cellStyle name="出力 4 3 2" xfId="25734"/>
    <cellStyle name="出力 4 3 2 2" xfId="25735"/>
    <cellStyle name="出力 4 3 2 2 2" xfId="25736"/>
    <cellStyle name="出力 4 3 2 2 3" xfId="25737"/>
    <cellStyle name="出力 4 3 2 3" xfId="25738"/>
    <cellStyle name="出力 4 3 2 3 2" xfId="25739"/>
    <cellStyle name="出力 4 3 2 3 3" xfId="25740"/>
    <cellStyle name="出力 4 3 2 4" xfId="25741"/>
    <cellStyle name="出力 4 3 2 5" xfId="25742"/>
    <cellStyle name="出力 4 3 3" xfId="25743"/>
    <cellStyle name="出力 4 3 3 2" xfId="25744"/>
    <cellStyle name="出力 4 3 3 2 2" xfId="25745"/>
    <cellStyle name="出力 4 3 3 2 3" xfId="25746"/>
    <cellStyle name="出力 4 3 3 3" xfId="25747"/>
    <cellStyle name="出力 4 3 3 3 2" xfId="25748"/>
    <cellStyle name="出力 4 3 3 3 3" xfId="25749"/>
    <cellStyle name="出力 4 3 3 4" xfId="25750"/>
    <cellStyle name="出力 4 3 3 5" xfId="25751"/>
    <cellStyle name="出力 4 3 4" xfId="25752"/>
    <cellStyle name="出力 4 3 4 2" xfId="25753"/>
    <cellStyle name="出力 4 3 4 2 2" xfId="25754"/>
    <cellStyle name="出力 4 3 4 2 3" xfId="25755"/>
    <cellStyle name="出力 4 3 4 3" xfId="25756"/>
    <cellStyle name="出力 4 3 4 3 2" xfId="25757"/>
    <cellStyle name="出力 4 3 4 3 3" xfId="25758"/>
    <cellStyle name="出力 4 3 4 4" xfId="25759"/>
    <cellStyle name="出力 4 3 4 5" xfId="25760"/>
    <cellStyle name="出力 4 3 5" xfId="25761"/>
    <cellStyle name="出力 4 3 5 2" xfId="25762"/>
    <cellStyle name="出力 4 3 5 2 2" xfId="25763"/>
    <cellStyle name="出力 4 3 5 2 3" xfId="25764"/>
    <cellStyle name="出力 4 3 5 3" xfId="25765"/>
    <cellStyle name="出力 4 3 5 3 2" xfId="25766"/>
    <cellStyle name="出力 4 3 5 3 3" xfId="25767"/>
    <cellStyle name="出力 4 3 5 4" xfId="25768"/>
    <cellStyle name="出力 4 3 5 5" xfId="25769"/>
    <cellStyle name="出力 4 3 6" xfId="25770"/>
    <cellStyle name="出力 4 3 6 2" xfId="25771"/>
    <cellStyle name="出力 4 3 6 2 2" xfId="25772"/>
    <cellStyle name="出力 4 3 6 2 3" xfId="25773"/>
    <cellStyle name="出力 4 3 6 3" xfId="25774"/>
    <cellStyle name="出力 4 3 6 3 2" xfId="25775"/>
    <cellStyle name="出力 4 3 6 3 3" xfId="25776"/>
    <cellStyle name="出力 4 3 6 4" xfId="25777"/>
    <cellStyle name="出力 4 3 6 5" xfId="25778"/>
    <cellStyle name="出力 4 3 7" xfId="25779"/>
    <cellStyle name="出力 4 3 7 2" xfId="25780"/>
    <cellStyle name="出力 4 3 7 3" xfId="25781"/>
    <cellStyle name="出力 4 3 8" xfId="25782"/>
    <cellStyle name="出力 4 3 8 2" xfId="25783"/>
    <cellStyle name="出力 4 3 8 3" xfId="25784"/>
    <cellStyle name="出力 4 3 9" xfId="25785"/>
    <cellStyle name="出力 4 4" xfId="25786"/>
    <cellStyle name="出力 4 4 10" xfId="25787"/>
    <cellStyle name="出力 4 4 2" xfId="25788"/>
    <cellStyle name="出力 4 4 2 2" xfId="25789"/>
    <cellStyle name="出力 4 4 2 2 2" xfId="25790"/>
    <cellStyle name="出力 4 4 2 2 3" xfId="25791"/>
    <cellStyle name="出力 4 4 2 3" xfId="25792"/>
    <cellStyle name="出力 4 4 2 3 2" xfId="25793"/>
    <cellStyle name="出力 4 4 2 3 3" xfId="25794"/>
    <cellStyle name="出力 4 4 2 4" xfId="25795"/>
    <cellStyle name="出力 4 4 2 5" xfId="25796"/>
    <cellStyle name="出力 4 4 3" xfId="25797"/>
    <cellStyle name="出力 4 4 3 2" xfId="25798"/>
    <cellStyle name="出力 4 4 3 2 2" xfId="25799"/>
    <cellStyle name="出力 4 4 3 2 3" xfId="25800"/>
    <cellStyle name="出力 4 4 3 3" xfId="25801"/>
    <cellStyle name="出力 4 4 3 3 2" xfId="25802"/>
    <cellStyle name="出力 4 4 3 3 3" xfId="25803"/>
    <cellStyle name="出力 4 4 3 4" xfId="25804"/>
    <cellStyle name="出力 4 4 3 5" xfId="25805"/>
    <cellStyle name="出力 4 4 4" xfId="25806"/>
    <cellStyle name="出力 4 4 4 2" xfId="25807"/>
    <cellStyle name="出力 4 4 4 2 2" xfId="25808"/>
    <cellStyle name="出力 4 4 4 2 3" xfId="25809"/>
    <cellStyle name="出力 4 4 4 3" xfId="25810"/>
    <cellStyle name="出力 4 4 4 3 2" xfId="25811"/>
    <cellStyle name="出力 4 4 4 3 3" xfId="25812"/>
    <cellStyle name="出力 4 4 4 4" xfId="25813"/>
    <cellStyle name="出力 4 4 4 5" xfId="25814"/>
    <cellStyle name="出力 4 4 5" xfId="25815"/>
    <cellStyle name="出力 4 4 5 2" xfId="25816"/>
    <cellStyle name="出力 4 4 5 2 2" xfId="25817"/>
    <cellStyle name="出力 4 4 5 2 3" xfId="25818"/>
    <cellStyle name="出力 4 4 5 3" xfId="25819"/>
    <cellStyle name="出力 4 4 5 3 2" xfId="25820"/>
    <cellStyle name="出力 4 4 5 3 3" xfId="25821"/>
    <cellStyle name="出力 4 4 5 4" xfId="25822"/>
    <cellStyle name="出力 4 4 5 5" xfId="25823"/>
    <cellStyle name="出力 4 4 6" xfId="25824"/>
    <cellStyle name="出力 4 4 6 2" xfId="25825"/>
    <cellStyle name="出力 4 4 6 2 2" xfId="25826"/>
    <cellStyle name="出力 4 4 6 2 3" xfId="25827"/>
    <cellStyle name="出力 4 4 6 3" xfId="25828"/>
    <cellStyle name="出力 4 4 6 3 2" xfId="25829"/>
    <cellStyle name="出力 4 4 6 3 3" xfId="25830"/>
    <cellStyle name="出力 4 4 6 4" xfId="25831"/>
    <cellStyle name="出力 4 4 6 5" xfId="25832"/>
    <cellStyle name="出力 4 4 7" xfId="25833"/>
    <cellStyle name="出力 4 4 7 2" xfId="25834"/>
    <cellStyle name="出力 4 4 7 3" xfId="25835"/>
    <cellStyle name="出力 4 4 8" xfId="25836"/>
    <cellStyle name="出力 4 4 8 2" xfId="25837"/>
    <cellStyle name="出力 4 4 8 3" xfId="25838"/>
    <cellStyle name="出力 4 4 9" xfId="25839"/>
    <cellStyle name="出力 4 5" xfId="25840"/>
    <cellStyle name="出力 4 5 2" xfId="25841"/>
    <cellStyle name="出力 4 5 2 2" xfId="25842"/>
    <cellStyle name="出力 4 5 2 3" xfId="25843"/>
    <cellStyle name="出力 4 5 3" xfId="25844"/>
    <cellStyle name="出力 4 5 3 2" xfId="25845"/>
    <cellStyle name="出力 4 5 3 3" xfId="25846"/>
    <cellStyle name="出力 4 5 4" xfId="25847"/>
    <cellStyle name="出力 4 5 5" xfId="25848"/>
    <cellStyle name="出力 4 6" xfId="25849"/>
    <cellStyle name="出力 4 6 2" xfId="25850"/>
    <cellStyle name="出力 4 6 2 2" xfId="25851"/>
    <cellStyle name="出力 4 6 2 3" xfId="25852"/>
    <cellStyle name="出力 4 6 3" xfId="25853"/>
    <cellStyle name="出力 4 6 3 2" xfId="25854"/>
    <cellStyle name="出力 4 6 3 3" xfId="25855"/>
    <cellStyle name="出力 4 6 4" xfId="25856"/>
    <cellStyle name="出力 4 6 5" xfId="25857"/>
    <cellStyle name="出力 4 7" xfId="25858"/>
    <cellStyle name="出力 4 7 2" xfId="25859"/>
    <cellStyle name="出力 4 7 2 2" xfId="25860"/>
    <cellStyle name="出力 4 7 2 3" xfId="25861"/>
    <cellStyle name="出力 4 7 3" xfId="25862"/>
    <cellStyle name="出力 4 7 3 2" xfId="25863"/>
    <cellStyle name="出力 4 7 3 3" xfId="25864"/>
    <cellStyle name="出力 4 7 4" xfId="25865"/>
    <cellStyle name="出力 4 7 5" xfId="25866"/>
    <cellStyle name="出力 4 8" xfId="25867"/>
    <cellStyle name="出力 4 8 2" xfId="25868"/>
    <cellStyle name="出力 4 8 3" xfId="25869"/>
    <cellStyle name="出力 4 9" xfId="25870"/>
    <cellStyle name="出力 5" xfId="25871"/>
    <cellStyle name="出力 5 10" xfId="25872"/>
    <cellStyle name="出力 5 11" xfId="25873"/>
    <cellStyle name="出力 5 12" xfId="46034"/>
    <cellStyle name="出力 5 13" xfId="45705"/>
    <cellStyle name="出力 5 2" xfId="25874"/>
    <cellStyle name="出力 5 2 10" xfId="46265"/>
    <cellStyle name="出力 5 2 11" xfId="46497"/>
    <cellStyle name="出力 5 2 2" xfId="25875"/>
    <cellStyle name="出力 5 2 2 10" xfId="25876"/>
    <cellStyle name="出力 5 2 2 2" xfId="25877"/>
    <cellStyle name="出力 5 2 2 2 2" xfId="25878"/>
    <cellStyle name="出力 5 2 2 2 2 2" xfId="25879"/>
    <cellStyle name="出力 5 2 2 2 2 3" xfId="25880"/>
    <cellStyle name="出力 5 2 2 2 3" xfId="25881"/>
    <cellStyle name="出力 5 2 2 2 3 2" xfId="25882"/>
    <cellStyle name="出力 5 2 2 2 3 3" xfId="25883"/>
    <cellStyle name="出力 5 2 2 2 4" xfId="25884"/>
    <cellStyle name="出力 5 2 2 2 5" xfId="25885"/>
    <cellStyle name="出力 5 2 2 3" xfId="25886"/>
    <cellStyle name="出力 5 2 2 3 2" xfId="25887"/>
    <cellStyle name="出力 5 2 2 3 2 2" xfId="25888"/>
    <cellStyle name="出力 5 2 2 3 2 3" xfId="25889"/>
    <cellStyle name="出力 5 2 2 3 3" xfId="25890"/>
    <cellStyle name="出力 5 2 2 3 3 2" xfId="25891"/>
    <cellStyle name="出力 5 2 2 3 3 3" xfId="25892"/>
    <cellStyle name="出力 5 2 2 3 4" xfId="25893"/>
    <cellStyle name="出力 5 2 2 3 5" xfId="25894"/>
    <cellStyle name="出力 5 2 2 4" xfId="25895"/>
    <cellStyle name="出力 5 2 2 4 2" xfId="25896"/>
    <cellStyle name="出力 5 2 2 4 2 2" xfId="25897"/>
    <cellStyle name="出力 5 2 2 4 2 3" xfId="25898"/>
    <cellStyle name="出力 5 2 2 4 3" xfId="25899"/>
    <cellStyle name="出力 5 2 2 4 3 2" xfId="25900"/>
    <cellStyle name="出力 5 2 2 4 3 3" xfId="25901"/>
    <cellStyle name="出力 5 2 2 4 4" xfId="25902"/>
    <cellStyle name="出力 5 2 2 4 5" xfId="25903"/>
    <cellStyle name="出力 5 2 2 5" xfId="25904"/>
    <cellStyle name="出力 5 2 2 5 2" xfId="25905"/>
    <cellStyle name="出力 5 2 2 5 2 2" xfId="25906"/>
    <cellStyle name="出力 5 2 2 5 2 3" xfId="25907"/>
    <cellStyle name="出力 5 2 2 5 3" xfId="25908"/>
    <cellStyle name="出力 5 2 2 5 3 2" xfId="25909"/>
    <cellStyle name="出力 5 2 2 5 3 3" xfId="25910"/>
    <cellStyle name="出力 5 2 2 5 4" xfId="25911"/>
    <cellStyle name="出力 5 2 2 5 5" xfId="25912"/>
    <cellStyle name="出力 5 2 2 6" xfId="25913"/>
    <cellStyle name="出力 5 2 2 6 2" xfId="25914"/>
    <cellStyle name="出力 5 2 2 6 2 2" xfId="25915"/>
    <cellStyle name="出力 5 2 2 6 2 3" xfId="25916"/>
    <cellStyle name="出力 5 2 2 6 3" xfId="25917"/>
    <cellStyle name="出力 5 2 2 6 3 2" xfId="25918"/>
    <cellStyle name="出力 5 2 2 6 3 3" xfId="25919"/>
    <cellStyle name="出力 5 2 2 6 4" xfId="25920"/>
    <cellStyle name="出力 5 2 2 6 5" xfId="25921"/>
    <cellStyle name="出力 5 2 2 7" xfId="25922"/>
    <cellStyle name="出力 5 2 2 7 2" xfId="25923"/>
    <cellStyle name="出力 5 2 2 7 3" xfId="25924"/>
    <cellStyle name="出力 5 2 2 8" xfId="25925"/>
    <cellStyle name="出力 5 2 2 8 2" xfId="25926"/>
    <cellStyle name="出力 5 2 2 8 3" xfId="25927"/>
    <cellStyle name="出力 5 2 2 9" xfId="25928"/>
    <cellStyle name="出力 5 2 3" xfId="25929"/>
    <cellStyle name="出力 5 2 3 10" xfId="25930"/>
    <cellStyle name="出力 5 2 3 2" xfId="25931"/>
    <cellStyle name="出力 5 2 3 2 2" xfId="25932"/>
    <cellStyle name="出力 5 2 3 2 2 2" xfId="25933"/>
    <cellStyle name="出力 5 2 3 2 2 3" xfId="25934"/>
    <cellStyle name="出力 5 2 3 2 3" xfId="25935"/>
    <cellStyle name="出力 5 2 3 2 3 2" xfId="25936"/>
    <cellStyle name="出力 5 2 3 2 3 3" xfId="25937"/>
    <cellStyle name="出力 5 2 3 2 4" xfId="25938"/>
    <cellStyle name="出力 5 2 3 2 5" xfId="25939"/>
    <cellStyle name="出力 5 2 3 3" xfId="25940"/>
    <cellStyle name="出力 5 2 3 3 2" xfId="25941"/>
    <cellStyle name="出力 5 2 3 3 2 2" xfId="25942"/>
    <cellStyle name="出力 5 2 3 3 2 3" xfId="25943"/>
    <cellStyle name="出力 5 2 3 3 3" xfId="25944"/>
    <cellStyle name="出力 5 2 3 3 3 2" xfId="25945"/>
    <cellStyle name="出力 5 2 3 3 3 3" xfId="25946"/>
    <cellStyle name="出力 5 2 3 3 4" xfId="25947"/>
    <cellStyle name="出力 5 2 3 3 5" xfId="25948"/>
    <cellStyle name="出力 5 2 3 4" xfId="25949"/>
    <cellStyle name="出力 5 2 3 4 2" xfId="25950"/>
    <cellStyle name="出力 5 2 3 4 2 2" xfId="25951"/>
    <cellStyle name="出力 5 2 3 4 2 3" xfId="25952"/>
    <cellStyle name="出力 5 2 3 4 3" xfId="25953"/>
    <cellStyle name="出力 5 2 3 4 3 2" xfId="25954"/>
    <cellStyle name="出力 5 2 3 4 3 3" xfId="25955"/>
    <cellStyle name="出力 5 2 3 4 4" xfId="25956"/>
    <cellStyle name="出力 5 2 3 4 5" xfId="25957"/>
    <cellStyle name="出力 5 2 3 5" xfId="25958"/>
    <cellStyle name="出力 5 2 3 5 2" xfId="25959"/>
    <cellStyle name="出力 5 2 3 5 2 2" xfId="25960"/>
    <cellStyle name="出力 5 2 3 5 2 3" xfId="25961"/>
    <cellStyle name="出力 5 2 3 5 3" xfId="25962"/>
    <cellStyle name="出力 5 2 3 5 3 2" xfId="25963"/>
    <cellStyle name="出力 5 2 3 5 3 3" xfId="25964"/>
    <cellStyle name="出力 5 2 3 5 4" xfId="25965"/>
    <cellStyle name="出力 5 2 3 5 5" xfId="25966"/>
    <cellStyle name="出力 5 2 3 6" xfId="25967"/>
    <cellStyle name="出力 5 2 3 6 2" xfId="25968"/>
    <cellStyle name="出力 5 2 3 6 2 2" xfId="25969"/>
    <cellStyle name="出力 5 2 3 6 2 3" xfId="25970"/>
    <cellStyle name="出力 5 2 3 6 3" xfId="25971"/>
    <cellStyle name="出力 5 2 3 6 3 2" xfId="25972"/>
    <cellStyle name="出力 5 2 3 6 3 3" xfId="25973"/>
    <cellStyle name="出力 5 2 3 6 4" xfId="25974"/>
    <cellStyle name="出力 5 2 3 6 5" xfId="25975"/>
    <cellStyle name="出力 5 2 3 7" xfId="25976"/>
    <cellStyle name="出力 5 2 3 7 2" xfId="25977"/>
    <cellStyle name="出力 5 2 3 7 3" xfId="25978"/>
    <cellStyle name="出力 5 2 3 8" xfId="25979"/>
    <cellStyle name="出力 5 2 3 8 2" xfId="25980"/>
    <cellStyle name="出力 5 2 3 8 3" xfId="25981"/>
    <cellStyle name="出力 5 2 3 9" xfId="25982"/>
    <cellStyle name="出力 5 2 4" xfId="25983"/>
    <cellStyle name="出力 5 2 4 2" xfId="25984"/>
    <cellStyle name="出力 5 2 4 2 2" xfId="25985"/>
    <cellStyle name="出力 5 2 4 2 3" xfId="25986"/>
    <cellStyle name="出力 5 2 4 3" xfId="25987"/>
    <cellStyle name="出力 5 2 4 3 2" xfId="25988"/>
    <cellStyle name="出力 5 2 4 3 3" xfId="25989"/>
    <cellStyle name="出力 5 2 4 4" xfId="25990"/>
    <cellStyle name="出力 5 2 4 5" xfId="25991"/>
    <cellStyle name="出力 5 2 5" xfId="25992"/>
    <cellStyle name="出力 5 2 5 2" xfId="25993"/>
    <cellStyle name="出力 5 2 5 2 2" xfId="25994"/>
    <cellStyle name="出力 5 2 5 2 3" xfId="25995"/>
    <cellStyle name="出力 5 2 5 3" xfId="25996"/>
    <cellStyle name="出力 5 2 5 3 2" xfId="25997"/>
    <cellStyle name="出力 5 2 5 3 3" xfId="25998"/>
    <cellStyle name="出力 5 2 5 4" xfId="25999"/>
    <cellStyle name="出力 5 2 5 5" xfId="26000"/>
    <cellStyle name="出力 5 2 6" xfId="26001"/>
    <cellStyle name="出力 5 2 6 2" xfId="26002"/>
    <cellStyle name="出力 5 2 6 2 2" xfId="26003"/>
    <cellStyle name="出力 5 2 6 2 3" xfId="26004"/>
    <cellStyle name="出力 5 2 6 3" xfId="26005"/>
    <cellStyle name="出力 5 2 6 3 2" xfId="26006"/>
    <cellStyle name="出力 5 2 6 3 3" xfId="26007"/>
    <cellStyle name="出力 5 2 6 4" xfId="26008"/>
    <cellStyle name="出力 5 2 6 5" xfId="26009"/>
    <cellStyle name="出力 5 2 7" xfId="26010"/>
    <cellStyle name="出力 5 2 7 2" xfId="26011"/>
    <cellStyle name="出力 5 2 7 3" xfId="26012"/>
    <cellStyle name="出力 5 2 8" xfId="26013"/>
    <cellStyle name="出力 5 2 9" xfId="26014"/>
    <cellStyle name="出力 5 3" xfId="26015"/>
    <cellStyle name="出力 5 3 10" xfId="26016"/>
    <cellStyle name="出力 5 3 2" xfId="26017"/>
    <cellStyle name="出力 5 3 2 2" xfId="26018"/>
    <cellStyle name="出力 5 3 2 2 2" xfId="26019"/>
    <cellStyle name="出力 5 3 2 2 3" xfId="26020"/>
    <cellStyle name="出力 5 3 2 3" xfId="26021"/>
    <cellStyle name="出力 5 3 2 3 2" xfId="26022"/>
    <cellStyle name="出力 5 3 2 3 3" xfId="26023"/>
    <cellStyle name="出力 5 3 2 4" xfId="26024"/>
    <cellStyle name="出力 5 3 2 5" xfId="26025"/>
    <cellStyle name="出力 5 3 3" xfId="26026"/>
    <cellStyle name="出力 5 3 3 2" xfId="26027"/>
    <cellStyle name="出力 5 3 3 2 2" xfId="26028"/>
    <cellStyle name="出力 5 3 3 2 3" xfId="26029"/>
    <cellStyle name="出力 5 3 3 3" xfId="26030"/>
    <cellStyle name="出力 5 3 3 3 2" xfId="26031"/>
    <cellStyle name="出力 5 3 3 3 3" xfId="26032"/>
    <cellStyle name="出力 5 3 3 4" xfId="26033"/>
    <cellStyle name="出力 5 3 3 5" xfId="26034"/>
    <cellStyle name="出力 5 3 4" xfId="26035"/>
    <cellStyle name="出力 5 3 4 2" xfId="26036"/>
    <cellStyle name="出力 5 3 4 2 2" xfId="26037"/>
    <cellStyle name="出力 5 3 4 2 3" xfId="26038"/>
    <cellStyle name="出力 5 3 4 3" xfId="26039"/>
    <cellStyle name="出力 5 3 4 3 2" xfId="26040"/>
    <cellStyle name="出力 5 3 4 3 3" xfId="26041"/>
    <cellStyle name="出力 5 3 4 4" xfId="26042"/>
    <cellStyle name="出力 5 3 4 5" xfId="26043"/>
    <cellStyle name="出力 5 3 5" xfId="26044"/>
    <cellStyle name="出力 5 3 5 2" xfId="26045"/>
    <cellStyle name="出力 5 3 5 2 2" xfId="26046"/>
    <cellStyle name="出力 5 3 5 2 3" xfId="26047"/>
    <cellStyle name="出力 5 3 5 3" xfId="26048"/>
    <cellStyle name="出力 5 3 5 3 2" xfId="26049"/>
    <cellStyle name="出力 5 3 5 3 3" xfId="26050"/>
    <cellStyle name="出力 5 3 5 4" xfId="26051"/>
    <cellStyle name="出力 5 3 5 5" xfId="26052"/>
    <cellStyle name="出力 5 3 6" xfId="26053"/>
    <cellStyle name="出力 5 3 6 2" xfId="26054"/>
    <cellStyle name="出力 5 3 6 2 2" xfId="26055"/>
    <cellStyle name="出力 5 3 6 2 3" xfId="26056"/>
    <cellStyle name="出力 5 3 6 3" xfId="26057"/>
    <cellStyle name="出力 5 3 6 3 2" xfId="26058"/>
    <cellStyle name="出力 5 3 6 3 3" xfId="26059"/>
    <cellStyle name="出力 5 3 6 4" xfId="26060"/>
    <cellStyle name="出力 5 3 6 5" xfId="26061"/>
    <cellStyle name="出力 5 3 7" xfId="26062"/>
    <cellStyle name="出力 5 3 7 2" xfId="26063"/>
    <cellStyle name="出力 5 3 7 3" xfId="26064"/>
    <cellStyle name="出力 5 3 8" xfId="26065"/>
    <cellStyle name="出力 5 3 8 2" xfId="26066"/>
    <cellStyle name="出力 5 3 8 3" xfId="26067"/>
    <cellStyle name="出力 5 3 9" xfId="26068"/>
    <cellStyle name="出力 5 4" xfId="26069"/>
    <cellStyle name="出力 5 4 10" xfId="26070"/>
    <cellStyle name="出力 5 4 2" xfId="26071"/>
    <cellStyle name="出力 5 4 2 2" xfId="26072"/>
    <cellStyle name="出力 5 4 2 2 2" xfId="26073"/>
    <cellStyle name="出力 5 4 2 2 3" xfId="26074"/>
    <cellStyle name="出力 5 4 2 3" xfId="26075"/>
    <cellStyle name="出力 5 4 2 3 2" xfId="26076"/>
    <cellStyle name="出力 5 4 2 3 3" xfId="26077"/>
    <cellStyle name="出力 5 4 2 4" xfId="26078"/>
    <cellStyle name="出力 5 4 2 5" xfId="26079"/>
    <cellStyle name="出力 5 4 3" xfId="26080"/>
    <cellStyle name="出力 5 4 3 2" xfId="26081"/>
    <cellStyle name="出力 5 4 3 2 2" xfId="26082"/>
    <cellStyle name="出力 5 4 3 2 3" xfId="26083"/>
    <cellStyle name="出力 5 4 3 3" xfId="26084"/>
    <cellStyle name="出力 5 4 3 3 2" xfId="26085"/>
    <cellStyle name="出力 5 4 3 3 3" xfId="26086"/>
    <cellStyle name="出力 5 4 3 4" xfId="26087"/>
    <cellStyle name="出力 5 4 3 5" xfId="26088"/>
    <cellStyle name="出力 5 4 4" xfId="26089"/>
    <cellStyle name="出力 5 4 4 2" xfId="26090"/>
    <cellStyle name="出力 5 4 4 2 2" xfId="26091"/>
    <cellStyle name="出力 5 4 4 2 3" xfId="26092"/>
    <cellStyle name="出力 5 4 4 3" xfId="26093"/>
    <cellStyle name="出力 5 4 4 3 2" xfId="26094"/>
    <cellStyle name="出力 5 4 4 3 3" xfId="26095"/>
    <cellStyle name="出力 5 4 4 4" xfId="26096"/>
    <cellStyle name="出力 5 4 4 5" xfId="26097"/>
    <cellStyle name="出力 5 4 5" xfId="26098"/>
    <cellStyle name="出力 5 4 5 2" xfId="26099"/>
    <cellStyle name="出力 5 4 5 2 2" xfId="26100"/>
    <cellStyle name="出力 5 4 5 2 3" xfId="26101"/>
    <cellStyle name="出力 5 4 5 3" xfId="26102"/>
    <cellStyle name="出力 5 4 5 3 2" xfId="26103"/>
    <cellStyle name="出力 5 4 5 3 3" xfId="26104"/>
    <cellStyle name="出力 5 4 5 4" xfId="26105"/>
    <cellStyle name="出力 5 4 5 5" xfId="26106"/>
    <cellStyle name="出力 5 4 6" xfId="26107"/>
    <cellStyle name="出力 5 4 6 2" xfId="26108"/>
    <cellStyle name="出力 5 4 6 2 2" xfId="26109"/>
    <cellStyle name="出力 5 4 6 2 3" xfId="26110"/>
    <cellStyle name="出力 5 4 6 3" xfId="26111"/>
    <cellStyle name="出力 5 4 6 3 2" xfId="26112"/>
    <cellStyle name="出力 5 4 6 3 3" xfId="26113"/>
    <cellStyle name="出力 5 4 6 4" xfId="26114"/>
    <cellStyle name="出力 5 4 6 5" xfId="26115"/>
    <cellStyle name="出力 5 4 7" xfId="26116"/>
    <cellStyle name="出力 5 4 7 2" xfId="26117"/>
    <cellStyle name="出力 5 4 7 3" xfId="26118"/>
    <cellStyle name="出力 5 4 8" xfId="26119"/>
    <cellStyle name="出力 5 4 8 2" xfId="26120"/>
    <cellStyle name="出力 5 4 8 3" xfId="26121"/>
    <cellStyle name="出力 5 4 9" xfId="26122"/>
    <cellStyle name="出力 5 5" xfId="26123"/>
    <cellStyle name="出力 5 5 2" xfId="26124"/>
    <cellStyle name="出力 5 5 2 2" xfId="26125"/>
    <cellStyle name="出力 5 5 2 3" xfId="26126"/>
    <cellStyle name="出力 5 5 3" xfId="26127"/>
    <cellStyle name="出力 5 5 3 2" xfId="26128"/>
    <cellStyle name="出力 5 5 3 3" xfId="26129"/>
    <cellStyle name="出力 5 5 4" xfId="26130"/>
    <cellStyle name="出力 5 5 5" xfId="26131"/>
    <cellStyle name="出力 5 6" xfId="26132"/>
    <cellStyle name="出力 5 6 2" xfId="26133"/>
    <cellStyle name="出力 5 6 2 2" xfId="26134"/>
    <cellStyle name="出力 5 6 2 3" xfId="26135"/>
    <cellStyle name="出力 5 6 3" xfId="26136"/>
    <cellStyle name="出力 5 6 3 2" xfId="26137"/>
    <cellStyle name="出力 5 6 3 3" xfId="26138"/>
    <cellStyle name="出力 5 6 4" xfId="26139"/>
    <cellStyle name="出力 5 6 5" xfId="26140"/>
    <cellStyle name="出力 5 7" xfId="26141"/>
    <cellStyle name="出力 5 7 2" xfId="26142"/>
    <cellStyle name="出力 5 7 2 2" xfId="26143"/>
    <cellStyle name="出力 5 7 2 3" xfId="26144"/>
    <cellStyle name="出力 5 7 3" xfId="26145"/>
    <cellStyle name="出力 5 7 3 2" xfId="26146"/>
    <cellStyle name="出力 5 7 3 3" xfId="26147"/>
    <cellStyle name="出力 5 7 4" xfId="26148"/>
    <cellStyle name="出力 5 7 5" xfId="26149"/>
    <cellStyle name="出力 5 8" xfId="26150"/>
    <cellStyle name="出力 5 8 2" xfId="26151"/>
    <cellStyle name="出力 5 8 3" xfId="26152"/>
    <cellStyle name="出力 5 9" xfId="26153"/>
    <cellStyle name="出力 6" xfId="26154"/>
    <cellStyle name="出力 6 10" xfId="26155"/>
    <cellStyle name="出力 6 11" xfId="26156"/>
    <cellStyle name="出力 6 12" xfId="46035"/>
    <cellStyle name="出力 6 13" xfId="45704"/>
    <cellStyle name="出力 6 2" xfId="26157"/>
    <cellStyle name="出力 6 2 10" xfId="46266"/>
    <cellStyle name="出力 6 2 11" xfId="46498"/>
    <cellStyle name="出力 6 2 2" xfId="26158"/>
    <cellStyle name="出力 6 2 2 10" xfId="26159"/>
    <cellStyle name="出力 6 2 2 2" xfId="26160"/>
    <cellStyle name="出力 6 2 2 2 2" xfId="26161"/>
    <cellStyle name="出力 6 2 2 2 2 2" xfId="26162"/>
    <cellStyle name="出力 6 2 2 2 2 3" xfId="26163"/>
    <cellStyle name="出力 6 2 2 2 3" xfId="26164"/>
    <cellStyle name="出力 6 2 2 2 3 2" xfId="26165"/>
    <cellStyle name="出力 6 2 2 2 3 3" xfId="26166"/>
    <cellStyle name="出力 6 2 2 2 4" xfId="26167"/>
    <cellStyle name="出力 6 2 2 2 5" xfId="26168"/>
    <cellStyle name="出力 6 2 2 3" xfId="26169"/>
    <cellStyle name="出力 6 2 2 3 2" xfId="26170"/>
    <cellStyle name="出力 6 2 2 3 2 2" xfId="26171"/>
    <cellStyle name="出力 6 2 2 3 2 3" xfId="26172"/>
    <cellStyle name="出力 6 2 2 3 3" xfId="26173"/>
    <cellStyle name="出力 6 2 2 3 3 2" xfId="26174"/>
    <cellStyle name="出力 6 2 2 3 3 3" xfId="26175"/>
    <cellStyle name="出力 6 2 2 3 4" xfId="26176"/>
    <cellStyle name="出力 6 2 2 3 5" xfId="26177"/>
    <cellStyle name="出力 6 2 2 4" xfId="26178"/>
    <cellStyle name="出力 6 2 2 4 2" xfId="26179"/>
    <cellStyle name="出力 6 2 2 4 2 2" xfId="26180"/>
    <cellStyle name="出力 6 2 2 4 2 3" xfId="26181"/>
    <cellStyle name="出力 6 2 2 4 3" xfId="26182"/>
    <cellStyle name="出力 6 2 2 4 3 2" xfId="26183"/>
    <cellStyle name="出力 6 2 2 4 3 3" xfId="26184"/>
    <cellStyle name="出力 6 2 2 4 4" xfId="26185"/>
    <cellStyle name="出力 6 2 2 4 5" xfId="26186"/>
    <cellStyle name="出力 6 2 2 5" xfId="26187"/>
    <cellStyle name="出力 6 2 2 5 2" xfId="26188"/>
    <cellStyle name="出力 6 2 2 5 2 2" xfId="26189"/>
    <cellStyle name="出力 6 2 2 5 2 3" xfId="26190"/>
    <cellStyle name="出力 6 2 2 5 3" xfId="26191"/>
    <cellStyle name="出力 6 2 2 5 3 2" xfId="26192"/>
    <cellStyle name="出力 6 2 2 5 3 3" xfId="26193"/>
    <cellStyle name="出力 6 2 2 5 4" xfId="26194"/>
    <cellStyle name="出力 6 2 2 5 5" xfId="26195"/>
    <cellStyle name="出力 6 2 2 6" xfId="26196"/>
    <cellStyle name="出力 6 2 2 6 2" xfId="26197"/>
    <cellStyle name="出力 6 2 2 6 2 2" xfId="26198"/>
    <cellStyle name="出力 6 2 2 6 2 3" xfId="26199"/>
    <cellStyle name="出力 6 2 2 6 3" xfId="26200"/>
    <cellStyle name="出力 6 2 2 6 3 2" xfId="26201"/>
    <cellStyle name="出力 6 2 2 6 3 3" xfId="26202"/>
    <cellStyle name="出力 6 2 2 6 4" xfId="26203"/>
    <cellStyle name="出力 6 2 2 6 5" xfId="26204"/>
    <cellStyle name="出力 6 2 2 7" xfId="26205"/>
    <cellStyle name="出力 6 2 2 7 2" xfId="26206"/>
    <cellStyle name="出力 6 2 2 7 3" xfId="26207"/>
    <cellStyle name="出力 6 2 2 8" xfId="26208"/>
    <cellStyle name="出力 6 2 2 8 2" xfId="26209"/>
    <cellStyle name="出力 6 2 2 8 3" xfId="26210"/>
    <cellStyle name="出力 6 2 2 9" xfId="26211"/>
    <cellStyle name="出力 6 2 3" xfId="26212"/>
    <cellStyle name="出力 6 2 3 10" xfId="26213"/>
    <cellStyle name="出力 6 2 3 2" xfId="26214"/>
    <cellStyle name="出力 6 2 3 2 2" xfId="26215"/>
    <cellStyle name="出力 6 2 3 2 2 2" xfId="26216"/>
    <cellStyle name="出力 6 2 3 2 2 3" xfId="26217"/>
    <cellStyle name="出力 6 2 3 2 3" xfId="26218"/>
    <cellStyle name="出力 6 2 3 2 3 2" xfId="26219"/>
    <cellStyle name="出力 6 2 3 2 3 3" xfId="26220"/>
    <cellStyle name="出力 6 2 3 2 4" xfId="26221"/>
    <cellStyle name="出力 6 2 3 2 5" xfId="26222"/>
    <cellStyle name="出力 6 2 3 3" xfId="26223"/>
    <cellStyle name="出力 6 2 3 3 2" xfId="26224"/>
    <cellStyle name="出力 6 2 3 3 2 2" xfId="26225"/>
    <cellStyle name="出力 6 2 3 3 2 3" xfId="26226"/>
    <cellStyle name="出力 6 2 3 3 3" xfId="26227"/>
    <cellStyle name="出力 6 2 3 3 3 2" xfId="26228"/>
    <cellStyle name="出力 6 2 3 3 3 3" xfId="26229"/>
    <cellStyle name="出力 6 2 3 3 4" xfId="26230"/>
    <cellStyle name="出力 6 2 3 3 5" xfId="26231"/>
    <cellStyle name="出力 6 2 3 4" xfId="26232"/>
    <cellStyle name="出力 6 2 3 4 2" xfId="26233"/>
    <cellStyle name="出力 6 2 3 4 2 2" xfId="26234"/>
    <cellStyle name="出力 6 2 3 4 2 3" xfId="26235"/>
    <cellStyle name="出力 6 2 3 4 3" xfId="26236"/>
    <cellStyle name="出力 6 2 3 4 3 2" xfId="26237"/>
    <cellStyle name="出力 6 2 3 4 3 3" xfId="26238"/>
    <cellStyle name="出力 6 2 3 4 4" xfId="26239"/>
    <cellStyle name="出力 6 2 3 4 5" xfId="26240"/>
    <cellStyle name="出力 6 2 3 5" xfId="26241"/>
    <cellStyle name="出力 6 2 3 5 2" xfId="26242"/>
    <cellStyle name="出力 6 2 3 5 2 2" xfId="26243"/>
    <cellStyle name="出力 6 2 3 5 2 3" xfId="26244"/>
    <cellStyle name="出力 6 2 3 5 3" xfId="26245"/>
    <cellStyle name="出力 6 2 3 5 3 2" xfId="26246"/>
    <cellStyle name="出力 6 2 3 5 3 3" xfId="26247"/>
    <cellStyle name="出力 6 2 3 5 4" xfId="26248"/>
    <cellStyle name="出力 6 2 3 5 5" xfId="26249"/>
    <cellStyle name="出力 6 2 3 6" xfId="26250"/>
    <cellStyle name="出力 6 2 3 6 2" xfId="26251"/>
    <cellStyle name="出力 6 2 3 6 2 2" xfId="26252"/>
    <cellStyle name="出力 6 2 3 6 2 3" xfId="26253"/>
    <cellStyle name="出力 6 2 3 6 3" xfId="26254"/>
    <cellStyle name="出力 6 2 3 6 3 2" xfId="26255"/>
    <cellStyle name="出力 6 2 3 6 3 3" xfId="26256"/>
    <cellStyle name="出力 6 2 3 6 4" xfId="26257"/>
    <cellStyle name="出力 6 2 3 6 5" xfId="26258"/>
    <cellStyle name="出力 6 2 3 7" xfId="26259"/>
    <cellStyle name="出力 6 2 3 7 2" xfId="26260"/>
    <cellStyle name="出力 6 2 3 7 3" xfId="26261"/>
    <cellStyle name="出力 6 2 3 8" xfId="26262"/>
    <cellStyle name="出力 6 2 3 8 2" xfId="26263"/>
    <cellStyle name="出力 6 2 3 8 3" xfId="26264"/>
    <cellStyle name="出力 6 2 3 9" xfId="26265"/>
    <cellStyle name="出力 6 2 4" xfId="26266"/>
    <cellStyle name="出力 6 2 4 2" xfId="26267"/>
    <cellStyle name="出力 6 2 4 2 2" xfId="26268"/>
    <cellStyle name="出力 6 2 4 2 3" xfId="26269"/>
    <cellStyle name="出力 6 2 4 3" xfId="26270"/>
    <cellStyle name="出力 6 2 4 3 2" xfId="26271"/>
    <cellStyle name="出力 6 2 4 3 3" xfId="26272"/>
    <cellStyle name="出力 6 2 4 4" xfId="26273"/>
    <cellStyle name="出力 6 2 4 5" xfId="26274"/>
    <cellStyle name="出力 6 2 5" xfId="26275"/>
    <cellStyle name="出力 6 2 5 2" xfId="26276"/>
    <cellStyle name="出力 6 2 5 2 2" xfId="26277"/>
    <cellStyle name="出力 6 2 5 2 3" xfId="26278"/>
    <cellStyle name="出力 6 2 5 3" xfId="26279"/>
    <cellStyle name="出力 6 2 5 3 2" xfId="26280"/>
    <cellStyle name="出力 6 2 5 3 3" xfId="26281"/>
    <cellStyle name="出力 6 2 5 4" xfId="26282"/>
    <cellStyle name="出力 6 2 5 5" xfId="26283"/>
    <cellStyle name="出力 6 2 6" xfId="26284"/>
    <cellStyle name="出力 6 2 6 2" xfId="26285"/>
    <cellStyle name="出力 6 2 6 2 2" xfId="26286"/>
    <cellStyle name="出力 6 2 6 2 3" xfId="26287"/>
    <cellStyle name="出力 6 2 6 3" xfId="26288"/>
    <cellStyle name="出力 6 2 6 3 2" xfId="26289"/>
    <cellStyle name="出力 6 2 6 3 3" xfId="26290"/>
    <cellStyle name="出力 6 2 6 4" xfId="26291"/>
    <cellStyle name="出力 6 2 6 5" xfId="26292"/>
    <cellStyle name="出力 6 2 7" xfId="26293"/>
    <cellStyle name="出力 6 2 7 2" xfId="26294"/>
    <cellStyle name="出力 6 2 7 3" xfId="26295"/>
    <cellStyle name="出力 6 2 8" xfId="26296"/>
    <cellStyle name="出力 6 2 9" xfId="26297"/>
    <cellStyle name="出力 6 3" xfId="26298"/>
    <cellStyle name="出力 6 3 10" xfId="26299"/>
    <cellStyle name="出力 6 3 2" xfId="26300"/>
    <cellStyle name="出力 6 3 2 2" xfId="26301"/>
    <cellStyle name="出力 6 3 2 2 2" xfId="26302"/>
    <cellStyle name="出力 6 3 2 2 3" xfId="26303"/>
    <cellStyle name="出力 6 3 2 3" xfId="26304"/>
    <cellStyle name="出力 6 3 2 3 2" xfId="26305"/>
    <cellStyle name="出力 6 3 2 3 3" xfId="26306"/>
    <cellStyle name="出力 6 3 2 4" xfId="26307"/>
    <cellStyle name="出力 6 3 2 5" xfId="26308"/>
    <cellStyle name="出力 6 3 3" xfId="26309"/>
    <cellStyle name="出力 6 3 3 2" xfId="26310"/>
    <cellStyle name="出力 6 3 3 2 2" xfId="26311"/>
    <cellStyle name="出力 6 3 3 2 3" xfId="26312"/>
    <cellStyle name="出力 6 3 3 3" xfId="26313"/>
    <cellStyle name="出力 6 3 3 3 2" xfId="26314"/>
    <cellStyle name="出力 6 3 3 3 3" xfId="26315"/>
    <cellStyle name="出力 6 3 3 4" xfId="26316"/>
    <cellStyle name="出力 6 3 3 5" xfId="26317"/>
    <cellStyle name="出力 6 3 4" xfId="26318"/>
    <cellStyle name="出力 6 3 4 2" xfId="26319"/>
    <cellStyle name="出力 6 3 4 2 2" xfId="26320"/>
    <cellStyle name="出力 6 3 4 2 3" xfId="26321"/>
    <cellStyle name="出力 6 3 4 3" xfId="26322"/>
    <cellStyle name="出力 6 3 4 3 2" xfId="26323"/>
    <cellStyle name="出力 6 3 4 3 3" xfId="26324"/>
    <cellStyle name="出力 6 3 4 4" xfId="26325"/>
    <cellStyle name="出力 6 3 4 5" xfId="26326"/>
    <cellStyle name="出力 6 3 5" xfId="26327"/>
    <cellStyle name="出力 6 3 5 2" xfId="26328"/>
    <cellStyle name="出力 6 3 5 2 2" xfId="26329"/>
    <cellStyle name="出力 6 3 5 2 3" xfId="26330"/>
    <cellStyle name="出力 6 3 5 3" xfId="26331"/>
    <cellStyle name="出力 6 3 5 3 2" xfId="26332"/>
    <cellStyle name="出力 6 3 5 3 3" xfId="26333"/>
    <cellStyle name="出力 6 3 5 4" xfId="26334"/>
    <cellStyle name="出力 6 3 5 5" xfId="26335"/>
    <cellStyle name="出力 6 3 6" xfId="26336"/>
    <cellStyle name="出力 6 3 6 2" xfId="26337"/>
    <cellStyle name="出力 6 3 6 2 2" xfId="26338"/>
    <cellStyle name="出力 6 3 6 2 3" xfId="26339"/>
    <cellStyle name="出力 6 3 6 3" xfId="26340"/>
    <cellStyle name="出力 6 3 6 3 2" xfId="26341"/>
    <cellStyle name="出力 6 3 6 3 3" xfId="26342"/>
    <cellStyle name="出力 6 3 6 4" xfId="26343"/>
    <cellStyle name="出力 6 3 6 5" xfId="26344"/>
    <cellStyle name="出力 6 3 7" xfId="26345"/>
    <cellStyle name="出力 6 3 7 2" xfId="26346"/>
    <cellStyle name="出力 6 3 7 3" xfId="26347"/>
    <cellStyle name="出力 6 3 8" xfId="26348"/>
    <cellStyle name="出力 6 3 8 2" xfId="26349"/>
    <cellStyle name="出力 6 3 8 3" xfId="26350"/>
    <cellStyle name="出力 6 3 9" xfId="26351"/>
    <cellStyle name="出力 6 4" xfId="26352"/>
    <cellStyle name="出力 6 4 10" xfId="26353"/>
    <cellStyle name="出力 6 4 2" xfId="26354"/>
    <cellStyle name="出力 6 4 2 2" xfId="26355"/>
    <cellStyle name="出力 6 4 2 2 2" xfId="26356"/>
    <cellStyle name="出力 6 4 2 2 3" xfId="26357"/>
    <cellStyle name="出力 6 4 2 3" xfId="26358"/>
    <cellStyle name="出力 6 4 2 3 2" xfId="26359"/>
    <cellStyle name="出力 6 4 2 3 3" xfId="26360"/>
    <cellStyle name="出力 6 4 2 4" xfId="26361"/>
    <cellStyle name="出力 6 4 2 5" xfId="26362"/>
    <cellStyle name="出力 6 4 3" xfId="26363"/>
    <cellStyle name="出力 6 4 3 2" xfId="26364"/>
    <cellStyle name="出力 6 4 3 2 2" xfId="26365"/>
    <cellStyle name="出力 6 4 3 2 3" xfId="26366"/>
    <cellStyle name="出力 6 4 3 3" xfId="26367"/>
    <cellStyle name="出力 6 4 3 3 2" xfId="26368"/>
    <cellStyle name="出力 6 4 3 3 3" xfId="26369"/>
    <cellStyle name="出力 6 4 3 4" xfId="26370"/>
    <cellStyle name="出力 6 4 3 5" xfId="26371"/>
    <cellStyle name="出力 6 4 4" xfId="26372"/>
    <cellStyle name="出力 6 4 4 2" xfId="26373"/>
    <cellStyle name="出力 6 4 4 2 2" xfId="26374"/>
    <cellStyle name="出力 6 4 4 2 3" xfId="26375"/>
    <cellStyle name="出力 6 4 4 3" xfId="26376"/>
    <cellStyle name="出力 6 4 4 3 2" xfId="26377"/>
    <cellStyle name="出力 6 4 4 3 3" xfId="26378"/>
    <cellStyle name="出力 6 4 4 4" xfId="26379"/>
    <cellStyle name="出力 6 4 4 5" xfId="26380"/>
    <cellStyle name="出力 6 4 5" xfId="26381"/>
    <cellStyle name="出力 6 4 5 2" xfId="26382"/>
    <cellStyle name="出力 6 4 5 2 2" xfId="26383"/>
    <cellStyle name="出力 6 4 5 2 3" xfId="26384"/>
    <cellStyle name="出力 6 4 5 3" xfId="26385"/>
    <cellStyle name="出力 6 4 5 3 2" xfId="26386"/>
    <cellStyle name="出力 6 4 5 3 3" xfId="26387"/>
    <cellStyle name="出力 6 4 5 4" xfId="26388"/>
    <cellStyle name="出力 6 4 5 5" xfId="26389"/>
    <cellStyle name="出力 6 4 6" xfId="26390"/>
    <cellStyle name="出力 6 4 6 2" xfId="26391"/>
    <cellStyle name="出力 6 4 6 2 2" xfId="26392"/>
    <cellStyle name="出力 6 4 6 2 3" xfId="26393"/>
    <cellStyle name="出力 6 4 6 3" xfId="26394"/>
    <cellStyle name="出力 6 4 6 3 2" xfId="26395"/>
    <cellStyle name="出力 6 4 6 3 3" xfId="26396"/>
    <cellStyle name="出力 6 4 6 4" xfId="26397"/>
    <cellStyle name="出力 6 4 6 5" xfId="26398"/>
    <cellStyle name="出力 6 4 7" xfId="26399"/>
    <cellStyle name="出力 6 4 7 2" xfId="26400"/>
    <cellStyle name="出力 6 4 7 3" xfId="26401"/>
    <cellStyle name="出力 6 4 8" xfId="26402"/>
    <cellStyle name="出力 6 4 8 2" xfId="26403"/>
    <cellStyle name="出力 6 4 8 3" xfId="26404"/>
    <cellStyle name="出力 6 4 9" xfId="26405"/>
    <cellStyle name="出力 6 5" xfId="26406"/>
    <cellStyle name="出力 6 5 2" xfId="26407"/>
    <cellStyle name="出力 6 5 2 2" xfId="26408"/>
    <cellStyle name="出力 6 5 2 3" xfId="26409"/>
    <cellStyle name="出力 6 5 3" xfId="26410"/>
    <cellStyle name="出力 6 5 3 2" xfId="26411"/>
    <cellStyle name="出力 6 5 3 3" xfId="26412"/>
    <cellStyle name="出力 6 5 4" xfId="26413"/>
    <cellStyle name="出力 6 5 5" xfId="26414"/>
    <cellStyle name="出力 6 6" xfId="26415"/>
    <cellStyle name="出力 6 6 2" xfId="26416"/>
    <cellStyle name="出力 6 6 2 2" xfId="26417"/>
    <cellStyle name="出力 6 6 2 3" xfId="26418"/>
    <cellStyle name="出力 6 6 3" xfId="26419"/>
    <cellStyle name="出力 6 6 3 2" xfId="26420"/>
    <cellStyle name="出力 6 6 3 3" xfId="26421"/>
    <cellStyle name="出力 6 6 4" xfId="26422"/>
    <cellStyle name="出力 6 6 5" xfId="26423"/>
    <cellStyle name="出力 6 7" xfId="26424"/>
    <cellStyle name="出力 6 7 2" xfId="26425"/>
    <cellStyle name="出力 6 7 2 2" xfId="26426"/>
    <cellStyle name="出力 6 7 2 3" xfId="26427"/>
    <cellStyle name="出力 6 7 3" xfId="26428"/>
    <cellStyle name="出力 6 7 3 2" xfId="26429"/>
    <cellStyle name="出力 6 7 3 3" xfId="26430"/>
    <cellStyle name="出力 6 7 4" xfId="26431"/>
    <cellStyle name="出力 6 7 5" xfId="26432"/>
    <cellStyle name="出力 6 8" xfId="26433"/>
    <cellStyle name="出力 6 8 2" xfId="26434"/>
    <cellStyle name="出力 6 8 3" xfId="26435"/>
    <cellStyle name="出力 6 9" xfId="26436"/>
    <cellStyle name="出力 7" xfId="26437"/>
    <cellStyle name="出力 7 10" xfId="26438"/>
    <cellStyle name="出力 7 11" xfId="26439"/>
    <cellStyle name="出力 7 12" xfId="46036"/>
    <cellStyle name="出力 7 13" xfId="45703"/>
    <cellStyle name="出力 7 2" xfId="26440"/>
    <cellStyle name="出力 7 2 10" xfId="46267"/>
    <cellStyle name="出力 7 2 11" xfId="46499"/>
    <cellStyle name="出力 7 2 2" xfId="26441"/>
    <cellStyle name="出力 7 2 2 10" xfId="26442"/>
    <cellStyle name="出力 7 2 2 2" xfId="26443"/>
    <cellStyle name="出力 7 2 2 2 2" xfId="26444"/>
    <cellStyle name="出力 7 2 2 2 2 2" xfId="26445"/>
    <cellStyle name="出力 7 2 2 2 2 3" xfId="26446"/>
    <cellStyle name="出力 7 2 2 2 3" xfId="26447"/>
    <cellStyle name="出力 7 2 2 2 3 2" xfId="26448"/>
    <cellStyle name="出力 7 2 2 2 3 3" xfId="26449"/>
    <cellStyle name="出力 7 2 2 2 4" xfId="26450"/>
    <cellStyle name="出力 7 2 2 2 5" xfId="26451"/>
    <cellStyle name="出力 7 2 2 3" xfId="26452"/>
    <cellStyle name="出力 7 2 2 3 2" xfId="26453"/>
    <cellStyle name="出力 7 2 2 3 2 2" xfId="26454"/>
    <cellStyle name="出力 7 2 2 3 2 3" xfId="26455"/>
    <cellStyle name="出力 7 2 2 3 3" xfId="26456"/>
    <cellStyle name="出力 7 2 2 3 3 2" xfId="26457"/>
    <cellStyle name="出力 7 2 2 3 3 3" xfId="26458"/>
    <cellStyle name="出力 7 2 2 3 4" xfId="26459"/>
    <cellStyle name="出力 7 2 2 3 5" xfId="26460"/>
    <cellStyle name="出力 7 2 2 4" xfId="26461"/>
    <cellStyle name="出力 7 2 2 4 2" xfId="26462"/>
    <cellStyle name="出力 7 2 2 4 2 2" xfId="26463"/>
    <cellStyle name="出力 7 2 2 4 2 3" xfId="26464"/>
    <cellStyle name="出力 7 2 2 4 3" xfId="26465"/>
    <cellStyle name="出力 7 2 2 4 3 2" xfId="26466"/>
    <cellStyle name="出力 7 2 2 4 3 3" xfId="26467"/>
    <cellStyle name="出力 7 2 2 4 4" xfId="26468"/>
    <cellStyle name="出力 7 2 2 4 5" xfId="26469"/>
    <cellStyle name="出力 7 2 2 5" xfId="26470"/>
    <cellStyle name="出力 7 2 2 5 2" xfId="26471"/>
    <cellStyle name="出力 7 2 2 5 2 2" xfId="26472"/>
    <cellStyle name="出力 7 2 2 5 2 3" xfId="26473"/>
    <cellStyle name="出力 7 2 2 5 3" xfId="26474"/>
    <cellStyle name="出力 7 2 2 5 3 2" xfId="26475"/>
    <cellStyle name="出力 7 2 2 5 3 3" xfId="26476"/>
    <cellStyle name="出力 7 2 2 5 4" xfId="26477"/>
    <cellStyle name="出力 7 2 2 5 5" xfId="26478"/>
    <cellStyle name="出力 7 2 2 6" xfId="26479"/>
    <cellStyle name="出力 7 2 2 6 2" xfId="26480"/>
    <cellStyle name="出力 7 2 2 6 2 2" xfId="26481"/>
    <cellStyle name="出力 7 2 2 6 2 3" xfId="26482"/>
    <cellStyle name="出力 7 2 2 6 3" xfId="26483"/>
    <cellStyle name="出力 7 2 2 6 3 2" xfId="26484"/>
    <cellStyle name="出力 7 2 2 6 3 3" xfId="26485"/>
    <cellStyle name="出力 7 2 2 6 4" xfId="26486"/>
    <cellStyle name="出力 7 2 2 6 5" xfId="26487"/>
    <cellStyle name="出力 7 2 2 7" xfId="26488"/>
    <cellStyle name="出力 7 2 2 7 2" xfId="26489"/>
    <cellStyle name="出力 7 2 2 7 3" xfId="26490"/>
    <cellStyle name="出力 7 2 2 8" xfId="26491"/>
    <cellStyle name="出力 7 2 2 8 2" xfId="26492"/>
    <cellStyle name="出力 7 2 2 8 3" xfId="26493"/>
    <cellStyle name="出力 7 2 2 9" xfId="26494"/>
    <cellStyle name="出力 7 2 3" xfId="26495"/>
    <cellStyle name="出力 7 2 3 10" xfId="26496"/>
    <cellStyle name="出力 7 2 3 2" xfId="26497"/>
    <cellStyle name="出力 7 2 3 2 2" xfId="26498"/>
    <cellStyle name="出力 7 2 3 2 2 2" xfId="26499"/>
    <cellStyle name="出力 7 2 3 2 2 3" xfId="26500"/>
    <cellStyle name="出力 7 2 3 2 3" xfId="26501"/>
    <cellStyle name="出力 7 2 3 2 3 2" xfId="26502"/>
    <cellStyle name="出力 7 2 3 2 3 3" xfId="26503"/>
    <cellStyle name="出力 7 2 3 2 4" xfId="26504"/>
    <cellStyle name="出力 7 2 3 2 5" xfId="26505"/>
    <cellStyle name="出力 7 2 3 3" xfId="26506"/>
    <cellStyle name="出力 7 2 3 3 2" xfId="26507"/>
    <cellStyle name="出力 7 2 3 3 2 2" xfId="26508"/>
    <cellStyle name="出力 7 2 3 3 2 3" xfId="26509"/>
    <cellStyle name="出力 7 2 3 3 3" xfId="26510"/>
    <cellStyle name="出力 7 2 3 3 3 2" xfId="26511"/>
    <cellStyle name="出力 7 2 3 3 3 3" xfId="26512"/>
    <cellStyle name="出力 7 2 3 3 4" xfId="26513"/>
    <cellStyle name="出力 7 2 3 3 5" xfId="26514"/>
    <cellStyle name="出力 7 2 3 4" xfId="26515"/>
    <cellStyle name="出力 7 2 3 4 2" xfId="26516"/>
    <cellStyle name="出力 7 2 3 4 2 2" xfId="26517"/>
    <cellStyle name="出力 7 2 3 4 2 3" xfId="26518"/>
    <cellStyle name="出力 7 2 3 4 3" xfId="26519"/>
    <cellStyle name="出力 7 2 3 4 3 2" xfId="26520"/>
    <cellStyle name="出力 7 2 3 4 3 3" xfId="26521"/>
    <cellStyle name="出力 7 2 3 4 4" xfId="26522"/>
    <cellStyle name="出力 7 2 3 4 5" xfId="26523"/>
    <cellStyle name="出力 7 2 3 5" xfId="26524"/>
    <cellStyle name="出力 7 2 3 5 2" xfId="26525"/>
    <cellStyle name="出力 7 2 3 5 2 2" xfId="26526"/>
    <cellStyle name="出力 7 2 3 5 2 3" xfId="26527"/>
    <cellStyle name="出力 7 2 3 5 3" xfId="26528"/>
    <cellStyle name="出力 7 2 3 5 3 2" xfId="26529"/>
    <cellStyle name="出力 7 2 3 5 3 3" xfId="26530"/>
    <cellStyle name="出力 7 2 3 5 4" xfId="26531"/>
    <cellStyle name="出力 7 2 3 5 5" xfId="26532"/>
    <cellStyle name="出力 7 2 3 6" xfId="26533"/>
    <cellStyle name="出力 7 2 3 6 2" xfId="26534"/>
    <cellStyle name="出力 7 2 3 6 2 2" xfId="26535"/>
    <cellStyle name="出力 7 2 3 6 2 3" xfId="26536"/>
    <cellStyle name="出力 7 2 3 6 3" xfId="26537"/>
    <cellStyle name="出力 7 2 3 6 3 2" xfId="26538"/>
    <cellStyle name="出力 7 2 3 6 3 3" xfId="26539"/>
    <cellStyle name="出力 7 2 3 6 4" xfId="26540"/>
    <cellStyle name="出力 7 2 3 6 5" xfId="26541"/>
    <cellStyle name="出力 7 2 3 7" xfId="26542"/>
    <cellStyle name="出力 7 2 3 7 2" xfId="26543"/>
    <cellStyle name="出力 7 2 3 7 3" xfId="26544"/>
    <cellStyle name="出力 7 2 3 8" xfId="26545"/>
    <cellStyle name="出力 7 2 3 8 2" xfId="26546"/>
    <cellStyle name="出力 7 2 3 8 3" xfId="26547"/>
    <cellStyle name="出力 7 2 3 9" xfId="26548"/>
    <cellStyle name="出力 7 2 4" xfId="26549"/>
    <cellStyle name="出力 7 2 4 2" xfId="26550"/>
    <cellStyle name="出力 7 2 4 2 2" xfId="26551"/>
    <cellStyle name="出力 7 2 4 2 3" xfId="26552"/>
    <cellStyle name="出力 7 2 4 3" xfId="26553"/>
    <cellStyle name="出力 7 2 4 3 2" xfId="26554"/>
    <cellStyle name="出力 7 2 4 3 3" xfId="26555"/>
    <cellStyle name="出力 7 2 4 4" xfId="26556"/>
    <cellStyle name="出力 7 2 4 5" xfId="26557"/>
    <cellStyle name="出力 7 2 5" xfId="26558"/>
    <cellStyle name="出力 7 2 5 2" xfId="26559"/>
    <cellStyle name="出力 7 2 5 2 2" xfId="26560"/>
    <cellStyle name="出力 7 2 5 2 3" xfId="26561"/>
    <cellStyle name="出力 7 2 5 3" xfId="26562"/>
    <cellStyle name="出力 7 2 5 3 2" xfId="26563"/>
    <cellStyle name="出力 7 2 5 3 3" xfId="26564"/>
    <cellStyle name="出力 7 2 5 4" xfId="26565"/>
    <cellStyle name="出力 7 2 5 5" xfId="26566"/>
    <cellStyle name="出力 7 2 6" xfId="26567"/>
    <cellStyle name="出力 7 2 6 2" xfId="26568"/>
    <cellStyle name="出力 7 2 6 2 2" xfId="26569"/>
    <cellStyle name="出力 7 2 6 2 3" xfId="26570"/>
    <cellStyle name="出力 7 2 6 3" xfId="26571"/>
    <cellStyle name="出力 7 2 6 3 2" xfId="26572"/>
    <cellStyle name="出力 7 2 6 3 3" xfId="26573"/>
    <cellStyle name="出力 7 2 6 4" xfId="26574"/>
    <cellStyle name="出力 7 2 6 5" xfId="26575"/>
    <cellStyle name="出力 7 2 7" xfId="26576"/>
    <cellStyle name="出力 7 2 7 2" xfId="26577"/>
    <cellStyle name="出力 7 2 7 3" xfId="26578"/>
    <cellStyle name="出力 7 2 8" xfId="26579"/>
    <cellStyle name="出力 7 2 9" xfId="26580"/>
    <cellStyle name="出力 7 3" xfId="26581"/>
    <cellStyle name="出力 7 3 10" xfId="26582"/>
    <cellStyle name="出力 7 3 2" xfId="26583"/>
    <cellStyle name="出力 7 3 2 2" xfId="26584"/>
    <cellStyle name="出力 7 3 2 2 2" xfId="26585"/>
    <cellStyle name="出力 7 3 2 2 3" xfId="26586"/>
    <cellStyle name="出力 7 3 2 3" xfId="26587"/>
    <cellStyle name="出力 7 3 2 3 2" xfId="26588"/>
    <cellStyle name="出力 7 3 2 3 3" xfId="26589"/>
    <cellStyle name="出力 7 3 2 4" xfId="26590"/>
    <cellStyle name="出力 7 3 2 5" xfId="26591"/>
    <cellStyle name="出力 7 3 3" xfId="26592"/>
    <cellStyle name="出力 7 3 3 2" xfId="26593"/>
    <cellStyle name="出力 7 3 3 2 2" xfId="26594"/>
    <cellStyle name="出力 7 3 3 2 3" xfId="26595"/>
    <cellStyle name="出力 7 3 3 3" xfId="26596"/>
    <cellStyle name="出力 7 3 3 3 2" xfId="26597"/>
    <cellStyle name="出力 7 3 3 3 3" xfId="26598"/>
    <cellStyle name="出力 7 3 3 4" xfId="26599"/>
    <cellStyle name="出力 7 3 3 5" xfId="26600"/>
    <cellStyle name="出力 7 3 4" xfId="26601"/>
    <cellStyle name="出力 7 3 4 2" xfId="26602"/>
    <cellStyle name="出力 7 3 4 2 2" xfId="26603"/>
    <cellStyle name="出力 7 3 4 2 3" xfId="26604"/>
    <cellStyle name="出力 7 3 4 3" xfId="26605"/>
    <cellStyle name="出力 7 3 4 3 2" xfId="26606"/>
    <cellStyle name="出力 7 3 4 3 3" xfId="26607"/>
    <cellStyle name="出力 7 3 4 4" xfId="26608"/>
    <cellStyle name="出力 7 3 4 5" xfId="26609"/>
    <cellStyle name="出力 7 3 5" xfId="26610"/>
    <cellStyle name="出力 7 3 5 2" xfId="26611"/>
    <cellStyle name="出力 7 3 5 2 2" xfId="26612"/>
    <cellStyle name="出力 7 3 5 2 3" xfId="26613"/>
    <cellStyle name="出力 7 3 5 3" xfId="26614"/>
    <cellStyle name="出力 7 3 5 3 2" xfId="26615"/>
    <cellStyle name="出力 7 3 5 3 3" xfId="26616"/>
    <cellStyle name="出力 7 3 5 4" xfId="26617"/>
    <cellStyle name="出力 7 3 5 5" xfId="26618"/>
    <cellStyle name="出力 7 3 6" xfId="26619"/>
    <cellStyle name="出力 7 3 6 2" xfId="26620"/>
    <cellStyle name="出力 7 3 6 2 2" xfId="26621"/>
    <cellStyle name="出力 7 3 6 2 3" xfId="26622"/>
    <cellStyle name="出力 7 3 6 3" xfId="26623"/>
    <cellStyle name="出力 7 3 6 3 2" xfId="26624"/>
    <cellStyle name="出力 7 3 6 3 3" xfId="26625"/>
    <cellStyle name="出力 7 3 6 4" xfId="26626"/>
    <cellStyle name="出力 7 3 6 5" xfId="26627"/>
    <cellStyle name="出力 7 3 7" xfId="26628"/>
    <cellStyle name="出力 7 3 7 2" xfId="26629"/>
    <cellStyle name="出力 7 3 7 3" xfId="26630"/>
    <cellStyle name="出力 7 3 8" xfId="26631"/>
    <cellStyle name="出力 7 3 8 2" xfId="26632"/>
    <cellStyle name="出力 7 3 8 3" xfId="26633"/>
    <cellStyle name="出力 7 3 9" xfId="26634"/>
    <cellStyle name="出力 7 4" xfId="26635"/>
    <cellStyle name="出力 7 4 10" xfId="26636"/>
    <cellStyle name="出力 7 4 2" xfId="26637"/>
    <cellStyle name="出力 7 4 2 2" xfId="26638"/>
    <cellStyle name="出力 7 4 2 2 2" xfId="26639"/>
    <cellStyle name="出力 7 4 2 2 3" xfId="26640"/>
    <cellStyle name="出力 7 4 2 3" xfId="26641"/>
    <cellStyle name="出力 7 4 2 3 2" xfId="26642"/>
    <cellStyle name="出力 7 4 2 3 3" xfId="26643"/>
    <cellStyle name="出力 7 4 2 4" xfId="26644"/>
    <cellStyle name="出力 7 4 2 5" xfId="26645"/>
    <cellStyle name="出力 7 4 3" xfId="26646"/>
    <cellStyle name="出力 7 4 3 2" xfId="26647"/>
    <cellStyle name="出力 7 4 3 2 2" xfId="26648"/>
    <cellStyle name="出力 7 4 3 2 3" xfId="26649"/>
    <cellStyle name="出力 7 4 3 3" xfId="26650"/>
    <cellStyle name="出力 7 4 3 3 2" xfId="26651"/>
    <cellStyle name="出力 7 4 3 3 3" xfId="26652"/>
    <cellStyle name="出力 7 4 3 4" xfId="26653"/>
    <cellStyle name="出力 7 4 3 5" xfId="26654"/>
    <cellStyle name="出力 7 4 4" xfId="26655"/>
    <cellStyle name="出力 7 4 4 2" xfId="26656"/>
    <cellStyle name="出力 7 4 4 2 2" xfId="26657"/>
    <cellStyle name="出力 7 4 4 2 3" xfId="26658"/>
    <cellStyle name="出力 7 4 4 3" xfId="26659"/>
    <cellStyle name="出力 7 4 4 3 2" xfId="26660"/>
    <cellStyle name="出力 7 4 4 3 3" xfId="26661"/>
    <cellStyle name="出力 7 4 4 4" xfId="26662"/>
    <cellStyle name="出力 7 4 4 5" xfId="26663"/>
    <cellStyle name="出力 7 4 5" xfId="26664"/>
    <cellStyle name="出力 7 4 5 2" xfId="26665"/>
    <cellStyle name="出力 7 4 5 2 2" xfId="26666"/>
    <cellStyle name="出力 7 4 5 2 3" xfId="26667"/>
    <cellStyle name="出力 7 4 5 3" xfId="26668"/>
    <cellStyle name="出力 7 4 5 3 2" xfId="26669"/>
    <cellStyle name="出力 7 4 5 3 3" xfId="26670"/>
    <cellStyle name="出力 7 4 5 4" xfId="26671"/>
    <cellStyle name="出力 7 4 5 5" xfId="26672"/>
    <cellStyle name="出力 7 4 6" xfId="26673"/>
    <cellStyle name="出力 7 4 6 2" xfId="26674"/>
    <cellStyle name="出力 7 4 6 2 2" xfId="26675"/>
    <cellStyle name="出力 7 4 6 2 3" xfId="26676"/>
    <cellStyle name="出力 7 4 6 3" xfId="26677"/>
    <cellStyle name="出力 7 4 6 3 2" xfId="26678"/>
    <cellStyle name="出力 7 4 6 3 3" xfId="26679"/>
    <cellStyle name="出力 7 4 6 4" xfId="26680"/>
    <cellStyle name="出力 7 4 6 5" xfId="26681"/>
    <cellStyle name="出力 7 4 7" xfId="26682"/>
    <cellStyle name="出力 7 4 7 2" xfId="26683"/>
    <cellStyle name="出力 7 4 7 3" xfId="26684"/>
    <cellStyle name="出力 7 4 8" xfId="26685"/>
    <cellStyle name="出力 7 4 8 2" xfId="26686"/>
    <cellStyle name="出力 7 4 8 3" xfId="26687"/>
    <cellStyle name="出力 7 4 9" xfId="26688"/>
    <cellStyle name="出力 7 5" xfId="26689"/>
    <cellStyle name="出力 7 5 2" xfId="26690"/>
    <cellStyle name="出力 7 5 2 2" xfId="26691"/>
    <cellStyle name="出力 7 5 2 3" xfId="26692"/>
    <cellStyle name="出力 7 5 3" xfId="26693"/>
    <cellStyle name="出力 7 5 3 2" xfId="26694"/>
    <cellStyle name="出力 7 5 3 3" xfId="26695"/>
    <cellStyle name="出力 7 5 4" xfId="26696"/>
    <cellStyle name="出力 7 5 5" xfId="26697"/>
    <cellStyle name="出力 7 6" xfId="26698"/>
    <cellStyle name="出力 7 6 2" xfId="26699"/>
    <cellStyle name="出力 7 6 2 2" xfId="26700"/>
    <cellStyle name="出力 7 6 2 3" xfId="26701"/>
    <cellStyle name="出力 7 6 3" xfId="26702"/>
    <cellStyle name="出力 7 6 3 2" xfId="26703"/>
    <cellStyle name="出力 7 6 3 3" xfId="26704"/>
    <cellStyle name="出力 7 6 4" xfId="26705"/>
    <cellStyle name="出力 7 6 5" xfId="26706"/>
    <cellStyle name="出力 7 7" xfId="26707"/>
    <cellStyle name="出力 7 7 2" xfId="26708"/>
    <cellStyle name="出力 7 7 2 2" xfId="26709"/>
    <cellStyle name="出力 7 7 2 3" xfId="26710"/>
    <cellStyle name="出力 7 7 3" xfId="26711"/>
    <cellStyle name="出力 7 7 3 2" xfId="26712"/>
    <cellStyle name="出力 7 7 3 3" xfId="26713"/>
    <cellStyle name="出力 7 7 4" xfId="26714"/>
    <cellStyle name="出力 7 7 5" xfId="26715"/>
    <cellStyle name="出力 7 8" xfId="26716"/>
    <cellStyle name="出力 7 8 2" xfId="26717"/>
    <cellStyle name="出力 7 8 3" xfId="26718"/>
    <cellStyle name="出力 7 9" xfId="26719"/>
    <cellStyle name="出力 8" xfId="26720"/>
    <cellStyle name="出力 8 10" xfId="26721"/>
    <cellStyle name="出力 8 11" xfId="26722"/>
    <cellStyle name="出力 8 12" xfId="46037"/>
    <cellStyle name="出力 8 13" xfId="45702"/>
    <cellStyle name="出力 8 2" xfId="26723"/>
    <cellStyle name="出力 8 2 10" xfId="46268"/>
    <cellStyle name="出力 8 2 11" xfId="46500"/>
    <cellStyle name="出力 8 2 2" xfId="26724"/>
    <cellStyle name="出力 8 2 2 10" xfId="26725"/>
    <cellStyle name="出力 8 2 2 2" xfId="26726"/>
    <cellStyle name="出力 8 2 2 2 2" xfId="26727"/>
    <cellStyle name="出力 8 2 2 2 2 2" xfId="26728"/>
    <cellStyle name="出力 8 2 2 2 2 3" xfId="26729"/>
    <cellStyle name="出力 8 2 2 2 3" xfId="26730"/>
    <cellStyle name="出力 8 2 2 2 3 2" xfId="26731"/>
    <cellStyle name="出力 8 2 2 2 3 3" xfId="26732"/>
    <cellStyle name="出力 8 2 2 2 4" xfId="26733"/>
    <cellStyle name="出力 8 2 2 2 5" xfId="26734"/>
    <cellStyle name="出力 8 2 2 3" xfId="26735"/>
    <cellStyle name="出力 8 2 2 3 2" xfId="26736"/>
    <cellStyle name="出力 8 2 2 3 2 2" xfId="26737"/>
    <cellStyle name="出力 8 2 2 3 2 3" xfId="26738"/>
    <cellStyle name="出力 8 2 2 3 3" xfId="26739"/>
    <cellStyle name="出力 8 2 2 3 3 2" xfId="26740"/>
    <cellStyle name="出力 8 2 2 3 3 3" xfId="26741"/>
    <cellStyle name="出力 8 2 2 3 4" xfId="26742"/>
    <cellStyle name="出力 8 2 2 3 5" xfId="26743"/>
    <cellStyle name="出力 8 2 2 4" xfId="26744"/>
    <cellStyle name="出力 8 2 2 4 2" xfId="26745"/>
    <cellStyle name="出力 8 2 2 4 2 2" xfId="26746"/>
    <cellStyle name="出力 8 2 2 4 2 3" xfId="26747"/>
    <cellStyle name="出力 8 2 2 4 3" xfId="26748"/>
    <cellStyle name="出力 8 2 2 4 3 2" xfId="26749"/>
    <cellStyle name="出力 8 2 2 4 3 3" xfId="26750"/>
    <cellStyle name="出力 8 2 2 4 4" xfId="26751"/>
    <cellStyle name="出力 8 2 2 4 5" xfId="26752"/>
    <cellStyle name="出力 8 2 2 5" xfId="26753"/>
    <cellStyle name="出力 8 2 2 5 2" xfId="26754"/>
    <cellStyle name="出力 8 2 2 5 2 2" xfId="26755"/>
    <cellStyle name="出力 8 2 2 5 2 3" xfId="26756"/>
    <cellStyle name="出力 8 2 2 5 3" xfId="26757"/>
    <cellStyle name="出力 8 2 2 5 3 2" xfId="26758"/>
    <cellStyle name="出力 8 2 2 5 3 3" xfId="26759"/>
    <cellStyle name="出力 8 2 2 5 4" xfId="26760"/>
    <cellStyle name="出力 8 2 2 5 5" xfId="26761"/>
    <cellStyle name="出力 8 2 2 6" xfId="26762"/>
    <cellStyle name="出力 8 2 2 6 2" xfId="26763"/>
    <cellStyle name="出力 8 2 2 6 2 2" xfId="26764"/>
    <cellStyle name="出力 8 2 2 6 2 3" xfId="26765"/>
    <cellStyle name="出力 8 2 2 6 3" xfId="26766"/>
    <cellStyle name="出力 8 2 2 6 3 2" xfId="26767"/>
    <cellStyle name="出力 8 2 2 6 3 3" xfId="26768"/>
    <cellStyle name="出力 8 2 2 6 4" xfId="26769"/>
    <cellStyle name="出力 8 2 2 6 5" xfId="26770"/>
    <cellStyle name="出力 8 2 2 7" xfId="26771"/>
    <cellStyle name="出力 8 2 2 7 2" xfId="26772"/>
    <cellStyle name="出力 8 2 2 7 3" xfId="26773"/>
    <cellStyle name="出力 8 2 2 8" xfId="26774"/>
    <cellStyle name="出力 8 2 2 8 2" xfId="26775"/>
    <cellStyle name="出力 8 2 2 8 3" xfId="26776"/>
    <cellStyle name="出力 8 2 2 9" xfId="26777"/>
    <cellStyle name="出力 8 2 3" xfId="26778"/>
    <cellStyle name="出力 8 2 3 10" xfId="26779"/>
    <cellStyle name="出力 8 2 3 2" xfId="26780"/>
    <cellStyle name="出力 8 2 3 2 2" xfId="26781"/>
    <cellStyle name="出力 8 2 3 2 2 2" xfId="26782"/>
    <cellStyle name="出力 8 2 3 2 2 3" xfId="26783"/>
    <cellStyle name="出力 8 2 3 2 3" xfId="26784"/>
    <cellStyle name="出力 8 2 3 2 3 2" xfId="26785"/>
    <cellStyle name="出力 8 2 3 2 3 3" xfId="26786"/>
    <cellStyle name="出力 8 2 3 2 4" xfId="26787"/>
    <cellStyle name="出力 8 2 3 2 5" xfId="26788"/>
    <cellStyle name="出力 8 2 3 3" xfId="26789"/>
    <cellStyle name="出力 8 2 3 3 2" xfId="26790"/>
    <cellStyle name="出力 8 2 3 3 2 2" xfId="26791"/>
    <cellStyle name="出力 8 2 3 3 2 3" xfId="26792"/>
    <cellStyle name="出力 8 2 3 3 3" xfId="26793"/>
    <cellStyle name="出力 8 2 3 3 3 2" xfId="26794"/>
    <cellStyle name="出力 8 2 3 3 3 3" xfId="26795"/>
    <cellStyle name="出力 8 2 3 3 4" xfId="26796"/>
    <cellStyle name="出力 8 2 3 3 5" xfId="26797"/>
    <cellStyle name="出力 8 2 3 4" xfId="26798"/>
    <cellStyle name="出力 8 2 3 4 2" xfId="26799"/>
    <cellStyle name="出力 8 2 3 4 2 2" xfId="26800"/>
    <cellStyle name="出力 8 2 3 4 2 3" xfId="26801"/>
    <cellStyle name="出力 8 2 3 4 3" xfId="26802"/>
    <cellStyle name="出力 8 2 3 4 3 2" xfId="26803"/>
    <cellStyle name="出力 8 2 3 4 3 3" xfId="26804"/>
    <cellStyle name="出力 8 2 3 4 4" xfId="26805"/>
    <cellStyle name="出力 8 2 3 4 5" xfId="26806"/>
    <cellStyle name="出力 8 2 3 5" xfId="26807"/>
    <cellStyle name="出力 8 2 3 5 2" xfId="26808"/>
    <cellStyle name="出力 8 2 3 5 2 2" xfId="26809"/>
    <cellStyle name="出力 8 2 3 5 2 3" xfId="26810"/>
    <cellStyle name="出力 8 2 3 5 3" xfId="26811"/>
    <cellStyle name="出力 8 2 3 5 3 2" xfId="26812"/>
    <cellStyle name="出力 8 2 3 5 3 3" xfId="26813"/>
    <cellStyle name="出力 8 2 3 5 4" xfId="26814"/>
    <cellStyle name="出力 8 2 3 5 5" xfId="26815"/>
    <cellStyle name="出力 8 2 3 6" xfId="26816"/>
    <cellStyle name="出力 8 2 3 6 2" xfId="26817"/>
    <cellStyle name="出力 8 2 3 6 2 2" xfId="26818"/>
    <cellStyle name="出力 8 2 3 6 2 3" xfId="26819"/>
    <cellStyle name="出力 8 2 3 6 3" xfId="26820"/>
    <cellStyle name="出力 8 2 3 6 3 2" xfId="26821"/>
    <cellStyle name="出力 8 2 3 6 3 3" xfId="26822"/>
    <cellStyle name="出力 8 2 3 6 4" xfId="26823"/>
    <cellStyle name="出力 8 2 3 6 5" xfId="26824"/>
    <cellStyle name="出力 8 2 3 7" xfId="26825"/>
    <cellStyle name="出力 8 2 3 7 2" xfId="26826"/>
    <cellStyle name="出力 8 2 3 7 3" xfId="26827"/>
    <cellStyle name="出力 8 2 3 8" xfId="26828"/>
    <cellStyle name="出力 8 2 3 8 2" xfId="26829"/>
    <cellStyle name="出力 8 2 3 8 3" xfId="26830"/>
    <cellStyle name="出力 8 2 3 9" xfId="26831"/>
    <cellStyle name="出力 8 2 4" xfId="26832"/>
    <cellStyle name="出力 8 2 4 2" xfId="26833"/>
    <cellStyle name="出力 8 2 4 2 2" xfId="26834"/>
    <cellStyle name="出力 8 2 4 2 3" xfId="26835"/>
    <cellStyle name="出力 8 2 4 3" xfId="26836"/>
    <cellStyle name="出力 8 2 4 3 2" xfId="26837"/>
    <cellStyle name="出力 8 2 4 3 3" xfId="26838"/>
    <cellStyle name="出力 8 2 4 4" xfId="26839"/>
    <cellStyle name="出力 8 2 4 5" xfId="26840"/>
    <cellStyle name="出力 8 2 5" xfId="26841"/>
    <cellStyle name="出力 8 2 5 2" xfId="26842"/>
    <cellStyle name="出力 8 2 5 2 2" xfId="26843"/>
    <cellStyle name="出力 8 2 5 2 3" xfId="26844"/>
    <cellStyle name="出力 8 2 5 3" xfId="26845"/>
    <cellStyle name="出力 8 2 5 3 2" xfId="26846"/>
    <cellStyle name="出力 8 2 5 3 3" xfId="26847"/>
    <cellStyle name="出力 8 2 5 4" xfId="26848"/>
    <cellStyle name="出力 8 2 5 5" xfId="26849"/>
    <cellStyle name="出力 8 2 6" xfId="26850"/>
    <cellStyle name="出力 8 2 6 2" xfId="26851"/>
    <cellStyle name="出力 8 2 6 2 2" xfId="26852"/>
    <cellStyle name="出力 8 2 6 2 3" xfId="26853"/>
    <cellStyle name="出力 8 2 6 3" xfId="26854"/>
    <cellStyle name="出力 8 2 6 3 2" xfId="26855"/>
    <cellStyle name="出力 8 2 6 3 3" xfId="26856"/>
    <cellStyle name="出力 8 2 6 4" xfId="26857"/>
    <cellStyle name="出力 8 2 6 5" xfId="26858"/>
    <cellStyle name="出力 8 2 7" xfId="26859"/>
    <cellStyle name="出力 8 2 7 2" xfId="26860"/>
    <cellStyle name="出力 8 2 7 3" xfId="26861"/>
    <cellStyle name="出力 8 2 8" xfId="26862"/>
    <cellStyle name="出力 8 2 9" xfId="26863"/>
    <cellStyle name="出力 8 3" xfId="26864"/>
    <cellStyle name="出力 8 3 10" xfId="26865"/>
    <cellStyle name="出力 8 3 2" xfId="26866"/>
    <cellStyle name="出力 8 3 2 2" xfId="26867"/>
    <cellStyle name="出力 8 3 2 2 2" xfId="26868"/>
    <cellStyle name="出力 8 3 2 2 3" xfId="26869"/>
    <cellStyle name="出力 8 3 2 3" xfId="26870"/>
    <cellStyle name="出力 8 3 2 3 2" xfId="26871"/>
    <cellStyle name="出力 8 3 2 3 3" xfId="26872"/>
    <cellStyle name="出力 8 3 2 4" xfId="26873"/>
    <cellStyle name="出力 8 3 2 5" xfId="26874"/>
    <cellStyle name="出力 8 3 3" xfId="26875"/>
    <cellStyle name="出力 8 3 3 2" xfId="26876"/>
    <cellStyle name="出力 8 3 3 2 2" xfId="26877"/>
    <cellStyle name="出力 8 3 3 2 3" xfId="26878"/>
    <cellStyle name="出力 8 3 3 3" xfId="26879"/>
    <cellStyle name="出力 8 3 3 3 2" xfId="26880"/>
    <cellStyle name="出力 8 3 3 3 3" xfId="26881"/>
    <cellStyle name="出力 8 3 3 4" xfId="26882"/>
    <cellStyle name="出力 8 3 3 5" xfId="26883"/>
    <cellStyle name="出力 8 3 4" xfId="26884"/>
    <cellStyle name="出力 8 3 4 2" xfId="26885"/>
    <cellStyle name="出力 8 3 4 2 2" xfId="26886"/>
    <cellStyle name="出力 8 3 4 2 3" xfId="26887"/>
    <cellStyle name="出力 8 3 4 3" xfId="26888"/>
    <cellStyle name="出力 8 3 4 3 2" xfId="26889"/>
    <cellStyle name="出力 8 3 4 3 3" xfId="26890"/>
    <cellStyle name="出力 8 3 4 4" xfId="26891"/>
    <cellStyle name="出力 8 3 4 5" xfId="26892"/>
    <cellStyle name="出力 8 3 5" xfId="26893"/>
    <cellStyle name="出力 8 3 5 2" xfId="26894"/>
    <cellStyle name="出力 8 3 5 2 2" xfId="26895"/>
    <cellStyle name="出力 8 3 5 2 3" xfId="26896"/>
    <cellStyle name="出力 8 3 5 3" xfId="26897"/>
    <cellStyle name="出力 8 3 5 3 2" xfId="26898"/>
    <cellStyle name="出力 8 3 5 3 3" xfId="26899"/>
    <cellStyle name="出力 8 3 5 4" xfId="26900"/>
    <cellStyle name="出力 8 3 5 5" xfId="26901"/>
    <cellStyle name="出力 8 3 6" xfId="26902"/>
    <cellStyle name="出力 8 3 6 2" xfId="26903"/>
    <cellStyle name="出力 8 3 6 2 2" xfId="26904"/>
    <cellStyle name="出力 8 3 6 2 3" xfId="26905"/>
    <cellStyle name="出力 8 3 6 3" xfId="26906"/>
    <cellStyle name="出力 8 3 6 3 2" xfId="26907"/>
    <cellStyle name="出力 8 3 6 3 3" xfId="26908"/>
    <cellStyle name="出力 8 3 6 4" xfId="26909"/>
    <cellStyle name="出力 8 3 6 5" xfId="26910"/>
    <cellStyle name="出力 8 3 7" xfId="26911"/>
    <cellStyle name="出力 8 3 7 2" xfId="26912"/>
    <cellStyle name="出力 8 3 7 3" xfId="26913"/>
    <cellStyle name="出力 8 3 8" xfId="26914"/>
    <cellStyle name="出力 8 3 8 2" xfId="26915"/>
    <cellStyle name="出力 8 3 8 3" xfId="26916"/>
    <cellStyle name="出力 8 3 9" xfId="26917"/>
    <cellStyle name="出力 8 4" xfId="26918"/>
    <cellStyle name="出力 8 4 10" xfId="26919"/>
    <cellStyle name="出力 8 4 2" xfId="26920"/>
    <cellStyle name="出力 8 4 2 2" xfId="26921"/>
    <cellStyle name="出力 8 4 2 2 2" xfId="26922"/>
    <cellStyle name="出力 8 4 2 2 3" xfId="26923"/>
    <cellStyle name="出力 8 4 2 3" xfId="26924"/>
    <cellStyle name="出力 8 4 2 3 2" xfId="26925"/>
    <cellStyle name="出力 8 4 2 3 3" xfId="26926"/>
    <cellStyle name="出力 8 4 2 4" xfId="26927"/>
    <cellStyle name="出力 8 4 2 5" xfId="26928"/>
    <cellStyle name="出力 8 4 3" xfId="26929"/>
    <cellStyle name="出力 8 4 3 2" xfId="26930"/>
    <cellStyle name="出力 8 4 3 2 2" xfId="26931"/>
    <cellStyle name="出力 8 4 3 2 3" xfId="26932"/>
    <cellStyle name="出力 8 4 3 3" xfId="26933"/>
    <cellStyle name="出力 8 4 3 3 2" xfId="26934"/>
    <cellStyle name="出力 8 4 3 3 3" xfId="26935"/>
    <cellStyle name="出力 8 4 3 4" xfId="26936"/>
    <cellStyle name="出力 8 4 3 5" xfId="26937"/>
    <cellStyle name="出力 8 4 4" xfId="26938"/>
    <cellStyle name="出力 8 4 4 2" xfId="26939"/>
    <cellStyle name="出力 8 4 4 2 2" xfId="26940"/>
    <cellStyle name="出力 8 4 4 2 3" xfId="26941"/>
    <cellStyle name="出力 8 4 4 3" xfId="26942"/>
    <cellStyle name="出力 8 4 4 3 2" xfId="26943"/>
    <cellStyle name="出力 8 4 4 3 3" xfId="26944"/>
    <cellStyle name="出力 8 4 4 4" xfId="26945"/>
    <cellStyle name="出力 8 4 4 5" xfId="26946"/>
    <cellStyle name="出力 8 4 5" xfId="26947"/>
    <cellStyle name="出力 8 4 5 2" xfId="26948"/>
    <cellStyle name="出力 8 4 5 2 2" xfId="26949"/>
    <cellStyle name="出力 8 4 5 2 3" xfId="26950"/>
    <cellStyle name="出力 8 4 5 3" xfId="26951"/>
    <cellStyle name="出力 8 4 5 3 2" xfId="26952"/>
    <cellStyle name="出力 8 4 5 3 3" xfId="26953"/>
    <cellStyle name="出力 8 4 5 4" xfId="26954"/>
    <cellStyle name="出力 8 4 5 5" xfId="26955"/>
    <cellStyle name="出力 8 4 6" xfId="26956"/>
    <cellStyle name="出力 8 4 6 2" xfId="26957"/>
    <cellStyle name="出力 8 4 6 2 2" xfId="26958"/>
    <cellStyle name="出力 8 4 6 2 3" xfId="26959"/>
    <cellStyle name="出力 8 4 6 3" xfId="26960"/>
    <cellStyle name="出力 8 4 6 3 2" xfId="26961"/>
    <cellStyle name="出力 8 4 6 3 3" xfId="26962"/>
    <cellStyle name="出力 8 4 6 4" xfId="26963"/>
    <cellStyle name="出力 8 4 6 5" xfId="26964"/>
    <cellStyle name="出力 8 4 7" xfId="26965"/>
    <cellStyle name="出力 8 4 7 2" xfId="26966"/>
    <cellStyle name="出力 8 4 7 3" xfId="26967"/>
    <cellStyle name="出力 8 4 8" xfId="26968"/>
    <cellStyle name="出力 8 4 8 2" xfId="26969"/>
    <cellStyle name="出力 8 4 8 3" xfId="26970"/>
    <cellStyle name="出力 8 4 9" xfId="26971"/>
    <cellStyle name="出力 8 5" xfId="26972"/>
    <cellStyle name="出力 8 5 2" xfId="26973"/>
    <cellStyle name="出力 8 5 2 2" xfId="26974"/>
    <cellStyle name="出力 8 5 2 3" xfId="26975"/>
    <cellStyle name="出力 8 5 3" xfId="26976"/>
    <cellStyle name="出力 8 5 3 2" xfId="26977"/>
    <cellStyle name="出力 8 5 3 3" xfId="26978"/>
    <cellStyle name="出力 8 5 4" xfId="26979"/>
    <cellStyle name="出力 8 5 5" xfId="26980"/>
    <cellStyle name="出力 8 6" xfId="26981"/>
    <cellStyle name="出力 8 6 2" xfId="26982"/>
    <cellStyle name="出力 8 6 2 2" xfId="26983"/>
    <cellStyle name="出力 8 6 2 3" xfId="26984"/>
    <cellStyle name="出力 8 6 3" xfId="26985"/>
    <cellStyle name="出力 8 6 3 2" xfId="26986"/>
    <cellStyle name="出力 8 6 3 3" xfId="26987"/>
    <cellStyle name="出力 8 6 4" xfId="26988"/>
    <cellStyle name="出力 8 6 5" xfId="26989"/>
    <cellStyle name="出力 8 7" xfId="26990"/>
    <cellStyle name="出力 8 7 2" xfId="26991"/>
    <cellStyle name="出力 8 7 2 2" xfId="26992"/>
    <cellStyle name="出力 8 7 2 3" xfId="26993"/>
    <cellStyle name="出力 8 7 3" xfId="26994"/>
    <cellStyle name="出力 8 7 3 2" xfId="26995"/>
    <cellStyle name="出力 8 7 3 3" xfId="26996"/>
    <cellStyle name="出力 8 7 4" xfId="26997"/>
    <cellStyle name="出力 8 7 5" xfId="26998"/>
    <cellStyle name="出力 8 8" xfId="26999"/>
    <cellStyle name="出力 8 8 2" xfId="27000"/>
    <cellStyle name="出力 8 8 3" xfId="27001"/>
    <cellStyle name="出力 8 9" xfId="27002"/>
    <cellStyle name="出力 9" xfId="27003"/>
    <cellStyle name="出力 9 10" xfId="27004"/>
    <cellStyle name="出力 9 11" xfId="27005"/>
    <cellStyle name="出力 9 12" xfId="46038"/>
    <cellStyle name="出力 9 13" xfId="45701"/>
    <cellStyle name="出力 9 2" xfId="27006"/>
    <cellStyle name="出力 9 2 10" xfId="46269"/>
    <cellStyle name="出力 9 2 11" xfId="46501"/>
    <cellStyle name="出力 9 2 2" xfId="27007"/>
    <cellStyle name="出力 9 2 2 10" xfId="27008"/>
    <cellStyle name="出力 9 2 2 2" xfId="27009"/>
    <cellStyle name="出力 9 2 2 2 2" xfId="27010"/>
    <cellStyle name="出力 9 2 2 2 2 2" xfId="27011"/>
    <cellStyle name="出力 9 2 2 2 2 3" xfId="27012"/>
    <cellStyle name="出力 9 2 2 2 3" xfId="27013"/>
    <cellStyle name="出力 9 2 2 2 3 2" xfId="27014"/>
    <cellStyle name="出力 9 2 2 2 3 3" xfId="27015"/>
    <cellStyle name="出力 9 2 2 2 4" xfId="27016"/>
    <cellStyle name="出力 9 2 2 2 5" xfId="27017"/>
    <cellStyle name="出力 9 2 2 3" xfId="27018"/>
    <cellStyle name="出力 9 2 2 3 2" xfId="27019"/>
    <cellStyle name="出力 9 2 2 3 2 2" xfId="27020"/>
    <cellStyle name="出力 9 2 2 3 2 3" xfId="27021"/>
    <cellStyle name="出力 9 2 2 3 3" xfId="27022"/>
    <cellStyle name="出力 9 2 2 3 3 2" xfId="27023"/>
    <cellStyle name="出力 9 2 2 3 3 3" xfId="27024"/>
    <cellStyle name="出力 9 2 2 3 4" xfId="27025"/>
    <cellStyle name="出力 9 2 2 3 5" xfId="27026"/>
    <cellStyle name="出力 9 2 2 4" xfId="27027"/>
    <cellStyle name="出力 9 2 2 4 2" xfId="27028"/>
    <cellStyle name="出力 9 2 2 4 2 2" xfId="27029"/>
    <cellStyle name="出力 9 2 2 4 2 3" xfId="27030"/>
    <cellStyle name="出力 9 2 2 4 3" xfId="27031"/>
    <cellStyle name="出力 9 2 2 4 3 2" xfId="27032"/>
    <cellStyle name="出力 9 2 2 4 3 3" xfId="27033"/>
    <cellStyle name="出力 9 2 2 4 4" xfId="27034"/>
    <cellStyle name="出力 9 2 2 4 5" xfId="27035"/>
    <cellStyle name="出力 9 2 2 5" xfId="27036"/>
    <cellStyle name="出力 9 2 2 5 2" xfId="27037"/>
    <cellStyle name="出力 9 2 2 5 2 2" xfId="27038"/>
    <cellStyle name="出力 9 2 2 5 2 3" xfId="27039"/>
    <cellStyle name="出力 9 2 2 5 3" xfId="27040"/>
    <cellStyle name="出力 9 2 2 5 3 2" xfId="27041"/>
    <cellStyle name="出力 9 2 2 5 3 3" xfId="27042"/>
    <cellStyle name="出力 9 2 2 5 4" xfId="27043"/>
    <cellStyle name="出力 9 2 2 5 5" xfId="27044"/>
    <cellStyle name="出力 9 2 2 6" xfId="27045"/>
    <cellStyle name="出力 9 2 2 6 2" xfId="27046"/>
    <cellStyle name="出力 9 2 2 6 2 2" xfId="27047"/>
    <cellStyle name="出力 9 2 2 6 2 3" xfId="27048"/>
    <cellStyle name="出力 9 2 2 6 3" xfId="27049"/>
    <cellStyle name="出力 9 2 2 6 3 2" xfId="27050"/>
    <cellStyle name="出力 9 2 2 6 3 3" xfId="27051"/>
    <cellStyle name="出力 9 2 2 6 4" xfId="27052"/>
    <cellStyle name="出力 9 2 2 6 5" xfId="27053"/>
    <cellStyle name="出力 9 2 2 7" xfId="27054"/>
    <cellStyle name="出力 9 2 2 7 2" xfId="27055"/>
    <cellStyle name="出力 9 2 2 7 3" xfId="27056"/>
    <cellStyle name="出力 9 2 2 8" xfId="27057"/>
    <cellStyle name="出力 9 2 2 8 2" xfId="27058"/>
    <cellStyle name="出力 9 2 2 8 3" xfId="27059"/>
    <cellStyle name="出力 9 2 2 9" xfId="27060"/>
    <cellStyle name="出力 9 2 3" xfId="27061"/>
    <cellStyle name="出力 9 2 3 10" xfId="27062"/>
    <cellStyle name="出力 9 2 3 2" xfId="27063"/>
    <cellStyle name="出力 9 2 3 2 2" xfId="27064"/>
    <cellStyle name="出力 9 2 3 2 2 2" xfId="27065"/>
    <cellStyle name="出力 9 2 3 2 2 3" xfId="27066"/>
    <cellStyle name="出力 9 2 3 2 3" xfId="27067"/>
    <cellStyle name="出力 9 2 3 2 3 2" xfId="27068"/>
    <cellStyle name="出力 9 2 3 2 3 3" xfId="27069"/>
    <cellStyle name="出力 9 2 3 2 4" xfId="27070"/>
    <cellStyle name="出力 9 2 3 2 5" xfId="27071"/>
    <cellStyle name="出力 9 2 3 3" xfId="27072"/>
    <cellStyle name="出力 9 2 3 3 2" xfId="27073"/>
    <cellStyle name="出力 9 2 3 3 2 2" xfId="27074"/>
    <cellStyle name="出力 9 2 3 3 2 3" xfId="27075"/>
    <cellStyle name="出力 9 2 3 3 3" xfId="27076"/>
    <cellStyle name="出力 9 2 3 3 3 2" xfId="27077"/>
    <cellStyle name="出力 9 2 3 3 3 3" xfId="27078"/>
    <cellStyle name="出力 9 2 3 3 4" xfId="27079"/>
    <cellStyle name="出力 9 2 3 3 5" xfId="27080"/>
    <cellStyle name="出力 9 2 3 4" xfId="27081"/>
    <cellStyle name="出力 9 2 3 4 2" xfId="27082"/>
    <cellStyle name="出力 9 2 3 4 2 2" xfId="27083"/>
    <cellStyle name="出力 9 2 3 4 2 3" xfId="27084"/>
    <cellStyle name="出力 9 2 3 4 3" xfId="27085"/>
    <cellStyle name="出力 9 2 3 4 3 2" xfId="27086"/>
    <cellStyle name="出力 9 2 3 4 3 3" xfId="27087"/>
    <cellStyle name="出力 9 2 3 4 4" xfId="27088"/>
    <cellStyle name="出力 9 2 3 4 5" xfId="27089"/>
    <cellStyle name="出力 9 2 3 5" xfId="27090"/>
    <cellStyle name="出力 9 2 3 5 2" xfId="27091"/>
    <cellStyle name="出力 9 2 3 5 2 2" xfId="27092"/>
    <cellStyle name="出力 9 2 3 5 2 3" xfId="27093"/>
    <cellStyle name="出力 9 2 3 5 3" xfId="27094"/>
    <cellStyle name="出力 9 2 3 5 3 2" xfId="27095"/>
    <cellStyle name="出力 9 2 3 5 3 3" xfId="27096"/>
    <cellStyle name="出力 9 2 3 5 4" xfId="27097"/>
    <cellStyle name="出力 9 2 3 5 5" xfId="27098"/>
    <cellStyle name="出力 9 2 3 6" xfId="27099"/>
    <cellStyle name="出力 9 2 3 6 2" xfId="27100"/>
    <cellStyle name="出力 9 2 3 6 2 2" xfId="27101"/>
    <cellStyle name="出力 9 2 3 6 2 3" xfId="27102"/>
    <cellStyle name="出力 9 2 3 6 3" xfId="27103"/>
    <cellStyle name="出力 9 2 3 6 3 2" xfId="27104"/>
    <cellStyle name="出力 9 2 3 6 3 3" xfId="27105"/>
    <cellStyle name="出力 9 2 3 6 4" xfId="27106"/>
    <cellStyle name="出力 9 2 3 6 5" xfId="27107"/>
    <cellStyle name="出力 9 2 3 7" xfId="27108"/>
    <cellStyle name="出力 9 2 3 7 2" xfId="27109"/>
    <cellStyle name="出力 9 2 3 7 3" xfId="27110"/>
    <cellStyle name="出力 9 2 3 8" xfId="27111"/>
    <cellStyle name="出力 9 2 3 8 2" xfId="27112"/>
    <cellStyle name="出力 9 2 3 8 3" xfId="27113"/>
    <cellStyle name="出力 9 2 3 9" xfId="27114"/>
    <cellStyle name="出力 9 2 4" xfId="27115"/>
    <cellStyle name="出力 9 2 4 2" xfId="27116"/>
    <cellStyle name="出力 9 2 4 2 2" xfId="27117"/>
    <cellStyle name="出力 9 2 4 2 3" xfId="27118"/>
    <cellStyle name="出力 9 2 4 3" xfId="27119"/>
    <cellStyle name="出力 9 2 4 3 2" xfId="27120"/>
    <cellStyle name="出力 9 2 4 3 3" xfId="27121"/>
    <cellStyle name="出力 9 2 4 4" xfId="27122"/>
    <cellStyle name="出力 9 2 4 5" xfId="27123"/>
    <cellStyle name="出力 9 2 5" xfId="27124"/>
    <cellStyle name="出力 9 2 5 2" xfId="27125"/>
    <cellStyle name="出力 9 2 5 2 2" xfId="27126"/>
    <cellStyle name="出力 9 2 5 2 3" xfId="27127"/>
    <cellStyle name="出力 9 2 5 3" xfId="27128"/>
    <cellStyle name="出力 9 2 5 3 2" xfId="27129"/>
    <cellStyle name="出力 9 2 5 3 3" xfId="27130"/>
    <cellStyle name="出力 9 2 5 4" xfId="27131"/>
    <cellStyle name="出力 9 2 5 5" xfId="27132"/>
    <cellStyle name="出力 9 2 6" xfId="27133"/>
    <cellStyle name="出力 9 2 6 2" xfId="27134"/>
    <cellStyle name="出力 9 2 6 2 2" xfId="27135"/>
    <cellStyle name="出力 9 2 6 2 3" xfId="27136"/>
    <cellStyle name="出力 9 2 6 3" xfId="27137"/>
    <cellStyle name="出力 9 2 6 3 2" xfId="27138"/>
    <cellStyle name="出力 9 2 6 3 3" xfId="27139"/>
    <cellStyle name="出力 9 2 6 4" xfId="27140"/>
    <cellStyle name="出力 9 2 6 5" xfId="27141"/>
    <cellStyle name="出力 9 2 7" xfId="27142"/>
    <cellStyle name="出力 9 2 7 2" xfId="27143"/>
    <cellStyle name="出力 9 2 7 3" xfId="27144"/>
    <cellStyle name="出力 9 2 8" xfId="27145"/>
    <cellStyle name="出力 9 2 9" xfId="27146"/>
    <cellStyle name="出力 9 3" xfId="27147"/>
    <cellStyle name="出力 9 3 10" xfId="27148"/>
    <cellStyle name="出力 9 3 2" xfId="27149"/>
    <cellStyle name="出力 9 3 2 2" xfId="27150"/>
    <cellStyle name="出力 9 3 2 2 2" xfId="27151"/>
    <cellStyle name="出力 9 3 2 2 3" xfId="27152"/>
    <cellStyle name="出力 9 3 2 3" xfId="27153"/>
    <cellStyle name="出力 9 3 2 3 2" xfId="27154"/>
    <cellStyle name="出力 9 3 2 3 3" xfId="27155"/>
    <cellStyle name="出力 9 3 2 4" xfId="27156"/>
    <cellStyle name="出力 9 3 2 5" xfId="27157"/>
    <cellStyle name="出力 9 3 3" xfId="27158"/>
    <cellStyle name="出力 9 3 3 2" xfId="27159"/>
    <cellStyle name="出力 9 3 3 2 2" xfId="27160"/>
    <cellStyle name="出力 9 3 3 2 3" xfId="27161"/>
    <cellStyle name="出力 9 3 3 3" xfId="27162"/>
    <cellStyle name="出力 9 3 3 3 2" xfId="27163"/>
    <cellStyle name="出力 9 3 3 3 3" xfId="27164"/>
    <cellStyle name="出力 9 3 3 4" xfId="27165"/>
    <cellStyle name="出力 9 3 3 5" xfId="27166"/>
    <cellStyle name="出力 9 3 4" xfId="27167"/>
    <cellStyle name="出力 9 3 4 2" xfId="27168"/>
    <cellStyle name="出力 9 3 4 2 2" xfId="27169"/>
    <cellStyle name="出力 9 3 4 2 3" xfId="27170"/>
    <cellStyle name="出力 9 3 4 3" xfId="27171"/>
    <cellStyle name="出力 9 3 4 3 2" xfId="27172"/>
    <cellStyle name="出力 9 3 4 3 3" xfId="27173"/>
    <cellStyle name="出力 9 3 4 4" xfId="27174"/>
    <cellStyle name="出力 9 3 4 5" xfId="27175"/>
    <cellStyle name="出力 9 3 5" xfId="27176"/>
    <cellStyle name="出力 9 3 5 2" xfId="27177"/>
    <cellStyle name="出力 9 3 5 2 2" xfId="27178"/>
    <cellStyle name="出力 9 3 5 2 3" xfId="27179"/>
    <cellStyle name="出力 9 3 5 3" xfId="27180"/>
    <cellStyle name="出力 9 3 5 3 2" xfId="27181"/>
    <cellStyle name="出力 9 3 5 3 3" xfId="27182"/>
    <cellStyle name="出力 9 3 5 4" xfId="27183"/>
    <cellStyle name="出力 9 3 5 5" xfId="27184"/>
    <cellStyle name="出力 9 3 6" xfId="27185"/>
    <cellStyle name="出力 9 3 6 2" xfId="27186"/>
    <cellStyle name="出力 9 3 6 2 2" xfId="27187"/>
    <cellStyle name="出力 9 3 6 2 3" xfId="27188"/>
    <cellStyle name="出力 9 3 6 3" xfId="27189"/>
    <cellStyle name="出力 9 3 6 3 2" xfId="27190"/>
    <cellStyle name="出力 9 3 6 3 3" xfId="27191"/>
    <cellStyle name="出力 9 3 6 4" xfId="27192"/>
    <cellStyle name="出力 9 3 6 5" xfId="27193"/>
    <cellStyle name="出力 9 3 7" xfId="27194"/>
    <cellStyle name="出力 9 3 7 2" xfId="27195"/>
    <cellStyle name="出力 9 3 7 3" xfId="27196"/>
    <cellStyle name="出力 9 3 8" xfId="27197"/>
    <cellStyle name="出力 9 3 8 2" xfId="27198"/>
    <cellStyle name="出力 9 3 8 3" xfId="27199"/>
    <cellStyle name="出力 9 3 9" xfId="27200"/>
    <cellStyle name="出力 9 4" xfId="27201"/>
    <cellStyle name="出力 9 4 10" xfId="27202"/>
    <cellStyle name="出力 9 4 2" xfId="27203"/>
    <cellStyle name="出力 9 4 2 2" xfId="27204"/>
    <cellStyle name="出力 9 4 2 2 2" xfId="27205"/>
    <cellStyle name="出力 9 4 2 2 3" xfId="27206"/>
    <cellStyle name="出力 9 4 2 3" xfId="27207"/>
    <cellStyle name="出力 9 4 2 3 2" xfId="27208"/>
    <cellStyle name="出力 9 4 2 3 3" xfId="27209"/>
    <cellStyle name="出力 9 4 2 4" xfId="27210"/>
    <cellStyle name="出力 9 4 2 5" xfId="27211"/>
    <cellStyle name="出力 9 4 3" xfId="27212"/>
    <cellStyle name="出力 9 4 3 2" xfId="27213"/>
    <cellStyle name="出力 9 4 3 2 2" xfId="27214"/>
    <cellStyle name="出力 9 4 3 2 3" xfId="27215"/>
    <cellStyle name="出力 9 4 3 3" xfId="27216"/>
    <cellStyle name="出力 9 4 3 3 2" xfId="27217"/>
    <cellStyle name="出力 9 4 3 3 3" xfId="27218"/>
    <cellStyle name="出力 9 4 3 4" xfId="27219"/>
    <cellStyle name="出力 9 4 3 5" xfId="27220"/>
    <cellStyle name="出力 9 4 4" xfId="27221"/>
    <cellStyle name="出力 9 4 4 2" xfId="27222"/>
    <cellStyle name="出力 9 4 4 2 2" xfId="27223"/>
    <cellStyle name="出力 9 4 4 2 3" xfId="27224"/>
    <cellStyle name="出力 9 4 4 3" xfId="27225"/>
    <cellStyle name="出力 9 4 4 3 2" xfId="27226"/>
    <cellStyle name="出力 9 4 4 3 3" xfId="27227"/>
    <cellStyle name="出力 9 4 4 4" xfId="27228"/>
    <cellStyle name="出力 9 4 4 5" xfId="27229"/>
    <cellStyle name="出力 9 4 5" xfId="27230"/>
    <cellStyle name="出力 9 4 5 2" xfId="27231"/>
    <cellStyle name="出力 9 4 5 2 2" xfId="27232"/>
    <cellStyle name="出力 9 4 5 2 3" xfId="27233"/>
    <cellStyle name="出力 9 4 5 3" xfId="27234"/>
    <cellStyle name="出力 9 4 5 3 2" xfId="27235"/>
    <cellStyle name="出力 9 4 5 3 3" xfId="27236"/>
    <cellStyle name="出力 9 4 5 4" xfId="27237"/>
    <cellStyle name="出力 9 4 5 5" xfId="27238"/>
    <cellStyle name="出力 9 4 6" xfId="27239"/>
    <cellStyle name="出力 9 4 6 2" xfId="27240"/>
    <cellStyle name="出力 9 4 6 2 2" xfId="27241"/>
    <cellStyle name="出力 9 4 6 2 3" xfId="27242"/>
    <cellStyle name="出力 9 4 6 3" xfId="27243"/>
    <cellStyle name="出力 9 4 6 3 2" xfId="27244"/>
    <cellStyle name="出力 9 4 6 3 3" xfId="27245"/>
    <cellStyle name="出力 9 4 6 4" xfId="27246"/>
    <cellStyle name="出力 9 4 6 5" xfId="27247"/>
    <cellStyle name="出力 9 4 7" xfId="27248"/>
    <cellStyle name="出力 9 4 7 2" xfId="27249"/>
    <cellStyle name="出力 9 4 7 3" xfId="27250"/>
    <cellStyle name="出力 9 4 8" xfId="27251"/>
    <cellStyle name="出力 9 4 8 2" xfId="27252"/>
    <cellStyle name="出力 9 4 8 3" xfId="27253"/>
    <cellStyle name="出力 9 4 9" xfId="27254"/>
    <cellStyle name="出力 9 5" xfId="27255"/>
    <cellStyle name="出力 9 5 2" xfId="27256"/>
    <cellStyle name="出力 9 5 2 2" xfId="27257"/>
    <cellStyle name="出力 9 5 2 3" xfId="27258"/>
    <cellStyle name="出力 9 5 3" xfId="27259"/>
    <cellStyle name="出力 9 5 3 2" xfId="27260"/>
    <cellStyle name="出力 9 5 3 3" xfId="27261"/>
    <cellStyle name="出力 9 5 4" xfId="27262"/>
    <cellStyle name="出力 9 5 5" xfId="27263"/>
    <cellStyle name="出力 9 6" xfId="27264"/>
    <cellStyle name="出力 9 6 2" xfId="27265"/>
    <cellStyle name="出力 9 6 2 2" xfId="27266"/>
    <cellStyle name="出力 9 6 2 3" xfId="27267"/>
    <cellStyle name="出力 9 6 3" xfId="27268"/>
    <cellStyle name="出力 9 6 3 2" xfId="27269"/>
    <cellStyle name="出力 9 6 3 3" xfId="27270"/>
    <cellStyle name="出力 9 6 4" xfId="27271"/>
    <cellStyle name="出力 9 6 5" xfId="27272"/>
    <cellStyle name="出力 9 7" xfId="27273"/>
    <cellStyle name="出力 9 7 2" xfId="27274"/>
    <cellStyle name="出力 9 7 2 2" xfId="27275"/>
    <cellStyle name="出力 9 7 2 3" xfId="27276"/>
    <cellStyle name="出力 9 7 3" xfId="27277"/>
    <cellStyle name="出力 9 7 3 2" xfId="27278"/>
    <cellStyle name="出力 9 7 3 3" xfId="27279"/>
    <cellStyle name="出力 9 7 4" xfId="27280"/>
    <cellStyle name="出力 9 7 5" xfId="27281"/>
    <cellStyle name="出力 9 8" xfId="27282"/>
    <cellStyle name="出力 9 8 2" xfId="27283"/>
    <cellStyle name="出力 9 8 3" xfId="27284"/>
    <cellStyle name="出力 9 9" xfId="27285"/>
    <cellStyle name="常规 11 2" xfId="46039"/>
    <cellStyle name="常规 11 2 2" xfId="46040"/>
    <cellStyle name="常规 2" xfId="46041"/>
    <cellStyle name="常规 2 2" xfId="46042"/>
    <cellStyle name="常规 2 2 2" xfId="46043"/>
    <cellStyle name="常规 2 2 2 2" xfId="46044"/>
    <cellStyle name="常规 2 2 2 3" xfId="46045"/>
    <cellStyle name="常规 2 2 3" xfId="46046"/>
    <cellStyle name="常规 2 2 3 2" xfId="46047"/>
    <cellStyle name="常规 2 2 3 3" xfId="46048"/>
    <cellStyle name="常规 2 2 4" xfId="46049"/>
    <cellStyle name="常规 2 2 5" xfId="46050"/>
    <cellStyle name="常规 3" xfId="46051"/>
    <cellStyle name="常规 7 2" xfId="46052"/>
    <cellStyle name="常规 7 2 2 2" xfId="46053"/>
    <cellStyle name="常规 7 2 2 2 2" xfId="46054"/>
    <cellStyle name="常规_DPK100市场障害管理表" xfId="27286"/>
    <cellStyle name="悪い" xfId="46055"/>
    <cellStyle name="悪い 10" xfId="27287"/>
    <cellStyle name="悪い 11" xfId="27288"/>
    <cellStyle name="悪い 12" xfId="27289"/>
    <cellStyle name="悪い 13" xfId="27290"/>
    <cellStyle name="悪い 14" xfId="27291"/>
    <cellStyle name="悪い 15" xfId="27292"/>
    <cellStyle name="悪い 16" xfId="27293"/>
    <cellStyle name="悪い 17" xfId="27294"/>
    <cellStyle name="悪い 18" xfId="27295"/>
    <cellStyle name="悪い 19" xfId="27296"/>
    <cellStyle name="悪い 2" xfId="27297"/>
    <cellStyle name="悪い 2 2" xfId="27298"/>
    <cellStyle name="悪い 20" xfId="27299"/>
    <cellStyle name="悪い 21" xfId="27300"/>
    <cellStyle name="悪い 22" xfId="27301"/>
    <cellStyle name="悪い 23" xfId="27302"/>
    <cellStyle name="悪い 24" xfId="27303"/>
    <cellStyle name="悪い 25" xfId="27304"/>
    <cellStyle name="悪い 26" xfId="27305"/>
    <cellStyle name="悪い 27" xfId="27306"/>
    <cellStyle name="悪い 28" xfId="27307"/>
    <cellStyle name="悪い 29" xfId="27308"/>
    <cellStyle name="悪い 3" xfId="27309"/>
    <cellStyle name="悪い 4" xfId="27310"/>
    <cellStyle name="悪い 5" xfId="27311"/>
    <cellStyle name="悪い 6" xfId="27312"/>
    <cellStyle name="悪い 7" xfId="27313"/>
    <cellStyle name="悪い 8" xfId="27314"/>
    <cellStyle name="悪い 9" xfId="27315"/>
    <cellStyle name="未定義" xfId="27316"/>
    <cellStyle name="桁区切り [0.00] 2" xfId="4"/>
    <cellStyle name="桁区切り [0.00] 2 2" xfId="45626"/>
    <cellStyle name="桁区切り [0.00] 3" xfId="45627"/>
    <cellStyle name="桁区切り [0.00] 4" xfId="45628"/>
    <cellStyle name="桁区切り [0.00] 5" xfId="45624"/>
    <cellStyle name="桁区切り 10" xfId="27317"/>
    <cellStyle name="桁区切り 11" xfId="27318"/>
    <cellStyle name="桁区切り 12" xfId="27319"/>
    <cellStyle name="桁区切り 13" xfId="27320"/>
    <cellStyle name="桁区切り 14" xfId="27321"/>
    <cellStyle name="桁区切り 15" xfId="27322"/>
    <cellStyle name="桁区切り 16" xfId="27323"/>
    <cellStyle name="桁区切り 17" xfId="27324"/>
    <cellStyle name="桁区切り 18" xfId="27325"/>
    <cellStyle name="桁区切り 19" xfId="27326"/>
    <cellStyle name="桁区切り 2" xfId="9"/>
    <cellStyle name="桁区切り 2 10" xfId="27327"/>
    <cellStyle name="桁区切り 2 11" xfId="27328"/>
    <cellStyle name="桁区切り 2 12" xfId="27329"/>
    <cellStyle name="桁区切り 2 13" xfId="27330"/>
    <cellStyle name="桁区切り 2 14" xfId="27331"/>
    <cellStyle name="桁区切り 2 15" xfId="27332"/>
    <cellStyle name="桁区切り 2 16" xfId="27333"/>
    <cellStyle name="桁区切り 2 17" xfId="27334"/>
    <cellStyle name="桁区切り 2 18" xfId="27335"/>
    <cellStyle name="桁区切り 2 19" xfId="27336"/>
    <cellStyle name="桁区切り 2 2" xfId="37"/>
    <cellStyle name="桁区切り 2 2 2" xfId="27337"/>
    <cellStyle name="桁区切り 2 2 3" xfId="130"/>
    <cellStyle name="桁区切り 2 20" xfId="27338"/>
    <cellStyle name="桁区切り 2 21" xfId="27339"/>
    <cellStyle name="桁区切り 2 22" xfId="27340"/>
    <cellStyle name="桁区切り 2 23" xfId="27341"/>
    <cellStyle name="桁区切り 2 24" xfId="27342"/>
    <cellStyle name="桁区切り 2 25" xfId="27343"/>
    <cellStyle name="桁区切り 2 26" xfId="27344"/>
    <cellStyle name="桁区切り 2 27" xfId="27345"/>
    <cellStyle name="桁区切り 2 28" xfId="27346"/>
    <cellStyle name="桁区切り 2 29" xfId="27347"/>
    <cellStyle name="桁区切り 2 3" xfId="27348"/>
    <cellStyle name="桁区切り 2 30" xfId="27349"/>
    <cellStyle name="桁区切り 2 4" xfId="27350"/>
    <cellStyle name="桁区切り 2 5" xfId="27351"/>
    <cellStyle name="桁区切り 2 6" xfId="27352"/>
    <cellStyle name="桁区切り 2 7" xfId="27353"/>
    <cellStyle name="桁区切り 2 8" xfId="27354"/>
    <cellStyle name="桁区切り 2 9" xfId="27355"/>
    <cellStyle name="桁区切り 20" xfId="27356"/>
    <cellStyle name="桁区切り 21" xfId="27357"/>
    <cellStyle name="桁区切り 22" xfId="27358"/>
    <cellStyle name="桁区切り 23" xfId="27359"/>
    <cellStyle name="桁区切り 24" xfId="27360"/>
    <cellStyle name="桁区切り 25" xfId="27361"/>
    <cellStyle name="桁区切り 26" xfId="27362"/>
    <cellStyle name="桁区切り 27" xfId="27363"/>
    <cellStyle name="桁区切り 28" xfId="27364"/>
    <cellStyle name="桁区切り 29" xfId="27365"/>
    <cellStyle name="桁区切り 3" xfId="27366"/>
    <cellStyle name="桁区切り 3 2" xfId="27367"/>
    <cellStyle name="桁区切り 3 2 2" xfId="27368"/>
    <cellStyle name="桁区切り 3 2 2 2" xfId="46058"/>
    <cellStyle name="桁区切り 3 2 3" xfId="46059"/>
    <cellStyle name="桁区切り 3 2 3 2" xfId="46060"/>
    <cellStyle name="桁区切り 3 2 3 2 2" xfId="46061"/>
    <cellStyle name="桁区切り 3 2 4" xfId="46057"/>
    <cellStyle name="桁区切り 3 3" xfId="27369"/>
    <cellStyle name="桁区切り 3 3 2" xfId="46062"/>
    <cellStyle name="桁区切り 3 4" xfId="27370"/>
    <cellStyle name="桁区切り 3 5" xfId="46056"/>
    <cellStyle name="桁区切り 30" xfId="27371"/>
    <cellStyle name="桁区切り 30 2" xfId="27372"/>
    <cellStyle name="桁区切り 30 3" xfId="46063"/>
    <cellStyle name="桁区切り 31" xfId="27373"/>
    <cellStyle name="桁区切り 32" xfId="27374"/>
    <cellStyle name="桁区切り 32 2" xfId="46065"/>
    <cellStyle name="桁区切り 32 3" xfId="46064"/>
    <cellStyle name="桁区切り 4" xfId="27375"/>
    <cellStyle name="桁区切り 4 2" xfId="27376"/>
    <cellStyle name="桁区切り 4 2 2" xfId="46066"/>
    <cellStyle name="桁区切り 4 3" xfId="27377"/>
    <cellStyle name="桁区切り 4 3 2" xfId="46067"/>
    <cellStyle name="桁区切り 5" xfId="27378"/>
    <cellStyle name="桁区切り 5 2" xfId="27379"/>
    <cellStyle name="桁区切り 5 3" xfId="27380"/>
    <cellStyle name="桁区切り 5 4" xfId="27381"/>
    <cellStyle name="桁区切り 5 5" xfId="27382"/>
    <cellStyle name="桁区切り 6" xfId="27383"/>
    <cellStyle name="桁区切り 6 2" xfId="27384"/>
    <cellStyle name="桁区切り 6 3" xfId="27385"/>
    <cellStyle name="桁区切り 6 4" xfId="27386"/>
    <cellStyle name="桁区切り 6 5" xfId="27387"/>
    <cellStyle name="桁区切り 7" xfId="27388"/>
    <cellStyle name="桁区切り 7 2" xfId="27389"/>
    <cellStyle name="桁区切り 8" xfId="27390"/>
    <cellStyle name="桁区切り 8 2" xfId="27391"/>
    <cellStyle name="桁区切り 9" xfId="27392"/>
    <cellStyle name="標準 10" xfId="27393"/>
    <cellStyle name="標準 10 2" xfId="27394"/>
    <cellStyle name="標準 10 3" xfId="27395"/>
    <cellStyle name="標準 10 4" xfId="27396"/>
    <cellStyle name="標準 11" xfId="27397"/>
    <cellStyle name="標準 11 2" xfId="27398"/>
    <cellStyle name="標準 11 3" xfId="27399"/>
    <cellStyle name="標準 11 4" xfId="27400"/>
    <cellStyle name="標準 12" xfId="27401"/>
    <cellStyle name="標準 12 2" xfId="27402"/>
    <cellStyle name="標準 12 2 2" xfId="27403"/>
    <cellStyle name="標準 12 2 3" xfId="27404"/>
    <cellStyle name="標準 12 3" xfId="27405"/>
    <cellStyle name="標準 13" xfId="27406"/>
    <cellStyle name="標準 13 2" xfId="27407"/>
    <cellStyle name="標準 13 2 2" xfId="46068"/>
    <cellStyle name="標準 14" xfId="27408"/>
    <cellStyle name="標準 14 2" xfId="27409"/>
    <cellStyle name="標準 15" xfId="27410"/>
    <cellStyle name="標準 15 2" xfId="27411"/>
    <cellStyle name="標準 15 2 2" xfId="46069"/>
    <cellStyle name="標準 16" xfId="27412"/>
    <cellStyle name="標準 16 2" xfId="27413"/>
    <cellStyle name="標準 17" xfId="27414"/>
    <cellStyle name="標準 18" xfId="27415"/>
    <cellStyle name="標準 19" xfId="27416"/>
    <cellStyle name="標準 2" xfId="3"/>
    <cellStyle name="標準 2 2" xfId="35"/>
    <cellStyle name="標準 2 2 2" xfId="27417"/>
    <cellStyle name="標準 2 2 3" xfId="46071"/>
    <cellStyle name="標準 2 3" xfId="45629"/>
    <cellStyle name="標準 2 3 2" xfId="46072"/>
    <cellStyle name="標準 2 4" xfId="45630"/>
    <cellStyle name="標準 2 4 2" xfId="46073"/>
    <cellStyle name="標準 2 5" xfId="46070"/>
    <cellStyle name="標準 2 6" xfId="45631"/>
    <cellStyle name="標準 20" xfId="27418"/>
    <cellStyle name="標準 21" xfId="27419"/>
    <cellStyle name="標準 22" xfId="27420"/>
    <cellStyle name="標準 23" xfId="27421"/>
    <cellStyle name="標準 24" xfId="27422"/>
    <cellStyle name="標準 25" xfId="27423"/>
    <cellStyle name="標準 26" xfId="27424"/>
    <cellStyle name="標準 27" xfId="27425"/>
    <cellStyle name="標準 28" xfId="27426"/>
    <cellStyle name="標準 29" xfId="27427"/>
    <cellStyle name="標準 3" xfId="36"/>
    <cellStyle name="標準 3 2" xfId="27429"/>
    <cellStyle name="標準 3 3" xfId="27430"/>
    <cellStyle name="標準 3 3 2" xfId="46074"/>
    <cellStyle name="標準 3 4" xfId="27431"/>
    <cellStyle name="標準 3 5" xfId="27432"/>
    <cellStyle name="標準 3 6" xfId="27428"/>
    <cellStyle name="標準 3_☆2009 02 09 Mariner ナローガイド 部品集約管理" xfId="27433"/>
    <cellStyle name="標準 30" xfId="27434"/>
    <cellStyle name="標準 31" xfId="27435"/>
    <cellStyle name="標準 31 2" xfId="45616"/>
    <cellStyle name="標準 32" xfId="27436"/>
    <cellStyle name="標準 32 2" xfId="46075"/>
    <cellStyle name="標準 33" xfId="27437"/>
    <cellStyle name="標準 33 2" xfId="46076"/>
    <cellStyle name="標準 34" xfId="27438"/>
    <cellStyle name="標準 34 2" xfId="46077"/>
    <cellStyle name="標準 35" xfId="27439"/>
    <cellStyle name="標準 35 3 2" xfId="46078"/>
    <cellStyle name="標準 36" xfId="27440"/>
    <cellStyle name="標準 37" xfId="27441"/>
    <cellStyle name="標準 38" xfId="27442"/>
    <cellStyle name="標準 38 2" xfId="27443"/>
    <cellStyle name="標準 39" xfId="27444"/>
    <cellStyle name="標準 39 2" xfId="46079"/>
    <cellStyle name="標準 4" xfId="27445"/>
    <cellStyle name="標準 4 2" xfId="27446"/>
    <cellStyle name="標準 4 2 2" xfId="45632"/>
    <cellStyle name="標準 4 2 3" xfId="46081"/>
    <cellStyle name="標準 4 3" xfId="27447"/>
    <cellStyle name="標準 4 3 2" xfId="46082"/>
    <cellStyle name="標準 4 4" xfId="27448"/>
    <cellStyle name="標準 4 5" xfId="27449"/>
    <cellStyle name="標準 4 6" xfId="46080"/>
    <cellStyle name="標準 40" xfId="27450"/>
    <cellStyle name="標準 41" xfId="27451"/>
    <cellStyle name="標準 42" xfId="27452"/>
    <cellStyle name="標準 43" xfId="27453"/>
    <cellStyle name="標準 44" xfId="27454"/>
    <cellStyle name="標準 5" xfId="27455"/>
    <cellStyle name="標準 5 2" xfId="27456"/>
    <cellStyle name="標準 5 2 2" xfId="45633"/>
    <cellStyle name="標準 5 2 3" xfId="46084"/>
    <cellStyle name="標準 5 3" xfId="45634"/>
    <cellStyle name="標準 5 3 2" xfId="46085"/>
    <cellStyle name="標準 5 4" xfId="46083"/>
    <cellStyle name="標準 6" xfId="27457"/>
    <cellStyle name="標準 6 2" xfId="27458"/>
    <cellStyle name="標準 6 2 2" xfId="46086"/>
    <cellStyle name="標準 6 3" xfId="27459"/>
    <cellStyle name="標準 7" xfId="27460"/>
    <cellStyle name="標準 7 2" xfId="27461"/>
    <cellStyle name="標準 7 2 2" xfId="46087"/>
    <cellStyle name="標準 8" xfId="27462"/>
    <cellStyle name="標準 8 2" xfId="27463"/>
    <cellStyle name="標準 8 2 2" xfId="46088"/>
    <cellStyle name="標準 8 3" xfId="27464"/>
    <cellStyle name="標準 9" xfId="27465"/>
    <cellStyle name="標準_■見積依頼フォーマット" xfId="46089"/>
    <cellStyle name="良い" xfId="46090"/>
    <cellStyle name="良い 10" xfId="27466"/>
    <cellStyle name="良い 11" xfId="27467"/>
    <cellStyle name="良い 12" xfId="27468"/>
    <cellStyle name="良い 13" xfId="27469"/>
    <cellStyle name="良い 14" xfId="27470"/>
    <cellStyle name="良い 15" xfId="27471"/>
    <cellStyle name="良い 16" xfId="27472"/>
    <cellStyle name="良い 17" xfId="27473"/>
    <cellStyle name="良い 18" xfId="27474"/>
    <cellStyle name="良い 19" xfId="27475"/>
    <cellStyle name="良い 2" xfId="27476"/>
    <cellStyle name="良い 2 2" xfId="27477"/>
    <cellStyle name="良い 20" xfId="27478"/>
    <cellStyle name="良い 21" xfId="27479"/>
    <cellStyle name="良い 22" xfId="27480"/>
    <cellStyle name="良い 23" xfId="27481"/>
    <cellStyle name="良い 24" xfId="27482"/>
    <cellStyle name="良い 25" xfId="27483"/>
    <cellStyle name="良い 26" xfId="27484"/>
    <cellStyle name="良い 27" xfId="27485"/>
    <cellStyle name="良い 28" xfId="27486"/>
    <cellStyle name="良い 29" xfId="27487"/>
    <cellStyle name="良い 3" xfId="27488"/>
    <cellStyle name="良い 4" xfId="27489"/>
    <cellStyle name="良い 5" xfId="27490"/>
    <cellStyle name="良い 6" xfId="27491"/>
    <cellStyle name="良い 7" xfId="27492"/>
    <cellStyle name="良い 8" xfId="27493"/>
    <cellStyle name="良い 9" xfId="27494"/>
    <cellStyle name="見出し 1" xfId="46091"/>
    <cellStyle name="見出し 1 10" xfId="27495"/>
    <cellStyle name="見出し 1 11" xfId="27496"/>
    <cellStyle name="見出し 1 12" xfId="27497"/>
    <cellStyle name="見出し 1 13" xfId="27498"/>
    <cellStyle name="見出し 1 14" xfId="27499"/>
    <cellStyle name="見出し 1 15" xfId="27500"/>
    <cellStyle name="見出し 1 16" xfId="27501"/>
    <cellStyle name="見出し 1 17" xfId="27502"/>
    <cellStyle name="見出し 1 18" xfId="27503"/>
    <cellStyle name="見出し 1 19" xfId="27504"/>
    <cellStyle name="見出し 1 2" xfId="27505"/>
    <cellStyle name="見出し 1 2 2" xfId="27506"/>
    <cellStyle name="見出し 1 20" xfId="27507"/>
    <cellStyle name="見出し 1 21" xfId="27508"/>
    <cellStyle name="見出し 1 22" xfId="27509"/>
    <cellStyle name="見出し 1 23" xfId="27510"/>
    <cellStyle name="見出し 1 24" xfId="27511"/>
    <cellStyle name="見出し 1 25" xfId="27512"/>
    <cellStyle name="見出し 1 26" xfId="27513"/>
    <cellStyle name="見出し 1 27" xfId="27514"/>
    <cellStyle name="見出し 1 28" xfId="27515"/>
    <cellStyle name="見出し 1 29" xfId="27516"/>
    <cellStyle name="見出し 1 3" xfId="27517"/>
    <cellStyle name="見出し 1 4" xfId="27518"/>
    <cellStyle name="見出し 1 5" xfId="27519"/>
    <cellStyle name="見出し 1 6" xfId="27520"/>
    <cellStyle name="見出し 1 7" xfId="27521"/>
    <cellStyle name="見出し 1 8" xfId="27522"/>
    <cellStyle name="見出し 1 9" xfId="27523"/>
    <cellStyle name="見出し 2" xfId="46092"/>
    <cellStyle name="見出し 2 10" xfId="27524"/>
    <cellStyle name="見出し 2 11" xfId="27525"/>
    <cellStyle name="見出し 2 12" xfId="27526"/>
    <cellStyle name="見出し 2 13" xfId="27527"/>
    <cellStyle name="見出し 2 14" xfId="27528"/>
    <cellStyle name="見出し 2 15" xfId="27529"/>
    <cellStyle name="見出し 2 16" xfId="27530"/>
    <cellStyle name="見出し 2 17" xfId="27531"/>
    <cellStyle name="見出し 2 18" xfId="27532"/>
    <cellStyle name="見出し 2 19" xfId="27533"/>
    <cellStyle name="見出し 2 2" xfId="27534"/>
    <cellStyle name="見出し 2 2 2" xfId="27535"/>
    <cellStyle name="見出し 2 20" xfId="27536"/>
    <cellStyle name="見出し 2 21" xfId="27537"/>
    <cellStyle name="見出し 2 22" xfId="27538"/>
    <cellStyle name="見出し 2 23" xfId="27539"/>
    <cellStyle name="見出し 2 24" xfId="27540"/>
    <cellStyle name="見出し 2 25" xfId="27541"/>
    <cellStyle name="見出し 2 26" xfId="27542"/>
    <cellStyle name="見出し 2 27" xfId="27543"/>
    <cellStyle name="見出し 2 28" xfId="27544"/>
    <cellStyle name="見出し 2 29" xfId="27545"/>
    <cellStyle name="見出し 2 3" xfId="27546"/>
    <cellStyle name="見出し 2 4" xfId="27547"/>
    <cellStyle name="見出し 2 5" xfId="27548"/>
    <cellStyle name="見出し 2 6" xfId="27549"/>
    <cellStyle name="見出し 2 7" xfId="27550"/>
    <cellStyle name="見出し 2 8" xfId="27551"/>
    <cellStyle name="見出し 2 9" xfId="27552"/>
    <cellStyle name="見出し 3" xfId="46093"/>
    <cellStyle name="見出し 3 10" xfId="27553"/>
    <cellStyle name="見出し 3 10 10" xfId="27554"/>
    <cellStyle name="見出し 3 10 2" xfId="27555"/>
    <cellStyle name="見出し 3 10 2 2" xfId="27556"/>
    <cellStyle name="見出し 3 10 2 2 2" xfId="27557"/>
    <cellStyle name="見出し 3 10 2 2 2 2" xfId="27558"/>
    <cellStyle name="見出し 3 10 2 2 2 2 2" xfId="27559"/>
    <cellStyle name="見出し 3 10 2 2 2 3" xfId="27560"/>
    <cellStyle name="見出し 3 10 2 2 3" xfId="27561"/>
    <cellStyle name="見出し 3 10 2 2 3 2" xfId="27562"/>
    <cellStyle name="見出し 3 10 2 2 3 2 2" xfId="27563"/>
    <cellStyle name="見出し 3 10 2 2 3 3" xfId="27564"/>
    <cellStyle name="見出し 3 10 2 2 4" xfId="27565"/>
    <cellStyle name="見出し 3 10 2 2 4 2" xfId="27566"/>
    <cellStyle name="見出し 3 10 2 2 4 2 2" xfId="27567"/>
    <cellStyle name="見出し 3 10 2 2 4 3" xfId="27568"/>
    <cellStyle name="見出し 3 10 2 2 5" xfId="27569"/>
    <cellStyle name="見出し 3 10 2 2 5 2" xfId="27570"/>
    <cellStyle name="見出し 3 10 2 2 5 2 2" xfId="27571"/>
    <cellStyle name="見出し 3 10 2 2 5 3" xfId="27572"/>
    <cellStyle name="見出し 3 10 2 2 6" xfId="27573"/>
    <cellStyle name="見出し 3 10 2 3" xfId="27574"/>
    <cellStyle name="見出し 3 10 2 3 2" xfId="27575"/>
    <cellStyle name="見出し 3 10 2 3 2 2" xfId="27576"/>
    <cellStyle name="見出し 3 10 2 3 3" xfId="27577"/>
    <cellStyle name="見出し 3 10 2 4" xfId="27578"/>
    <cellStyle name="見出し 3 10 2 4 2" xfId="27579"/>
    <cellStyle name="見出し 3 10 2 4 2 2" xfId="27580"/>
    <cellStyle name="見出し 3 10 2 4 3" xfId="27581"/>
    <cellStyle name="見出し 3 10 2 5" xfId="27582"/>
    <cellStyle name="見出し 3 10 2 5 2" xfId="27583"/>
    <cellStyle name="見出し 3 10 2 5 2 2" xfId="27584"/>
    <cellStyle name="見出し 3 10 2 5 3" xfId="27585"/>
    <cellStyle name="見出し 3 10 2 6" xfId="27586"/>
    <cellStyle name="見出し 3 10 2 6 2" xfId="27587"/>
    <cellStyle name="見出し 3 10 2 6 2 2" xfId="27588"/>
    <cellStyle name="見出し 3 10 2 6 3" xfId="27589"/>
    <cellStyle name="見出し 3 10 2 7" xfId="27590"/>
    <cellStyle name="見出し 3 10 3" xfId="27591"/>
    <cellStyle name="見出し 3 10 3 2" xfId="27592"/>
    <cellStyle name="見出し 3 10 3 2 2" xfId="27593"/>
    <cellStyle name="見出し 3 10 3 2 2 2" xfId="27594"/>
    <cellStyle name="見出し 3 10 3 2 3" xfId="27595"/>
    <cellStyle name="見出し 3 10 3 3" xfId="27596"/>
    <cellStyle name="見出し 3 10 3 3 2" xfId="27597"/>
    <cellStyle name="見出し 3 10 3 3 2 2" xfId="27598"/>
    <cellStyle name="見出し 3 10 3 3 3" xfId="27599"/>
    <cellStyle name="見出し 3 10 3 4" xfId="27600"/>
    <cellStyle name="見出し 3 10 3 4 2" xfId="27601"/>
    <cellStyle name="見出し 3 10 3 4 2 2" xfId="27602"/>
    <cellStyle name="見出し 3 10 3 4 3" xfId="27603"/>
    <cellStyle name="見出し 3 10 3 5" xfId="27604"/>
    <cellStyle name="見出し 3 10 3 5 2" xfId="27605"/>
    <cellStyle name="見出し 3 10 3 5 2 2" xfId="27606"/>
    <cellStyle name="見出し 3 10 3 5 3" xfId="27607"/>
    <cellStyle name="見出し 3 10 3 6" xfId="27608"/>
    <cellStyle name="見出し 3 10 4" xfId="27609"/>
    <cellStyle name="見出し 3 10 4 2" xfId="27610"/>
    <cellStyle name="見出し 3 10 4 2 2" xfId="27611"/>
    <cellStyle name="見出し 3 10 4 3" xfId="27612"/>
    <cellStyle name="見出し 3 10 5" xfId="27613"/>
    <cellStyle name="見出し 3 10 5 2" xfId="27614"/>
    <cellStyle name="見出し 3 10 5 2 2" xfId="27615"/>
    <cellStyle name="見出し 3 10 5 3" xfId="27616"/>
    <cellStyle name="見出し 3 10 6" xfId="27617"/>
    <cellStyle name="見出し 3 10 6 2" xfId="27618"/>
    <cellStyle name="見出し 3 10 6 2 2" xfId="27619"/>
    <cellStyle name="見出し 3 10 6 3" xfId="27620"/>
    <cellStyle name="見出し 3 10 7" xfId="27621"/>
    <cellStyle name="見出し 3 10 7 2" xfId="27622"/>
    <cellStyle name="見出し 3 10 7 2 2" xfId="27623"/>
    <cellStyle name="見出し 3 10 7 3" xfId="27624"/>
    <cellStyle name="見出し 3 10 8" xfId="27625"/>
    <cellStyle name="見出し 3 10 8 2" xfId="27626"/>
    <cellStyle name="見出し 3 10 9" xfId="27627"/>
    <cellStyle name="見出し 3 11" xfId="27628"/>
    <cellStyle name="見出し 3 11 10" xfId="27629"/>
    <cellStyle name="見出し 3 11 2" xfId="27630"/>
    <cellStyle name="見出し 3 11 2 2" xfId="27631"/>
    <cellStyle name="見出し 3 11 2 2 2" xfId="27632"/>
    <cellStyle name="見出し 3 11 2 2 2 2" xfId="27633"/>
    <cellStyle name="見出し 3 11 2 2 2 2 2" xfId="27634"/>
    <cellStyle name="見出し 3 11 2 2 2 3" xfId="27635"/>
    <cellStyle name="見出し 3 11 2 2 3" xfId="27636"/>
    <cellStyle name="見出し 3 11 2 2 3 2" xfId="27637"/>
    <cellStyle name="見出し 3 11 2 2 3 2 2" xfId="27638"/>
    <cellStyle name="見出し 3 11 2 2 3 3" xfId="27639"/>
    <cellStyle name="見出し 3 11 2 2 4" xfId="27640"/>
    <cellStyle name="見出し 3 11 2 2 4 2" xfId="27641"/>
    <cellStyle name="見出し 3 11 2 2 4 2 2" xfId="27642"/>
    <cellStyle name="見出し 3 11 2 2 4 3" xfId="27643"/>
    <cellStyle name="見出し 3 11 2 2 5" xfId="27644"/>
    <cellStyle name="見出し 3 11 2 2 5 2" xfId="27645"/>
    <cellStyle name="見出し 3 11 2 2 5 2 2" xfId="27646"/>
    <cellStyle name="見出し 3 11 2 2 5 3" xfId="27647"/>
    <cellStyle name="見出し 3 11 2 2 6" xfId="27648"/>
    <cellStyle name="見出し 3 11 2 3" xfId="27649"/>
    <cellStyle name="見出し 3 11 2 3 2" xfId="27650"/>
    <cellStyle name="見出し 3 11 2 3 2 2" xfId="27651"/>
    <cellStyle name="見出し 3 11 2 3 3" xfId="27652"/>
    <cellStyle name="見出し 3 11 2 4" xfId="27653"/>
    <cellStyle name="見出し 3 11 2 4 2" xfId="27654"/>
    <cellStyle name="見出し 3 11 2 4 2 2" xfId="27655"/>
    <cellStyle name="見出し 3 11 2 4 3" xfId="27656"/>
    <cellStyle name="見出し 3 11 2 5" xfId="27657"/>
    <cellStyle name="見出し 3 11 2 5 2" xfId="27658"/>
    <cellStyle name="見出し 3 11 2 5 2 2" xfId="27659"/>
    <cellStyle name="見出し 3 11 2 5 3" xfId="27660"/>
    <cellStyle name="見出し 3 11 2 6" xfId="27661"/>
    <cellStyle name="見出し 3 11 2 6 2" xfId="27662"/>
    <cellStyle name="見出し 3 11 2 6 2 2" xfId="27663"/>
    <cellStyle name="見出し 3 11 2 6 3" xfId="27664"/>
    <cellStyle name="見出し 3 11 2 7" xfId="27665"/>
    <cellStyle name="見出し 3 11 3" xfId="27666"/>
    <cellStyle name="見出し 3 11 3 2" xfId="27667"/>
    <cellStyle name="見出し 3 11 3 2 2" xfId="27668"/>
    <cellStyle name="見出し 3 11 3 2 2 2" xfId="27669"/>
    <cellStyle name="見出し 3 11 3 2 3" xfId="27670"/>
    <cellStyle name="見出し 3 11 3 3" xfId="27671"/>
    <cellStyle name="見出し 3 11 3 3 2" xfId="27672"/>
    <cellStyle name="見出し 3 11 3 3 2 2" xfId="27673"/>
    <cellStyle name="見出し 3 11 3 3 3" xfId="27674"/>
    <cellStyle name="見出し 3 11 3 4" xfId="27675"/>
    <cellStyle name="見出し 3 11 3 4 2" xfId="27676"/>
    <cellStyle name="見出し 3 11 3 4 2 2" xfId="27677"/>
    <cellStyle name="見出し 3 11 3 4 3" xfId="27678"/>
    <cellStyle name="見出し 3 11 3 5" xfId="27679"/>
    <cellStyle name="見出し 3 11 3 5 2" xfId="27680"/>
    <cellStyle name="見出し 3 11 3 5 2 2" xfId="27681"/>
    <cellStyle name="見出し 3 11 3 5 3" xfId="27682"/>
    <cellStyle name="見出し 3 11 3 6" xfId="27683"/>
    <cellStyle name="見出し 3 11 4" xfId="27684"/>
    <cellStyle name="見出し 3 11 4 2" xfId="27685"/>
    <cellStyle name="見出し 3 11 4 2 2" xfId="27686"/>
    <cellStyle name="見出し 3 11 4 3" xfId="27687"/>
    <cellStyle name="見出し 3 11 5" xfId="27688"/>
    <cellStyle name="見出し 3 11 5 2" xfId="27689"/>
    <cellStyle name="見出し 3 11 5 2 2" xfId="27690"/>
    <cellStyle name="見出し 3 11 5 3" xfId="27691"/>
    <cellStyle name="見出し 3 11 6" xfId="27692"/>
    <cellStyle name="見出し 3 11 6 2" xfId="27693"/>
    <cellStyle name="見出し 3 11 6 2 2" xfId="27694"/>
    <cellStyle name="見出し 3 11 6 3" xfId="27695"/>
    <cellStyle name="見出し 3 11 7" xfId="27696"/>
    <cellStyle name="見出し 3 11 7 2" xfId="27697"/>
    <cellStyle name="見出し 3 11 7 2 2" xfId="27698"/>
    <cellStyle name="見出し 3 11 7 3" xfId="27699"/>
    <cellStyle name="見出し 3 11 8" xfId="27700"/>
    <cellStyle name="見出し 3 11 8 2" xfId="27701"/>
    <cellStyle name="見出し 3 11 9" xfId="27702"/>
    <cellStyle name="見出し 3 12" xfId="27703"/>
    <cellStyle name="見出し 3 12 10" xfId="27704"/>
    <cellStyle name="見出し 3 12 2" xfId="27705"/>
    <cellStyle name="見出し 3 12 2 2" xfId="27706"/>
    <cellStyle name="見出し 3 12 2 2 2" xfId="27707"/>
    <cellStyle name="見出し 3 12 2 2 2 2" xfId="27708"/>
    <cellStyle name="見出し 3 12 2 2 2 2 2" xfId="27709"/>
    <cellStyle name="見出し 3 12 2 2 2 3" xfId="27710"/>
    <cellStyle name="見出し 3 12 2 2 3" xfId="27711"/>
    <cellStyle name="見出し 3 12 2 2 3 2" xfId="27712"/>
    <cellStyle name="見出し 3 12 2 2 3 2 2" xfId="27713"/>
    <cellStyle name="見出し 3 12 2 2 3 3" xfId="27714"/>
    <cellStyle name="見出し 3 12 2 2 4" xfId="27715"/>
    <cellStyle name="見出し 3 12 2 2 4 2" xfId="27716"/>
    <cellStyle name="見出し 3 12 2 2 4 2 2" xfId="27717"/>
    <cellStyle name="見出し 3 12 2 2 4 3" xfId="27718"/>
    <cellStyle name="見出し 3 12 2 2 5" xfId="27719"/>
    <cellStyle name="見出し 3 12 2 2 5 2" xfId="27720"/>
    <cellStyle name="見出し 3 12 2 2 5 2 2" xfId="27721"/>
    <cellStyle name="見出し 3 12 2 2 5 3" xfId="27722"/>
    <cellStyle name="見出し 3 12 2 2 6" xfId="27723"/>
    <cellStyle name="見出し 3 12 2 3" xfId="27724"/>
    <cellStyle name="見出し 3 12 2 3 2" xfId="27725"/>
    <cellStyle name="見出し 3 12 2 3 2 2" xfId="27726"/>
    <cellStyle name="見出し 3 12 2 3 3" xfId="27727"/>
    <cellStyle name="見出し 3 12 2 4" xfId="27728"/>
    <cellStyle name="見出し 3 12 2 4 2" xfId="27729"/>
    <cellStyle name="見出し 3 12 2 4 2 2" xfId="27730"/>
    <cellStyle name="見出し 3 12 2 4 3" xfId="27731"/>
    <cellStyle name="見出し 3 12 2 5" xfId="27732"/>
    <cellStyle name="見出し 3 12 2 5 2" xfId="27733"/>
    <cellStyle name="見出し 3 12 2 5 2 2" xfId="27734"/>
    <cellStyle name="見出し 3 12 2 5 3" xfId="27735"/>
    <cellStyle name="見出し 3 12 2 6" xfId="27736"/>
    <cellStyle name="見出し 3 12 2 6 2" xfId="27737"/>
    <cellStyle name="見出し 3 12 2 6 2 2" xfId="27738"/>
    <cellStyle name="見出し 3 12 2 6 3" xfId="27739"/>
    <cellStyle name="見出し 3 12 2 7" xfId="27740"/>
    <cellStyle name="見出し 3 12 3" xfId="27741"/>
    <cellStyle name="見出し 3 12 3 2" xfId="27742"/>
    <cellStyle name="見出し 3 12 3 2 2" xfId="27743"/>
    <cellStyle name="見出し 3 12 3 2 2 2" xfId="27744"/>
    <cellStyle name="見出し 3 12 3 2 3" xfId="27745"/>
    <cellStyle name="見出し 3 12 3 3" xfId="27746"/>
    <cellStyle name="見出し 3 12 3 3 2" xfId="27747"/>
    <cellStyle name="見出し 3 12 3 3 2 2" xfId="27748"/>
    <cellStyle name="見出し 3 12 3 3 3" xfId="27749"/>
    <cellStyle name="見出し 3 12 3 4" xfId="27750"/>
    <cellStyle name="見出し 3 12 3 4 2" xfId="27751"/>
    <cellStyle name="見出し 3 12 3 4 2 2" xfId="27752"/>
    <cellStyle name="見出し 3 12 3 4 3" xfId="27753"/>
    <cellStyle name="見出し 3 12 3 5" xfId="27754"/>
    <cellStyle name="見出し 3 12 3 5 2" xfId="27755"/>
    <cellStyle name="見出し 3 12 3 5 2 2" xfId="27756"/>
    <cellStyle name="見出し 3 12 3 5 3" xfId="27757"/>
    <cellStyle name="見出し 3 12 3 6" xfId="27758"/>
    <cellStyle name="見出し 3 12 4" xfId="27759"/>
    <cellStyle name="見出し 3 12 4 2" xfId="27760"/>
    <cellStyle name="見出し 3 12 4 2 2" xfId="27761"/>
    <cellStyle name="見出し 3 12 4 3" xfId="27762"/>
    <cellStyle name="見出し 3 12 5" xfId="27763"/>
    <cellStyle name="見出し 3 12 5 2" xfId="27764"/>
    <cellStyle name="見出し 3 12 5 2 2" xfId="27765"/>
    <cellStyle name="見出し 3 12 5 3" xfId="27766"/>
    <cellStyle name="見出し 3 12 6" xfId="27767"/>
    <cellStyle name="見出し 3 12 6 2" xfId="27768"/>
    <cellStyle name="見出し 3 12 6 2 2" xfId="27769"/>
    <cellStyle name="見出し 3 12 6 3" xfId="27770"/>
    <cellStyle name="見出し 3 12 7" xfId="27771"/>
    <cellStyle name="見出し 3 12 7 2" xfId="27772"/>
    <cellStyle name="見出し 3 12 7 2 2" xfId="27773"/>
    <cellStyle name="見出し 3 12 7 3" xfId="27774"/>
    <cellStyle name="見出し 3 12 8" xfId="27775"/>
    <cellStyle name="見出し 3 12 8 2" xfId="27776"/>
    <cellStyle name="見出し 3 12 9" xfId="27777"/>
    <cellStyle name="見出し 3 13" xfId="27778"/>
    <cellStyle name="見出し 3 13 10" xfId="27779"/>
    <cellStyle name="見出し 3 13 2" xfId="27780"/>
    <cellStyle name="見出し 3 13 2 2" xfId="27781"/>
    <cellStyle name="見出し 3 13 2 2 2" xfId="27782"/>
    <cellStyle name="見出し 3 13 2 2 2 2" xfId="27783"/>
    <cellStyle name="見出し 3 13 2 2 2 2 2" xfId="27784"/>
    <cellStyle name="見出し 3 13 2 2 2 3" xfId="27785"/>
    <cellStyle name="見出し 3 13 2 2 3" xfId="27786"/>
    <cellStyle name="見出し 3 13 2 2 3 2" xfId="27787"/>
    <cellStyle name="見出し 3 13 2 2 3 2 2" xfId="27788"/>
    <cellStyle name="見出し 3 13 2 2 3 3" xfId="27789"/>
    <cellStyle name="見出し 3 13 2 2 4" xfId="27790"/>
    <cellStyle name="見出し 3 13 2 2 4 2" xfId="27791"/>
    <cellStyle name="見出し 3 13 2 2 4 2 2" xfId="27792"/>
    <cellStyle name="見出し 3 13 2 2 4 3" xfId="27793"/>
    <cellStyle name="見出し 3 13 2 2 5" xfId="27794"/>
    <cellStyle name="見出し 3 13 2 2 5 2" xfId="27795"/>
    <cellStyle name="見出し 3 13 2 2 5 2 2" xfId="27796"/>
    <cellStyle name="見出し 3 13 2 2 5 3" xfId="27797"/>
    <cellStyle name="見出し 3 13 2 2 6" xfId="27798"/>
    <cellStyle name="見出し 3 13 2 3" xfId="27799"/>
    <cellStyle name="見出し 3 13 2 3 2" xfId="27800"/>
    <cellStyle name="見出し 3 13 2 3 2 2" xfId="27801"/>
    <cellStyle name="見出し 3 13 2 3 3" xfId="27802"/>
    <cellStyle name="見出し 3 13 2 4" xfId="27803"/>
    <cellStyle name="見出し 3 13 2 4 2" xfId="27804"/>
    <cellStyle name="見出し 3 13 2 4 2 2" xfId="27805"/>
    <cellStyle name="見出し 3 13 2 4 3" xfId="27806"/>
    <cellStyle name="見出し 3 13 2 5" xfId="27807"/>
    <cellStyle name="見出し 3 13 2 5 2" xfId="27808"/>
    <cellStyle name="見出し 3 13 2 5 2 2" xfId="27809"/>
    <cellStyle name="見出し 3 13 2 5 3" xfId="27810"/>
    <cellStyle name="見出し 3 13 2 6" xfId="27811"/>
    <cellStyle name="見出し 3 13 2 6 2" xfId="27812"/>
    <cellStyle name="見出し 3 13 2 6 2 2" xfId="27813"/>
    <cellStyle name="見出し 3 13 2 6 3" xfId="27814"/>
    <cellStyle name="見出し 3 13 2 7" xfId="27815"/>
    <cellStyle name="見出し 3 13 3" xfId="27816"/>
    <cellStyle name="見出し 3 13 3 2" xfId="27817"/>
    <cellStyle name="見出し 3 13 3 2 2" xfId="27818"/>
    <cellStyle name="見出し 3 13 3 2 2 2" xfId="27819"/>
    <cellStyle name="見出し 3 13 3 2 3" xfId="27820"/>
    <cellStyle name="見出し 3 13 3 3" xfId="27821"/>
    <cellStyle name="見出し 3 13 3 3 2" xfId="27822"/>
    <cellStyle name="見出し 3 13 3 3 2 2" xfId="27823"/>
    <cellStyle name="見出し 3 13 3 3 3" xfId="27824"/>
    <cellStyle name="見出し 3 13 3 4" xfId="27825"/>
    <cellStyle name="見出し 3 13 3 4 2" xfId="27826"/>
    <cellStyle name="見出し 3 13 3 4 2 2" xfId="27827"/>
    <cellStyle name="見出し 3 13 3 4 3" xfId="27828"/>
    <cellStyle name="見出し 3 13 3 5" xfId="27829"/>
    <cellStyle name="見出し 3 13 3 5 2" xfId="27830"/>
    <cellStyle name="見出し 3 13 3 5 2 2" xfId="27831"/>
    <cellStyle name="見出し 3 13 3 5 3" xfId="27832"/>
    <cellStyle name="見出し 3 13 3 6" xfId="27833"/>
    <cellStyle name="見出し 3 13 4" xfId="27834"/>
    <cellStyle name="見出し 3 13 4 2" xfId="27835"/>
    <cellStyle name="見出し 3 13 4 2 2" xfId="27836"/>
    <cellStyle name="見出し 3 13 4 3" xfId="27837"/>
    <cellStyle name="見出し 3 13 5" xfId="27838"/>
    <cellStyle name="見出し 3 13 5 2" xfId="27839"/>
    <cellStyle name="見出し 3 13 5 2 2" xfId="27840"/>
    <cellStyle name="見出し 3 13 5 3" xfId="27841"/>
    <cellStyle name="見出し 3 13 6" xfId="27842"/>
    <cellStyle name="見出し 3 13 6 2" xfId="27843"/>
    <cellStyle name="見出し 3 13 6 2 2" xfId="27844"/>
    <cellStyle name="見出し 3 13 6 3" xfId="27845"/>
    <cellStyle name="見出し 3 13 7" xfId="27846"/>
    <cellStyle name="見出し 3 13 7 2" xfId="27847"/>
    <cellStyle name="見出し 3 13 7 2 2" xfId="27848"/>
    <cellStyle name="見出し 3 13 7 3" xfId="27849"/>
    <cellStyle name="見出し 3 13 8" xfId="27850"/>
    <cellStyle name="見出し 3 13 8 2" xfId="27851"/>
    <cellStyle name="見出し 3 13 9" xfId="27852"/>
    <cellStyle name="見出し 3 14" xfId="27853"/>
    <cellStyle name="見出し 3 14 10" xfId="27854"/>
    <cellStyle name="見出し 3 14 2" xfId="27855"/>
    <cellStyle name="見出し 3 14 2 2" xfId="27856"/>
    <cellStyle name="見出し 3 14 2 2 2" xfId="27857"/>
    <cellStyle name="見出し 3 14 2 2 2 2" xfId="27858"/>
    <cellStyle name="見出し 3 14 2 2 2 2 2" xfId="27859"/>
    <cellStyle name="見出し 3 14 2 2 2 3" xfId="27860"/>
    <cellStyle name="見出し 3 14 2 2 3" xfId="27861"/>
    <cellStyle name="見出し 3 14 2 2 3 2" xfId="27862"/>
    <cellStyle name="見出し 3 14 2 2 3 2 2" xfId="27863"/>
    <cellStyle name="見出し 3 14 2 2 3 3" xfId="27864"/>
    <cellStyle name="見出し 3 14 2 2 4" xfId="27865"/>
    <cellStyle name="見出し 3 14 2 2 4 2" xfId="27866"/>
    <cellStyle name="見出し 3 14 2 2 4 2 2" xfId="27867"/>
    <cellStyle name="見出し 3 14 2 2 4 3" xfId="27868"/>
    <cellStyle name="見出し 3 14 2 2 5" xfId="27869"/>
    <cellStyle name="見出し 3 14 2 2 5 2" xfId="27870"/>
    <cellStyle name="見出し 3 14 2 2 5 2 2" xfId="27871"/>
    <cellStyle name="見出し 3 14 2 2 5 3" xfId="27872"/>
    <cellStyle name="見出し 3 14 2 2 6" xfId="27873"/>
    <cellStyle name="見出し 3 14 2 3" xfId="27874"/>
    <cellStyle name="見出し 3 14 2 3 2" xfId="27875"/>
    <cellStyle name="見出し 3 14 2 3 2 2" xfId="27876"/>
    <cellStyle name="見出し 3 14 2 3 3" xfId="27877"/>
    <cellStyle name="見出し 3 14 2 4" xfId="27878"/>
    <cellStyle name="見出し 3 14 2 4 2" xfId="27879"/>
    <cellStyle name="見出し 3 14 2 4 2 2" xfId="27880"/>
    <cellStyle name="見出し 3 14 2 4 3" xfId="27881"/>
    <cellStyle name="見出し 3 14 2 5" xfId="27882"/>
    <cellStyle name="見出し 3 14 2 5 2" xfId="27883"/>
    <cellStyle name="見出し 3 14 2 5 2 2" xfId="27884"/>
    <cellStyle name="見出し 3 14 2 5 3" xfId="27885"/>
    <cellStyle name="見出し 3 14 2 6" xfId="27886"/>
    <cellStyle name="見出し 3 14 2 6 2" xfId="27887"/>
    <cellStyle name="見出し 3 14 2 6 2 2" xfId="27888"/>
    <cellStyle name="見出し 3 14 2 6 3" xfId="27889"/>
    <cellStyle name="見出し 3 14 2 7" xfId="27890"/>
    <cellStyle name="見出し 3 14 3" xfId="27891"/>
    <cellStyle name="見出し 3 14 3 2" xfId="27892"/>
    <cellStyle name="見出し 3 14 3 2 2" xfId="27893"/>
    <cellStyle name="見出し 3 14 3 2 2 2" xfId="27894"/>
    <cellStyle name="見出し 3 14 3 2 3" xfId="27895"/>
    <cellStyle name="見出し 3 14 3 3" xfId="27896"/>
    <cellStyle name="見出し 3 14 3 3 2" xfId="27897"/>
    <cellStyle name="見出し 3 14 3 3 2 2" xfId="27898"/>
    <cellStyle name="見出し 3 14 3 3 3" xfId="27899"/>
    <cellStyle name="見出し 3 14 3 4" xfId="27900"/>
    <cellStyle name="見出し 3 14 3 4 2" xfId="27901"/>
    <cellStyle name="見出し 3 14 3 4 2 2" xfId="27902"/>
    <cellStyle name="見出し 3 14 3 4 3" xfId="27903"/>
    <cellStyle name="見出し 3 14 3 5" xfId="27904"/>
    <cellStyle name="見出し 3 14 3 5 2" xfId="27905"/>
    <cellStyle name="見出し 3 14 3 5 2 2" xfId="27906"/>
    <cellStyle name="見出し 3 14 3 5 3" xfId="27907"/>
    <cellStyle name="見出し 3 14 3 6" xfId="27908"/>
    <cellStyle name="見出し 3 14 4" xfId="27909"/>
    <cellStyle name="見出し 3 14 4 2" xfId="27910"/>
    <cellStyle name="見出し 3 14 4 2 2" xfId="27911"/>
    <cellStyle name="見出し 3 14 4 3" xfId="27912"/>
    <cellStyle name="見出し 3 14 5" xfId="27913"/>
    <cellStyle name="見出し 3 14 5 2" xfId="27914"/>
    <cellStyle name="見出し 3 14 5 2 2" xfId="27915"/>
    <cellStyle name="見出し 3 14 5 3" xfId="27916"/>
    <cellStyle name="見出し 3 14 6" xfId="27917"/>
    <cellStyle name="見出し 3 14 6 2" xfId="27918"/>
    <cellStyle name="見出し 3 14 6 2 2" xfId="27919"/>
    <cellStyle name="見出し 3 14 6 3" xfId="27920"/>
    <cellStyle name="見出し 3 14 7" xfId="27921"/>
    <cellStyle name="見出し 3 14 7 2" xfId="27922"/>
    <cellStyle name="見出し 3 14 7 2 2" xfId="27923"/>
    <cellStyle name="見出し 3 14 7 3" xfId="27924"/>
    <cellStyle name="見出し 3 14 8" xfId="27925"/>
    <cellStyle name="見出し 3 14 8 2" xfId="27926"/>
    <cellStyle name="見出し 3 14 9" xfId="27927"/>
    <cellStyle name="見出し 3 15" xfId="27928"/>
    <cellStyle name="見出し 3 15 10" xfId="27929"/>
    <cellStyle name="見出し 3 15 2" xfId="27930"/>
    <cellStyle name="見出し 3 15 2 2" xfId="27931"/>
    <cellStyle name="見出し 3 15 2 2 2" xfId="27932"/>
    <cellStyle name="見出し 3 15 2 2 2 2" xfId="27933"/>
    <cellStyle name="見出し 3 15 2 2 2 2 2" xfId="27934"/>
    <cellStyle name="見出し 3 15 2 2 2 3" xfId="27935"/>
    <cellStyle name="見出し 3 15 2 2 3" xfId="27936"/>
    <cellStyle name="見出し 3 15 2 2 3 2" xfId="27937"/>
    <cellStyle name="見出し 3 15 2 2 3 2 2" xfId="27938"/>
    <cellStyle name="見出し 3 15 2 2 3 3" xfId="27939"/>
    <cellStyle name="見出し 3 15 2 2 4" xfId="27940"/>
    <cellStyle name="見出し 3 15 2 2 4 2" xfId="27941"/>
    <cellStyle name="見出し 3 15 2 2 4 2 2" xfId="27942"/>
    <cellStyle name="見出し 3 15 2 2 4 3" xfId="27943"/>
    <cellStyle name="見出し 3 15 2 2 5" xfId="27944"/>
    <cellStyle name="見出し 3 15 2 2 5 2" xfId="27945"/>
    <cellStyle name="見出し 3 15 2 2 5 2 2" xfId="27946"/>
    <cellStyle name="見出し 3 15 2 2 5 3" xfId="27947"/>
    <cellStyle name="見出し 3 15 2 2 6" xfId="27948"/>
    <cellStyle name="見出し 3 15 2 3" xfId="27949"/>
    <cellStyle name="見出し 3 15 2 3 2" xfId="27950"/>
    <cellStyle name="見出し 3 15 2 3 2 2" xfId="27951"/>
    <cellStyle name="見出し 3 15 2 3 3" xfId="27952"/>
    <cellStyle name="見出し 3 15 2 4" xfId="27953"/>
    <cellStyle name="見出し 3 15 2 4 2" xfId="27954"/>
    <cellStyle name="見出し 3 15 2 4 2 2" xfId="27955"/>
    <cellStyle name="見出し 3 15 2 4 3" xfId="27956"/>
    <cellStyle name="見出し 3 15 2 5" xfId="27957"/>
    <cellStyle name="見出し 3 15 2 5 2" xfId="27958"/>
    <cellStyle name="見出し 3 15 2 5 2 2" xfId="27959"/>
    <cellStyle name="見出し 3 15 2 5 3" xfId="27960"/>
    <cellStyle name="見出し 3 15 2 6" xfId="27961"/>
    <cellStyle name="見出し 3 15 2 6 2" xfId="27962"/>
    <cellStyle name="見出し 3 15 2 6 2 2" xfId="27963"/>
    <cellStyle name="見出し 3 15 2 6 3" xfId="27964"/>
    <cellStyle name="見出し 3 15 2 7" xfId="27965"/>
    <cellStyle name="見出し 3 15 3" xfId="27966"/>
    <cellStyle name="見出し 3 15 3 2" xfId="27967"/>
    <cellStyle name="見出し 3 15 3 2 2" xfId="27968"/>
    <cellStyle name="見出し 3 15 3 2 2 2" xfId="27969"/>
    <cellStyle name="見出し 3 15 3 2 3" xfId="27970"/>
    <cellStyle name="見出し 3 15 3 3" xfId="27971"/>
    <cellStyle name="見出し 3 15 3 3 2" xfId="27972"/>
    <cellStyle name="見出し 3 15 3 3 2 2" xfId="27973"/>
    <cellStyle name="見出し 3 15 3 3 3" xfId="27974"/>
    <cellStyle name="見出し 3 15 3 4" xfId="27975"/>
    <cellStyle name="見出し 3 15 3 4 2" xfId="27976"/>
    <cellStyle name="見出し 3 15 3 4 2 2" xfId="27977"/>
    <cellStyle name="見出し 3 15 3 4 3" xfId="27978"/>
    <cellStyle name="見出し 3 15 3 5" xfId="27979"/>
    <cellStyle name="見出し 3 15 3 5 2" xfId="27980"/>
    <cellStyle name="見出し 3 15 3 5 2 2" xfId="27981"/>
    <cellStyle name="見出し 3 15 3 5 3" xfId="27982"/>
    <cellStyle name="見出し 3 15 3 6" xfId="27983"/>
    <cellStyle name="見出し 3 15 4" xfId="27984"/>
    <cellStyle name="見出し 3 15 4 2" xfId="27985"/>
    <cellStyle name="見出し 3 15 4 2 2" xfId="27986"/>
    <cellStyle name="見出し 3 15 4 3" xfId="27987"/>
    <cellStyle name="見出し 3 15 5" xfId="27988"/>
    <cellStyle name="見出し 3 15 5 2" xfId="27989"/>
    <cellStyle name="見出し 3 15 5 2 2" xfId="27990"/>
    <cellStyle name="見出し 3 15 5 3" xfId="27991"/>
    <cellStyle name="見出し 3 15 6" xfId="27992"/>
    <cellStyle name="見出し 3 15 6 2" xfId="27993"/>
    <cellStyle name="見出し 3 15 6 2 2" xfId="27994"/>
    <cellStyle name="見出し 3 15 6 3" xfId="27995"/>
    <cellStyle name="見出し 3 15 7" xfId="27996"/>
    <cellStyle name="見出し 3 15 7 2" xfId="27997"/>
    <cellStyle name="見出し 3 15 7 2 2" xfId="27998"/>
    <cellStyle name="見出し 3 15 7 3" xfId="27999"/>
    <cellStyle name="見出し 3 15 8" xfId="28000"/>
    <cellStyle name="見出し 3 15 8 2" xfId="28001"/>
    <cellStyle name="見出し 3 15 9" xfId="28002"/>
    <cellStyle name="見出し 3 16" xfId="28003"/>
    <cellStyle name="見出し 3 16 10" xfId="28004"/>
    <cellStyle name="見出し 3 16 2" xfId="28005"/>
    <cellStyle name="見出し 3 16 2 2" xfId="28006"/>
    <cellStyle name="見出し 3 16 2 2 2" xfId="28007"/>
    <cellStyle name="見出し 3 16 2 2 2 2" xfId="28008"/>
    <cellStyle name="見出し 3 16 2 2 2 2 2" xfId="28009"/>
    <cellStyle name="見出し 3 16 2 2 2 3" xfId="28010"/>
    <cellStyle name="見出し 3 16 2 2 3" xfId="28011"/>
    <cellStyle name="見出し 3 16 2 2 3 2" xfId="28012"/>
    <cellStyle name="見出し 3 16 2 2 3 2 2" xfId="28013"/>
    <cellStyle name="見出し 3 16 2 2 3 3" xfId="28014"/>
    <cellStyle name="見出し 3 16 2 2 4" xfId="28015"/>
    <cellStyle name="見出し 3 16 2 2 4 2" xfId="28016"/>
    <cellStyle name="見出し 3 16 2 2 4 2 2" xfId="28017"/>
    <cellStyle name="見出し 3 16 2 2 4 3" xfId="28018"/>
    <cellStyle name="見出し 3 16 2 2 5" xfId="28019"/>
    <cellStyle name="見出し 3 16 2 2 5 2" xfId="28020"/>
    <cellStyle name="見出し 3 16 2 2 5 2 2" xfId="28021"/>
    <cellStyle name="見出し 3 16 2 2 5 3" xfId="28022"/>
    <cellStyle name="見出し 3 16 2 2 6" xfId="28023"/>
    <cellStyle name="見出し 3 16 2 3" xfId="28024"/>
    <cellStyle name="見出し 3 16 2 3 2" xfId="28025"/>
    <cellStyle name="見出し 3 16 2 3 2 2" xfId="28026"/>
    <cellStyle name="見出し 3 16 2 3 3" xfId="28027"/>
    <cellStyle name="見出し 3 16 2 4" xfId="28028"/>
    <cellStyle name="見出し 3 16 2 4 2" xfId="28029"/>
    <cellStyle name="見出し 3 16 2 4 2 2" xfId="28030"/>
    <cellStyle name="見出し 3 16 2 4 3" xfId="28031"/>
    <cellStyle name="見出し 3 16 2 5" xfId="28032"/>
    <cellStyle name="見出し 3 16 2 5 2" xfId="28033"/>
    <cellStyle name="見出し 3 16 2 5 2 2" xfId="28034"/>
    <cellStyle name="見出し 3 16 2 5 3" xfId="28035"/>
    <cellStyle name="見出し 3 16 2 6" xfId="28036"/>
    <cellStyle name="見出し 3 16 2 6 2" xfId="28037"/>
    <cellStyle name="見出し 3 16 2 6 2 2" xfId="28038"/>
    <cellStyle name="見出し 3 16 2 6 3" xfId="28039"/>
    <cellStyle name="見出し 3 16 2 7" xfId="28040"/>
    <cellStyle name="見出し 3 16 3" xfId="28041"/>
    <cellStyle name="見出し 3 16 3 2" xfId="28042"/>
    <cellStyle name="見出し 3 16 3 2 2" xfId="28043"/>
    <cellStyle name="見出し 3 16 3 2 2 2" xfId="28044"/>
    <cellStyle name="見出し 3 16 3 2 3" xfId="28045"/>
    <cellStyle name="見出し 3 16 3 3" xfId="28046"/>
    <cellStyle name="見出し 3 16 3 3 2" xfId="28047"/>
    <cellStyle name="見出し 3 16 3 3 2 2" xfId="28048"/>
    <cellStyle name="見出し 3 16 3 3 3" xfId="28049"/>
    <cellStyle name="見出し 3 16 3 4" xfId="28050"/>
    <cellStyle name="見出し 3 16 3 4 2" xfId="28051"/>
    <cellStyle name="見出し 3 16 3 4 2 2" xfId="28052"/>
    <cellStyle name="見出し 3 16 3 4 3" xfId="28053"/>
    <cellStyle name="見出し 3 16 3 5" xfId="28054"/>
    <cellStyle name="見出し 3 16 3 5 2" xfId="28055"/>
    <cellStyle name="見出し 3 16 3 5 2 2" xfId="28056"/>
    <cellStyle name="見出し 3 16 3 5 3" xfId="28057"/>
    <cellStyle name="見出し 3 16 3 6" xfId="28058"/>
    <cellStyle name="見出し 3 16 4" xfId="28059"/>
    <cellStyle name="見出し 3 16 4 2" xfId="28060"/>
    <cellStyle name="見出し 3 16 4 2 2" xfId="28061"/>
    <cellStyle name="見出し 3 16 4 3" xfId="28062"/>
    <cellStyle name="見出し 3 16 5" xfId="28063"/>
    <cellStyle name="見出し 3 16 5 2" xfId="28064"/>
    <cellStyle name="見出し 3 16 5 2 2" xfId="28065"/>
    <cellStyle name="見出し 3 16 5 3" xfId="28066"/>
    <cellStyle name="見出し 3 16 6" xfId="28067"/>
    <cellStyle name="見出し 3 16 6 2" xfId="28068"/>
    <cellStyle name="見出し 3 16 6 2 2" xfId="28069"/>
    <cellStyle name="見出し 3 16 6 3" xfId="28070"/>
    <cellStyle name="見出し 3 16 7" xfId="28071"/>
    <cellStyle name="見出し 3 16 7 2" xfId="28072"/>
    <cellStyle name="見出し 3 16 7 2 2" xfId="28073"/>
    <cellStyle name="見出し 3 16 7 3" xfId="28074"/>
    <cellStyle name="見出し 3 16 8" xfId="28075"/>
    <cellStyle name="見出し 3 16 8 2" xfId="28076"/>
    <cellStyle name="見出し 3 16 9" xfId="28077"/>
    <cellStyle name="見出し 3 17" xfId="28078"/>
    <cellStyle name="見出し 3 17 10" xfId="28079"/>
    <cellStyle name="見出し 3 17 2" xfId="28080"/>
    <cellStyle name="見出し 3 17 2 2" xfId="28081"/>
    <cellStyle name="見出し 3 17 2 2 2" xfId="28082"/>
    <cellStyle name="見出し 3 17 2 2 2 2" xfId="28083"/>
    <cellStyle name="見出し 3 17 2 2 2 2 2" xfId="28084"/>
    <cellStyle name="見出し 3 17 2 2 2 3" xfId="28085"/>
    <cellStyle name="見出し 3 17 2 2 3" xfId="28086"/>
    <cellStyle name="見出し 3 17 2 2 3 2" xfId="28087"/>
    <cellStyle name="見出し 3 17 2 2 3 2 2" xfId="28088"/>
    <cellStyle name="見出し 3 17 2 2 3 3" xfId="28089"/>
    <cellStyle name="見出し 3 17 2 2 4" xfId="28090"/>
    <cellStyle name="見出し 3 17 2 2 4 2" xfId="28091"/>
    <cellStyle name="見出し 3 17 2 2 4 2 2" xfId="28092"/>
    <cellStyle name="見出し 3 17 2 2 4 3" xfId="28093"/>
    <cellStyle name="見出し 3 17 2 2 5" xfId="28094"/>
    <cellStyle name="見出し 3 17 2 2 5 2" xfId="28095"/>
    <cellStyle name="見出し 3 17 2 2 5 2 2" xfId="28096"/>
    <cellStyle name="見出し 3 17 2 2 5 3" xfId="28097"/>
    <cellStyle name="見出し 3 17 2 2 6" xfId="28098"/>
    <cellStyle name="見出し 3 17 2 3" xfId="28099"/>
    <cellStyle name="見出し 3 17 2 3 2" xfId="28100"/>
    <cellStyle name="見出し 3 17 2 3 2 2" xfId="28101"/>
    <cellStyle name="見出し 3 17 2 3 3" xfId="28102"/>
    <cellStyle name="見出し 3 17 2 4" xfId="28103"/>
    <cellStyle name="見出し 3 17 2 4 2" xfId="28104"/>
    <cellStyle name="見出し 3 17 2 4 2 2" xfId="28105"/>
    <cellStyle name="見出し 3 17 2 4 3" xfId="28106"/>
    <cellStyle name="見出し 3 17 2 5" xfId="28107"/>
    <cellStyle name="見出し 3 17 2 5 2" xfId="28108"/>
    <cellStyle name="見出し 3 17 2 5 2 2" xfId="28109"/>
    <cellStyle name="見出し 3 17 2 5 3" xfId="28110"/>
    <cellStyle name="見出し 3 17 2 6" xfId="28111"/>
    <cellStyle name="見出し 3 17 2 6 2" xfId="28112"/>
    <cellStyle name="見出し 3 17 2 6 2 2" xfId="28113"/>
    <cellStyle name="見出し 3 17 2 6 3" xfId="28114"/>
    <cellStyle name="見出し 3 17 2 7" xfId="28115"/>
    <cellStyle name="見出し 3 17 3" xfId="28116"/>
    <cellStyle name="見出し 3 17 3 2" xfId="28117"/>
    <cellStyle name="見出し 3 17 3 2 2" xfId="28118"/>
    <cellStyle name="見出し 3 17 3 2 2 2" xfId="28119"/>
    <cellStyle name="見出し 3 17 3 2 3" xfId="28120"/>
    <cellStyle name="見出し 3 17 3 3" xfId="28121"/>
    <cellStyle name="見出し 3 17 3 3 2" xfId="28122"/>
    <cellStyle name="見出し 3 17 3 3 2 2" xfId="28123"/>
    <cellStyle name="見出し 3 17 3 3 3" xfId="28124"/>
    <cellStyle name="見出し 3 17 3 4" xfId="28125"/>
    <cellStyle name="見出し 3 17 3 4 2" xfId="28126"/>
    <cellStyle name="見出し 3 17 3 4 2 2" xfId="28127"/>
    <cellStyle name="見出し 3 17 3 4 3" xfId="28128"/>
    <cellStyle name="見出し 3 17 3 5" xfId="28129"/>
    <cellStyle name="見出し 3 17 3 5 2" xfId="28130"/>
    <cellStyle name="見出し 3 17 3 5 2 2" xfId="28131"/>
    <cellStyle name="見出し 3 17 3 5 3" xfId="28132"/>
    <cellStyle name="見出し 3 17 3 6" xfId="28133"/>
    <cellStyle name="見出し 3 17 4" xfId="28134"/>
    <cellStyle name="見出し 3 17 4 2" xfId="28135"/>
    <cellStyle name="見出し 3 17 4 2 2" xfId="28136"/>
    <cellStyle name="見出し 3 17 4 3" xfId="28137"/>
    <cellStyle name="見出し 3 17 5" xfId="28138"/>
    <cellStyle name="見出し 3 17 5 2" xfId="28139"/>
    <cellStyle name="見出し 3 17 5 2 2" xfId="28140"/>
    <cellStyle name="見出し 3 17 5 3" xfId="28141"/>
    <cellStyle name="見出し 3 17 6" xfId="28142"/>
    <cellStyle name="見出し 3 17 6 2" xfId="28143"/>
    <cellStyle name="見出し 3 17 6 2 2" xfId="28144"/>
    <cellStyle name="見出し 3 17 6 3" xfId="28145"/>
    <cellStyle name="見出し 3 17 7" xfId="28146"/>
    <cellStyle name="見出し 3 17 7 2" xfId="28147"/>
    <cellStyle name="見出し 3 17 7 2 2" xfId="28148"/>
    <cellStyle name="見出し 3 17 7 3" xfId="28149"/>
    <cellStyle name="見出し 3 17 8" xfId="28150"/>
    <cellStyle name="見出し 3 17 8 2" xfId="28151"/>
    <cellStyle name="見出し 3 17 9" xfId="28152"/>
    <cellStyle name="見出し 3 18" xfId="28153"/>
    <cellStyle name="見出し 3 18 10" xfId="28154"/>
    <cellStyle name="見出し 3 18 2" xfId="28155"/>
    <cellStyle name="見出し 3 18 2 2" xfId="28156"/>
    <cellStyle name="見出し 3 18 2 2 2" xfId="28157"/>
    <cellStyle name="見出し 3 18 2 2 2 2" xfId="28158"/>
    <cellStyle name="見出し 3 18 2 2 2 2 2" xfId="28159"/>
    <cellStyle name="見出し 3 18 2 2 2 3" xfId="28160"/>
    <cellStyle name="見出し 3 18 2 2 3" xfId="28161"/>
    <cellStyle name="見出し 3 18 2 2 3 2" xfId="28162"/>
    <cellStyle name="見出し 3 18 2 2 3 2 2" xfId="28163"/>
    <cellStyle name="見出し 3 18 2 2 3 3" xfId="28164"/>
    <cellStyle name="見出し 3 18 2 2 4" xfId="28165"/>
    <cellStyle name="見出し 3 18 2 2 4 2" xfId="28166"/>
    <cellStyle name="見出し 3 18 2 2 4 2 2" xfId="28167"/>
    <cellStyle name="見出し 3 18 2 2 4 3" xfId="28168"/>
    <cellStyle name="見出し 3 18 2 2 5" xfId="28169"/>
    <cellStyle name="見出し 3 18 2 2 5 2" xfId="28170"/>
    <cellStyle name="見出し 3 18 2 2 5 2 2" xfId="28171"/>
    <cellStyle name="見出し 3 18 2 2 5 3" xfId="28172"/>
    <cellStyle name="見出し 3 18 2 2 6" xfId="28173"/>
    <cellStyle name="見出し 3 18 2 3" xfId="28174"/>
    <cellStyle name="見出し 3 18 2 3 2" xfId="28175"/>
    <cellStyle name="見出し 3 18 2 3 2 2" xfId="28176"/>
    <cellStyle name="見出し 3 18 2 3 3" xfId="28177"/>
    <cellStyle name="見出し 3 18 2 4" xfId="28178"/>
    <cellStyle name="見出し 3 18 2 4 2" xfId="28179"/>
    <cellStyle name="見出し 3 18 2 4 2 2" xfId="28180"/>
    <cellStyle name="見出し 3 18 2 4 3" xfId="28181"/>
    <cellStyle name="見出し 3 18 2 5" xfId="28182"/>
    <cellStyle name="見出し 3 18 2 5 2" xfId="28183"/>
    <cellStyle name="見出し 3 18 2 5 2 2" xfId="28184"/>
    <cellStyle name="見出し 3 18 2 5 3" xfId="28185"/>
    <cellStyle name="見出し 3 18 2 6" xfId="28186"/>
    <cellStyle name="見出し 3 18 2 6 2" xfId="28187"/>
    <cellStyle name="見出し 3 18 2 6 2 2" xfId="28188"/>
    <cellStyle name="見出し 3 18 2 6 3" xfId="28189"/>
    <cellStyle name="見出し 3 18 2 7" xfId="28190"/>
    <cellStyle name="見出し 3 18 3" xfId="28191"/>
    <cellStyle name="見出し 3 18 3 2" xfId="28192"/>
    <cellStyle name="見出し 3 18 3 2 2" xfId="28193"/>
    <cellStyle name="見出し 3 18 3 2 2 2" xfId="28194"/>
    <cellStyle name="見出し 3 18 3 2 3" xfId="28195"/>
    <cellStyle name="見出し 3 18 3 3" xfId="28196"/>
    <cellStyle name="見出し 3 18 3 3 2" xfId="28197"/>
    <cellStyle name="見出し 3 18 3 3 2 2" xfId="28198"/>
    <cellStyle name="見出し 3 18 3 3 3" xfId="28199"/>
    <cellStyle name="見出し 3 18 3 4" xfId="28200"/>
    <cellStyle name="見出し 3 18 3 4 2" xfId="28201"/>
    <cellStyle name="見出し 3 18 3 4 2 2" xfId="28202"/>
    <cellStyle name="見出し 3 18 3 4 3" xfId="28203"/>
    <cellStyle name="見出し 3 18 3 5" xfId="28204"/>
    <cellStyle name="見出し 3 18 3 5 2" xfId="28205"/>
    <cellStyle name="見出し 3 18 3 5 2 2" xfId="28206"/>
    <cellStyle name="見出し 3 18 3 5 3" xfId="28207"/>
    <cellStyle name="見出し 3 18 3 6" xfId="28208"/>
    <cellStyle name="見出し 3 18 4" xfId="28209"/>
    <cellStyle name="見出し 3 18 4 2" xfId="28210"/>
    <cellStyle name="見出し 3 18 4 2 2" xfId="28211"/>
    <cellStyle name="見出し 3 18 4 3" xfId="28212"/>
    <cellStyle name="見出し 3 18 5" xfId="28213"/>
    <cellStyle name="見出し 3 18 5 2" xfId="28214"/>
    <cellStyle name="見出し 3 18 5 2 2" xfId="28215"/>
    <cellStyle name="見出し 3 18 5 3" xfId="28216"/>
    <cellStyle name="見出し 3 18 6" xfId="28217"/>
    <cellStyle name="見出し 3 18 6 2" xfId="28218"/>
    <cellStyle name="見出し 3 18 6 2 2" xfId="28219"/>
    <cellStyle name="見出し 3 18 6 3" xfId="28220"/>
    <cellStyle name="見出し 3 18 7" xfId="28221"/>
    <cellStyle name="見出し 3 18 7 2" xfId="28222"/>
    <cellStyle name="見出し 3 18 7 2 2" xfId="28223"/>
    <cellStyle name="見出し 3 18 7 3" xfId="28224"/>
    <cellStyle name="見出し 3 18 8" xfId="28225"/>
    <cellStyle name="見出し 3 18 8 2" xfId="28226"/>
    <cellStyle name="見出し 3 18 9" xfId="28227"/>
    <cellStyle name="見出し 3 19" xfId="28228"/>
    <cellStyle name="見出し 3 19 10" xfId="28229"/>
    <cellStyle name="見出し 3 19 2" xfId="28230"/>
    <cellStyle name="見出し 3 19 2 2" xfId="28231"/>
    <cellStyle name="見出し 3 19 2 2 2" xfId="28232"/>
    <cellStyle name="見出し 3 19 2 2 2 2" xfId="28233"/>
    <cellStyle name="見出し 3 19 2 2 2 2 2" xfId="28234"/>
    <cellStyle name="見出し 3 19 2 2 2 3" xfId="28235"/>
    <cellStyle name="見出し 3 19 2 2 3" xfId="28236"/>
    <cellStyle name="見出し 3 19 2 2 3 2" xfId="28237"/>
    <cellStyle name="見出し 3 19 2 2 3 2 2" xfId="28238"/>
    <cellStyle name="見出し 3 19 2 2 3 3" xfId="28239"/>
    <cellStyle name="見出し 3 19 2 2 4" xfId="28240"/>
    <cellStyle name="見出し 3 19 2 2 4 2" xfId="28241"/>
    <cellStyle name="見出し 3 19 2 2 4 2 2" xfId="28242"/>
    <cellStyle name="見出し 3 19 2 2 4 3" xfId="28243"/>
    <cellStyle name="見出し 3 19 2 2 5" xfId="28244"/>
    <cellStyle name="見出し 3 19 2 2 5 2" xfId="28245"/>
    <cellStyle name="見出し 3 19 2 2 5 2 2" xfId="28246"/>
    <cellStyle name="見出し 3 19 2 2 5 3" xfId="28247"/>
    <cellStyle name="見出し 3 19 2 2 6" xfId="28248"/>
    <cellStyle name="見出し 3 19 2 3" xfId="28249"/>
    <cellStyle name="見出し 3 19 2 3 2" xfId="28250"/>
    <cellStyle name="見出し 3 19 2 3 2 2" xfId="28251"/>
    <cellStyle name="見出し 3 19 2 3 3" xfId="28252"/>
    <cellStyle name="見出し 3 19 2 4" xfId="28253"/>
    <cellStyle name="見出し 3 19 2 4 2" xfId="28254"/>
    <cellStyle name="見出し 3 19 2 4 2 2" xfId="28255"/>
    <cellStyle name="見出し 3 19 2 4 3" xfId="28256"/>
    <cellStyle name="見出し 3 19 2 5" xfId="28257"/>
    <cellStyle name="見出し 3 19 2 5 2" xfId="28258"/>
    <cellStyle name="見出し 3 19 2 5 2 2" xfId="28259"/>
    <cellStyle name="見出し 3 19 2 5 3" xfId="28260"/>
    <cellStyle name="見出し 3 19 2 6" xfId="28261"/>
    <cellStyle name="見出し 3 19 2 6 2" xfId="28262"/>
    <cellStyle name="見出し 3 19 2 6 2 2" xfId="28263"/>
    <cellStyle name="見出し 3 19 2 6 3" xfId="28264"/>
    <cellStyle name="見出し 3 19 2 7" xfId="28265"/>
    <cellStyle name="見出し 3 19 3" xfId="28266"/>
    <cellStyle name="見出し 3 19 3 2" xfId="28267"/>
    <cellStyle name="見出し 3 19 3 2 2" xfId="28268"/>
    <cellStyle name="見出し 3 19 3 2 2 2" xfId="28269"/>
    <cellStyle name="見出し 3 19 3 2 3" xfId="28270"/>
    <cellStyle name="見出し 3 19 3 3" xfId="28271"/>
    <cellStyle name="見出し 3 19 3 3 2" xfId="28272"/>
    <cellStyle name="見出し 3 19 3 3 2 2" xfId="28273"/>
    <cellStyle name="見出し 3 19 3 3 3" xfId="28274"/>
    <cellStyle name="見出し 3 19 3 4" xfId="28275"/>
    <cellStyle name="見出し 3 19 3 4 2" xfId="28276"/>
    <cellStyle name="見出し 3 19 3 4 2 2" xfId="28277"/>
    <cellStyle name="見出し 3 19 3 4 3" xfId="28278"/>
    <cellStyle name="見出し 3 19 3 5" xfId="28279"/>
    <cellStyle name="見出し 3 19 3 5 2" xfId="28280"/>
    <cellStyle name="見出し 3 19 3 5 2 2" xfId="28281"/>
    <cellStyle name="見出し 3 19 3 5 3" xfId="28282"/>
    <cellStyle name="見出し 3 19 3 6" xfId="28283"/>
    <cellStyle name="見出し 3 19 4" xfId="28284"/>
    <cellStyle name="見出し 3 19 4 2" xfId="28285"/>
    <cellStyle name="見出し 3 19 4 2 2" xfId="28286"/>
    <cellStyle name="見出し 3 19 4 3" xfId="28287"/>
    <cellStyle name="見出し 3 19 5" xfId="28288"/>
    <cellStyle name="見出し 3 19 5 2" xfId="28289"/>
    <cellStyle name="見出し 3 19 5 2 2" xfId="28290"/>
    <cellStyle name="見出し 3 19 5 3" xfId="28291"/>
    <cellStyle name="見出し 3 19 6" xfId="28292"/>
    <cellStyle name="見出し 3 19 6 2" xfId="28293"/>
    <cellStyle name="見出し 3 19 6 2 2" xfId="28294"/>
    <cellStyle name="見出し 3 19 6 3" xfId="28295"/>
    <cellStyle name="見出し 3 19 7" xfId="28296"/>
    <cellStyle name="見出し 3 19 7 2" xfId="28297"/>
    <cellStyle name="見出し 3 19 7 2 2" xfId="28298"/>
    <cellStyle name="見出し 3 19 7 3" xfId="28299"/>
    <cellStyle name="見出し 3 19 8" xfId="28300"/>
    <cellStyle name="見出し 3 19 8 2" xfId="28301"/>
    <cellStyle name="見出し 3 19 9" xfId="28302"/>
    <cellStyle name="見出し 3 2" xfId="28303"/>
    <cellStyle name="見出し 3 2 10" xfId="28304"/>
    <cellStyle name="見出し 3 2 11" xfId="28305"/>
    <cellStyle name="見出し 3 2 2" xfId="28306"/>
    <cellStyle name="見出し 3 2 2 2" xfId="28307"/>
    <cellStyle name="見出し 3 2 2 2 2" xfId="28308"/>
    <cellStyle name="見出し 3 2 2 2 2 2" xfId="28309"/>
    <cellStyle name="見出し 3 2 2 2 2 2 2" xfId="28310"/>
    <cellStyle name="見出し 3 2 2 2 2 3" xfId="28311"/>
    <cellStyle name="見出し 3 2 2 2 3" xfId="28312"/>
    <cellStyle name="見出し 3 2 2 2 3 2" xfId="28313"/>
    <cellStyle name="見出し 3 2 2 2 3 2 2" xfId="28314"/>
    <cellStyle name="見出し 3 2 2 2 3 3" xfId="28315"/>
    <cellStyle name="見出し 3 2 2 2 4" xfId="28316"/>
    <cellStyle name="見出し 3 2 2 2 4 2" xfId="28317"/>
    <cellStyle name="見出し 3 2 2 2 4 2 2" xfId="28318"/>
    <cellStyle name="見出し 3 2 2 2 4 3" xfId="28319"/>
    <cellStyle name="見出し 3 2 2 2 5" xfId="28320"/>
    <cellStyle name="見出し 3 2 2 2 5 2" xfId="28321"/>
    <cellStyle name="見出し 3 2 2 2 5 2 2" xfId="28322"/>
    <cellStyle name="見出し 3 2 2 2 5 3" xfId="28323"/>
    <cellStyle name="見出し 3 2 2 2 6" xfId="28324"/>
    <cellStyle name="見出し 3 2 2 3" xfId="28325"/>
    <cellStyle name="見出し 3 2 2 3 2" xfId="28326"/>
    <cellStyle name="見出し 3 2 2 3 2 2" xfId="28327"/>
    <cellStyle name="見出し 3 2 2 3 3" xfId="28328"/>
    <cellStyle name="見出し 3 2 2 4" xfId="28329"/>
    <cellStyle name="見出し 3 2 2 4 2" xfId="28330"/>
    <cellStyle name="見出し 3 2 2 4 2 2" xfId="28331"/>
    <cellStyle name="見出し 3 2 2 4 3" xfId="28332"/>
    <cellStyle name="見出し 3 2 2 5" xfId="28333"/>
    <cellStyle name="見出し 3 2 2 5 2" xfId="28334"/>
    <cellStyle name="見出し 3 2 2 5 2 2" xfId="28335"/>
    <cellStyle name="見出し 3 2 2 5 3" xfId="28336"/>
    <cellStyle name="見出し 3 2 2 6" xfId="28337"/>
    <cellStyle name="見出し 3 2 2 6 2" xfId="28338"/>
    <cellStyle name="見出し 3 2 2 6 2 2" xfId="28339"/>
    <cellStyle name="見出し 3 2 2 6 3" xfId="28340"/>
    <cellStyle name="見出し 3 2 2 7" xfId="28341"/>
    <cellStyle name="見出し 3 2 3" xfId="28342"/>
    <cellStyle name="見出し 3 2 3 2" xfId="28343"/>
    <cellStyle name="見出し 3 2 3 2 2" xfId="28344"/>
    <cellStyle name="見出し 3 2 3 2 2 2" xfId="28345"/>
    <cellStyle name="見出し 3 2 3 2 3" xfId="28346"/>
    <cellStyle name="見出し 3 2 3 3" xfId="28347"/>
    <cellStyle name="見出し 3 2 3 3 2" xfId="28348"/>
    <cellStyle name="見出し 3 2 3 3 2 2" xfId="28349"/>
    <cellStyle name="見出し 3 2 3 3 3" xfId="28350"/>
    <cellStyle name="見出し 3 2 3 4" xfId="28351"/>
    <cellStyle name="見出し 3 2 3 4 2" xfId="28352"/>
    <cellStyle name="見出し 3 2 3 4 2 2" xfId="28353"/>
    <cellStyle name="見出し 3 2 3 4 3" xfId="28354"/>
    <cellStyle name="見出し 3 2 3 5" xfId="28355"/>
    <cellStyle name="見出し 3 2 3 5 2" xfId="28356"/>
    <cellStyle name="見出し 3 2 3 5 2 2" xfId="28357"/>
    <cellStyle name="見出し 3 2 3 5 3" xfId="28358"/>
    <cellStyle name="見出し 3 2 3 6" xfId="28359"/>
    <cellStyle name="見出し 3 2 4" xfId="28360"/>
    <cellStyle name="見出し 3 2 4 2" xfId="28361"/>
    <cellStyle name="見出し 3 2 4 2 2" xfId="28362"/>
    <cellStyle name="見出し 3 2 4 3" xfId="28363"/>
    <cellStyle name="見出し 3 2 5" xfId="28364"/>
    <cellStyle name="見出し 3 2 5 2" xfId="28365"/>
    <cellStyle name="見出し 3 2 5 2 2" xfId="28366"/>
    <cellStyle name="見出し 3 2 5 3" xfId="28367"/>
    <cellStyle name="見出し 3 2 6" xfId="28368"/>
    <cellStyle name="見出し 3 2 6 2" xfId="28369"/>
    <cellStyle name="見出し 3 2 6 2 2" xfId="28370"/>
    <cellStyle name="見出し 3 2 6 3" xfId="28371"/>
    <cellStyle name="見出し 3 2 7" xfId="28372"/>
    <cellStyle name="見出し 3 2 7 2" xfId="28373"/>
    <cellStyle name="見出し 3 2 7 2 2" xfId="28374"/>
    <cellStyle name="見出し 3 2 7 3" xfId="28375"/>
    <cellStyle name="見出し 3 2 8" xfId="28376"/>
    <cellStyle name="見出し 3 2 8 2" xfId="28377"/>
    <cellStyle name="見出し 3 2 9" xfId="28378"/>
    <cellStyle name="見出し 3 20" xfId="28379"/>
    <cellStyle name="見出し 3 20 10" xfId="28380"/>
    <cellStyle name="見出し 3 20 2" xfId="28381"/>
    <cellStyle name="見出し 3 20 2 2" xfId="28382"/>
    <cellStyle name="見出し 3 20 2 2 2" xfId="28383"/>
    <cellStyle name="見出し 3 20 2 2 2 2" xfId="28384"/>
    <cellStyle name="見出し 3 20 2 2 2 2 2" xfId="28385"/>
    <cellStyle name="見出し 3 20 2 2 2 3" xfId="28386"/>
    <cellStyle name="見出し 3 20 2 2 3" xfId="28387"/>
    <cellStyle name="見出し 3 20 2 2 3 2" xfId="28388"/>
    <cellStyle name="見出し 3 20 2 2 3 2 2" xfId="28389"/>
    <cellStyle name="見出し 3 20 2 2 3 3" xfId="28390"/>
    <cellStyle name="見出し 3 20 2 2 4" xfId="28391"/>
    <cellStyle name="見出し 3 20 2 2 4 2" xfId="28392"/>
    <cellStyle name="見出し 3 20 2 2 4 2 2" xfId="28393"/>
    <cellStyle name="見出し 3 20 2 2 4 3" xfId="28394"/>
    <cellStyle name="見出し 3 20 2 2 5" xfId="28395"/>
    <cellStyle name="見出し 3 20 2 2 5 2" xfId="28396"/>
    <cellStyle name="見出し 3 20 2 2 5 2 2" xfId="28397"/>
    <cellStyle name="見出し 3 20 2 2 5 3" xfId="28398"/>
    <cellStyle name="見出し 3 20 2 2 6" xfId="28399"/>
    <cellStyle name="見出し 3 20 2 3" xfId="28400"/>
    <cellStyle name="見出し 3 20 2 3 2" xfId="28401"/>
    <cellStyle name="見出し 3 20 2 3 2 2" xfId="28402"/>
    <cellStyle name="見出し 3 20 2 3 3" xfId="28403"/>
    <cellStyle name="見出し 3 20 2 4" xfId="28404"/>
    <cellStyle name="見出し 3 20 2 4 2" xfId="28405"/>
    <cellStyle name="見出し 3 20 2 4 2 2" xfId="28406"/>
    <cellStyle name="見出し 3 20 2 4 3" xfId="28407"/>
    <cellStyle name="見出し 3 20 2 5" xfId="28408"/>
    <cellStyle name="見出し 3 20 2 5 2" xfId="28409"/>
    <cellStyle name="見出し 3 20 2 5 2 2" xfId="28410"/>
    <cellStyle name="見出し 3 20 2 5 3" xfId="28411"/>
    <cellStyle name="見出し 3 20 2 6" xfId="28412"/>
    <cellStyle name="見出し 3 20 2 6 2" xfId="28413"/>
    <cellStyle name="見出し 3 20 2 6 2 2" xfId="28414"/>
    <cellStyle name="見出し 3 20 2 6 3" xfId="28415"/>
    <cellStyle name="見出し 3 20 2 7" xfId="28416"/>
    <cellStyle name="見出し 3 20 3" xfId="28417"/>
    <cellStyle name="見出し 3 20 3 2" xfId="28418"/>
    <cellStyle name="見出し 3 20 3 2 2" xfId="28419"/>
    <cellStyle name="見出し 3 20 3 2 2 2" xfId="28420"/>
    <cellStyle name="見出し 3 20 3 2 3" xfId="28421"/>
    <cellStyle name="見出し 3 20 3 3" xfId="28422"/>
    <cellStyle name="見出し 3 20 3 3 2" xfId="28423"/>
    <cellStyle name="見出し 3 20 3 3 2 2" xfId="28424"/>
    <cellStyle name="見出し 3 20 3 3 3" xfId="28425"/>
    <cellStyle name="見出し 3 20 3 4" xfId="28426"/>
    <cellStyle name="見出し 3 20 3 4 2" xfId="28427"/>
    <cellStyle name="見出し 3 20 3 4 2 2" xfId="28428"/>
    <cellStyle name="見出し 3 20 3 4 3" xfId="28429"/>
    <cellStyle name="見出し 3 20 3 5" xfId="28430"/>
    <cellStyle name="見出し 3 20 3 5 2" xfId="28431"/>
    <cellStyle name="見出し 3 20 3 5 2 2" xfId="28432"/>
    <cellStyle name="見出し 3 20 3 5 3" xfId="28433"/>
    <cellStyle name="見出し 3 20 3 6" xfId="28434"/>
    <cellStyle name="見出し 3 20 4" xfId="28435"/>
    <cellStyle name="見出し 3 20 4 2" xfId="28436"/>
    <cellStyle name="見出し 3 20 4 2 2" xfId="28437"/>
    <cellStyle name="見出し 3 20 4 3" xfId="28438"/>
    <cellStyle name="見出し 3 20 5" xfId="28439"/>
    <cellStyle name="見出し 3 20 5 2" xfId="28440"/>
    <cellStyle name="見出し 3 20 5 2 2" xfId="28441"/>
    <cellStyle name="見出し 3 20 5 3" xfId="28442"/>
    <cellStyle name="見出し 3 20 6" xfId="28443"/>
    <cellStyle name="見出し 3 20 6 2" xfId="28444"/>
    <cellStyle name="見出し 3 20 6 2 2" xfId="28445"/>
    <cellStyle name="見出し 3 20 6 3" xfId="28446"/>
    <cellStyle name="見出し 3 20 7" xfId="28447"/>
    <cellStyle name="見出し 3 20 7 2" xfId="28448"/>
    <cellStyle name="見出し 3 20 7 2 2" xfId="28449"/>
    <cellStyle name="見出し 3 20 7 3" xfId="28450"/>
    <cellStyle name="見出し 3 20 8" xfId="28451"/>
    <cellStyle name="見出し 3 20 8 2" xfId="28452"/>
    <cellStyle name="見出し 3 20 9" xfId="28453"/>
    <cellStyle name="見出し 3 21" xfId="28454"/>
    <cellStyle name="見出し 3 21 10" xfId="28455"/>
    <cellStyle name="見出し 3 21 2" xfId="28456"/>
    <cellStyle name="見出し 3 21 2 2" xfId="28457"/>
    <cellStyle name="見出し 3 21 2 2 2" xfId="28458"/>
    <cellStyle name="見出し 3 21 2 2 2 2" xfId="28459"/>
    <cellStyle name="見出し 3 21 2 2 2 2 2" xfId="28460"/>
    <cellStyle name="見出し 3 21 2 2 2 3" xfId="28461"/>
    <cellStyle name="見出し 3 21 2 2 3" xfId="28462"/>
    <cellStyle name="見出し 3 21 2 2 3 2" xfId="28463"/>
    <cellStyle name="見出し 3 21 2 2 3 2 2" xfId="28464"/>
    <cellStyle name="見出し 3 21 2 2 3 3" xfId="28465"/>
    <cellStyle name="見出し 3 21 2 2 4" xfId="28466"/>
    <cellStyle name="見出し 3 21 2 2 4 2" xfId="28467"/>
    <cellStyle name="見出し 3 21 2 2 4 2 2" xfId="28468"/>
    <cellStyle name="見出し 3 21 2 2 4 3" xfId="28469"/>
    <cellStyle name="見出し 3 21 2 2 5" xfId="28470"/>
    <cellStyle name="見出し 3 21 2 2 5 2" xfId="28471"/>
    <cellStyle name="見出し 3 21 2 2 5 2 2" xfId="28472"/>
    <cellStyle name="見出し 3 21 2 2 5 3" xfId="28473"/>
    <cellStyle name="見出し 3 21 2 2 6" xfId="28474"/>
    <cellStyle name="見出し 3 21 2 3" xfId="28475"/>
    <cellStyle name="見出し 3 21 2 3 2" xfId="28476"/>
    <cellStyle name="見出し 3 21 2 3 2 2" xfId="28477"/>
    <cellStyle name="見出し 3 21 2 3 3" xfId="28478"/>
    <cellStyle name="見出し 3 21 2 4" xfId="28479"/>
    <cellStyle name="見出し 3 21 2 4 2" xfId="28480"/>
    <cellStyle name="見出し 3 21 2 4 2 2" xfId="28481"/>
    <cellStyle name="見出し 3 21 2 4 3" xfId="28482"/>
    <cellStyle name="見出し 3 21 2 5" xfId="28483"/>
    <cellStyle name="見出し 3 21 2 5 2" xfId="28484"/>
    <cellStyle name="見出し 3 21 2 5 2 2" xfId="28485"/>
    <cellStyle name="見出し 3 21 2 5 3" xfId="28486"/>
    <cellStyle name="見出し 3 21 2 6" xfId="28487"/>
    <cellStyle name="見出し 3 21 2 6 2" xfId="28488"/>
    <cellStyle name="見出し 3 21 2 6 2 2" xfId="28489"/>
    <cellStyle name="見出し 3 21 2 6 3" xfId="28490"/>
    <cellStyle name="見出し 3 21 2 7" xfId="28491"/>
    <cellStyle name="見出し 3 21 3" xfId="28492"/>
    <cellStyle name="見出し 3 21 3 2" xfId="28493"/>
    <cellStyle name="見出し 3 21 3 2 2" xfId="28494"/>
    <cellStyle name="見出し 3 21 3 2 2 2" xfId="28495"/>
    <cellStyle name="見出し 3 21 3 2 3" xfId="28496"/>
    <cellStyle name="見出し 3 21 3 3" xfId="28497"/>
    <cellStyle name="見出し 3 21 3 3 2" xfId="28498"/>
    <cellStyle name="見出し 3 21 3 3 2 2" xfId="28499"/>
    <cellStyle name="見出し 3 21 3 3 3" xfId="28500"/>
    <cellStyle name="見出し 3 21 3 4" xfId="28501"/>
    <cellStyle name="見出し 3 21 3 4 2" xfId="28502"/>
    <cellStyle name="見出し 3 21 3 4 2 2" xfId="28503"/>
    <cellStyle name="見出し 3 21 3 4 3" xfId="28504"/>
    <cellStyle name="見出し 3 21 3 5" xfId="28505"/>
    <cellStyle name="見出し 3 21 3 5 2" xfId="28506"/>
    <cellStyle name="見出し 3 21 3 5 2 2" xfId="28507"/>
    <cellStyle name="見出し 3 21 3 5 3" xfId="28508"/>
    <cellStyle name="見出し 3 21 3 6" xfId="28509"/>
    <cellStyle name="見出し 3 21 4" xfId="28510"/>
    <cellStyle name="見出し 3 21 4 2" xfId="28511"/>
    <cellStyle name="見出し 3 21 4 2 2" xfId="28512"/>
    <cellStyle name="見出し 3 21 4 3" xfId="28513"/>
    <cellStyle name="見出し 3 21 5" xfId="28514"/>
    <cellStyle name="見出し 3 21 5 2" xfId="28515"/>
    <cellStyle name="見出し 3 21 5 2 2" xfId="28516"/>
    <cellStyle name="見出し 3 21 5 3" xfId="28517"/>
    <cellStyle name="見出し 3 21 6" xfId="28518"/>
    <cellStyle name="見出し 3 21 6 2" xfId="28519"/>
    <cellStyle name="見出し 3 21 6 2 2" xfId="28520"/>
    <cellStyle name="見出し 3 21 6 3" xfId="28521"/>
    <cellStyle name="見出し 3 21 7" xfId="28522"/>
    <cellStyle name="見出し 3 21 7 2" xfId="28523"/>
    <cellStyle name="見出し 3 21 7 2 2" xfId="28524"/>
    <cellStyle name="見出し 3 21 7 3" xfId="28525"/>
    <cellStyle name="見出し 3 21 8" xfId="28526"/>
    <cellStyle name="見出し 3 21 8 2" xfId="28527"/>
    <cellStyle name="見出し 3 21 9" xfId="28528"/>
    <cellStyle name="見出し 3 22" xfId="28529"/>
    <cellStyle name="見出し 3 22 10" xfId="28530"/>
    <cellStyle name="見出し 3 22 2" xfId="28531"/>
    <cellStyle name="見出し 3 22 2 2" xfId="28532"/>
    <cellStyle name="見出し 3 22 2 2 2" xfId="28533"/>
    <cellStyle name="見出し 3 22 2 2 2 2" xfId="28534"/>
    <cellStyle name="見出し 3 22 2 2 2 2 2" xfId="28535"/>
    <cellStyle name="見出し 3 22 2 2 2 3" xfId="28536"/>
    <cellStyle name="見出し 3 22 2 2 3" xfId="28537"/>
    <cellStyle name="見出し 3 22 2 2 3 2" xfId="28538"/>
    <cellStyle name="見出し 3 22 2 2 3 2 2" xfId="28539"/>
    <cellStyle name="見出し 3 22 2 2 3 3" xfId="28540"/>
    <cellStyle name="見出し 3 22 2 2 4" xfId="28541"/>
    <cellStyle name="見出し 3 22 2 2 4 2" xfId="28542"/>
    <cellStyle name="見出し 3 22 2 2 4 2 2" xfId="28543"/>
    <cellStyle name="見出し 3 22 2 2 4 3" xfId="28544"/>
    <cellStyle name="見出し 3 22 2 2 5" xfId="28545"/>
    <cellStyle name="見出し 3 22 2 2 5 2" xfId="28546"/>
    <cellStyle name="見出し 3 22 2 2 5 2 2" xfId="28547"/>
    <cellStyle name="見出し 3 22 2 2 5 3" xfId="28548"/>
    <cellStyle name="見出し 3 22 2 2 6" xfId="28549"/>
    <cellStyle name="見出し 3 22 2 3" xfId="28550"/>
    <cellStyle name="見出し 3 22 2 3 2" xfId="28551"/>
    <cellStyle name="見出し 3 22 2 3 2 2" xfId="28552"/>
    <cellStyle name="見出し 3 22 2 3 3" xfId="28553"/>
    <cellStyle name="見出し 3 22 2 4" xfId="28554"/>
    <cellStyle name="見出し 3 22 2 4 2" xfId="28555"/>
    <cellStyle name="見出し 3 22 2 4 2 2" xfId="28556"/>
    <cellStyle name="見出し 3 22 2 4 3" xfId="28557"/>
    <cellStyle name="見出し 3 22 2 5" xfId="28558"/>
    <cellStyle name="見出し 3 22 2 5 2" xfId="28559"/>
    <cellStyle name="見出し 3 22 2 5 2 2" xfId="28560"/>
    <cellStyle name="見出し 3 22 2 5 3" xfId="28561"/>
    <cellStyle name="見出し 3 22 2 6" xfId="28562"/>
    <cellStyle name="見出し 3 22 2 6 2" xfId="28563"/>
    <cellStyle name="見出し 3 22 2 6 2 2" xfId="28564"/>
    <cellStyle name="見出し 3 22 2 6 3" xfId="28565"/>
    <cellStyle name="見出し 3 22 2 7" xfId="28566"/>
    <cellStyle name="見出し 3 22 3" xfId="28567"/>
    <cellStyle name="見出し 3 22 3 2" xfId="28568"/>
    <cellStyle name="見出し 3 22 3 2 2" xfId="28569"/>
    <cellStyle name="見出し 3 22 3 2 2 2" xfId="28570"/>
    <cellStyle name="見出し 3 22 3 2 3" xfId="28571"/>
    <cellStyle name="見出し 3 22 3 3" xfId="28572"/>
    <cellStyle name="見出し 3 22 3 3 2" xfId="28573"/>
    <cellStyle name="見出し 3 22 3 3 2 2" xfId="28574"/>
    <cellStyle name="見出し 3 22 3 3 3" xfId="28575"/>
    <cellStyle name="見出し 3 22 3 4" xfId="28576"/>
    <cellStyle name="見出し 3 22 3 4 2" xfId="28577"/>
    <cellStyle name="見出し 3 22 3 4 2 2" xfId="28578"/>
    <cellStyle name="見出し 3 22 3 4 3" xfId="28579"/>
    <cellStyle name="見出し 3 22 3 5" xfId="28580"/>
    <cellStyle name="見出し 3 22 3 5 2" xfId="28581"/>
    <cellStyle name="見出し 3 22 3 5 2 2" xfId="28582"/>
    <cellStyle name="見出し 3 22 3 5 3" xfId="28583"/>
    <cellStyle name="見出し 3 22 3 6" xfId="28584"/>
    <cellStyle name="見出し 3 22 4" xfId="28585"/>
    <cellStyle name="見出し 3 22 4 2" xfId="28586"/>
    <cellStyle name="見出し 3 22 4 2 2" xfId="28587"/>
    <cellStyle name="見出し 3 22 4 3" xfId="28588"/>
    <cellStyle name="見出し 3 22 5" xfId="28589"/>
    <cellStyle name="見出し 3 22 5 2" xfId="28590"/>
    <cellStyle name="見出し 3 22 5 2 2" xfId="28591"/>
    <cellStyle name="見出し 3 22 5 3" xfId="28592"/>
    <cellStyle name="見出し 3 22 6" xfId="28593"/>
    <cellStyle name="見出し 3 22 6 2" xfId="28594"/>
    <cellStyle name="見出し 3 22 6 2 2" xfId="28595"/>
    <cellStyle name="見出し 3 22 6 3" xfId="28596"/>
    <cellStyle name="見出し 3 22 7" xfId="28597"/>
    <cellStyle name="見出し 3 22 7 2" xfId="28598"/>
    <cellStyle name="見出し 3 22 7 2 2" xfId="28599"/>
    <cellStyle name="見出し 3 22 7 3" xfId="28600"/>
    <cellStyle name="見出し 3 22 8" xfId="28601"/>
    <cellStyle name="見出し 3 22 8 2" xfId="28602"/>
    <cellStyle name="見出し 3 22 9" xfId="28603"/>
    <cellStyle name="見出し 3 23" xfId="28604"/>
    <cellStyle name="見出し 3 23 10" xfId="28605"/>
    <cellStyle name="見出し 3 23 2" xfId="28606"/>
    <cellStyle name="見出し 3 23 2 2" xfId="28607"/>
    <cellStyle name="見出し 3 23 2 2 2" xfId="28608"/>
    <cellStyle name="見出し 3 23 2 2 2 2" xfId="28609"/>
    <cellStyle name="見出し 3 23 2 2 2 2 2" xfId="28610"/>
    <cellStyle name="見出し 3 23 2 2 2 3" xfId="28611"/>
    <cellStyle name="見出し 3 23 2 2 3" xfId="28612"/>
    <cellStyle name="見出し 3 23 2 2 3 2" xfId="28613"/>
    <cellStyle name="見出し 3 23 2 2 3 2 2" xfId="28614"/>
    <cellStyle name="見出し 3 23 2 2 3 3" xfId="28615"/>
    <cellStyle name="見出し 3 23 2 2 4" xfId="28616"/>
    <cellStyle name="見出し 3 23 2 2 4 2" xfId="28617"/>
    <cellStyle name="見出し 3 23 2 2 4 2 2" xfId="28618"/>
    <cellStyle name="見出し 3 23 2 2 4 3" xfId="28619"/>
    <cellStyle name="見出し 3 23 2 2 5" xfId="28620"/>
    <cellStyle name="見出し 3 23 2 2 5 2" xfId="28621"/>
    <cellStyle name="見出し 3 23 2 2 5 2 2" xfId="28622"/>
    <cellStyle name="見出し 3 23 2 2 5 3" xfId="28623"/>
    <cellStyle name="見出し 3 23 2 2 6" xfId="28624"/>
    <cellStyle name="見出し 3 23 2 3" xfId="28625"/>
    <cellStyle name="見出し 3 23 2 3 2" xfId="28626"/>
    <cellStyle name="見出し 3 23 2 3 2 2" xfId="28627"/>
    <cellStyle name="見出し 3 23 2 3 3" xfId="28628"/>
    <cellStyle name="見出し 3 23 2 4" xfId="28629"/>
    <cellStyle name="見出し 3 23 2 4 2" xfId="28630"/>
    <cellStyle name="見出し 3 23 2 4 2 2" xfId="28631"/>
    <cellStyle name="見出し 3 23 2 4 3" xfId="28632"/>
    <cellStyle name="見出し 3 23 2 5" xfId="28633"/>
    <cellStyle name="見出し 3 23 2 5 2" xfId="28634"/>
    <cellStyle name="見出し 3 23 2 5 2 2" xfId="28635"/>
    <cellStyle name="見出し 3 23 2 5 3" xfId="28636"/>
    <cellStyle name="見出し 3 23 2 6" xfId="28637"/>
    <cellStyle name="見出し 3 23 2 6 2" xfId="28638"/>
    <cellStyle name="見出し 3 23 2 6 2 2" xfId="28639"/>
    <cellStyle name="見出し 3 23 2 6 3" xfId="28640"/>
    <cellStyle name="見出し 3 23 2 7" xfId="28641"/>
    <cellStyle name="見出し 3 23 3" xfId="28642"/>
    <cellStyle name="見出し 3 23 3 2" xfId="28643"/>
    <cellStyle name="見出し 3 23 3 2 2" xfId="28644"/>
    <cellStyle name="見出し 3 23 3 2 2 2" xfId="28645"/>
    <cellStyle name="見出し 3 23 3 2 3" xfId="28646"/>
    <cellStyle name="見出し 3 23 3 3" xfId="28647"/>
    <cellStyle name="見出し 3 23 3 3 2" xfId="28648"/>
    <cellStyle name="見出し 3 23 3 3 2 2" xfId="28649"/>
    <cellStyle name="見出し 3 23 3 3 3" xfId="28650"/>
    <cellStyle name="見出し 3 23 3 4" xfId="28651"/>
    <cellStyle name="見出し 3 23 3 4 2" xfId="28652"/>
    <cellStyle name="見出し 3 23 3 4 2 2" xfId="28653"/>
    <cellStyle name="見出し 3 23 3 4 3" xfId="28654"/>
    <cellStyle name="見出し 3 23 3 5" xfId="28655"/>
    <cellStyle name="見出し 3 23 3 5 2" xfId="28656"/>
    <cellStyle name="見出し 3 23 3 5 2 2" xfId="28657"/>
    <cellStyle name="見出し 3 23 3 5 3" xfId="28658"/>
    <cellStyle name="見出し 3 23 3 6" xfId="28659"/>
    <cellStyle name="見出し 3 23 4" xfId="28660"/>
    <cellStyle name="見出し 3 23 4 2" xfId="28661"/>
    <cellStyle name="見出し 3 23 4 2 2" xfId="28662"/>
    <cellStyle name="見出し 3 23 4 3" xfId="28663"/>
    <cellStyle name="見出し 3 23 5" xfId="28664"/>
    <cellStyle name="見出し 3 23 5 2" xfId="28665"/>
    <cellStyle name="見出し 3 23 5 2 2" xfId="28666"/>
    <cellStyle name="見出し 3 23 5 3" xfId="28667"/>
    <cellStyle name="見出し 3 23 6" xfId="28668"/>
    <cellStyle name="見出し 3 23 6 2" xfId="28669"/>
    <cellStyle name="見出し 3 23 6 2 2" xfId="28670"/>
    <cellStyle name="見出し 3 23 6 3" xfId="28671"/>
    <cellStyle name="見出し 3 23 7" xfId="28672"/>
    <cellStyle name="見出し 3 23 7 2" xfId="28673"/>
    <cellStyle name="見出し 3 23 7 2 2" xfId="28674"/>
    <cellStyle name="見出し 3 23 7 3" xfId="28675"/>
    <cellStyle name="見出し 3 23 8" xfId="28676"/>
    <cellStyle name="見出し 3 23 8 2" xfId="28677"/>
    <cellStyle name="見出し 3 23 9" xfId="28678"/>
    <cellStyle name="見出し 3 24" xfId="28679"/>
    <cellStyle name="見出し 3 24 10" xfId="28680"/>
    <cellStyle name="見出し 3 24 2" xfId="28681"/>
    <cellStyle name="見出し 3 24 2 2" xfId="28682"/>
    <cellStyle name="見出し 3 24 2 2 2" xfId="28683"/>
    <cellStyle name="見出し 3 24 2 2 2 2" xfId="28684"/>
    <cellStyle name="見出し 3 24 2 2 2 2 2" xfId="28685"/>
    <cellStyle name="見出し 3 24 2 2 2 3" xfId="28686"/>
    <cellStyle name="見出し 3 24 2 2 3" xfId="28687"/>
    <cellStyle name="見出し 3 24 2 2 3 2" xfId="28688"/>
    <cellStyle name="見出し 3 24 2 2 3 2 2" xfId="28689"/>
    <cellStyle name="見出し 3 24 2 2 3 3" xfId="28690"/>
    <cellStyle name="見出し 3 24 2 2 4" xfId="28691"/>
    <cellStyle name="見出し 3 24 2 2 4 2" xfId="28692"/>
    <cellStyle name="見出し 3 24 2 2 4 2 2" xfId="28693"/>
    <cellStyle name="見出し 3 24 2 2 4 3" xfId="28694"/>
    <cellStyle name="見出し 3 24 2 2 5" xfId="28695"/>
    <cellStyle name="見出し 3 24 2 2 5 2" xfId="28696"/>
    <cellStyle name="見出し 3 24 2 2 5 2 2" xfId="28697"/>
    <cellStyle name="見出し 3 24 2 2 5 3" xfId="28698"/>
    <cellStyle name="見出し 3 24 2 2 6" xfId="28699"/>
    <cellStyle name="見出し 3 24 2 3" xfId="28700"/>
    <cellStyle name="見出し 3 24 2 3 2" xfId="28701"/>
    <cellStyle name="見出し 3 24 2 3 2 2" xfId="28702"/>
    <cellStyle name="見出し 3 24 2 3 3" xfId="28703"/>
    <cellStyle name="見出し 3 24 2 4" xfId="28704"/>
    <cellStyle name="見出し 3 24 2 4 2" xfId="28705"/>
    <cellStyle name="見出し 3 24 2 4 2 2" xfId="28706"/>
    <cellStyle name="見出し 3 24 2 4 3" xfId="28707"/>
    <cellStyle name="見出し 3 24 2 5" xfId="28708"/>
    <cellStyle name="見出し 3 24 2 5 2" xfId="28709"/>
    <cellStyle name="見出し 3 24 2 5 2 2" xfId="28710"/>
    <cellStyle name="見出し 3 24 2 5 3" xfId="28711"/>
    <cellStyle name="見出し 3 24 2 6" xfId="28712"/>
    <cellStyle name="見出し 3 24 2 6 2" xfId="28713"/>
    <cellStyle name="見出し 3 24 2 6 2 2" xfId="28714"/>
    <cellStyle name="見出し 3 24 2 6 3" xfId="28715"/>
    <cellStyle name="見出し 3 24 2 7" xfId="28716"/>
    <cellStyle name="見出し 3 24 3" xfId="28717"/>
    <cellStyle name="見出し 3 24 3 2" xfId="28718"/>
    <cellStyle name="見出し 3 24 3 2 2" xfId="28719"/>
    <cellStyle name="見出し 3 24 3 2 2 2" xfId="28720"/>
    <cellStyle name="見出し 3 24 3 2 3" xfId="28721"/>
    <cellStyle name="見出し 3 24 3 3" xfId="28722"/>
    <cellStyle name="見出し 3 24 3 3 2" xfId="28723"/>
    <cellStyle name="見出し 3 24 3 3 2 2" xfId="28724"/>
    <cellStyle name="見出し 3 24 3 3 3" xfId="28725"/>
    <cellStyle name="見出し 3 24 3 4" xfId="28726"/>
    <cellStyle name="見出し 3 24 3 4 2" xfId="28727"/>
    <cellStyle name="見出し 3 24 3 4 2 2" xfId="28728"/>
    <cellStyle name="見出し 3 24 3 4 3" xfId="28729"/>
    <cellStyle name="見出し 3 24 3 5" xfId="28730"/>
    <cellStyle name="見出し 3 24 3 5 2" xfId="28731"/>
    <cellStyle name="見出し 3 24 3 5 2 2" xfId="28732"/>
    <cellStyle name="見出し 3 24 3 5 3" xfId="28733"/>
    <cellStyle name="見出し 3 24 3 6" xfId="28734"/>
    <cellStyle name="見出し 3 24 4" xfId="28735"/>
    <cellStyle name="見出し 3 24 4 2" xfId="28736"/>
    <cellStyle name="見出し 3 24 4 2 2" xfId="28737"/>
    <cellStyle name="見出し 3 24 4 3" xfId="28738"/>
    <cellStyle name="見出し 3 24 5" xfId="28739"/>
    <cellStyle name="見出し 3 24 5 2" xfId="28740"/>
    <cellStyle name="見出し 3 24 5 2 2" xfId="28741"/>
    <cellStyle name="見出し 3 24 5 3" xfId="28742"/>
    <cellStyle name="見出し 3 24 6" xfId="28743"/>
    <cellStyle name="見出し 3 24 6 2" xfId="28744"/>
    <cellStyle name="見出し 3 24 6 2 2" xfId="28745"/>
    <cellStyle name="見出し 3 24 6 3" xfId="28746"/>
    <cellStyle name="見出し 3 24 7" xfId="28747"/>
    <cellStyle name="見出し 3 24 7 2" xfId="28748"/>
    <cellStyle name="見出し 3 24 7 2 2" xfId="28749"/>
    <cellStyle name="見出し 3 24 7 3" xfId="28750"/>
    <cellStyle name="見出し 3 24 8" xfId="28751"/>
    <cellStyle name="見出し 3 24 8 2" xfId="28752"/>
    <cellStyle name="見出し 3 24 9" xfId="28753"/>
    <cellStyle name="見出し 3 25" xfId="28754"/>
    <cellStyle name="見出し 3 25 10" xfId="28755"/>
    <cellStyle name="見出し 3 25 2" xfId="28756"/>
    <cellStyle name="見出し 3 25 2 2" xfId="28757"/>
    <cellStyle name="見出し 3 25 2 2 2" xfId="28758"/>
    <cellStyle name="見出し 3 25 2 2 2 2" xfId="28759"/>
    <cellStyle name="見出し 3 25 2 2 2 2 2" xfId="28760"/>
    <cellStyle name="見出し 3 25 2 2 2 3" xfId="28761"/>
    <cellStyle name="見出し 3 25 2 2 3" xfId="28762"/>
    <cellStyle name="見出し 3 25 2 2 3 2" xfId="28763"/>
    <cellStyle name="見出し 3 25 2 2 3 2 2" xfId="28764"/>
    <cellStyle name="見出し 3 25 2 2 3 3" xfId="28765"/>
    <cellStyle name="見出し 3 25 2 2 4" xfId="28766"/>
    <cellStyle name="見出し 3 25 2 2 4 2" xfId="28767"/>
    <cellStyle name="見出し 3 25 2 2 4 2 2" xfId="28768"/>
    <cellStyle name="見出し 3 25 2 2 4 3" xfId="28769"/>
    <cellStyle name="見出し 3 25 2 2 5" xfId="28770"/>
    <cellStyle name="見出し 3 25 2 2 5 2" xfId="28771"/>
    <cellStyle name="見出し 3 25 2 2 5 2 2" xfId="28772"/>
    <cellStyle name="見出し 3 25 2 2 5 3" xfId="28773"/>
    <cellStyle name="見出し 3 25 2 2 6" xfId="28774"/>
    <cellStyle name="見出し 3 25 2 3" xfId="28775"/>
    <cellStyle name="見出し 3 25 2 3 2" xfId="28776"/>
    <cellStyle name="見出し 3 25 2 3 2 2" xfId="28777"/>
    <cellStyle name="見出し 3 25 2 3 3" xfId="28778"/>
    <cellStyle name="見出し 3 25 2 4" xfId="28779"/>
    <cellStyle name="見出し 3 25 2 4 2" xfId="28780"/>
    <cellStyle name="見出し 3 25 2 4 2 2" xfId="28781"/>
    <cellStyle name="見出し 3 25 2 4 3" xfId="28782"/>
    <cellStyle name="見出し 3 25 2 5" xfId="28783"/>
    <cellStyle name="見出し 3 25 2 5 2" xfId="28784"/>
    <cellStyle name="見出し 3 25 2 5 2 2" xfId="28785"/>
    <cellStyle name="見出し 3 25 2 5 3" xfId="28786"/>
    <cellStyle name="見出し 3 25 2 6" xfId="28787"/>
    <cellStyle name="見出し 3 25 2 6 2" xfId="28788"/>
    <cellStyle name="見出し 3 25 2 6 2 2" xfId="28789"/>
    <cellStyle name="見出し 3 25 2 6 3" xfId="28790"/>
    <cellStyle name="見出し 3 25 2 7" xfId="28791"/>
    <cellStyle name="見出し 3 25 3" xfId="28792"/>
    <cellStyle name="見出し 3 25 3 2" xfId="28793"/>
    <cellStyle name="見出し 3 25 3 2 2" xfId="28794"/>
    <cellStyle name="見出し 3 25 3 2 2 2" xfId="28795"/>
    <cellStyle name="見出し 3 25 3 2 3" xfId="28796"/>
    <cellStyle name="見出し 3 25 3 3" xfId="28797"/>
    <cellStyle name="見出し 3 25 3 3 2" xfId="28798"/>
    <cellStyle name="見出し 3 25 3 3 2 2" xfId="28799"/>
    <cellStyle name="見出し 3 25 3 3 3" xfId="28800"/>
    <cellStyle name="見出し 3 25 3 4" xfId="28801"/>
    <cellStyle name="見出し 3 25 3 4 2" xfId="28802"/>
    <cellStyle name="見出し 3 25 3 4 2 2" xfId="28803"/>
    <cellStyle name="見出し 3 25 3 4 3" xfId="28804"/>
    <cellStyle name="見出し 3 25 3 5" xfId="28805"/>
    <cellStyle name="見出し 3 25 3 5 2" xfId="28806"/>
    <cellStyle name="見出し 3 25 3 5 2 2" xfId="28807"/>
    <cellStyle name="見出し 3 25 3 5 3" xfId="28808"/>
    <cellStyle name="見出し 3 25 3 6" xfId="28809"/>
    <cellStyle name="見出し 3 25 4" xfId="28810"/>
    <cellStyle name="見出し 3 25 4 2" xfId="28811"/>
    <cellStyle name="見出し 3 25 4 2 2" xfId="28812"/>
    <cellStyle name="見出し 3 25 4 3" xfId="28813"/>
    <cellStyle name="見出し 3 25 5" xfId="28814"/>
    <cellStyle name="見出し 3 25 5 2" xfId="28815"/>
    <cellStyle name="見出し 3 25 5 2 2" xfId="28816"/>
    <cellStyle name="見出し 3 25 5 3" xfId="28817"/>
    <cellStyle name="見出し 3 25 6" xfId="28818"/>
    <cellStyle name="見出し 3 25 6 2" xfId="28819"/>
    <cellStyle name="見出し 3 25 6 2 2" xfId="28820"/>
    <cellStyle name="見出し 3 25 6 3" xfId="28821"/>
    <cellStyle name="見出し 3 25 7" xfId="28822"/>
    <cellStyle name="見出し 3 25 7 2" xfId="28823"/>
    <cellStyle name="見出し 3 25 7 2 2" xfId="28824"/>
    <cellStyle name="見出し 3 25 7 3" xfId="28825"/>
    <cellStyle name="見出し 3 25 8" xfId="28826"/>
    <cellStyle name="見出し 3 25 8 2" xfId="28827"/>
    <cellStyle name="見出し 3 25 9" xfId="28828"/>
    <cellStyle name="見出し 3 26" xfId="28829"/>
    <cellStyle name="見出し 3 26 10" xfId="28830"/>
    <cellStyle name="見出し 3 26 2" xfId="28831"/>
    <cellStyle name="見出し 3 26 2 2" xfId="28832"/>
    <cellStyle name="見出し 3 26 2 2 2" xfId="28833"/>
    <cellStyle name="見出し 3 26 2 2 2 2" xfId="28834"/>
    <cellStyle name="見出し 3 26 2 2 2 2 2" xfId="28835"/>
    <cellStyle name="見出し 3 26 2 2 2 3" xfId="28836"/>
    <cellStyle name="見出し 3 26 2 2 3" xfId="28837"/>
    <cellStyle name="見出し 3 26 2 2 3 2" xfId="28838"/>
    <cellStyle name="見出し 3 26 2 2 3 2 2" xfId="28839"/>
    <cellStyle name="見出し 3 26 2 2 3 3" xfId="28840"/>
    <cellStyle name="見出し 3 26 2 2 4" xfId="28841"/>
    <cellStyle name="見出し 3 26 2 2 4 2" xfId="28842"/>
    <cellStyle name="見出し 3 26 2 2 4 2 2" xfId="28843"/>
    <cellStyle name="見出し 3 26 2 2 4 3" xfId="28844"/>
    <cellStyle name="見出し 3 26 2 2 5" xfId="28845"/>
    <cellStyle name="見出し 3 26 2 2 5 2" xfId="28846"/>
    <cellStyle name="見出し 3 26 2 2 5 2 2" xfId="28847"/>
    <cellStyle name="見出し 3 26 2 2 5 3" xfId="28848"/>
    <cellStyle name="見出し 3 26 2 2 6" xfId="28849"/>
    <cellStyle name="見出し 3 26 2 3" xfId="28850"/>
    <cellStyle name="見出し 3 26 2 3 2" xfId="28851"/>
    <cellStyle name="見出し 3 26 2 3 2 2" xfId="28852"/>
    <cellStyle name="見出し 3 26 2 3 3" xfId="28853"/>
    <cellStyle name="見出し 3 26 2 4" xfId="28854"/>
    <cellStyle name="見出し 3 26 2 4 2" xfId="28855"/>
    <cellStyle name="見出し 3 26 2 4 2 2" xfId="28856"/>
    <cellStyle name="見出し 3 26 2 4 3" xfId="28857"/>
    <cellStyle name="見出し 3 26 2 5" xfId="28858"/>
    <cellStyle name="見出し 3 26 2 5 2" xfId="28859"/>
    <cellStyle name="見出し 3 26 2 5 2 2" xfId="28860"/>
    <cellStyle name="見出し 3 26 2 5 3" xfId="28861"/>
    <cellStyle name="見出し 3 26 2 6" xfId="28862"/>
    <cellStyle name="見出し 3 26 2 6 2" xfId="28863"/>
    <cellStyle name="見出し 3 26 2 6 2 2" xfId="28864"/>
    <cellStyle name="見出し 3 26 2 6 3" xfId="28865"/>
    <cellStyle name="見出し 3 26 2 7" xfId="28866"/>
    <cellStyle name="見出し 3 26 3" xfId="28867"/>
    <cellStyle name="見出し 3 26 3 2" xfId="28868"/>
    <cellStyle name="見出し 3 26 3 2 2" xfId="28869"/>
    <cellStyle name="見出し 3 26 3 2 2 2" xfId="28870"/>
    <cellStyle name="見出し 3 26 3 2 3" xfId="28871"/>
    <cellStyle name="見出し 3 26 3 3" xfId="28872"/>
    <cellStyle name="見出し 3 26 3 3 2" xfId="28873"/>
    <cellStyle name="見出し 3 26 3 3 2 2" xfId="28874"/>
    <cellStyle name="見出し 3 26 3 3 3" xfId="28875"/>
    <cellStyle name="見出し 3 26 3 4" xfId="28876"/>
    <cellStyle name="見出し 3 26 3 4 2" xfId="28877"/>
    <cellStyle name="見出し 3 26 3 4 2 2" xfId="28878"/>
    <cellStyle name="見出し 3 26 3 4 3" xfId="28879"/>
    <cellStyle name="見出し 3 26 3 5" xfId="28880"/>
    <cellStyle name="見出し 3 26 3 5 2" xfId="28881"/>
    <cellStyle name="見出し 3 26 3 5 2 2" xfId="28882"/>
    <cellStyle name="見出し 3 26 3 5 3" xfId="28883"/>
    <cellStyle name="見出し 3 26 3 6" xfId="28884"/>
    <cellStyle name="見出し 3 26 4" xfId="28885"/>
    <cellStyle name="見出し 3 26 4 2" xfId="28886"/>
    <cellStyle name="見出し 3 26 4 2 2" xfId="28887"/>
    <cellStyle name="見出し 3 26 4 3" xfId="28888"/>
    <cellStyle name="見出し 3 26 5" xfId="28889"/>
    <cellStyle name="見出し 3 26 5 2" xfId="28890"/>
    <cellStyle name="見出し 3 26 5 2 2" xfId="28891"/>
    <cellStyle name="見出し 3 26 5 3" xfId="28892"/>
    <cellStyle name="見出し 3 26 6" xfId="28893"/>
    <cellStyle name="見出し 3 26 6 2" xfId="28894"/>
    <cellStyle name="見出し 3 26 6 2 2" xfId="28895"/>
    <cellStyle name="見出し 3 26 6 3" xfId="28896"/>
    <cellStyle name="見出し 3 26 7" xfId="28897"/>
    <cellStyle name="見出し 3 26 7 2" xfId="28898"/>
    <cellStyle name="見出し 3 26 7 2 2" xfId="28899"/>
    <cellStyle name="見出し 3 26 7 3" xfId="28900"/>
    <cellStyle name="見出し 3 26 8" xfId="28901"/>
    <cellStyle name="見出し 3 26 8 2" xfId="28902"/>
    <cellStyle name="見出し 3 26 9" xfId="28903"/>
    <cellStyle name="見出し 3 27" xfId="28904"/>
    <cellStyle name="見出し 3 27 10" xfId="28905"/>
    <cellStyle name="見出し 3 27 2" xfId="28906"/>
    <cellStyle name="見出し 3 27 2 2" xfId="28907"/>
    <cellStyle name="見出し 3 27 2 2 2" xfId="28908"/>
    <cellStyle name="見出し 3 27 2 2 2 2" xfId="28909"/>
    <cellStyle name="見出し 3 27 2 2 2 2 2" xfId="28910"/>
    <cellStyle name="見出し 3 27 2 2 2 3" xfId="28911"/>
    <cellStyle name="見出し 3 27 2 2 3" xfId="28912"/>
    <cellStyle name="見出し 3 27 2 2 3 2" xfId="28913"/>
    <cellStyle name="見出し 3 27 2 2 3 2 2" xfId="28914"/>
    <cellStyle name="見出し 3 27 2 2 3 3" xfId="28915"/>
    <cellStyle name="見出し 3 27 2 2 4" xfId="28916"/>
    <cellStyle name="見出し 3 27 2 2 4 2" xfId="28917"/>
    <cellStyle name="見出し 3 27 2 2 4 2 2" xfId="28918"/>
    <cellStyle name="見出し 3 27 2 2 4 3" xfId="28919"/>
    <cellStyle name="見出し 3 27 2 2 5" xfId="28920"/>
    <cellStyle name="見出し 3 27 2 2 5 2" xfId="28921"/>
    <cellStyle name="見出し 3 27 2 2 5 2 2" xfId="28922"/>
    <cellStyle name="見出し 3 27 2 2 5 3" xfId="28923"/>
    <cellStyle name="見出し 3 27 2 2 6" xfId="28924"/>
    <cellStyle name="見出し 3 27 2 3" xfId="28925"/>
    <cellStyle name="見出し 3 27 2 3 2" xfId="28926"/>
    <cellStyle name="見出し 3 27 2 3 2 2" xfId="28927"/>
    <cellStyle name="見出し 3 27 2 3 3" xfId="28928"/>
    <cellStyle name="見出し 3 27 2 4" xfId="28929"/>
    <cellStyle name="見出し 3 27 2 4 2" xfId="28930"/>
    <cellStyle name="見出し 3 27 2 4 2 2" xfId="28931"/>
    <cellStyle name="見出し 3 27 2 4 3" xfId="28932"/>
    <cellStyle name="見出し 3 27 2 5" xfId="28933"/>
    <cellStyle name="見出し 3 27 2 5 2" xfId="28934"/>
    <cellStyle name="見出し 3 27 2 5 2 2" xfId="28935"/>
    <cellStyle name="見出し 3 27 2 5 3" xfId="28936"/>
    <cellStyle name="見出し 3 27 2 6" xfId="28937"/>
    <cellStyle name="見出し 3 27 2 6 2" xfId="28938"/>
    <cellStyle name="見出し 3 27 2 6 2 2" xfId="28939"/>
    <cellStyle name="見出し 3 27 2 6 3" xfId="28940"/>
    <cellStyle name="見出し 3 27 2 7" xfId="28941"/>
    <cellStyle name="見出し 3 27 3" xfId="28942"/>
    <cellStyle name="見出し 3 27 3 2" xfId="28943"/>
    <cellStyle name="見出し 3 27 3 2 2" xfId="28944"/>
    <cellStyle name="見出し 3 27 3 2 2 2" xfId="28945"/>
    <cellStyle name="見出し 3 27 3 2 3" xfId="28946"/>
    <cellStyle name="見出し 3 27 3 3" xfId="28947"/>
    <cellStyle name="見出し 3 27 3 3 2" xfId="28948"/>
    <cellStyle name="見出し 3 27 3 3 2 2" xfId="28949"/>
    <cellStyle name="見出し 3 27 3 3 3" xfId="28950"/>
    <cellStyle name="見出し 3 27 3 4" xfId="28951"/>
    <cellStyle name="見出し 3 27 3 4 2" xfId="28952"/>
    <cellStyle name="見出し 3 27 3 4 2 2" xfId="28953"/>
    <cellStyle name="見出し 3 27 3 4 3" xfId="28954"/>
    <cellStyle name="見出し 3 27 3 5" xfId="28955"/>
    <cellStyle name="見出し 3 27 3 5 2" xfId="28956"/>
    <cellStyle name="見出し 3 27 3 5 2 2" xfId="28957"/>
    <cellStyle name="見出し 3 27 3 5 3" xfId="28958"/>
    <cellStyle name="見出し 3 27 3 6" xfId="28959"/>
    <cellStyle name="見出し 3 27 4" xfId="28960"/>
    <cellStyle name="見出し 3 27 4 2" xfId="28961"/>
    <cellStyle name="見出し 3 27 4 2 2" xfId="28962"/>
    <cellStyle name="見出し 3 27 4 3" xfId="28963"/>
    <cellStyle name="見出し 3 27 5" xfId="28964"/>
    <cellStyle name="見出し 3 27 5 2" xfId="28965"/>
    <cellStyle name="見出し 3 27 5 2 2" xfId="28966"/>
    <cellStyle name="見出し 3 27 5 3" xfId="28967"/>
    <cellStyle name="見出し 3 27 6" xfId="28968"/>
    <cellStyle name="見出し 3 27 6 2" xfId="28969"/>
    <cellStyle name="見出し 3 27 6 2 2" xfId="28970"/>
    <cellStyle name="見出し 3 27 6 3" xfId="28971"/>
    <cellStyle name="見出し 3 27 7" xfId="28972"/>
    <cellStyle name="見出し 3 27 7 2" xfId="28973"/>
    <cellStyle name="見出し 3 27 7 2 2" xfId="28974"/>
    <cellStyle name="見出し 3 27 7 3" xfId="28975"/>
    <cellStyle name="見出し 3 27 8" xfId="28976"/>
    <cellStyle name="見出し 3 27 8 2" xfId="28977"/>
    <cellStyle name="見出し 3 27 9" xfId="28978"/>
    <cellStyle name="見出し 3 28" xfId="28979"/>
    <cellStyle name="見出し 3 28 10" xfId="28980"/>
    <cellStyle name="見出し 3 28 2" xfId="28981"/>
    <cellStyle name="見出し 3 28 2 2" xfId="28982"/>
    <cellStyle name="見出し 3 28 2 2 2" xfId="28983"/>
    <cellStyle name="見出し 3 28 2 2 2 2" xfId="28984"/>
    <cellStyle name="見出し 3 28 2 2 2 2 2" xfId="28985"/>
    <cellStyle name="見出し 3 28 2 2 2 3" xfId="28986"/>
    <cellStyle name="見出し 3 28 2 2 3" xfId="28987"/>
    <cellStyle name="見出し 3 28 2 2 3 2" xfId="28988"/>
    <cellStyle name="見出し 3 28 2 2 3 2 2" xfId="28989"/>
    <cellStyle name="見出し 3 28 2 2 3 3" xfId="28990"/>
    <cellStyle name="見出し 3 28 2 2 4" xfId="28991"/>
    <cellStyle name="見出し 3 28 2 2 4 2" xfId="28992"/>
    <cellStyle name="見出し 3 28 2 2 4 2 2" xfId="28993"/>
    <cellStyle name="見出し 3 28 2 2 4 3" xfId="28994"/>
    <cellStyle name="見出し 3 28 2 2 5" xfId="28995"/>
    <cellStyle name="見出し 3 28 2 2 5 2" xfId="28996"/>
    <cellStyle name="見出し 3 28 2 2 5 2 2" xfId="28997"/>
    <cellStyle name="見出し 3 28 2 2 5 3" xfId="28998"/>
    <cellStyle name="見出し 3 28 2 2 6" xfId="28999"/>
    <cellStyle name="見出し 3 28 2 3" xfId="29000"/>
    <cellStyle name="見出し 3 28 2 3 2" xfId="29001"/>
    <cellStyle name="見出し 3 28 2 3 2 2" xfId="29002"/>
    <cellStyle name="見出し 3 28 2 3 3" xfId="29003"/>
    <cellStyle name="見出し 3 28 2 4" xfId="29004"/>
    <cellStyle name="見出し 3 28 2 4 2" xfId="29005"/>
    <cellStyle name="見出し 3 28 2 4 2 2" xfId="29006"/>
    <cellStyle name="見出し 3 28 2 4 3" xfId="29007"/>
    <cellStyle name="見出し 3 28 2 5" xfId="29008"/>
    <cellStyle name="見出し 3 28 2 5 2" xfId="29009"/>
    <cellStyle name="見出し 3 28 2 5 2 2" xfId="29010"/>
    <cellStyle name="見出し 3 28 2 5 3" xfId="29011"/>
    <cellStyle name="見出し 3 28 2 6" xfId="29012"/>
    <cellStyle name="見出し 3 28 2 6 2" xfId="29013"/>
    <cellStyle name="見出し 3 28 2 6 2 2" xfId="29014"/>
    <cellStyle name="見出し 3 28 2 6 3" xfId="29015"/>
    <cellStyle name="見出し 3 28 2 7" xfId="29016"/>
    <cellStyle name="見出し 3 28 3" xfId="29017"/>
    <cellStyle name="見出し 3 28 3 2" xfId="29018"/>
    <cellStyle name="見出し 3 28 3 2 2" xfId="29019"/>
    <cellStyle name="見出し 3 28 3 2 2 2" xfId="29020"/>
    <cellStyle name="見出し 3 28 3 2 3" xfId="29021"/>
    <cellStyle name="見出し 3 28 3 3" xfId="29022"/>
    <cellStyle name="見出し 3 28 3 3 2" xfId="29023"/>
    <cellStyle name="見出し 3 28 3 3 2 2" xfId="29024"/>
    <cellStyle name="見出し 3 28 3 3 3" xfId="29025"/>
    <cellStyle name="見出し 3 28 3 4" xfId="29026"/>
    <cellStyle name="見出し 3 28 3 4 2" xfId="29027"/>
    <cellStyle name="見出し 3 28 3 4 2 2" xfId="29028"/>
    <cellStyle name="見出し 3 28 3 4 3" xfId="29029"/>
    <cellStyle name="見出し 3 28 3 5" xfId="29030"/>
    <cellStyle name="見出し 3 28 3 5 2" xfId="29031"/>
    <cellStyle name="見出し 3 28 3 5 2 2" xfId="29032"/>
    <cellStyle name="見出し 3 28 3 5 3" xfId="29033"/>
    <cellStyle name="見出し 3 28 3 6" xfId="29034"/>
    <cellStyle name="見出し 3 28 4" xfId="29035"/>
    <cellStyle name="見出し 3 28 4 2" xfId="29036"/>
    <cellStyle name="見出し 3 28 4 2 2" xfId="29037"/>
    <cellStyle name="見出し 3 28 4 3" xfId="29038"/>
    <cellStyle name="見出し 3 28 5" xfId="29039"/>
    <cellStyle name="見出し 3 28 5 2" xfId="29040"/>
    <cellStyle name="見出し 3 28 5 2 2" xfId="29041"/>
    <cellStyle name="見出し 3 28 5 3" xfId="29042"/>
    <cellStyle name="見出し 3 28 6" xfId="29043"/>
    <cellStyle name="見出し 3 28 6 2" xfId="29044"/>
    <cellStyle name="見出し 3 28 6 2 2" xfId="29045"/>
    <cellStyle name="見出し 3 28 6 3" xfId="29046"/>
    <cellStyle name="見出し 3 28 7" xfId="29047"/>
    <cellStyle name="見出し 3 28 7 2" xfId="29048"/>
    <cellStyle name="見出し 3 28 7 2 2" xfId="29049"/>
    <cellStyle name="見出し 3 28 7 3" xfId="29050"/>
    <cellStyle name="見出し 3 28 8" xfId="29051"/>
    <cellStyle name="見出し 3 28 8 2" xfId="29052"/>
    <cellStyle name="見出し 3 28 9" xfId="29053"/>
    <cellStyle name="見出し 3 29" xfId="29054"/>
    <cellStyle name="見出し 3 29 10" xfId="29055"/>
    <cellStyle name="見出し 3 29 2" xfId="29056"/>
    <cellStyle name="見出し 3 29 2 2" xfId="29057"/>
    <cellStyle name="見出し 3 29 2 2 2" xfId="29058"/>
    <cellStyle name="見出し 3 29 2 2 2 2" xfId="29059"/>
    <cellStyle name="見出し 3 29 2 2 2 2 2" xfId="29060"/>
    <cellStyle name="見出し 3 29 2 2 2 3" xfId="29061"/>
    <cellStyle name="見出し 3 29 2 2 3" xfId="29062"/>
    <cellStyle name="見出し 3 29 2 2 3 2" xfId="29063"/>
    <cellStyle name="見出し 3 29 2 2 3 2 2" xfId="29064"/>
    <cellStyle name="見出し 3 29 2 2 3 3" xfId="29065"/>
    <cellStyle name="見出し 3 29 2 2 4" xfId="29066"/>
    <cellStyle name="見出し 3 29 2 2 4 2" xfId="29067"/>
    <cellStyle name="見出し 3 29 2 2 4 2 2" xfId="29068"/>
    <cellStyle name="見出し 3 29 2 2 4 3" xfId="29069"/>
    <cellStyle name="見出し 3 29 2 2 5" xfId="29070"/>
    <cellStyle name="見出し 3 29 2 2 5 2" xfId="29071"/>
    <cellStyle name="見出し 3 29 2 2 5 2 2" xfId="29072"/>
    <cellStyle name="見出し 3 29 2 2 5 3" xfId="29073"/>
    <cellStyle name="見出し 3 29 2 2 6" xfId="29074"/>
    <cellStyle name="見出し 3 29 2 3" xfId="29075"/>
    <cellStyle name="見出し 3 29 2 3 2" xfId="29076"/>
    <cellStyle name="見出し 3 29 2 3 2 2" xfId="29077"/>
    <cellStyle name="見出し 3 29 2 3 3" xfId="29078"/>
    <cellStyle name="見出し 3 29 2 4" xfId="29079"/>
    <cellStyle name="見出し 3 29 2 4 2" xfId="29080"/>
    <cellStyle name="見出し 3 29 2 4 2 2" xfId="29081"/>
    <cellStyle name="見出し 3 29 2 4 3" xfId="29082"/>
    <cellStyle name="見出し 3 29 2 5" xfId="29083"/>
    <cellStyle name="見出し 3 29 2 5 2" xfId="29084"/>
    <cellStyle name="見出し 3 29 2 5 2 2" xfId="29085"/>
    <cellStyle name="見出し 3 29 2 5 3" xfId="29086"/>
    <cellStyle name="見出し 3 29 2 6" xfId="29087"/>
    <cellStyle name="見出し 3 29 2 6 2" xfId="29088"/>
    <cellStyle name="見出し 3 29 2 6 2 2" xfId="29089"/>
    <cellStyle name="見出し 3 29 2 6 3" xfId="29090"/>
    <cellStyle name="見出し 3 29 2 7" xfId="29091"/>
    <cellStyle name="見出し 3 29 3" xfId="29092"/>
    <cellStyle name="見出し 3 29 3 2" xfId="29093"/>
    <cellStyle name="見出し 3 29 3 2 2" xfId="29094"/>
    <cellStyle name="見出し 3 29 3 2 2 2" xfId="29095"/>
    <cellStyle name="見出し 3 29 3 2 3" xfId="29096"/>
    <cellStyle name="見出し 3 29 3 3" xfId="29097"/>
    <cellStyle name="見出し 3 29 3 3 2" xfId="29098"/>
    <cellStyle name="見出し 3 29 3 3 2 2" xfId="29099"/>
    <cellStyle name="見出し 3 29 3 3 3" xfId="29100"/>
    <cellStyle name="見出し 3 29 3 4" xfId="29101"/>
    <cellStyle name="見出し 3 29 3 4 2" xfId="29102"/>
    <cellStyle name="見出し 3 29 3 4 2 2" xfId="29103"/>
    <cellStyle name="見出し 3 29 3 4 3" xfId="29104"/>
    <cellStyle name="見出し 3 29 3 5" xfId="29105"/>
    <cellStyle name="見出し 3 29 3 5 2" xfId="29106"/>
    <cellStyle name="見出し 3 29 3 5 2 2" xfId="29107"/>
    <cellStyle name="見出し 3 29 3 5 3" xfId="29108"/>
    <cellStyle name="見出し 3 29 3 6" xfId="29109"/>
    <cellStyle name="見出し 3 29 4" xfId="29110"/>
    <cellStyle name="見出し 3 29 4 2" xfId="29111"/>
    <cellStyle name="見出し 3 29 4 2 2" xfId="29112"/>
    <cellStyle name="見出し 3 29 4 3" xfId="29113"/>
    <cellStyle name="見出し 3 29 5" xfId="29114"/>
    <cellStyle name="見出し 3 29 5 2" xfId="29115"/>
    <cellStyle name="見出し 3 29 5 2 2" xfId="29116"/>
    <cellStyle name="見出し 3 29 5 3" xfId="29117"/>
    <cellStyle name="見出し 3 29 6" xfId="29118"/>
    <cellStyle name="見出し 3 29 6 2" xfId="29119"/>
    <cellStyle name="見出し 3 29 6 2 2" xfId="29120"/>
    <cellStyle name="見出し 3 29 6 3" xfId="29121"/>
    <cellStyle name="見出し 3 29 7" xfId="29122"/>
    <cellStyle name="見出し 3 29 7 2" xfId="29123"/>
    <cellStyle name="見出し 3 29 7 2 2" xfId="29124"/>
    <cellStyle name="見出し 3 29 7 3" xfId="29125"/>
    <cellStyle name="見出し 3 29 8" xfId="29126"/>
    <cellStyle name="見出し 3 29 8 2" xfId="29127"/>
    <cellStyle name="見出し 3 29 9" xfId="29128"/>
    <cellStyle name="見出し 3 3" xfId="29129"/>
    <cellStyle name="見出し 3 3 10" xfId="29130"/>
    <cellStyle name="見出し 3 3 2" xfId="29131"/>
    <cellStyle name="見出し 3 3 2 2" xfId="29132"/>
    <cellStyle name="見出し 3 3 2 2 2" xfId="29133"/>
    <cellStyle name="見出し 3 3 2 2 2 2" xfId="29134"/>
    <cellStyle name="見出し 3 3 2 2 2 2 2" xfId="29135"/>
    <cellStyle name="見出し 3 3 2 2 2 3" xfId="29136"/>
    <cellStyle name="見出し 3 3 2 2 3" xfId="29137"/>
    <cellStyle name="見出し 3 3 2 2 3 2" xfId="29138"/>
    <cellStyle name="見出し 3 3 2 2 3 2 2" xfId="29139"/>
    <cellStyle name="見出し 3 3 2 2 3 3" xfId="29140"/>
    <cellStyle name="見出し 3 3 2 2 4" xfId="29141"/>
    <cellStyle name="見出し 3 3 2 2 4 2" xfId="29142"/>
    <cellStyle name="見出し 3 3 2 2 4 2 2" xfId="29143"/>
    <cellStyle name="見出し 3 3 2 2 4 3" xfId="29144"/>
    <cellStyle name="見出し 3 3 2 2 5" xfId="29145"/>
    <cellStyle name="見出し 3 3 2 2 5 2" xfId="29146"/>
    <cellStyle name="見出し 3 3 2 2 5 2 2" xfId="29147"/>
    <cellStyle name="見出し 3 3 2 2 5 3" xfId="29148"/>
    <cellStyle name="見出し 3 3 2 2 6" xfId="29149"/>
    <cellStyle name="見出し 3 3 2 3" xfId="29150"/>
    <cellStyle name="見出し 3 3 2 3 2" xfId="29151"/>
    <cellStyle name="見出し 3 3 2 3 2 2" xfId="29152"/>
    <cellStyle name="見出し 3 3 2 3 3" xfId="29153"/>
    <cellStyle name="見出し 3 3 2 4" xfId="29154"/>
    <cellStyle name="見出し 3 3 2 4 2" xfId="29155"/>
    <cellStyle name="見出し 3 3 2 4 2 2" xfId="29156"/>
    <cellStyle name="見出し 3 3 2 4 3" xfId="29157"/>
    <cellStyle name="見出し 3 3 2 5" xfId="29158"/>
    <cellStyle name="見出し 3 3 2 5 2" xfId="29159"/>
    <cellStyle name="見出し 3 3 2 5 2 2" xfId="29160"/>
    <cellStyle name="見出し 3 3 2 5 3" xfId="29161"/>
    <cellStyle name="見出し 3 3 2 6" xfId="29162"/>
    <cellStyle name="見出し 3 3 2 6 2" xfId="29163"/>
    <cellStyle name="見出し 3 3 2 6 2 2" xfId="29164"/>
    <cellStyle name="見出し 3 3 2 6 3" xfId="29165"/>
    <cellStyle name="見出し 3 3 2 7" xfId="29166"/>
    <cellStyle name="見出し 3 3 3" xfId="29167"/>
    <cellStyle name="見出し 3 3 3 2" xfId="29168"/>
    <cellStyle name="見出し 3 3 3 2 2" xfId="29169"/>
    <cellStyle name="見出し 3 3 3 2 2 2" xfId="29170"/>
    <cellStyle name="見出し 3 3 3 2 3" xfId="29171"/>
    <cellStyle name="見出し 3 3 3 3" xfId="29172"/>
    <cellStyle name="見出し 3 3 3 3 2" xfId="29173"/>
    <cellStyle name="見出し 3 3 3 3 2 2" xfId="29174"/>
    <cellStyle name="見出し 3 3 3 3 3" xfId="29175"/>
    <cellStyle name="見出し 3 3 3 4" xfId="29176"/>
    <cellStyle name="見出し 3 3 3 4 2" xfId="29177"/>
    <cellStyle name="見出し 3 3 3 4 2 2" xfId="29178"/>
    <cellStyle name="見出し 3 3 3 4 3" xfId="29179"/>
    <cellStyle name="見出し 3 3 3 5" xfId="29180"/>
    <cellStyle name="見出し 3 3 3 5 2" xfId="29181"/>
    <cellStyle name="見出し 3 3 3 5 2 2" xfId="29182"/>
    <cellStyle name="見出し 3 3 3 5 3" xfId="29183"/>
    <cellStyle name="見出し 3 3 3 6" xfId="29184"/>
    <cellStyle name="見出し 3 3 4" xfId="29185"/>
    <cellStyle name="見出し 3 3 4 2" xfId="29186"/>
    <cellStyle name="見出し 3 3 4 2 2" xfId="29187"/>
    <cellStyle name="見出し 3 3 4 3" xfId="29188"/>
    <cellStyle name="見出し 3 3 5" xfId="29189"/>
    <cellStyle name="見出し 3 3 5 2" xfId="29190"/>
    <cellStyle name="見出し 3 3 5 2 2" xfId="29191"/>
    <cellStyle name="見出し 3 3 5 3" xfId="29192"/>
    <cellStyle name="見出し 3 3 6" xfId="29193"/>
    <cellStyle name="見出し 3 3 6 2" xfId="29194"/>
    <cellStyle name="見出し 3 3 6 2 2" xfId="29195"/>
    <cellStyle name="見出し 3 3 6 3" xfId="29196"/>
    <cellStyle name="見出し 3 3 7" xfId="29197"/>
    <cellStyle name="見出し 3 3 7 2" xfId="29198"/>
    <cellStyle name="見出し 3 3 7 2 2" xfId="29199"/>
    <cellStyle name="見出し 3 3 7 3" xfId="29200"/>
    <cellStyle name="見出し 3 3 8" xfId="29201"/>
    <cellStyle name="見出し 3 3 8 2" xfId="29202"/>
    <cellStyle name="見出し 3 3 9" xfId="29203"/>
    <cellStyle name="見出し 3 4" xfId="29204"/>
    <cellStyle name="見出し 3 4 10" xfId="29205"/>
    <cellStyle name="見出し 3 4 2" xfId="29206"/>
    <cellStyle name="見出し 3 4 2 2" xfId="29207"/>
    <cellStyle name="見出し 3 4 2 2 2" xfId="29208"/>
    <cellStyle name="見出し 3 4 2 2 2 2" xfId="29209"/>
    <cellStyle name="見出し 3 4 2 2 2 2 2" xfId="29210"/>
    <cellStyle name="見出し 3 4 2 2 2 3" xfId="29211"/>
    <cellStyle name="見出し 3 4 2 2 3" xfId="29212"/>
    <cellStyle name="見出し 3 4 2 2 3 2" xfId="29213"/>
    <cellStyle name="見出し 3 4 2 2 3 2 2" xfId="29214"/>
    <cellStyle name="見出し 3 4 2 2 3 3" xfId="29215"/>
    <cellStyle name="見出し 3 4 2 2 4" xfId="29216"/>
    <cellStyle name="見出し 3 4 2 2 4 2" xfId="29217"/>
    <cellStyle name="見出し 3 4 2 2 4 2 2" xfId="29218"/>
    <cellStyle name="見出し 3 4 2 2 4 3" xfId="29219"/>
    <cellStyle name="見出し 3 4 2 2 5" xfId="29220"/>
    <cellStyle name="見出し 3 4 2 2 5 2" xfId="29221"/>
    <cellStyle name="見出し 3 4 2 2 5 2 2" xfId="29222"/>
    <cellStyle name="見出し 3 4 2 2 5 3" xfId="29223"/>
    <cellStyle name="見出し 3 4 2 2 6" xfId="29224"/>
    <cellStyle name="見出し 3 4 2 3" xfId="29225"/>
    <cellStyle name="見出し 3 4 2 3 2" xfId="29226"/>
    <cellStyle name="見出し 3 4 2 3 2 2" xfId="29227"/>
    <cellStyle name="見出し 3 4 2 3 3" xfId="29228"/>
    <cellStyle name="見出し 3 4 2 4" xfId="29229"/>
    <cellStyle name="見出し 3 4 2 4 2" xfId="29230"/>
    <cellStyle name="見出し 3 4 2 4 2 2" xfId="29231"/>
    <cellStyle name="見出し 3 4 2 4 3" xfId="29232"/>
    <cellStyle name="見出し 3 4 2 5" xfId="29233"/>
    <cellStyle name="見出し 3 4 2 5 2" xfId="29234"/>
    <cellStyle name="見出し 3 4 2 5 2 2" xfId="29235"/>
    <cellStyle name="見出し 3 4 2 5 3" xfId="29236"/>
    <cellStyle name="見出し 3 4 2 6" xfId="29237"/>
    <cellStyle name="見出し 3 4 2 6 2" xfId="29238"/>
    <cellStyle name="見出し 3 4 2 6 2 2" xfId="29239"/>
    <cellStyle name="見出し 3 4 2 6 3" xfId="29240"/>
    <cellStyle name="見出し 3 4 2 7" xfId="29241"/>
    <cellStyle name="見出し 3 4 3" xfId="29242"/>
    <cellStyle name="見出し 3 4 3 2" xfId="29243"/>
    <cellStyle name="見出し 3 4 3 2 2" xfId="29244"/>
    <cellStyle name="見出し 3 4 3 2 2 2" xfId="29245"/>
    <cellStyle name="見出し 3 4 3 2 3" xfId="29246"/>
    <cellStyle name="見出し 3 4 3 3" xfId="29247"/>
    <cellStyle name="見出し 3 4 3 3 2" xfId="29248"/>
    <cellStyle name="見出し 3 4 3 3 2 2" xfId="29249"/>
    <cellStyle name="見出し 3 4 3 3 3" xfId="29250"/>
    <cellStyle name="見出し 3 4 3 4" xfId="29251"/>
    <cellStyle name="見出し 3 4 3 4 2" xfId="29252"/>
    <cellStyle name="見出し 3 4 3 4 2 2" xfId="29253"/>
    <cellStyle name="見出し 3 4 3 4 3" xfId="29254"/>
    <cellStyle name="見出し 3 4 3 5" xfId="29255"/>
    <cellStyle name="見出し 3 4 3 5 2" xfId="29256"/>
    <cellStyle name="見出し 3 4 3 5 2 2" xfId="29257"/>
    <cellStyle name="見出し 3 4 3 5 3" xfId="29258"/>
    <cellStyle name="見出し 3 4 3 6" xfId="29259"/>
    <cellStyle name="見出し 3 4 4" xfId="29260"/>
    <cellStyle name="見出し 3 4 4 2" xfId="29261"/>
    <cellStyle name="見出し 3 4 4 2 2" xfId="29262"/>
    <cellStyle name="見出し 3 4 4 3" xfId="29263"/>
    <cellStyle name="見出し 3 4 5" xfId="29264"/>
    <cellStyle name="見出し 3 4 5 2" xfId="29265"/>
    <cellStyle name="見出し 3 4 5 2 2" xfId="29266"/>
    <cellStyle name="見出し 3 4 5 3" xfId="29267"/>
    <cellStyle name="見出し 3 4 6" xfId="29268"/>
    <cellStyle name="見出し 3 4 6 2" xfId="29269"/>
    <cellStyle name="見出し 3 4 6 2 2" xfId="29270"/>
    <cellStyle name="見出し 3 4 6 3" xfId="29271"/>
    <cellStyle name="見出し 3 4 7" xfId="29272"/>
    <cellStyle name="見出し 3 4 7 2" xfId="29273"/>
    <cellStyle name="見出し 3 4 7 2 2" xfId="29274"/>
    <cellStyle name="見出し 3 4 7 3" xfId="29275"/>
    <cellStyle name="見出し 3 4 8" xfId="29276"/>
    <cellStyle name="見出し 3 4 8 2" xfId="29277"/>
    <cellStyle name="見出し 3 4 9" xfId="29278"/>
    <cellStyle name="見出し 3 5" xfId="29279"/>
    <cellStyle name="見出し 3 5 10" xfId="29280"/>
    <cellStyle name="見出し 3 5 2" xfId="29281"/>
    <cellStyle name="見出し 3 5 2 2" xfId="29282"/>
    <cellStyle name="見出し 3 5 2 2 2" xfId="29283"/>
    <cellStyle name="見出し 3 5 2 2 2 2" xfId="29284"/>
    <cellStyle name="見出し 3 5 2 2 2 2 2" xfId="29285"/>
    <cellStyle name="見出し 3 5 2 2 2 3" xfId="29286"/>
    <cellStyle name="見出し 3 5 2 2 3" xfId="29287"/>
    <cellStyle name="見出し 3 5 2 2 3 2" xfId="29288"/>
    <cellStyle name="見出し 3 5 2 2 3 2 2" xfId="29289"/>
    <cellStyle name="見出し 3 5 2 2 3 3" xfId="29290"/>
    <cellStyle name="見出し 3 5 2 2 4" xfId="29291"/>
    <cellStyle name="見出し 3 5 2 2 4 2" xfId="29292"/>
    <cellStyle name="見出し 3 5 2 2 4 2 2" xfId="29293"/>
    <cellStyle name="見出し 3 5 2 2 4 3" xfId="29294"/>
    <cellStyle name="見出し 3 5 2 2 5" xfId="29295"/>
    <cellStyle name="見出し 3 5 2 2 5 2" xfId="29296"/>
    <cellStyle name="見出し 3 5 2 2 5 2 2" xfId="29297"/>
    <cellStyle name="見出し 3 5 2 2 5 3" xfId="29298"/>
    <cellStyle name="見出し 3 5 2 2 6" xfId="29299"/>
    <cellStyle name="見出し 3 5 2 3" xfId="29300"/>
    <cellStyle name="見出し 3 5 2 3 2" xfId="29301"/>
    <cellStyle name="見出し 3 5 2 3 2 2" xfId="29302"/>
    <cellStyle name="見出し 3 5 2 3 3" xfId="29303"/>
    <cellStyle name="見出し 3 5 2 4" xfId="29304"/>
    <cellStyle name="見出し 3 5 2 4 2" xfId="29305"/>
    <cellStyle name="見出し 3 5 2 4 2 2" xfId="29306"/>
    <cellStyle name="見出し 3 5 2 4 3" xfId="29307"/>
    <cellStyle name="見出し 3 5 2 5" xfId="29308"/>
    <cellStyle name="見出し 3 5 2 5 2" xfId="29309"/>
    <cellStyle name="見出し 3 5 2 5 2 2" xfId="29310"/>
    <cellStyle name="見出し 3 5 2 5 3" xfId="29311"/>
    <cellStyle name="見出し 3 5 2 6" xfId="29312"/>
    <cellStyle name="見出し 3 5 2 6 2" xfId="29313"/>
    <cellStyle name="見出し 3 5 2 6 2 2" xfId="29314"/>
    <cellStyle name="見出し 3 5 2 6 3" xfId="29315"/>
    <cellStyle name="見出し 3 5 2 7" xfId="29316"/>
    <cellStyle name="見出し 3 5 3" xfId="29317"/>
    <cellStyle name="見出し 3 5 3 2" xfId="29318"/>
    <cellStyle name="見出し 3 5 3 2 2" xfId="29319"/>
    <cellStyle name="見出し 3 5 3 2 2 2" xfId="29320"/>
    <cellStyle name="見出し 3 5 3 2 3" xfId="29321"/>
    <cellStyle name="見出し 3 5 3 3" xfId="29322"/>
    <cellStyle name="見出し 3 5 3 3 2" xfId="29323"/>
    <cellStyle name="見出し 3 5 3 3 2 2" xfId="29324"/>
    <cellStyle name="見出し 3 5 3 3 3" xfId="29325"/>
    <cellStyle name="見出し 3 5 3 4" xfId="29326"/>
    <cellStyle name="見出し 3 5 3 4 2" xfId="29327"/>
    <cellStyle name="見出し 3 5 3 4 2 2" xfId="29328"/>
    <cellStyle name="見出し 3 5 3 4 3" xfId="29329"/>
    <cellStyle name="見出し 3 5 3 5" xfId="29330"/>
    <cellStyle name="見出し 3 5 3 5 2" xfId="29331"/>
    <cellStyle name="見出し 3 5 3 5 2 2" xfId="29332"/>
    <cellStyle name="見出し 3 5 3 5 3" xfId="29333"/>
    <cellStyle name="見出し 3 5 3 6" xfId="29334"/>
    <cellStyle name="見出し 3 5 4" xfId="29335"/>
    <cellStyle name="見出し 3 5 4 2" xfId="29336"/>
    <cellStyle name="見出し 3 5 4 2 2" xfId="29337"/>
    <cellStyle name="見出し 3 5 4 3" xfId="29338"/>
    <cellStyle name="見出し 3 5 5" xfId="29339"/>
    <cellStyle name="見出し 3 5 5 2" xfId="29340"/>
    <cellStyle name="見出し 3 5 5 2 2" xfId="29341"/>
    <cellStyle name="見出し 3 5 5 3" xfId="29342"/>
    <cellStyle name="見出し 3 5 6" xfId="29343"/>
    <cellStyle name="見出し 3 5 6 2" xfId="29344"/>
    <cellStyle name="見出し 3 5 6 2 2" xfId="29345"/>
    <cellStyle name="見出し 3 5 6 3" xfId="29346"/>
    <cellStyle name="見出し 3 5 7" xfId="29347"/>
    <cellStyle name="見出し 3 5 7 2" xfId="29348"/>
    <cellStyle name="見出し 3 5 7 2 2" xfId="29349"/>
    <cellStyle name="見出し 3 5 7 3" xfId="29350"/>
    <cellStyle name="見出し 3 5 8" xfId="29351"/>
    <cellStyle name="見出し 3 5 8 2" xfId="29352"/>
    <cellStyle name="見出し 3 5 9" xfId="29353"/>
    <cellStyle name="見出し 3 6" xfId="29354"/>
    <cellStyle name="見出し 3 6 10" xfId="29355"/>
    <cellStyle name="見出し 3 6 2" xfId="29356"/>
    <cellStyle name="見出し 3 6 2 2" xfId="29357"/>
    <cellStyle name="見出し 3 6 2 2 2" xfId="29358"/>
    <cellStyle name="見出し 3 6 2 2 2 2" xfId="29359"/>
    <cellStyle name="見出し 3 6 2 2 2 2 2" xfId="29360"/>
    <cellStyle name="見出し 3 6 2 2 2 3" xfId="29361"/>
    <cellStyle name="見出し 3 6 2 2 3" xfId="29362"/>
    <cellStyle name="見出し 3 6 2 2 3 2" xfId="29363"/>
    <cellStyle name="見出し 3 6 2 2 3 2 2" xfId="29364"/>
    <cellStyle name="見出し 3 6 2 2 3 3" xfId="29365"/>
    <cellStyle name="見出し 3 6 2 2 4" xfId="29366"/>
    <cellStyle name="見出し 3 6 2 2 4 2" xfId="29367"/>
    <cellStyle name="見出し 3 6 2 2 4 2 2" xfId="29368"/>
    <cellStyle name="見出し 3 6 2 2 4 3" xfId="29369"/>
    <cellStyle name="見出し 3 6 2 2 5" xfId="29370"/>
    <cellStyle name="見出し 3 6 2 2 5 2" xfId="29371"/>
    <cellStyle name="見出し 3 6 2 2 5 2 2" xfId="29372"/>
    <cellStyle name="見出し 3 6 2 2 5 3" xfId="29373"/>
    <cellStyle name="見出し 3 6 2 2 6" xfId="29374"/>
    <cellStyle name="見出し 3 6 2 3" xfId="29375"/>
    <cellStyle name="見出し 3 6 2 3 2" xfId="29376"/>
    <cellStyle name="見出し 3 6 2 3 2 2" xfId="29377"/>
    <cellStyle name="見出し 3 6 2 3 3" xfId="29378"/>
    <cellStyle name="見出し 3 6 2 4" xfId="29379"/>
    <cellStyle name="見出し 3 6 2 4 2" xfId="29380"/>
    <cellStyle name="見出し 3 6 2 4 2 2" xfId="29381"/>
    <cellStyle name="見出し 3 6 2 4 3" xfId="29382"/>
    <cellStyle name="見出し 3 6 2 5" xfId="29383"/>
    <cellStyle name="見出し 3 6 2 5 2" xfId="29384"/>
    <cellStyle name="見出し 3 6 2 5 2 2" xfId="29385"/>
    <cellStyle name="見出し 3 6 2 5 3" xfId="29386"/>
    <cellStyle name="見出し 3 6 2 6" xfId="29387"/>
    <cellStyle name="見出し 3 6 2 6 2" xfId="29388"/>
    <cellStyle name="見出し 3 6 2 6 2 2" xfId="29389"/>
    <cellStyle name="見出し 3 6 2 6 3" xfId="29390"/>
    <cellStyle name="見出し 3 6 2 7" xfId="29391"/>
    <cellStyle name="見出し 3 6 3" xfId="29392"/>
    <cellStyle name="見出し 3 6 3 2" xfId="29393"/>
    <cellStyle name="見出し 3 6 3 2 2" xfId="29394"/>
    <cellStyle name="見出し 3 6 3 2 2 2" xfId="29395"/>
    <cellStyle name="見出し 3 6 3 2 3" xfId="29396"/>
    <cellStyle name="見出し 3 6 3 3" xfId="29397"/>
    <cellStyle name="見出し 3 6 3 3 2" xfId="29398"/>
    <cellStyle name="見出し 3 6 3 3 2 2" xfId="29399"/>
    <cellStyle name="見出し 3 6 3 3 3" xfId="29400"/>
    <cellStyle name="見出し 3 6 3 4" xfId="29401"/>
    <cellStyle name="見出し 3 6 3 4 2" xfId="29402"/>
    <cellStyle name="見出し 3 6 3 4 2 2" xfId="29403"/>
    <cellStyle name="見出し 3 6 3 4 3" xfId="29404"/>
    <cellStyle name="見出し 3 6 3 5" xfId="29405"/>
    <cellStyle name="見出し 3 6 3 5 2" xfId="29406"/>
    <cellStyle name="見出し 3 6 3 5 2 2" xfId="29407"/>
    <cellStyle name="見出し 3 6 3 5 3" xfId="29408"/>
    <cellStyle name="見出し 3 6 3 6" xfId="29409"/>
    <cellStyle name="見出し 3 6 4" xfId="29410"/>
    <cellStyle name="見出し 3 6 4 2" xfId="29411"/>
    <cellStyle name="見出し 3 6 4 2 2" xfId="29412"/>
    <cellStyle name="見出し 3 6 4 3" xfId="29413"/>
    <cellStyle name="見出し 3 6 5" xfId="29414"/>
    <cellStyle name="見出し 3 6 5 2" xfId="29415"/>
    <cellStyle name="見出し 3 6 5 2 2" xfId="29416"/>
    <cellStyle name="見出し 3 6 5 3" xfId="29417"/>
    <cellStyle name="見出し 3 6 6" xfId="29418"/>
    <cellStyle name="見出し 3 6 6 2" xfId="29419"/>
    <cellStyle name="見出し 3 6 6 2 2" xfId="29420"/>
    <cellStyle name="見出し 3 6 6 3" xfId="29421"/>
    <cellStyle name="見出し 3 6 7" xfId="29422"/>
    <cellStyle name="見出し 3 6 7 2" xfId="29423"/>
    <cellStyle name="見出し 3 6 7 2 2" xfId="29424"/>
    <cellStyle name="見出し 3 6 7 3" xfId="29425"/>
    <cellStyle name="見出し 3 6 8" xfId="29426"/>
    <cellStyle name="見出し 3 6 8 2" xfId="29427"/>
    <cellStyle name="見出し 3 6 9" xfId="29428"/>
    <cellStyle name="見出し 3 7" xfId="29429"/>
    <cellStyle name="見出し 3 7 10" xfId="29430"/>
    <cellStyle name="見出し 3 7 2" xfId="29431"/>
    <cellStyle name="見出し 3 7 2 2" xfId="29432"/>
    <cellStyle name="見出し 3 7 2 2 2" xfId="29433"/>
    <cellStyle name="見出し 3 7 2 2 2 2" xfId="29434"/>
    <cellStyle name="見出し 3 7 2 2 2 2 2" xfId="29435"/>
    <cellStyle name="見出し 3 7 2 2 2 3" xfId="29436"/>
    <cellStyle name="見出し 3 7 2 2 3" xfId="29437"/>
    <cellStyle name="見出し 3 7 2 2 3 2" xfId="29438"/>
    <cellStyle name="見出し 3 7 2 2 3 2 2" xfId="29439"/>
    <cellStyle name="見出し 3 7 2 2 3 3" xfId="29440"/>
    <cellStyle name="見出し 3 7 2 2 4" xfId="29441"/>
    <cellStyle name="見出し 3 7 2 2 4 2" xfId="29442"/>
    <cellStyle name="見出し 3 7 2 2 4 2 2" xfId="29443"/>
    <cellStyle name="見出し 3 7 2 2 4 3" xfId="29444"/>
    <cellStyle name="見出し 3 7 2 2 5" xfId="29445"/>
    <cellStyle name="見出し 3 7 2 2 5 2" xfId="29446"/>
    <cellStyle name="見出し 3 7 2 2 5 2 2" xfId="29447"/>
    <cellStyle name="見出し 3 7 2 2 5 3" xfId="29448"/>
    <cellStyle name="見出し 3 7 2 2 6" xfId="29449"/>
    <cellStyle name="見出し 3 7 2 3" xfId="29450"/>
    <cellStyle name="見出し 3 7 2 3 2" xfId="29451"/>
    <cellStyle name="見出し 3 7 2 3 2 2" xfId="29452"/>
    <cellStyle name="見出し 3 7 2 3 3" xfId="29453"/>
    <cellStyle name="見出し 3 7 2 4" xfId="29454"/>
    <cellStyle name="見出し 3 7 2 4 2" xfId="29455"/>
    <cellStyle name="見出し 3 7 2 4 2 2" xfId="29456"/>
    <cellStyle name="見出し 3 7 2 4 3" xfId="29457"/>
    <cellStyle name="見出し 3 7 2 5" xfId="29458"/>
    <cellStyle name="見出し 3 7 2 5 2" xfId="29459"/>
    <cellStyle name="見出し 3 7 2 5 2 2" xfId="29460"/>
    <cellStyle name="見出し 3 7 2 5 3" xfId="29461"/>
    <cellStyle name="見出し 3 7 2 6" xfId="29462"/>
    <cellStyle name="見出し 3 7 2 6 2" xfId="29463"/>
    <cellStyle name="見出し 3 7 2 6 2 2" xfId="29464"/>
    <cellStyle name="見出し 3 7 2 6 3" xfId="29465"/>
    <cellStyle name="見出し 3 7 2 7" xfId="29466"/>
    <cellStyle name="見出し 3 7 3" xfId="29467"/>
    <cellStyle name="見出し 3 7 3 2" xfId="29468"/>
    <cellStyle name="見出し 3 7 3 2 2" xfId="29469"/>
    <cellStyle name="見出し 3 7 3 2 2 2" xfId="29470"/>
    <cellStyle name="見出し 3 7 3 2 3" xfId="29471"/>
    <cellStyle name="見出し 3 7 3 3" xfId="29472"/>
    <cellStyle name="見出し 3 7 3 3 2" xfId="29473"/>
    <cellStyle name="見出し 3 7 3 3 2 2" xfId="29474"/>
    <cellStyle name="見出し 3 7 3 3 3" xfId="29475"/>
    <cellStyle name="見出し 3 7 3 4" xfId="29476"/>
    <cellStyle name="見出し 3 7 3 4 2" xfId="29477"/>
    <cellStyle name="見出し 3 7 3 4 2 2" xfId="29478"/>
    <cellStyle name="見出し 3 7 3 4 3" xfId="29479"/>
    <cellStyle name="見出し 3 7 3 5" xfId="29480"/>
    <cellStyle name="見出し 3 7 3 5 2" xfId="29481"/>
    <cellStyle name="見出し 3 7 3 5 2 2" xfId="29482"/>
    <cellStyle name="見出し 3 7 3 5 3" xfId="29483"/>
    <cellStyle name="見出し 3 7 3 6" xfId="29484"/>
    <cellStyle name="見出し 3 7 4" xfId="29485"/>
    <cellStyle name="見出し 3 7 4 2" xfId="29486"/>
    <cellStyle name="見出し 3 7 4 2 2" xfId="29487"/>
    <cellStyle name="見出し 3 7 4 3" xfId="29488"/>
    <cellStyle name="見出し 3 7 5" xfId="29489"/>
    <cellStyle name="見出し 3 7 5 2" xfId="29490"/>
    <cellStyle name="見出し 3 7 5 2 2" xfId="29491"/>
    <cellStyle name="見出し 3 7 5 3" xfId="29492"/>
    <cellStyle name="見出し 3 7 6" xfId="29493"/>
    <cellStyle name="見出し 3 7 6 2" xfId="29494"/>
    <cellStyle name="見出し 3 7 6 2 2" xfId="29495"/>
    <cellStyle name="見出し 3 7 6 3" xfId="29496"/>
    <cellStyle name="見出し 3 7 7" xfId="29497"/>
    <cellStyle name="見出し 3 7 7 2" xfId="29498"/>
    <cellStyle name="見出し 3 7 7 2 2" xfId="29499"/>
    <cellStyle name="見出し 3 7 7 3" xfId="29500"/>
    <cellStyle name="見出し 3 7 8" xfId="29501"/>
    <cellStyle name="見出し 3 7 8 2" xfId="29502"/>
    <cellStyle name="見出し 3 7 9" xfId="29503"/>
    <cellStyle name="見出し 3 8" xfId="29504"/>
    <cellStyle name="見出し 3 8 10" xfId="29505"/>
    <cellStyle name="見出し 3 8 2" xfId="29506"/>
    <cellStyle name="見出し 3 8 2 2" xfId="29507"/>
    <cellStyle name="見出し 3 8 2 2 2" xfId="29508"/>
    <cellStyle name="見出し 3 8 2 2 2 2" xfId="29509"/>
    <cellStyle name="見出し 3 8 2 2 2 2 2" xfId="29510"/>
    <cellStyle name="見出し 3 8 2 2 2 3" xfId="29511"/>
    <cellStyle name="見出し 3 8 2 2 3" xfId="29512"/>
    <cellStyle name="見出し 3 8 2 2 3 2" xfId="29513"/>
    <cellStyle name="見出し 3 8 2 2 3 2 2" xfId="29514"/>
    <cellStyle name="見出し 3 8 2 2 3 3" xfId="29515"/>
    <cellStyle name="見出し 3 8 2 2 4" xfId="29516"/>
    <cellStyle name="見出し 3 8 2 2 4 2" xfId="29517"/>
    <cellStyle name="見出し 3 8 2 2 4 2 2" xfId="29518"/>
    <cellStyle name="見出し 3 8 2 2 4 3" xfId="29519"/>
    <cellStyle name="見出し 3 8 2 2 5" xfId="29520"/>
    <cellStyle name="見出し 3 8 2 2 5 2" xfId="29521"/>
    <cellStyle name="見出し 3 8 2 2 5 2 2" xfId="29522"/>
    <cellStyle name="見出し 3 8 2 2 5 3" xfId="29523"/>
    <cellStyle name="見出し 3 8 2 2 6" xfId="29524"/>
    <cellStyle name="見出し 3 8 2 3" xfId="29525"/>
    <cellStyle name="見出し 3 8 2 3 2" xfId="29526"/>
    <cellStyle name="見出し 3 8 2 3 2 2" xfId="29527"/>
    <cellStyle name="見出し 3 8 2 3 3" xfId="29528"/>
    <cellStyle name="見出し 3 8 2 4" xfId="29529"/>
    <cellStyle name="見出し 3 8 2 4 2" xfId="29530"/>
    <cellStyle name="見出し 3 8 2 4 2 2" xfId="29531"/>
    <cellStyle name="見出し 3 8 2 4 3" xfId="29532"/>
    <cellStyle name="見出し 3 8 2 5" xfId="29533"/>
    <cellStyle name="見出し 3 8 2 5 2" xfId="29534"/>
    <cellStyle name="見出し 3 8 2 5 2 2" xfId="29535"/>
    <cellStyle name="見出し 3 8 2 5 3" xfId="29536"/>
    <cellStyle name="見出し 3 8 2 6" xfId="29537"/>
    <cellStyle name="見出し 3 8 2 6 2" xfId="29538"/>
    <cellStyle name="見出し 3 8 2 6 2 2" xfId="29539"/>
    <cellStyle name="見出し 3 8 2 6 3" xfId="29540"/>
    <cellStyle name="見出し 3 8 2 7" xfId="29541"/>
    <cellStyle name="見出し 3 8 3" xfId="29542"/>
    <cellStyle name="見出し 3 8 3 2" xfId="29543"/>
    <cellStyle name="見出し 3 8 3 2 2" xfId="29544"/>
    <cellStyle name="見出し 3 8 3 2 2 2" xfId="29545"/>
    <cellStyle name="見出し 3 8 3 2 3" xfId="29546"/>
    <cellStyle name="見出し 3 8 3 3" xfId="29547"/>
    <cellStyle name="見出し 3 8 3 3 2" xfId="29548"/>
    <cellStyle name="見出し 3 8 3 3 2 2" xfId="29549"/>
    <cellStyle name="見出し 3 8 3 3 3" xfId="29550"/>
    <cellStyle name="見出し 3 8 3 4" xfId="29551"/>
    <cellStyle name="見出し 3 8 3 4 2" xfId="29552"/>
    <cellStyle name="見出し 3 8 3 4 2 2" xfId="29553"/>
    <cellStyle name="見出し 3 8 3 4 3" xfId="29554"/>
    <cellStyle name="見出し 3 8 3 5" xfId="29555"/>
    <cellStyle name="見出し 3 8 3 5 2" xfId="29556"/>
    <cellStyle name="見出し 3 8 3 5 2 2" xfId="29557"/>
    <cellStyle name="見出し 3 8 3 5 3" xfId="29558"/>
    <cellStyle name="見出し 3 8 3 6" xfId="29559"/>
    <cellStyle name="見出し 3 8 4" xfId="29560"/>
    <cellStyle name="見出し 3 8 4 2" xfId="29561"/>
    <cellStyle name="見出し 3 8 4 2 2" xfId="29562"/>
    <cellStyle name="見出し 3 8 4 3" xfId="29563"/>
    <cellStyle name="見出し 3 8 5" xfId="29564"/>
    <cellStyle name="見出し 3 8 5 2" xfId="29565"/>
    <cellStyle name="見出し 3 8 5 2 2" xfId="29566"/>
    <cellStyle name="見出し 3 8 5 3" xfId="29567"/>
    <cellStyle name="見出し 3 8 6" xfId="29568"/>
    <cellStyle name="見出し 3 8 6 2" xfId="29569"/>
    <cellStyle name="見出し 3 8 6 2 2" xfId="29570"/>
    <cellStyle name="見出し 3 8 6 3" xfId="29571"/>
    <cellStyle name="見出し 3 8 7" xfId="29572"/>
    <cellStyle name="見出し 3 8 7 2" xfId="29573"/>
    <cellStyle name="見出し 3 8 7 2 2" xfId="29574"/>
    <cellStyle name="見出し 3 8 7 3" xfId="29575"/>
    <cellStyle name="見出し 3 8 8" xfId="29576"/>
    <cellStyle name="見出し 3 8 8 2" xfId="29577"/>
    <cellStyle name="見出し 3 8 9" xfId="29578"/>
    <cellStyle name="見出し 3 9" xfId="29579"/>
    <cellStyle name="見出し 3 9 10" xfId="29580"/>
    <cellStyle name="見出し 3 9 2" xfId="29581"/>
    <cellStyle name="見出し 3 9 2 2" xfId="29582"/>
    <cellStyle name="見出し 3 9 2 2 2" xfId="29583"/>
    <cellStyle name="見出し 3 9 2 2 2 2" xfId="29584"/>
    <cellStyle name="見出し 3 9 2 2 2 2 2" xfId="29585"/>
    <cellStyle name="見出し 3 9 2 2 2 3" xfId="29586"/>
    <cellStyle name="見出し 3 9 2 2 3" xfId="29587"/>
    <cellStyle name="見出し 3 9 2 2 3 2" xfId="29588"/>
    <cellStyle name="見出し 3 9 2 2 3 2 2" xfId="29589"/>
    <cellStyle name="見出し 3 9 2 2 3 3" xfId="29590"/>
    <cellStyle name="見出し 3 9 2 2 4" xfId="29591"/>
    <cellStyle name="見出し 3 9 2 2 4 2" xfId="29592"/>
    <cellStyle name="見出し 3 9 2 2 4 2 2" xfId="29593"/>
    <cellStyle name="見出し 3 9 2 2 4 3" xfId="29594"/>
    <cellStyle name="見出し 3 9 2 2 5" xfId="29595"/>
    <cellStyle name="見出し 3 9 2 2 5 2" xfId="29596"/>
    <cellStyle name="見出し 3 9 2 2 5 2 2" xfId="29597"/>
    <cellStyle name="見出し 3 9 2 2 5 3" xfId="29598"/>
    <cellStyle name="見出し 3 9 2 2 6" xfId="29599"/>
    <cellStyle name="見出し 3 9 2 3" xfId="29600"/>
    <cellStyle name="見出し 3 9 2 3 2" xfId="29601"/>
    <cellStyle name="見出し 3 9 2 3 2 2" xfId="29602"/>
    <cellStyle name="見出し 3 9 2 3 3" xfId="29603"/>
    <cellStyle name="見出し 3 9 2 4" xfId="29604"/>
    <cellStyle name="見出し 3 9 2 4 2" xfId="29605"/>
    <cellStyle name="見出し 3 9 2 4 2 2" xfId="29606"/>
    <cellStyle name="見出し 3 9 2 4 3" xfId="29607"/>
    <cellStyle name="見出し 3 9 2 5" xfId="29608"/>
    <cellStyle name="見出し 3 9 2 5 2" xfId="29609"/>
    <cellStyle name="見出し 3 9 2 5 2 2" xfId="29610"/>
    <cellStyle name="見出し 3 9 2 5 3" xfId="29611"/>
    <cellStyle name="見出し 3 9 2 6" xfId="29612"/>
    <cellStyle name="見出し 3 9 2 6 2" xfId="29613"/>
    <cellStyle name="見出し 3 9 2 6 2 2" xfId="29614"/>
    <cellStyle name="見出し 3 9 2 6 3" xfId="29615"/>
    <cellStyle name="見出し 3 9 2 7" xfId="29616"/>
    <cellStyle name="見出し 3 9 3" xfId="29617"/>
    <cellStyle name="見出し 3 9 3 2" xfId="29618"/>
    <cellStyle name="見出し 3 9 3 2 2" xfId="29619"/>
    <cellStyle name="見出し 3 9 3 2 2 2" xfId="29620"/>
    <cellStyle name="見出し 3 9 3 2 3" xfId="29621"/>
    <cellStyle name="見出し 3 9 3 3" xfId="29622"/>
    <cellStyle name="見出し 3 9 3 3 2" xfId="29623"/>
    <cellStyle name="見出し 3 9 3 3 2 2" xfId="29624"/>
    <cellStyle name="見出し 3 9 3 3 3" xfId="29625"/>
    <cellStyle name="見出し 3 9 3 4" xfId="29626"/>
    <cellStyle name="見出し 3 9 3 4 2" xfId="29627"/>
    <cellStyle name="見出し 3 9 3 4 2 2" xfId="29628"/>
    <cellStyle name="見出し 3 9 3 4 3" xfId="29629"/>
    <cellStyle name="見出し 3 9 3 5" xfId="29630"/>
    <cellStyle name="見出し 3 9 3 5 2" xfId="29631"/>
    <cellStyle name="見出し 3 9 3 5 2 2" xfId="29632"/>
    <cellStyle name="見出し 3 9 3 5 3" xfId="29633"/>
    <cellStyle name="見出し 3 9 3 6" xfId="29634"/>
    <cellStyle name="見出し 3 9 4" xfId="29635"/>
    <cellStyle name="見出し 3 9 4 2" xfId="29636"/>
    <cellStyle name="見出し 3 9 4 2 2" xfId="29637"/>
    <cellStyle name="見出し 3 9 4 3" xfId="29638"/>
    <cellStyle name="見出し 3 9 5" xfId="29639"/>
    <cellStyle name="見出し 3 9 5 2" xfId="29640"/>
    <cellStyle name="見出し 3 9 5 2 2" xfId="29641"/>
    <cellStyle name="見出し 3 9 5 3" xfId="29642"/>
    <cellStyle name="見出し 3 9 6" xfId="29643"/>
    <cellStyle name="見出し 3 9 6 2" xfId="29644"/>
    <cellStyle name="見出し 3 9 6 2 2" xfId="29645"/>
    <cellStyle name="見出し 3 9 6 3" xfId="29646"/>
    <cellStyle name="見出し 3 9 7" xfId="29647"/>
    <cellStyle name="見出し 3 9 7 2" xfId="29648"/>
    <cellStyle name="見出し 3 9 7 2 2" xfId="29649"/>
    <cellStyle name="見出し 3 9 7 3" xfId="29650"/>
    <cellStyle name="見出し 3 9 8" xfId="29651"/>
    <cellStyle name="見出し 3 9 8 2" xfId="29652"/>
    <cellStyle name="見出し 3 9 9" xfId="29653"/>
    <cellStyle name="見出し 4" xfId="46094"/>
    <cellStyle name="見出し 4 10" xfId="29654"/>
    <cellStyle name="見出し 4 11" xfId="29655"/>
    <cellStyle name="見出し 4 12" xfId="29656"/>
    <cellStyle name="見出し 4 13" xfId="29657"/>
    <cellStyle name="見出し 4 14" xfId="29658"/>
    <cellStyle name="見出し 4 15" xfId="29659"/>
    <cellStyle name="見出し 4 16" xfId="29660"/>
    <cellStyle name="見出し 4 17" xfId="29661"/>
    <cellStyle name="見出し 4 18" xfId="29662"/>
    <cellStyle name="見出し 4 19" xfId="29663"/>
    <cellStyle name="見出し 4 2" xfId="29664"/>
    <cellStyle name="見出し 4 2 2" xfId="29665"/>
    <cellStyle name="見出し 4 20" xfId="29666"/>
    <cellStyle name="見出し 4 21" xfId="29667"/>
    <cellStyle name="見出し 4 22" xfId="29668"/>
    <cellStyle name="見出し 4 23" xfId="29669"/>
    <cellStyle name="見出し 4 24" xfId="29670"/>
    <cellStyle name="見出し 4 25" xfId="29671"/>
    <cellStyle name="見出し 4 26" xfId="29672"/>
    <cellStyle name="見出し 4 27" xfId="29673"/>
    <cellStyle name="見出し 4 28" xfId="29674"/>
    <cellStyle name="見出し 4 29" xfId="29675"/>
    <cellStyle name="見出し 4 3" xfId="29676"/>
    <cellStyle name="見出し 4 4" xfId="29677"/>
    <cellStyle name="見出し 4 5" xfId="29678"/>
    <cellStyle name="見出し 4 6" xfId="29679"/>
    <cellStyle name="見出し 4 7" xfId="29680"/>
    <cellStyle name="見出し 4 8" xfId="29681"/>
    <cellStyle name="見出し 4 9" xfId="29682"/>
    <cellStyle name="計算" xfId="46095"/>
    <cellStyle name="計算 10" xfId="29683"/>
    <cellStyle name="計算 10 10" xfId="29684"/>
    <cellStyle name="計算 10 11" xfId="29685"/>
    <cellStyle name="計算 10 12" xfId="46096"/>
    <cellStyle name="計算 10 13" xfId="46334"/>
    <cellStyle name="計算 10 2" xfId="29686"/>
    <cellStyle name="計算 10 2 10" xfId="46271"/>
    <cellStyle name="計算 10 2 11" xfId="46503"/>
    <cellStyle name="計算 10 2 2" xfId="29687"/>
    <cellStyle name="計算 10 2 2 10" xfId="29688"/>
    <cellStyle name="計算 10 2 2 2" xfId="29689"/>
    <cellStyle name="計算 10 2 2 2 2" xfId="29690"/>
    <cellStyle name="計算 10 2 2 2 2 2" xfId="29691"/>
    <cellStyle name="計算 10 2 2 2 2 3" xfId="29692"/>
    <cellStyle name="計算 10 2 2 2 3" xfId="29693"/>
    <cellStyle name="計算 10 2 2 2 3 2" xfId="29694"/>
    <cellStyle name="計算 10 2 2 2 3 3" xfId="29695"/>
    <cellStyle name="計算 10 2 2 2 4" xfId="29696"/>
    <cellStyle name="計算 10 2 2 2 5" xfId="29697"/>
    <cellStyle name="計算 10 2 2 3" xfId="29698"/>
    <cellStyle name="計算 10 2 2 3 2" xfId="29699"/>
    <cellStyle name="計算 10 2 2 3 2 2" xfId="29700"/>
    <cellStyle name="計算 10 2 2 3 2 3" xfId="29701"/>
    <cellStyle name="計算 10 2 2 3 3" xfId="29702"/>
    <cellStyle name="計算 10 2 2 3 3 2" xfId="29703"/>
    <cellStyle name="計算 10 2 2 3 3 3" xfId="29704"/>
    <cellStyle name="計算 10 2 2 3 4" xfId="29705"/>
    <cellStyle name="計算 10 2 2 3 5" xfId="29706"/>
    <cellStyle name="計算 10 2 2 4" xfId="29707"/>
    <cellStyle name="計算 10 2 2 4 2" xfId="29708"/>
    <cellStyle name="計算 10 2 2 4 2 2" xfId="29709"/>
    <cellStyle name="計算 10 2 2 4 2 3" xfId="29710"/>
    <cellStyle name="計算 10 2 2 4 3" xfId="29711"/>
    <cellStyle name="計算 10 2 2 4 3 2" xfId="29712"/>
    <cellStyle name="計算 10 2 2 4 3 3" xfId="29713"/>
    <cellStyle name="計算 10 2 2 4 4" xfId="29714"/>
    <cellStyle name="計算 10 2 2 4 5" xfId="29715"/>
    <cellStyle name="計算 10 2 2 5" xfId="29716"/>
    <cellStyle name="計算 10 2 2 5 2" xfId="29717"/>
    <cellStyle name="計算 10 2 2 5 2 2" xfId="29718"/>
    <cellStyle name="計算 10 2 2 5 2 3" xfId="29719"/>
    <cellStyle name="計算 10 2 2 5 3" xfId="29720"/>
    <cellStyle name="計算 10 2 2 5 3 2" xfId="29721"/>
    <cellStyle name="計算 10 2 2 5 3 3" xfId="29722"/>
    <cellStyle name="計算 10 2 2 5 4" xfId="29723"/>
    <cellStyle name="計算 10 2 2 5 5" xfId="29724"/>
    <cellStyle name="計算 10 2 2 6" xfId="29725"/>
    <cellStyle name="計算 10 2 2 6 2" xfId="29726"/>
    <cellStyle name="計算 10 2 2 6 2 2" xfId="29727"/>
    <cellStyle name="計算 10 2 2 6 2 3" xfId="29728"/>
    <cellStyle name="計算 10 2 2 6 3" xfId="29729"/>
    <cellStyle name="計算 10 2 2 6 3 2" xfId="29730"/>
    <cellStyle name="計算 10 2 2 6 3 3" xfId="29731"/>
    <cellStyle name="計算 10 2 2 6 4" xfId="29732"/>
    <cellStyle name="計算 10 2 2 6 5" xfId="29733"/>
    <cellStyle name="計算 10 2 2 7" xfId="29734"/>
    <cellStyle name="計算 10 2 2 7 2" xfId="29735"/>
    <cellStyle name="計算 10 2 2 7 3" xfId="29736"/>
    <cellStyle name="計算 10 2 2 8" xfId="29737"/>
    <cellStyle name="計算 10 2 2 8 2" xfId="29738"/>
    <cellStyle name="計算 10 2 2 8 3" xfId="29739"/>
    <cellStyle name="計算 10 2 2 9" xfId="29740"/>
    <cellStyle name="計算 10 2 3" xfId="29741"/>
    <cellStyle name="計算 10 2 3 10" xfId="29742"/>
    <cellStyle name="計算 10 2 3 2" xfId="29743"/>
    <cellStyle name="計算 10 2 3 2 2" xfId="29744"/>
    <cellStyle name="計算 10 2 3 2 2 2" xfId="29745"/>
    <cellStyle name="計算 10 2 3 2 2 3" xfId="29746"/>
    <cellStyle name="計算 10 2 3 2 3" xfId="29747"/>
    <cellStyle name="計算 10 2 3 2 3 2" xfId="29748"/>
    <cellStyle name="計算 10 2 3 2 3 3" xfId="29749"/>
    <cellStyle name="計算 10 2 3 2 4" xfId="29750"/>
    <cellStyle name="計算 10 2 3 2 5" xfId="29751"/>
    <cellStyle name="計算 10 2 3 3" xfId="29752"/>
    <cellStyle name="計算 10 2 3 3 2" xfId="29753"/>
    <cellStyle name="計算 10 2 3 3 2 2" xfId="29754"/>
    <cellStyle name="計算 10 2 3 3 2 3" xfId="29755"/>
    <cellStyle name="計算 10 2 3 3 3" xfId="29756"/>
    <cellStyle name="計算 10 2 3 3 3 2" xfId="29757"/>
    <cellStyle name="計算 10 2 3 3 3 3" xfId="29758"/>
    <cellStyle name="計算 10 2 3 3 4" xfId="29759"/>
    <cellStyle name="計算 10 2 3 3 5" xfId="29760"/>
    <cellStyle name="計算 10 2 3 4" xfId="29761"/>
    <cellStyle name="計算 10 2 3 4 2" xfId="29762"/>
    <cellStyle name="計算 10 2 3 4 2 2" xfId="29763"/>
    <cellStyle name="計算 10 2 3 4 2 3" xfId="29764"/>
    <cellStyle name="計算 10 2 3 4 3" xfId="29765"/>
    <cellStyle name="計算 10 2 3 4 3 2" xfId="29766"/>
    <cellStyle name="計算 10 2 3 4 3 3" xfId="29767"/>
    <cellStyle name="計算 10 2 3 4 4" xfId="29768"/>
    <cellStyle name="計算 10 2 3 4 5" xfId="29769"/>
    <cellStyle name="計算 10 2 3 5" xfId="29770"/>
    <cellStyle name="計算 10 2 3 5 2" xfId="29771"/>
    <cellStyle name="計算 10 2 3 5 2 2" xfId="29772"/>
    <cellStyle name="計算 10 2 3 5 2 3" xfId="29773"/>
    <cellStyle name="計算 10 2 3 5 3" xfId="29774"/>
    <cellStyle name="計算 10 2 3 5 3 2" xfId="29775"/>
    <cellStyle name="計算 10 2 3 5 3 3" xfId="29776"/>
    <cellStyle name="計算 10 2 3 5 4" xfId="29777"/>
    <cellStyle name="計算 10 2 3 5 5" xfId="29778"/>
    <cellStyle name="計算 10 2 3 6" xfId="29779"/>
    <cellStyle name="計算 10 2 3 6 2" xfId="29780"/>
    <cellStyle name="計算 10 2 3 6 2 2" xfId="29781"/>
    <cellStyle name="計算 10 2 3 6 2 3" xfId="29782"/>
    <cellStyle name="計算 10 2 3 6 3" xfId="29783"/>
    <cellStyle name="計算 10 2 3 6 3 2" xfId="29784"/>
    <cellStyle name="計算 10 2 3 6 3 3" xfId="29785"/>
    <cellStyle name="計算 10 2 3 6 4" xfId="29786"/>
    <cellStyle name="計算 10 2 3 6 5" xfId="29787"/>
    <cellStyle name="計算 10 2 3 7" xfId="29788"/>
    <cellStyle name="計算 10 2 3 7 2" xfId="29789"/>
    <cellStyle name="計算 10 2 3 7 3" xfId="29790"/>
    <cellStyle name="計算 10 2 3 8" xfId="29791"/>
    <cellStyle name="計算 10 2 3 8 2" xfId="29792"/>
    <cellStyle name="計算 10 2 3 8 3" xfId="29793"/>
    <cellStyle name="計算 10 2 3 9" xfId="29794"/>
    <cellStyle name="計算 10 2 4" xfId="29795"/>
    <cellStyle name="計算 10 2 4 2" xfId="29796"/>
    <cellStyle name="計算 10 2 4 2 2" xfId="29797"/>
    <cellStyle name="計算 10 2 4 2 3" xfId="29798"/>
    <cellStyle name="計算 10 2 4 3" xfId="29799"/>
    <cellStyle name="計算 10 2 4 3 2" xfId="29800"/>
    <cellStyle name="計算 10 2 4 3 3" xfId="29801"/>
    <cellStyle name="計算 10 2 4 4" xfId="29802"/>
    <cellStyle name="計算 10 2 4 5" xfId="29803"/>
    <cellStyle name="計算 10 2 5" xfId="29804"/>
    <cellStyle name="計算 10 2 5 2" xfId="29805"/>
    <cellStyle name="計算 10 2 5 2 2" xfId="29806"/>
    <cellStyle name="計算 10 2 5 2 3" xfId="29807"/>
    <cellStyle name="計算 10 2 5 3" xfId="29808"/>
    <cellStyle name="計算 10 2 5 3 2" xfId="29809"/>
    <cellStyle name="計算 10 2 5 3 3" xfId="29810"/>
    <cellStyle name="計算 10 2 5 4" xfId="29811"/>
    <cellStyle name="計算 10 2 5 5" xfId="29812"/>
    <cellStyle name="計算 10 2 6" xfId="29813"/>
    <cellStyle name="計算 10 2 6 2" xfId="29814"/>
    <cellStyle name="計算 10 2 6 2 2" xfId="29815"/>
    <cellStyle name="計算 10 2 6 2 3" xfId="29816"/>
    <cellStyle name="計算 10 2 6 3" xfId="29817"/>
    <cellStyle name="計算 10 2 6 3 2" xfId="29818"/>
    <cellStyle name="計算 10 2 6 3 3" xfId="29819"/>
    <cellStyle name="計算 10 2 6 4" xfId="29820"/>
    <cellStyle name="計算 10 2 6 5" xfId="29821"/>
    <cellStyle name="計算 10 2 7" xfId="29822"/>
    <cellStyle name="計算 10 2 7 2" xfId="29823"/>
    <cellStyle name="計算 10 2 7 3" xfId="29824"/>
    <cellStyle name="計算 10 2 8" xfId="29825"/>
    <cellStyle name="計算 10 2 9" xfId="29826"/>
    <cellStyle name="計算 10 3" xfId="29827"/>
    <cellStyle name="計算 10 3 10" xfId="29828"/>
    <cellStyle name="計算 10 3 2" xfId="29829"/>
    <cellStyle name="計算 10 3 2 2" xfId="29830"/>
    <cellStyle name="計算 10 3 2 2 2" xfId="29831"/>
    <cellStyle name="計算 10 3 2 2 3" xfId="29832"/>
    <cellStyle name="計算 10 3 2 3" xfId="29833"/>
    <cellStyle name="計算 10 3 2 3 2" xfId="29834"/>
    <cellStyle name="計算 10 3 2 3 3" xfId="29835"/>
    <cellStyle name="計算 10 3 2 4" xfId="29836"/>
    <cellStyle name="計算 10 3 2 5" xfId="29837"/>
    <cellStyle name="計算 10 3 3" xfId="29838"/>
    <cellStyle name="計算 10 3 3 2" xfId="29839"/>
    <cellStyle name="計算 10 3 3 2 2" xfId="29840"/>
    <cellStyle name="計算 10 3 3 2 3" xfId="29841"/>
    <cellStyle name="計算 10 3 3 3" xfId="29842"/>
    <cellStyle name="計算 10 3 3 3 2" xfId="29843"/>
    <cellStyle name="計算 10 3 3 3 3" xfId="29844"/>
    <cellStyle name="計算 10 3 3 4" xfId="29845"/>
    <cellStyle name="計算 10 3 3 5" xfId="29846"/>
    <cellStyle name="計算 10 3 4" xfId="29847"/>
    <cellStyle name="計算 10 3 4 2" xfId="29848"/>
    <cellStyle name="計算 10 3 4 2 2" xfId="29849"/>
    <cellStyle name="計算 10 3 4 2 3" xfId="29850"/>
    <cellStyle name="計算 10 3 4 3" xfId="29851"/>
    <cellStyle name="計算 10 3 4 3 2" xfId="29852"/>
    <cellStyle name="計算 10 3 4 3 3" xfId="29853"/>
    <cellStyle name="計算 10 3 4 4" xfId="29854"/>
    <cellStyle name="計算 10 3 4 5" xfId="29855"/>
    <cellStyle name="計算 10 3 5" xfId="29856"/>
    <cellStyle name="計算 10 3 5 2" xfId="29857"/>
    <cellStyle name="計算 10 3 5 2 2" xfId="29858"/>
    <cellStyle name="計算 10 3 5 2 3" xfId="29859"/>
    <cellStyle name="計算 10 3 5 3" xfId="29860"/>
    <cellStyle name="計算 10 3 5 3 2" xfId="29861"/>
    <cellStyle name="計算 10 3 5 3 3" xfId="29862"/>
    <cellStyle name="計算 10 3 5 4" xfId="29863"/>
    <cellStyle name="計算 10 3 5 5" xfId="29864"/>
    <cellStyle name="計算 10 3 6" xfId="29865"/>
    <cellStyle name="計算 10 3 6 2" xfId="29866"/>
    <cellStyle name="計算 10 3 6 2 2" xfId="29867"/>
    <cellStyle name="計算 10 3 6 2 3" xfId="29868"/>
    <cellStyle name="計算 10 3 6 3" xfId="29869"/>
    <cellStyle name="計算 10 3 6 3 2" xfId="29870"/>
    <cellStyle name="計算 10 3 6 3 3" xfId="29871"/>
    <cellStyle name="計算 10 3 6 4" xfId="29872"/>
    <cellStyle name="計算 10 3 6 5" xfId="29873"/>
    <cellStyle name="計算 10 3 7" xfId="29874"/>
    <cellStyle name="計算 10 3 7 2" xfId="29875"/>
    <cellStyle name="計算 10 3 7 3" xfId="29876"/>
    <cellStyle name="計算 10 3 8" xfId="29877"/>
    <cellStyle name="計算 10 3 8 2" xfId="29878"/>
    <cellStyle name="計算 10 3 8 3" xfId="29879"/>
    <cellStyle name="計算 10 3 9" xfId="29880"/>
    <cellStyle name="計算 10 4" xfId="29881"/>
    <cellStyle name="計算 10 4 10" xfId="29882"/>
    <cellStyle name="計算 10 4 2" xfId="29883"/>
    <cellStyle name="計算 10 4 2 2" xfId="29884"/>
    <cellStyle name="計算 10 4 2 2 2" xfId="29885"/>
    <cellStyle name="計算 10 4 2 2 3" xfId="29886"/>
    <cellStyle name="計算 10 4 2 3" xfId="29887"/>
    <cellStyle name="計算 10 4 2 3 2" xfId="29888"/>
    <cellStyle name="計算 10 4 2 3 3" xfId="29889"/>
    <cellStyle name="計算 10 4 2 4" xfId="29890"/>
    <cellStyle name="計算 10 4 2 5" xfId="29891"/>
    <cellStyle name="計算 10 4 3" xfId="29892"/>
    <cellStyle name="計算 10 4 3 2" xfId="29893"/>
    <cellStyle name="計算 10 4 3 2 2" xfId="29894"/>
    <cellStyle name="計算 10 4 3 2 3" xfId="29895"/>
    <cellStyle name="計算 10 4 3 3" xfId="29896"/>
    <cellStyle name="計算 10 4 3 3 2" xfId="29897"/>
    <cellStyle name="計算 10 4 3 3 3" xfId="29898"/>
    <cellStyle name="計算 10 4 3 4" xfId="29899"/>
    <cellStyle name="計算 10 4 3 5" xfId="29900"/>
    <cellStyle name="計算 10 4 4" xfId="29901"/>
    <cellStyle name="計算 10 4 4 2" xfId="29902"/>
    <cellStyle name="計算 10 4 4 2 2" xfId="29903"/>
    <cellStyle name="計算 10 4 4 2 3" xfId="29904"/>
    <cellStyle name="計算 10 4 4 3" xfId="29905"/>
    <cellStyle name="計算 10 4 4 3 2" xfId="29906"/>
    <cellStyle name="計算 10 4 4 3 3" xfId="29907"/>
    <cellStyle name="計算 10 4 4 4" xfId="29908"/>
    <cellStyle name="計算 10 4 4 5" xfId="29909"/>
    <cellStyle name="計算 10 4 5" xfId="29910"/>
    <cellStyle name="計算 10 4 5 2" xfId="29911"/>
    <cellStyle name="計算 10 4 5 2 2" xfId="29912"/>
    <cellStyle name="計算 10 4 5 2 3" xfId="29913"/>
    <cellStyle name="計算 10 4 5 3" xfId="29914"/>
    <cellStyle name="計算 10 4 5 3 2" xfId="29915"/>
    <cellStyle name="計算 10 4 5 3 3" xfId="29916"/>
    <cellStyle name="計算 10 4 5 4" xfId="29917"/>
    <cellStyle name="計算 10 4 5 5" xfId="29918"/>
    <cellStyle name="計算 10 4 6" xfId="29919"/>
    <cellStyle name="計算 10 4 6 2" xfId="29920"/>
    <cellStyle name="計算 10 4 6 2 2" xfId="29921"/>
    <cellStyle name="計算 10 4 6 2 3" xfId="29922"/>
    <cellStyle name="計算 10 4 6 3" xfId="29923"/>
    <cellStyle name="計算 10 4 6 3 2" xfId="29924"/>
    <cellStyle name="計算 10 4 6 3 3" xfId="29925"/>
    <cellStyle name="計算 10 4 6 4" xfId="29926"/>
    <cellStyle name="計算 10 4 6 5" xfId="29927"/>
    <cellStyle name="計算 10 4 7" xfId="29928"/>
    <cellStyle name="計算 10 4 7 2" xfId="29929"/>
    <cellStyle name="計算 10 4 7 3" xfId="29930"/>
    <cellStyle name="計算 10 4 8" xfId="29931"/>
    <cellStyle name="計算 10 4 8 2" xfId="29932"/>
    <cellStyle name="計算 10 4 8 3" xfId="29933"/>
    <cellStyle name="計算 10 4 9" xfId="29934"/>
    <cellStyle name="計算 10 5" xfId="29935"/>
    <cellStyle name="計算 10 5 2" xfId="29936"/>
    <cellStyle name="計算 10 5 2 2" xfId="29937"/>
    <cellStyle name="計算 10 5 2 3" xfId="29938"/>
    <cellStyle name="計算 10 5 3" xfId="29939"/>
    <cellStyle name="計算 10 5 3 2" xfId="29940"/>
    <cellStyle name="計算 10 5 3 3" xfId="29941"/>
    <cellStyle name="計算 10 5 4" xfId="29942"/>
    <cellStyle name="計算 10 5 5" xfId="29943"/>
    <cellStyle name="計算 10 6" xfId="29944"/>
    <cellStyle name="計算 10 6 2" xfId="29945"/>
    <cellStyle name="計算 10 6 2 2" xfId="29946"/>
    <cellStyle name="計算 10 6 2 3" xfId="29947"/>
    <cellStyle name="計算 10 6 3" xfId="29948"/>
    <cellStyle name="計算 10 6 3 2" xfId="29949"/>
    <cellStyle name="計算 10 6 3 3" xfId="29950"/>
    <cellStyle name="計算 10 6 4" xfId="29951"/>
    <cellStyle name="計算 10 6 5" xfId="29952"/>
    <cellStyle name="計算 10 7" xfId="29953"/>
    <cellStyle name="計算 10 7 2" xfId="29954"/>
    <cellStyle name="計算 10 7 2 2" xfId="29955"/>
    <cellStyle name="計算 10 7 2 3" xfId="29956"/>
    <cellStyle name="計算 10 7 3" xfId="29957"/>
    <cellStyle name="計算 10 7 3 2" xfId="29958"/>
    <cellStyle name="計算 10 7 3 3" xfId="29959"/>
    <cellStyle name="計算 10 7 4" xfId="29960"/>
    <cellStyle name="計算 10 7 5" xfId="29961"/>
    <cellStyle name="計算 10 8" xfId="29962"/>
    <cellStyle name="計算 10 8 2" xfId="29963"/>
    <cellStyle name="計算 10 8 3" xfId="29964"/>
    <cellStyle name="計算 10 9" xfId="29965"/>
    <cellStyle name="計算 11" xfId="29966"/>
    <cellStyle name="計算 11 10" xfId="29967"/>
    <cellStyle name="計算 11 11" xfId="29968"/>
    <cellStyle name="計算 11 12" xfId="46097"/>
    <cellStyle name="計算 11 13" xfId="46335"/>
    <cellStyle name="計算 11 2" xfId="29969"/>
    <cellStyle name="計算 11 2 10" xfId="46272"/>
    <cellStyle name="計算 11 2 11" xfId="46504"/>
    <cellStyle name="計算 11 2 2" xfId="29970"/>
    <cellStyle name="計算 11 2 2 10" xfId="29971"/>
    <cellStyle name="計算 11 2 2 2" xfId="29972"/>
    <cellStyle name="計算 11 2 2 2 2" xfId="29973"/>
    <cellStyle name="計算 11 2 2 2 2 2" xfId="29974"/>
    <cellStyle name="計算 11 2 2 2 2 3" xfId="29975"/>
    <cellStyle name="計算 11 2 2 2 3" xfId="29976"/>
    <cellStyle name="計算 11 2 2 2 3 2" xfId="29977"/>
    <cellStyle name="計算 11 2 2 2 3 3" xfId="29978"/>
    <cellStyle name="計算 11 2 2 2 4" xfId="29979"/>
    <cellStyle name="計算 11 2 2 2 5" xfId="29980"/>
    <cellStyle name="計算 11 2 2 3" xfId="29981"/>
    <cellStyle name="計算 11 2 2 3 2" xfId="29982"/>
    <cellStyle name="計算 11 2 2 3 2 2" xfId="29983"/>
    <cellStyle name="計算 11 2 2 3 2 3" xfId="29984"/>
    <cellStyle name="計算 11 2 2 3 3" xfId="29985"/>
    <cellStyle name="計算 11 2 2 3 3 2" xfId="29986"/>
    <cellStyle name="計算 11 2 2 3 3 3" xfId="29987"/>
    <cellStyle name="計算 11 2 2 3 4" xfId="29988"/>
    <cellStyle name="計算 11 2 2 3 5" xfId="29989"/>
    <cellStyle name="計算 11 2 2 4" xfId="29990"/>
    <cellStyle name="計算 11 2 2 4 2" xfId="29991"/>
    <cellStyle name="計算 11 2 2 4 2 2" xfId="29992"/>
    <cellStyle name="計算 11 2 2 4 2 3" xfId="29993"/>
    <cellStyle name="計算 11 2 2 4 3" xfId="29994"/>
    <cellStyle name="計算 11 2 2 4 3 2" xfId="29995"/>
    <cellStyle name="計算 11 2 2 4 3 3" xfId="29996"/>
    <cellStyle name="計算 11 2 2 4 4" xfId="29997"/>
    <cellStyle name="計算 11 2 2 4 5" xfId="29998"/>
    <cellStyle name="計算 11 2 2 5" xfId="29999"/>
    <cellStyle name="計算 11 2 2 5 2" xfId="30000"/>
    <cellStyle name="計算 11 2 2 5 2 2" xfId="30001"/>
    <cellStyle name="計算 11 2 2 5 2 3" xfId="30002"/>
    <cellStyle name="計算 11 2 2 5 3" xfId="30003"/>
    <cellStyle name="計算 11 2 2 5 3 2" xfId="30004"/>
    <cellStyle name="計算 11 2 2 5 3 3" xfId="30005"/>
    <cellStyle name="計算 11 2 2 5 4" xfId="30006"/>
    <cellStyle name="計算 11 2 2 5 5" xfId="30007"/>
    <cellStyle name="計算 11 2 2 6" xfId="30008"/>
    <cellStyle name="計算 11 2 2 6 2" xfId="30009"/>
    <cellStyle name="計算 11 2 2 6 2 2" xfId="30010"/>
    <cellStyle name="計算 11 2 2 6 2 3" xfId="30011"/>
    <cellStyle name="計算 11 2 2 6 3" xfId="30012"/>
    <cellStyle name="計算 11 2 2 6 3 2" xfId="30013"/>
    <cellStyle name="計算 11 2 2 6 3 3" xfId="30014"/>
    <cellStyle name="計算 11 2 2 6 4" xfId="30015"/>
    <cellStyle name="計算 11 2 2 6 5" xfId="30016"/>
    <cellStyle name="計算 11 2 2 7" xfId="30017"/>
    <cellStyle name="計算 11 2 2 7 2" xfId="30018"/>
    <cellStyle name="計算 11 2 2 7 3" xfId="30019"/>
    <cellStyle name="計算 11 2 2 8" xfId="30020"/>
    <cellStyle name="計算 11 2 2 8 2" xfId="30021"/>
    <cellStyle name="計算 11 2 2 8 3" xfId="30022"/>
    <cellStyle name="計算 11 2 2 9" xfId="30023"/>
    <cellStyle name="計算 11 2 3" xfId="30024"/>
    <cellStyle name="計算 11 2 3 10" xfId="30025"/>
    <cellStyle name="計算 11 2 3 2" xfId="30026"/>
    <cellStyle name="計算 11 2 3 2 2" xfId="30027"/>
    <cellStyle name="計算 11 2 3 2 2 2" xfId="30028"/>
    <cellStyle name="計算 11 2 3 2 2 3" xfId="30029"/>
    <cellStyle name="計算 11 2 3 2 3" xfId="30030"/>
    <cellStyle name="計算 11 2 3 2 3 2" xfId="30031"/>
    <cellStyle name="計算 11 2 3 2 3 3" xfId="30032"/>
    <cellStyle name="計算 11 2 3 2 4" xfId="30033"/>
    <cellStyle name="計算 11 2 3 2 5" xfId="30034"/>
    <cellStyle name="計算 11 2 3 3" xfId="30035"/>
    <cellStyle name="計算 11 2 3 3 2" xfId="30036"/>
    <cellStyle name="計算 11 2 3 3 2 2" xfId="30037"/>
    <cellStyle name="計算 11 2 3 3 2 3" xfId="30038"/>
    <cellStyle name="計算 11 2 3 3 3" xfId="30039"/>
    <cellStyle name="計算 11 2 3 3 3 2" xfId="30040"/>
    <cellStyle name="計算 11 2 3 3 3 3" xfId="30041"/>
    <cellStyle name="計算 11 2 3 3 4" xfId="30042"/>
    <cellStyle name="計算 11 2 3 3 5" xfId="30043"/>
    <cellStyle name="計算 11 2 3 4" xfId="30044"/>
    <cellStyle name="計算 11 2 3 4 2" xfId="30045"/>
    <cellStyle name="計算 11 2 3 4 2 2" xfId="30046"/>
    <cellStyle name="計算 11 2 3 4 2 3" xfId="30047"/>
    <cellStyle name="計算 11 2 3 4 3" xfId="30048"/>
    <cellStyle name="計算 11 2 3 4 3 2" xfId="30049"/>
    <cellStyle name="計算 11 2 3 4 3 3" xfId="30050"/>
    <cellStyle name="計算 11 2 3 4 4" xfId="30051"/>
    <cellStyle name="計算 11 2 3 4 5" xfId="30052"/>
    <cellStyle name="計算 11 2 3 5" xfId="30053"/>
    <cellStyle name="計算 11 2 3 5 2" xfId="30054"/>
    <cellStyle name="計算 11 2 3 5 2 2" xfId="30055"/>
    <cellStyle name="計算 11 2 3 5 2 3" xfId="30056"/>
    <cellStyle name="計算 11 2 3 5 3" xfId="30057"/>
    <cellStyle name="計算 11 2 3 5 3 2" xfId="30058"/>
    <cellStyle name="計算 11 2 3 5 3 3" xfId="30059"/>
    <cellStyle name="計算 11 2 3 5 4" xfId="30060"/>
    <cellStyle name="計算 11 2 3 5 5" xfId="30061"/>
    <cellStyle name="計算 11 2 3 6" xfId="30062"/>
    <cellStyle name="計算 11 2 3 6 2" xfId="30063"/>
    <cellStyle name="計算 11 2 3 6 2 2" xfId="30064"/>
    <cellStyle name="計算 11 2 3 6 2 3" xfId="30065"/>
    <cellStyle name="計算 11 2 3 6 3" xfId="30066"/>
    <cellStyle name="計算 11 2 3 6 3 2" xfId="30067"/>
    <cellStyle name="計算 11 2 3 6 3 3" xfId="30068"/>
    <cellStyle name="計算 11 2 3 6 4" xfId="30069"/>
    <cellStyle name="計算 11 2 3 6 5" xfId="30070"/>
    <cellStyle name="計算 11 2 3 7" xfId="30071"/>
    <cellStyle name="計算 11 2 3 7 2" xfId="30072"/>
    <cellStyle name="計算 11 2 3 7 3" xfId="30073"/>
    <cellStyle name="計算 11 2 3 8" xfId="30074"/>
    <cellStyle name="計算 11 2 3 8 2" xfId="30075"/>
    <cellStyle name="計算 11 2 3 8 3" xfId="30076"/>
    <cellStyle name="計算 11 2 3 9" xfId="30077"/>
    <cellStyle name="計算 11 2 4" xfId="30078"/>
    <cellStyle name="計算 11 2 4 2" xfId="30079"/>
    <cellStyle name="計算 11 2 4 2 2" xfId="30080"/>
    <cellStyle name="計算 11 2 4 2 3" xfId="30081"/>
    <cellStyle name="計算 11 2 4 3" xfId="30082"/>
    <cellStyle name="計算 11 2 4 3 2" xfId="30083"/>
    <cellStyle name="計算 11 2 4 3 3" xfId="30084"/>
    <cellStyle name="計算 11 2 4 4" xfId="30085"/>
    <cellStyle name="計算 11 2 4 5" xfId="30086"/>
    <cellStyle name="計算 11 2 5" xfId="30087"/>
    <cellStyle name="計算 11 2 5 2" xfId="30088"/>
    <cellStyle name="計算 11 2 5 2 2" xfId="30089"/>
    <cellStyle name="計算 11 2 5 2 3" xfId="30090"/>
    <cellStyle name="計算 11 2 5 3" xfId="30091"/>
    <cellStyle name="計算 11 2 5 3 2" xfId="30092"/>
    <cellStyle name="計算 11 2 5 3 3" xfId="30093"/>
    <cellStyle name="計算 11 2 5 4" xfId="30094"/>
    <cellStyle name="計算 11 2 5 5" xfId="30095"/>
    <cellStyle name="計算 11 2 6" xfId="30096"/>
    <cellStyle name="計算 11 2 6 2" xfId="30097"/>
    <cellStyle name="計算 11 2 6 2 2" xfId="30098"/>
    <cellStyle name="計算 11 2 6 2 3" xfId="30099"/>
    <cellStyle name="計算 11 2 6 3" xfId="30100"/>
    <cellStyle name="計算 11 2 6 3 2" xfId="30101"/>
    <cellStyle name="計算 11 2 6 3 3" xfId="30102"/>
    <cellStyle name="計算 11 2 6 4" xfId="30103"/>
    <cellStyle name="計算 11 2 6 5" xfId="30104"/>
    <cellStyle name="計算 11 2 7" xfId="30105"/>
    <cellStyle name="計算 11 2 7 2" xfId="30106"/>
    <cellStyle name="計算 11 2 7 3" xfId="30107"/>
    <cellStyle name="計算 11 2 8" xfId="30108"/>
    <cellStyle name="計算 11 2 9" xfId="30109"/>
    <cellStyle name="計算 11 3" xfId="30110"/>
    <cellStyle name="計算 11 3 10" xfId="30111"/>
    <cellStyle name="計算 11 3 2" xfId="30112"/>
    <cellStyle name="計算 11 3 2 2" xfId="30113"/>
    <cellStyle name="計算 11 3 2 2 2" xfId="30114"/>
    <cellStyle name="計算 11 3 2 2 3" xfId="30115"/>
    <cellStyle name="計算 11 3 2 3" xfId="30116"/>
    <cellStyle name="計算 11 3 2 3 2" xfId="30117"/>
    <cellStyle name="計算 11 3 2 3 3" xfId="30118"/>
    <cellStyle name="計算 11 3 2 4" xfId="30119"/>
    <cellStyle name="計算 11 3 2 5" xfId="30120"/>
    <cellStyle name="計算 11 3 3" xfId="30121"/>
    <cellStyle name="計算 11 3 3 2" xfId="30122"/>
    <cellStyle name="計算 11 3 3 2 2" xfId="30123"/>
    <cellStyle name="計算 11 3 3 2 3" xfId="30124"/>
    <cellStyle name="計算 11 3 3 3" xfId="30125"/>
    <cellStyle name="計算 11 3 3 3 2" xfId="30126"/>
    <cellStyle name="計算 11 3 3 3 3" xfId="30127"/>
    <cellStyle name="計算 11 3 3 4" xfId="30128"/>
    <cellStyle name="計算 11 3 3 5" xfId="30129"/>
    <cellStyle name="計算 11 3 4" xfId="30130"/>
    <cellStyle name="計算 11 3 4 2" xfId="30131"/>
    <cellStyle name="計算 11 3 4 2 2" xfId="30132"/>
    <cellStyle name="計算 11 3 4 2 3" xfId="30133"/>
    <cellStyle name="計算 11 3 4 3" xfId="30134"/>
    <cellStyle name="計算 11 3 4 3 2" xfId="30135"/>
    <cellStyle name="計算 11 3 4 3 3" xfId="30136"/>
    <cellStyle name="計算 11 3 4 4" xfId="30137"/>
    <cellStyle name="計算 11 3 4 5" xfId="30138"/>
    <cellStyle name="計算 11 3 5" xfId="30139"/>
    <cellStyle name="計算 11 3 5 2" xfId="30140"/>
    <cellStyle name="計算 11 3 5 2 2" xfId="30141"/>
    <cellStyle name="計算 11 3 5 2 3" xfId="30142"/>
    <cellStyle name="計算 11 3 5 3" xfId="30143"/>
    <cellStyle name="計算 11 3 5 3 2" xfId="30144"/>
    <cellStyle name="計算 11 3 5 3 3" xfId="30145"/>
    <cellStyle name="計算 11 3 5 4" xfId="30146"/>
    <cellStyle name="計算 11 3 5 5" xfId="30147"/>
    <cellStyle name="計算 11 3 6" xfId="30148"/>
    <cellStyle name="計算 11 3 6 2" xfId="30149"/>
    <cellStyle name="計算 11 3 6 2 2" xfId="30150"/>
    <cellStyle name="計算 11 3 6 2 3" xfId="30151"/>
    <cellStyle name="計算 11 3 6 3" xfId="30152"/>
    <cellStyle name="計算 11 3 6 3 2" xfId="30153"/>
    <cellStyle name="計算 11 3 6 3 3" xfId="30154"/>
    <cellStyle name="計算 11 3 6 4" xfId="30155"/>
    <cellStyle name="計算 11 3 6 5" xfId="30156"/>
    <cellStyle name="計算 11 3 7" xfId="30157"/>
    <cellStyle name="計算 11 3 7 2" xfId="30158"/>
    <cellStyle name="計算 11 3 7 3" xfId="30159"/>
    <cellStyle name="計算 11 3 8" xfId="30160"/>
    <cellStyle name="計算 11 3 8 2" xfId="30161"/>
    <cellStyle name="計算 11 3 8 3" xfId="30162"/>
    <cellStyle name="計算 11 3 9" xfId="30163"/>
    <cellStyle name="計算 11 4" xfId="30164"/>
    <cellStyle name="計算 11 4 10" xfId="30165"/>
    <cellStyle name="計算 11 4 2" xfId="30166"/>
    <cellStyle name="計算 11 4 2 2" xfId="30167"/>
    <cellStyle name="計算 11 4 2 2 2" xfId="30168"/>
    <cellStyle name="計算 11 4 2 2 3" xfId="30169"/>
    <cellStyle name="計算 11 4 2 3" xfId="30170"/>
    <cellStyle name="計算 11 4 2 3 2" xfId="30171"/>
    <cellStyle name="計算 11 4 2 3 3" xfId="30172"/>
    <cellStyle name="計算 11 4 2 4" xfId="30173"/>
    <cellStyle name="計算 11 4 2 5" xfId="30174"/>
    <cellStyle name="計算 11 4 3" xfId="30175"/>
    <cellStyle name="計算 11 4 3 2" xfId="30176"/>
    <cellStyle name="計算 11 4 3 2 2" xfId="30177"/>
    <cellStyle name="計算 11 4 3 2 3" xfId="30178"/>
    <cellStyle name="計算 11 4 3 3" xfId="30179"/>
    <cellStyle name="計算 11 4 3 3 2" xfId="30180"/>
    <cellStyle name="計算 11 4 3 3 3" xfId="30181"/>
    <cellStyle name="計算 11 4 3 4" xfId="30182"/>
    <cellStyle name="計算 11 4 3 5" xfId="30183"/>
    <cellStyle name="計算 11 4 4" xfId="30184"/>
    <cellStyle name="計算 11 4 4 2" xfId="30185"/>
    <cellStyle name="計算 11 4 4 2 2" xfId="30186"/>
    <cellStyle name="計算 11 4 4 2 3" xfId="30187"/>
    <cellStyle name="計算 11 4 4 3" xfId="30188"/>
    <cellStyle name="計算 11 4 4 3 2" xfId="30189"/>
    <cellStyle name="計算 11 4 4 3 3" xfId="30190"/>
    <cellStyle name="計算 11 4 4 4" xfId="30191"/>
    <cellStyle name="計算 11 4 4 5" xfId="30192"/>
    <cellStyle name="計算 11 4 5" xfId="30193"/>
    <cellStyle name="計算 11 4 5 2" xfId="30194"/>
    <cellStyle name="計算 11 4 5 2 2" xfId="30195"/>
    <cellStyle name="計算 11 4 5 2 3" xfId="30196"/>
    <cellStyle name="計算 11 4 5 3" xfId="30197"/>
    <cellStyle name="計算 11 4 5 3 2" xfId="30198"/>
    <cellStyle name="計算 11 4 5 3 3" xfId="30199"/>
    <cellStyle name="計算 11 4 5 4" xfId="30200"/>
    <cellStyle name="計算 11 4 5 5" xfId="30201"/>
    <cellStyle name="計算 11 4 6" xfId="30202"/>
    <cellStyle name="計算 11 4 6 2" xfId="30203"/>
    <cellStyle name="計算 11 4 6 2 2" xfId="30204"/>
    <cellStyle name="計算 11 4 6 2 3" xfId="30205"/>
    <cellStyle name="計算 11 4 6 3" xfId="30206"/>
    <cellStyle name="計算 11 4 6 3 2" xfId="30207"/>
    <cellStyle name="計算 11 4 6 3 3" xfId="30208"/>
    <cellStyle name="計算 11 4 6 4" xfId="30209"/>
    <cellStyle name="計算 11 4 6 5" xfId="30210"/>
    <cellStyle name="計算 11 4 7" xfId="30211"/>
    <cellStyle name="計算 11 4 7 2" xfId="30212"/>
    <cellStyle name="計算 11 4 7 3" xfId="30213"/>
    <cellStyle name="計算 11 4 8" xfId="30214"/>
    <cellStyle name="計算 11 4 8 2" xfId="30215"/>
    <cellStyle name="計算 11 4 8 3" xfId="30216"/>
    <cellStyle name="計算 11 4 9" xfId="30217"/>
    <cellStyle name="計算 11 5" xfId="30218"/>
    <cellStyle name="計算 11 5 2" xfId="30219"/>
    <cellStyle name="計算 11 5 2 2" xfId="30220"/>
    <cellStyle name="計算 11 5 2 3" xfId="30221"/>
    <cellStyle name="計算 11 5 3" xfId="30222"/>
    <cellStyle name="計算 11 5 3 2" xfId="30223"/>
    <cellStyle name="計算 11 5 3 3" xfId="30224"/>
    <cellStyle name="計算 11 5 4" xfId="30225"/>
    <cellStyle name="計算 11 5 5" xfId="30226"/>
    <cellStyle name="計算 11 6" xfId="30227"/>
    <cellStyle name="計算 11 6 2" xfId="30228"/>
    <cellStyle name="計算 11 6 2 2" xfId="30229"/>
    <cellStyle name="計算 11 6 2 3" xfId="30230"/>
    <cellStyle name="計算 11 6 3" xfId="30231"/>
    <cellStyle name="計算 11 6 3 2" xfId="30232"/>
    <cellStyle name="計算 11 6 3 3" xfId="30233"/>
    <cellStyle name="計算 11 6 4" xfId="30234"/>
    <cellStyle name="計算 11 6 5" xfId="30235"/>
    <cellStyle name="計算 11 7" xfId="30236"/>
    <cellStyle name="計算 11 7 2" xfId="30237"/>
    <cellStyle name="計算 11 7 2 2" xfId="30238"/>
    <cellStyle name="計算 11 7 2 3" xfId="30239"/>
    <cellStyle name="計算 11 7 3" xfId="30240"/>
    <cellStyle name="計算 11 7 3 2" xfId="30241"/>
    <cellStyle name="計算 11 7 3 3" xfId="30242"/>
    <cellStyle name="計算 11 7 4" xfId="30243"/>
    <cellStyle name="計算 11 7 5" xfId="30244"/>
    <cellStyle name="計算 11 8" xfId="30245"/>
    <cellStyle name="計算 11 8 2" xfId="30246"/>
    <cellStyle name="計算 11 8 3" xfId="30247"/>
    <cellStyle name="計算 11 9" xfId="30248"/>
    <cellStyle name="計算 12" xfId="30249"/>
    <cellStyle name="計算 12 10" xfId="30250"/>
    <cellStyle name="計算 12 11" xfId="30251"/>
    <cellStyle name="計算 12 12" xfId="46098"/>
    <cellStyle name="計算 12 13" xfId="46336"/>
    <cellStyle name="計算 12 2" xfId="30252"/>
    <cellStyle name="計算 12 2 10" xfId="46273"/>
    <cellStyle name="計算 12 2 11" xfId="46505"/>
    <cellStyle name="計算 12 2 2" xfId="30253"/>
    <cellStyle name="計算 12 2 2 10" xfId="30254"/>
    <cellStyle name="計算 12 2 2 2" xfId="30255"/>
    <cellStyle name="計算 12 2 2 2 2" xfId="30256"/>
    <cellStyle name="計算 12 2 2 2 2 2" xfId="30257"/>
    <cellStyle name="計算 12 2 2 2 2 3" xfId="30258"/>
    <cellStyle name="計算 12 2 2 2 3" xfId="30259"/>
    <cellStyle name="計算 12 2 2 2 3 2" xfId="30260"/>
    <cellStyle name="計算 12 2 2 2 3 3" xfId="30261"/>
    <cellStyle name="計算 12 2 2 2 4" xfId="30262"/>
    <cellStyle name="計算 12 2 2 2 5" xfId="30263"/>
    <cellStyle name="計算 12 2 2 3" xfId="30264"/>
    <cellStyle name="計算 12 2 2 3 2" xfId="30265"/>
    <cellStyle name="計算 12 2 2 3 2 2" xfId="30266"/>
    <cellStyle name="計算 12 2 2 3 2 3" xfId="30267"/>
    <cellStyle name="計算 12 2 2 3 3" xfId="30268"/>
    <cellStyle name="計算 12 2 2 3 3 2" xfId="30269"/>
    <cellStyle name="計算 12 2 2 3 3 3" xfId="30270"/>
    <cellStyle name="計算 12 2 2 3 4" xfId="30271"/>
    <cellStyle name="計算 12 2 2 3 5" xfId="30272"/>
    <cellStyle name="計算 12 2 2 4" xfId="30273"/>
    <cellStyle name="計算 12 2 2 4 2" xfId="30274"/>
    <cellStyle name="計算 12 2 2 4 2 2" xfId="30275"/>
    <cellStyle name="計算 12 2 2 4 2 3" xfId="30276"/>
    <cellStyle name="計算 12 2 2 4 3" xfId="30277"/>
    <cellStyle name="計算 12 2 2 4 3 2" xfId="30278"/>
    <cellStyle name="計算 12 2 2 4 3 3" xfId="30279"/>
    <cellStyle name="計算 12 2 2 4 4" xfId="30280"/>
    <cellStyle name="計算 12 2 2 4 5" xfId="30281"/>
    <cellStyle name="計算 12 2 2 5" xfId="30282"/>
    <cellStyle name="計算 12 2 2 5 2" xfId="30283"/>
    <cellStyle name="計算 12 2 2 5 2 2" xfId="30284"/>
    <cellStyle name="計算 12 2 2 5 2 3" xfId="30285"/>
    <cellStyle name="計算 12 2 2 5 3" xfId="30286"/>
    <cellStyle name="計算 12 2 2 5 3 2" xfId="30287"/>
    <cellStyle name="計算 12 2 2 5 3 3" xfId="30288"/>
    <cellStyle name="計算 12 2 2 5 4" xfId="30289"/>
    <cellStyle name="計算 12 2 2 5 5" xfId="30290"/>
    <cellStyle name="計算 12 2 2 6" xfId="30291"/>
    <cellStyle name="計算 12 2 2 6 2" xfId="30292"/>
    <cellStyle name="計算 12 2 2 6 2 2" xfId="30293"/>
    <cellStyle name="計算 12 2 2 6 2 3" xfId="30294"/>
    <cellStyle name="計算 12 2 2 6 3" xfId="30295"/>
    <cellStyle name="計算 12 2 2 6 3 2" xfId="30296"/>
    <cellStyle name="計算 12 2 2 6 3 3" xfId="30297"/>
    <cellStyle name="計算 12 2 2 6 4" xfId="30298"/>
    <cellStyle name="計算 12 2 2 6 5" xfId="30299"/>
    <cellStyle name="計算 12 2 2 7" xfId="30300"/>
    <cellStyle name="計算 12 2 2 7 2" xfId="30301"/>
    <cellStyle name="計算 12 2 2 7 3" xfId="30302"/>
    <cellStyle name="計算 12 2 2 8" xfId="30303"/>
    <cellStyle name="計算 12 2 2 8 2" xfId="30304"/>
    <cellStyle name="計算 12 2 2 8 3" xfId="30305"/>
    <cellStyle name="計算 12 2 2 9" xfId="30306"/>
    <cellStyle name="計算 12 2 3" xfId="30307"/>
    <cellStyle name="計算 12 2 3 10" xfId="30308"/>
    <cellStyle name="計算 12 2 3 2" xfId="30309"/>
    <cellStyle name="計算 12 2 3 2 2" xfId="30310"/>
    <cellStyle name="計算 12 2 3 2 2 2" xfId="30311"/>
    <cellStyle name="計算 12 2 3 2 2 3" xfId="30312"/>
    <cellStyle name="計算 12 2 3 2 3" xfId="30313"/>
    <cellStyle name="計算 12 2 3 2 3 2" xfId="30314"/>
    <cellStyle name="計算 12 2 3 2 3 3" xfId="30315"/>
    <cellStyle name="計算 12 2 3 2 4" xfId="30316"/>
    <cellStyle name="計算 12 2 3 2 5" xfId="30317"/>
    <cellStyle name="計算 12 2 3 3" xfId="30318"/>
    <cellStyle name="計算 12 2 3 3 2" xfId="30319"/>
    <cellStyle name="計算 12 2 3 3 2 2" xfId="30320"/>
    <cellStyle name="計算 12 2 3 3 2 3" xfId="30321"/>
    <cellStyle name="計算 12 2 3 3 3" xfId="30322"/>
    <cellStyle name="計算 12 2 3 3 3 2" xfId="30323"/>
    <cellStyle name="計算 12 2 3 3 3 3" xfId="30324"/>
    <cellStyle name="計算 12 2 3 3 4" xfId="30325"/>
    <cellStyle name="計算 12 2 3 3 5" xfId="30326"/>
    <cellStyle name="計算 12 2 3 4" xfId="30327"/>
    <cellStyle name="計算 12 2 3 4 2" xfId="30328"/>
    <cellStyle name="計算 12 2 3 4 2 2" xfId="30329"/>
    <cellStyle name="計算 12 2 3 4 2 3" xfId="30330"/>
    <cellStyle name="計算 12 2 3 4 3" xfId="30331"/>
    <cellStyle name="計算 12 2 3 4 3 2" xfId="30332"/>
    <cellStyle name="計算 12 2 3 4 3 3" xfId="30333"/>
    <cellStyle name="計算 12 2 3 4 4" xfId="30334"/>
    <cellStyle name="計算 12 2 3 4 5" xfId="30335"/>
    <cellStyle name="計算 12 2 3 5" xfId="30336"/>
    <cellStyle name="計算 12 2 3 5 2" xfId="30337"/>
    <cellStyle name="計算 12 2 3 5 2 2" xfId="30338"/>
    <cellStyle name="計算 12 2 3 5 2 3" xfId="30339"/>
    <cellStyle name="計算 12 2 3 5 3" xfId="30340"/>
    <cellStyle name="計算 12 2 3 5 3 2" xfId="30341"/>
    <cellStyle name="計算 12 2 3 5 3 3" xfId="30342"/>
    <cellStyle name="計算 12 2 3 5 4" xfId="30343"/>
    <cellStyle name="計算 12 2 3 5 5" xfId="30344"/>
    <cellStyle name="計算 12 2 3 6" xfId="30345"/>
    <cellStyle name="計算 12 2 3 6 2" xfId="30346"/>
    <cellStyle name="計算 12 2 3 6 2 2" xfId="30347"/>
    <cellStyle name="計算 12 2 3 6 2 3" xfId="30348"/>
    <cellStyle name="計算 12 2 3 6 3" xfId="30349"/>
    <cellStyle name="計算 12 2 3 6 3 2" xfId="30350"/>
    <cellStyle name="計算 12 2 3 6 3 3" xfId="30351"/>
    <cellStyle name="計算 12 2 3 6 4" xfId="30352"/>
    <cellStyle name="計算 12 2 3 6 5" xfId="30353"/>
    <cellStyle name="計算 12 2 3 7" xfId="30354"/>
    <cellStyle name="計算 12 2 3 7 2" xfId="30355"/>
    <cellStyle name="計算 12 2 3 7 3" xfId="30356"/>
    <cellStyle name="計算 12 2 3 8" xfId="30357"/>
    <cellStyle name="計算 12 2 3 8 2" xfId="30358"/>
    <cellStyle name="計算 12 2 3 8 3" xfId="30359"/>
    <cellStyle name="計算 12 2 3 9" xfId="30360"/>
    <cellStyle name="計算 12 2 4" xfId="30361"/>
    <cellStyle name="計算 12 2 4 2" xfId="30362"/>
    <cellStyle name="計算 12 2 4 2 2" xfId="30363"/>
    <cellStyle name="計算 12 2 4 2 3" xfId="30364"/>
    <cellStyle name="計算 12 2 4 3" xfId="30365"/>
    <cellStyle name="計算 12 2 4 3 2" xfId="30366"/>
    <cellStyle name="計算 12 2 4 3 3" xfId="30367"/>
    <cellStyle name="計算 12 2 4 4" xfId="30368"/>
    <cellStyle name="計算 12 2 4 5" xfId="30369"/>
    <cellStyle name="計算 12 2 5" xfId="30370"/>
    <cellStyle name="計算 12 2 5 2" xfId="30371"/>
    <cellStyle name="計算 12 2 5 2 2" xfId="30372"/>
    <cellStyle name="計算 12 2 5 2 3" xfId="30373"/>
    <cellStyle name="計算 12 2 5 3" xfId="30374"/>
    <cellStyle name="計算 12 2 5 3 2" xfId="30375"/>
    <cellStyle name="計算 12 2 5 3 3" xfId="30376"/>
    <cellStyle name="計算 12 2 5 4" xfId="30377"/>
    <cellStyle name="計算 12 2 5 5" xfId="30378"/>
    <cellStyle name="計算 12 2 6" xfId="30379"/>
    <cellStyle name="計算 12 2 6 2" xfId="30380"/>
    <cellStyle name="計算 12 2 6 2 2" xfId="30381"/>
    <cellStyle name="計算 12 2 6 2 3" xfId="30382"/>
    <cellStyle name="計算 12 2 6 3" xfId="30383"/>
    <cellStyle name="計算 12 2 6 3 2" xfId="30384"/>
    <cellStyle name="計算 12 2 6 3 3" xfId="30385"/>
    <cellStyle name="計算 12 2 6 4" xfId="30386"/>
    <cellStyle name="計算 12 2 6 5" xfId="30387"/>
    <cellStyle name="計算 12 2 7" xfId="30388"/>
    <cellStyle name="計算 12 2 7 2" xfId="30389"/>
    <cellStyle name="計算 12 2 7 3" xfId="30390"/>
    <cellStyle name="計算 12 2 8" xfId="30391"/>
    <cellStyle name="計算 12 2 9" xfId="30392"/>
    <cellStyle name="計算 12 3" xfId="30393"/>
    <cellStyle name="計算 12 3 10" xfId="30394"/>
    <cellStyle name="計算 12 3 2" xfId="30395"/>
    <cellStyle name="計算 12 3 2 2" xfId="30396"/>
    <cellStyle name="計算 12 3 2 2 2" xfId="30397"/>
    <cellStyle name="計算 12 3 2 2 3" xfId="30398"/>
    <cellStyle name="計算 12 3 2 3" xfId="30399"/>
    <cellStyle name="計算 12 3 2 3 2" xfId="30400"/>
    <cellStyle name="計算 12 3 2 3 3" xfId="30401"/>
    <cellStyle name="計算 12 3 2 4" xfId="30402"/>
    <cellStyle name="計算 12 3 2 5" xfId="30403"/>
    <cellStyle name="計算 12 3 3" xfId="30404"/>
    <cellStyle name="計算 12 3 3 2" xfId="30405"/>
    <cellStyle name="計算 12 3 3 2 2" xfId="30406"/>
    <cellStyle name="計算 12 3 3 2 3" xfId="30407"/>
    <cellStyle name="計算 12 3 3 3" xfId="30408"/>
    <cellStyle name="計算 12 3 3 3 2" xfId="30409"/>
    <cellStyle name="計算 12 3 3 3 3" xfId="30410"/>
    <cellStyle name="計算 12 3 3 4" xfId="30411"/>
    <cellStyle name="計算 12 3 3 5" xfId="30412"/>
    <cellStyle name="計算 12 3 4" xfId="30413"/>
    <cellStyle name="計算 12 3 4 2" xfId="30414"/>
    <cellStyle name="計算 12 3 4 2 2" xfId="30415"/>
    <cellStyle name="計算 12 3 4 2 3" xfId="30416"/>
    <cellStyle name="計算 12 3 4 3" xfId="30417"/>
    <cellStyle name="計算 12 3 4 3 2" xfId="30418"/>
    <cellStyle name="計算 12 3 4 3 3" xfId="30419"/>
    <cellStyle name="計算 12 3 4 4" xfId="30420"/>
    <cellStyle name="計算 12 3 4 5" xfId="30421"/>
    <cellStyle name="計算 12 3 5" xfId="30422"/>
    <cellStyle name="計算 12 3 5 2" xfId="30423"/>
    <cellStyle name="計算 12 3 5 2 2" xfId="30424"/>
    <cellStyle name="計算 12 3 5 2 3" xfId="30425"/>
    <cellStyle name="計算 12 3 5 3" xfId="30426"/>
    <cellStyle name="計算 12 3 5 3 2" xfId="30427"/>
    <cellStyle name="計算 12 3 5 3 3" xfId="30428"/>
    <cellStyle name="計算 12 3 5 4" xfId="30429"/>
    <cellStyle name="計算 12 3 5 5" xfId="30430"/>
    <cellStyle name="計算 12 3 6" xfId="30431"/>
    <cellStyle name="計算 12 3 6 2" xfId="30432"/>
    <cellStyle name="計算 12 3 6 2 2" xfId="30433"/>
    <cellStyle name="計算 12 3 6 2 3" xfId="30434"/>
    <cellStyle name="計算 12 3 6 3" xfId="30435"/>
    <cellStyle name="計算 12 3 6 3 2" xfId="30436"/>
    <cellStyle name="計算 12 3 6 3 3" xfId="30437"/>
    <cellStyle name="計算 12 3 6 4" xfId="30438"/>
    <cellStyle name="計算 12 3 6 5" xfId="30439"/>
    <cellStyle name="計算 12 3 7" xfId="30440"/>
    <cellStyle name="計算 12 3 7 2" xfId="30441"/>
    <cellStyle name="計算 12 3 7 3" xfId="30442"/>
    <cellStyle name="計算 12 3 8" xfId="30443"/>
    <cellStyle name="計算 12 3 8 2" xfId="30444"/>
    <cellStyle name="計算 12 3 8 3" xfId="30445"/>
    <cellStyle name="計算 12 3 9" xfId="30446"/>
    <cellStyle name="計算 12 4" xfId="30447"/>
    <cellStyle name="計算 12 4 10" xfId="30448"/>
    <cellStyle name="計算 12 4 2" xfId="30449"/>
    <cellStyle name="計算 12 4 2 2" xfId="30450"/>
    <cellStyle name="計算 12 4 2 2 2" xfId="30451"/>
    <cellStyle name="計算 12 4 2 2 3" xfId="30452"/>
    <cellStyle name="計算 12 4 2 3" xfId="30453"/>
    <cellStyle name="計算 12 4 2 3 2" xfId="30454"/>
    <cellStyle name="計算 12 4 2 3 3" xfId="30455"/>
    <cellStyle name="計算 12 4 2 4" xfId="30456"/>
    <cellStyle name="計算 12 4 2 5" xfId="30457"/>
    <cellStyle name="計算 12 4 3" xfId="30458"/>
    <cellStyle name="計算 12 4 3 2" xfId="30459"/>
    <cellStyle name="計算 12 4 3 2 2" xfId="30460"/>
    <cellStyle name="計算 12 4 3 2 3" xfId="30461"/>
    <cellStyle name="計算 12 4 3 3" xfId="30462"/>
    <cellStyle name="計算 12 4 3 3 2" xfId="30463"/>
    <cellStyle name="計算 12 4 3 3 3" xfId="30464"/>
    <cellStyle name="計算 12 4 3 4" xfId="30465"/>
    <cellStyle name="計算 12 4 3 5" xfId="30466"/>
    <cellStyle name="計算 12 4 4" xfId="30467"/>
    <cellStyle name="計算 12 4 4 2" xfId="30468"/>
    <cellStyle name="計算 12 4 4 2 2" xfId="30469"/>
    <cellStyle name="計算 12 4 4 2 3" xfId="30470"/>
    <cellStyle name="計算 12 4 4 3" xfId="30471"/>
    <cellStyle name="計算 12 4 4 3 2" xfId="30472"/>
    <cellStyle name="計算 12 4 4 3 3" xfId="30473"/>
    <cellStyle name="計算 12 4 4 4" xfId="30474"/>
    <cellStyle name="計算 12 4 4 5" xfId="30475"/>
    <cellStyle name="計算 12 4 5" xfId="30476"/>
    <cellStyle name="計算 12 4 5 2" xfId="30477"/>
    <cellStyle name="計算 12 4 5 2 2" xfId="30478"/>
    <cellStyle name="計算 12 4 5 2 3" xfId="30479"/>
    <cellStyle name="計算 12 4 5 3" xfId="30480"/>
    <cellStyle name="計算 12 4 5 3 2" xfId="30481"/>
    <cellStyle name="計算 12 4 5 3 3" xfId="30482"/>
    <cellStyle name="計算 12 4 5 4" xfId="30483"/>
    <cellStyle name="計算 12 4 5 5" xfId="30484"/>
    <cellStyle name="計算 12 4 6" xfId="30485"/>
    <cellStyle name="計算 12 4 6 2" xfId="30486"/>
    <cellStyle name="計算 12 4 6 2 2" xfId="30487"/>
    <cellStyle name="計算 12 4 6 2 3" xfId="30488"/>
    <cellStyle name="計算 12 4 6 3" xfId="30489"/>
    <cellStyle name="計算 12 4 6 3 2" xfId="30490"/>
    <cellStyle name="計算 12 4 6 3 3" xfId="30491"/>
    <cellStyle name="計算 12 4 6 4" xfId="30492"/>
    <cellStyle name="計算 12 4 6 5" xfId="30493"/>
    <cellStyle name="計算 12 4 7" xfId="30494"/>
    <cellStyle name="計算 12 4 7 2" xfId="30495"/>
    <cellStyle name="計算 12 4 7 3" xfId="30496"/>
    <cellStyle name="計算 12 4 8" xfId="30497"/>
    <cellStyle name="計算 12 4 8 2" xfId="30498"/>
    <cellStyle name="計算 12 4 8 3" xfId="30499"/>
    <cellStyle name="計算 12 4 9" xfId="30500"/>
    <cellStyle name="計算 12 5" xfId="30501"/>
    <cellStyle name="計算 12 5 2" xfId="30502"/>
    <cellStyle name="計算 12 5 2 2" xfId="30503"/>
    <cellStyle name="計算 12 5 2 3" xfId="30504"/>
    <cellStyle name="計算 12 5 3" xfId="30505"/>
    <cellStyle name="計算 12 5 3 2" xfId="30506"/>
    <cellStyle name="計算 12 5 3 3" xfId="30507"/>
    <cellStyle name="計算 12 5 4" xfId="30508"/>
    <cellStyle name="計算 12 5 5" xfId="30509"/>
    <cellStyle name="計算 12 6" xfId="30510"/>
    <cellStyle name="計算 12 6 2" xfId="30511"/>
    <cellStyle name="計算 12 6 2 2" xfId="30512"/>
    <cellStyle name="計算 12 6 2 3" xfId="30513"/>
    <cellStyle name="計算 12 6 3" xfId="30514"/>
    <cellStyle name="計算 12 6 3 2" xfId="30515"/>
    <cellStyle name="計算 12 6 3 3" xfId="30516"/>
    <cellStyle name="計算 12 6 4" xfId="30517"/>
    <cellStyle name="計算 12 6 5" xfId="30518"/>
    <cellStyle name="計算 12 7" xfId="30519"/>
    <cellStyle name="計算 12 7 2" xfId="30520"/>
    <cellStyle name="計算 12 7 2 2" xfId="30521"/>
    <cellStyle name="計算 12 7 2 3" xfId="30522"/>
    <cellStyle name="計算 12 7 3" xfId="30523"/>
    <cellStyle name="計算 12 7 3 2" xfId="30524"/>
    <cellStyle name="計算 12 7 3 3" xfId="30525"/>
    <cellStyle name="計算 12 7 4" xfId="30526"/>
    <cellStyle name="計算 12 7 5" xfId="30527"/>
    <cellStyle name="計算 12 8" xfId="30528"/>
    <cellStyle name="計算 12 8 2" xfId="30529"/>
    <cellStyle name="計算 12 8 3" xfId="30530"/>
    <cellStyle name="計算 12 9" xfId="30531"/>
    <cellStyle name="計算 13" xfId="30532"/>
    <cellStyle name="計算 13 10" xfId="30533"/>
    <cellStyle name="計算 13 11" xfId="30534"/>
    <cellStyle name="計算 13 12" xfId="46099"/>
    <cellStyle name="計算 13 13" xfId="46337"/>
    <cellStyle name="計算 13 2" xfId="30535"/>
    <cellStyle name="計算 13 2 10" xfId="46274"/>
    <cellStyle name="計算 13 2 11" xfId="46506"/>
    <cellStyle name="計算 13 2 2" xfId="30536"/>
    <cellStyle name="計算 13 2 2 10" xfId="30537"/>
    <cellStyle name="計算 13 2 2 2" xfId="30538"/>
    <cellStyle name="計算 13 2 2 2 2" xfId="30539"/>
    <cellStyle name="計算 13 2 2 2 2 2" xfId="30540"/>
    <cellStyle name="計算 13 2 2 2 2 3" xfId="30541"/>
    <cellStyle name="計算 13 2 2 2 3" xfId="30542"/>
    <cellStyle name="計算 13 2 2 2 3 2" xfId="30543"/>
    <cellStyle name="計算 13 2 2 2 3 3" xfId="30544"/>
    <cellStyle name="計算 13 2 2 2 4" xfId="30545"/>
    <cellStyle name="計算 13 2 2 2 5" xfId="30546"/>
    <cellStyle name="計算 13 2 2 3" xfId="30547"/>
    <cellStyle name="計算 13 2 2 3 2" xfId="30548"/>
    <cellStyle name="計算 13 2 2 3 2 2" xfId="30549"/>
    <cellStyle name="計算 13 2 2 3 2 3" xfId="30550"/>
    <cellStyle name="計算 13 2 2 3 3" xfId="30551"/>
    <cellStyle name="計算 13 2 2 3 3 2" xfId="30552"/>
    <cellStyle name="計算 13 2 2 3 3 3" xfId="30553"/>
    <cellStyle name="計算 13 2 2 3 4" xfId="30554"/>
    <cellStyle name="計算 13 2 2 3 5" xfId="30555"/>
    <cellStyle name="計算 13 2 2 4" xfId="30556"/>
    <cellStyle name="計算 13 2 2 4 2" xfId="30557"/>
    <cellStyle name="計算 13 2 2 4 2 2" xfId="30558"/>
    <cellStyle name="計算 13 2 2 4 2 3" xfId="30559"/>
    <cellStyle name="計算 13 2 2 4 3" xfId="30560"/>
    <cellStyle name="計算 13 2 2 4 3 2" xfId="30561"/>
    <cellStyle name="計算 13 2 2 4 3 3" xfId="30562"/>
    <cellStyle name="計算 13 2 2 4 4" xfId="30563"/>
    <cellStyle name="計算 13 2 2 4 5" xfId="30564"/>
    <cellStyle name="計算 13 2 2 5" xfId="30565"/>
    <cellStyle name="計算 13 2 2 5 2" xfId="30566"/>
    <cellStyle name="計算 13 2 2 5 2 2" xfId="30567"/>
    <cellStyle name="計算 13 2 2 5 2 3" xfId="30568"/>
    <cellStyle name="計算 13 2 2 5 3" xfId="30569"/>
    <cellStyle name="計算 13 2 2 5 3 2" xfId="30570"/>
    <cellStyle name="計算 13 2 2 5 3 3" xfId="30571"/>
    <cellStyle name="計算 13 2 2 5 4" xfId="30572"/>
    <cellStyle name="計算 13 2 2 5 5" xfId="30573"/>
    <cellStyle name="計算 13 2 2 6" xfId="30574"/>
    <cellStyle name="計算 13 2 2 6 2" xfId="30575"/>
    <cellStyle name="計算 13 2 2 6 2 2" xfId="30576"/>
    <cellStyle name="計算 13 2 2 6 2 3" xfId="30577"/>
    <cellStyle name="計算 13 2 2 6 3" xfId="30578"/>
    <cellStyle name="計算 13 2 2 6 3 2" xfId="30579"/>
    <cellStyle name="計算 13 2 2 6 3 3" xfId="30580"/>
    <cellStyle name="計算 13 2 2 6 4" xfId="30581"/>
    <cellStyle name="計算 13 2 2 6 5" xfId="30582"/>
    <cellStyle name="計算 13 2 2 7" xfId="30583"/>
    <cellStyle name="計算 13 2 2 7 2" xfId="30584"/>
    <cellStyle name="計算 13 2 2 7 3" xfId="30585"/>
    <cellStyle name="計算 13 2 2 8" xfId="30586"/>
    <cellStyle name="計算 13 2 2 8 2" xfId="30587"/>
    <cellStyle name="計算 13 2 2 8 3" xfId="30588"/>
    <cellStyle name="計算 13 2 2 9" xfId="30589"/>
    <cellStyle name="計算 13 2 3" xfId="30590"/>
    <cellStyle name="計算 13 2 3 10" xfId="30591"/>
    <cellStyle name="計算 13 2 3 2" xfId="30592"/>
    <cellStyle name="計算 13 2 3 2 2" xfId="30593"/>
    <cellStyle name="計算 13 2 3 2 2 2" xfId="30594"/>
    <cellStyle name="計算 13 2 3 2 2 3" xfId="30595"/>
    <cellStyle name="計算 13 2 3 2 3" xfId="30596"/>
    <cellStyle name="計算 13 2 3 2 3 2" xfId="30597"/>
    <cellStyle name="計算 13 2 3 2 3 3" xfId="30598"/>
    <cellStyle name="計算 13 2 3 2 4" xfId="30599"/>
    <cellStyle name="計算 13 2 3 2 5" xfId="30600"/>
    <cellStyle name="計算 13 2 3 3" xfId="30601"/>
    <cellStyle name="計算 13 2 3 3 2" xfId="30602"/>
    <cellStyle name="計算 13 2 3 3 2 2" xfId="30603"/>
    <cellStyle name="計算 13 2 3 3 2 3" xfId="30604"/>
    <cellStyle name="計算 13 2 3 3 3" xfId="30605"/>
    <cellStyle name="計算 13 2 3 3 3 2" xfId="30606"/>
    <cellStyle name="計算 13 2 3 3 3 3" xfId="30607"/>
    <cellStyle name="計算 13 2 3 3 4" xfId="30608"/>
    <cellStyle name="計算 13 2 3 3 5" xfId="30609"/>
    <cellStyle name="計算 13 2 3 4" xfId="30610"/>
    <cellStyle name="計算 13 2 3 4 2" xfId="30611"/>
    <cellStyle name="計算 13 2 3 4 2 2" xfId="30612"/>
    <cellStyle name="計算 13 2 3 4 2 3" xfId="30613"/>
    <cellStyle name="計算 13 2 3 4 3" xfId="30614"/>
    <cellStyle name="計算 13 2 3 4 3 2" xfId="30615"/>
    <cellStyle name="計算 13 2 3 4 3 3" xfId="30616"/>
    <cellStyle name="計算 13 2 3 4 4" xfId="30617"/>
    <cellStyle name="計算 13 2 3 4 5" xfId="30618"/>
    <cellStyle name="計算 13 2 3 5" xfId="30619"/>
    <cellStyle name="計算 13 2 3 5 2" xfId="30620"/>
    <cellStyle name="計算 13 2 3 5 2 2" xfId="30621"/>
    <cellStyle name="計算 13 2 3 5 2 3" xfId="30622"/>
    <cellStyle name="計算 13 2 3 5 3" xfId="30623"/>
    <cellStyle name="計算 13 2 3 5 3 2" xfId="30624"/>
    <cellStyle name="計算 13 2 3 5 3 3" xfId="30625"/>
    <cellStyle name="計算 13 2 3 5 4" xfId="30626"/>
    <cellStyle name="計算 13 2 3 5 5" xfId="30627"/>
    <cellStyle name="計算 13 2 3 6" xfId="30628"/>
    <cellStyle name="計算 13 2 3 6 2" xfId="30629"/>
    <cellStyle name="計算 13 2 3 6 2 2" xfId="30630"/>
    <cellStyle name="計算 13 2 3 6 2 3" xfId="30631"/>
    <cellStyle name="計算 13 2 3 6 3" xfId="30632"/>
    <cellStyle name="計算 13 2 3 6 3 2" xfId="30633"/>
    <cellStyle name="計算 13 2 3 6 3 3" xfId="30634"/>
    <cellStyle name="計算 13 2 3 6 4" xfId="30635"/>
    <cellStyle name="計算 13 2 3 6 5" xfId="30636"/>
    <cellStyle name="計算 13 2 3 7" xfId="30637"/>
    <cellStyle name="計算 13 2 3 7 2" xfId="30638"/>
    <cellStyle name="計算 13 2 3 7 3" xfId="30639"/>
    <cellStyle name="計算 13 2 3 8" xfId="30640"/>
    <cellStyle name="計算 13 2 3 8 2" xfId="30641"/>
    <cellStyle name="計算 13 2 3 8 3" xfId="30642"/>
    <cellStyle name="計算 13 2 3 9" xfId="30643"/>
    <cellStyle name="計算 13 2 4" xfId="30644"/>
    <cellStyle name="計算 13 2 4 2" xfId="30645"/>
    <cellStyle name="計算 13 2 4 2 2" xfId="30646"/>
    <cellStyle name="計算 13 2 4 2 3" xfId="30647"/>
    <cellStyle name="計算 13 2 4 3" xfId="30648"/>
    <cellStyle name="計算 13 2 4 3 2" xfId="30649"/>
    <cellStyle name="計算 13 2 4 3 3" xfId="30650"/>
    <cellStyle name="計算 13 2 4 4" xfId="30651"/>
    <cellStyle name="計算 13 2 4 5" xfId="30652"/>
    <cellStyle name="計算 13 2 5" xfId="30653"/>
    <cellStyle name="計算 13 2 5 2" xfId="30654"/>
    <cellStyle name="計算 13 2 5 2 2" xfId="30655"/>
    <cellStyle name="計算 13 2 5 2 3" xfId="30656"/>
    <cellStyle name="計算 13 2 5 3" xfId="30657"/>
    <cellStyle name="計算 13 2 5 3 2" xfId="30658"/>
    <cellStyle name="計算 13 2 5 3 3" xfId="30659"/>
    <cellStyle name="計算 13 2 5 4" xfId="30660"/>
    <cellStyle name="計算 13 2 5 5" xfId="30661"/>
    <cellStyle name="計算 13 2 6" xfId="30662"/>
    <cellStyle name="計算 13 2 6 2" xfId="30663"/>
    <cellStyle name="計算 13 2 6 2 2" xfId="30664"/>
    <cellStyle name="計算 13 2 6 2 3" xfId="30665"/>
    <cellStyle name="計算 13 2 6 3" xfId="30666"/>
    <cellStyle name="計算 13 2 6 3 2" xfId="30667"/>
    <cellStyle name="計算 13 2 6 3 3" xfId="30668"/>
    <cellStyle name="計算 13 2 6 4" xfId="30669"/>
    <cellStyle name="計算 13 2 6 5" xfId="30670"/>
    <cellStyle name="計算 13 2 7" xfId="30671"/>
    <cellStyle name="計算 13 2 7 2" xfId="30672"/>
    <cellStyle name="計算 13 2 7 3" xfId="30673"/>
    <cellStyle name="計算 13 2 8" xfId="30674"/>
    <cellStyle name="計算 13 2 9" xfId="30675"/>
    <cellStyle name="計算 13 3" xfId="30676"/>
    <cellStyle name="計算 13 3 10" xfId="30677"/>
    <cellStyle name="計算 13 3 2" xfId="30678"/>
    <cellStyle name="計算 13 3 2 2" xfId="30679"/>
    <cellStyle name="計算 13 3 2 2 2" xfId="30680"/>
    <cellStyle name="計算 13 3 2 2 3" xfId="30681"/>
    <cellStyle name="計算 13 3 2 3" xfId="30682"/>
    <cellStyle name="計算 13 3 2 3 2" xfId="30683"/>
    <cellStyle name="計算 13 3 2 3 3" xfId="30684"/>
    <cellStyle name="計算 13 3 2 4" xfId="30685"/>
    <cellStyle name="計算 13 3 2 5" xfId="30686"/>
    <cellStyle name="計算 13 3 3" xfId="30687"/>
    <cellStyle name="計算 13 3 3 2" xfId="30688"/>
    <cellStyle name="計算 13 3 3 2 2" xfId="30689"/>
    <cellStyle name="計算 13 3 3 2 3" xfId="30690"/>
    <cellStyle name="計算 13 3 3 3" xfId="30691"/>
    <cellStyle name="計算 13 3 3 3 2" xfId="30692"/>
    <cellStyle name="計算 13 3 3 3 3" xfId="30693"/>
    <cellStyle name="計算 13 3 3 4" xfId="30694"/>
    <cellStyle name="計算 13 3 3 5" xfId="30695"/>
    <cellStyle name="計算 13 3 4" xfId="30696"/>
    <cellStyle name="計算 13 3 4 2" xfId="30697"/>
    <cellStyle name="計算 13 3 4 2 2" xfId="30698"/>
    <cellStyle name="計算 13 3 4 2 3" xfId="30699"/>
    <cellStyle name="計算 13 3 4 3" xfId="30700"/>
    <cellStyle name="計算 13 3 4 3 2" xfId="30701"/>
    <cellStyle name="計算 13 3 4 3 3" xfId="30702"/>
    <cellStyle name="計算 13 3 4 4" xfId="30703"/>
    <cellStyle name="計算 13 3 4 5" xfId="30704"/>
    <cellStyle name="計算 13 3 5" xfId="30705"/>
    <cellStyle name="計算 13 3 5 2" xfId="30706"/>
    <cellStyle name="計算 13 3 5 2 2" xfId="30707"/>
    <cellStyle name="計算 13 3 5 2 3" xfId="30708"/>
    <cellStyle name="計算 13 3 5 3" xfId="30709"/>
    <cellStyle name="計算 13 3 5 3 2" xfId="30710"/>
    <cellStyle name="計算 13 3 5 3 3" xfId="30711"/>
    <cellStyle name="計算 13 3 5 4" xfId="30712"/>
    <cellStyle name="計算 13 3 5 5" xfId="30713"/>
    <cellStyle name="計算 13 3 6" xfId="30714"/>
    <cellStyle name="計算 13 3 6 2" xfId="30715"/>
    <cellStyle name="計算 13 3 6 2 2" xfId="30716"/>
    <cellStyle name="計算 13 3 6 2 3" xfId="30717"/>
    <cellStyle name="計算 13 3 6 3" xfId="30718"/>
    <cellStyle name="計算 13 3 6 3 2" xfId="30719"/>
    <cellStyle name="計算 13 3 6 3 3" xfId="30720"/>
    <cellStyle name="計算 13 3 6 4" xfId="30721"/>
    <cellStyle name="計算 13 3 6 5" xfId="30722"/>
    <cellStyle name="計算 13 3 7" xfId="30723"/>
    <cellStyle name="計算 13 3 7 2" xfId="30724"/>
    <cellStyle name="計算 13 3 7 3" xfId="30725"/>
    <cellStyle name="計算 13 3 8" xfId="30726"/>
    <cellStyle name="計算 13 3 8 2" xfId="30727"/>
    <cellStyle name="計算 13 3 8 3" xfId="30728"/>
    <cellStyle name="計算 13 3 9" xfId="30729"/>
    <cellStyle name="計算 13 4" xfId="30730"/>
    <cellStyle name="計算 13 4 10" xfId="30731"/>
    <cellStyle name="計算 13 4 2" xfId="30732"/>
    <cellStyle name="計算 13 4 2 2" xfId="30733"/>
    <cellStyle name="計算 13 4 2 2 2" xfId="30734"/>
    <cellStyle name="計算 13 4 2 2 3" xfId="30735"/>
    <cellStyle name="計算 13 4 2 3" xfId="30736"/>
    <cellStyle name="計算 13 4 2 3 2" xfId="30737"/>
    <cellStyle name="計算 13 4 2 3 3" xfId="30738"/>
    <cellStyle name="計算 13 4 2 4" xfId="30739"/>
    <cellStyle name="計算 13 4 2 5" xfId="30740"/>
    <cellStyle name="計算 13 4 3" xfId="30741"/>
    <cellStyle name="計算 13 4 3 2" xfId="30742"/>
    <cellStyle name="計算 13 4 3 2 2" xfId="30743"/>
    <cellStyle name="計算 13 4 3 2 3" xfId="30744"/>
    <cellStyle name="計算 13 4 3 3" xfId="30745"/>
    <cellStyle name="計算 13 4 3 3 2" xfId="30746"/>
    <cellStyle name="計算 13 4 3 3 3" xfId="30747"/>
    <cellStyle name="計算 13 4 3 4" xfId="30748"/>
    <cellStyle name="計算 13 4 3 5" xfId="30749"/>
    <cellStyle name="計算 13 4 4" xfId="30750"/>
    <cellStyle name="計算 13 4 4 2" xfId="30751"/>
    <cellStyle name="計算 13 4 4 2 2" xfId="30752"/>
    <cellStyle name="計算 13 4 4 2 3" xfId="30753"/>
    <cellStyle name="計算 13 4 4 3" xfId="30754"/>
    <cellStyle name="計算 13 4 4 3 2" xfId="30755"/>
    <cellStyle name="計算 13 4 4 3 3" xfId="30756"/>
    <cellStyle name="計算 13 4 4 4" xfId="30757"/>
    <cellStyle name="計算 13 4 4 5" xfId="30758"/>
    <cellStyle name="計算 13 4 5" xfId="30759"/>
    <cellStyle name="計算 13 4 5 2" xfId="30760"/>
    <cellStyle name="計算 13 4 5 2 2" xfId="30761"/>
    <cellStyle name="計算 13 4 5 2 3" xfId="30762"/>
    <cellStyle name="計算 13 4 5 3" xfId="30763"/>
    <cellStyle name="計算 13 4 5 3 2" xfId="30764"/>
    <cellStyle name="計算 13 4 5 3 3" xfId="30765"/>
    <cellStyle name="計算 13 4 5 4" xfId="30766"/>
    <cellStyle name="計算 13 4 5 5" xfId="30767"/>
    <cellStyle name="計算 13 4 6" xfId="30768"/>
    <cellStyle name="計算 13 4 6 2" xfId="30769"/>
    <cellStyle name="計算 13 4 6 2 2" xfId="30770"/>
    <cellStyle name="計算 13 4 6 2 3" xfId="30771"/>
    <cellStyle name="計算 13 4 6 3" xfId="30772"/>
    <cellStyle name="計算 13 4 6 3 2" xfId="30773"/>
    <cellStyle name="計算 13 4 6 3 3" xfId="30774"/>
    <cellStyle name="計算 13 4 6 4" xfId="30775"/>
    <cellStyle name="計算 13 4 6 5" xfId="30776"/>
    <cellStyle name="計算 13 4 7" xfId="30777"/>
    <cellStyle name="計算 13 4 7 2" xfId="30778"/>
    <cellStyle name="計算 13 4 7 3" xfId="30779"/>
    <cellStyle name="計算 13 4 8" xfId="30780"/>
    <cellStyle name="計算 13 4 8 2" xfId="30781"/>
    <cellStyle name="計算 13 4 8 3" xfId="30782"/>
    <cellStyle name="計算 13 4 9" xfId="30783"/>
    <cellStyle name="計算 13 5" xfId="30784"/>
    <cellStyle name="計算 13 5 2" xfId="30785"/>
    <cellStyle name="計算 13 5 2 2" xfId="30786"/>
    <cellStyle name="計算 13 5 2 3" xfId="30787"/>
    <cellStyle name="計算 13 5 3" xfId="30788"/>
    <cellStyle name="計算 13 5 3 2" xfId="30789"/>
    <cellStyle name="計算 13 5 3 3" xfId="30790"/>
    <cellStyle name="計算 13 5 4" xfId="30791"/>
    <cellStyle name="計算 13 5 5" xfId="30792"/>
    <cellStyle name="計算 13 6" xfId="30793"/>
    <cellStyle name="計算 13 6 2" xfId="30794"/>
    <cellStyle name="計算 13 6 2 2" xfId="30795"/>
    <cellStyle name="計算 13 6 2 3" xfId="30796"/>
    <cellStyle name="計算 13 6 3" xfId="30797"/>
    <cellStyle name="計算 13 6 3 2" xfId="30798"/>
    <cellStyle name="計算 13 6 3 3" xfId="30799"/>
    <cellStyle name="計算 13 6 4" xfId="30800"/>
    <cellStyle name="計算 13 6 5" xfId="30801"/>
    <cellStyle name="計算 13 7" xfId="30802"/>
    <cellStyle name="計算 13 7 2" xfId="30803"/>
    <cellStyle name="計算 13 7 2 2" xfId="30804"/>
    <cellStyle name="計算 13 7 2 3" xfId="30805"/>
    <cellStyle name="計算 13 7 3" xfId="30806"/>
    <cellStyle name="計算 13 7 3 2" xfId="30807"/>
    <cellStyle name="計算 13 7 3 3" xfId="30808"/>
    <cellStyle name="計算 13 7 4" xfId="30809"/>
    <cellStyle name="計算 13 7 5" xfId="30810"/>
    <cellStyle name="計算 13 8" xfId="30811"/>
    <cellStyle name="計算 13 8 2" xfId="30812"/>
    <cellStyle name="計算 13 8 3" xfId="30813"/>
    <cellStyle name="計算 13 9" xfId="30814"/>
    <cellStyle name="計算 14" xfId="30815"/>
    <cellStyle name="計算 14 10" xfId="30816"/>
    <cellStyle name="計算 14 11" xfId="30817"/>
    <cellStyle name="計算 14 12" xfId="46100"/>
    <cellStyle name="計算 14 13" xfId="46338"/>
    <cellStyle name="計算 14 2" xfId="30818"/>
    <cellStyle name="計算 14 2 10" xfId="46275"/>
    <cellStyle name="計算 14 2 11" xfId="46507"/>
    <cellStyle name="計算 14 2 2" xfId="30819"/>
    <cellStyle name="計算 14 2 2 10" xfId="30820"/>
    <cellStyle name="計算 14 2 2 2" xfId="30821"/>
    <cellStyle name="計算 14 2 2 2 2" xfId="30822"/>
    <cellStyle name="計算 14 2 2 2 2 2" xfId="30823"/>
    <cellStyle name="計算 14 2 2 2 2 3" xfId="30824"/>
    <cellStyle name="計算 14 2 2 2 3" xfId="30825"/>
    <cellStyle name="計算 14 2 2 2 3 2" xfId="30826"/>
    <cellStyle name="計算 14 2 2 2 3 3" xfId="30827"/>
    <cellStyle name="計算 14 2 2 2 4" xfId="30828"/>
    <cellStyle name="計算 14 2 2 2 5" xfId="30829"/>
    <cellStyle name="計算 14 2 2 3" xfId="30830"/>
    <cellStyle name="計算 14 2 2 3 2" xfId="30831"/>
    <cellStyle name="計算 14 2 2 3 2 2" xfId="30832"/>
    <cellStyle name="計算 14 2 2 3 2 3" xfId="30833"/>
    <cellStyle name="計算 14 2 2 3 3" xfId="30834"/>
    <cellStyle name="計算 14 2 2 3 3 2" xfId="30835"/>
    <cellStyle name="計算 14 2 2 3 3 3" xfId="30836"/>
    <cellStyle name="計算 14 2 2 3 4" xfId="30837"/>
    <cellStyle name="計算 14 2 2 3 5" xfId="30838"/>
    <cellStyle name="計算 14 2 2 4" xfId="30839"/>
    <cellStyle name="計算 14 2 2 4 2" xfId="30840"/>
    <cellStyle name="計算 14 2 2 4 2 2" xfId="30841"/>
    <cellStyle name="計算 14 2 2 4 2 3" xfId="30842"/>
    <cellStyle name="計算 14 2 2 4 3" xfId="30843"/>
    <cellStyle name="計算 14 2 2 4 3 2" xfId="30844"/>
    <cellStyle name="計算 14 2 2 4 3 3" xfId="30845"/>
    <cellStyle name="計算 14 2 2 4 4" xfId="30846"/>
    <cellStyle name="計算 14 2 2 4 5" xfId="30847"/>
    <cellStyle name="計算 14 2 2 5" xfId="30848"/>
    <cellStyle name="計算 14 2 2 5 2" xfId="30849"/>
    <cellStyle name="計算 14 2 2 5 2 2" xfId="30850"/>
    <cellStyle name="計算 14 2 2 5 2 3" xfId="30851"/>
    <cellStyle name="計算 14 2 2 5 3" xfId="30852"/>
    <cellStyle name="計算 14 2 2 5 3 2" xfId="30853"/>
    <cellStyle name="計算 14 2 2 5 3 3" xfId="30854"/>
    <cellStyle name="計算 14 2 2 5 4" xfId="30855"/>
    <cellStyle name="計算 14 2 2 5 5" xfId="30856"/>
    <cellStyle name="計算 14 2 2 6" xfId="30857"/>
    <cellStyle name="計算 14 2 2 6 2" xfId="30858"/>
    <cellStyle name="計算 14 2 2 6 2 2" xfId="30859"/>
    <cellStyle name="計算 14 2 2 6 2 3" xfId="30860"/>
    <cellStyle name="計算 14 2 2 6 3" xfId="30861"/>
    <cellStyle name="計算 14 2 2 6 3 2" xfId="30862"/>
    <cellStyle name="計算 14 2 2 6 3 3" xfId="30863"/>
    <cellStyle name="計算 14 2 2 6 4" xfId="30864"/>
    <cellStyle name="計算 14 2 2 6 5" xfId="30865"/>
    <cellStyle name="計算 14 2 2 7" xfId="30866"/>
    <cellStyle name="計算 14 2 2 7 2" xfId="30867"/>
    <cellStyle name="計算 14 2 2 7 3" xfId="30868"/>
    <cellStyle name="計算 14 2 2 8" xfId="30869"/>
    <cellStyle name="計算 14 2 2 8 2" xfId="30870"/>
    <cellStyle name="計算 14 2 2 8 3" xfId="30871"/>
    <cellStyle name="計算 14 2 2 9" xfId="30872"/>
    <cellStyle name="計算 14 2 3" xfId="30873"/>
    <cellStyle name="計算 14 2 3 10" xfId="30874"/>
    <cellStyle name="計算 14 2 3 2" xfId="30875"/>
    <cellStyle name="計算 14 2 3 2 2" xfId="30876"/>
    <cellStyle name="計算 14 2 3 2 2 2" xfId="30877"/>
    <cellStyle name="計算 14 2 3 2 2 3" xfId="30878"/>
    <cellStyle name="計算 14 2 3 2 3" xfId="30879"/>
    <cellStyle name="計算 14 2 3 2 3 2" xfId="30880"/>
    <cellStyle name="計算 14 2 3 2 3 3" xfId="30881"/>
    <cellStyle name="計算 14 2 3 2 4" xfId="30882"/>
    <cellStyle name="計算 14 2 3 2 5" xfId="30883"/>
    <cellStyle name="計算 14 2 3 3" xfId="30884"/>
    <cellStyle name="計算 14 2 3 3 2" xfId="30885"/>
    <cellStyle name="計算 14 2 3 3 2 2" xfId="30886"/>
    <cellStyle name="計算 14 2 3 3 2 3" xfId="30887"/>
    <cellStyle name="計算 14 2 3 3 3" xfId="30888"/>
    <cellStyle name="計算 14 2 3 3 3 2" xfId="30889"/>
    <cellStyle name="計算 14 2 3 3 3 3" xfId="30890"/>
    <cellStyle name="計算 14 2 3 3 4" xfId="30891"/>
    <cellStyle name="計算 14 2 3 3 5" xfId="30892"/>
    <cellStyle name="計算 14 2 3 4" xfId="30893"/>
    <cellStyle name="計算 14 2 3 4 2" xfId="30894"/>
    <cellStyle name="計算 14 2 3 4 2 2" xfId="30895"/>
    <cellStyle name="計算 14 2 3 4 2 3" xfId="30896"/>
    <cellStyle name="計算 14 2 3 4 3" xfId="30897"/>
    <cellStyle name="計算 14 2 3 4 3 2" xfId="30898"/>
    <cellStyle name="計算 14 2 3 4 3 3" xfId="30899"/>
    <cellStyle name="計算 14 2 3 4 4" xfId="30900"/>
    <cellStyle name="計算 14 2 3 4 5" xfId="30901"/>
    <cellStyle name="計算 14 2 3 5" xfId="30902"/>
    <cellStyle name="計算 14 2 3 5 2" xfId="30903"/>
    <cellStyle name="計算 14 2 3 5 2 2" xfId="30904"/>
    <cellStyle name="計算 14 2 3 5 2 3" xfId="30905"/>
    <cellStyle name="計算 14 2 3 5 3" xfId="30906"/>
    <cellStyle name="計算 14 2 3 5 3 2" xfId="30907"/>
    <cellStyle name="計算 14 2 3 5 3 3" xfId="30908"/>
    <cellStyle name="計算 14 2 3 5 4" xfId="30909"/>
    <cellStyle name="計算 14 2 3 5 5" xfId="30910"/>
    <cellStyle name="計算 14 2 3 6" xfId="30911"/>
    <cellStyle name="計算 14 2 3 6 2" xfId="30912"/>
    <cellStyle name="計算 14 2 3 6 2 2" xfId="30913"/>
    <cellStyle name="計算 14 2 3 6 2 3" xfId="30914"/>
    <cellStyle name="計算 14 2 3 6 3" xfId="30915"/>
    <cellStyle name="計算 14 2 3 6 3 2" xfId="30916"/>
    <cellStyle name="計算 14 2 3 6 3 3" xfId="30917"/>
    <cellStyle name="計算 14 2 3 6 4" xfId="30918"/>
    <cellStyle name="計算 14 2 3 6 5" xfId="30919"/>
    <cellStyle name="計算 14 2 3 7" xfId="30920"/>
    <cellStyle name="計算 14 2 3 7 2" xfId="30921"/>
    <cellStyle name="計算 14 2 3 7 3" xfId="30922"/>
    <cellStyle name="計算 14 2 3 8" xfId="30923"/>
    <cellStyle name="計算 14 2 3 8 2" xfId="30924"/>
    <cellStyle name="計算 14 2 3 8 3" xfId="30925"/>
    <cellStyle name="計算 14 2 3 9" xfId="30926"/>
    <cellStyle name="計算 14 2 4" xfId="30927"/>
    <cellStyle name="計算 14 2 4 2" xfId="30928"/>
    <cellStyle name="計算 14 2 4 2 2" xfId="30929"/>
    <cellStyle name="計算 14 2 4 2 3" xfId="30930"/>
    <cellStyle name="計算 14 2 4 3" xfId="30931"/>
    <cellStyle name="計算 14 2 4 3 2" xfId="30932"/>
    <cellStyle name="計算 14 2 4 3 3" xfId="30933"/>
    <cellStyle name="計算 14 2 4 4" xfId="30934"/>
    <cellStyle name="計算 14 2 4 5" xfId="30935"/>
    <cellStyle name="計算 14 2 5" xfId="30936"/>
    <cellStyle name="計算 14 2 5 2" xfId="30937"/>
    <cellStyle name="計算 14 2 5 2 2" xfId="30938"/>
    <cellStyle name="計算 14 2 5 2 3" xfId="30939"/>
    <cellStyle name="計算 14 2 5 3" xfId="30940"/>
    <cellStyle name="計算 14 2 5 3 2" xfId="30941"/>
    <cellStyle name="計算 14 2 5 3 3" xfId="30942"/>
    <cellStyle name="計算 14 2 5 4" xfId="30943"/>
    <cellStyle name="計算 14 2 5 5" xfId="30944"/>
    <cellStyle name="計算 14 2 6" xfId="30945"/>
    <cellStyle name="計算 14 2 6 2" xfId="30946"/>
    <cellStyle name="計算 14 2 6 2 2" xfId="30947"/>
    <cellStyle name="計算 14 2 6 2 3" xfId="30948"/>
    <cellStyle name="計算 14 2 6 3" xfId="30949"/>
    <cellStyle name="計算 14 2 6 3 2" xfId="30950"/>
    <cellStyle name="計算 14 2 6 3 3" xfId="30951"/>
    <cellStyle name="計算 14 2 6 4" xfId="30952"/>
    <cellStyle name="計算 14 2 6 5" xfId="30953"/>
    <cellStyle name="計算 14 2 7" xfId="30954"/>
    <cellStyle name="計算 14 2 7 2" xfId="30955"/>
    <cellStyle name="計算 14 2 7 3" xfId="30956"/>
    <cellStyle name="計算 14 2 8" xfId="30957"/>
    <cellStyle name="計算 14 2 9" xfId="30958"/>
    <cellStyle name="計算 14 3" xfId="30959"/>
    <cellStyle name="計算 14 3 10" xfId="30960"/>
    <cellStyle name="計算 14 3 2" xfId="30961"/>
    <cellStyle name="計算 14 3 2 2" xfId="30962"/>
    <cellStyle name="計算 14 3 2 2 2" xfId="30963"/>
    <cellStyle name="計算 14 3 2 2 3" xfId="30964"/>
    <cellStyle name="計算 14 3 2 3" xfId="30965"/>
    <cellStyle name="計算 14 3 2 3 2" xfId="30966"/>
    <cellStyle name="計算 14 3 2 3 3" xfId="30967"/>
    <cellStyle name="計算 14 3 2 4" xfId="30968"/>
    <cellStyle name="計算 14 3 2 5" xfId="30969"/>
    <cellStyle name="計算 14 3 3" xfId="30970"/>
    <cellStyle name="計算 14 3 3 2" xfId="30971"/>
    <cellStyle name="計算 14 3 3 2 2" xfId="30972"/>
    <cellStyle name="計算 14 3 3 2 3" xfId="30973"/>
    <cellStyle name="計算 14 3 3 3" xfId="30974"/>
    <cellStyle name="計算 14 3 3 3 2" xfId="30975"/>
    <cellStyle name="計算 14 3 3 3 3" xfId="30976"/>
    <cellStyle name="計算 14 3 3 4" xfId="30977"/>
    <cellStyle name="計算 14 3 3 5" xfId="30978"/>
    <cellStyle name="計算 14 3 4" xfId="30979"/>
    <cellStyle name="計算 14 3 4 2" xfId="30980"/>
    <cellStyle name="計算 14 3 4 2 2" xfId="30981"/>
    <cellStyle name="計算 14 3 4 2 3" xfId="30982"/>
    <cellStyle name="計算 14 3 4 3" xfId="30983"/>
    <cellStyle name="計算 14 3 4 3 2" xfId="30984"/>
    <cellStyle name="計算 14 3 4 3 3" xfId="30985"/>
    <cellStyle name="計算 14 3 4 4" xfId="30986"/>
    <cellStyle name="計算 14 3 4 5" xfId="30987"/>
    <cellStyle name="計算 14 3 5" xfId="30988"/>
    <cellStyle name="計算 14 3 5 2" xfId="30989"/>
    <cellStyle name="計算 14 3 5 2 2" xfId="30990"/>
    <cellStyle name="計算 14 3 5 2 3" xfId="30991"/>
    <cellStyle name="計算 14 3 5 3" xfId="30992"/>
    <cellStyle name="計算 14 3 5 3 2" xfId="30993"/>
    <cellStyle name="計算 14 3 5 3 3" xfId="30994"/>
    <cellStyle name="計算 14 3 5 4" xfId="30995"/>
    <cellStyle name="計算 14 3 5 5" xfId="30996"/>
    <cellStyle name="計算 14 3 6" xfId="30997"/>
    <cellStyle name="計算 14 3 6 2" xfId="30998"/>
    <cellStyle name="計算 14 3 6 2 2" xfId="30999"/>
    <cellStyle name="計算 14 3 6 2 3" xfId="31000"/>
    <cellStyle name="計算 14 3 6 3" xfId="31001"/>
    <cellStyle name="計算 14 3 6 3 2" xfId="31002"/>
    <cellStyle name="計算 14 3 6 3 3" xfId="31003"/>
    <cellStyle name="計算 14 3 6 4" xfId="31004"/>
    <cellStyle name="計算 14 3 6 5" xfId="31005"/>
    <cellStyle name="計算 14 3 7" xfId="31006"/>
    <cellStyle name="計算 14 3 7 2" xfId="31007"/>
    <cellStyle name="計算 14 3 7 3" xfId="31008"/>
    <cellStyle name="計算 14 3 8" xfId="31009"/>
    <cellStyle name="計算 14 3 8 2" xfId="31010"/>
    <cellStyle name="計算 14 3 8 3" xfId="31011"/>
    <cellStyle name="計算 14 3 9" xfId="31012"/>
    <cellStyle name="計算 14 4" xfId="31013"/>
    <cellStyle name="計算 14 4 10" xfId="31014"/>
    <cellStyle name="計算 14 4 2" xfId="31015"/>
    <cellStyle name="計算 14 4 2 2" xfId="31016"/>
    <cellStyle name="計算 14 4 2 2 2" xfId="31017"/>
    <cellStyle name="計算 14 4 2 2 3" xfId="31018"/>
    <cellStyle name="計算 14 4 2 3" xfId="31019"/>
    <cellStyle name="計算 14 4 2 3 2" xfId="31020"/>
    <cellStyle name="計算 14 4 2 3 3" xfId="31021"/>
    <cellStyle name="計算 14 4 2 4" xfId="31022"/>
    <cellStyle name="計算 14 4 2 5" xfId="31023"/>
    <cellStyle name="計算 14 4 3" xfId="31024"/>
    <cellStyle name="計算 14 4 3 2" xfId="31025"/>
    <cellStyle name="計算 14 4 3 2 2" xfId="31026"/>
    <cellStyle name="計算 14 4 3 2 3" xfId="31027"/>
    <cellStyle name="計算 14 4 3 3" xfId="31028"/>
    <cellStyle name="計算 14 4 3 3 2" xfId="31029"/>
    <cellStyle name="計算 14 4 3 3 3" xfId="31030"/>
    <cellStyle name="計算 14 4 3 4" xfId="31031"/>
    <cellStyle name="計算 14 4 3 5" xfId="31032"/>
    <cellStyle name="計算 14 4 4" xfId="31033"/>
    <cellStyle name="計算 14 4 4 2" xfId="31034"/>
    <cellStyle name="計算 14 4 4 2 2" xfId="31035"/>
    <cellStyle name="計算 14 4 4 2 3" xfId="31036"/>
    <cellStyle name="計算 14 4 4 3" xfId="31037"/>
    <cellStyle name="計算 14 4 4 3 2" xfId="31038"/>
    <cellStyle name="計算 14 4 4 3 3" xfId="31039"/>
    <cellStyle name="計算 14 4 4 4" xfId="31040"/>
    <cellStyle name="計算 14 4 4 5" xfId="31041"/>
    <cellStyle name="計算 14 4 5" xfId="31042"/>
    <cellStyle name="計算 14 4 5 2" xfId="31043"/>
    <cellStyle name="計算 14 4 5 2 2" xfId="31044"/>
    <cellStyle name="計算 14 4 5 2 3" xfId="31045"/>
    <cellStyle name="計算 14 4 5 3" xfId="31046"/>
    <cellStyle name="計算 14 4 5 3 2" xfId="31047"/>
    <cellStyle name="計算 14 4 5 3 3" xfId="31048"/>
    <cellStyle name="計算 14 4 5 4" xfId="31049"/>
    <cellStyle name="計算 14 4 5 5" xfId="31050"/>
    <cellStyle name="計算 14 4 6" xfId="31051"/>
    <cellStyle name="計算 14 4 6 2" xfId="31052"/>
    <cellStyle name="計算 14 4 6 2 2" xfId="31053"/>
    <cellStyle name="計算 14 4 6 2 3" xfId="31054"/>
    <cellStyle name="計算 14 4 6 3" xfId="31055"/>
    <cellStyle name="計算 14 4 6 3 2" xfId="31056"/>
    <cellStyle name="計算 14 4 6 3 3" xfId="31057"/>
    <cellStyle name="計算 14 4 6 4" xfId="31058"/>
    <cellStyle name="計算 14 4 6 5" xfId="31059"/>
    <cellStyle name="計算 14 4 7" xfId="31060"/>
    <cellStyle name="計算 14 4 7 2" xfId="31061"/>
    <cellStyle name="計算 14 4 7 3" xfId="31062"/>
    <cellStyle name="計算 14 4 8" xfId="31063"/>
    <cellStyle name="計算 14 4 8 2" xfId="31064"/>
    <cellStyle name="計算 14 4 8 3" xfId="31065"/>
    <cellStyle name="計算 14 4 9" xfId="31066"/>
    <cellStyle name="計算 14 5" xfId="31067"/>
    <cellStyle name="計算 14 5 2" xfId="31068"/>
    <cellStyle name="計算 14 5 2 2" xfId="31069"/>
    <cellStyle name="計算 14 5 2 3" xfId="31070"/>
    <cellStyle name="計算 14 5 3" xfId="31071"/>
    <cellStyle name="計算 14 5 3 2" xfId="31072"/>
    <cellStyle name="計算 14 5 3 3" xfId="31073"/>
    <cellStyle name="計算 14 5 4" xfId="31074"/>
    <cellStyle name="計算 14 5 5" xfId="31075"/>
    <cellStyle name="計算 14 6" xfId="31076"/>
    <cellStyle name="計算 14 6 2" xfId="31077"/>
    <cellStyle name="計算 14 6 2 2" xfId="31078"/>
    <cellStyle name="計算 14 6 2 3" xfId="31079"/>
    <cellStyle name="計算 14 6 3" xfId="31080"/>
    <cellStyle name="計算 14 6 3 2" xfId="31081"/>
    <cellStyle name="計算 14 6 3 3" xfId="31082"/>
    <cellStyle name="計算 14 6 4" xfId="31083"/>
    <cellStyle name="計算 14 6 5" xfId="31084"/>
    <cellStyle name="計算 14 7" xfId="31085"/>
    <cellStyle name="計算 14 7 2" xfId="31086"/>
    <cellStyle name="計算 14 7 2 2" xfId="31087"/>
    <cellStyle name="計算 14 7 2 3" xfId="31088"/>
    <cellStyle name="計算 14 7 3" xfId="31089"/>
    <cellStyle name="計算 14 7 3 2" xfId="31090"/>
    <cellStyle name="計算 14 7 3 3" xfId="31091"/>
    <cellStyle name="計算 14 7 4" xfId="31092"/>
    <cellStyle name="計算 14 7 5" xfId="31093"/>
    <cellStyle name="計算 14 8" xfId="31094"/>
    <cellStyle name="計算 14 8 2" xfId="31095"/>
    <cellStyle name="計算 14 8 3" xfId="31096"/>
    <cellStyle name="計算 14 9" xfId="31097"/>
    <cellStyle name="計算 15" xfId="31098"/>
    <cellStyle name="計算 15 10" xfId="31099"/>
    <cellStyle name="計算 15 11" xfId="31100"/>
    <cellStyle name="計算 15 12" xfId="46101"/>
    <cellStyle name="計算 15 13" xfId="46339"/>
    <cellStyle name="計算 15 2" xfId="31101"/>
    <cellStyle name="計算 15 2 10" xfId="46276"/>
    <cellStyle name="計算 15 2 11" xfId="46508"/>
    <cellStyle name="計算 15 2 2" xfId="31102"/>
    <cellStyle name="計算 15 2 2 10" xfId="31103"/>
    <cellStyle name="計算 15 2 2 2" xfId="31104"/>
    <cellStyle name="計算 15 2 2 2 2" xfId="31105"/>
    <cellStyle name="計算 15 2 2 2 2 2" xfId="31106"/>
    <cellStyle name="計算 15 2 2 2 2 3" xfId="31107"/>
    <cellStyle name="計算 15 2 2 2 3" xfId="31108"/>
    <cellStyle name="計算 15 2 2 2 3 2" xfId="31109"/>
    <cellStyle name="計算 15 2 2 2 3 3" xfId="31110"/>
    <cellStyle name="計算 15 2 2 2 4" xfId="31111"/>
    <cellStyle name="計算 15 2 2 2 5" xfId="31112"/>
    <cellStyle name="計算 15 2 2 3" xfId="31113"/>
    <cellStyle name="計算 15 2 2 3 2" xfId="31114"/>
    <cellStyle name="計算 15 2 2 3 2 2" xfId="31115"/>
    <cellStyle name="計算 15 2 2 3 2 3" xfId="31116"/>
    <cellStyle name="計算 15 2 2 3 3" xfId="31117"/>
    <cellStyle name="計算 15 2 2 3 3 2" xfId="31118"/>
    <cellStyle name="計算 15 2 2 3 3 3" xfId="31119"/>
    <cellStyle name="計算 15 2 2 3 4" xfId="31120"/>
    <cellStyle name="計算 15 2 2 3 5" xfId="31121"/>
    <cellStyle name="計算 15 2 2 4" xfId="31122"/>
    <cellStyle name="計算 15 2 2 4 2" xfId="31123"/>
    <cellStyle name="計算 15 2 2 4 2 2" xfId="31124"/>
    <cellStyle name="計算 15 2 2 4 2 3" xfId="31125"/>
    <cellStyle name="計算 15 2 2 4 3" xfId="31126"/>
    <cellStyle name="計算 15 2 2 4 3 2" xfId="31127"/>
    <cellStyle name="計算 15 2 2 4 3 3" xfId="31128"/>
    <cellStyle name="計算 15 2 2 4 4" xfId="31129"/>
    <cellStyle name="計算 15 2 2 4 5" xfId="31130"/>
    <cellStyle name="計算 15 2 2 5" xfId="31131"/>
    <cellStyle name="計算 15 2 2 5 2" xfId="31132"/>
    <cellStyle name="計算 15 2 2 5 2 2" xfId="31133"/>
    <cellStyle name="計算 15 2 2 5 2 3" xfId="31134"/>
    <cellStyle name="計算 15 2 2 5 3" xfId="31135"/>
    <cellStyle name="計算 15 2 2 5 3 2" xfId="31136"/>
    <cellStyle name="計算 15 2 2 5 3 3" xfId="31137"/>
    <cellStyle name="計算 15 2 2 5 4" xfId="31138"/>
    <cellStyle name="計算 15 2 2 5 5" xfId="31139"/>
    <cellStyle name="計算 15 2 2 6" xfId="31140"/>
    <cellStyle name="計算 15 2 2 6 2" xfId="31141"/>
    <cellStyle name="計算 15 2 2 6 2 2" xfId="31142"/>
    <cellStyle name="計算 15 2 2 6 2 3" xfId="31143"/>
    <cellStyle name="計算 15 2 2 6 3" xfId="31144"/>
    <cellStyle name="計算 15 2 2 6 3 2" xfId="31145"/>
    <cellStyle name="計算 15 2 2 6 3 3" xfId="31146"/>
    <cellStyle name="計算 15 2 2 6 4" xfId="31147"/>
    <cellStyle name="計算 15 2 2 6 5" xfId="31148"/>
    <cellStyle name="計算 15 2 2 7" xfId="31149"/>
    <cellStyle name="計算 15 2 2 7 2" xfId="31150"/>
    <cellStyle name="計算 15 2 2 7 3" xfId="31151"/>
    <cellStyle name="計算 15 2 2 8" xfId="31152"/>
    <cellStyle name="計算 15 2 2 8 2" xfId="31153"/>
    <cellStyle name="計算 15 2 2 8 3" xfId="31154"/>
    <cellStyle name="計算 15 2 2 9" xfId="31155"/>
    <cellStyle name="計算 15 2 3" xfId="31156"/>
    <cellStyle name="計算 15 2 3 10" xfId="31157"/>
    <cellStyle name="計算 15 2 3 2" xfId="31158"/>
    <cellStyle name="計算 15 2 3 2 2" xfId="31159"/>
    <cellStyle name="計算 15 2 3 2 2 2" xfId="31160"/>
    <cellStyle name="計算 15 2 3 2 2 3" xfId="31161"/>
    <cellStyle name="計算 15 2 3 2 3" xfId="31162"/>
    <cellStyle name="計算 15 2 3 2 3 2" xfId="31163"/>
    <cellStyle name="計算 15 2 3 2 3 3" xfId="31164"/>
    <cellStyle name="計算 15 2 3 2 4" xfId="31165"/>
    <cellStyle name="計算 15 2 3 2 5" xfId="31166"/>
    <cellStyle name="計算 15 2 3 3" xfId="31167"/>
    <cellStyle name="計算 15 2 3 3 2" xfId="31168"/>
    <cellStyle name="計算 15 2 3 3 2 2" xfId="31169"/>
    <cellStyle name="計算 15 2 3 3 2 3" xfId="31170"/>
    <cellStyle name="計算 15 2 3 3 3" xfId="31171"/>
    <cellStyle name="計算 15 2 3 3 3 2" xfId="31172"/>
    <cellStyle name="計算 15 2 3 3 3 3" xfId="31173"/>
    <cellStyle name="計算 15 2 3 3 4" xfId="31174"/>
    <cellStyle name="計算 15 2 3 3 5" xfId="31175"/>
    <cellStyle name="計算 15 2 3 4" xfId="31176"/>
    <cellStyle name="計算 15 2 3 4 2" xfId="31177"/>
    <cellStyle name="計算 15 2 3 4 2 2" xfId="31178"/>
    <cellStyle name="計算 15 2 3 4 2 3" xfId="31179"/>
    <cellStyle name="計算 15 2 3 4 3" xfId="31180"/>
    <cellStyle name="計算 15 2 3 4 3 2" xfId="31181"/>
    <cellStyle name="計算 15 2 3 4 3 3" xfId="31182"/>
    <cellStyle name="計算 15 2 3 4 4" xfId="31183"/>
    <cellStyle name="計算 15 2 3 4 5" xfId="31184"/>
    <cellStyle name="計算 15 2 3 5" xfId="31185"/>
    <cellStyle name="計算 15 2 3 5 2" xfId="31186"/>
    <cellStyle name="計算 15 2 3 5 2 2" xfId="31187"/>
    <cellStyle name="計算 15 2 3 5 2 3" xfId="31188"/>
    <cellStyle name="計算 15 2 3 5 3" xfId="31189"/>
    <cellStyle name="計算 15 2 3 5 3 2" xfId="31190"/>
    <cellStyle name="計算 15 2 3 5 3 3" xfId="31191"/>
    <cellStyle name="計算 15 2 3 5 4" xfId="31192"/>
    <cellStyle name="計算 15 2 3 5 5" xfId="31193"/>
    <cellStyle name="計算 15 2 3 6" xfId="31194"/>
    <cellStyle name="計算 15 2 3 6 2" xfId="31195"/>
    <cellStyle name="計算 15 2 3 6 2 2" xfId="31196"/>
    <cellStyle name="計算 15 2 3 6 2 3" xfId="31197"/>
    <cellStyle name="計算 15 2 3 6 3" xfId="31198"/>
    <cellStyle name="計算 15 2 3 6 3 2" xfId="31199"/>
    <cellStyle name="計算 15 2 3 6 3 3" xfId="31200"/>
    <cellStyle name="計算 15 2 3 6 4" xfId="31201"/>
    <cellStyle name="計算 15 2 3 6 5" xfId="31202"/>
    <cellStyle name="計算 15 2 3 7" xfId="31203"/>
    <cellStyle name="計算 15 2 3 7 2" xfId="31204"/>
    <cellStyle name="計算 15 2 3 7 3" xfId="31205"/>
    <cellStyle name="計算 15 2 3 8" xfId="31206"/>
    <cellStyle name="計算 15 2 3 8 2" xfId="31207"/>
    <cellStyle name="計算 15 2 3 8 3" xfId="31208"/>
    <cellStyle name="計算 15 2 3 9" xfId="31209"/>
    <cellStyle name="計算 15 2 4" xfId="31210"/>
    <cellStyle name="計算 15 2 4 2" xfId="31211"/>
    <cellStyle name="計算 15 2 4 2 2" xfId="31212"/>
    <cellStyle name="計算 15 2 4 2 3" xfId="31213"/>
    <cellStyle name="計算 15 2 4 3" xfId="31214"/>
    <cellStyle name="計算 15 2 4 3 2" xfId="31215"/>
    <cellStyle name="計算 15 2 4 3 3" xfId="31216"/>
    <cellStyle name="計算 15 2 4 4" xfId="31217"/>
    <cellStyle name="計算 15 2 4 5" xfId="31218"/>
    <cellStyle name="計算 15 2 5" xfId="31219"/>
    <cellStyle name="計算 15 2 5 2" xfId="31220"/>
    <cellStyle name="計算 15 2 5 2 2" xfId="31221"/>
    <cellStyle name="計算 15 2 5 2 3" xfId="31222"/>
    <cellStyle name="計算 15 2 5 3" xfId="31223"/>
    <cellStyle name="計算 15 2 5 3 2" xfId="31224"/>
    <cellStyle name="計算 15 2 5 3 3" xfId="31225"/>
    <cellStyle name="計算 15 2 5 4" xfId="31226"/>
    <cellStyle name="計算 15 2 5 5" xfId="31227"/>
    <cellStyle name="計算 15 2 6" xfId="31228"/>
    <cellStyle name="計算 15 2 6 2" xfId="31229"/>
    <cellStyle name="計算 15 2 6 2 2" xfId="31230"/>
    <cellStyle name="計算 15 2 6 2 3" xfId="31231"/>
    <cellStyle name="計算 15 2 6 3" xfId="31232"/>
    <cellStyle name="計算 15 2 6 3 2" xfId="31233"/>
    <cellStyle name="計算 15 2 6 3 3" xfId="31234"/>
    <cellStyle name="計算 15 2 6 4" xfId="31235"/>
    <cellStyle name="計算 15 2 6 5" xfId="31236"/>
    <cellStyle name="計算 15 2 7" xfId="31237"/>
    <cellStyle name="計算 15 2 7 2" xfId="31238"/>
    <cellStyle name="計算 15 2 7 3" xfId="31239"/>
    <cellStyle name="計算 15 2 8" xfId="31240"/>
    <cellStyle name="計算 15 2 9" xfId="31241"/>
    <cellStyle name="計算 15 3" xfId="31242"/>
    <cellStyle name="計算 15 3 10" xfId="31243"/>
    <cellStyle name="計算 15 3 2" xfId="31244"/>
    <cellStyle name="計算 15 3 2 2" xfId="31245"/>
    <cellStyle name="計算 15 3 2 2 2" xfId="31246"/>
    <cellStyle name="計算 15 3 2 2 3" xfId="31247"/>
    <cellStyle name="計算 15 3 2 3" xfId="31248"/>
    <cellStyle name="計算 15 3 2 3 2" xfId="31249"/>
    <cellStyle name="計算 15 3 2 3 3" xfId="31250"/>
    <cellStyle name="計算 15 3 2 4" xfId="31251"/>
    <cellStyle name="計算 15 3 2 5" xfId="31252"/>
    <cellStyle name="計算 15 3 3" xfId="31253"/>
    <cellStyle name="計算 15 3 3 2" xfId="31254"/>
    <cellStyle name="計算 15 3 3 2 2" xfId="31255"/>
    <cellStyle name="計算 15 3 3 2 3" xfId="31256"/>
    <cellStyle name="計算 15 3 3 3" xfId="31257"/>
    <cellStyle name="計算 15 3 3 3 2" xfId="31258"/>
    <cellStyle name="計算 15 3 3 3 3" xfId="31259"/>
    <cellStyle name="計算 15 3 3 4" xfId="31260"/>
    <cellStyle name="計算 15 3 3 5" xfId="31261"/>
    <cellStyle name="計算 15 3 4" xfId="31262"/>
    <cellStyle name="計算 15 3 4 2" xfId="31263"/>
    <cellStyle name="計算 15 3 4 2 2" xfId="31264"/>
    <cellStyle name="計算 15 3 4 2 3" xfId="31265"/>
    <cellStyle name="計算 15 3 4 3" xfId="31266"/>
    <cellStyle name="計算 15 3 4 3 2" xfId="31267"/>
    <cellStyle name="計算 15 3 4 3 3" xfId="31268"/>
    <cellStyle name="計算 15 3 4 4" xfId="31269"/>
    <cellStyle name="計算 15 3 4 5" xfId="31270"/>
    <cellStyle name="計算 15 3 5" xfId="31271"/>
    <cellStyle name="計算 15 3 5 2" xfId="31272"/>
    <cellStyle name="計算 15 3 5 2 2" xfId="31273"/>
    <cellStyle name="計算 15 3 5 2 3" xfId="31274"/>
    <cellStyle name="計算 15 3 5 3" xfId="31275"/>
    <cellStyle name="計算 15 3 5 3 2" xfId="31276"/>
    <cellStyle name="計算 15 3 5 3 3" xfId="31277"/>
    <cellStyle name="計算 15 3 5 4" xfId="31278"/>
    <cellStyle name="計算 15 3 5 5" xfId="31279"/>
    <cellStyle name="計算 15 3 6" xfId="31280"/>
    <cellStyle name="計算 15 3 6 2" xfId="31281"/>
    <cellStyle name="計算 15 3 6 2 2" xfId="31282"/>
    <cellStyle name="計算 15 3 6 2 3" xfId="31283"/>
    <cellStyle name="計算 15 3 6 3" xfId="31284"/>
    <cellStyle name="計算 15 3 6 3 2" xfId="31285"/>
    <cellStyle name="計算 15 3 6 3 3" xfId="31286"/>
    <cellStyle name="計算 15 3 6 4" xfId="31287"/>
    <cellStyle name="計算 15 3 6 5" xfId="31288"/>
    <cellStyle name="計算 15 3 7" xfId="31289"/>
    <cellStyle name="計算 15 3 7 2" xfId="31290"/>
    <cellStyle name="計算 15 3 7 3" xfId="31291"/>
    <cellStyle name="計算 15 3 8" xfId="31292"/>
    <cellStyle name="計算 15 3 8 2" xfId="31293"/>
    <cellStyle name="計算 15 3 8 3" xfId="31294"/>
    <cellStyle name="計算 15 3 9" xfId="31295"/>
    <cellStyle name="計算 15 4" xfId="31296"/>
    <cellStyle name="計算 15 4 10" xfId="31297"/>
    <cellStyle name="計算 15 4 2" xfId="31298"/>
    <cellStyle name="計算 15 4 2 2" xfId="31299"/>
    <cellStyle name="計算 15 4 2 2 2" xfId="31300"/>
    <cellStyle name="計算 15 4 2 2 3" xfId="31301"/>
    <cellStyle name="計算 15 4 2 3" xfId="31302"/>
    <cellStyle name="計算 15 4 2 3 2" xfId="31303"/>
    <cellStyle name="計算 15 4 2 3 3" xfId="31304"/>
    <cellStyle name="計算 15 4 2 4" xfId="31305"/>
    <cellStyle name="計算 15 4 2 5" xfId="31306"/>
    <cellStyle name="計算 15 4 3" xfId="31307"/>
    <cellStyle name="計算 15 4 3 2" xfId="31308"/>
    <cellStyle name="計算 15 4 3 2 2" xfId="31309"/>
    <cellStyle name="計算 15 4 3 2 3" xfId="31310"/>
    <cellStyle name="計算 15 4 3 3" xfId="31311"/>
    <cellStyle name="計算 15 4 3 3 2" xfId="31312"/>
    <cellStyle name="計算 15 4 3 3 3" xfId="31313"/>
    <cellStyle name="計算 15 4 3 4" xfId="31314"/>
    <cellStyle name="計算 15 4 3 5" xfId="31315"/>
    <cellStyle name="計算 15 4 4" xfId="31316"/>
    <cellStyle name="計算 15 4 4 2" xfId="31317"/>
    <cellStyle name="計算 15 4 4 2 2" xfId="31318"/>
    <cellStyle name="計算 15 4 4 2 3" xfId="31319"/>
    <cellStyle name="計算 15 4 4 3" xfId="31320"/>
    <cellStyle name="計算 15 4 4 3 2" xfId="31321"/>
    <cellStyle name="計算 15 4 4 3 3" xfId="31322"/>
    <cellStyle name="計算 15 4 4 4" xfId="31323"/>
    <cellStyle name="計算 15 4 4 5" xfId="31324"/>
    <cellStyle name="計算 15 4 5" xfId="31325"/>
    <cellStyle name="計算 15 4 5 2" xfId="31326"/>
    <cellStyle name="計算 15 4 5 2 2" xfId="31327"/>
    <cellStyle name="計算 15 4 5 2 3" xfId="31328"/>
    <cellStyle name="計算 15 4 5 3" xfId="31329"/>
    <cellStyle name="計算 15 4 5 3 2" xfId="31330"/>
    <cellStyle name="計算 15 4 5 3 3" xfId="31331"/>
    <cellStyle name="計算 15 4 5 4" xfId="31332"/>
    <cellStyle name="計算 15 4 5 5" xfId="31333"/>
    <cellStyle name="計算 15 4 6" xfId="31334"/>
    <cellStyle name="計算 15 4 6 2" xfId="31335"/>
    <cellStyle name="計算 15 4 6 2 2" xfId="31336"/>
    <cellStyle name="計算 15 4 6 2 3" xfId="31337"/>
    <cellStyle name="計算 15 4 6 3" xfId="31338"/>
    <cellStyle name="計算 15 4 6 3 2" xfId="31339"/>
    <cellStyle name="計算 15 4 6 3 3" xfId="31340"/>
    <cellStyle name="計算 15 4 6 4" xfId="31341"/>
    <cellStyle name="計算 15 4 6 5" xfId="31342"/>
    <cellStyle name="計算 15 4 7" xfId="31343"/>
    <cellStyle name="計算 15 4 7 2" xfId="31344"/>
    <cellStyle name="計算 15 4 7 3" xfId="31345"/>
    <cellStyle name="計算 15 4 8" xfId="31346"/>
    <cellStyle name="計算 15 4 8 2" xfId="31347"/>
    <cellStyle name="計算 15 4 8 3" xfId="31348"/>
    <cellStyle name="計算 15 4 9" xfId="31349"/>
    <cellStyle name="計算 15 5" xfId="31350"/>
    <cellStyle name="計算 15 5 2" xfId="31351"/>
    <cellStyle name="計算 15 5 2 2" xfId="31352"/>
    <cellStyle name="計算 15 5 2 3" xfId="31353"/>
    <cellStyle name="計算 15 5 3" xfId="31354"/>
    <cellStyle name="計算 15 5 3 2" xfId="31355"/>
    <cellStyle name="計算 15 5 3 3" xfId="31356"/>
    <cellStyle name="計算 15 5 4" xfId="31357"/>
    <cellStyle name="計算 15 5 5" xfId="31358"/>
    <cellStyle name="計算 15 6" xfId="31359"/>
    <cellStyle name="計算 15 6 2" xfId="31360"/>
    <cellStyle name="計算 15 6 2 2" xfId="31361"/>
    <cellStyle name="計算 15 6 2 3" xfId="31362"/>
    <cellStyle name="計算 15 6 3" xfId="31363"/>
    <cellStyle name="計算 15 6 3 2" xfId="31364"/>
    <cellStyle name="計算 15 6 3 3" xfId="31365"/>
    <cellStyle name="計算 15 6 4" xfId="31366"/>
    <cellStyle name="計算 15 6 5" xfId="31367"/>
    <cellStyle name="計算 15 7" xfId="31368"/>
    <cellStyle name="計算 15 7 2" xfId="31369"/>
    <cellStyle name="計算 15 7 2 2" xfId="31370"/>
    <cellStyle name="計算 15 7 2 3" xfId="31371"/>
    <cellStyle name="計算 15 7 3" xfId="31372"/>
    <cellStyle name="計算 15 7 3 2" xfId="31373"/>
    <cellStyle name="計算 15 7 3 3" xfId="31374"/>
    <cellStyle name="計算 15 7 4" xfId="31375"/>
    <cellStyle name="計算 15 7 5" xfId="31376"/>
    <cellStyle name="計算 15 8" xfId="31377"/>
    <cellStyle name="計算 15 8 2" xfId="31378"/>
    <cellStyle name="計算 15 8 3" xfId="31379"/>
    <cellStyle name="計算 15 9" xfId="31380"/>
    <cellStyle name="計算 16" xfId="31381"/>
    <cellStyle name="計算 16 10" xfId="31382"/>
    <cellStyle name="計算 16 11" xfId="31383"/>
    <cellStyle name="計算 16 12" xfId="46102"/>
    <cellStyle name="計算 16 13" xfId="46340"/>
    <cellStyle name="計算 16 2" xfId="31384"/>
    <cellStyle name="計算 16 2 10" xfId="46277"/>
    <cellStyle name="計算 16 2 11" xfId="46509"/>
    <cellStyle name="計算 16 2 2" xfId="31385"/>
    <cellStyle name="計算 16 2 2 10" xfId="31386"/>
    <cellStyle name="計算 16 2 2 2" xfId="31387"/>
    <cellStyle name="計算 16 2 2 2 2" xfId="31388"/>
    <cellStyle name="計算 16 2 2 2 2 2" xfId="31389"/>
    <cellStyle name="計算 16 2 2 2 2 3" xfId="31390"/>
    <cellStyle name="計算 16 2 2 2 3" xfId="31391"/>
    <cellStyle name="計算 16 2 2 2 3 2" xfId="31392"/>
    <cellStyle name="計算 16 2 2 2 3 3" xfId="31393"/>
    <cellStyle name="計算 16 2 2 2 4" xfId="31394"/>
    <cellStyle name="計算 16 2 2 2 5" xfId="31395"/>
    <cellStyle name="計算 16 2 2 3" xfId="31396"/>
    <cellStyle name="計算 16 2 2 3 2" xfId="31397"/>
    <cellStyle name="計算 16 2 2 3 2 2" xfId="31398"/>
    <cellStyle name="計算 16 2 2 3 2 3" xfId="31399"/>
    <cellStyle name="計算 16 2 2 3 3" xfId="31400"/>
    <cellStyle name="計算 16 2 2 3 3 2" xfId="31401"/>
    <cellStyle name="計算 16 2 2 3 3 3" xfId="31402"/>
    <cellStyle name="計算 16 2 2 3 4" xfId="31403"/>
    <cellStyle name="計算 16 2 2 3 5" xfId="31404"/>
    <cellStyle name="計算 16 2 2 4" xfId="31405"/>
    <cellStyle name="計算 16 2 2 4 2" xfId="31406"/>
    <cellStyle name="計算 16 2 2 4 2 2" xfId="31407"/>
    <cellStyle name="計算 16 2 2 4 2 3" xfId="31408"/>
    <cellStyle name="計算 16 2 2 4 3" xfId="31409"/>
    <cellStyle name="計算 16 2 2 4 3 2" xfId="31410"/>
    <cellStyle name="計算 16 2 2 4 3 3" xfId="31411"/>
    <cellStyle name="計算 16 2 2 4 4" xfId="31412"/>
    <cellStyle name="計算 16 2 2 4 5" xfId="31413"/>
    <cellStyle name="計算 16 2 2 5" xfId="31414"/>
    <cellStyle name="計算 16 2 2 5 2" xfId="31415"/>
    <cellStyle name="計算 16 2 2 5 2 2" xfId="31416"/>
    <cellStyle name="計算 16 2 2 5 2 3" xfId="31417"/>
    <cellStyle name="計算 16 2 2 5 3" xfId="31418"/>
    <cellStyle name="計算 16 2 2 5 3 2" xfId="31419"/>
    <cellStyle name="計算 16 2 2 5 3 3" xfId="31420"/>
    <cellStyle name="計算 16 2 2 5 4" xfId="31421"/>
    <cellStyle name="計算 16 2 2 5 5" xfId="31422"/>
    <cellStyle name="計算 16 2 2 6" xfId="31423"/>
    <cellStyle name="計算 16 2 2 6 2" xfId="31424"/>
    <cellStyle name="計算 16 2 2 6 2 2" xfId="31425"/>
    <cellStyle name="計算 16 2 2 6 2 3" xfId="31426"/>
    <cellStyle name="計算 16 2 2 6 3" xfId="31427"/>
    <cellStyle name="計算 16 2 2 6 3 2" xfId="31428"/>
    <cellStyle name="計算 16 2 2 6 3 3" xfId="31429"/>
    <cellStyle name="計算 16 2 2 6 4" xfId="31430"/>
    <cellStyle name="計算 16 2 2 6 5" xfId="31431"/>
    <cellStyle name="計算 16 2 2 7" xfId="31432"/>
    <cellStyle name="計算 16 2 2 7 2" xfId="31433"/>
    <cellStyle name="計算 16 2 2 7 3" xfId="31434"/>
    <cellStyle name="計算 16 2 2 8" xfId="31435"/>
    <cellStyle name="計算 16 2 2 8 2" xfId="31436"/>
    <cellStyle name="計算 16 2 2 8 3" xfId="31437"/>
    <cellStyle name="計算 16 2 2 9" xfId="31438"/>
    <cellStyle name="計算 16 2 3" xfId="31439"/>
    <cellStyle name="計算 16 2 3 10" xfId="31440"/>
    <cellStyle name="計算 16 2 3 2" xfId="31441"/>
    <cellStyle name="計算 16 2 3 2 2" xfId="31442"/>
    <cellStyle name="計算 16 2 3 2 2 2" xfId="31443"/>
    <cellStyle name="計算 16 2 3 2 2 3" xfId="31444"/>
    <cellStyle name="計算 16 2 3 2 3" xfId="31445"/>
    <cellStyle name="計算 16 2 3 2 3 2" xfId="31446"/>
    <cellStyle name="計算 16 2 3 2 3 3" xfId="31447"/>
    <cellStyle name="計算 16 2 3 2 4" xfId="31448"/>
    <cellStyle name="計算 16 2 3 2 5" xfId="31449"/>
    <cellStyle name="計算 16 2 3 3" xfId="31450"/>
    <cellStyle name="計算 16 2 3 3 2" xfId="31451"/>
    <cellStyle name="計算 16 2 3 3 2 2" xfId="31452"/>
    <cellStyle name="計算 16 2 3 3 2 3" xfId="31453"/>
    <cellStyle name="計算 16 2 3 3 3" xfId="31454"/>
    <cellStyle name="計算 16 2 3 3 3 2" xfId="31455"/>
    <cellStyle name="計算 16 2 3 3 3 3" xfId="31456"/>
    <cellStyle name="計算 16 2 3 3 4" xfId="31457"/>
    <cellStyle name="計算 16 2 3 3 5" xfId="31458"/>
    <cellStyle name="計算 16 2 3 4" xfId="31459"/>
    <cellStyle name="計算 16 2 3 4 2" xfId="31460"/>
    <cellStyle name="計算 16 2 3 4 2 2" xfId="31461"/>
    <cellStyle name="計算 16 2 3 4 2 3" xfId="31462"/>
    <cellStyle name="計算 16 2 3 4 3" xfId="31463"/>
    <cellStyle name="計算 16 2 3 4 3 2" xfId="31464"/>
    <cellStyle name="計算 16 2 3 4 3 3" xfId="31465"/>
    <cellStyle name="計算 16 2 3 4 4" xfId="31466"/>
    <cellStyle name="計算 16 2 3 4 5" xfId="31467"/>
    <cellStyle name="計算 16 2 3 5" xfId="31468"/>
    <cellStyle name="計算 16 2 3 5 2" xfId="31469"/>
    <cellStyle name="計算 16 2 3 5 2 2" xfId="31470"/>
    <cellStyle name="計算 16 2 3 5 2 3" xfId="31471"/>
    <cellStyle name="計算 16 2 3 5 3" xfId="31472"/>
    <cellStyle name="計算 16 2 3 5 3 2" xfId="31473"/>
    <cellStyle name="計算 16 2 3 5 3 3" xfId="31474"/>
    <cellStyle name="計算 16 2 3 5 4" xfId="31475"/>
    <cellStyle name="計算 16 2 3 5 5" xfId="31476"/>
    <cellStyle name="計算 16 2 3 6" xfId="31477"/>
    <cellStyle name="計算 16 2 3 6 2" xfId="31478"/>
    <cellStyle name="計算 16 2 3 6 2 2" xfId="31479"/>
    <cellStyle name="計算 16 2 3 6 2 3" xfId="31480"/>
    <cellStyle name="計算 16 2 3 6 3" xfId="31481"/>
    <cellStyle name="計算 16 2 3 6 3 2" xfId="31482"/>
    <cellStyle name="計算 16 2 3 6 3 3" xfId="31483"/>
    <cellStyle name="計算 16 2 3 6 4" xfId="31484"/>
    <cellStyle name="計算 16 2 3 6 5" xfId="31485"/>
    <cellStyle name="計算 16 2 3 7" xfId="31486"/>
    <cellStyle name="計算 16 2 3 7 2" xfId="31487"/>
    <cellStyle name="計算 16 2 3 7 3" xfId="31488"/>
    <cellStyle name="計算 16 2 3 8" xfId="31489"/>
    <cellStyle name="計算 16 2 3 8 2" xfId="31490"/>
    <cellStyle name="計算 16 2 3 8 3" xfId="31491"/>
    <cellStyle name="計算 16 2 3 9" xfId="31492"/>
    <cellStyle name="計算 16 2 4" xfId="31493"/>
    <cellStyle name="計算 16 2 4 2" xfId="31494"/>
    <cellStyle name="計算 16 2 4 2 2" xfId="31495"/>
    <cellStyle name="計算 16 2 4 2 3" xfId="31496"/>
    <cellStyle name="計算 16 2 4 3" xfId="31497"/>
    <cellStyle name="計算 16 2 4 3 2" xfId="31498"/>
    <cellStyle name="計算 16 2 4 3 3" xfId="31499"/>
    <cellStyle name="計算 16 2 4 4" xfId="31500"/>
    <cellStyle name="計算 16 2 4 5" xfId="31501"/>
    <cellStyle name="計算 16 2 5" xfId="31502"/>
    <cellStyle name="計算 16 2 5 2" xfId="31503"/>
    <cellStyle name="計算 16 2 5 2 2" xfId="31504"/>
    <cellStyle name="計算 16 2 5 2 3" xfId="31505"/>
    <cellStyle name="計算 16 2 5 3" xfId="31506"/>
    <cellStyle name="計算 16 2 5 3 2" xfId="31507"/>
    <cellStyle name="計算 16 2 5 3 3" xfId="31508"/>
    <cellStyle name="計算 16 2 5 4" xfId="31509"/>
    <cellStyle name="計算 16 2 5 5" xfId="31510"/>
    <cellStyle name="計算 16 2 6" xfId="31511"/>
    <cellStyle name="計算 16 2 6 2" xfId="31512"/>
    <cellStyle name="計算 16 2 6 2 2" xfId="31513"/>
    <cellStyle name="計算 16 2 6 2 3" xfId="31514"/>
    <cellStyle name="計算 16 2 6 3" xfId="31515"/>
    <cellStyle name="計算 16 2 6 3 2" xfId="31516"/>
    <cellStyle name="計算 16 2 6 3 3" xfId="31517"/>
    <cellStyle name="計算 16 2 6 4" xfId="31518"/>
    <cellStyle name="計算 16 2 6 5" xfId="31519"/>
    <cellStyle name="計算 16 2 7" xfId="31520"/>
    <cellStyle name="計算 16 2 7 2" xfId="31521"/>
    <cellStyle name="計算 16 2 7 3" xfId="31522"/>
    <cellStyle name="計算 16 2 8" xfId="31523"/>
    <cellStyle name="計算 16 2 9" xfId="31524"/>
    <cellStyle name="計算 16 3" xfId="31525"/>
    <cellStyle name="計算 16 3 10" xfId="31526"/>
    <cellStyle name="計算 16 3 2" xfId="31527"/>
    <cellStyle name="計算 16 3 2 2" xfId="31528"/>
    <cellStyle name="計算 16 3 2 2 2" xfId="31529"/>
    <cellStyle name="計算 16 3 2 2 3" xfId="31530"/>
    <cellStyle name="計算 16 3 2 3" xfId="31531"/>
    <cellStyle name="計算 16 3 2 3 2" xfId="31532"/>
    <cellStyle name="計算 16 3 2 3 3" xfId="31533"/>
    <cellStyle name="計算 16 3 2 4" xfId="31534"/>
    <cellStyle name="計算 16 3 2 5" xfId="31535"/>
    <cellStyle name="計算 16 3 3" xfId="31536"/>
    <cellStyle name="計算 16 3 3 2" xfId="31537"/>
    <cellStyle name="計算 16 3 3 2 2" xfId="31538"/>
    <cellStyle name="計算 16 3 3 2 3" xfId="31539"/>
    <cellStyle name="計算 16 3 3 3" xfId="31540"/>
    <cellStyle name="計算 16 3 3 3 2" xfId="31541"/>
    <cellStyle name="計算 16 3 3 3 3" xfId="31542"/>
    <cellStyle name="計算 16 3 3 4" xfId="31543"/>
    <cellStyle name="計算 16 3 3 5" xfId="31544"/>
    <cellStyle name="計算 16 3 4" xfId="31545"/>
    <cellStyle name="計算 16 3 4 2" xfId="31546"/>
    <cellStyle name="計算 16 3 4 2 2" xfId="31547"/>
    <cellStyle name="計算 16 3 4 2 3" xfId="31548"/>
    <cellStyle name="計算 16 3 4 3" xfId="31549"/>
    <cellStyle name="計算 16 3 4 3 2" xfId="31550"/>
    <cellStyle name="計算 16 3 4 3 3" xfId="31551"/>
    <cellStyle name="計算 16 3 4 4" xfId="31552"/>
    <cellStyle name="計算 16 3 4 5" xfId="31553"/>
    <cellStyle name="計算 16 3 5" xfId="31554"/>
    <cellStyle name="計算 16 3 5 2" xfId="31555"/>
    <cellStyle name="計算 16 3 5 2 2" xfId="31556"/>
    <cellStyle name="計算 16 3 5 2 3" xfId="31557"/>
    <cellStyle name="計算 16 3 5 3" xfId="31558"/>
    <cellStyle name="計算 16 3 5 3 2" xfId="31559"/>
    <cellStyle name="計算 16 3 5 3 3" xfId="31560"/>
    <cellStyle name="計算 16 3 5 4" xfId="31561"/>
    <cellStyle name="計算 16 3 5 5" xfId="31562"/>
    <cellStyle name="計算 16 3 6" xfId="31563"/>
    <cellStyle name="計算 16 3 6 2" xfId="31564"/>
    <cellStyle name="計算 16 3 6 2 2" xfId="31565"/>
    <cellStyle name="計算 16 3 6 2 3" xfId="31566"/>
    <cellStyle name="計算 16 3 6 3" xfId="31567"/>
    <cellStyle name="計算 16 3 6 3 2" xfId="31568"/>
    <cellStyle name="計算 16 3 6 3 3" xfId="31569"/>
    <cellStyle name="計算 16 3 6 4" xfId="31570"/>
    <cellStyle name="計算 16 3 6 5" xfId="31571"/>
    <cellStyle name="計算 16 3 7" xfId="31572"/>
    <cellStyle name="計算 16 3 7 2" xfId="31573"/>
    <cellStyle name="計算 16 3 7 3" xfId="31574"/>
    <cellStyle name="計算 16 3 8" xfId="31575"/>
    <cellStyle name="計算 16 3 8 2" xfId="31576"/>
    <cellStyle name="計算 16 3 8 3" xfId="31577"/>
    <cellStyle name="計算 16 3 9" xfId="31578"/>
    <cellStyle name="計算 16 4" xfId="31579"/>
    <cellStyle name="計算 16 4 10" xfId="31580"/>
    <cellStyle name="計算 16 4 2" xfId="31581"/>
    <cellStyle name="計算 16 4 2 2" xfId="31582"/>
    <cellStyle name="計算 16 4 2 2 2" xfId="31583"/>
    <cellStyle name="計算 16 4 2 2 3" xfId="31584"/>
    <cellStyle name="計算 16 4 2 3" xfId="31585"/>
    <cellStyle name="計算 16 4 2 3 2" xfId="31586"/>
    <cellStyle name="計算 16 4 2 3 3" xfId="31587"/>
    <cellStyle name="計算 16 4 2 4" xfId="31588"/>
    <cellStyle name="計算 16 4 2 5" xfId="31589"/>
    <cellStyle name="計算 16 4 3" xfId="31590"/>
    <cellStyle name="計算 16 4 3 2" xfId="31591"/>
    <cellStyle name="計算 16 4 3 2 2" xfId="31592"/>
    <cellStyle name="計算 16 4 3 2 3" xfId="31593"/>
    <cellStyle name="計算 16 4 3 3" xfId="31594"/>
    <cellStyle name="計算 16 4 3 3 2" xfId="31595"/>
    <cellStyle name="計算 16 4 3 3 3" xfId="31596"/>
    <cellStyle name="計算 16 4 3 4" xfId="31597"/>
    <cellStyle name="計算 16 4 3 5" xfId="31598"/>
    <cellStyle name="計算 16 4 4" xfId="31599"/>
    <cellStyle name="計算 16 4 4 2" xfId="31600"/>
    <cellStyle name="計算 16 4 4 2 2" xfId="31601"/>
    <cellStyle name="計算 16 4 4 2 3" xfId="31602"/>
    <cellStyle name="計算 16 4 4 3" xfId="31603"/>
    <cellStyle name="計算 16 4 4 3 2" xfId="31604"/>
    <cellStyle name="計算 16 4 4 3 3" xfId="31605"/>
    <cellStyle name="計算 16 4 4 4" xfId="31606"/>
    <cellStyle name="計算 16 4 4 5" xfId="31607"/>
    <cellStyle name="計算 16 4 5" xfId="31608"/>
    <cellStyle name="計算 16 4 5 2" xfId="31609"/>
    <cellStyle name="計算 16 4 5 2 2" xfId="31610"/>
    <cellStyle name="計算 16 4 5 2 3" xfId="31611"/>
    <cellStyle name="計算 16 4 5 3" xfId="31612"/>
    <cellStyle name="計算 16 4 5 3 2" xfId="31613"/>
    <cellStyle name="計算 16 4 5 3 3" xfId="31614"/>
    <cellStyle name="計算 16 4 5 4" xfId="31615"/>
    <cellStyle name="計算 16 4 5 5" xfId="31616"/>
    <cellStyle name="計算 16 4 6" xfId="31617"/>
    <cellStyle name="計算 16 4 6 2" xfId="31618"/>
    <cellStyle name="計算 16 4 6 2 2" xfId="31619"/>
    <cellStyle name="計算 16 4 6 2 3" xfId="31620"/>
    <cellStyle name="計算 16 4 6 3" xfId="31621"/>
    <cellStyle name="計算 16 4 6 3 2" xfId="31622"/>
    <cellStyle name="計算 16 4 6 3 3" xfId="31623"/>
    <cellStyle name="計算 16 4 6 4" xfId="31624"/>
    <cellStyle name="計算 16 4 6 5" xfId="31625"/>
    <cellStyle name="計算 16 4 7" xfId="31626"/>
    <cellStyle name="計算 16 4 7 2" xfId="31627"/>
    <cellStyle name="計算 16 4 7 3" xfId="31628"/>
    <cellStyle name="計算 16 4 8" xfId="31629"/>
    <cellStyle name="計算 16 4 8 2" xfId="31630"/>
    <cellStyle name="計算 16 4 8 3" xfId="31631"/>
    <cellStyle name="計算 16 4 9" xfId="31632"/>
    <cellStyle name="計算 16 5" xfId="31633"/>
    <cellStyle name="計算 16 5 2" xfId="31634"/>
    <cellStyle name="計算 16 5 2 2" xfId="31635"/>
    <cellStyle name="計算 16 5 2 3" xfId="31636"/>
    <cellStyle name="計算 16 5 3" xfId="31637"/>
    <cellStyle name="計算 16 5 3 2" xfId="31638"/>
    <cellStyle name="計算 16 5 3 3" xfId="31639"/>
    <cellStyle name="計算 16 5 4" xfId="31640"/>
    <cellStyle name="計算 16 5 5" xfId="31641"/>
    <cellStyle name="計算 16 6" xfId="31642"/>
    <cellStyle name="計算 16 6 2" xfId="31643"/>
    <cellStyle name="計算 16 6 2 2" xfId="31644"/>
    <cellStyle name="計算 16 6 2 3" xfId="31645"/>
    <cellStyle name="計算 16 6 3" xfId="31646"/>
    <cellStyle name="計算 16 6 3 2" xfId="31647"/>
    <cellStyle name="計算 16 6 3 3" xfId="31648"/>
    <cellStyle name="計算 16 6 4" xfId="31649"/>
    <cellStyle name="計算 16 6 5" xfId="31650"/>
    <cellStyle name="計算 16 7" xfId="31651"/>
    <cellStyle name="計算 16 7 2" xfId="31652"/>
    <cellStyle name="計算 16 7 2 2" xfId="31653"/>
    <cellStyle name="計算 16 7 2 3" xfId="31654"/>
    <cellStyle name="計算 16 7 3" xfId="31655"/>
    <cellStyle name="計算 16 7 3 2" xfId="31656"/>
    <cellStyle name="計算 16 7 3 3" xfId="31657"/>
    <cellStyle name="計算 16 7 4" xfId="31658"/>
    <cellStyle name="計算 16 7 5" xfId="31659"/>
    <cellStyle name="計算 16 8" xfId="31660"/>
    <cellStyle name="計算 16 8 2" xfId="31661"/>
    <cellStyle name="計算 16 8 3" xfId="31662"/>
    <cellStyle name="計算 16 9" xfId="31663"/>
    <cellStyle name="計算 17" xfId="31664"/>
    <cellStyle name="計算 17 10" xfId="31665"/>
    <cellStyle name="計算 17 11" xfId="31666"/>
    <cellStyle name="計算 17 12" xfId="46103"/>
    <cellStyle name="計算 17 13" xfId="46341"/>
    <cellStyle name="計算 17 2" xfId="31667"/>
    <cellStyle name="計算 17 2 10" xfId="46278"/>
    <cellStyle name="計算 17 2 11" xfId="46510"/>
    <cellStyle name="計算 17 2 2" xfId="31668"/>
    <cellStyle name="計算 17 2 2 10" xfId="31669"/>
    <cellStyle name="計算 17 2 2 2" xfId="31670"/>
    <cellStyle name="計算 17 2 2 2 2" xfId="31671"/>
    <cellStyle name="計算 17 2 2 2 2 2" xfId="31672"/>
    <cellStyle name="計算 17 2 2 2 2 3" xfId="31673"/>
    <cellStyle name="計算 17 2 2 2 3" xfId="31674"/>
    <cellStyle name="計算 17 2 2 2 3 2" xfId="31675"/>
    <cellStyle name="計算 17 2 2 2 3 3" xfId="31676"/>
    <cellStyle name="計算 17 2 2 2 4" xfId="31677"/>
    <cellStyle name="計算 17 2 2 2 5" xfId="31678"/>
    <cellStyle name="計算 17 2 2 3" xfId="31679"/>
    <cellStyle name="計算 17 2 2 3 2" xfId="31680"/>
    <cellStyle name="計算 17 2 2 3 2 2" xfId="31681"/>
    <cellStyle name="計算 17 2 2 3 2 3" xfId="31682"/>
    <cellStyle name="計算 17 2 2 3 3" xfId="31683"/>
    <cellStyle name="計算 17 2 2 3 3 2" xfId="31684"/>
    <cellStyle name="計算 17 2 2 3 3 3" xfId="31685"/>
    <cellStyle name="計算 17 2 2 3 4" xfId="31686"/>
    <cellStyle name="計算 17 2 2 3 5" xfId="31687"/>
    <cellStyle name="計算 17 2 2 4" xfId="31688"/>
    <cellStyle name="計算 17 2 2 4 2" xfId="31689"/>
    <cellStyle name="計算 17 2 2 4 2 2" xfId="31690"/>
    <cellStyle name="計算 17 2 2 4 2 3" xfId="31691"/>
    <cellStyle name="計算 17 2 2 4 3" xfId="31692"/>
    <cellStyle name="計算 17 2 2 4 3 2" xfId="31693"/>
    <cellStyle name="計算 17 2 2 4 3 3" xfId="31694"/>
    <cellStyle name="計算 17 2 2 4 4" xfId="31695"/>
    <cellStyle name="計算 17 2 2 4 5" xfId="31696"/>
    <cellStyle name="計算 17 2 2 5" xfId="31697"/>
    <cellStyle name="計算 17 2 2 5 2" xfId="31698"/>
    <cellStyle name="計算 17 2 2 5 2 2" xfId="31699"/>
    <cellStyle name="計算 17 2 2 5 2 3" xfId="31700"/>
    <cellStyle name="計算 17 2 2 5 3" xfId="31701"/>
    <cellStyle name="計算 17 2 2 5 3 2" xfId="31702"/>
    <cellStyle name="計算 17 2 2 5 3 3" xfId="31703"/>
    <cellStyle name="計算 17 2 2 5 4" xfId="31704"/>
    <cellStyle name="計算 17 2 2 5 5" xfId="31705"/>
    <cellStyle name="計算 17 2 2 6" xfId="31706"/>
    <cellStyle name="計算 17 2 2 6 2" xfId="31707"/>
    <cellStyle name="計算 17 2 2 6 2 2" xfId="31708"/>
    <cellStyle name="計算 17 2 2 6 2 3" xfId="31709"/>
    <cellStyle name="計算 17 2 2 6 3" xfId="31710"/>
    <cellStyle name="計算 17 2 2 6 3 2" xfId="31711"/>
    <cellStyle name="計算 17 2 2 6 3 3" xfId="31712"/>
    <cellStyle name="計算 17 2 2 6 4" xfId="31713"/>
    <cellStyle name="計算 17 2 2 6 5" xfId="31714"/>
    <cellStyle name="計算 17 2 2 7" xfId="31715"/>
    <cellStyle name="計算 17 2 2 7 2" xfId="31716"/>
    <cellStyle name="計算 17 2 2 7 3" xfId="31717"/>
    <cellStyle name="計算 17 2 2 8" xfId="31718"/>
    <cellStyle name="計算 17 2 2 8 2" xfId="31719"/>
    <cellStyle name="計算 17 2 2 8 3" xfId="31720"/>
    <cellStyle name="計算 17 2 2 9" xfId="31721"/>
    <cellStyle name="計算 17 2 3" xfId="31722"/>
    <cellStyle name="計算 17 2 3 10" xfId="31723"/>
    <cellStyle name="計算 17 2 3 2" xfId="31724"/>
    <cellStyle name="計算 17 2 3 2 2" xfId="31725"/>
    <cellStyle name="計算 17 2 3 2 2 2" xfId="31726"/>
    <cellStyle name="計算 17 2 3 2 2 3" xfId="31727"/>
    <cellStyle name="計算 17 2 3 2 3" xfId="31728"/>
    <cellStyle name="計算 17 2 3 2 3 2" xfId="31729"/>
    <cellStyle name="計算 17 2 3 2 3 3" xfId="31730"/>
    <cellStyle name="計算 17 2 3 2 4" xfId="31731"/>
    <cellStyle name="計算 17 2 3 2 5" xfId="31732"/>
    <cellStyle name="計算 17 2 3 3" xfId="31733"/>
    <cellStyle name="計算 17 2 3 3 2" xfId="31734"/>
    <cellStyle name="計算 17 2 3 3 2 2" xfId="31735"/>
    <cellStyle name="計算 17 2 3 3 2 3" xfId="31736"/>
    <cellStyle name="計算 17 2 3 3 3" xfId="31737"/>
    <cellStyle name="計算 17 2 3 3 3 2" xfId="31738"/>
    <cellStyle name="計算 17 2 3 3 3 3" xfId="31739"/>
    <cellStyle name="計算 17 2 3 3 4" xfId="31740"/>
    <cellStyle name="計算 17 2 3 3 5" xfId="31741"/>
    <cellStyle name="計算 17 2 3 4" xfId="31742"/>
    <cellStyle name="計算 17 2 3 4 2" xfId="31743"/>
    <cellStyle name="計算 17 2 3 4 2 2" xfId="31744"/>
    <cellStyle name="計算 17 2 3 4 2 3" xfId="31745"/>
    <cellStyle name="計算 17 2 3 4 3" xfId="31746"/>
    <cellStyle name="計算 17 2 3 4 3 2" xfId="31747"/>
    <cellStyle name="計算 17 2 3 4 3 3" xfId="31748"/>
    <cellStyle name="計算 17 2 3 4 4" xfId="31749"/>
    <cellStyle name="計算 17 2 3 4 5" xfId="31750"/>
    <cellStyle name="計算 17 2 3 5" xfId="31751"/>
    <cellStyle name="計算 17 2 3 5 2" xfId="31752"/>
    <cellStyle name="計算 17 2 3 5 2 2" xfId="31753"/>
    <cellStyle name="計算 17 2 3 5 2 3" xfId="31754"/>
    <cellStyle name="計算 17 2 3 5 3" xfId="31755"/>
    <cellStyle name="計算 17 2 3 5 3 2" xfId="31756"/>
    <cellStyle name="計算 17 2 3 5 3 3" xfId="31757"/>
    <cellStyle name="計算 17 2 3 5 4" xfId="31758"/>
    <cellStyle name="計算 17 2 3 5 5" xfId="31759"/>
    <cellStyle name="計算 17 2 3 6" xfId="31760"/>
    <cellStyle name="計算 17 2 3 6 2" xfId="31761"/>
    <cellStyle name="計算 17 2 3 6 2 2" xfId="31762"/>
    <cellStyle name="計算 17 2 3 6 2 3" xfId="31763"/>
    <cellStyle name="計算 17 2 3 6 3" xfId="31764"/>
    <cellStyle name="計算 17 2 3 6 3 2" xfId="31765"/>
    <cellStyle name="計算 17 2 3 6 3 3" xfId="31766"/>
    <cellStyle name="計算 17 2 3 6 4" xfId="31767"/>
    <cellStyle name="計算 17 2 3 6 5" xfId="31768"/>
    <cellStyle name="計算 17 2 3 7" xfId="31769"/>
    <cellStyle name="計算 17 2 3 7 2" xfId="31770"/>
    <cellStyle name="計算 17 2 3 7 3" xfId="31771"/>
    <cellStyle name="計算 17 2 3 8" xfId="31772"/>
    <cellStyle name="計算 17 2 3 8 2" xfId="31773"/>
    <cellStyle name="計算 17 2 3 8 3" xfId="31774"/>
    <cellStyle name="計算 17 2 3 9" xfId="31775"/>
    <cellStyle name="計算 17 2 4" xfId="31776"/>
    <cellStyle name="計算 17 2 4 2" xfId="31777"/>
    <cellStyle name="計算 17 2 4 2 2" xfId="31778"/>
    <cellStyle name="計算 17 2 4 2 3" xfId="31779"/>
    <cellStyle name="計算 17 2 4 3" xfId="31780"/>
    <cellStyle name="計算 17 2 4 3 2" xfId="31781"/>
    <cellStyle name="計算 17 2 4 3 3" xfId="31782"/>
    <cellStyle name="計算 17 2 4 4" xfId="31783"/>
    <cellStyle name="計算 17 2 4 5" xfId="31784"/>
    <cellStyle name="計算 17 2 5" xfId="31785"/>
    <cellStyle name="計算 17 2 5 2" xfId="31786"/>
    <cellStyle name="計算 17 2 5 2 2" xfId="31787"/>
    <cellStyle name="計算 17 2 5 2 3" xfId="31788"/>
    <cellStyle name="計算 17 2 5 3" xfId="31789"/>
    <cellStyle name="計算 17 2 5 3 2" xfId="31790"/>
    <cellStyle name="計算 17 2 5 3 3" xfId="31791"/>
    <cellStyle name="計算 17 2 5 4" xfId="31792"/>
    <cellStyle name="計算 17 2 5 5" xfId="31793"/>
    <cellStyle name="計算 17 2 6" xfId="31794"/>
    <cellStyle name="計算 17 2 6 2" xfId="31795"/>
    <cellStyle name="計算 17 2 6 2 2" xfId="31796"/>
    <cellStyle name="計算 17 2 6 2 3" xfId="31797"/>
    <cellStyle name="計算 17 2 6 3" xfId="31798"/>
    <cellStyle name="計算 17 2 6 3 2" xfId="31799"/>
    <cellStyle name="計算 17 2 6 3 3" xfId="31800"/>
    <cellStyle name="計算 17 2 6 4" xfId="31801"/>
    <cellStyle name="計算 17 2 6 5" xfId="31802"/>
    <cellStyle name="計算 17 2 7" xfId="31803"/>
    <cellStyle name="計算 17 2 7 2" xfId="31804"/>
    <cellStyle name="計算 17 2 7 3" xfId="31805"/>
    <cellStyle name="計算 17 2 8" xfId="31806"/>
    <cellStyle name="計算 17 2 9" xfId="31807"/>
    <cellStyle name="計算 17 3" xfId="31808"/>
    <cellStyle name="計算 17 3 10" xfId="31809"/>
    <cellStyle name="計算 17 3 2" xfId="31810"/>
    <cellStyle name="計算 17 3 2 2" xfId="31811"/>
    <cellStyle name="計算 17 3 2 2 2" xfId="31812"/>
    <cellStyle name="計算 17 3 2 2 3" xfId="31813"/>
    <cellStyle name="計算 17 3 2 3" xfId="31814"/>
    <cellStyle name="計算 17 3 2 3 2" xfId="31815"/>
    <cellStyle name="計算 17 3 2 3 3" xfId="31816"/>
    <cellStyle name="計算 17 3 2 4" xfId="31817"/>
    <cellStyle name="計算 17 3 2 5" xfId="31818"/>
    <cellStyle name="計算 17 3 3" xfId="31819"/>
    <cellStyle name="計算 17 3 3 2" xfId="31820"/>
    <cellStyle name="計算 17 3 3 2 2" xfId="31821"/>
    <cellStyle name="計算 17 3 3 2 3" xfId="31822"/>
    <cellStyle name="計算 17 3 3 3" xfId="31823"/>
    <cellStyle name="計算 17 3 3 3 2" xfId="31824"/>
    <cellStyle name="計算 17 3 3 3 3" xfId="31825"/>
    <cellStyle name="計算 17 3 3 4" xfId="31826"/>
    <cellStyle name="計算 17 3 3 5" xfId="31827"/>
    <cellStyle name="計算 17 3 4" xfId="31828"/>
    <cellStyle name="計算 17 3 4 2" xfId="31829"/>
    <cellStyle name="計算 17 3 4 2 2" xfId="31830"/>
    <cellStyle name="計算 17 3 4 2 3" xfId="31831"/>
    <cellStyle name="計算 17 3 4 3" xfId="31832"/>
    <cellStyle name="計算 17 3 4 3 2" xfId="31833"/>
    <cellStyle name="計算 17 3 4 3 3" xfId="31834"/>
    <cellStyle name="計算 17 3 4 4" xfId="31835"/>
    <cellStyle name="計算 17 3 4 5" xfId="31836"/>
    <cellStyle name="計算 17 3 5" xfId="31837"/>
    <cellStyle name="計算 17 3 5 2" xfId="31838"/>
    <cellStyle name="計算 17 3 5 2 2" xfId="31839"/>
    <cellStyle name="計算 17 3 5 2 3" xfId="31840"/>
    <cellStyle name="計算 17 3 5 3" xfId="31841"/>
    <cellStyle name="計算 17 3 5 3 2" xfId="31842"/>
    <cellStyle name="計算 17 3 5 3 3" xfId="31843"/>
    <cellStyle name="計算 17 3 5 4" xfId="31844"/>
    <cellStyle name="計算 17 3 5 5" xfId="31845"/>
    <cellStyle name="計算 17 3 6" xfId="31846"/>
    <cellStyle name="計算 17 3 6 2" xfId="31847"/>
    <cellStyle name="計算 17 3 6 2 2" xfId="31848"/>
    <cellStyle name="計算 17 3 6 2 3" xfId="31849"/>
    <cellStyle name="計算 17 3 6 3" xfId="31850"/>
    <cellStyle name="計算 17 3 6 3 2" xfId="31851"/>
    <cellStyle name="計算 17 3 6 3 3" xfId="31852"/>
    <cellStyle name="計算 17 3 6 4" xfId="31853"/>
    <cellStyle name="計算 17 3 6 5" xfId="31854"/>
    <cellStyle name="計算 17 3 7" xfId="31855"/>
    <cellStyle name="計算 17 3 7 2" xfId="31856"/>
    <cellStyle name="計算 17 3 7 3" xfId="31857"/>
    <cellStyle name="計算 17 3 8" xfId="31858"/>
    <cellStyle name="計算 17 3 8 2" xfId="31859"/>
    <cellStyle name="計算 17 3 8 3" xfId="31860"/>
    <cellStyle name="計算 17 3 9" xfId="31861"/>
    <cellStyle name="計算 17 4" xfId="31862"/>
    <cellStyle name="計算 17 4 10" xfId="31863"/>
    <cellStyle name="計算 17 4 2" xfId="31864"/>
    <cellStyle name="計算 17 4 2 2" xfId="31865"/>
    <cellStyle name="計算 17 4 2 2 2" xfId="31866"/>
    <cellStyle name="計算 17 4 2 2 3" xfId="31867"/>
    <cellStyle name="計算 17 4 2 3" xfId="31868"/>
    <cellStyle name="計算 17 4 2 3 2" xfId="31869"/>
    <cellStyle name="計算 17 4 2 3 3" xfId="31870"/>
    <cellStyle name="計算 17 4 2 4" xfId="31871"/>
    <cellStyle name="計算 17 4 2 5" xfId="31872"/>
    <cellStyle name="計算 17 4 3" xfId="31873"/>
    <cellStyle name="計算 17 4 3 2" xfId="31874"/>
    <cellStyle name="計算 17 4 3 2 2" xfId="31875"/>
    <cellStyle name="計算 17 4 3 2 3" xfId="31876"/>
    <cellStyle name="計算 17 4 3 3" xfId="31877"/>
    <cellStyle name="計算 17 4 3 3 2" xfId="31878"/>
    <cellStyle name="計算 17 4 3 3 3" xfId="31879"/>
    <cellStyle name="計算 17 4 3 4" xfId="31880"/>
    <cellStyle name="計算 17 4 3 5" xfId="31881"/>
    <cellStyle name="計算 17 4 4" xfId="31882"/>
    <cellStyle name="計算 17 4 4 2" xfId="31883"/>
    <cellStyle name="計算 17 4 4 2 2" xfId="31884"/>
    <cellStyle name="計算 17 4 4 2 3" xfId="31885"/>
    <cellStyle name="計算 17 4 4 3" xfId="31886"/>
    <cellStyle name="計算 17 4 4 3 2" xfId="31887"/>
    <cellStyle name="計算 17 4 4 3 3" xfId="31888"/>
    <cellStyle name="計算 17 4 4 4" xfId="31889"/>
    <cellStyle name="計算 17 4 4 5" xfId="31890"/>
    <cellStyle name="計算 17 4 5" xfId="31891"/>
    <cellStyle name="計算 17 4 5 2" xfId="31892"/>
    <cellStyle name="計算 17 4 5 2 2" xfId="31893"/>
    <cellStyle name="計算 17 4 5 2 3" xfId="31894"/>
    <cellStyle name="計算 17 4 5 3" xfId="31895"/>
    <cellStyle name="計算 17 4 5 3 2" xfId="31896"/>
    <cellStyle name="計算 17 4 5 3 3" xfId="31897"/>
    <cellStyle name="計算 17 4 5 4" xfId="31898"/>
    <cellStyle name="計算 17 4 5 5" xfId="31899"/>
    <cellStyle name="計算 17 4 6" xfId="31900"/>
    <cellStyle name="計算 17 4 6 2" xfId="31901"/>
    <cellStyle name="計算 17 4 6 2 2" xfId="31902"/>
    <cellStyle name="計算 17 4 6 2 3" xfId="31903"/>
    <cellStyle name="計算 17 4 6 3" xfId="31904"/>
    <cellStyle name="計算 17 4 6 3 2" xfId="31905"/>
    <cellStyle name="計算 17 4 6 3 3" xfId="31906"/>
    <cellStyle name="計算 17 4 6 4" xfId="31907"/>
    <cellStyle name="計算 17 4 6 5" xfId="31908"/>
    <cellStyle name="計算 17 4 7" xfId="31909"/>
    <cellStyle name="計算 17 4 7 2" xfId="31910"/>
    <cellStyle name="計算 17 4 7 3" xfId="31911"/>
    <cellStyle name="計算 17 4 8" xfId="31912"/>
    <cellStyle name="計算 17 4 8 2" xfId="31913"/>
    <cellStyle name="計算 17 4 8 3" xfId="31914"/>
    <cellStyle name="計算 17 4 9" xfId="31915"/>
    <cellStyle name="計算 17 5" xfId="31916"/>
    <cellStyle name="計算 17 5 2" xfId="31917"/>
    <cellStyle name="計算 17 5 2 2" xfId="31918"/>
    <cellStyle name="計算 17 5 2 3" xfId="31919"/>
    <cellStyle name="計算 17 5 3" xfId="31920"/>
    <cellStyle name="計算 17 5 3 2" xfId="31921"/>
    <cellStyle name="計算 17 5 3 3" xfId="31922"/>
    <cellStyle name="計算 17 5 4" xfId="31923"/>
    <cellStyle name="計算 17 5 5" xfId="31924"/>
    <cellStyle name="計算 17 6" xfId="31925"/>
    <cellStyle name="計算 17 6 2" xfId="31926"/>
    <cellStyle name="計算 17 6 2 2" xfId="31927"/>
    <cellStyle name="計算 17 6 2 3" xfId="31928"/>
    <cellStyle name="計算 17 6 3" xfId="31929"/>
    <cellStyle name="計算 17 6 3 2" xfId="31930"/>
    <cellStyle name="計算 17 6 3 3" xfId="31931"/>
    <cellStyle name="計算 17 6 4" xfId="31932"/>
    <cellStyle name="計算 17 6 5" xfId="31933"/>
    <cellStyle name="計算 17 7" xfId="31934"/>
    <cellStyle name="計算 17 7 2" xfId="31935"/>
    <cellStyle name="計算 17 7 2 2" xfId="31936"/>
    <cellStyle name="計算 17 7 2 3" xfId="31937"/>
    <cellStyle name="計算 17 7 3" xfId="31938"/>
    <cellStyle name="計算 17 7 3 2" xfId="31939"/>
    <cellStyle name="計算 17 7 3 3" xfId="31940"/>
    <cellStyle name="計算 17 7 4" xfId="31941"/>
    <cellStyle name="計算 17 7 5" xfId="31942"/>
    <cellStyle name="計算 17 8" xfId="31943"/>
    <cellStyle name="計算 17 8 2" xfId="31944"/>
    <cellStyle name="計算 17 8 3" xfId="31945"/>
    <cellStyle name="計算 17 9" xfId="31946"/>
    <cellStyle name="計算 18" xfId="31947"/>
    <cellStyle name="計算 18 10" xfId="31948"/>
    <cellStyle name="計算 18 11" xfId="31949"/>
    <cellStyle name="計算 18 12" xfId="46104"/>
    <cellStyle name="計算 18 13" xfId="46342"/>
    <cellStyle name="計算 18 2" xfId="31950"/>
    <cellStyle name="計算 18 2 10" xfId="46279"/>
    <cellStyle name="計算 18 2 11" xfId="46511"/>
    <cellStyle name="計算 18 2 2" xfId="31951"/>
    <cellStyle name="計算 18 2 2 10" xfId="31952"/>
    <cellStyle name="計算 18 2 2 2" xfId="31953"/>
    <cellStyle name="計算 18 2 2 2 2" xfId="31954"/>
    <cellStyle name="計算 18 2 2 2 2 2" xfId="31955"/>
    <cellStyle name="計算 18 2 2 2 2 3" xfId="31956"/>
    <cellStyle name="計算 18 2 2 2 3" xfId="31957"/>
    <cellStyle name="計算 18 2 2 2 3 2" xfId="31958"/>
    <cellStyle name="計算 18 2 2 2 3 3" xfId="31959"/>
    <cellStyle name="計算 18 2 2 2 4" xfId="31960"/>
    <cellStyle name="計算 18 2 2 2 5" xfId="31961"/>
    <cellStyle name="計算 18 2 2 3" xfId="31962"/>
    <cellStyle name="計算 18 2 2 3 2" xfId="31963"/>
    <cellStyle name="計算 18 2 2 3 2 2" xfId="31964"/>
    <cellStyle name="計算 18 2 2 3 2 3" xfId="31965"/>
    <cellStyle name="計算 18 2 2 3 3" xfId="31966"/>
    <cellStyle name="計算 18 2 2 3 3 2" xfId="31967"/>
    <cellStyle name="計算 18 2 2 3 3 3" xfId="31968"/>
    <cellStyle name="計算 18 2 2 3 4" xfId="31969"/>
    <cellStyle name="計算 18 2 2 3 5" xfId="31970"/>
    <cellStyle name="計算 18 2 2 4" xfId="31971"/>
    <cellStyle name="計算 18 2 2 4 2" xfId="31972"/>
    <cellStyle name="計算 18 2 2 4 2 2" xfId="31973"/>
    <cellStyle name="計算 18 2 2 4 2 3" xfId="31974"/>
    <cellStyle name="計算 18 2 2 4 3" xfId="31975"/>
    <cellStyle name="計算 18 2 2 4 3 2" xfId="31976"/>
    <cellStyle name="計算 18 2 2 4 3 3" xfId="31977"/>
    <cellStyle name="計算 18 2 2 4 4" xfId="31978"/>
    <cellStyle name="計算 18 2 2 4 5" xfId="31979"/>
    <cellStyle name="計算 18 2 2 5" xfId="31980"/>
    <cellStyle name="計算 18 2 2 5 2" xfId="31981"/>
    <cellStyle name="計算 18 2 2 5 2 2" xfId="31982"/>
    <cellStyle name="計算 18 2 2 5 2 3" xfId="31983"/>
    <cellStyle name="計算 18 2 2 5 3" xfId="31984"/>
    <cellStyle name="計算 18 2 2 5 3 2" xfId="31985"/>
    <cellStyle name="計算 18 2 2 5 3 3" xfId="31986"/>
    <cellStyle name="計算 18 2 2 5 4" xfId="31987"/>
    <cellStyle name="計算 18 2 2 5 5" xfId="31988"/>
    <cellStyle name="計算 18 2 2 6" xfId="31989"/>
    <cellStyle name="計算 18 2 2 6 2" xfId="31990"/>
    <cellStyle name="計算 18 2 2 6 2 2" xfId="31991"/>
    <cellStyle name="計算 18 2 2 6 2 3" xfId="31992"/>
    <cellStyle name="計算 18 2 2 6 3" xfId="31993"/>
    <cellStyle name="計算 18 2 2 6 3 2" xfId="31994"/>
    <cellStyle name="計算 18 2 2 6 3 3" xfId="31995"/>
    <cellStyle name="計算 18 2 2 6 4" xfId="31996"/>
    <cellStyle name="計算 18 2 2 6 5" xfId="31997"/>
    <cellStyle name="計算 18 2 2 7" xfId="31998"/>
    <cellStyle name="計算 18 2 2 7 2" xfId="31999"/>
    <cellStyle name="計算 18 2 2 7 3" xfId="32000"/>
    <cellStyle name="計算 18 2 2 8" xfId="32001"/>
    <cellStyle name="計算 18 2 2 8 2" xfId="32002"/>
    <cellStyle name="計算 18 2 2 8 3" xfId="32003"/>
    <cellStyle name="計算 18 2 2 9" xfId="32004"/>
    <cellStyle name="計算 18 2 3" xfId="32005"/>
    <cellStyle name="計算 18 2 3 10" xfId="32006"/>
    <cellStyle name="計算 18 2 3 2" xfId="32007"/>
    <cellStyle name="計算 18 2 3 2 2" xfId="32008"/>
    <cellStyle name="計算 18 2 3 2 2 2" xfId="32009"/>
    <cellStyle name="計算 18 2 3 2 2 3" xfId="32010"/>
    <cellStyle name="計算 18 2 3 2 3" xfId="32011"/>
    <cellStyle name="計算 18 2 3 2 3 2" xfId="32012"/>
    <cellStyle name="計算 18 2 3 2 3 3" xfId="32013"/>
    <cellStyle name="計算 18 2 3 2 4" xfId="32014"/>
    <cellStyle name="計算 18 2 3 2 5" xfId="32015"/>
    <cellStyle name="計算 18 2 3 3" xfId="32016"/>
    <cellStyle name="計算 18 2 3 3 2" xfId="32017"/>
    <cellStyle name="計算 18 2 3 3 2 2" xfId="32018"/>
    <cellStyle name="計算 18 2 3 3 2 3" xfId="32019"/>
    <cellStyle name="計算 18 2 3 3 3" xfId="32020"/>
    <cellStyle name="計算 18 2 3 3 3 2" xfId="32021"/>
    <cellStyle name="計算 18 2 3 3 3 3" xfId="32022"/>
    <cellStyle name="計算 18 2 3 3 4" xfId="32023"/>
    <cellStyle name="計算 18 2 3 3 5" xfId="32024"/>
    <cellStyle name="計算 18 2 3 4" xfId="32025"/>
    <cellStyle name="計算 18 2 3 4 2" xfId="32026"/>
    <cellStyle name="計算 18 2 3 4 2 2" xfId="32027"/>
    <cellStyle name="計算 18 2 3 4 2 3" xfId="32028"/>
    <cellStyle name="計算 18 2 3 4 3" xfId="32029"/>
    <cellStyle name="計算 18 2 3 4 3 2" xfId="32030"/>
    <cellStyle name="計算 18 2 3 4 3 3" xfId="32031"/>
    <cellStyle name="計算 18 2 3 4 4" xfId="32032"/>
    <cellStyle name="計算 18 2 3 4 5" xfId="32033"/>
    <cellStyle name="計算 18 2 3 5" xfId="32034"/>
    <cellStyle name="計算 18 2 3 5 2" xfId="32035"/>
    <cellStyle name="計算 18 2 3 5 2 2" xfId="32036"/>
    <cellStyle name="計算 18 2 3 5 2 3" xfId="32037"/>
    <cellStyle name="計算 18 2 3 5 3" xfId="32038"/>
    <cellStyle name="計算 18 2 3 5 3 2" xfId="32039"/>
    <cellStyle name="計算 18 2 3 5 3 3" xfId="32040"/>
    <cellStyle name="計算 18 2 3 5 4" xfId="32041"/>
    <cellStyle name="計算 18 2 3 5 5" xfId="32042"/>
    <cellStyle name="計算 18 2 3 6" xfId="32043"/>
    <cellStyle name="計算 18 2 3 6 2" xfId="32044"/>
    <cellStyle name="計算 18 2 3 6 2 2" xfId="32045"/>
    <cellStyle name="計算 18 2 3 6 2 3" xfId="32046"/>
    <cellStyle name="計算 18 2 3 6 3" xfId="32047"/>
    <cellStyle name="計算 18 2 3 6 3 2" xfId="32048"/>
    <cellStyle name="計算 18 2 3 6 3 3" xfId="32049"/>
    <cellStyle name="計算 18 2 3 6 4" xfId="32050"/>
    <cellStyle name="計算 18 2 3 6 5" xfId="32051"/>
    <cellStyle name="計算 18 2 3 7" xfId="32052"/>
    <cellStyle name="計算 18 2 3 7 2" xfId="32053"/>
    <cellStyle name="計算 18 2 3 7 3" xfId="32054"/>
    <cellStyle name="計算 18 2 3 8" xfId="32055"/>
    <cellStyle name="計算 18 2 3 8 2" xfId="32056"/>
    <cellStyle name="計算 18 2 3 8 3" xfId="32057"/>
    <cellStyle name="計算 18 2 3 9" xfId="32058"/>
    <cellStyle name="計算 18 2 4" xfId="32059"/>
    <cellStyle name="計算 18 2 4 2" xfId="32060"/>
    <cellStyle name="計算 18 2 4 2 2" xfId="32061"/>
    <cellStyle name="計算 18 2 4 2 3" xfId="32062"/>
    <cellStyle name="計算 18 2 4 3" xfId="32063"/>
    <cellStyle name="計算 18 2 4 3 2" xfId="32064"/>
    <cellStyle name="計算 18 2 4 3 3" xfId="32065"/>
    <cellStyle name="計算 18 2 4 4" xfId="32066"/>
    <cellStyle name="計算 18 2 4 5" xfId="32067"/>
    <cellStyle name="計算 18 2 5" xfId="32068"/>
    <cellStyle name="計算 18 2 5 2" xfId="32069"/>
    <cellStyle name="計算 18 2 5 2 2" xfId="32070"/>
    <cellStyle name="計算 18 2 5 2 3" xfId="32071"/>
    <cellStyle name="計算 18 2 5 3" xfId="32072"/>
    <cellStyle name="計算 18 2 5 3 2" xfId="32073"/>
    <cellStyle name="計算 18 2 5 3 3" xfId="32074"/>
    <cellStyle name="計算 18 2 5 4" xfId="32075"/>
    <cellStyle name="計算 18 2 5 5" xfId="32076"/>
    <cellStyle name="計算 18 2 6" xfId="32077"/>
    <cellStyle name="計算 18 2 6 2" xfId="32078"/>
    <cellStyle name="計算 18 2 6 2 2" xfId="32079"/>
    <cellStyle name="計算 18 2 6 2 3" xfId="32080"/>
    <cellStyle name="計算 18 2 6 3" xfId="32081"/>
    <cellStyle name="計算 18 2 6 3 2" xfId="32082"/>
    <cellStyle name="計算 18 2 6 3 3" xfId="32083"/>
    <cellStyle name="計算 18 2 6 4" xfId="32084"/>
    <cellStyle name="計算 18 2 6 5" xfId="32085"/>
    <cellStyle name="計算 18 2 7" xfId="32086"/>
    <cellStyle name="計算 18 2 7 2" xfId="32087"/>
    <cellStyle name="計算 18 2 7 3" xfId="32088"/>
    <cellStyle name="計算 18 2 8" xfId="32089"/>
    <cellStyle name="計算 18 2 9" xfId="32090"/>
    <cellStyle name="計算 18 3" xfId="32091"/>
    <cellStyle name="計算 18 3 10" xfId="32092"/>
    <cellStyle name="計算 18 3 2" xfId="32093"/>
    <cellStyle name="計算 18 3 2 2" xfId="32094"/>
    <cellStyle name="計算 18 3 2 2 2" xfId="32095"/>
    <cellStyle name="計算 18 3 2 2 3" xfId="32096"/>
    <cellStyle name="計算 18 3 2 3" xfId="32097"/>
    <cellStyle name="計算 18 3 2 3 2" xfId="32098"/>
    <cellStyle name="計算 18 3 2 3 3" xfId="32099"/>
    <cellStyle name="計算 18 3 2 4" xfId="32100"/>
    <cellStyle name="計算 18 3 2 5" xfId="32101"/>
    <cellStyle name="計算 18 3 3" xfId="32102"/>
    <cellStyle name="計算 18 3 3 2" xfId="32103"/>
    <cellStyle name="計算 18 3 3 2 2" xfId="32104"/>
    <cellStyle name="計算 18 3 3 2 3" xfId="32105"/>
    <cellStyle name="計算 18 3 3 3" xfId="32106"/>
    <cellStyle name="計算 18 3 3 3 2" xfId="32107"/>
    <cellStyle name="計算 18 3 3 3 3" xfId="32108"/>
    <cellStyle name="計算 18 3 3 4" xfId="32109"/>
    <cellStyle name="計算 18 3 3 5" xfId="32110"/>
    <cellStyle name="計算 18 3 4" xfId="32111"/>
    <cellStyle name="計算 18 3 4 2" xfId="32112"/>
    <cellStyle name="計算 18 3 4 2 2" xfId="32113"/>
    <cellStyle name="計算 18 3 4 2 3" xfId="32114"/>
    <cellStyle name="計算 18 3 4 3" xfId="32115"/>
    <cellStyle name="計算 18 3 4 3 2" xfId="32116"/>
    <cellStyle name="計算 18 3 4 3 3" xfId="32117"/>
    <cellStyle name="計算 18 3 4 4" xfId="32118"/>
    <cellStyle name="計算 18 3 4 5" xfId="32119"/>
    <cellStyle name="計算 18 3 5" xfId="32120"/>
    <cellStyle name="計算 18 3 5 2" xfId="32121"/>
    <cellStyle name="計算 18 3 5 2 2" xfId="32122"/>
    <cellStyle name="計算 18 3 5 2 3" xfId="32123"/>
    <cellStyle name="計算 18 3 5 3" xfId="32124"/>
    <cellStyle name="計算 18 3 5 3 2" xfId="32125"/>
    <cellStyle name="計算 18 3 5 3 3" xfId="32126"/>
    <cellStyle name="計算 18 3 5 4" xfId="32127"/>
    <cellStyle name="計算 18 3 5 5" xfId="32128"/>
    <cellStyle name="計算 18 3 6" xfId="32129"/>
    <cellStyle name="計算 18 3 6 2" xfId="32130"/>
    <cellStyle name="計算 18 3 6 2 2" xfId="32131"/>
    <cellStyle name="計算 18 3 6 2 3" xfId="32132"/>
    <cellStyle name="計算 18 3 6 3" xfId="32133"/>
    <cellStyle name="計算 18 3 6 3 2" xfId="32134"/>
    <cellStyle name="計算 18 3 6 3 3" xfId="32135"/>
    <cellStyle name="計算 18 3 6 4" xfId="32136"/>
    <cellStyle name="計算 18 3 6 5" xfId="32137"/>
    <cellStyle name="計算 18 3 7" xfId="32138"/>
    <cellStyle name="計算 18 3 7 2" xfId="32139"/>
    <cellStyle name="計算 18 3 7 3" xfId="32140"/>
    <cellStyle name="計算 18 3 8" xfId="32141"/>
    <cellStyle name="計算 18 3 8 2" xfId="32142"/>
    <cellStyle name="計算 18 3 8 3" xfId="32143"/>
    <cellStyle name="計算 18 3 9" xfId="32144"/>
    <cellStyle name="計算 18 4" xfId="32145"/>
    <cellStyle name="計算 18 4 10" xfId="32146"/>
    <cellStyle name="計算 18 4 2" xfId="32147"/>
    <cellStyle name="計算 18 4 2 2" xfId="32148"/>
    <cellStyle name="計算 18 4 2 2 2" xfId="32149"/>
    <cellStyle name="計算 18 4 2 2 3" xfId="32150"/>
    <cellStyle name="計算 18 4 2 3" xfId="32151"/>
    <cellStyle name="計算 18 4 2 3 2" xfId="32152"/>
    <cellStyle name="計算 18 4 2 3 3" xfId="32153"/>
    <cellStyle name="計算 18 4 2 4" xfId="32154"/>
    <cellStyle name="計算 18 4 2 5" xfId="32155"/>
    <cellStyle name="計算 18 4 3" xfId="32156"/>
    <cellStyle name="計算 18 4 3 2" xfId="32157"/>
    <cellStyle name="計算 18 4 3 2 2" xfId="32158"/>
    <cellStyle name="計算 18 4 3 2 3" xfId="32159"/>
    <cellStyle name="計算 18 4 3 3" xfId="32160"/>
    <cellStyle name="計算 18 4 3 3 2" xfId="32161"/>
    <cellStyle name="計算 18 4 3 3 3" xfId="32162"/>
    <cellStyle name="計算 18 4 3 4" xfId="32163"/>
    <cellStyle name="計算 18 4 3 5" xfId="32164"/>
    <cellStyle name="計算 18 4 4" xfId="32165"/>
    <cellStyle name="計算 18 4 4 2" xfId="32166"/>
    <cellStyle name="計算 18 4 4 2 2" xfId="32167"/>
    <cellStyle name="計算 18 4 4 2 3" xfId="32168"/>
    <cellStyle name="計算 18 4 4 3" xfId="32169"/>
    <cellStyle name="計算 18 4 4 3 2" xfId="32170"/>
    <cellStyle name="計算 18 4 4 3 3" xfId="32171"/>
    <cellStyle name="計算 18 4 4 4" xfId="32172"/>
    <cellStyle name="計算 18 4 4 5" xfId="32173"/>
    <cellStyle name="計算 18 4 5" xfId="32174"/>
    <cellStyle name="計算 18 4 5 2" xfId="32175"/>
    <cellStyle name="計算 18 4 5 2 2" xfId="32176"/>
    <cellStyle name="計算 18 4 5 2 3" xfId="32177"/>
    <cellStyle name="計算 18 4 5 3" xfId="32178"/>
    <cellStyle name="計算 18 4 5 3 2" xfId="32179"/>
    <cellStyle name="計算 18 4 5 3 3" xfId="32180"/>
    <cellStyle name="計算 18 4 5 4" xfId="32181"/>
    <cellStyle name="計算 18 4 5 5" xfId="32182"/>
    <cellStyle name="計算 18 4 6" xfId="32183"/>
    <cellStyle name="計算 18 4 6 2" xfId="32184"/>
    <cellStyle name="計算 18 4 6 2 2" xfId="32185"/>
    <cellStyle name="計算 18 4 6 2 3" xfId="32186"/>
    <cellStyle name="計算 18 4 6 3" xfId="32187"/>
    <cellStyle name="計算 18 4 6 3 2" xfId="32188"/>
    <cellStyle name="計算 18 4 6 3 3" xfId="32189"/>
    <cellStyle name="計算 18 4 6 4" xfId="32190"/>
    <cellStyle name="計算 18 4 6 5" xfId="32191"/>
    <cellStyle name="計算 18 4 7" xfId="32192"/>
    <cellStyle name="計算 18 4 7 2" xfId="32193"/>
    <cellStyle name="計算 18 4 7 3" xfId="32194"/>
    <cellStyle name="計算 18 4 8" xfId="32195"/>
    <cellStyle name="計算 18 4 8 2" xfId="32196"/>
    <cellStyle name="計算 18 4 8 3" xfId="32197"/>
    <cellStyle name="計算 18 4 9" xfId="32198"/>
    <cellStyle name="計算 18 5" xfId="32199"/>
    <cellStyle name="計算 18 5 2" xfId="32200"/>
    <cellStyle name="計算 18 5 2 2" xfId="32201"/>
    <cellStyle name="計算 18 5 2 3" xfId="32202"/>
    <cellStyle name="計算 18 5 3" xfId="32203"/>
    <cellStyle name="計算 18 5 3 2" xfId="32204"/>
    <cellStyle name="計算 18 5 3 3" xfId="32205"/>
    <cellStyle name="計算 18 5 4" xfId="32206"/>
    <cellStyle name="計算 18 5 5" xfId="32207"/>
    <cellStyle name="計算 18 6" xfId="32208"/>
    <cellStyle name="計算 18 6 2" xfId="32209"/>
    <cellStyle name="計算 18 6 2 2" xfId="32210"/>
    <cellStyle name="計算 18 6 2 3" xfId="32211"/>
    <cellStyle name="計算 18 6 3" xfId="32212"/>
    <cellStyle name="計算 18 6 3 2" xfId="32213"/>
    <cellStyle name="計算 18 6 3 3" xfId="32214"/>
    <cellStyle name="計算 18 6 4" xfId="32215"/>
    <cellStyle name="計算 18 6 5" xfId="32216"/>
    <cellStyle name="計算 18 7" xfId="32217"/>
    <cellStyle name="計算 18 7 2" xfId="32218"/>
    <cellStyle name="計算 18 7 2 2" xfId="32219"/>
    <cellStyle name="計算 18 7 2 3" xfId="32220"/>
    <cellStyle name="計算 18 7 3" xfId="32221"/>
    <cellStyle name="計算 18 7 3 2" xfId="32222"/>
    <cellStyle name="計算 18 7 3 3" xfId="32223"/>
    <cellStyle name="計算 18 7 4" xfId="32224"/>
    <cellStyle name="計算 18 7 5" xfId="32225"/>
    <cellStyle name="計算 18 8" xfId="32226"/>
    <cellStyle name="計算 18 8 2" xfId="32227"/>
    <cellStyle name="計算 18 8 3" xfId="32228"/>
    <cellStyle name="計算 18 9" xfId="32229"/>
    <cellStyle name="計算 19" xfId="32230"/>
    <cellStyle name="計算 19 10" xfId="32231"/>
    <cellStyle name="計算 19 11" xfId="32232"/>
    <cellStyle name="計算 19 12" xfId="46105"/>
    <cellStyle name="計算 19 13" xfId="46343"/>
    <cellStyle name="計算 19 2" xfId="32233"/>
    <cellStyle name="計算 19 2 10" xfId="46280"/>
    <cellStyle name="計算 19 2 11" xfId="46512"/>
    <cellStyle name="計算 19 2 2" xfId="32234"/>
    <cellStyle name="計算 19 2 2 10" xfId="32235"/>
    <cellStyle name="計算 19 2 2 2" xfId="32236"/>
    <cellStyle name="計算 19 2 2 2 2" xfId="32237"/>
    <cellStyle name="計算 19 2 2 2 2 2" xfId="32238"/>
    <cellStyle name="計算 19 2 2 2 2 3" xfId="32239"/>
    <cellStyle name="計算 19 2 2 2 3" xfId="32240"/>
    <cellStyle name="計算 19 2 2 2 3 2" xfId="32241"/>
    <cellStyle name="計算 19 2 2 2 3 3" xfId="32242"/>
    <cellStyle name="計算 19 2 2 2 4" xfId="32243"/>
    <cellStyle name="計算 19 2 2 2 5" xfId="32244"/>
    <cellStyle name="計算 19 2 2 3" xfId="32245"/>
    <cellStyle name="計算 19 2 2 3 2" xfId="32246"/>
    <cellStyle name="計算 19 2 2 3 2 2" xfId="32247"/>
    <cellStyle name="計算 19 2 2 3 2 3" xfId="32248"/>
    <cellStyle name="計算 19 2 2 3 3" xfId="32249"/>
    <cellStyle name="計算 19 2 2 3 3 2" xfId="32250"/>
    <cellStyle name="計算 19 2 2 3 3 3" xfId="32251"/>
    <cellStyle name="計算 19 2 2 3 4" xfId="32252"/>
    <cellStyle name="計算 19 2 2 3 5" xfId="32253"/>
    <cellStyle name="計算 19 2 2 4" xfId="32254"/>
    <cellStyle name="計算 19 2 2 4 2" xfId="32255"/>
    <cellStyle name="計算 19 2 2 4 2 2" xfId="32256"/>
    <cellStyle name="計算 19 2 2 4 2 3" xfId="32257"/>
    <cellStyle name="計算 19 2 2 4 3" xfId="32258"/>
    <cellStyle name="計算 19 2 2 4 3 2" xfId="32259"/>
    <cellStyle name="計算 19 2 2 4 3 3" xfId="32260"/>
    <cellStyle name="計算 19 2 2 4 4" xfId="32261"/>
    <cellStyle name="計算 19 2 2 4 5" xfId="32262"/>
    <cellStyle name="計算 19 2 2 5" xfId="32263"/>
    <cellStyle name="計算 19 2 2 5 2" xfId="32264"/>
    <cellStyle name="計算 19 2 2 5 2 2" xfId="32265"/>
    <cellStyle name="計算 19 2 2 5 2 3" xfId="32266"/>
    <cellStyle name="計算 19 2 2 5 3" xfId="32267"/>
    <cellStyle name="計算 19 2 2 5 3 2" xfId="32268"/>
    <cellStyle name="計算 19 2 2 5 3 3" xfId="32269"/>
    <cellStyle name="計算 19 2 2 5 4" xfId="32270"/>
    <cellStyle name="計算 19 2 2 5 5" xfId="32271"/>
    <cellStyle name="計算 19 2 2 6" xfId="32272"/>
    <cellStyle name="計算 19 2 2 6 2" xfId="32273"/>
    <cellStyle name="計算 19 2 2 6 2 2" xfId="32274"/>
    <cellStyle name="計算 19 2 2 6 2 3" xfId="32275"/>
    <cellStyle name="計算 19 2 2 6 3" xfId="32276"/>
    <cellStyle name="計算 19 2 2 6 3 2" xfId="32277"/>
    <cellStyle name="計算 19 2 2 6 3 3" xfId="32278"/>
    <cellStyle name="計算 19 2 2 6 4" xfId="32279"/>
    <cellStyle name="計算 19 2 2 6 5" xfId="32280"/>
    <cellStyle name="計算 19 2 2 7" xfId="32281"/>
    <cellStyle name="計算 19 2 2 7 2" xfId="32282"/>
    <cellStyle name="計算 19 2 2 7 3" xfId="32283"/>
    <cellStyle name="計算 19 2 2 8" xfId="32284"/>
    <cellStyle name="計算 19 2 2 8 2" xfId="32285"/>
    <cellStyle name="計算 19 2 2 8 3" xfId="32286"/>
    <cellStyle name="計算 19 2 2 9" xfId="32287"/>
    <cellStyle name="計算 19 2 3" xfId="32288"/>
    <cellStyle name="計算 19 2 3 10" xfId="32289"/>
    <cellStyle name="計算 19 2 3 2" xfId="32290"/>
    <cellStyle name="計算 19 2 3 2 2" xfId="32291"/>
    <cellStyle name="計算 19 2 3 2 2 2" xfId="32292"/>
    <cellStyle name="計算 19 2 3 2 2 3" xfId="32293"/>
    <cellStyle name="計算 19 2 3 2 3" xfId="32294"/>
    <cellStyle name="計算 19 2 3 2 3 2" xfId="32295"/>
    <cellStyle name="計算 19 2 3 2 3 3" xfId="32296"/>
    <cellStyle name="計算 19 2 3 2 4" xfId="32297"/>
    <cellStyle name="計算 19 2 3 2 5" xfId="32298"/>
    <cellStyle name="計算 19 2 3 3" xfId="32299"/>
    <cellStyle name="計算 19 2 3 3 2" xfId="32300"/>
    <cellStyle name="計算 19 2 3 3 2 2" xfId="32301"/>
    <cellStyle name="計算 19 2 3 3 2 3" xfId="32302"/>
    <cellStyle name="計算 19 2 3 3 3" xfId="32303"/>
    <cellStyle name="計算 19 2 3 3 3 2" xfId="32304"/>
    <cellStyle name="計算 19 2 3 3 3 3" xfId="32305"/>
    <cellStyle name="計算 19 2 3 3 4" xfId="32306"/>
    <cellStyle name="計算 19 2 3 3 5" xfId="32307"/>
    <cellStyle name="計算 19 2 3 4" xfId="32308"/>
    <cellStyle name="計算 19 2 3 4 2" xfId="32309"/>
    <cellStyle name="計算 19 2 3 4 2 2" xfId="32310"/>
    <cellStyle name="計算 19 2 3 4 2 3" xfId="32311"/>
    <cellStyle name="計算 19 2 3 4 3" xfId="32312"/>
    <cellStyle name="計算 19 2 3 4 3 2" xfId="32313"/>
    <cellStyle name="計算 19 2 3 4 3 3" xfId="32314"/>
    <cellStyle name="計算 19 2 3 4 4" xfId="32315"/>
    <cellStyle name="計算 19 2 3 4 5" xfId="32316"/>
    <cellStyle name="計算 19 2 3 5" xfId="32317"/>
    <cellStyle name="計算 19 2 3 5 2" xfId="32318"/>
    <cellStyle name="計算 19 2 3 5 2 2" xfId="32319"/>
    <cellStyle name="計算 19 2 3 5 2 3" xfId="32320"/>
    <cellStyle name="計算 19 2 3 5 3" xfId="32321"/>
    <cellStyle name="計算 19 2 3 5 3 2" xfId="32322"/>
    <cellStyle name="計算 19 2 3 5 3 3" xfId="32323"/>
    <cellStyle name="計算 19 2 3 5 4" xfId="32324"/>
    <cellStyle name="計算 19 2 3 5 5" xfId="32325"/>
    <cellStyle name="計算 19 2 3 6" xfId="32326"/>
    <cellStyle name="計算 19 2 3 6 2" xfId="32327"/>
    <cellStyle name="計算 19 2 3 6 2 2" xfId="32328"/>
    <cellStyle name="計算 19 2 3 6 2 3" xfId="32329"/>
    <cellStyle name="計算 19 2 3 6 3" xfId="32330"/>
    <cellStyle name="計算 19 2 3 6 3 2" xfId="32331"/>
    <cellStyle name="計算 19 2 3 6 3 3" xfId="32332"/>
    <cellStyle name="計算 19 2 3 6 4" xfId="32333"/>
    <cellStyle name="計算 19 2 3 6 5" xfId="32334"/>
    <cellStyle name="計算 19 2 3 7" xfId="32335"/>
    <cellStyle name="計算 19 2 3 7 2" xfId="32336"/>
    <cellStyle name="計算 19 2 3 7 3" xfId="32337"/>
    <cellStyle name="計算 19 2 3 8" xfId="32338"/>
    <cellStyle name="計算 19 2 3 8 2" xfId="32339"/>
    <cellStyle name="計算 19 2 3 8 3" xfId="32340"/>
    <cellStyle name="計算 19 2 3 9" xfId="32341"/>
    <cellStyle name="計算 19 2 4" xfId="32342"/>
    <cellStyle name="計算 19 2 4 2" xfId="32343"/>
    <cellStyle name="計算 19 2 4 2 2" xfId="32344"/>
    <cellStyle name="計算 19 2 4 2 3" xfId="32345"/>
    <cellStyle name="計算 19 2 4 3" xfId="32346"/>
    <cellStyle name="計算 19 2 4 3 2" xfId="32347"/>
    <cellStyle name="計算 19 2 4 3 3" xfId="32348"/>
    <cellStyle name="計算 19 2 4 4" xfId="32349"/>
    <cellStyle name="計算 19 2 4 5" xfId="32350"/>
    <cellStyle name="計算 19 2 5" xfId="32351"/>
    <cellStyle name="計算 19 2 5 2" xfId="32352"/>
    <cellStyle name="計算 19 2 5 2 2" xfId="32353"/>
    <cellStyle name="計算 19 2 5 2 3" xfId="32354"/>
    <cellStyle name="計算 19 2 5 3" xfId="32355"/>
    <cellStyle name="計算 19 2 5 3 2" xfId="32356"/>
    <cellStyle name="計算 19 2 5 3 3" xfId="32357"/>
    <cellStyle name="計算 19 2 5 4" xfId="32358"/>
    <cellStyle name="計算 19 2 5 5" xfId="32359"/>
    <cellStyle name="計算 19 2 6" xfId="32360"/>
    <cellStyle name="計算 19 2 6 2" xfId="32361"/>
    <cellStyle name="計算 19 2 6 2 2" xfId="32362"/>
    <cellStyle name="計算 19 2 6 2 3" xfId="32363"/>
    <cellStyle name="計算 19 2 6 3" xfId="32364"/>
    <cellStyle name="計算 19 2 6 3 2" xfId="32365"/>
    <cellStyle name="計算 19 2 6 3 3" xfId="32366"/>
    <cellStyle name="計算 19 2 6 4" xfId="32367"/>
    <cellStyle name="計算 19 2 6 5" xfId="32368"/>
    <cellStyle name="計算 19 2 7" xfId="32369"/>
    <cellStyle name="計算 19 2 7 2" xfId="32370"/>
    <cellStyle name="計算 19 2 7 3" xfId="32371"/>
    <cellStyle name="計算 19 2 8" xfId="32372"/>
    <cellStyle name="計算 19 2 9" xfId="32373"/>
    <cellStyle name="計算 19 3" xfId="32374"/>
    <cellStyle name="計算 19 3 10" xfId="32375"/>
    <cellStyle name="計算 19 3 2" xfId="32376"/>
    <cellStyle name="計算 19 3 2 2" xfId="32377"/>
    <cellStyle name="計算 19 3 2 2 2" xfId="32378"/>
    <cellStyle name="計算 19 3 2 2 3" xfId="32379"/>
    <cellStyle name="計算 19 3 2 3" xfId="32380"/>
    <cellStyle name="計算 19 3 2 3 2" xfId="32381"/>
    <cellStyle name="計算 19 3 2 3 3" xfId="32382"/>
    <cellStyle name="計算 19 3 2 4" xfId="32383"/>
    <cellStyle name="計算 19 3 2 5" xfId="32384"/>
    <cellStyle name="計算 19 3 3" xfId="32385"/>
    <cellStyle name="計算 19 3 3 2" xfId="32386"/>
    <cellStyle name="計算 19 3 3 2 2" xfId="32387"/>
    <cellStyle name="計算 19 3 3 2 3" xfId="32388"/>
    <cellStyle name="計算 19 3 3 3" xfId="32389"/>
    <cellStyle name="計算 19 3 3 3 2" xfId="32390"/>
    <cellStyle name="計算 19 3 3 3 3" xfId="32391"/>
    <cellStyle name="計算 19 3 3 4" xfId="32392"/>
    <cellStyle name="計算 19 3 3 5" xfId="32393"/>
    <cellStyle name="計算 19 3 4" xfId="32394"/>
    <cellStyle name="計算 19 3 4 2" xfId="32395"/>
    <cellStyle name="計算 19 3 4 2 2" xfId="32396"/>
    <cellStyle name="計算 19 3 4 2 3" xfId="32397"/>
    <cellStyle name="計算 19 3 4 3" xfId="32398"/>
    <cellStyle name="計算 19 3 4 3 2" xfId="32399"/>
    <cellStyle name="計算 19 3 4 3 3" xfId="32400"/>
    <cellStyle name="計算 19 3 4 4" xfId="32401"/>
    <cellStyle name="計算 19 3 4 5" xfId="32402"/>
    <cellStyle name="計算 19 3 5" xfId="32403"/>
    <cellStyle name="計算 19 3 5 2" xfId="32404"/>
    <cellStyle name="計算 19 3 5 2 2" xfId="32405"/>
    <cellStyle name="計算 19 3 5 2 3" xfId="32406"/>
    <cellStyle name="計算 19 3 5 3" xfId="32407"/>
    <cellStyle name="計算 19 3 5 3 2" xfId="32408"/>
    <cellStyle name="計算 19 3 5 3 3" xfId="32409"/>
    <cellStyle name="計算 19 3 5 4" xfId="32410"/>
    <cellStyle name="計算 19 3 5 5" xfId="32411"/>
    <cellStyle name="計算 19 3 6" xfId="32412"/>
    <cellStyle name="計算 19 3 6 2" xfId="32413"/>
    <cellStyle name="計算 19 3 6 2 2" xfId="32414"/>
    <cellStyle name="計算 19 3 6 2 3" xfId="32415"/>
    <cellStyle name="計算 19 3 6 3" xfId="32416"/>
    <cellStyle name="計算 19 3 6 3 2" xfId="32417"/>
    <cellStyle name="計算 19 3 6 3 3" xfId="32418"/>
    <cellStyle name="計算 19 3 6 4" xfId="32419"/>
    <cellStyle name="計算 19 3 6 5" xfId="32420"/>
    <cellStyle name="計算 19 3 7" xfId="32421"/>
    <cellStyle name="計算 19 3 7 2" xfId="32422"/>
    <cellStyle name="計算 19 3 7 3" xfId="32423"/>
    <cellStyle name="計算 19 3 8" xfId="32424"/>
    <cellStyle name="計算 19 3 8 2" xfId="32425"/>
    <cellStyle name="計算 19 3 8 3" xfId="32426"/>
    <cellStyle name="計算 19 3 9" xfId="32427"/>
    <cellStyle name="計算 19 4" xfId="32428"/>
    <cellStyle name="計算 19 4 10" xfId="32429"/>
    <cellStyle name="計算 19 4 2" xfId="32430"/>
    <cellStyle name="計算 19 4 2 2" xfId="32431"/>
    <cellStyle name="計算 19 4 2 2 2" xfId="32432"/>
    <cellStyle name="計算 19 4 2 2 3" xfId="32433"/>
    <cellStyle name="計算 19 4 2 3" xfId="32434"/>
    <cellStyle name="計算 19 4 2 3 2" xfId="32435"/>
    <cellStyle name="計算 19 4 2 3 3" xfId="32436"/>
    <cellStyle name="計算 19 4 2 4" xfId="32437"/>
    <cellStyle name="計算 19 4 2 5" xfId="32438"/>
    <cellStyle name="計算 19 4 3" xfId="32439"/>
    <cellStyle name="計算 19 4 3 2" xfId="32440"/>
    <cellStyle name="計算 19 4 3 2 2" xfId="32441"/>
    <cellStyle name="計算 19 4 3 2 3" xfId="32442"/>
    <cellStyle name="計算 19 4 3 3" xfId="32443"/>
    <cellStyle name="計算 19 4 3 3 2" xfId="32444"/>
    <cellStyle name="計算 19 4 3 3 3" xfId="32445"/>
    <cellStyle name="計算 19 4 3 4" xfId="32446"/>
    <cellStyle name="計算 19 4 3 5" xfId="32447"/>
    <cellStyle name="計算 19 4 4" xfId="32448"/>
    <cellStyle name="計算 19 4 4 2" xfId="32449"/>
    <cellStyle name="計算 19 4 4 2 2" xfId="32450"/>
    <cellStyle name="計算 19 4 4 2 3" xfId="32451"/>
    <cellStyle name="計算 19 4 4 3" xfId="32452"/>
    <cellStyle name="計算 19 4 4 3 2" xfId="32453"/>
    <cellStyle name="計算 19 4 4 3 3" xfId="32454"/>
    <cellStyle name="計算 19 4 4 4" xfId="32455"/>
    <cellStyle name="計算 19 4 4 5" xfId="32456"/>
    <cellStyle name="計算 19 4 5" xfId="32457"/>
    <cellStyle name="計算 19 4 5 2" xfId="32458"/>
    <cellStyle name="計算 19 4 5 2 2" xfId="32459"/>
    <cellStyle name="計算 19 4 5 2 3" xfId="32460"/>
    <cellStyle name="計算 19 4 5 3" xfId="32461"/>
    <cellStyle name="計算 19 4 5 3 2" xfId="32462"/>
    <cellStyle name="計算 19 4 5 3 3" xfId="32463"/>
    <cellStyle name="計算 19 4 5 4" xfId="32464"/>
    <cellStyle name="計算 19 4 5 5" xfId="32465"/>
    <cellStyle name="計算 19 4 6" xfId="32466"/>
    <cellStyle name="計算 19 4 6 2" xfId="32467"/>
    <cellStyle name="計算 19 4 6 2 2" xfId="32468"/>
    <cellStyle name="計算 19 4 6 2 3" xfId="32469"/>
    <cellStyle name="計算 19 4 6 3" xfId="32470"/>
    <cellStyle name="計算 19 4 6 3 2" xfId="32471"/>
    <cellStyle name="計算 19 4 6 3 3" xfId="32472"/>
    <cellStyle name="計算 19 4 6 4" xfId="32473"/>
    <cellStyle name="計算 19 4 6 5" xfId="32474"/>
    <cellStyle name="計算 19 4 7" xfId="32475"/>
    <cellStyle name="計算 19 4 7 2" xfId="32476"/>
    <cellStyle name="計算 19 4 7 3" xfId="32477"/>
    <cellStyle name="計算 19 4 8" xfId="32478"/>
    <cellStyle name="計算 19 4 8 2" xfId="32479"/>
    <cellStyle name="計算 19 4 8 3" xfId="32480"/>
    <cellStyle name="計算 19 4 9" xfId="32481"/>
    <cellStyle name="計算 19 5" xfId="32482"/>
    <cellStyle name="計算 19 5 2" xfId="32483"/>
    <cellStyle name="計算 19 5 2 2" xfId="32484"/>
    <cellStyle name="計算 19 5 2 3" xfId="32485"/>
    <cellStyle name="計算 19 5 3" xfId="32486"/>
    <cellStyle name="計算 19 5 3 2" xfId="32487"/>
    <cellStyle name="計算 19 5 3 3" xfId="32488"/>
    <cellStyle name="計算 19 5 4" xfId="32489"/>
    <cellStyle name="計算 19 5 5" xfId="32490"/>
    <cellStyle name="計算 19 6" xfId="32491"/>
    <cellStyle name="計算 19 6 2" xfId="32492"/>
    <cellStyle name="計算 19 6 2 2" xfId="32493"/>
    <cellStyle name="計算 19 6 2 3" xfId="32494"/>
    <cellStyle name="計算 19 6 3" xfId="32495"/>
    <cellStyle name="計算 19 6 3 2" xfId="32496"/>
    <cellStyle name="計算 19 6 3 3" xfId="32497"/>
    <cellStyle name="計算 19 6 4" xfId="32498"/>
    <cellStyle name="計算 19 6 5" xfId="32499"/>
    <cellStyle name="計算 19 7" xfId="32500"/>
    <cellStyle name="計算 19 7 2" xfId="32501"/>
    <cellStyle name="計算 19 7 2 2" xfId="32502"/>
    <cellStyle name="計算 19 7 2 3" xfId="32503"/>
    <cellStyle name="計算 19 7 3" xfId="32504"/>
    <cellStyle name="計算 19 7 3 2" xfId="32505"/>
    <cellStyle name="計算 19 7 3 3" xfId="32506"/>
    <cellStyle name="計算 19 7 4" xfId="32507"/>
    <cellStyle name="計算 19 7 5" xfId="32508"/>
    <cellStyle name="計算 19 8" xfId="32509"/>
    <cellStyle name="計算 19 8 2" xfId="32510"/>
    <cellStyle name="計算 19 8 3" xfId="32511"/>
    <cellStyle name="計算 19 9" xfId="32512"/>
    <cellStyle name="計算 2" xfId="32513"/>
    <cellStyle name="計算 2 10" xfId="32514"/>
    <cellStyle name="計算 2 11" xfId="32515"/>
    <cellStyle name="計算 2 12" xfId="32516"/>
    <cellStyle name="計算 2 13" xfId="46106"/>
    <cellStyle name="計算 2 14" xfId="46344"/>
    <cellStyle name="計算 2 2" xfId="32517"/>
    <cellStyle name="計算 2 2 10" xfId="46281"/>
    <cellStyle name="計算 2 2 11" xfId="46513"/>
    <cellStyle name="計算 2 2 2" xfId="32518"/>
    <cellStyle name="計算 2 2 2 10" xfId="32519"/>
    <cellStyle name="計算 2 2 2 2" xfId="32520"/>
    <cellStyle name="計算 2 2 2 2 2" xfId="32521"/>
    <cellStyle name="計算 2 2 2 2 2 2" xfId="32522"/>
    <cellStyle name="計算 2 2 2 2 2 3" xfId="32523"/>
    <cellStyle name="計算 2 2 2 2 3" xfId="32524"/>
    <cellStyle name="計算 2 2 2 2 3 2" xfId="32525"/>
    <cellStyle name="計算 2 2 2 2 3 3" xfId="32526"/>
    <cellStyle name="計算 2 2 2 2 4" xfId="32527"/>
    <cellStyle name="計算 2 2 2 2 5" xfId="32528"/>
    <cellStyle name="計算 2 2 2 3" xfId="32529"/>
    <cellStyle name="計算 2 2 2 3 2" xfId="32530"/>
    <cellStyle name="計算 2 2 2 3 2 2" xfId="32531"/>
    <cellStyle name="計算 2 2 2 3 2 3" xfId="32532"/>
    <cellStyle name="計算 2 2 2 3 3" xfId="32533"/>
    <cellStyle name="計算 2 2 2 3 3 2" xfId="32534"/>
    <cellStyle name="計算 2 2 2 3 3 3" xfId="32535"/>
    <cellStyle name="計算 2 2 2 3 4" xfId="32536"/>
    <cellStyle name="計算 2 2 2 3 5" xfId="32537"/>
    <cellStyle name="計算 2 2 2 4" xfId="32538"/>
    <cellStyle name="計算 2 2 2 4 2" xfId="32539"/>
    <cellStyle name="計算 2 2 2 4 2 2" xfId="32540"/>
    <cellStyle name="計算 2 2 2 4 2 3" xfId="32541"/>
    <cellStyle name="計算 2 2 2 4 3" xfId="32542"/>
    <cellStyle name="計算 2 2 2 4 3 2" xfId="32543"/>
    <cellStyle name="計算 2 2 2 4 3 3" xfId="32544"/>
    <cellStyle name="計算 2 2 2 4 4" xfId="32545"/>
    <cellStyle name="計算 2 2 2 4 5" xfId="32546"/>
    <cellStyle name="計算 2 2 2 5" xfId="32547"/>
    <cellStyle name="計算 2 2 2 5 2" xfId="32548"/>
    <cellStyle name="計算 2 2 2 5 2 2" xfId="32549"/>
    <cellStyle name="計算 2 2 2 5 2 3" xfId="32550"/>
    <cellStyle name="計算 2 2 2 5 3" xfId="32551"/>
    <cellStyle name="計算 2 2 2 5 3 2" xfId="32552"/>
    <cellStyle name="計算 2 2 2 5 3 3" xfId="32553"/>
    <cellStyle name="計算 2 2 2 5 4" xfId="32554"/>
    <cellStyle name="計算 2 2 2 5 5" xfId="32555"/>
    <cellStyle name="計算 2 2 2 6" xfId="32556"/>
    <cellStyle name="計算 2 2 2 6 2" xfId="32557"/>
    <cellStyle name="計算 2 2 2 6 2 2" xfId="32558"/>
    <cellStyle name="計算 2 2 2 6 2 3" xfId="32559"/>
    <cellStyle name="計算 2 2 2 6 3" xfId="32560"/>
    <cellStyle name="計算 2 2 2 6 3 2" xfId="32561"/>
    <cellStyle name="計算 2 2 2 6 3 3" xfId="32562"/>
    <cellStyle name="計算 2 2 2 6 4" xfId="32563"/>
    <cellStyle name="計算 2 2 2 6 5" xfId="32564"/>
    <cellStyle name="計算 2 2 2 7" xfId="32565"/>
    <cellStyle name="計算 2 2 2 7 2" xfId="32566"/>
    <cellStyle name="計算 2 2 2 7 3" xfId="32567"/>
    <cellStyle name="計算 2 2 2 8" xfId="32568"/>
    <cellStyle name="計算 2 2 2 8 2" xfId="32569"/>
    <cellStyle name="計算 2 2 2 8 3" xfId="32570"/>
    <cellStyle name="計算 2 2 2 9" xfId="32571"/>
    <cellStyle name="計算 2 2 3" xfId="32572"/>
    <cellStyle name="計算 2 2 3 10" xfId="32573"/>
    <cellStyle name="計算 2 2 3 2" xfId="32574"/>
    <cellStyle name="計算 2 2 3 2 2" xfId="32575"/>
    <cellStyle name="計算 2 2 3 2 2 2" xfId="32576"/>
    <cellStyle name="計算 2 2 3 2 2 3" xfId="32577"/>
    <cellStyle name="計算 2 2 3 2 3" xfId="32578"/>
    <cellStyle name="計算 2 2 3 2 3 2" xfId="32579"/>
    <cellStyle name="計算 2 2 3 2 3 3" xfId="32580"/>
    <cellStyle name="計算 2 2 3 2 4" xfId="32581"/>
    <cellStyle name="計算 2 2 3 2 5" xfId="32582"/>
    <cellStyle name="計算 2 2 3 3" xfId="32583"/>
    <cellStyle name="計算 2 2 3 3 2" xfId="32584"/>
    <cellStyle name="計算 2 2 3 3 2 2" xfId="32585"/>
    <cellStyle name="計算 2 2 3 3 2 3" xfId="32586"/>
    <cellStyle name="計算 2 2 3 3 3" xfId="32587"/>
    <cellStyle name="計算 2 2 3 3 3 2" xfId="32588"/>
    <cellStyle name="計算 2 2 3 3 3 3" xfId="32589"/>
    <cellStyle name="計算 2 2 3 3 4" xfId="32590"/>
    <cellStyle name="計算 2 2 3 3 5" xfId="32591"/>
    <cellStyle name="計算 2 2 3 4" xfId="32592"/>
    <cellStyle name="計算 2 2 3 4 2" xfId="32593"/>
    <cellStyle name="計算 2 2 3 4 2 2" xfId="32594"/>
    <cellStyle name="計算 2 2 3 4 2 3" xfId="32595"/>
    <cellStyle name="計算 2 2 3 4 3" xfId="32596"/>
    <cellStyle name="計算 2 2 3 4 3 2" xfId="32597"/>
    <cellStyle name="計算 2 2 3 4 3 3" xfId="32598"/>
    <cellStyle name="計算 2 2 3 4 4" xfId="32599"/>
    <cellStyle name="計算 2 2 3 4 5" xfId="32600"/>
    <cellStyle name="計算 2 2 3 5" xfId="32601"/>
    <cellStyle name="計算 2 2 3 5 2" xfId="32602"/>
    <cellStyle name="計算 2 2 3 5 2 2" xfId="32603"/>
    <cellStyle name="計算 2 2 3 5 2 3" xfId="32604"/>
    <cellStyle name="計算 2 2 3 5 3" xfId="32605"/>
    <cellStyle name="計算 2 2 3 5 3 2" xfId="32606"/>
    <cellStyle name="計算 2 2 3 5 3 3" xfId="32607"/>
    <cellStyle name="計算 2 2 3 5 4" xfId="32608"/>
    <cellStyle name="計算 2 2 3 5 5" xfId="32609"/>
    <cellStyle name="計算 2 2 3 6" xfId="32610"/>
    <cellStyle name="計算 2 2 3 6 2" xfId="32611"/>
    <cellStyle name="計算 2 2 3 6 2 2" xfId="32612"/>
    <cellStyle name="計算 2 2 3 6 2 3" xfId="32613"/>
    <cellStyle name="計算 2 2 3 6 3" xfId="32614"/>
    <cellStyle name="計算 2 2 3 6 3 2" xfId="32615"/>
    <cellStyle name="計算 2 2 3 6 3 3" xfId="32616"/>
    <cellStyle name="計算 2 2 3 6 4" xfId="32617"/>
    <cellStyle name="計算 2 2 3 6 5" xfId="32618"/>
    <cellStyle name="計算 2 2 3 7" xfId="32619"/>
    <cellStyle name="計算 2 2 3 7 2" xfId="32620"/>
    <cellStyle name="計算 2 2 3 7 3" xfId="32621"/>
    <cellStyle name="計算 2 2 3 8" xfId="32622"/>
    <cellStyle name="計算 2 2 3 8 2" xfId="32623"/>
    <cellStyle name="計算 2 2 3 8 3" xfId="32624"/>
    <cellStyle name="計算 2 2 3 9" xfId="32625"/>
    <cellStyle name="計算 2 2 4" xfId="32626"/>
    <cellStyle name="計算 2 2 4 2" xfId="32627"/>
    <cellStyle name="計算 2 2 4 2 2" xfId="32628"/>
    <cellStyle name="計算 2 2 4 2 3" xfId="32629"/>
    <cellStyle name="計算 2 2 4 3" xfId="32630"/>
    <cellStyle name="計算 2 2 4 3 2" xfId="32631"/>
    <cellStyle name="計算 2 2 4 3 3" xfId="32632"/>
    <cellStyle name="計算 2 2 4 4" xfId="32633"/>
    <cellStyle name="計算 2 2 4 5" xfId="32634"/>
    <cellStyle name="計算 2 2 5" xfId="32635"/>
    <cellStyle name="計算 2 2 5 2" xfId="32636"/>
    <cellStyle name="計算 2 2 5 2 2" xfId="32637"/>
    <cellStyle name="計算 2 2 5 2 3" xfId="32638"/>
    <cellStyle name="計算 2 2 5 3" xfId="32639"/>
    <cellStyle name="計算 2 2 5 3 2" xfId="32640"/>
    <cellStyle name="計算 2 2 5 3 3" xfId="32641"/>
    <cellStyle name="計算 2 2 5 4" xfId="32642"/>
    <cellStyle name="計算 2 2 5 5" xfId="32643"/>
    <cellStyle name="計算 2 2 6" xfId="32644"/>
    <cellStyle name="計算 2 2 6 2" xfId="32645"/>
    <cellStyle name="計算 2 2 6 2 2" xfId="32646"/>
    <cellStyle name="計算 2 2 6 2 3" xfId="32647"/>
    <cellStyle name="計算 2 2 6 3" xfId="32648"/>
    <cellStyle name="計算 2 2 6 3 2" xfId="32649"/>
    <cellStyle name="計算 2 2 6 3 3" xfId="32650"/>
    <cellStyle name="計算 2 2 6 4" xfId="32651"/>
    <cellStyle name="計算 2 2 6 5" xfId="32652"/>
    <cellStyle name="計算 2 2 7" xfId="32653"/>
    <cellStyle name="計算 2 2 7 2" xfId="32654"/>
    <cellStyle name="計算 2 2 7 3" xfId="32655"/>
    <cellStyle name="計算 2 2 8" xfId="32656"/>
    <cellStyle name="計算 2 2 9" xfId="32657"/>
    <cellStyle name="計算 2 3" xfId="32658"/>
    <cellStyle name="計算 2 3 10" xfId="32659"/>
    <cellStyle name="計算 2 3 2" xfId="32660"/>
    <cellStyle name="計算 2 3 2 2" xfId="32661"/>
    <cellStyle name="計算 2 3 2 2 2" xfId="32662"/>
    <cellStyle name="計算 2 3 2 2 3" xfId="32663"/>
    <cellStyle name="計算 2 3 2 3" xfId="32664"/>
    <cellStyle name="計算 2 3 2 3 2" xfId="32665"/>
    <cellStyle name="計算 2 3 2 3 3" xfId="32666"/>
    <cellStyle name="計算 2 3 2 4" xfId="32667"/>
    <cellStyle name="計算 2 3 2 5" xfId="32668"/>
    <cellStyle name="計算 2 3 3" xfId="32669"/>
    <cellStyle name="計算 2 3 3 2" xfId="32670"/>
    <cellStyle name="計算 2 3 3 2 2" xfId="32671"/>
    <cellStyle name="計算 2 3 3 2 3" xfId="32672"/>
    <cellStyle name="計算 2 3 3 3" xfId="32673"/>
    <cellStyle name="計算 2 3 3 3 2" xfId="32674"/>
    <cellStyle name="計算 2 3 3 3 3" xfId="32675"/>
    <cellStyle name="計算 2 3 3 4" xfId="32676"/>
    <cellStyle name="計算 2 3 3 5" xfId="32677"/>
    <cellStyle name="計算 2 3 4" xfId="32678"/>
    <cellStyle name="計算 2 3 4 2" xfId="32679"/>
    <cellStyle name="計算 2 3 4 2 2" xfId="32680"/>
    <cellStyle name="計算 2 3 4 2 3" xfId="32681"/>
    <cellStyle name="計算 2 3 4 3" xfId="32682"/>
    <cellStyle name="計算 2 3 4 3 2" xfId="32683"/>
    <cellStyle name="計算 2 3 4 3 3" xfId="32684"/>
    <cellStyle name="計算 2 3 4 4" xfId="32685"/>
    <cellStyle name="計算 2 3 4 5" xfId="32686"/>
    <cellStyle name="計算 2 3 5" xfId="32687"/>
    <cellStyle name="計算 2 3 5 2" xfId="32688"/>
    <cellStyle name="計算 2 3 5 2 2" xfId="32689"/>
    <cellStyle name="計算 2 3 5 2 3" xfId="32690"/>
    <cellStyle name="計算 2 3 5 3" xfId="32691"/>
    <cellStyle name="計算 2 3 5 3 2" xfId="32692"/>
    <cellStyle name="計算 2 3 5 3 3" xfId="32693"/>
    <cellStyle name="計算 2 3 5 4" xfId="32694"/>
    <cellStyle name="計算 2 3 5 5" xfId="32695"/>
    <cellStyle name="計算 2 3 6" xfId="32696"/>
    <cellStyle name="計算 2 3 6 2" xfId="32697"/>
    <cellStyle name="計算 2 3 6 2 2" xfId="32698"/>
    <cellStyle name="計算 2 3 6 2 3" xfId="32699"/>
    <cellStyle name="計算 2 3 6 3" xfId="32700"/>
    <cellStyle name="計算 2 3 6 3 2" xfId="32701"/>
    <cellStyle name="計算 2 3 6 3 3" xfId="32702"/>
    <cellStyle name="計算 2 3 6 4" xfId="32703"/>
    <cellStyle name="計算 2 3 6 5" xfId="32704"/>
    <cellStyle name="計算 2 3 7" xfId="32705"/>
    <cellStyle name="計算 2 3 7 2" xfId="32706"/>
    <cellStyle name="計算 2 3 7 3" xfId="32707"/>
    <cellStyle name="計算 2 3 8" xfId="32708"/>
    <cellStyle name="計算 2 3 8 2" xfId="32709"/>
    <cellStyle name="計算 2 3 8 3" xfId="32710"/>
    <cellStyle name="計算 2 3 9" xfId="32711"/>
    <cellStyle name="計算 2 4" xfId="32712"/>
    <cellStyle name="計算 2 4 10" xfId="32713"/>
    <cellStyle name="計算 2 4 2" xfId="32714"/>
    <cellStyle name="計算 2 4 2 2" xfId="32715"/>
    <cellStyle name="計算 2 4 2 2 2" xfId="32716"/>
    <cellStyle name="計算 2 4 2 2 3" xfId="32717"/>
    <cellStyle name="計算 2 4 2 3" xfId="32718"/>
    <cellStyle name="計算 2 4 2 3 2" xfId="32719"/>
    <cellStyle name="計算 2 4 2 3 3" xfId="32720"/>
    <cellStyle name="計算 2 4 2 4" xfId="32721"/>
    <cellStyle name="計算 2 4 2 5" xfId="32722"/>
    <cellStyle name="計算 2 4 3" xfId="32723"/>
    <cellStyle name="計算 2 4 3 2" xfId="32724"/>
    <cellStyle name="計算 2 4 3 2 2" xfId="32725"/>
    <cellStyle name="計算 2 4 3 2 3" xfId="32726"/>
    <cellStyle name="計算 2 4 3 3" xfId="32727"/>
    <cellStyle name="計算 2 4 3 3 2" xfId="32728"/>
    <cellStyle name="計算 2 4 3 3 3" xfId="32729"/>
    <cellStyle name="計算 2 4 3 4" xfId="32730"/>
    <cellStyle name="計算 2 4 3 5" xfId="32731"/>
    <cellStyle name="計算 2 4 4" xfId="32732"/>
    <cellStyle name="計算 2 4 4 2" xfId="32733"/>
    <cellStyle name="計算 2 4 4 2 2" xfId="32734"/>
    <cellStyle name="計算 2 4 4 2 3" xfId="32735"/>
    <cellStyle name="計算 2 4 4 3" xfId="32736"/>
    <cellStyle name="計算 2 4 4 3 2" xfId="32737"/>
    <cellStyle name="計算 2 4 4 3 3" xfId="32738"/>
    <cellStyle name="計算 2 4 4 4" xfId="32739"/>
    <cellStyle name="計算 2 4 4 5" xfId="32740"/>
    <cellStyle name="計算 2 4 5" xfId="32741"/>
    <cellStyle name="計算 2 4 5 2" xfId="32742"/>
    <cellStyle name="計算 2 4 5 2 2" xfId="32743"/>
    <cellStyle name="計算 2 4 5 2 3" xfId="32744"/>
    <cellStyle name="計算 2 4 5 3" xfId="32745"/>
    <cellStyle name="計算 2 4 5 3 2" xfId="32746"/>
    <cellStyle name="計算 2 4 5 3 3" xfId="32747"/>
    <cellStyle name="計算 2 4 5 4" xfId="32748"/>
    <cellStyle name="計算 2 4 5 5" xfId="32749"/>
    <cellStyle name="計算 2 4 6" xfId="32750"/>
    <cellStyle name="計算 2 4 6 2" xfId="32751"/>
    <cellStyle name="計算 2 4 6 2 2" xfId="32752"/>
    <cellStyle name="計算 2 4 6 2 3" xfId="32753"/>
    <cellStyle name="計算 2 4 6 3" xfId="32754"/>
    <cellStyle name="計算 2 4 6 3 2" xfId="32755"/>
    <cellStyle name="計算 2 4 6 3 3" xfId="32756"/>
    <cellStyle name="計算 2 4 6 4" xfId="32757"/>
    <cellStyle name="計算 2 4 6 5" xfId="32758"/>
    <cellStyle name="計算 2 4 7" xfId="32759"/>
    <cellStyle name="計算 2 4 7 2" xfId="32760"/>
    <cellStyle name="計算 2 4 7 3" xfId="32761"/>
    <cellStyle name="計算 2 4 8" xfId="32762"/>
    <cellStyle name="計算 2 4 8 2" xfId="32763"/>
    <cellStyle name="計算 2 4 8 3" xfId="32764"/>
    <cellStyle name="計算 2 4 9" xfId="32765"/>
    <cellStyle name="計算 2 5" xfId="32766"/>
    <cellStyle name="計算 2 5 2" xfId="32767"/>
    <cellStyle name="計算 2 5 2 2" xfId="32768"/>
    <cellStyle name="計算 2 5 2 3" xfId="32769"/>
    <cellStyle name="計算 2 5 3" xfId="32770"/>
    <cellStyle name="計算 2 5 3 2" xfId="32771"/>
    <cellStyle name="計算 2 5 3 3" xfId="32772"/>
    <cellStyle name="計算 2 5 4" xfId="32773"/>
    <cellStyle name="計算 2 5 5" xfId="32774"/>
    <cellStyle name="計算 2 6" xfId="32775"/>
    <cellStyle name="計算 2 6 2" xfId="32776"/>
    <cellStyle name="計算 2 6 2 2" xfId="32777"/>
    <cellStyle name="計算 2 6 2 3" xfId="32778"/>
    <cellStyle name="計算 2 6 3" xfId="32779"/>
    <cellStyle name="計算 2 6 3 2" xfId="32780"/>
    <cellStyle name="計算 2 6 3 3" xfId="32781"/>
    <cellStyle name="計算 2 6 4" xfId="32782"/>
    <cellStyle name="計算 2 6 5" xfId="32783"/>
    <cellStyle name="計算 2 7" xfId="32784"/>
    <cellStyle name="計算 2 7 2" xfId="32785"/>
    <cellStyle name="計算 2 7 2 2" xfId="32786"/>
    <cellStyle name="計算 2 7 2 3" xfId="32787"/>
    <cellStyle name="計算 2 7 3" xfId="32788"/>
    <cellStyle name="計算 2 7 3 2" xfId="32789"/>
    <cellStyle name="計算 2 7 3 3" xfId="32790"/>
    <cellStyle name="計算 2 7 4" xfId="32791"/>
    <cellStyle name="計算 2 7 5" xfId="32792"/>
    <cellStyle name="計算 2 8" xfId="32793"/>
    <cellStyle name="計算 2 8 2" xfId="32794"/>
    <cellStyle name="計算 2 8 3" xfId="32795"/>
    <cellStyle name="計算 2 9" xfId="32796"/>
    <cellStyle name="計算 20" xfId="32797"/>
    <cellStyle name="計算 20 10" xfId="32798"/>
    <cellStyle name="計算 20 11" xfId="32799"/>
    <cellStyle name="計算 20 12" xfId="46107"/>
    <cellStyle name="計算 20 13" xfId="46345"/>
    <cellStyle name="計算 20 2" xfId="32800"/>
    <cellStyle name="計算 20 2 10" xfId="46282"/>
    <cellStyle name="計算 20 2 11" xfId="46514"/>
    <cellStyle name="計算 20 2 2" xfId="32801"/>
    <cellStyle name="計算 20 2 2 10" xfId="32802"/>
    <cellStyle name="計算 20 2 2 2" xfId="32803"/>
    <cellStyle name="計算 20 2 2 2 2" xfId="32804"/>
    <cellStyle name="計算 20 2 2 2 2 2" xfId="32805"/>
    <cellStyle name="計算 20 2 2 2 2 3" xfId="32806"/>
    <cellStyle name="計算 20 2 2 2 3" xfId="32807"/>
    <cellStyle name="計算 20 2 2 2 3 2" xfId="32808"/>
    <cellStyle name="計算 20 2 2 2 3 3" xfId="32809"/>
    <cellStyle name="計算 20 2 2 2 4" xfId="32810"/>
    <cellStyle name="計算 20 2 2 2 5" xfId="32811"/>
    <cellStyle name="計算 20 2 2 3" xfId="32812"/>
    <cellStyle name="計算 20 2 2 3 2" xfId="32813"/>
    <cellStyle name="計算 20 2 2 3 2 2" xfId="32814"/>
    <cellStyle name="計算 20 2 2 3 2 3" xfId="32815"/>
    <cellStyle name="計算 20 2 2 3 3" xfId="32816"/>
    <cellStyle name="計算 20 2 2 3 3 2" xfId="32817"/>
    <cellStyle name="計算 20 2 2 3 3 3" xfId="32818"/>
    <cellStyle name="計算 20 2 2 3 4" xfId="32819"/>
    <cellStyle name="計算 20 2 2 3 5" xfId="32820"/>
    <cellStyle name="計算 20 2 2 4" xfId="32821"/>
    <cellStyle name="計算 20 2 2 4 2" xfId="32822"/>
    <cellStyle name="計算 20 2 2 4 2 2" xfId="32823"/>
    <cellStyle name="計算 20 2 2 4 2 3" xfId="32824"/>
    <cellStyle name="計算 20 2 2 4 3" xfId="32825"/>
    <cellStyle name="計算 20 2 2 4 3 2" xfId="32826"/>
    <cellStyle name="計算 20 2 2 4 3 3" xfId="32827"/>
    <cellStyle name="計算 20 2 2 4 4" xfId="32828"/>
    <cellStyle name="計算 20 2 2 4 5" xfId="32829"/>
    <cellStyle name="計算 20 2 2 5" xfId="32830"/>
    <cellStyle name="計算 20 2 2 5 2" xfId="32831"/>
    <cellStyle name="計算 20 2 2 5 2 2" xfId="32832"/>
    <cellStyle name="計算 20 2 2 5 2 3" xfId="32833"/>
    <cellStyle name="計算 20 2 2 5 3" xfId="32834"/>
    <cellStyle name="計算 20 2 2 5 3 2" xfId="32835"/>
    <cellStyle name="計算 20 2 2 5 3 3" xfId="32836"/>
    <cellStyle name="計算 20 2 2 5 4" xfId="32837"/>
    <cellStyle name="計算 20 2 2 5 5" xfId="32838"/>
    <cellStyle name="計算 20 2 2 6" xfId="32839"/>
    <cellStyle name="計算 20 2 2 6 2" xfId="32840"/>
    <cellStyle name="計算 20 2 2 6 2 2" xfId="32841"/>
    <cellStyle name="計算 20 2 2 6 2 3" xfId="32842"/>
    <cellStyle name="計算 20 2 2 6 3" xfId="32843"/>
    <cellStyle name="計算 20 2 2 6 3 2" xfId="32844"/>
    <cellStyle name="計算 20 2 2 6 3 3" xfId="32845"/>
    <cellStyle name="計算 20 2 2 6 4" xfId="32846"/>
    <cellStyle name="計算 20 2 2 6 5" xfId="32847"/>
    <cellStyle name="計算 20 2 2 7" xfId="32848"/>
    <cellStyle name="計算 20 2 2 7 2" xfId="32849"/>
    <cellStyle name="計算 20 2 2 7 3" xfId="32850"/>
    <cellStyle name="計算 20 2 2 8" xfId="32851"/>
    <cellStyle name="計算 20 2 2 8 2" xfId="32852"/>
    <cellStyle name="計算 20 2 2 8 3" xfId="32853"/>
    <cellStyle name="計算 20 2 2 9" xfId="32854"/>
    <cellStyle name="計算 20 2 3" xfId="32855"/>
    <cellStyle name="計算 20 2 3 10" xfId="32856"/>
    <cellStyle name="計算 20 2 3 2" xfId="32857"/>
    <cellStyle name="計算 20 2 3 2 2" xfId="32858"/>
    <cellStyle name="計算 20 2 3 2 2 2" xfId="32859"/>
    <cellStyle name="計算 20 2 3 2 2 3" xfId="32860"/>
    <cellStyle name="計算 20 2 3 2 3" xfId="32861"/>
    <cellStyle name="計算 20 2 3 2 3 2" xfId="32862"/>
    <cellStyle name="計算 20 2 3 2 3 3" xfId="32863"/>
    <cellStyle name="計算 20 2 3 2 4" xfId="32864"/>
    <cellStyle name="計算 20 2 3 2 5" xfId="32865"/>
    <cellStyle name="計算 20 2 3 3" xfId="32866"/>
    <cellStyle name="計算 20 2 3 3 2" xfId="32867"/>
    <cellStyle name="計算 20 2 3 3 2 2" xfId="32868"/>
    <cellStyle name="計算 20 2 3 3 2 3" xfId="32869"/>
    <cellStyle name="計算 20 2 3 3 3" xfId="32870"/>
    <cellStyle name="計算 20 2 3 3 3 2" xfId="32871"/>
    <cellStyle name="計算 20 2 3 3 3 3" xfId="32872"/>
    <cellStyle name="計算 20 2 3 3 4" xfId="32873"/>
    <cellStyle name="計算 20 2 3 3 5" xfId="32874"/>
    <cellStyle name="計算 20 2 3 4" xfId="32875"/>
    <cellStyle name="計算 20 2 3 4 2" xfId="32876"/>
    <cellStyle name="計算 20 2 3 4 2 2" xfId="32877"/>
    <cellStyle name="計算 20 2 3 4 2 3" xfId="32878"/>
    <cellStyle name="計算 20 2 3 4 3" xfId="32879"/>
    <cellStyle name="計算 20 2 3 4 3 2" xfId="32880"/>
    <cellStyle name="計算 20 2 3 4 3 3" xfId="32881"/>
    <cellStyle name="計算 20 2 3 4 4" xfId="32882"/>
    <cellStyle name="計算 20 2 3 4 5" xfId="32883"/>
    <cellStyle name="計算 20 2 3 5" xfId="32884"/>
    <cellStyle name="計算 20 2 3 5 2" xfId="32885"/>
    <cellStyle name="計算 20 2 3 5 2 2" xfId="32886"/>
    <cellStyle name="計算 20 2 3 5 2 3" xfId="32887"/>
    <cellStyle name="計算 20 2 3 5 3" xfId="32888"/>
    <cellStyle name="計算 20 2 3 5 3 2" xfId="32889"/>
    <cellStyle name="計算 20 2 3 5 3 3" xfId="32890"/>
    <cellStyle name="計算 20 2 3 5 4" xfId="32891"/>
    <cellStyle name="計算 20 2 3 5 5" xfId="32892"/>
    <cellStyle name="計算 20 2 3 6" xfId="32893"/>
    <cellStyle name="計算 20 2 3 6 2" xfId="32894"/>
    <cellStyle name="計算 20 2 3 6 2 2" xfId="32895"/>
    <cellStyle name="計算 20 2 3 6 2 3" xfId="32896"/>
    <cellStyle name="計算 20 2 3 6 3" xfId="32897"/>
    <cellStyle name="計算 20 2 3 6 3 2" xfId="32898"/>
    <cellStyle name="計算 20 2 3 6 3 3" xfId="32899"/>
    <cellStyle name="計算 20 2 3 6 4" xfId="32900"/>
    <cellStyle name="計算 20 2 3 6 5" xfId="32901"/>
    <cellStyle name="計算 20 2 3 7" xfId="32902"/>
    <cellStyle name="計算 20 2 3 7 2" xfId="32903"/>
    <cellStyle name="計算 20 2 3 7 3" xfId="32904"/>
    <cellStyle name="計算 20 2 3 8" xfId="32905"/>
    <cellStyle name="計算 20 2 3 8 2" xfId="32906"/>
    <cellStyle name="計算 20 2 3 8 3" xfId="32907"/>
    <cellStyle name="計算 20 2 3 9" xfId="32908"/>
    <cellStyle name="計算 20 2 4" xfId="32909"/>
    <cellStyle name="計算 20 2 4 2" xfId="32910"/>
    <cellStyle name="計算 20 2 4 2 2" xfId="32911"/>
    <cellStyle name="計算 20 2 4 2 3" xfId="32912"/>
    <cellStyle name="計算 20 2 4 3" xfId="32913"/>
    <cellStyle name="計算 20 2 4 3 2" xfId="32914"/>
    <cellStyle name="計算 20 2 4 3 3" xfId="32915"/>
    <cellStyle name="計算 20 2 4 4" xfId="32916"/>
    <cellStyle name="計算 20 2 4 5" xfId="32917"/>
    <cellStyle name="計算 20 2 5" xfId="32918"/>
    <cellStyle name="計算 20 2 5 2" xfId="32919"/>
    <cellStyle name="計算 20 2 5 2 2" xfId="32920"/>
    <cellStyle name="計算 20 2 5 2 3" xfId="32921"/>
    <cellStyle name="計算 20 2 5 3" xfId="32922"/>
    <cellStyle name="計算 20 2 5 3 2" xfId="32923"/>
    <cellStyle name="計算 20 2 5 3 3" xfId="32924"/>
    <cellStyle name="計算 20 2 5 4" xfId="32925"/>
    <cellStyle name="計算 20 2 5 5" xfId="32926"/>
    <cellStyle name="計算 20 2 6" xfId="32927"/>
    <cellStyle name="計算 20 2 6 2" xfId="32928"/>
    <cellStyle name="計算 20 2 6 2 2" xfId="32929"/>
    <cellStyle name="計算 20 2 6 2 3" xfId="32930"/>
    <cellStyle name="計算 20 2 6 3" xfId="32931"/>
    <cellStyle name="計算 20 2 6 3 2" xfId="32932"/>
    <cellStyle name="計算 20 2 6 3 3" xfId="32933"/>
    <cellStyle name="計算 20 2 6 4" xfId="32934"/>
    <cellStyle name="計算 20 2 6 5" xfId="32935"/>
    <cellStyle name="計算 20 2 7" xfId="32936"/>
    <cellStyle name="計算 20 2 7 2" xfId="32937"/>
    <cellStyle name="計算 20 2 7 3" xfId="32938"/>
    <cellStyle name="計算 20 2 8" xfId="32939"/>
    <cellStyle name="計算 20 2 9" xfId="32940"/>
    <cellStyle name="計算 20 3" xfId="32941"/>
    <cellStyle name="計算 20 3 10" xfId="32942"/>
    <cellStyle name="計算 20 3 2" xfId="32943"/>
    <cellStyle name="計算 20 3 2 2" xfId="32944"/>
    <cellStyle name="計算 20 3 2 2 2" xfId="32945"/>
    <cellStyle name="計算 20 3 2 2 3" xfId="32946"/>
    <cellStyle name="計算 20 3 2 3" xfId="32947"/>
    <cellStyle name="計算 20 3 2 3 2" xfId="32948"/>
    <cellStyle name="計算 20 3 2 3 3" xfId="32949"/>
    <cellStyle name="計算 20 3 2 4" xfId="32950"/>
    <cellStyle name="計算 20 3 2 5" xfId="32951"/>
    <cellStyle name="計算 20 3 3" xfId="32952"/>
    <cellStyle name="計算 20 3 3 2" xfId="32953"/>
    <cellStyle name="計算 20 3 3 2 2" xfId="32954"/>
    <cellStyle name="計算 20 3 3 2 3" xfId="32955"/>
    <cellStyle name="計算 20 3 3 3" xfId="32956"/>
    <cellStyle name="計算 20 3 3 3 2" xfId="32957"/>
    <cellStyle name="計算 20 3 3 3 3" xfId="32958"/>
    <cellStyle name="計算 20 3 3 4" xfId="32959"/>
    <cellStyle name="計算 20 3 3 5" xfId="32960"/>
    <cellStyle name="計算 20 3 4" xfId="32961"/>
    <cellStyle name="計算 20 3 4 2" xfId="32962"/>
    <cellStyle name="計算 20 3 4 2 2" xfId="32963"/>
    <cellStyle name="計算 20 3 4 2 3" xfId="32964"/>
    <cellStyle name="計算 20 3 4 3" xfId="32965"/>
    <cellStyle name="計算 20 3 4 3 2" xfId="32966"/>
    <cellStyle name="計算 20 3 4 3 3" xfId="32967"/>
    <cellStyle name="計算 20 3 4 4" xfId="32968"/>
    <cellStyle name="計算 20 3 4 5" xfId="32969"/>
    <cellStyle name="計算 20 3 5" xfId="32970"/>
    <cellStyle name="計算 20 3 5 2" xfId="32971"/>
    <cellStyle name="計算 20 3 5 2 2" xfId="32972"/>
    <cellStyle name="計算 20 3 5 2 3" xfId="32973"/>
    <cellStyle name="計算 20 3 5 3" xfId="32974"/>
    <cellStyle name="計算 20 3 5 3 2" xfId="32975"/>
    <cellStyle name="計算 20 3 5 3 3" xfId="32976"/>
    <cellStyle name="計算 20 3 5 4" xfId="32977"/>
    <cellStyle name="計算 20 3 5 5" xfId="32978"/>
    <cellStyle name="計算 20 3 6" xfId="32979"/>
    <cellStyle name="計算 20 3 6 2" xfId="32980"/>
    <cellStyle name="計算 20 3 6 2 2" xfId="32981"/>
    <cellStyle name="計算 20 3 6 2 3" xfId="32982"/>
    <cellStyle name="計算 20 3 6 3" xfId="32983"/>
    <cellStyle name="計算 20 3 6 3 2" xfId="32984"/>
    <cellStyle name="計算 20 3 6 3 3" xfId="32985"/>
    <cellStyle name="計算 20 3 6 4" xfId="32986"/>
    <cellStyle name="計算 20 3 6 5" xfId="32987"/>
    <cellStyle name="計算 20 3 7" xfId="32988"/>
    <cellStyle name="計算 20 3 7 2" xfId="32989"/>
    <cellStyle name="計算 20 3 7 3" xfId="32990"/>
    <cellStyle name="計算 20 3 8" xfId="32991"/>
    <cellStyle name="計算 20 3 8 2" xfId="32992"/>
    <cellStyle name="計算 20 3 8 3" xfId="32993"/>
    <cellStyle name="計算 20 3 9" xfId="32994"/>
    <cellStyle name="計算 20 4" xfId="32995"/>
    <cellStyle name="計算 20 4 10" xfId="32996"/>
    <cellStyle name="計算 20 4 2" xfId="32997"/>
    <cellStyle name="計算 20 4 2 2" xfId="32998"/>
    <cellStyle name="計算 20 4 2 2 2" xfId="32999"/>
    <cellStyle name="計算 20 4 2 2 3" xfId="33000"/>
    <cellStyle name="計算 20 4 2 3" xfId="33001"/>
    <cellStyle name="計算 20 4 2 3 2" xfId="33002"/>
    <cellStyle name="計算 20 4 2 3 3" xfId="33003"/>
    <cellStyle name="計算 20 4 2 4" xfId="33004"/>
    <cellStyle name="計算 20 4 2 5" xfId="33005"/>
    <cellStyle name="計算 20 4 3" xfId="33006"/>
    <cellStyle name="計算 20 4 3 2" xfId="33007"/>
    <cellStyle name="計算 20 4 3 2 2" xfId="33008"/>
    <cellStyle name="計算 20 4 3 2 3" xfId="33009"/>
    <cellStyle name="計算 20 4 3 3" xfId="33010"/>
    <cellStyle name="計算 20 4 3 3 2" xfId="33011"/>
    <cellStyle name="計算 20 4 3 3 3" xfId="33012"/>
    <cellStyle name="計算 20 4 3 4" xfId="33013"/>
    <cellStyle name="計算 20 4 3 5" xfId="33014"/>
    <cellStyle name="計算 20 4 4" xfId="33015"/>
    <cellStyle name="計算 20 4 4 2" xfId="33016"/>
    <cellStyle name="計算 20 4 4 2 2" xfId="33017"/>
    <cellStyle name="計算 20 4 4 2 3" xfId="33018"/>
    <cellStyle name="計算 20 4 4 3" xfId="33019"/>
    <cellStyle name="計算 20 4 4 3 2" xfId="33020"/>
    <cellStyle name="計算 20 4 4 3 3" xfId="33021"/>
    <cellStyle name="計算 20 4 4 4" xfId="33022"/>
    <cellStyle name="計算 20 4 4 5" xfId="33023"/>
    <cellStyle name="計算 20 4 5" xfId="33024"/>
    <cellStyle name="計算 20 4 5 2" xfId="33025"/>
    <cellStyle name="計算 20 4 5 2 2" xfId="33026"/>
    <cellStyle name="計算 20 4 5 2 3" xfId="33027"/>
    <cellStyle name="計算 20 4 5 3" xfId="33028"/>
    <cellStyle name="計算 20 4 5 3 2" xfId="33029"/>
    <cellStyle name="計算 20 4 5 3 3" xfId="33030"/>
    <cellStyle name="計算 20 4 5 4" xfId="33031"/>
    <cellStyle name="計算 20 4 5 5" xfId="33032"/>
    <cellStyle name="計算 20 4 6" xfId="33033"/>
    <cellStyle name="計算 20 4 6 2" xfId="33034"/>
    <cellStyle name="計算 20 4 6 2 2" xfId="33035"/>
    <cellStyle name="計算 20 4 6 2 3" xfId="33036"/>
    <cellStyle name="計算 20 4 6 3" xfId="33037"/>
    <cellStyle name="計算 20 4 6 3 2" xfId="33038"/>
    <cellStyle name="計算 20 4 6 3 3" xfId="33039"/>
    <cellStyle name="計算 20 4 6 4" xfId="33040"/>
    <cellStyle name="計算 20 4 6 5" xfId="33041"/>
    <cellStyle name="計算 20 4 7" xfId="33042"/>
    <cellStyle name="計算 20 4 7 2" xfId="33043"/>
    <cellStyle name="計算 20 4 7 3" xfId="33044"/>
    <cellStyle name="計算 20 4 8" xfId="33045"/>
    <cellStyle name="計算 20 4 8 2" xfId="33046"/>
    <cellStyle name="計算 20 4 8 3" xfId="33047"/>
    <cellStyle name="計算 20 4 9" xfId="33048"/>
    <cellStyle name="計算 20 5" xfId="33049"/>
    <cellStyle name="計算 20 5 2" xfId="33050"/>
    <cellStyle name="計算 20 5 2 2" xfId="33051"/>
    <cellStyle name="計算 20 5 2 3" xfId="33052"/>
    <cellStyle name="計算 20 5 3" xfId="33053"/>
    <cellStyle name="計算 20 5 3 2" xfId="33054"/>
    <cellStyle name="計算 20 5 3 3" xfId="33055"/>
    <cellStyle name="計算 20 5 4" xfId="33056"/>
    <cellStyle name="計算 20 5 5" xfId="33057"/>
    <cellStyle name="計算 20 6" xfId="33058"/>
    <cellStyle name="計算 20 6 2" xfId="33059"/>
    <cellStyle name="計算 20 6 2 2" xfId="33060"/>
    <cellStyle name="計算 20 6 2 3" xfId="33061"/>
    <cellStyle name="計算 20 6 3" xfId="33062"/>
    <cellStyle name="計算 20 6 3 2" xfId="33063"/>
    <cellStyle name="計算 20 6 3 3" xfId="33064"/>
    <cellStyle name="計算 20 6 4" xfId="33065"/>
    <cellStyle name="計算 20 6 5" xfId="33066"/>
    <cellStyle name="計算 20 7" xfId="33067"/>
    <cellStyle name="計算 20 7 2" xfId="33068"/>
    <cellStyle name="計算 20 7 2 2" xfId="33069"/>
    <cellStyle name="計算 20 7 2 3" xfId="33070"/>
    <cellStyle name="計算 20 7 3" xfId="33071"/>
    <cellStyle name="計算 20 7 3 2" xfId="33072"/>
    <cellStyle name="計算 20 7 3 3" xfId="33073"/>
    <cellStyle name="計算 20 7 4" xfId="33074"/>
    <cellStyle name="計算 20 7 5" xfId="33075"/>
    <cellStyle name="計算 20 8" xfId="33076"/>
    <cellStyle name="計算 20 8 2" xfId="33077"/>
    <cellStyle name="計算 20 8 3" xfId="33078"/>
    <cellStyle name="計算 20 9" xfId="33079"/>
    <cellStyle name="計算 21" xfId="33080"/>
    <cellStyle name="計算 21 10" xfId="33081"/>
    <cellStyle name="計算 21 11" xfId="33082"/>
    <cellStyle name="計算 21 12" xfId="46108"/>
    <cellStyle name="計算 21 13" xfId="46346"/>
    <cellStyle name="計算 21 2" xfId="33083"/>
    <cellStyle name="計算 21 2 10" xfId="46283"/>
    <cellStyle name="計算 21 2 11" xfId="46515"/>
    <cellStyle name="計算 21 2 2" xfId="33084"/>
    <cellStyle name="計算 21 2 2 10" xfId="33085"/>
    <cellStyle name="計算 21 2 2 2" xfId="33086"/>
    <cellStyle name="計算 21 2 2 2 2" xfId="33087"/>
    <cellStyle name="計算 21 2 2 2 2 2" xfId="33088"/>
    <cellStyle name="計算 21 2 2 2 2 3" xfId="33089"/>
    <cellStyle name="計算 21 2 2 2 3" xfId="33090"/>
    <cellStyle name="計算 21 2 2 2 3 2" xfId="33091"/>
    <cellStyle name="計算 21 2 2 2 3 3" xfId="33092"/>
    <cellStyle name="計算 21 2 2 2 4" xfId="33093"/>
    <cellStyle name="計算 21 2 2 2 5" xfId="33094"/>
    <cellStyle name="計算 21 2 2 3" xfId="33095"/>
    <cellStyle name="計算 21 2 2 3 2" xfId="33096"/>
    <cellStyle name="計算 21 2 2 3 2 2" xfId="33097"/>
    <cellStyle name="計算 21 2 2 3 2 3" xfId="33098"/>
    <cellStyle name="計算 21 2 2 3 3" xfId="33099"/>
    <cellStyle name="計算 21 2 2 3 3 2" xfId="33100"/>
    <cellStyle name="計算 21 2 2 3 3 3" xfId="33101"/>
    <cellStyle name="計算 21 2 2 3 4" xfId="33102"/>
    <cellStyle name="計算 21 2 2 3 5" xfId="33103"/>
    <cellStyle name="計算 21 2 2 4" xfId="33104"/>
    <cellStyle name="計算 21 2 2 4 2" xfId="33105"/>
    <cellStyle name="計算 21 2 2 4 2 2" xfId="33106"/>
    <cellStyle name="計算 21 2 2 4 2 3" xfId="33107"/>
    <cellStyle name="計算 21 2 2 4 3" xfId="33108"/>
    <cellStyle name="計算 21 2 2 4 3 2" xfId="33109"/>
    <cellStyle name="計算 21 2 2 4 3 3" xfId="33110"/>
    <cellStyle name="計算 21 2 2 4 4" xfId="33111"/>
    <cellStyle name="計算 21 2 2 4 5" xfId="33112"/>
    <cellStyle name="計算 21 2 2 5" xfId="33113"/>
    <cellStyle name="計算 21 2 2 5 2" xfId="33114"/>
    <cellStyle name="計算 21 2 2 5 2 2" xfId="33115"/>
    <cellStyle name="計算 21 2 2 5 2 3" xfId="33116"/>
    <cellStyle name="計算 21 2 2 5 3" xfId="33117"/>
    <cellStyle name="計算 21 2 2 5 3 2" xfId="33118"/>
    <cellStyle name="計算 21 2 2 5 3 3" xfId="33119"/>
    <cellStyle name="計算 21 2 2 5 4" xfId="33120"/>
    <cellStyle name="計算 21 2 2 5 5" xfId="33121"/>
    <cellStyle name="計算 21 2 2 6" xfId="33122"/>
    <cellStyle name="計算 21 2 2 6 2" xfId="33123"/>
    <cellStyle name="計算 21 2 2 6 2 2" xfId="33124"/>
    <cellStyle name="計算 21 2 2 6 2 3" xfId="33125"/>
    <cellStyle name="計算 21 2 2 6 3" xfId="33126"/>
    <cellStyle name="計算 21 2 2 6 3 2" xfId="33127"/>
    <cellStyle name="計算 21 2 2 6 3 3" xfId="33128"/>
    <cellStyle name="計算 21 2 2 6 4" xfId="33129"/>
    <cellStyle name="計算 21 2 2 6 5" xfId="33130"/>
    <cellStyle name="計算 21 2 2 7" xfId="33131"/>
    <cellStyle name="計算 21 2 2 7 2" xfId="33132"/>
    <cellStyle name="計算 21 2 2 7 3" xfId="33133"/>
    <cellStyle name="計算 21 2 2 8" xfId="33134"/>
    <cellStyle name="計算 21 2 2 8 2" xfId="33135"/>
    <cellStyle name="計算 21 2 2 8 3" xfId="33136"/>
    <cellStyle name="計算 21 2 2 9" xfId="33137"/>
    <cellStyle name="計算 21 2 3" xfId="33138"/>
    <cellStyle name="計算 21 2 3 10" xfId="33139"/>
    <cellStyle name="計算 21 2 3 2" xfId="33140"/>
    <cellStyle name="計算 21 2 3 2 2" xfId="33141"/>
    <cellStyle name="計算 21 2 3 2 2 2" xfId="33142"/>
    <cellStyle name="計算 21 2 3 2 2 3" xfId="33143"/>
    <cellStyle name="計算 21 2 3 2 3" xfId="33144"/>
    <cellStyle name="計算 21 2 3 2 3 2" xfId="33145"/>
    <cellStyle name="計算 21 2 3 2 3 3" xfId="33146"/>
    <cellStyle name="計算 21 2 3 2 4" xfId="33147"/>
    <cellStyle name="計算 21 2 3 2 5" xfId="33148"/>
    <cellStyle name="計算 21 2 3 3" xfId="33149"/>
    <cellStyle name="計算 21 2 3 3 2" xfId="33150"/>
    <cellStyle name="計算 21 2 3 3 2 2" xfId="33151"/>
    <cellStyle name="計算 21 2 3 3 2 3" xfId="33152"/>
    <cellStyle name="計算 21 2 3 3 3" xfId="33153"/>
    <cellStyle name="計算 21 2 3 3 3 2" xfId="33154"/>
    <cellStyle name="計算 21 2 3 3 3 3" xfId="33155"/>
    <cellStyle name="計算 21 2 3 3 4" xfId="33156"/>
    <cellStyle name="計算 21 2 3 3 5" xfId="33157"/>
    <cellStyle name="計算 21 2 3 4" xfId="33158"/>
    <cellStyle name="計算 21 2 3 4 2" xfId="33159"/>
    <cellStyle name="計算 21 2 3 4 2 2" xfId="33160"/>
    <cellStyle name="計算 21 2 3 4 2 3" xfId="33161"/>
    <cellStyle name="計算 21 2 3 4 3" xfId="33162"/>
    <cellStyle name="計算 21 2 3 4 3 2" xfId="33163"/>
    <cellStyle name="計算 21 2 3 4 3 3" xfId="33164"/>
    <cellStyle name="計算 21 2 3 4 4" xfId="33165"/>
    <cellStyle name="計算 21 2 3 4 5" xfId="33166"/>
    <cellStyle name="計算 21 2 3 5" xfId="33167"/>
    <cellStyle name="計算 21 2 3 5 2" xfId="33168"/>
    <cellStyle name="計算 21 2 3 5 2 2" xfId="33169"/>
    <cellStyle name="計算 21 2 3 5 2 3" xfId="33170"/>
    <cellStyle name="計算 21 2 3 5 3" xfId="33171"/>
    <cellStyle name="計算 21 2 3 5 3 2" xfId="33172"/>
    <cellStyle name="計算 21 2 3 5 3 3" xfId="33173"/>
    <cellStyle name="計算 21 2 3 5 4" xfId="33174"/>
    <cellStyle name="計算 21 2 3 5 5" xfId="33175"/>
    <cellStyle name="計算 21 2 3 6" xfId="33176"/>
    <cellStyle name="計算 21 2 3 6 2" xfId="33177"/>
    <cellStyle name="計算 21 2 3 6 2 2" xfId="33178"/>
    <cellStyle name="計算 21 2 3 6 2 3" xfId="33179"/>
    <cellStyle name="計算 21 2 3 6 3" xfId="33180"/>
    <cellStyle name="計算 21 2 3 6 3 2" xfId="33181"/>
    <cellStyle name="計算 21 2 3 6 3 3" xfId="33182"/>
    <cellStyle name="計算 21 2 3 6 4" xfId="33183"/>
    <cellStyle name="計算 21 2 3 6 5" xfId="33184"/>
    <cellStyle name="計算 21 2 3 7" xfId="33185"/>
    <cellStyle name="計算 21 2 3 7 2" xfId="33186"/>
    <cellStyle name="計算 21 2 3 7 3" xfId="33187"/>
    <cellStyle name="計算 21 2 3 8" xfId="33188"/>
    <cellStyle name="計算 21 2 3 8 2" xfId="33189"/>
    <cellStyle name="計算 21 2 3 8 3" xfId="33190"/>
    <cellStyle name="計算 21 2 3 9" xfId="33191"/>
    <cellStyle name="計算 21 2 4" xfId="33192"/>
    <cellStyle name="計算 21 2 4 2" xfId="33193"/>
    <cellStyle name="計算 21 2 4 2 2" xfId="33194"/>
    <cellStyle name="計算 21 2 4 2 3" xfId="33195"/>
    <cellStyle name="計算 21 2 4 3" xfId="33196"/>
    <cellStyle name="計算 21 2 4 3 2" xfId="33197"/>
    <cellStyle name="計算 21 2 4 3 3" xfId="33198"/>
    <cellStyle name="計算 21 2 4 4" xfId="33199"/>
    <cellStyle name="計算 21 2 4 5" xfId="33200"/>
    <cellStyle name="計算 21 2 5" xfId="33201"/>
    <cellStyle name="計算 21 2 5 2" xfId="33202"/>
    <cellStyle name="計算 21 2 5 2 2" xfId="33203"/>
    <cellStyle name="計算 21 2 5 2 3" xfId="33204"/>
    <cellStyle name="計算 21 2 5 3" xfId="33205"/>
    <cellStyle name="計算 21 2 5 3 2" xfId="33206"/>
    <cellStyle name="計算 21 2 5 3 3" xfId="33207"/>
    <cellStyle name="計算 21 2 5 4" xfId="33208"/>
    <cellStyle name="計算 21 2 5 5" xfId="33209"/>
    <cellStyle name="計算 21 2 6" xfId="33210"/>
    <cellStyle name="計算 21 2 6 2" xfId="33211"/>
    <cellStyle name="計算 21 2 6 2 2" xfId="33212"/>
    <cellStyle name="計算 21 2 6 2 3" xfId="33213"/>
    <cellStyle name="計算 21 2 6 3" xfId="33214"/>
    <cellStyle name="計算 21 2 6 3 2" xfId="33215"/>
    <cellStyle name="計算 21 2 6 3 3" xfId="33216"/>
    <cellStyle name="計算 21 2 6 4" xfId="33217"/>
    <cellStyle name="計算 21 2 6 5" xfId="33218"/>
    <cellStyle name="計算 21 2 7" xfId="33219"/>
    <cellStyle name="計算 21 2 7 2" xfId="33220"/>
    <cellStyle name="計算 21 2 7 3" xfId="33221"/>
    <cellStyle name="計算 21 2 8" xfId="33222"/>
    <cellStyle name="計算 21 2 9" xfId="33223"/>
    <cellStyle name="計算 21 3" xfId="33224"/>
    <cellStyle name="計算 21 3 10" xfId="33225"/>
    <cellStyle name="計算 21 3 2" xfId="33226"/>
    <cellStyle name="計算 21 3 2 2" xfId="33227"/>
    <cellStyle name="計算 21 3 2 2 2" xfId="33228"/>
    <cellStyle name="計算 21 3 2 2 3" xfId="33229"/>
    <cellStyle name="計算 21 3 2 3" xfId="33230"/>
    <cellStyle name="計算 21 3 2 3 2" xfId="33231"/>
    <cellStyle name="計算 21 3 2 3 3" xfId="33232"/>
    <cellStyle name="計算 21 3 2 4" xfId="33233"/>
    <cellStyle name="計算 21 3 2 5" xfId="33234"/>
    <cellStyle name="計算 21 3 3" xfId="33235"/>
    <cellStyle name="計算 21 3 3 2" xfId="33236"/>
    <cellStyle name="計算 21 3 3 2 2" xfId="33237"/>
    <cellStyle name="計算 21 3 3 2 3" xfId="33238"/>
    <cellStyle name="計算 21 3 3 3" xfId="33239"/>
    <cellStyle name="計算 21 3 3 3 2" xfId="33240"/>
    <cellStyle name="計算 21 3 3 3 3" xfId="33241"/>
    <cellStyle name="計算 21 3 3 4" xfId="33242"/>
    <cellStyle name="計算 21 3 3 5" xfId="33243"/>
    <cellStyle name="計算 21 3 4" xfId="33244"/>
    <cellStyle name="計算 21 3 4 2" xfId="33245"/>
    <cellStyle name="計算 21 3 4 2 2" xfId="33246"/>
    <cellStyle name="計算 21 3 4 2 3" xfId="33247"/>
    <cellStyle name="計算 21 3 4 3" xfId="33248"/>
    <cellStyle name="計算 21 3 4 3 2" xfId="33249"/>
    <cellStyle name="計算 21 3 4 3 3" xfId="33250"/>
    <cellStyle name="計算 21 3 4 4" xfId="33251"/>
    <cellStyle name="計算 21 3 4 5" xfId="33252"/>
    <cellStyle name="計算 21 3 5" xfId="33253"/>
    <cellStyle name="計算 21 3 5 2" xfId="33254"/>
    <cellStyle name="計算 21 3 5 2 2" xfId="33255"/>
    <cellStyle name="計算 21 3 5 2 3" xfId="33256"/>
    <cellStyle name="計算 21 3 5 3" xfId="33257"/>
    <cellStyle name="計算 21 3 5 3 2" xfId="33258"/>
    <cellStyle name="計算 21 3 5 3 3" xfId="33259"/>
    <cellStyle name="計算 21 3 5 4" xfId="33260"/>
    <cellStyle name="計算 21 3 5 5" xfId="33261"/>
    <cellStyle name="計算 21 3 6" xfId="33262"/>
    <cellStyle name="計算 21 3 6 2" xfId="33263"/>
    <cellStyle name="計算 21 3 6 2 2" xfId="33264"/>
    <cellStyle name="計算 21 3 6 2 3" xfId="33265"/>
    <cellStyle name="計算 21 3 6 3" xfId="33266"/>
    <cellStyle name="計算 21 3 6 3 2" xfId="33267"/>
    <cellStyle name="計算 21 3 6 3 3" xfId="33268"/>
    <cellStyle name="計算 21 3 6 4" xfId="33269"/>
    <cellStyle name="計算 21 3 6 5" xfId="33270"/>
    <cellStyle name="計算 21 3 7" xfId="33271"/>
    <cellStyle name="計算 21 3 7 2" xfId="33272"/>
    <cellStyle name="計算 21 3 7 3" xfId="33273"/>
    <cellStyle name="計算 21 3 8" xfId="33274"/>
    <cellStyle name="計算 21 3 8 2" xfId="33275"/>
    <cellStyle name="計算 21 3 8 3" xfId="33276"/>
    <cellStyle name="計算 21 3 9" xfId="33277"/>
    <cellStyle name="計算 21 4" xfId="33278"/>
    <cellStyle name="計算 21 4 10" xfId="33279"/>
    <cellStyle name="計算 21 4 2" xfId="33280"/>
    <cellStyle name="計算 21 4 2 2" xfId="33281"/>
    <cellStyle name="計算 21 4 2 2 2" xfId="33282"/>
    <cellStyle name="計算 21 4 2 2 3" xfId="33283"/>
    <cellStyle name="計算 21 4 2 3" xfId="33284"/>
    <cellStyle name="計算 21 4 2 3 2" xfId="33285"/>
    <cellStyle name="計算 21 4 2 3 3" xfId="33286"/>
    <cellStyle name="計算 21 4 2 4" xfId="33287"/>
    <cellStyle name="計算 21 4 2 5" xfId="33288"/>
    <cellStyle name="計算 21 4 3" xfId="33289"/>
    <cellStyle name="計算 21 4 3 2" xfId="33290"/>
    <cellStyle name="計算 21 4 3 2 2" xfId="33291"/>
    <cellStyle name="計算 21 4 3 2 3" xfId="33292"/>
    <cellStyle name="計算 21 4 3 3" xfId="33293"/>
    <cellStyle name="計算 21 4 3 3 2" xfId="33294"/>
    <cellStyle name="計算 21 4 3 3 3" xfId="33295"/>
    <cellStyle name="計算 21 4 3 4" xfId="33296"/>
    <cellStyle name="計算 21 4 3 5" xfId="33297"/>
    <cellStyle name="計算 21 4 4" xfId="33298"/>
    <cellStyle name="計算 21 4 4 2" xfId="33299"/>
    <cellStyle name="計算 21 4 4 2 2" xfId="33300"/>
    <cellStyle name="計算 21 4 4 2 3" xfId="33301"/>
    <cellStyle name="計算 21 4 4 3" xfId="33302"/>
    <cellStyle name="計算 21 4 4 3 2" xfId="33303"/>
    <cellStyle name="計算 21 4 4 3 3" xfId="33304"/>
    <cellStyle name="計算 21 4 4 4" xfId="33305"/>
    <cellStyle name="計算 21 4 4 5" xfId="33306"/>
    <cellStyle name="計算 21 4 5" xfId="33307"/>
    <cellStyle name="計算 21 4 5 2" xfId="33308"/>
    <cellStyle name="計算 21 4 5 2 2" xfId="33309"/>
    <cellStyle name="計算 21 4 5 2 3" xfId="33310"/>
    <cellStyle name="計算 21 4 5 3" xfId="33311"/>
    <cellStyle name="計算 21 4 5 3 2" xfId="33312"/>
    <cellStyle name="計算 21 4 5 3 3" xfId="33313"/>
    <cellStyle name="計算 21 4 5 4" xfId="33314"/>
    <cellStyle name="計算 21 4 5 5" xfId="33315"/>
    <cellStyle name="計算 21 4 6" xfId="33316"/>
    <cellStyle name="計算 21 4 6 2" xfId="33317"/>
    <cellStyle name="計算 21 4 6 2 2" xfId="33318"/>
    <cellStyle name="計算 21 4 6 2 3" xfId="33319"/>
    <cellStyle name="計算 21 4 6 3" xfId="33320"/>
    <cellStyle name="計算 21 4 6 3 2" xfId="33321"/>
    <cellStyle name="計算 21 4 6 3 3" xfId="33322"/>
    <cellStyle name="計算 21 4 6 4" xfId="33323"/>
    <cellStyle name="計算 21 4 6 5" xfId="33324"/>
    <cellStyle name="計算 21 4 7" xfId="33325"/>
    <cellStyle name="計算 21 4 7 2" xfId="33326"/>
    <cellStyle name="計算 21 4 7 3" xfId="33327"/>
    <cellStyle name="計算 21 4 8" xfId="33328"/>
    <cellStyle name="計算 21 4 8 2" xfId="33329"/>
    <cellStyle name="計算 21 4 8 3" xfId="33330"/>
    <cellStyle name="計算 21 4 9" xfId="33331"/>
    <cellStyle name="計算 21 5" xfId="33332"/>
    <cellStyle name="計算 21 5 2" xfId="33333"/>
    <cellStyle name="計算 21 5 2 2" xfId="33334"/>
    <cellStyle name="計算 21 5 2 3" xfId="33335"/>
    <cellStyle name="計算 21 5 3" xfId="33336"/>
    <cellStyle name="計算 21 5 3 2" xfId="33337"/>
    <cellStyle name="計算 21 5 3 3" xfId="33338"/>
    <cellStyle name="計算 21 5 4" xfId="33339"/>
    <cellStyle name="計算 21 5 5" xfId="33340"/>
    <cellStyle name="計算 21 6" xfId="33341"/>
    <cellStyle name="計算 21 6 2" xfId="33342"/>
    <cellStyle name="計算 21 6 2 2" xfId="33343"/>
    <cellStyle name="計算 21 6 2 3" xfId="33344"/>
    <cellStyle name="計算 21 6 3" xfId="33345"/>
    <cellStyle name="計算 21 6 3 2" xfId="33346"/>
    <cellStyle name="計算 21 6 3 3" xfId="33347"/>
    <cellStyle name="計算 21 6 4" xfId="33348"/>
    <cellStyle name="計算 21 6 5" xfId="33349"/>
    <cellStyle name="計算 21 7" xfId="33350"/>
    <cellStyle name="計算 21 7 2" xfId="33351"/>
    <cellStyle name="計算 21 7 2 2" xfId="33352"/>
    <cellStyle name="計算 21 7 2 3" xfId="33353"/>
    <cellStyle name="計算 21 7 3" xfId="33354"/>
    <cellStyle name="計算 21 7 3 2" xfId="33355"/>
    <cellStyle name="計算 21 7 3 3" xfId="33356"/>
    <cellStyle name="計算 21 7 4" xfId="33357"/>
    <cellStyle name="計算 21 7 5" xfId="33358"/>
    <cellStyle name="計算 21 8" xfId="33359"/>
    <cellStyle name="計算 21 8 2" xfId="33360"/>
    <cellStyle name="計算 21 8 3" xfId="33361"/>
    <cellStyle name="計算 21 9" xfId="33362"/>
    <cellStyle name="計算 22" xfId="33363"/>
    <cellStyle name="計算 22 10" xfId="33364"/>
    <cellStyle name="計算 22 11" xfId="33365"/>
    <cellStyle name="計算 22 12" xfId="46109"/>
    <cellStyle name="計算 22 13" xfId="46347"/>
    <cellStyle name="計算 22 2" xfId="33366"/>
    <cellStyle name="計算 22 2 10" xfId="46284"/>
    <cellStyle name="計算 22 2 11" xfId="46516"/>
    <cellStyle name="計算 22 2 2" xfId="33367"/>
    <cellStyle name="計算 22 2 2 10" xfId="33368"/>
    <cellStyle name="計算 22 2 2 2" xfId="33369"/>
    <cellStyle name="計算 22 2 2 2 2" xfId="33370"/>
    <cellStyle name="計算 22 2 2 2 2 2" xfId="33371"/>
    <cellStyle name="計算 22 2 2 2 2 3" xfId="33372"/>
    <cellStyle name="計算 22 2 2 2 3" xfId="33373"/>
    <cellStyle name="計算 22 2 2 2 3 2" xfId="33374"/>
    <cellStyle name="計算 22 2 2 2 3 3" xfId="33375"/>
    <cellStyle name="計算 22 2 2 2 4" xfId="33376"/>
    <cellStyle name="計算 22 2 2 2 5" xfId="33377"/>
    <cellStyle name="計算 22 2 2 3" xfId="33378"/>
    <cellStyle name="計算 22 2 2 3 2" xfId="33379"/>
    <cellStyle name="計算 22 2 2 3 2 2" xfId="33380"/>
    <cellStyle name="計算 22 2 2 3 2 3" xfId="33381"/>
    <cellStyle name="計算 22 2 2 3 3" xfId="33382"/>
    <cellStyle name="計算 22 2 2 3 3 2" xfId="33383"/>
    <cellStyle name="計算 22 2 2 3 3 3" xfId="33384"/>
    <cellStyle name="計算 22 2 2 3 4" xfId="33385"/>
    <cellStyle name="計算 22 2 2 3 5" xfId="33386"/>
    <cellStyle name="計算 22 2 2 4" xfId="33387"/>
    <cellStyle name="計算 22 2 2 4 2" xfId="33388"/>
    <cellStyle name="計算 22 2 2 4 2 2" xfId="33389"/>
    <cellStyle name="計算 22 2 2 4 2 3" xfId="33390"/>
    <cellStyle name="計算 22 2 2 4 3" xfId="33391"/>
    <cellStyle name="計算 22 2 2 4 3 2" xfId="33392"/>
    <cellStyle name="計算 22 2 2 4 3 3" xfId="33393"/>
    <cellStyle name="計算 22 2 2 4 4" xfId="33394"/>
    <cellStyle name="計算 22 2 2 4 5" xfId="33395"/>
    <cellStyle name="計算 22 2 2 5" xfId="33396"/>
    <cellStyle name="計算 22 2 2 5 2" xfId="33397"/>
    <cellStyle name="計算 22 2 2 5 2 2" xfId="33398"/>
    <cellStyle name="計算 22 2 2 5 2 3" xfId="33399"/>
    <cellStyle name="計算 22 2 2 5 3" xfId="33400"/>
    <cellStyle name="計算 22 2 2 5 3 2" xfId="33401"/>
    <cellStyle name="計算 22 2 2 5 3 3" xfId="33402"/>
    <cellStyle name="計算 22 2 2 5 4" xfId="33403"/>
    <cellStyle name="計算 22 2 2 5 5" xfId="33404"/>
    <cellStyle name="計算 22 2 2 6" xfId="33405"/>
    <cellStyle name="計算 22 2 2 6 2" xfId="33406"/>
    <cellStyle name="計算 22 2 2 6 2 2" xfId="33407"/>
    <cellStyle name="計算 22 2 2 6 2 3" xfId="33408"/>
    <cellStyle name="計算 22 2 2 6 3" xfId="33409"/>
    <cellStyle name="計算 22 2 2 6 3 2" xfId="33410"/>
    <cellStyle name="計算 22 2 2 6 3 3" xfId="33411"/>
    <cellStyle name="計算 22 2 2 6 4" xfId="33412"/>
    <cellStyle name="計算 22 2 2 6 5" xfId="33413"/>
    <cellStyle name="計算 22 2 2 7" xfId="33414"/>
    <cellStyle name="計算 22 2 2 7 2" xfId="33415"/>
    <cellStyle name="計算 22 2 2 7 3" xfId="33416"/>
    <cellStyle name="計算 22 2 2 8" xfId="33417"/>
    <cellStyle name="計算 22 2 2 8 2" xfId="33418"/>
    <cellStyle name="計算 22 2 2 8 3" xfId="33419"/>
    <cellStyle name="計算 22 2 2 9" xfId="33420"/>
    <cellStyle name="計算 22 2 3" xfId="33421"/>
    <cellStyle name="計算 22 2 3 10" xfId="33422"/>
    <cellStyle name="計算 22 2 3 2" xfId="33423"/>
    <cellStyle name="計算 22 2 3 2 2" xfId="33424"/>
    <cellStyle name="計算 22 2 3 2 2 2" xfId="33425"/>
    <cellStyle name="計算 22 2 3 2 2 3" xfId="33426"/>
    <cellStyle name="計算 22 2 3 2 3" xfId="33427"/>
    <cellStyle name="計算 22 2 3 2 3 2" xfId="33428"/>
    <cellStyle name="計算 22 2 3 2 3 3" xfId="33429"/>
    <cellStyle name="計算 22 2 3 2 4" xfId="33430"/>
    <cellStyle name="計算 22 2 3 2 5" xfId="33431"/>
    <cellStyle name="計算 22 2 3 3" xfId="33432"/>
    <cellStyle name="計算 22 2 3 3 2" xfId="33433"/>
    <cellStyle name="計算 22 2 3 3 2 2" xfId="33434"/>
    <cellStyle name="計算 22 2 3 3 2 3" xfId="33435"/>
    <cellStyle name="計算 22 2 3 3 3" xfId="33436"/>
    <cellStyle name="計算 22 2 3 3 3 2" xfId="33437"/>
    <cellStyle name="計算 22 2 3 3 3 3" xfId="33438"/>
    <cellStyle name="計算 22 2 3 3 4" xfId="33439"/>
    <cellStyle name="計算 22 2 3 3 5" xfId="33440"/>
    <cellStyle name="計算 22 2 3 4" xfId="33441"/>
    <cellStyle name="計算 22 2 3 4 2" xfId="33442"/>
    <cellStyle name="計算 22 2 3 4 2 2" xfId="33443"/>
    <cellStyle name="計算 22 2 3 4 2 3" xfId="33444"/>
    <cellStyle name="計算 22 2 3 4 3" xfId="33445"/>
    <cellStyle name="計算 22 2 3 4 3 2" xfId="33446"/>
    <cellStyle name="計算 22 2 3 4 3 3" xfId="33447"/>
    <cellStyle name="計算 22 2 3 4 4" xfId="33448"/>
    <cellStyle name="計算 22 2 3 4 5" xfId="33449"/>
    <cellStyle name="計算 22 2 3 5" xfId="33450"/>
    <cellStyle name="計算 22 2 3 5 2" xfId="33451"/>
    <cellStyle name="計算 22 2 3 5 2 2" xfId="33452"/>
    <cellStyle name="計算 22 2 3 5 2 3" xfId="33453"/>
    <cellStyle name="計算 22 2 3 5 3" xfId="33454"/>
    <cellStyle name="計算 22 2 3 5 3 2" xfId="33455"/>
    <cellStyle name="計算 22 2 3 5 3 3" xfId="33456"/>
    <cellStyle name="計算 22 2 3 5 4" xfId="33457"/>
    <cellStyle name="計算 22 2 3 5 5" xfId="33458"/>
    <cellStyle name="計算 22 2 3 6" xfId="33459"/>
    <cellStyle name="計算 22 2 3 6 2" xfId="33460"/>
    <cellStyle name="計算 22 2 3 6 2 2" xfId="33461"/>
    <cellStyle name="計算 22 2 3 6 2 3" xfId="33462"/>
    <cellStyle name="計算 22 2 3 6 3" xfId="33463"/>
    <cellStyle name="計算 22 2 3 6 3 2" xfId="33464"/>
    <cellStyle name="計算 22 2 3 6 3 3" xfId="33465"/>
    <cellStyle name="計算 22 2 3 6 4" xfId="33466"/>
    <cellStyle name="計算 22 2 3 6 5" xfId="33467"/>
    <cellStyle name="計算 22 2 3 7" xfId="33468"/>
    <cellStyle name="計算 22 2 3 7 2" xfId="33469"/>
    <cellStyle name="計算 22 2 3 7 3" xfId="33470"/>
    <cellStyle name="計算 22 2 3 8" xfId="33471"/>
    <cellStyle name="計算 22 2 3 8 2" xfId="33472"/>
    <cellStyle name="計算 22 2 3 8 3" xfId="33473"/>
    <cellStyle name="計算 22 2 3 9" xfId="33474"/>
    <cellStyle name="計算 22 2 4" xfId="33475"/>
    <cellStyle name="計算 22 2 4 2" xfId="33476"/>
    <cellStyle name="計算 22 2 4 2 2" xfId="33477"/>
    <cellStyle name="計算 22 2 4 2 3" xfId="33478"/>
    <cellStyle name="計算 22 2 4 3" xfId="33479"/>
    <cellStyle name="計算 22 2 4 3 2" xfId="33480"/>
    <cellStyle name="計算 22 2 4 3 3" xfId="33481"/>
    <cellStyle name="計算 22 2 4 4" xfId="33482"/>
    <cellStyle name="計算 22 2 4 5" xfId="33483"/>
    <cellStyle name="計算 22 2 5" xfId="33484"/>
    <cellStyle name="計算 22 2 5 2" xfId="33485"/>
    <cellStyle name="計算 22 2 5 2 2" xfId="33486"/>
    <cellStyle name="計算 22 2 5 2 3" xfId="33487"/>
    <cellStyle name="計算 22 2 5 3" xfId="33488"/>
    <cellStyle name="計算 22 2 5 3 2" xfId="33489"/>
    <cellStyle name="計算 22 2 5 3 3" xfId="33490"/>
    <cellStyle name="計算 22 2 5 4" xfId="33491"/>
    <cellStyle name="計算 22 2 5 5" xfId="33492"/>
    <cellStyle name="計算 22 2 6" xfId="33493"/>
    <cellStyle name="計算 22 2 6 2" xfId="33494"/>
    <cellStyle name="計算 22 2 6 2 2" xfId="33495"/>
    <cellStyle name="計算 22 2 6 2 3" xfId="33496"/>
    <cellStyle name="計算 22 2 6 3" xfId="33497"/>
    <cellStyle name="計算 22 2 6 3 2" xfId="33498"/>
    <cellStyle name="計算 22 2 6 3 3" xfId="33499"/>
    <cellStyle name="計算 22 2 6 4" xfId="33500"/>
    <cellStyle name="計算 22 2 6 5" xfId="33501"/>
    <cellStyle name="計算 22 2 7" xfId="33502"/>
    <cellStyle name="計算 22 2 7 2" xfId="33503"/>
    <cellStyle name="計算 22 2 7 3" xfId="33504"/>
    <cellStyle name="計算 22 2 8" xfId="33505"/>
    <cellStyle name="計算 22 2 9" xfId="33506"/>
    <cellStyle name="計算 22 3" xfId="33507"/>
    <cellStyle name="計算 22 3 10" xfId="33508"/>
    <cellStyle name="計算 22 3 2" xfId="33509"/>
    <cellStyle name="計算 22 3 2 2" xfId="33510"/>
    <cellStyle name="計算 22 3 2 2 2" xfId="33511"/>
    <cellStyle name="計算 22 3 2 2 3" xfId="33512"/>
    <cellStyle name="計算 22 3 2 3" xfId="33513"/>
    <cellStyle name="計算 22 3 2 3 2" xfId="33514"/>
    <cellStyle name="計算 22 3 2 3 3" xfId="33515"/>
    <cellStyle name="計算 22 3 2 4" xfId="33516"/>
    <cellStyle name="計算 22 3 2 5" xfId="33517"/>
    <cellStyle name="計算 22 3 3" xfId="33518"/>
    <cellStyle name="計算 22 3 3 2" xfId="33519"/>
    <cellStyle name="計算 22 3 3 2 2" xfId="33520"/>
    <cellStyle name="計算 22 3 3 2 3" xfId="33521"/>
    <cellStyle name="計算 22 3 3 3" xfId="33522"/>
    <cellStyle name="計算 22 3 3 3 2" xfId="33523"/>
    <cellStyle name="計算 22 3 3 3 3" xfId="33524"/>
    <cellStyle name="計算 22 3 3 4" xfId="33525"/>
    <cellStyle name="計算 22 3 3 5" xfId="33526"/>
    <cellStyle name="計算 22 3 4" xfId="33527"/>
    <cellStyle name="計算 22 3 4 2" xfId="33528"/>
    <cellStyle name="計算 22 3 4 2 2" xfId="33529"/>
    <cellStyle name="計算 22 3 4 2 3" xfId="33530"/>
    <cellStyle name="計算 22 3 4 3" xfId="33531"/>
    <cellStyle name="計算 22 3 4 3 2" xfId="33532"/>
    <cellStyle name="計算 22 3 4 3 3" xfId="33533"/>
    <cellStyle name="計算 22 3 4 4" xfId="33534"/>
    <cellStyle name="計算 22 3 4 5" xfId="33535"/>
    <cellStyle name="計算 22 3 5" xfId="33536"/>
    <cellStyle name="計算 22 3 5 2" xfId="33537"/>
    <cellStyle name="計算 22 3 5 2 2" xfId="33538"/>
    <cellStyle name="計算 22 3 5 2 3" xfId="33539"/>
    <cellStyle name="計算 22 3 5 3" xfId="33540"/>
    <cellStyle name="計算 22 3 5 3 2" xfId="33541"/>
    <cellStyle name="計算 22 3 5 3 3" xfId="33542"/>
    <cellStyle name="計算 22 3 5 4" xfId="33543"/>
    <cellStyle name="計算 22 3 5 5" xfId="33544"/>
    <cellStyle name="計算 22 3 6" xfId="33545"/>
    <cellStyle name="計算 22 3 6 2" xfId="33546"/>
    <cellStyle name="計算 22 3 6 2 2" xfId="33547"/>
    <cellStyle name="計算 22 3 6 2 3" xfId="33548"/>
    <cellStyle name="計算 22 3 6 3" xfId="33549"/>
    <cellStyle name="計算 22 3 6 3 2" xfId="33550"/>
    <cellStyle name="計算 22 3 6 3 3" xfId="33551"/>
    <cellStyle name="計算 22 3 6 4" xfId="33552"/>
    <cellStyle name="計算 22 3 6 5" xfId="33553"/>
    <cellStyle name="計算 22 3 7" xfId="33554"/>
    <cellStyle name="計算 22 3 7 2" xfId="33555"/>
    <cellStyle name="計算 22 3 7 3" xfId="33556"/>
    <cellStyle name="計算 22 3 8" xfId="33557"/>
    <cellStyle name="計算 22 3 8 2" xfId="33558"/>
    <cellStyle name="計算 22 3 8 3" xfId="33559"/>
    <cellStyle name="計算 22 3 9" xfId="33560"/>
    <cellStyle name="計算 22 4" xfId="33561"/>
    <cellStyle name="計算 22 4 10" xfId="33562"/>
    <cellStyle name="計算 22 4 2" xfId="33563"/>
    <cellStyle name="計算 22 4 2 2" xfId="33564"/>
    <cellStyle name="計算 22 4 2 2 2" xfId="33565"/>
    <cellStyle name="計算 22 4 2 2 3" xfId="33566"/>
    <cellStyle name="計算 22 4 2 3" xfId="33567"/>
    <cellStyle name="計算 22 4 2 3 2" xfId="33568"/>
    <cellStyle name="計算 22 4 2 3 3" xfId="33569"/>
    <cellStyle name="計算 22 4 2 4" xfId="33570"/>
    <cellStyle name="計算 22 4 2 5" xfId="33571"/>
    <cellStyle name="計算 22 4 3" xfId="33572"/>
    <cellStyle name="計算 22 4 3 2" xfId="33573"/>
    <cellStyle name="計算 22 4 3 2 2" xfId="33574"/>
    <cellStyle name="計算 22 4 3 2 3" xfId="33575"/>
    <cellStyle name="計算 22 4 3 3" xfId="33576"/>
    <cellStyle name="計算 22 4 3 3 2" xfId="33577"/>
    <cellStyle name="計算 22 4 3 3 3" xfId="33578"/>
    <cellStyle name="計算 22 4 3 4" xfId="33579"/>
    <cellStyle name="計算 22 4 3 5" xfId="33580"/>
    <cellStyle name="計算 22 4 4" xfId="33581"/>
    <cellStyle name="計算 22 4 4 2" xfId="33582"/>
    <cellStyle name="計算 22 4 4 2 2" xfId="33583"/>
    <cellStyle name="計算 22 4 4 2 3" xfId="33584"/>
    <cellStyle name="計算 22 4 4 3" xfId="33585"/>
    <cellStyle name="計算 22 4 4 3 2" xfId="33586"/>
    <cellStyle name="計算 22 4 4 3 3" xfId="33587"/>
    <cellStyle name="計算 22 4 4 4" xfId="33588"/>
    <cellStyle name="計算 22 4 4 5" xfId="33589"/>
    <cellStyle name="計算 22 4 5" xfId="33590"/>
    <cellStyle name="計算 22 4 5 2" xfId="33591"/>
    <cellStyle name="計算 22 4 5 2 2" xfId="33592"/>
    <cellStyle name="計算 22 4 5 2 3" xfId="33593"/>
    <cellStyle name="計算 22 4 5 3" xfId="33594"/>
    <cellStyle name="計算 22 4 5 3 2" xfId="33595"/>
    <cellStyle name="計算 22 4 5 3 3" xfId="33596"/>
    <cellStyle name="計算 22 4 5 4" xfId="33597"/>
    <cellStyle name="計算 22 4 5 5" xfId="33598"/>
    <cellStyle name="計算 22 4 6" xfId="33599"/>
    <cellStyle name="計算 22 4 6 2" xfId="33600"/>
    <cellStyle name="計算 22 4 6 2 2" xfId="33601"/>
    <cellStyle name="計算 22 4 6 2 3" xfId="33602"/>
    <cellStyle name="計算 22 4 6 3" xfId="33603"/>
    <cellStyle name="計算 22 4 6 3 2" xfId="33604"/>
    <cellStyle name="計算 22 4 6 3 3" xfId="33605"/>
    <cellStyle name="計算 22 4 6 4" xfId="33606"/>
    <cellStyle name="計算 22 4 6 5" xfId="33607"/>
    <cellStyle name="計算 22 4 7" xfId="33608"/>
    <cellStyle name="計算 22 4 7 2" xfId="33609"/>
    <cellStyle name="計算 22 4 7 3" xfId="33610"/>
    <cellStyle name="計算 22 4 8" xfId="33611"/>
    <cellStyle name="計算 22 4 8 2" xfId="33612"/>
    <cellStyle name="計算 22 4 8 3" xfId="33613"/>
    <cellStyle name="計算 22 4 9" xfId="33614"/>
    <cellStyle name="計算 22 5" xfId="33615"/>
    <cellStyle name="計算 22 5 2" xfId="33616"/>
    <cellStyle name="計算 22 5 2 2" xfId="33617"/>
    <cellStyle name="計算 22 5 2 3" xfId="33618"/>
    <cellStyle name="計算 22 5 3" xfId="33619"/>
    <cellStyle name="計算 22 5 3 2" xfId="33620"/>
    <cellStyle name="計算 22 5 3 3" xfId="33621"/>
    <cellStyle name="計算 22 5 4" xfId="33622"/>
    <cellStyle name="計算 22 5 5" xfId="33623"/>
    <cellStyle name="計算 22 6" xfId="33624"/>
    <cellStyle name="計算 22 6 2" xfId="33625"/>
    <cellStyle name="計算 22 6 2 2" xfId="33626"/>
    <cellStyle name="計算 22 6 2 3" xfId="33627"/>
    <cellStyle name="計算 22 6 3" xfId="33628"/>
    <cellStyle name="計算 22 6 3 2" xfId="33629"/>
    <cellStyle name="計算 22 6 3 3" xfId="33630"/>
    <cellStyle name="計算 22 6 4" xfId="33631"/>
    <cellStyle name="計算 22 6 5" xfId="33632"/>
    <cellStyle name="計算 22 7" xfId="33633"/>
    <cellStyle name="計算 22 7 2" xfId="33634"/>
    <cellStyle name="計算 22 7 2 2" xfId="33635"/>
    <cellStyle name="計算 22 7 2 3" xfId="33636"/>
    <cellStyle name="計算 22 7 3" xfId="33637"/>
    <cellStyle name="計算 22 7 3 2" xfId="33638"/>
    <cellStyle name="計算 22 7 3 3" xfId="33639"/>
    <cellStyle name="計算 22 7 4" xfId="33640"/>
    <cellStyle name="計算 22 7 5" xfId="33641"/>
    <cellStyle name="計算 22 8" xfId="33642"/>
    <cellStyle name="計算 22 8 2" xfId="33643"/>
    <cellStyle name="計算 22 8 3" xfId="33644"/>
    <cellStyle name="計算 22 9" xfId="33645"/>
    <cellStyle name="計算 23" xfId="33646"/>
    <cellStyle name="計算 23 10" xfId="33647"/>
    <cellStyle name="計算 23 11" xfId="33648"/>
    <cellStyle name="計算 23 12" xfId="46110"/>
    <cellStyle name="計算 23 13" xfId="46348"/>
    <cellStyle name="計算 23 2" xfId="33649"/>
    <cellStyle name="計算 23 2 10" xfId="46285"/>
    <cellStyle name="計算 23 2 11" xfId="46517"/>
    <cellStyle name="計算 23 2 2" xfId="33650"/>
    <cellStyle name="計算 23 2 2 10" xfId="33651"/>
    <cellStyle name="計算 23 2 2 2" xfId="33652"/>
    <cellStyle name="計算 23 2 2 2 2" xfId="33653"/>
    <cellStyle name="計算 23 2 2 2 2 2" xfId="33654"/>
    <cellStyle name="計算 23 2 2 2 2 3" xfId="33655"/>
    <cellStyle name="計算 23 2 2 2 3" xfId="33656"/>
    <cellStyle name="計算 23 2 2 2 3 2" xfId="33657"/>
    <cellStyle name="計算 23 2 2 2 3 3" xfId="33658"/>
    <cellStyle name="計算 23 2 2 2 4" xfId="33659"/>
    <cellStyle name="計算 23 2 2 2 5" xfId="33660"/>
    <cellStyle name="計算 23 2 2 3" xfId="33661"/>
    <cellStyle name="計算 23 2 2 3 2" xfId="33662"/>
    <cellStyle name="計算 23 2 2 3 2 2" xfId="33663"/>
    <cellStyle name="計算 23 2 2 3 2 3" xfId="33664"/>
    <cellStyle name="計算 23 2 2 3 3" xfId="33665"/>
    <cellStyle name="計算 23 2 2 3 3 2" xfId="33666"/>
    <cellStyle name="計算 23 2 2 3 3 3" xfId="33667"/>
    <cellStyle name="計算 23 2 2 3 4" xfId="33668"/>
    <cellStyle name="計算 23 2 2 3 5" xfId="33669"/>
    <cellStyle name="計算 23 2 2 4" xfId="33670"/>
    <cellStyle name="計算 23 2 2 4 2" xfId="33671"/>
    <cellStyle name="計算 23 2 2 4 2 2" xfId="33672"/>
    <cellStyle name="計算 23 2 2 4 2 3" xfId="33673"/>
    <cellStyle name="計算 23 2 2 4 3" xfId="33674"/>
    <cellStyle name="計算 23 2 2 4 3 2" xfId="33675"/>
    <cellStyle name="計算 23 2 2 4 3 3" xfId="33676"/>
    <cellStyle name="計算 23 2 2 4 4" xfId="33677"/>
    <cellStyle name="計算 23 2 2 4 5" xfId="33678"/>
    <cellStyle name="計算 23 2 2 5" xfId="33679"/>
    <cellStyle name="計算 23 2 2 5 2" xfId="33680"/>
    <cellStyle name="計算 23 2 2 5 2 2" xfId="33681"/>
    <cellStyle name="計算 23 2 2 5 2 3" xfId="33682"/>
    <cellStyle name="計算 23 2 2 5 3" xfId="33683"/>
    <cellStyle name="計算 23 2 2 5 3 2" xfId="33684"/>
    <cellStyle name="計算 23 2 2 5 3 3" xfId="33685"/>
    <cellStyle name="計算 23 2 2 5 4" xfId="33686"/>
    <cellStyle name="計算 23 2 2 5 5" xfId="33687"/>
    <cellStyle name="計算 23 2 2 6" xfId="33688"/>
    <cellStyle name="計算 23 2 2 6 2" xfId="33689"/>
    <cellStyle name="計算 23 2 2 6 2 2" xfId="33690"/>
    <cellStyle name="計算 23 2 2 6 2 3" xfId="33691"/>
    <cellStyle name="計算 23 2 2 6 3" xfId="33692"/>
    <cellStyle name="計算 23 2 2 6 3 2" xfId="33693"/>
    <cellStyle name="計算 23 2 2 6 3 3" xfId="33694"/>
    <cellStyle name="計算 23 2 2 6 4" xfId="33695"/>
    <cellStyle name="計算 23 2 2 6 5" xfId="33696"/>
    <cellStyle name="計算 23 2 2 7" xfId="33697"/>
    <cellStyle name="計算 23 2 2 7 2" xfId="33698"/>
    <cellStyle name="計算 23 2 2 7 3" xfId="33699"/>
    <cellStyle name="計算 23 2 2 8" xfId="33700"/>
    <cellStyle name="計算 23 2 2 8 2" xfId="33701"/>
    <cellStyle name="計算 23 2 2 8 3" xfId="33702"/>
    <cellStyle name="計算 23 2 2 9" xfId="33703"/>
    <cellStyle name="計算 23 2 3" xfId="33704"/>
    <cellStyle name="計算 23 2 3 10" xfId="33705"/>
    <cellStyle name="計算 23 2 3 2" xfId="33706"/>
    <cellStyle name="計算 23 2 3 2 2" xfId="33707"/>
    <cellStyle name="計算 23 2 3 2 2 2" xfId="33708"/>
    <cellStyle name="計算 23 2 3 2 2 3" xfId="33709"/>
    <cellStyle name="計算 23 2 3 2 3" xfId="33710"/>
    <cellStyle name="計算 23 2 3 2 3 2" xfId="33711"/>
    <cellStyle name="計算 23 2 3 2 3 3" xfId="33712"/>
    <cellStyle name="計算 23 2 3 2 4" xfId="33713"/>
    <cellStyle name="計算 23 2 3 2 5" xfId="33714"/>
    <cellStyle name="計算 23 2 3 3" xfId="33715"/>
    <cellStyle name="計算 23 2 3 3 2" xfId="33716"/>
    <cellStyle name="計算 23 2 3 3 2 2" xfId="33717"/>
    <cellStyle name="計算 23 2 3 3 2 3" xfId="33718"/>
    <cellStyle name="計算 23 2 3 3 3" xfId="33719"/>
    <cellStyle name="計算 23 2 3 3 3 2" xfId="33720"/>
    <cellStyle name="計算 23 2 3 3 3 3" xfId="33721"/>
    <cellStyle name="計算 23 2 3 3 4" xfId="33722"/>
    <cellStyle name="計算 23 2 3 3 5" xfId="33723"/>
    <cellStyle name="計算 23 2 3 4" xfId="33724"/>
    <cellStyle name="計算 23 2 3 4 2" xfId="33725"/>
    <cellStyle name="計算 23 2 3 4 2 2" xfId="33726"/>
    <cellStyle name="計算 23 2 3 4 2 3" xfId="33727"/>
    <cellStyle name="計算 23 2 3 4 3" xfId="33728"/>
    <cellStyle name="計算 23 2 3 4 3 2" xfId="33729"/>
    <cellStyle name="計算 23 2 3 4 3 3" xfId="33730"/>
    <cellStyle name="計算 23 2 3 4 4" xfId="33731"/>
    <cellStyle name="計算 23 2 3 4 5" xfId="33732"/>
    <cellStyle name="計算 23 2 3 5" xfId="33733"/>
    <cellStyle name="計算 23 2 3 5 2" xfId="33734"/>
    <cellStyle name="計算 23 2 3 5 2 2" xfId="33735"/>
    <cellStyle name="計算 23 2 3 5 2 3" xfId="33736"/>
    <cellStyle name="計算 23 2 3 5 3" xfId="33737"/>
    <cellStyle name="計算 23 2 3 5 3 2" xfId="33738"/>
    <cellStyle name="計算 23 2 3 5 3 3" xfId="33739"/>
    <cellStyle name="計算 23 2 3 5 4" xfId="33740"/>
    <cellStyle name="計算 23 2 3 5 5" xfId="33741"/>
    <cellStyle name="計算 23 2 3 6" xfId="33742"/>
    <cellStyle name="計算 23 2 3 6 2" xfId="33743"/>
    <cellStyle name="計算 23 2 3 6 2 2" xfId="33744"/>
    <cellStyle name="計算 23 2 3 6 2 3" xfId="33745"/>
    <cellStyle name="計算 23 2 3 6 3" xfId="33746"/>
    <cellStyle name="計算 23 2 3 6 3 2" xfId="33747"/>
    <cellStyle name="計算 23 2 3 6 3 3" xfId="33748"/>
    <cellStyle name="計算 23 2 3 6 4" xfId="33749"/>
    <cellStyle name="計算 23 2 3 6 5" xfId="33750"/>
    <cellStyle name="計算 23 2 3 7" xfId="33751"/>
    <cellStyle name="計算 23 2 3 7 2" xfId="33752"/>
    <cellStyle name="計算 23 2 3 7 3" xfId="33753"/>
    <cellStyle name="計算 23 2 3 8" xfId="33754"/>
    <cellStyle name="計算 23 2 3 8 2" xfId="33755"/>
    <cellStyle name="計算 23 2 3 8 3" xfId="33756"/>
    <cellStyle name="計算 23 2 3 9" xfId="33757"/>
    <cellStyle name="計算 23 2 4" xfId="33758"/>
    <cellStyle name="計算 23 2 4 2" xfId="33759"/>
    <cellStyle name="計算 23 2 4 2 2" xfId="33760"/>
    <cellStyle name="計算 23 2 4 2 3" xfId="33761"/>
    <cellStyle name="計算 23 2 4 3" xfId="33762"/>
    <cellStyle name="計算 23 2 4 3 2" xfId="33763"/>
    <cellStyle name="計算 23 2 4 3 3" xfId="33764"/>
    <cellStyle name="計算 23 2 4 4" xfId="33765"/>
    <cellStyle name="計算 23 2 4 5" xfId="33766"/>
    <cellStyle name="計算 23 2 5" xfId="33767"/>
    <cellStyle name="計算 23 2 5 2" xfId="33768"/>
    <cellStyle name="計算 23 2 5 2 2" xfId="33769"/>
    <cellStyle name="計算 23 2 5 2 3" xfId="33770"/>
    <cellStyle name="計算 23 2 5 3" xfId="33771"/>
    <cellStyle name="計算 23 2 5 3 2" xfId="33772"/>
    <cellStyle name="計算 23 2 5 3 3" xfId="33773"/>
    <cellStyle name="計算 23 2 5 4" xfId="33774"/>
    <cellStyle name="計算 23 2 5 5" xfId="33775"/>
    <cellStyle name="計算 23 2 6" xfId="33776"/>
    <cellStyle name="計算 23 2 6 2" xfId="33777"/>
    <cellStyle name="計算 23 2 6 2 2" xfId="33778"/>
    <cellStyle name="計算 23 2 6 2 3" xfId="33779"/>
    <cellStyle name="計算 23 2 6 3" xfId="33780"/>
    <cellStyle name="計算 23 2 6 3 2" xfId="33781"/>
    <cellStyle name="計算 23 2 6 3 3" xfId="33782"/>
    <cellStyle name="計算 23 2 6 4" xfId="33783"/>
    <cellStyle name="計算 23 2 6 5" xfId="33784"/>
    <cellStyle name="計算 23 2 7" xfId="33785"/>
    <cellStyle name="計算 23 2 7 2" xfId="33786"/>
    <cellStyle name="計算 23 2 7 3" xfId="33787"/>
    <cellStyle name="計算 23 2 8" xfId="33788"/>
    <cellStyle name="計算 23 2 9" xfId="33789"/>
    <cellStyle name="計算 23 3" xfId="33790"/>
    <cellStyle name="計算 23 3 10" xfId="33791"/>
    <cellStyle name="計算 23 3 2" xfId="33792"/>
    <cellStyle name="計算 23 3 2 2" xfId="33793"/>
    <cellStyle name="計算 23 3 2 2 2" xfId="33794"/>
    <cellStyle name="計算 23 3 2 2 3" xfId="33795"/>
    <cellStyle name="計算 23 3 2 3" xfId="33796"/>
    <cellStyle name="計算 23 3 2 3 2" xfId="33797"/>
    <cellStyle name="計算 23 3 2 3 3" xfId="33798"/>
    <cellStyle name="計算 23 3 2 4" xfId="33799"/>
    <cellStyle name="計算 23 3 2 5" xfId="33800"/>
    <cellStyle name="計算 23 3 3" xfId="33801"/>
    <cellStyle name="計算 23 3 3 2" xfId="33802"/>
    <cellStyle name="計算 23 3 3 2 2" xfId="33803"/>
    <cellStyle name="計算 23 3 3 2 3" xfId="33804"/>
    <cellStyle name="計算 23 3 3 3" xfId="33805"/>
    <cellStyle name="計算 23 3 3 3 2" xfId="33806"/>
    <cellStyle name="計算 23 3 3 3 3" xfId="33807"/>
    <cellStyle name="計算 23 3 3 4" xfId="33808"/>
    <cellStyle name="計算 23 3 3 5" xfId="33809"/>
    <cellStyle name="計算 23 3 4" xfId="33810"/>
    <cellStyle name="計算 23 3 4 2" xfId="33811"/>
    <cellStyle name="計算 23 3 4 2 2" xfId="33812"/>
    <cellStyle name="計算 23 3 4 2 3" xfId="33813"/>
    <cellStyle name="計算 23 3 4 3" xfId="33814"/>
    <cellStyle name="計算 23 3 4 3 2" xfId="33815"/>
    <cellStyle name="計算 23 3 4 3 3" xfId="33816"/>
    <cellStyle name="計算 23 3 4 4" xfId="33817"/>
    <cellStyle name="計算 23 3 4 5" xfId="33818"/>
    <cellStyle name="計算 23 3 5" xfId="33819"/>
    <cellStyle name="計算 23 3 5 2" xfId="33820"/>
    <cellStyle name="計算 23 3 5 2 2" xfId="33821"/>
    <cellStyle name="計算 23 3 5 2 3" xfId="33822"/>
    <cellStyle name="計算 23 3 5 3" xfId="33823"/>
    <cellStyle name="計算 23 3 5 3 2" xfId="33824"/>
    <cellStyle name="計算 23 3 5 3 3" xfId="33825"/>
    <cellStyle name="計算 23 3 5 4" xfId="33826"/>
    <cellStyle name="計算 23 3 5 5" xfId="33827"/>
    <cellStyle name="計算 23 3 6" xfId="33828"/>
    <cellStyle name="計算 23 3 6 2" xfId="33829"/>
    <cellStyle name="計算 23 3 6 2 2" xfId="33830"/>
    <cellStyle name="計算 23 3 6 2 3" xfId="33831"/>
    <cellStyle name="計算 23 3 6 3" xfId="33832"/>
    <cellStyle name="計算 23 3 6 3 2" xfId="33833"/>
    <cellStyle name="計算 23 3 6 3 3" xfId="33834"/>
    <cellStyle name="計算 23 3 6 4" xfId="33835"/>
    <cellStyle name="計算 23 3 6 5" xfId="33836"/>
    <cellStyle name="計算 23 3 7" xfId="33837"/>
    <cellStyle name="計算 23 3 7 2" xfId="33838"/>
    <cellStyle name="計算 23 3 7 3" xfId="33839"/>
    <cellStyle name="計算 23 3 8" xfId="33840"/>
    <cellStyle name="計算 23 3 8 2" xfId="33841"/>
    <cellStyle name="計算 23 3 8 3" xfId="33842"/>
    <cellStyle name="計算 23 3 9" xfId="33843"/>
    <cellStyle name="計算 23 4" xfId="33844"/>
    <cellStyle name="計算 23 4 10" xfId="33845"/>
    <cellStyle name="計算 23 4 2" xfId="33846"/>
    <cellStyle name="計算 23 4 2 2" xfId="33847"/>
    <cellStyle name="計算 23 4 2 2 2" xfId="33848"/>
    <cellStyle name="計算 23 4 2 2 3" xfId="33849"/>
    <cellStyle name="計算 23 4 2 3" xfId="33850"/>
    <cellStyle name="計算 23 4 2 3 2" xfId="33851"/>
    <cellStyle name="計算 23 4 2 3 3" xfId="33852"/>
    <cellStyle name="計算 23 4 2 4" xfId="33853"/>
    <cellStyle name="計算 23 4 2 5" xfId="33854"/>
    <cellStyle name="計算 23 4 3" xfId="33855"/>
    <cellStyle name="計算 23 4 3 2" xfId="33856"/>
    <cellStyle name="計算 23 4 3 2 2" xfId="33857"/>
    <cellStyle name="計算 23 4 3 2 3" xfId="33858"/>
    <cellStyle name="計算 23 4 3 3" xfId="33859"/>
    <cellStyle name="計算 23 4 3 3 2" xfId="33860"/>
    <cellStyle name="計算 23 4 3 3 3" xfId="33861"/>
    <cellStyle name="計算 23 4 3 4" xfId="33862"/>
    <cellStyle name="計算 23 4 3 5" xfId="33863"/>
    <cellStyle name="計算 23 4 4" xfId="33864"/>
    <cellStyle name="計算 23 4 4 2" xfId="33865"/>
    <cellStyle name="計算 23 4 4 2 2" xfId="33866"/>
    <cellStyle name="計算 23 4 4 2 3" xfId="33867"/>
    <cellStyle name="計算 23 4 4 3" xfId="33868"/>
    <cellStyle name="計算 23 4 4 3 2" xfId="33869"/>
    <cellStyle name="計算 23 4 4 3 3" xfId="33870"/>
    <cellStyle name="計算 23 4 4 4" xfId="33871"/>
    <cellStyle name="計算 23 4 4 5" xfId="33872"/>
    <cellStyle name="計算 23 4 5" xfId="33873"/>
    <cellStyle name="計算 23 4 5 2" xfId="33874"/>
    <cellStyle name="計算 23 4 5 2 2" xfId="33875"/>
    <cellStyle name="計算 23 4 5 2 3" xfId="33876"/>
    <cellStyle name="計算 23 4 5 3" xfId="33877"/>
    <cellStyle name="計算 23 4 5 3 2" xfId="33878"/>
    <cellStyle name="計算 23 4 5 3 3" xfId="33879"/>
    <cellStyle name="計算 23 4 5 4" xfId="33880"/>
    <cellStyle name="計算 23 4 5 5" xfId="33881"/>
    <cellStyle name="計算 23 4 6" xfId="33882"/>
    <cellStyle name="計算 23 4 6 2" xfId="33883"/>
    <cellStyle name="計算 23 4 6 2 2" xfId="33884"/>
    <cellStyle name="計算 23 4 6 2 3" xfId="33885"/>
    <cellStyle name="計算 23 4 6 3" xfId="33886"/>
    <cellStyle name="計算 23 4 6 3 2" xfId="33887"/>
    <cellStyle name="計算 23 4 6 3 3" xfId="33888"/>
    <cellStyle name="計算 23 4 6 4" xfId="33889"/>
    <cellStyle name="計算 23 4 6 5" xfId="33890"/>
    <cellStyle name="計算 23 4 7" xfId="33891"/>
    <cellStyle name="計算 23 4 7 2" xfId="33892"/>
    <cellStyle name="計算 23 4 7 3" xfId="33893"/>
    <cellStyle name="計算 23 4 8" xfId="33894"/>
    <cellStyle name="計算 23 4 8 2" xfId="33895"/>
    <cellStyle name="計算 23 4 8 3" xfId="33896"/>
    <cellStyle name="計算 23 4 9" xfId="33897"/>
    <cellStyle name="計算 23 5" xfId="33898"/>
    <cellStyle name="計算 23 5 2" xfId="33899"/>
    <cellStyle name="計算 23 5 2 2" xfId="33900"/>
    <cellStyle name="計算 23 5 2 3" xfId="33901"/>
    <cellStyle name="計算 23 5 3" xfId="33902"/>
    <cellStyle name="計算 23 5 3 2" xfId="33903"/>
    <cellStyle name="計算 23 5 3 3" xfId="33904"/>
    <cellStyle name="計算 23 5 4" xfId="33905"/>
    <cellStyle name="計算 23 5 5" xfId="33906"/>
    <cellStyle name="計算 23 6" xfId="33907"/>
    <cellStyle name="計算 23 6 2" xfId="33908"/>
    <cellStyle name="計算 23 6 2 2" xfId="33909"/>
    <cellStyle name="計算 23 6 2 3" xfId="33910"/>
    <cellStyle name="計算 23 6 3" xfId="33911"/>
    <cellStyle name="計算 23 6 3 2" xfId="33912"/>
    <cellStyle name="計算 23 6 3 3" xfId="33913"/>
    <cellStyle name="計算 23 6 4" xfId="33914"/>
    <cellStyle name="計算 23 6 5" xfId="33915"/>
    <cellStyle name="計算 23 7" xfId="33916"/>
    <cellStyle name="計算 23 7 2" xfId="33917"/>
    <cellStyle name="計算 23 7 2 2" xfId="33918"/>
    <cellStyle name="計算 23 7 2 3" xfId="33919"/>
    <cellStyle name="計算 23 7 3" xfId="33920"/>
    <cellStyle name="計算 23 7 3 2" xfId="33921"/>
    <cellStyle name="計算 23 7 3 3" xfId="33922"/>
    <cellStyle name="計算 23 7 4" xfId="33923"/>
    <cellStyle name="計算 23 7 5" xfId="33924"/>
    <cellStyle name="計算 23 8" xfId="33925"/>
    <cellStyle name="計算 23 8 2" xfId="33926"/>
    <cellStyle name="計算 23 8 3" xfId="33927"/>
    <cellStyle name="計算 23 9" xfId="33928"/>
    <cellStyle name="計算 24" xfId="33929"/>
    <cellStyle name="計算 24 10" xfId="33930"/>
    <cellStyle name="計算 24 11" xfId="33931"/>
    <cellStyle name="計算 24 12" xfId="46111"/>
    <cellStyle name="計算 24 13" xfId="46349"/>
    <cellStyle name="計算 24 2" xfId="33932"/>
    <cellStyle name="計算 24 2 10" xfId="46286"/>
    <cellStyle name="計算 24 2 11" xfId="46518"/>
    <cellStyle name="計算 24 2 2" xfId="33933"/>
    <cellStyle name="計算 24 2 2 10" xfId="33934"/>
    <cellStyle name="計算 24 2 2 2" xfId="33935"/>
    <cellStyle name="計算 24 2 2 2 2" xfId="33936"/>
    <cellStyle name="計算 24 2 2 2 2 2" xfId="33937"/>
    <cellStyle name="計算 24 2 2 2 2 3" xfId="33938"/>
    <cellStyle name="計算 24 2 2 2 3" xfId="33939"/>
    <cellStyle name="計算 24 2 2 2 3 2" xfId="33940"/>
    <cellStyle name="計算 24 2 2 2 3 3" xfId="33941"/>
    <cellStyle name="計算 24 2 2 2 4" xfId="33942"/>
    <cellStyle name="計算 24 2 2 2 5" xfId="33943"/>
    <cellStyle name="計算 24 2 2 3" xfId="33944"/>
    <cellStyle name="計算 24 2 2 3 2" xfId="33945"/>
    <cellStyle name="計算 24 2 2 3 2 2" xfId="33946"/>
    <cellStyle name="計算 24 2 2 3 2 3" xfId="33947"/>
    <cellStyle name="計算 24 2 2 3 3" xfId="33948"/>
    <cellStyle name="計算 24 2 2 3 3 2" xfId="33949"/>
    <cellStyle name="計算 24 2 2 3 3 3" xfId="33950"/>
    <cellStyle name="計算 24 2 2 3 4" xfId="33951"/>
    <cellStyle name="計算 24 2 2 3 5" xfId="33952"/>
    <cellStyle name="計算 24 2 2 4" xfId="33953"/>
    <cellStyle name="計算 24 2 2 4 2" xfId="33954"/>
    <cellStyle name="計算 24 2 2 4 2 2" xfId="33955"/>
    <cellStyle name="計算 24 2 2 4 2 3" xfId="33956"/>
    <cellStyle name="計算 24 2 2 4 3" xfId="33957"/>
    <cellStyle name="計算 24 2 2 4 3 2" xfId="33958"/>
    <cellStyle name="計算 24 2 2 4 3 3" xfId="33959"/>
    <cellStyle name="計算 24 2 2 4 4" xfId="33960"/>
    <cellStyle name="計算 24 2 2 4 5" xfId="33961"/>
    <cellStyle name="計算 24 2 2 5" xfId="33962"/>
    <cellStyle name="計算 24 2 2 5 2" xfId="33963"/>
    <cellStyle name="計算 24 2 2 5 2 2" xfId="33964"/>
    <cellStyle name="計算 24 2 2 5 2 3" xfId="33965"/>
    <cellStyle name="計算 24 2 2 5 3" xfId="33966"/>
    <cellStyle name="計算 24 2 2 5 3 2" xfId="33967"/>
    <cellStyle name="計算 24 2 2 5 3 3" xfId="33968"/>
    <cellStyle name="計算 24 2 2 5 4" xfId="33969"/>
    <cellStyle name="計算 24 2 2 5 5" xfId="33970"/>
    <cellStyle name="計算 24 2 2 6" xfId="33971"/>
    <cellStyle name="計算 24 2 2 6 2" xfId="33972"/>
    <cellStyle name="計算 24 2 2 6 2 2" xfId="33973"/>
    <cellStyle name="計算 24 2 2 6 2 3" xfId="33974"/>
    <cellStyle name="計算 24 2 2 6 3" xfId="33975"/>
    <cellStyle name="計算 24 2 2 6 3 2" xfId="33976"/>
    <cellStyle name="計算 24 2 2 6 3 3" xfId="33977"/>
    <cellStyle name="計算 24 2 2 6 4" xfId="33978"/>
    <cellStyle name="計算 24 2 2 6 5" xfId="33979"/>
    <cellStyle name="計算 24 2 2 7" xfId="33980"/>
    <cellStyle name="計算 24 2 2 7 2" xfId="33981"/>
    <cellStyle name="計算 24 2 2 7 3" xfId="33982"/>
    <cellStyle name="計算 24 2 2 8" xfId="33983"/>
    <cellStyle name="計算 24 2 2 8 2" xfId="33984"/>
    <cellStyle name="計算 24 2 2 8 3" xfId="33985"/>
    <cellStyle name="計算 24 2 2 9" xfId="33986"/>
    <cellStyle name="計算 24 2 3" xfId="33987"/>
    <cellStyle name="計算 24 2 3 10" xfId="33988"/>
    <cellStyle name="計算 24 2 3 2" xfId="33989"/>
    <cellStyle name="計算 24 2 3 2 2" xfId="33990"/>
    <cellStyle name="計算 24 2 3 2 2 2" xfId="33991"/>
    <cellStyle name="計算 24 2 3 2 2 3" xfId="33992"/>
    <cellStyle name="計算 24 2 3 2 3" xfId="33993"/>
    <cellStyle name="計算 24 2 3 2 3 2" xfId="33994"/>
    <cellStyle name="計算 24 2 3 2 3 3" xfId="33995"/>
    <cellStyle name="計算 24 2 3 2 4" xfId="33996"/>
    <cellStyle name="計算 24 2 3 2 5" xfId="33997"/>
    <cellStyle name="計算 24 2 3 3" xfId="33998"/>
    <cellStyle name="計算 24 2 3 3 2" xfId="33999"/>
    <cellStyle name="計算 24 2 3 3 2 2" xfId="34000"/>
    <cellStyle name="計算 24 2 3 3 2 3" xfId="34001"/>
    <cellStyle name="計算 24 2 3 3 3" xfId="34002"/>
    <cellStyle name="計算 24 2 3 3 3 2" xfId="34003"/>
    <cellStyle name="計算 24 2 3 3 3 3" xfId="34004"/>
    <cellStyle name="計算 24 2 3 3 4" xfId="34005"/>
    <cellStyle name="計算 24 2 3 3 5" xfId="34006"/>
    <cellStyle name="計算 24 2 3 4" xfId="34007"/>
    <cellStyle name="計算 24 2 3 4 2" xfId="34008"/>
    <cellStyle name="計算 24 2 3 4 2 2" xfId="34009"/>
    <cellStyle name="計算 24 2 3 4 2 3" xfId="34010"/>
    <cellStyle name="計算 24 2 3 4 3" xfId="34011"/>
    <cellStyle name="計算 24 2 3 4 3 2" xfId="34012"/>
    <cellStyle name="計算 24 2 3 4 3 3" xfId="34013"/>
    <cellStyle name="計算 24 2 3 4 4" xfId="34014"/>
    <cellStyle name="計算 24 2 3 4 5" xfId="34015"/>
    <cellStyle name="計算 24 2 3 5" xfId="34016"/>
    <cellStyle name="計算 24 2 3 5 2" xfId="34017"/>
    <cellStyle name="計算 24 2 3 5 2 2" xfId="34018"/>
    <cellStyle name="計算 24 2 3 5 2 3" xfId="34019"/>
    <cellStyle name="計算 24 2 3 5 3" xfId="34020"/>
    <cellStyle name="計算 24 2 3 5 3 2" xfId="34021"/>
    <cellStyle name="計算 24 2 3 5 3 3" xfId="34022"/>
    <cellStyle name="計算 24 2 3 5 4" xfId="34023"/>
    <cellStyle name="計算 24 2 3 5 5" xfId="34024"/>
    <cellStyle name="計算 24 2 3 6" xfId="34025"/>
    <cellStyle name="計算 24 2 3 6 2" xfId="34026"/>
    <cellStyle name="計算 24 2 3 6 2 2" xfId="34027"/>
    <cellStyle name="計算 24 2 3 6 2 3" xfId="34028"/>
    <cellStyle name="計算 24 2 3 6 3" xfId="34029"/>
    <cellStyle name="計算 24 2 3 6 3 2" xfId="34030"/>
    <cellStyle name="計算 24 2 3 6 3 3" xfId="34031"/>
    <cellStyle name="計算 24 2 3 6 4" xfId="34032"/>
    <cellStyle name="計算 24 2 3 6 5" xfId="34033"/>
    <cellStyle name="計算 24 2 3 7" xfId="34034"/>
    <cellStyle name="計算 24 2 3 7 2" xfId="34035"/>
    <cellStyle name="計算 24 2 3 7 3" xfId="34036"/>
    <cellStyle name="計算 24 2 3 8" xfId="34037"/>
    <cellStyle name="計算 24 2 3 8 2" xfId="34038"/>
    <cellStyle name="計算 24 2 3 8 3" xfId="34039"/>
    <cellStyle name="計算 24 2 3 9" xfId="34040"/>
    <cellStyle name="計算 24 2 4" xfId="34041"/>
    <cellStyle name="計算 24 2 4 2" xfId="34042"/>
    <cellStyle name="計算 24 2 4 2 2" xfId="34043"/>
    <cellStyle name="計算 24 2 4 2 3" xfId="34044"/>
    <cellStyle name="計算 24 2 4 3" xfId="34045"/>
    <cellStyle name="計算 24 2 4 3 2" xfId="34046"/>
    <cellStyle name="計算 24 2 4 3 3" xfId="34047"/>
    <cellStyle name="計算 24 2 4 4" xfId="34048"/>
    <cellStyle name="計算 24 2 4 5" xfId="34049"/>
    <cellStyle name="計算 24 2 5" xfId="34050"/>
    <cellStyle name="計算 24 2 5 2" xfId="34051"/>
    <cellStyle name="計算 24 2 5 2 2" xfId="34052"/>
    <cellStyle name="計算 24 2 5 2 3" xfId="34053"/>
    <cellStyle name="計算 24 2 5 3" xfId="34054"/>
    <cellStyle name="計算 24 2 5 3 2" xfId="34055"/>
    <cellStyle name="計算 24 2 5 3 3" xfId="34056"/>
    <cellStyle name="計算 24 2 5 4" xfId="34057"/>
    <cellStyle name="計算 24 2 5 5" xfId="34058"/>
    <cellStyle name="計算 24 2 6" xfId="34059"/>
    <cellStyle name="計算 24 2 6 2" xfId="34060"/>
    <cellStyle name="計算 24 2 6 2 2" xfId="34061"/>
    <cellStyle name="計算 24 2 6 2 3" xfId="34062"/>
    <cellStyle name="計算 24 2 6 3" xfId="34063"/>
    <cellStyle name="計算 24 2 6 3 2" xfId="34064"/>
    <cellStyle name="計算 24 2 6 3 3" xfId="34065"/>
    <cellStyle name="計算 24 2 6 4" xfId="34066"/>
    <cellStyle name="計算 24 2 6 5" xfId="34067"/>
    <cellStyle name="計算 24 2 7" xfId="34068"/>
    <cellStyle name="計算 24 2 7 2" xfId="34069"/>
    <cellStyle name="計算 24 2 7 3" xfId="34070"/>
    <cellStyle name="計算 24 2 8" xfId="34071"/>
    <cellStyle name="計算 24 2 9" xfId="34072"/>
    <cellStyle name="計算 24 3" xfId="34073"/>
    <cellStyle name="計算 24 3 10" xfId="34074"/>
    <cellStyle name="計算 24 3 2" xfId="34075"/>
    <cellStyle name="計算 24 3 2 2" xfId="34076"/>
    <cellStyle name="計算 24 3 2 2 2" xfId="34077"/>
    <cellStyle name="計算 24 3 2 2 3" xfId="34078"/>
    <cellStyle name="計算 24 3 2 3" xfId="34079"/>
    <cellStyle name="計算 24 3 2 3 2" xfId="34080"/>
    <cellStyle name="計算 24 3 2 3 3" xfId="34081"/>
    <cellStyle name="計算 24 3 2 4" xfId="34082"/>
    <cellStyle name="計算 24 3 2 5" xfId="34083"/>
    <cellStyle name="計算 24 3 3" xfId="34084"/>
    <cellStyle name="計算 24 3 3 2" xfId="34085"/>
    <cellStyle name="計算 24 3 3 2 2" xfId="34086"/>
    <cellStyle name="計算 24 3 3 2 3" xfId="34087"/>
    <cellStyle name="計算 24 3 3 3" xfId="34088"/>
    <cellStyle name="計算 24 3 3 3 2" xfId="34089"/>
    <cellStyle name="計算 24 3 3 3 3" xfId="34090"/>
    <cellStyle name="計算 24 3 3 4" xfId="34091"/>
    <cellStyle name="計算 24 3 3 5" xfId="34092"/>
    <cellStyle name="計算 24 3 4" xfId="34093"/>
    <cellStyle name="計算 24 3 4 2" xfId="34094"/>
    <cellStyle name="計算 24 3 4 2 2" xfId="34095"/>
    <cellStyle name="計算 24 3 4 2 3" xfId="34096"/>
    <cellStyle name="計算 24 3 4 3" xfId="34097"/>
    <cellStyle name="計算 24 3 4 3 2" xfId="34098"/>
    <cellStyle name="計算 24 3 4 3 3" xfId="34099"/>
    <cellStyle name="計算 24 3 4 4" xfId="34100"/>
    <cellStyle name="計算 24 3 4 5" xfId="34101"/>
    <cellStyle name="計算 24 3 5" xfId="34102"/>
    <cellStyle name="計算 24 3 5 2" xfId="34103"/>
    <cellStyle name="計算 24 3 5 2 2" xfId="34104"/>
    <cellStyle name="計算 24 3 5 2 3" xfId="34105"/>
    <cellStyle name="計算 24 3 5 3" xfId="34106"/>
    <cellStyle name="計算 24 3 5 3 2" xfId="34107"/>
    <cellStyle name="計算 24 3 5 3 3" xfId="34108"/>
    <cellStyle name="計算 24 3 5 4" xfId="34109"/>
    <cellStyle name="計算 24 3 5 5" xfId="34110"/>
    <cellStyle name="計算 24 3 6" xfId="34111"/>
    <cellStyle name="計算 24 3 6 2" xfId="34112"/>
    <cellStyle name="計算 24 3 6 2 2" xfId="34113"/>
    <cellStyle name="計算 24 3 6 2 3" xfId="34114"/>
    <cellStyle name="計算 24 3 6 3" xfId="34115"/>
    <cellStyle name="計算 24 3 6 3 2" xfId="34116"/>
    <cellStyle name="計算 24 3 6 3 3" xfId="34117"/>
    <cellStyle name="計算 24 3 6 4" xfId="34118"/>
    <cellStyle name="計算 24 3 6 5" xfId="34119"/>
    <cellStyle name="計算 24 3 7" xfId="34120"/>
    <cellStyle name="計算 24 3 7 2" xfId="34121"/>
    <cellStyle name="計算 24 3 7 3" xfId="34122"/>
    <cellStyle name="計算 24 3 8" xfId="34123"/>
    <cellStyle name="計算 24 3 8 2" xfId="34124"/>
    <cellStyle name="計算 24 3 8 3" xfId="34125"/>
    <cellStyle name="計算 24 3 9" xfId="34126"/>
    <cellStyle name="計算 24 4" xfId="34127"/>
    <cellStyle name="計算 24 4 10" xfId="34128"/>
    <cellStyle name="計算 24 4 2" xfId="34129"/>
    <cellStyle name="計算 24 4 2 2" xfId="34130"/>
    <cellStyle name="計算 24 4 2 2 2" xfId="34131"/>
    <cellStyle name="計算 24 4 2 2 3" xfId="34132"/>
    <cellStyle name="計算 24 4 2 3" xfId="34133"/>
    <cellStyle name="計算 24 4 2 3 2" xfId="34134"/>
    <cellStyle name="計算 24 4 2 3 3" xfId="34135"/>
    <cellStyle name="計算 24 4 2 4" xfId="34136"/>
    <cellStyle name="計算 24 4 2 5" xfId="34137"/>
    <cellStyle name="計算 24 4 3" xfId="34138"/>
    <cellStyle name="計算 24 4 3 2" xfId="34139"/>
    <cellStyle name="計算 24 4 3 2 2" xfId="34140"/>
    <cellStyle name="計算 24 4 3 2 3" xfId="34141"/>
    <cellStyle name="計算 24 4 3 3" xfId="34142"/>
    <cellStyle name="計算 24 4 3 3 2" xfId="34143"/>
    <cellStyle name="計算 24 4 3 3 3" xfId="34144"/>
    <cellStyle name="計算 24 4 3 4" xfId="34145"/>
    <cellStyle name="計算 24 4 3 5" xfId="34146"/>
    <cellStyle name="計算 24 4 4" xfId="34147"/>
    <cellStyle name="計算 24 4 4 2" xfId="34148"/>
    <cellStyle name="計算 24 4 4 2 2" xfId="34149"/>
    <cellStyle name="計算 24 4 4 2 3" xfId="34150"/>
    <cellStyle name="計算 24 4 4 3" xfId="34151"/>
    <cellStyle name="計算 24 4 4 3 2" xfId="34152"/>
    <cellStyle name="計算 24 4 4 3 3" xfId="34153"/>
    <cellStyle name="計算 24 4 4 4" xfId="34154"/>
    <cellStyle name="計算 24 4 4 5" xfId="34155"/>
    <cellStyle name="計算 24 4 5" xfId="34156"/>
    <cellStyle name="計算 24 4 5 2" xfId="34157"/>
    <cellStyle name="計算 24 4 5 2 2" xfId="34158"/>
    <cellStyle name="計算 24 4 5 2 3" xfId="34159"/>
    <cellStyle name="計算 24 4 5 3" xfId="34160"/>
    <cellStyle name="計算 24 4 5 3 2" xfId="34161"/>
    <cellStyle name="計算 24 4 5 3 3" xfId="34162"/>
    <cellStyle name="計算 24 4 5 4" xfId="34163"/>
    <cellStyle name="計算 24 4 5 5" xfId="34164"/>
    <cellStyle name="計算 24 4 6" xfId="34165"/>
    <cellStyle name="計算 24 4 6 2" xfId="34166"/>
    <cellStyle name="計算 24 4 6 2 2" xfId="34167"/>
    <cellStyle name="計算 24 4 6 2 3" xfId="34168"/>
    <cellStyle name="計算 24 4 6 3" xfId="34169"/>
    <cellStyle name="計算 24 4 6 3 2" xfId="34170"/>
    <cellStyle name="計算 24 4 6 3 3" xfId="34171"/>
    <cellStyle name="計算 24 4 6 4" xfId="34172"/>
    <cellStyle name="計算 24 4 6 5" xfId="34173"/>
    <cellStyle name="計算 24 4 7" xfId="34174"/>
    <cellStyle name="計算 24 4 7 2" xfId="34175"/>
    <cellStyle name="計算 24 4 7 3" xfId="34176"/>
    <cellStyle name="計算 24 4 8" xfId="34177"/>
    <cellStyle name="計算 24 4 8 2" xfId="34178"/>
    <cellStyle name="計算 24 4 8 3" xfId="34179"/>
    <cellStyle name="計算 24 4 9" xfId="34180"/>
    <cellStyle name="計算 24 5" xfId="34181"/>
    <cellStyle name="計算 24 5 2" xfId="34182"/>
    <cellStyle name="計算 24 5 2 2" xfId="34183"/>
    <cellStyle name="計算 24 5 2 3" xfId="34184"/>
    <cellStyle name="計算 24 5 3" xfId="34185"/>
    <cellStyle name="計算 24 5 3 2" xfId="34186"/>
    <cellStyle name="計算 24 5 3 3" xfId="34187"/>
    <cellStyle name="計算 24 5 4" xfId="34188"/>
    <cellStyle name="計算 24 5 5" xfId="34189"/>
    <cellStyle name="計算 24 6" xfId="34190"/>
    <cellStyle name="計算 24 6 2" xfId="34191"/>
    <cellStyle name="計算 24 6 2 2" xfId="34192"/>
    <cellStyle name="計算 24 6 2 3" xfId="34193"/>
    <cellStyle name="計算 24 6 3" xfId="34194"/>
    <cellStyle name="計算 24 6 3 2" xfId="34195"/>
    <cellStyle name="計算 24 6 3 3" xfId="34196"/>
    <cellStyle name="計算 24 6 4" xfId="34197"/>
    <cellStyle name="計算 24 6 5" xfId="34198"/>
    <cellStyle name="計算 24 7" xfId="34199"/>
    <cellStyle name="計算 24 7 2" xfId="34200"/>
    <cellStyle name="計算 24 7 2 2" xfId="34201"/>
    <cellStyle name="計算 24 7 2 3" xfId="34202"/>
    <cellStyle name="計算 24 7 3" xfId="34203"/>
    <cellStyle name="計算 24 7 3 2" xfId="34204"/>
    <cellStyle name="計算 24 7 3 3" xfId="34205"/>
    <cellStyle name="計算 24 7 4" xfId="34206"/>
    <cellStyle name="計算 24 7 5" xfId="34207"/>
    <cellStyle name="計算 24 8" xfId="34208"/>
    <cellStyle name="計算 24 8 2" xfId="34209"/>
    <cellStyle name="計算 24 8 3" xfId="34210"/>
    <cellStyle name="計算 24 9" xfId="34211"/>
    <cellStyle name="計算 25" xfId="34212"/>
    <cellStyle name="計算 25 10" xfId="34213"/>
    <cellStyle name="計算 25 11" xfId="34214"/>
    <cellStyle name="計算 25 12" xfId="46112"/>
    <cellStyle name="計算 25 13" xfId="46350"/>
    <cellStyle name="計算 25 2" xfId="34215"/>
    <cellStyle name="計算 25 2 10" xfId="46287"/>
    <cellStyle name="計算 25 2 11" xfId="46519"/>
    <cellStyle name="計算 25 2 2" xfId="34216"/>
    <cellStyle name="計算 25 2 2 10" xfId="34217"/>
    <cellStyle name="計算 25 2 2 2" xfId="34218"/>
    <cellStyle name="計算 25 2 2 2 2" xfId="34219"/>
    <cellStyle name="計算 25 2 2 2 2 2" xfId="34220"/>
    <cellStyle name="計算 25 2 2 2 2 3" xfId="34221"/>
    <cellStyle name="計算 25 2 2 2 3" xfId="34222"/>
    <cellStyle name="計算 25 2 2 2 3 2" xfId="34223"/>
    <cellStyle name="計算 25 2 2 2 3 3" xfId="34224"/>
    <cellStyle name="計算 25 2 2 2 4" xfId="34225"/>
    <cellStyle name="計算 25 2 2 2 5" xfId="34226"/>
    <cellStyle name="計算 25 2 2 3" xfId="34227"/>
    <cellStyle name="計算 25 2 2 3 2" xfId="34228"/>
    <cellStyle name="計算 25 2 2 3 2 2" xfId="34229"/>
    <cellStyle name="計算 25 2 2 3 2 3" xfId="34230"/>
    <cellStyle name="計算 25 2 2 3 3" xfId="34231"/>
    <cellStyle name="計算 25 2 2 3 3 2" xfId="34232"/>
    <cellStyle name="計算 25 2 2 3 3 3" xfId="34233"/>
    <cellStyle name="計算 25 2 2 3 4" xfId="34234"/>
    <cellStyle name="計算 25 2 2 3 5" xfId="34235"/>
    <cellStyle name="計算 25 2 2 4" xfId="34236"/>
    <cellStyle name="計算 25 2 2 4 2" xfId="34237"/>
    <cellStyle name="計算 25 2 2 4 2 2" xfId="34238"/>
    <cellStyle name="計算 25 2 2 4 2 3" xfId="34239"/>
    <cellStyle name="計算 25 2 2 4 3" xfId="34240"/>
    <cellStyle name="計算 25 2 2 4 3 2" xfId="34241"/>
    <cellStyle name="計算 25 2 2 4 3 3" xfId="34242"/>
    <cellStyle name="計算 25 2 2 4 4" xfId="34243"/>
    <cellStyle name="計算 25 2 2 4 5" xfId="34244"/>
    <cellStyle name="計算 25 2 2 5" xfId="34245"/>
    <cellStyle name="計算 25 2 2 5 2" xfId="34246"/>
    <cellStyle name="計算 25 2 2 5 2 2" xfId="34247"/>
    <cellStyle name="計算 25 2 2 5 2 3" xfId="34248"/>
    <cellStyle name="計算 25 2 2 5 3" xfId="34249"/>
    <cellStyle name="計算 25 2 2 5 3 2" xfId="34250"/>
    <cellStyle name="計算 25 2 2 5 3 3" xfId="34251"/>
    <cellStyle name="計算 25 2 2 5 4" xfId="34252"/>
    <cellStyle name="計算 25 2 2 5 5" xfId="34253"/>
    <cellStyle name="計算 25 2 2 6" xfId="34254"/>
    <cellStyle name="計算 25 2 2 6 2" xfId="34255"/>
    <cellStyle name="計算 25 2 2 6 2 2" xfId="34256"/>
    <cellStyle name="計算 25 2 2 6 2 3" xfId="34257"/>
    <cellStyle name="計算 25 2 2 6 3" xfId="34258"/>
    <cellStyle name="計算 25 2 2 6 3 2" xfId="34259"/>
    <cellStyle name="計算 25 2 2 6 3 3" xfId="34260"/>
    <cellStyle name="計算 25 2 2 6 4" xfId="34261"/>
    <cellStyle name="計算 25 2 2 6 5" xfId="34262"/>
    <cellStyle name="計算 25 2 2 7" xfId="34263"/>
    <cellStyle name="計算 25 2 2 7 2" xfId="34264"/>
    <cellStyle name="計算 25 2 2 7 3" xfId="34265"/>
    <cellStyle name="計算 25 2 2 8" xfId="34266"/>
    <cellStyle name="計算 25 2 2 8 2" xfId="34267"/>
    <cellStyle name="計算 25 2 2 8 3" xfId="34268"/>
    <cellStyle name="計算 25 2 2 9" xfId="34269"/>
    <cellStyle name="計算 25 2 3" xfId="34270"/>
    <cellStyle name="計算 25 2 3 10" xfId="34271"/>
    <cellStyle name="計算 25 2 3 2" xfId="34272"/>
    <cellStyle name="計算 25 2 3 2 2" xfId="34273"/>
    <cellStyle name="計算 25 2 3 2 2 2" xfId="34274"/>
    <cellStyle name="計算 25 2 3 2 2 3" xfId="34275"/>
    <cellStyle name="計算 25 2 3 2 3" xfId="34276"/>
    <cellStyle name="計算 25 2 3 2 3 2" xfId="34277"/>
    <cellStyle name="計算 25 2 3 2 3 3" xfId="34278"/>
    <cellStyle name="計算 25 2 3 2 4" xfId="34279"/>
    <cellStyle name="計算 25 2 3 2 5" xfId="34280"/>
    <cellStyle name="計算 25 2 3 3" xfId="34281"/>
    <cellStyle name="計算 25 2 3 3 2" xfId="34282"/>
    <cellStyle name="計算 25 2 3 3 2 2" xfId="34283"/>
    <cellStyle name="計算 25 2 3 3 2 3" xfId="34284"/>
    <cellStyle name="計算 25 2 3 3 3" xfId="34285"/>
    <cellStyle name="計算 25 2 3 3 3 2" xfId="34286"/>
    <cellStyle name="計算 25 2 3 3 3 3" xfId="34287"/>
    <cellStyle name="計算 25 2 3 3 4" xfId="34288"/>
    <cellStyle name="計算 25 2 3 3 5" xfId="34289"/>
    <cellStyle name="計算 25 2 3 4" xfId="34290"/>
    <cellStyle name="計算 25 2 3 4 2" xfId="34291"/>
    <cellStyle name="計算 25 2 3 4 2 2" xfId="34292"/>
    <cellStyle name="計算 25 2 3 4 2 3" xfId="34293"/>
    <cellStyle name="計算 25 2 3 4 3" xfId="34294"/>
    <cellStyle name="計算 25 2 3 4 3 2" xfId="34295"/>
    <cellStyle name="計算 25 2 3 4 3 3" xfId="34296"/>
    <cellStyle name="計算 25 2 3 4 4" xfId="34297"/>
    <cellStyle name="計算 25 2 3 4 5" xfId="34298"/>
    <cellStyle name="計算 25 2 3 5" xfId="34299"/>
    <cellStyle name="計算 25 2 3 5 2" xfId="34300"/>
    <cellStyle name="計算 25 2 3 5 2 2" xfId="34301"/>
    <cellStyle name="計算 25 2 3 5 2 3" xfId="34302"/>
    <cellStyle name="計算 25 2 3 5 3" xfId="34303"/>
    <cellStyle name="計算 25 2 3 5 3 2" xfId="34304"/>
    <cellStyle name="計算 25 2 3 5 3 3" xfId="34305"/>
    <cellStyle name="計算 25 2 3 5 4" xfId="34306"/>
    <cellStyle name="計算 25 2 3 5 5" xfId="34307"/>
    <cellStyle name="計算 25 2 3 6" xfId="34308"/>
    <cellStyle name="計算 25 2 3 6 2" xfId="34309"/>
    <cellStyle name="計算 25 2 3 6 2 2" xfId="34310"/>
    <cellStyle name="計算 25 2 3 6 2 3" xfId="34311"/>
    <cellStyle name="計算 25 2 3 6 3" xfId="34312"/>
    <cellStyle name="計算 25 2 3 6 3 2" xfId="34313"/>
    <cellStyle name="計算 25 2 3 6 3 3" xfId="34314"/>
    <cellStyle name="計算 25 2 3 6 4" xfId="34315"/>
    <cellStyle name="計算 25 2 3 6 5" xfId="34316"/>
    <cellStyle name="計算 25 2 3 7" xfId="34317"/>
    <cellStyle name="計算 25 2 3 7 2" xfId="34318"/>
    <cellStyle name="計算 25 2 3 7 3" xfId="34319"/>
    <cellStyle name="計算 25 2 3 8" xfId="34320"/>
    <cellStyle name="計算 25 2 3 8 2" xfId="34321"/>
    <cellStyle name="計算 25 2 3 8 3" xfId="34322"/>
    <cellStyle name="計算 25 2 3 9" xfId="34323"/>
    <cellStyle name="計算 25 2 4" xfId="34324"/>
    <cellStyle name="計算 25 2 4 2" xfId="34325"/>
    <cellStyle name="計算 25 2 4 2 2" xfId="34326"/>
    <cellStyle name="計算 25 2 4 2 3" xfId="34327"/>
    <cellStyle name="計算 25 2 4 3" xfId="34328"/>
    <cellStyle name="計算 25 2 4 3 2" xfId="34329"/>
    <cellStyle name="計算 25 2 4 3 3" xfId="34330"/>
    <cellStyle name="計算 25 2 4 4" xfId="34331"/>
    <cellStyle name="計算 25 2 4 5" xfId="34332"/>
    <cellStyle name="計算 25 2 5" xfId="34333"/>
    <cellStyle name="計算 25 2 5 2" xfId="34334"/>
    <cellStyle name="計算 25 2 5 2 2" xfId="34335"/>
    <cellStyle name="計算 25 2 5 2 3" xfId="34336"/>
    <cellStyle name="計算 25 2 5 3" xfId="34337"/>
    <cellStyle name="計算 25 2 5 3 2" xfId="34338"/>
    <cellStyle name="計算 25 2 5 3 3" xfId="34339"/>
    <cellStyle name="計算 25 2 5 4" xfId="34340"/>
    <cellStyle name="計算 25 2 5 5" xfId="34341"/>
    <cellStyle name="計算 25 2 6" xfId="34342"/>
    <cellStyle name="計算 25 2 6 2" xfId="34343"/>
    <cellStyle name="計算 25 2 6 2 2" xfId="34344"/>
    <cellStyle name="計算 25 2 6 2 3" xfId="34345"/>
    <cellStyle name="計算 25 2 6 3" xfId="34346"/>
    <cellStyle name="計算 25 2 6 3 2" xfId="34347"/>
    <cellStyle name="計算 25 2 6 3 3" xfId="34348"/>
    <cellStyle name="計算 25 2 6 4" xfId="34349"/>
    <cellStyle name="計算 25 2 6 5" xfId="34350"/>
    <cellStyle name="計算 25 2 7" xfId="34351"/>
    <cellStyle name="計算 25 2 7 2" xfId="34352"/>
    <cellStyle name="計算 25 2 7 3" xfId="34353"/>
    <cellStyle name="計算 25 2 8" xfId="34354"/>
    <cellStyle name="計算 25 2 9" xfId="34355"/>
    <cellStyle name="計算 25 3" xfId="34356"/>
    <cellStyle name="計算 25 3 10" xfId="34357"/>
    <cellStyle name="計算 25 3 2" xfId="34358"/>
    <cellStyle name="計算 25 3 2 2" xfId="34359"/>
    <cellStyle name="計算 25 3 2 2 2" xfId="34360"/>
    <cellStyle name="計算 25 3 2 2 3" xfId="34361"/>
    <cellStyle name="計算 25 3 2 3" xfId="34362"/>
    <cellStyle name="計算 25 3 2 3 2" xfId="34363"/>
    <cellStyle name="計算 25 3 2 3 3" xfId="34364"/>
    <cellStyle name="計算 25 3 2 4" xfId="34365"/>
    <cellStyle name="計算 25 3 2 5" xfId="34366"/>
    <cellStyle name="計算 25 3 3" xfId="34367"/>
    <cellStyle name="計算 25 3 3 2" xfId="34368"/>
    <cellStyle name="計算 25 3 3 2 2" xfId="34369"/>
    <cellStyle name="計算 25 3 3 2 3" xfId="34370"/>
    <cellStyle name="計算 25 3 3 3" xfId="34371"/>
    <cellStyle name="計算 25 3 3 3 2" xfId="34372"/>
    <cellStyle name="計算 25 3 3 3 3" xfId="34373"/>
    <cellStyle name="計算 25 3 3 4" xfId="34374"/>
    <cellStyle name="計算 25 3 3 5" xfId="34375"/>
    <cellStyle name="計算 25 3 4" xfId="34376"/>
    <cellStyle name="計算 25 3 4 2" xfId="34377"/>
    <cellStyle name="計算 25 3 4 2 2" xfId="34378"/>
    <cellStyle name="計算 25 3 4 2 3" xfId="34379"/>
    <cellStyle name="計算 25 3 4 3" xfId="34380"/>
    <cellStyle name="計算 25 3 4 3 2" xfId="34381"/>
    <cellStyle name="計算 25 3 4 3 3" xfId="34382"/>
    <cellStyle name="計算 25 3 4 4" xfId="34383"/>
    <cellStyle name="計算 25 3 4 5" xfId="34384"/>
    <cellStyle name="計算 25 3 5" xfId="34385"/>
    <cellStyle name="計算 25 3 5 2" xfId="34386"/>
    <cellStyle name="計算 25 3 5 2 2" xfId="34387"/>
    <cellStyle name="計算 25 3 5 2 3" xfId="34388"/>
    <cellStyle name="計算 25 3 5 3" xfId="34389"/>
    <cellStyle name="計算 25 3 5 3 2" xfId="34390"/>
    <cellStyle name="計算 25 3 5 3 3" xfId="34391"/>
    <cellStyle name="計算 25 3 5 4" xfId="34392"/>
    <cellStyle name="計算 25 3 5 5" xfId="34393"/>
    <cellStyle name="計算 25 3 6" xfId="34394"/>
    <cellStyle name="計算 25 3 6 2" xfId="34395"/>
    <cellStyle name="計算 25 3 6 2 2" xfId="34396"/>
    <cellStyle name="計算 25 3 6 2 3" xfId="34397"/>
    <cellStyle name="計算 25 3 6 3" xfId="34398"/>
    <cellStyle name="計算 25 3 6 3 2" xfId="34399"/>
    <cellStyle name="計算 25 3 6 3 3" xfId="34400"/>
    <cellStyle name="計算 25 3 6 4" xfId="34401"/>
    <cellStyle name="計算 25 3 6 5" xfId="34402"/>
    <cellStyle name="計算 25 3 7" xfId="34403"/>
    <cellStyle name="計算 25 3 7 2" xfId="34404"/>
    <cellStyle name="計算 25 3 7 3" xfId="34405"/>
    <cellStyle name="計算 25 3 8" xfId="34406"/>
    <cellStyle name="計算 25 3 8 2" xfId="34407"/>
    <cellStyle name="計算 25 3 8 3" xfId="34408"/>
    <cellStyle name="計算 25 3 9" xfId="34409"/>
    <cellStyle name="計算 25 4" xfId="34410"/>
    <cellStyle name="計算 25 4 10" xfId="34411"/>
    <cellStyle name="計算 25 4 2" xfId="34412"/>
    <cellStyle name="計算 25 4 2 2" xfId="34413"/>
    <cellStyle name="計算 25 4 2 2 2" xfId="34414"/>
    <cellStyle name="計算 25 4 2 2 3" xfId="34415"/>
    <cellStyle name="計算 25 4 2 3" xfId="34416"/>
    <cellStyle name="計算 25 4 2 3 2" xfId="34417"/>
    <cellStyle name="計算 25 4 2 3 3" xfId="34418"/>
    <cellStyle name="計算 25 4 2 4" xfId="34419"/>
    <cellStyle name="計算 25 4 2 5" xfId="34420"/>
    <cellStyle name="計算 25 4 3" xfId="34421"/>
    <cellStyle name="計算 25 4 3 2" xfId="34422"/>
    <cellStyle name="計算 25 4 3 2 2" xfId="34423"/>
    <cellStyle name="計算 25 4 3 2 3" xfId="34424"/>
    <cellStyle name="計算 25 4 3 3" xfId="34425"/>
    <cellStyle name="計算 25 4 3 3 2" xfId="34426"/>
    <cellStyle name="計算 25 4 3 3 3" xfId="34427"/>
    <cellStyle name="計算 25 4 3 4" xfId="34428"/>
    <cellStyle name="計算 25 4 3 5" xfId="34429"/>
    <cellStyle name="計算 25 4 4" xfId="34430"/>
    <cellStyle name="計算 25 4 4 2" xfId="34431"/>
    <cellStyle name="計算 25 4 4 2 2" xfId="34432"/>
    <cellStyle name="計算 25 4 4 2 3" xfId="34433"/>
    <cellStyle name="計算 25 4 4 3" xfId="34434"/>
    <cellStyle name="計算 25 4 4 3 2" xfId="34435"/>
    <cellStyle name="計算 25 4 4 3 3" xfId="34436"/>
    <cellStyle name="計算 25 4 4 4" xfId="34437"/>
    <cellStyle name="計算 25 4 4 5" xfId="34438"/>
    <cellStyle name="計算 25 4 5" xfId="34439"/>
    <cellStyle name="計算 25 4 5 2" xfId="34440"/>
    <cellStyle name="計算 25 4 5 2 2" xfId="34441"/>
    <cellStyle name="計算 25 4 5 2 3" xfId="34442"/>
    <cellStyle name="計算 25 4 5 3" xfId="34443"/>
    <cellStyle name="計算 25 4 5 3 2" xfId="34444"/>
    <cellStyle name="計算 25 4 5 3 3" xfId="34445"/>
    <cellStyle name="計算 25 4 5 4" xfId="34446"/>
    <cellStyle name="計算 25 4 5 5" xfId="34447"/>
    <cellStyle name="計算 25 4 6" xfId="34448"/>
    <cellStyle name="計算 25 4 6 2" xfId="34449"/>
    <cellStyle name="計算 25 4 6 2 2" xfId="34450"/>
    <cellStyle name="計算 25 4 6 2 3" xfId="34451"/>
    <cellStyle name="計算 25 4 6 3" xfId="34452"/>
    <cellStyle name="計算 25 4 6 3 2" xfId="34453"/>
    <cellStyle name="計算 25 4 6 3 3" xfId="34454"/>
    <cellStyle name="計算 25 4 6 4" xfId="34455"/>
    <cellStyle name="計算 25 4 6 5" xfId="34456"/>
    <cellStyle name="計算 25 4 7" xfId="34457"/>
    <cellStyle name="計算 25 4 7 2" xfId="34458"/>
    <cellStyle name="計算 25 4 7 3" xfId="34459"/>
    <cellStyle name="計算 25 4 8" xfId="34460"/>
    <cellStyle name="計算 25 4 8 2" xfId="34461"/>
    <cellStyle name="計算 25 4 8 3" xfId="34462"/>
    <cellStyle name="計算 25 4 9" xfId="34463"/>
    <cellStyle name="計算 25 5" xfId="34464"/>
    <cellStyle name="計算 25 5 2" xfId="34465"/>
    <cellStyle name="計算 25 5 2 2" xfId="34466"/>
    <cellStyle name="計算 25 5 2 3" xfId="34467"/>
    <cellStyle name="計算 25 5 3" xfId="34468"/>
    <cellStyle name="計算 25 5 3 2" xfId="34469"/>
    <cellStyle name="計算 25 5 3 3" xfId="34470"/>
    <cellStyle name="計算 25 5 4" xfId="34471"/>
    <cellStyle name="計算 25 5 5" xfId="34472"/>
    <cellStyle name="計算 25 6" xfId="34473"/>
    <cellStyle name="計算 25 6 2" xfId="34474"/>
    <cellStyle name="計算 25 6 2 2" xfId="34475"/>
    <cellStyle name="計算 25 6 2 3" xfId="34476"/>
    <cellStyle name="計算 25 6 3" xfId="34477"/>
    <cellStyle name="計算 25 6 3 2" xfId="34478"/>
    <cellStyle name="計算 25 6 3 3" xfId="34479"/>
    <cellStyle name="計算 25 6 4" xfId="34480"/>
    <cellStyle name="計算 25 6 5" xfId="34481"/>
    <cellStyle name="計算 25 7" xfId="34482"/>
    <cellStyle name="計算 25 7 2" xfId="34483"/>
    <cellStyle name="計算 25 7 2 2" xfId="34484"/>
    <cellStyle name="計算 25 7 2 3" xfId="34485"/>
    <cellStyle name="計算 25 7 3" xfId="34486"/>
    <cellStyle name="計算 25 7 3 2" xfId="34487"/>
    <cellStyle name="計算 25 7 3 3" xfId="34488"/>
    <cellStyle name="計算 25 7 4" xfId="34489"/>
    <cellStyle name="計算 25 7 5" xfId="34490"/>
    <cellStyle name="計算 25 8" xfId="34491"/>
    <cellStyle name="計算 25 8 2" xfId="34492"/>
    <cellStyle name="計算 25 8 3" xfId="34493"/>
    <cellStyle name="計算 25 9" xfId="34494"/>
    <cellStyle name="計算 26" xfId="34495"/>
    <cellStyle name="計算 26 10" xfId="34496"/>
    <cellStyle name="計算 26 11" xfId="34497"/>
    <cellStyle name="計算 26 12" xfId="46113"/>
    <cellStyle name="計算 26 13" xfId="46351"/>
    <cellStyle name="計算 26 2" xfId="34498"/>
    <cellStyle name="計算 26 2 10" xfId="46288"/>
    <cellStyle name="計算 26 2 11" xfId="46520"/>
    <cellStyle name="計算 26 2 2" xfId="34499"/>
    <cellStyle name="計算 26 2 2 10" xfId="34500"/>
    <cellStyle name="計算 26 2 2 2" xfId="34501"/>
    <cellStyle name="計算 26 2 2 2 2" xfId="34502"/>
    <cellStyle name="計算 26 2 2 2 2 2" xfId="34503"/>
    <cellStyle name="計算 26 2 2 2 2 3" xfId="34504"/>
    <cellStyle name="計算 26 2 2 2 3" xfId="34505"/>
    <cellStyle name="計算 26 2 2 2 3 2" xfId="34506"/>
    <cellStyle name="計算 26 2 2 2 3 3" xfId="34507"/>
    <cellStyle name="計算 26 2 2 2 4" xfId="34508"/>
    <cellStyle name="計算 26 2 2 2 5" xfId="34509"/>
    <cellStyle name="計算 26 2 2 3" xfId="34510"/>
    <cellStyle name="計算 26 2 2 3 2" xfId="34511"/>
    <cellStyle name="計算 26 2 2 3 2 2" xfId="34512"/>
    <cellStyle name="計算 26 2 2 3 2 3" xfId="34513"/>
    <cellStyle name="計算 26 2 2 3 3" xfId="34514"/>
    <cellStyle name="計算 26 2 2 3 3 2" xfId="34515"/>
    <cellStyle name="計算 26 2 2 3 3 3" xfId="34516"/>
    <cellStyle name="計算 26 2 2 3 4" xfId="34517"/>
    <cellStyle name="計算 26 2 2 3 5" xfId="34518"/>
    <cellStyle name="計算 26 2 2 4" xfId="34519"/>
    <cellStyle name="計算 26 2 2 4 2" xfId="34520"/>
    <cellStyle name="計算 26 2 2 4 2 2" xfId="34521"/>
    <cellStyle name="計算 26 2 2 4 2 3" xfId="34522"/>
    <cellStyle name="計算 26 2 2 4 3" xfId="34523"/>
    <cellStyle name="計算 26 2 2 4 3 2" xfId="34524"/>
    <cellStyle name="計算 26 2 2 4 3 3" xfId="34525"/>
    <cellStyle name="計算 26 2 2 4 4" xfId="34526"/>
    <cellStyle name="計算 26 2 2 4 5" xfId="34527"/>
    <cellStyle name="計算 26 2 2 5" xfId="34528"/>
    <cellStyle name="計算 26 2 2 5 2" xfId="34529"/>
    <cellStyle name="計算 26 2 2 5 2 2" xfId="34530"/>
    <cellStyle name="計算 26 2 2 5 2 3" xfId="34531"/>
    <cellStyle name="計算 26 2 2 5 3" xfId="34532"/>
    <cellStyle name="計算 26 2 2 5 3 2" xfId="34533"/>
    <cellStyle name="計算 26 2 2 5 3 3" xfId="34534"/>
    <cellStyle name="計算 26 2 2 5 4" xfId="34535"/>
    <cellStyle name="計算 26 2 2 5 5" xfId="34536"/>
    <cellStyle name="計算 26 2 2 6" xfId="34537"/>
    <cellStyle name="計算 26 2 2 6 2" xfId="34538"/>
    <cellStyle name="計算 26 2 2 6 2 2" xfId="34539"/>
    <cellStyle name="計算 26 2 2 6 2 3" xfId="34540"/>
    <cellStyle name="計算 26 2 2 6 3" xfId="34541"/>
    <cellStyle name="計算 26 2 2 6 3 2" xfId="34542"/>
    <cellStyle name="計算 26 2 2 6 3 3" xfId="34543"/>
    <cellStyle name="計算 26 2 2 6 4" xfId="34544"/>
    <cellStyle name="計算 26 2 2 6 5" xfId="34545"/>
    <cellStyle name="計算 26 2 2 7" xfId="34546"/>
    <cellStyle name="計算 26 2 2 7 2" xfId="34547"/>
    <cellStyle name="計算 26 2 2 7 3" xfId="34548"/>
    <cellStyle name="計算 26 2 2 8" xfId="34549"/>
    <cellStyle name="計算 26 2 2 8 2" xfId="34550"/>
    <cellStyle name="計算 26 2 2 8 3" xfId="34551"/>
    <cellStyle name="計算 26 2 2 9" xfId="34552"/>
    <cellStyle name="計算 26 2 3" xfId="34553"/>
    <cellStyle name="計算 26 2 3 10" xfId="34554"/>
    <cellStyle name="計算 26 2 3 2" xfId="34555"/>
    <cellStyle name="計算 26 2 3 2 2" xfId="34556"/>
    <cellStyle name="計算 26 2 3 2 2 2" xfId="34557"/>
    <cellStyle name="計算 26 2 3 2 2 3" xfId="34558"/>
    <cellStyle name="計算 26 2 3 2 3" xfId="34559"/>
    <cellStyle name="計算 26 2 3 2 3 2" xfId="34560"/>
    <cellStyle name="計算 26 2 3 2 3 3" xfId="34561"/>
    <cellStyle name="計算 26 2 3 2 4" xfId="34562"/>
    <cellStyle name="計算 26 2 3 2 5" xfId="34563"/>
    <cellStyle name="計算 26 2 3 3" xfId="34564"/>
    <cellStyle name="計算 26 2 3 3 2" xfId="34565"/>
    <cellStyle name="計算 26 2 3 3 2 2" xfId="34566"/>
    <cellStyle name="計算 26 2 3 3 2 3" xfId="34567"/>
    <cellStyle name="計算 26 2 3 3 3" xfId="34568"/>
    <cellStyle name="計算 26 2 3 3 3 2" xfId="34569"/>
    <cellStyle name="計算 26 2 3 3 3 3" xfId="34570"/>
    <cellStyle name="計算 26 2 3 3 4" xfId="34571"/>
    <cellStyle name="計算 26 2 3 3 5" xfId="34572"/>
    <cellStyle name="計算 26 2 3 4" xfId="34573"/>
    <cellStyle name="計算 26 2 3 4 2" xfId="34574"/>
    <cellStyle name="計算 26 2 3 4 2 2" xfId="34575"/>
    <cellStyle name="計算 26 2 3 4 2 3" xfId="34576"/>
    <cellStyle name="計算 26 2 3 4 3" xfId="34577"/>
    <cellStyle name="計算 26 2 3 4 3 2" xfId="34578"/>
    <cellStyle name="計算 26 2 3 4 3 3" xfId="34579"/>
    <cellStyle name="計算 26 2 3 4 4" xfId="34580"/>
    <cellStyle name="計算 26 2 3 4 5" xfId="34581"/>
    <cellStyle name="計算 26 2 3 5" xfId="34582"/>
    <cellStyle name="計算 26 2 3 5 2" xfId="34583"/>
    <cellStyle name="計算 26 2 3 5 2 2" xfId="34584"/>
    <cellStyle name="計算 26 2 3 5 2 3" xfId="34585"/>
    <cellStyle name="計算 26 2 3 5 3" xfId="34586"/>
    <cellStyle name="計算 26 2 3 5 3 2" xfId="34587"/>
    <cellStyle name="計算 26 2 3 5 3 3" xfId="34588"/>
    <cellStyle name="計算 26 2 3 5 4" xfId="34589"/>
    <cellStyle name="計算 26 2 3 5 5" xfId="34590"/>
    <cellStyle name="計算 26 2 3 6" xfId="34591"/>
    <cellStyle name="計算 26 2 3 6 2" xfId="34592"/>
    <cellStyle name="計算 26 2 3 6 2 2" xfId="34593"/>
    <cellStyle name="計算 26 2 3 6 2 3" xfId="34594"/>
    <cellStyle name="計算 26 2 3 6 3" xfId="34595"/>
    <cellStyle name="計算 26 2 3 6 3 2" xfId="34596"/>
    <cellStyle name="計算 26 2 3 6 3 3" xfId="34597"/>
    <cellStyle name="計算 26 2 3 6 4" xfId="34598"/>
    <cellStyle name="計算 26 2 3 6 5" xfId="34599"/>
    <cellStyle name="計算 26 2 3 7" xfId="34600"/>
    <cellStyle name="計算 26 2 3 7 2" xfId="34601"/>
    <cellStyle name="計算 26 2 3 7 3" xfId="34602"/>
    <cellStyle name="計算 26 2 3 8" xfId="34603"/>
    <cellStyle name="計算 26 2 3 8 2" xfId="34604"/>
    <cellStyle name="計算 26 2 3 8 3" xfId="34605"/>
    <cellStyle name="計算 26 2 3 9" xfId="34606"/>
    <cellStyle name="計算 26 2 4" xfId="34607"/>
    <cellStyle name="計算 26 2 4 2" xfId="34608"/>
    <cellStyle name="計算 26 2 4 2 2" xfId="34609"/>
    <cellStyle name="計算 26 2 4 2 3" xfId="34610"/>
    <cellStyle name="計算 26 2 4 3" xfId="34611"/>
    <cellStyle name="計算 26 2 4 3 2" xfId="34612"/>
    <cellStyle name="計算 26 2 4 3 3" xfId="34613"/>
    <cellStyle name="計算 26 2 4 4" xfId="34614"/>
    <cellStyle name="計算 26 2 4 5" xfId="34615"/>
    <cellStyle name="計算 26 2 5" xfId="34616"/>
    <cellStyle name="計算 26 2 5 2" xfId="34617"/>
    <cellStyle name="計算 26 2 5 2 2" xfId="34618"/>
    <cellStyle name="計算 26 2 5 2 3" xfId="34619"/>
    <cellStyle name="計算 26 2 5 3" xfId="34620"/>
    <cellStyle name="計算 26 2 5 3 2" xfId="34621"/>
    <cellStyle name="計算 26 2 5 3 3" xfId="34622"/>
    <cellStyle name="計算 26 2 5 4" xfId="34623"/>
    <cellStyle name="計算 26 2 5 5" xfId="34624"/>
    <cellStyle name="計算 26 2 6" xfId="34625"/>
    <cellStyle name="計算 26 2 6 2" xfId="34626"/>
    <cellStyle name="計算 26 2 6 2 2" xfId="34627"/>
    <cellStyle name="計算 26 2 6 2 3" xfId="34628"/>
    <cellStyle name="計算 26 2 6 3" xfId="34629"/>
    <cellStyle name="計算 26 2 6 3 2" xfId="34630"/>
    <cellStyle name="計算 26 2 6 3 3" xfId="34631"/>
    <cellStyle name="計算 26 2 6 4" xfId="34632"/>
    <cellStyle name="計算 26 2 6 5" xfId="34633"/>
    <cellStyle name="計算 26 2 7" xfId="34634"/>
    <cellStyle name="計算 26 2 7 2" xfId="34635"/>
    <cellStyle name="計算 26 2 7 3" xfId="34636"/>
    <cellStyle name="計算 26 2 8" xfId="34637"/>
    <cellStyle name="計算 26 2 9" xfId="34638"/>
    <cellStyle name="計算 26 3" xfId="34639"/>
    <cellStyle name="計算 26 3 10" xfId="34640"/>
    <cellStyle name="計算 26 3 2" xfId="34641"/>
    <cellStyle name="計算 26 3 2 2" xfId="34642"/>
    <cellStyle name="計算 26 3 2 2 2" xfId="34643"/>
    <cellStyle name="計算 26 3 2 2 3" xfId="34644"/>
    <cellStyle name="計算 26 3 2 3" xfId="34645"/>
    <cellStyle name="計算 26 3 2 3 2" xfId="34646"/>
    <cellStyle name="計算 26 3 2 3 3" xfId="34647"/>
    <cellStyle name="計算 26 3 2 4" xfId="34648"/>
    <cellStyle name="計算 26 3 2 5" xfId="34649"/>
    <cellStyle name="計算 26 3 3" xfId="34650"/>
    <cellStyle name="計算 26 3 3 2" xfId="34651"/>
    <cellStyle name="計算 26 3 3 2 2" xfId="34652"/>
    <cellStyle name="計算 26 3 3 2 3" xfId="34653"/>
    <cellStyle name="計算 26 3 3 3" xfId="34654"/>
    <cellStyle name="計算 26 3 3 3 2" xfId="34655"/>
    <cellStyle name="計算 26 3 3 3 3" xfId="34656"/>
    <cellStyle name="計算 26 3 3 4" xfId="34657"/>
    <cellStyle name="計算 26 3 3 5" xfId="34658"/>
    <cellStyle name="計算 26 3 4" xfId="34659"/>
    <cellStyle name="計算 26 3 4 2" xfId="34660"/>
    <cellStyle name="計算 26 3 4 2 2" xfId="34661"/>
    <cellStyle name="計算 26 3 4 2 3" xfId="34662"/>
    <cellStyle name="計算 26 3 4 3" xfId="34663"/>
    <cellStyle name="計算 26 3 4 3 2" xfId="34664"/>
    <cellStyle name="計算 26 3 4 3 3" xfId="34665"/>
    <cellStyle name="計算 26 3 4 4" xfId="34666"/>
    <cellStyle name="計算 26 3 4 5" xfId="34667"/>
    <cellStyle name="計算 26 3 5" xfId="34668"/>
    <cellStyle name="計算 26 3 5 2" xfId="34669"/>
    <cellStyle name="計算 26 3 5 2 2" xfId="34670"/>
    <cellStyle name="計算 26 3 5 2 3" xfId="34671"/>
    <cellStyle name="計算 26 3 5 3" xfId="34672"/>
    <cellStyle name="計算 26 3 5 3 2" xfId="34673"/>
    <cellStyle name="計算 26 3 5 3 3" xfId="34674"/>
    <cellStyle name="計算 26 3 5 4" xfId="34675"/>
    <cellStyle name="計算 26 3 5 5" xfId="34676"/>
    <cellStyle name="計算 26 3 6" xfId="34677"/>
    <cellStyle name="計算 26 3 6 2" xfId="34678"/>
    <cellStyle name="計算 26 3 6 2 2" xfId="34679"/>
    <cellStyle name="計算 26 3 6 2 3" xfId="34680"/>
    <cellStyle name="計算 26 3 6 3" xfId="34681"/>
    <cellStyle name="計算 26 3 6 3 2" xfId="34682"/>
    <cellStyle name="計算 26 3 6 3 3" xfId="34683"/>
    <cellStyle name="計算 26 3 6 4" xfId="34684"/>
    <cellStyle name="計算 26 3 6 5" xfId="34685"/>
    <cellStyle name="計算 26 3 7" xfId="34686"/>
    <cellStyle name="計算 26 3 7 2" xfId="34687"/>
    <cellStyle name="計算 26 3 7 3" xfId="34688"/>
    <cellStyle name="計算 26 3 8" xfId="34689"/>
    <cellStyle name="計算 26 3 8 2" xfId="34690"/>
    <cellStyle name="計算 26 3 8 3" xfId="34691"/>
    <cellStyle name="計算 26 3 9" xfId="34692"/>
    <cellStyle name="計算 26 4" xfId="34693"/>
    <cellStyle name="計算 26 4 10" xfId="34694"/>
    <cellStyle name="計算 26 4 2" xfId="34695"/>
    <cellStyle name="計算 26 4 2 2" xfId="34696"/>
    <cellStyle name="計算 26 4 2 2 2" xfId="34697"/>
    <cellStyle name="計算 26 4 2 2 3" xfId="34698"/>
    <cellStyle name="計算 26 4 2 3" xfId="34699"/>
    <cellStyle name="計算 26 4 2 3 2" xfId="34700"/>
    <cellStyle name="計算 26 4 2 3 3" xfId="34701"/>
    <cellStyle name="計算 26 4 2 4" xfId="34702"/>
    <cellStyle name="計算 26 4 2 5" xfId="34703"/>
    <cellStyle name="計算 26 4 3" xfId="34704"/>
    <cellStyle name="計算 26 4 3 2" xfId="34705"/>
    <cellStyle name="計算 26 4 3 2 2" xfId="34706"/>
    <cellStyle name="計算 26 4 3 2 3" xfId="34707"/>
    <cellStyle name="計算 26 4 3 3" xfId="34708"/>
    <cellStyle name="計算 26 4 3 3 2" xfId="34709"/>
    <cellStyle name="計算 26 4 3 3 3" xfId="34710"/>
    <cellStyle name="計算 26 4 3 4" xfId="34711"/>
    <cellStyle name="計算 26 4 3 5" xfId="34712"/>
    <cellStyle name="計算 26 4 4" xfId="34713"/>
    <cellStyle name="計算 26 4 4 2" xfId="34714"/>
    <cellStyle name="計算 26 4 4 2 2" xfId="34715"/>
    <cellStyle name="計算 26 4 4 2 3" xfId="34716"/>
    <cellStyle name="計算 26 4 4 3" xfId="34717"/>
    <cellStyle name="計算 26 4 4 3 2" xfId="34718"/>
    <cellStyle name="計算 26 4 4 3 3" xfId="34719"/>
    <cellStyle name="計算 26 4 4 4" xfId="34720"/>
    <cellStyle name="計算 26 4 4 5" xfId="34721"/>
    <cellStyle name="計算 26 4 5" xfId="34722"/>
    <cellStyle name="計算 26 4 5 2" xfId="34723"/>
    <cellStyle name="計算 26 4 5 2 2" xfId="34724"/>
    <cellStyle name="計算 26 4 5 2 3" xfId="34725"/>
    <cellStyle name="計算 26 4 5 3" xfId="34726"/>
    <cellStyle name="計算 26 4 5 3 2" xfId="34727"/>
    <cellStyle name="計算 26 4 5 3 3" xfId="34728"/>
    <cellStyle name="計算 26 4 5 4" xfId="34729"/>
    <cellStyle name="計算 26 4 5 5" xfId="34730"/>
    <cellStyle name="計算 26 4 6" xfId="34731"/>
    <cellStyle name="計算 26 4 6 2" xfId="34732"/>
    <cellStyle name="計算 26 4 6 2 2" xfId="34733"/>
    <cellStyle name="計算 26 4 6 2 3" xfId="34734"/>
    <cellStyle name="計算 26 4 6 3" xfId="34735"/>
    <cellStyle name="計算 26 4 6 3 2" xfId="34736"/>
    <cellStyle name="計算 26 4 6 3 3" xfId="34737"/>
    <cellStyle name="計算 26 4 6 4" xfId="34738"/>
    <cellStyle name="計算 26 4 6 5" xfId="34739"/>
    <cellStyle name="計算 26 4 7" xfId="34740"/>
    <cellStyle name="計算 26 4 7 2" xfId="34741"/>
    <cellStyle name="計算 26 4 7 3" xfId="34742"/>
    <cellStyle name="計算 26 4 8" xfId="34743"/>
    <cellStyle name="計算 26 4 8 2" xfId="34744"/>
    <cellStyle name="計算 26 4 8 3" xfId="34745"/>
    <cellStyle name="計算 26 4 9" xfId="34746"/>
    <cellStyle name="計算 26 5" xfId="34747"/>
    <cellStyle name="計算 26 5 2" xfId="34748"/>
    <cellStyle name="計算 26 5 2 2" xfId="34749"/>
    <cellStyle name="計算 26 5 2 3" xfId="34750"/>
    <cellStyle name="計算 26 5 3" xfId="34751"/>
    <cellStyle name="計算 26 5 3 2" xfId="34752"/>
    <cellStyle name="計算 26 5 3 3" xfId="34753"/>
    <cellStyle name="計算 26 5 4" xfId="34754"/>
    <cellStyle name="計算 26 5 5" xfId="34755"/>
    <cellStyle name="計算 26 6" xfId="34756"/>
    <cellStyle name="計算 26 6 2" xfId="34757"/>
    <cellStyle name="計算 26 6 2 2" xfId="34758"/>
    <cellStyle name="計算 26 6 2 3" xfId="34759"/>
    <cellStyle name="計算 26 6 3" xfId="34760"/>
    <cellStyle name="計算 26 6 3 2" xfId="34761"/>
    <cellStyle name="計算 26 6 3 3" xfId="34762"/>
    <cellStyle name="計算 26 6 4" xfId="34763"/>
    <cellStyle name="計算 26 6 5" xfId="34764"/>
    <cellStyle name="計算 26 7" xfId="34765"/>
    <cellStyle name="計算 26 7 2" xfId="34766"/>
    <cellStyle name="計算 26 7 2 2" xfId="34767"/>
    <cellStyle name="計算 26 7 2 3" xfId="34768"/>
    <cellStyle name="計算 26 7 3" xfId="34769"/>
    <cellStyle name="計算 26 7 3 2" xfId="34770"/>
    <cellStyle name="計算 26 7 3 3" xfId="34771"/>
    <cellStyle name="計算 26 7 4" xfId="34772"/>
    <cellStyle name="計算 26 7 5" xfId="34773"/>
    <cellStyle name="計算 26 8" xfId="34774"/>
    <cellStyle name="計算 26 8 2" xfId="34775"/>
    <cellStyle name="計算 26 8 3" xfId="34776"/>
    <cellStyle name="計算 26 9" xfId="34777"/>
    <cellStyle name="計算 27" xfId="34778"/>
    <cellStyle name="計算 27 10" xfId="34779"/>
    <cellStyle name="計算 27 11" xfId="34780"/>
    <cellStyle name="計算 27 12" xfId="46114"/>
    <cellStyle name="計算 27 13" xfId="46352"/>
    <cellStyle name="計算 27 2" xfId="34781"/>
    <cellStyle name="計算 27 2 10" xfId="46289"/>
    <cellStyle name="計算 27 2 11" xfId="46521"/>
    <cellStyle name="計算 27 2 2" xfId="34782"/>
    <cellStyle name="計算 27 2 2 10" xfId="34783"/>
    <cellStyle name="計算 27 2 2 2" xfId="34784"/>
    <cellStyle name="計算 27 2 2 2 2" xfId="34785"/>
    <cellStyle name="計算 27 2 2 2 2 2" xfId="34786"/>
    <cellStyle name="計算 27 2 2 2 2 3" xfId="34787"/>
    <cellStyle name="計算 27 2 2 2 3" xfId="34788"/>
    <cellStyle name="計算 27 2 2 2 3 2" xfId="34789"/>
    <cellStyle name="計算 27 2 2 2 3 3" xfId="34790"/>
    <cellStyle name="計算 27 2 2 2 4" xfId="34791"/>
    <cellStyle name="計算 27 2 2 2 5" xfId="34792"/>
    <cellStyle name="計算 27 2 2 3" xfId="34793"/>
    <cellStyle name="計算 27 2 2 3 2" xfId="34794"/>
    <cellStyle name="計算 27 2 2 3 2 2" xfId="34795"/>
    <cellStyle name="計算 27 2 2 3 2 3" xfId="34796"/>
    <cellStyle name="計算 27 2 2 3 3" xfId="34797"/>
    <cellStyle name="計算 27 2 2 3 3 2" xfId="34798"/>
    <cellStyle name="計算 27 2 2 3 3 3" xfId="34799"/>
    <cellStyle name="計算 27 2 2 3 4" xfId="34800"/>
    <cellStyle name="計算 27 2 2 3 5" xfId="34801"/>
    <cellStyle name="計算 27 2 2 4" xfId="34802"/>
    <cellStyle name="計算 27 2 2 4 2" xfId="34803"/>
    <cellStyle name="計算 27 2 2 4 2 2" xfId="34804"/>
    <cellStyle name="計算 27 2 2 4 2 3" xfId="34805"/>
    <cellStyle name="計算 27 2 2 4 3" xfId="34806"/>
    <cellStyle name="計算 27 2 2 4 3 2" xfId="34807"/>
    <cellStyle name="計算 27 2 2 4 3 3" xfId="34808"/>
    <cellStyle name="計算 27 2 2 4 4" xfId="34809"/>
    <cellStyle name="計算 27 2 2 4 5" xfId="34810"/>
    <cellStyle name="計算 27 2 2 5" xfId="34811"/>
    <cellStyle name="計算 27 2 2 5 2" xfId="34812"/>
    <cellStyle name="計算 27 2 2 5 2 2" xfId="34813"/>
    <cellStyle name="計算 27 2 2 5 2 3" xfId="34814"/>
    <cellStyle name="計算 27 2 2 5 3" xfId="34815"/>
    <cellStyle name="計算 27 2 2 5 3 2" xfId="34816"/>
    <cellStyle name="計算 27 2 2 5 3 3" xfId="34817"/>
    <cellStyle name="計算 27 2 2 5 4" xfId="34818"/>
    <cellStyle name="計算 27 2 2 5 5" xfId="34819"/>
    <cellStyle name="計算 27 2 2 6" xfId="34820"/>
    <cellStyle name="計算 27 2 2 6 2" xfId="34821"/>
    <cellStyle name="計算 27 2 2 6 2 2" xfId="34822"/>
    <cellStyle name="計算 27 2 2 6 2 3" xfId="34823"/>
    <cellStyle name="計算 27 2 2 6 3" xfId="34824"/>
    <cellStyle name="計算 27 2 2 6 3 2" xfId="34825"/>
    <cellStyle name="計算 27 2 2 6 3 3" xfId="34826"/>
    <cellStyle name="計算 27 2 2 6 4" xfId="34827"/>
    <cellStyle name="計算 27 2 2 6 5" xfId="34828"/>
    <cellStyle name="計算 27 2 2 7" xfId="34829"/>
    <cellStyle name="計算 27 2 2 7 2" xfId="34830"/>
    <cellStyle name="計算 27 2 2 7 3" xfId="34831"/>
    <cellStyle name="計算 27 2 2 8" xfId="34832"/>
    <cellStyle name="計算 27 2 2 8 2" xfId="34833"/>
    <cellStyle name="計算 27 2 2 8 3" xfId="34834"/>
    <cellStyle name="計算 27 2 2 9" xfId="34835"/>
    <cellStyle name="計算 27 2 3" xfId="34836"/>
    <cellStyle name="計算 27 2 3 10" xfId="34837"/>
    <cellStyle name="計算 27 2 3 2" xfId="34838"/>
    <cellStyle name="計算 27 2 3 2 2" xfId="34839"/>
    <cellStyle name="計算 27 2 3 2 2 2" xfId="34840"/>
    <cellStyle name="計算 27 2 3 2 2 3" xfId="34841"/>
    <cellStyle name="計算 27 2 3 2 3" xfId="34842"/>
    <cellStyle name="計算 27 2 3 2 3 2" xfId="34843"/>
    <cellStyle name="計算 27 2 3 2 3 3" xfId="34844"/>
    <cellStyle name="計算 27 2 3 2 4" xfId="34845"/>
    <cellStyle name="計算 27 2 3 2 5" xfId="34846"/>
    <cellStyle name="計算 27 2 3 3" xfId="34847"/>
    <cellStyle name="計算 27 2 3 3 2" xfId="34848"/>
    <cellStyle name="計算 27 2 3 3 2 2" xfId="34849"/>
    <cellStyle name="計算 27 2 3 3 2 3" xfId="34850"/>
    <cellStyle name="計算 27 2 3 3 3" xfId="34851"/>
    <cellStyle name="計算 27 2 3 3 3 2" xfId="34852"/>
    <cellStyle name="計算 27 2 3 3 3 3" xfId="34853"/>
    <cellStyle name="計算 27 2 3 3 4" xfId="34854"/>
    <cellStyle name="計算 27 2 3 3 5" xfId="34855"/>
    <cellStyle name="計算 27 2 3 4" xfId="34856"/>
    <cellStyle name="計算 27 2 3 4 2" xfId="34857"/>
    <cellStyle name="計算 27 2 3 4 2 2" xfId="34858"/>
    <cellStyle name="計算 27 2 3 4 2 3" xfId="34859"/>
    <cellStyle name="計算 27 2 3 4 3" xfId="34860"/>
    <cellStyle name="計算 27 2 3 4 3 2" xfId="34861"/>
    <cellStyle name="計算 27 2 3 4 3 3" xfId="34862"/>
    <cellStyle name="計算 27 2 3 4 4" xfId="34863"/>
    <cellStyle name="計算 27 2 3 4 5" xfId="34864"/>
    <cellStyle name="計算 27 2 3 5" xfId="34865"/>
    <cellStyle name="計算 27 2 3 5 2" xfId="34866"/>
    <cellStyle name="計算 27 2 3 5 2 2" xfId="34867"/>
    <cellStyle name="計算 27 2 3 5 2 3" xfId="34868"/>
    <cellStyle name="計算 27 2 3 5 3" xfId="34869"/>
    <cellStyle name="計算 27 2 3 5 3 2" xfId="34870"/>
    <cellStyle name="計算 27 2 3 5 3 3" xfId="34871"/>
    <cellStyle name="計算 27 2 3 5 4" xfId="34872"/>
    <cellStyle name="計算 27 2 3 5 5" xfId="34873"/>
    <cellStyle name="計算 27 2 3 6" xfId="34874"/>
    <cellStyle name="計算 27 2 3 6 2" xfId="34875"/>
    <cellStyle name="計算 27 2 3 6 2 2" xfId="34876"/>
    <cellStyle name="計算 27 2 3 6 2 3" xfId="34877"/>
    <cellStyle name="計算 27 2 3 6 3" xfId="34878"/>
    <cellStyle name="計算 27 2 3 6 3 2" xfId="34879"/>
    <cellStyle name="計算 27 2 3 6 3 3" xfId="34880"/>
    <cellStyle name="計算 27 2 3 6 4" xfId="34881"/>
    <cellStyle name="計算 27 2 3 6 5" xfId="34882"/>
    <cellStyle name="計算 27 2 3 7" xfId="34883"/>
    <cellStyle name="計算 27 2 3 7 2" xfId="34884"/>
    <cellStyle name="計算 27 2 3 7 3" xfId="34885"/>
    <cellStyle name="計算 27 2 3 8" xfId="34886"/>
    <cellStyle name="計算 27 2 3 8 2" xfId="34887"/>
    <cellStyle name="計算 27 2 3 8 3" xfId="34888"/>
    <cellStyle name="計算 27 2 3 9" xfId="34889"/>
    <cellStyle name="計算 27 2 4" xfId="34890"/>
    <cellStyle name="計算 27 2 4 2" xfId="34891"/>
    <cellStyle name="計算 27 2 4 2 2" xfId="34892"/>
    <cellStyle name="計算 27 2 4 2 3" xfId="34893"/>
    <cellStyle name="計算 27 2 4 3" xfId="34894"/>
    <cellStyle name="計算 27 2 4 3 2" xfId="34895"/>
    <cellStyle name="計算 27 2 4 3 3" xfId="34896"/>
    <cellStyle name="計算 27 2 4 4" xfId="34897"/>
    <cellStyle name="計算 27 2 4 5" xfId="34898"/>
    <cellStyle name="計算 27 2 5" xfId="34899"/>
    <cellStyle name="計算 27 2 5 2" xfId="34900"/>
    <cellStyle name="計算 27 2 5 2 2" xfId="34901"/>
    <cellStyle name="計算 27 2 5 2 3" xfId="34902"/>
    <cellStyle name="計算 27 2 5 3" xfId="34903"/>
    <cellStyle name="計算 27 2 5 3 2" xfId="34904"/>
    <cellStyle name="計算 27 2 5 3 3" xfId="34905"/>
    <cellStyle name="計算 27 2 5 4" xfId="34906"/>
    <cellStyle name="計算 27 2 5 5" xfId="34907"/>
    <cellStyle name="計算 27 2 6" xfId="34908"/>
    <cellStyle name="計算 27 2 6 2" xfId="34909"/>
    <cellStyle name="計算 27 2 6 2 2" xfId="34910"/>
    <cellStyle name="計算 27 2 6 2 3" xfId="34911"/>
    <cellStyle name="計算 27 2 6 3" xfId="34912"/>
    <cellStyle name="計算 27 2 6 3 2" xfId="34913"/>
    <cellStyle name="計算 27 2 6 3 3" xfId="34914"/>
    <cellStyle name="計算 27 2 6 4" xfId="34915"/>
    <cellStyle name="計算 27 2 6 5" xfId="34916"/>
    <cellStyle name="計算 27 2 7" xfId="34917"/>
    <cellStyle name="計算 27 2 7 2" xfId="34918"/>
    <cellStyle name="計算 27 2 7 3" xfId="34919"/>
    <cellStyle name="計算 27 2 8" xfId="34920"/>
    <cellStyle name="計算 27 2 9" xfId="34921"/>
    <cellStyle name="計算 27 3" xfId="34922"/>
    <cellStyle name="計算 27 3 10" xfId="34923"/>
    <cellStyle name="計算 27 3 2" xfId="34924"/>
    <cellStyle name="計算 27 3 2 2" xfId="34925"/>
    <cellStyle name="計算 27 3 2 2 2" xfId="34926"/>
    <cellStyle name="計算 27 3 2 2 3" xfId="34927"/>
    <cellStyle name="計算 27 3 2 3" xfId="34928"/>
    <cellStyle name="計算 27 3 2 3 2" xfId="34929"/>
    <cellStyle name="計算 27 3 2 3 3" xfId="34930"/>
    <cellStyle name="計算 27 3 2 4" xfId="34931"/>
    <cellStyle name="計算 27 3 2 5" xfId="34932"/>
    <cellStyle name="計算 27 3 3" xfId="34933"/>
    <cellStyle name="計算 27 3 3 2" xfId="34934"/>
    <cellStyle name="計算 27 3 3 2 2" xfId="34935"/>
    <cellStyle name="計算 27 3 3 2 3" xfId="34936"/>
    <cellStyle name="計算 27 3 3 3" xfId="34937"/>
    <cellStyle name="計算 27 3 3 3 2" xfId="34938"/>
    <cellStyle name="計算 27 3 3 3 3" xfId="34939"/>
    <cellStyle name="計算 27 3 3 4" xfId="34940"/>
    <cellStyle name="計算 27 3 3 5" xfId="34941"/>
    <cellStyle name="計算 27 3 4" xfId="34942"/>
    <cellStyle name="計算 27 3 4 2" xfId="34943"/>
    <cellStyle name="計算 27 3 4 2 2" xfId="34944"/>
    <cellStyle name="計算 27 3 4 2 3" xfId="34945"/>
    <cellStyle name="計算 27 3 4 3" xfId="34946"/>
    <cellStyle name="計算 27 3 4 3 2" xfId="34947"/>
    <cellStyle name="計算 27 3 4 3 3" xfId="34948"/>
    <cellStyle name="計算 27 3 4 4" xfId="34949"/>
    <cellStyle name="計算 27 3 4 5" xfId="34950"/>
    <cellStyle name="計算 27 3 5" xfId="34951"/>
    <cellStyle name="計算 27 3 5 2" xfId="34952"/>
    <cellStyle name="計算 27 3 5 2 2" xfId="34953"/>
    <cellStyle name="計算 27 3 5 2 3" xfId="34954"/>
    <cellStyle name="計算 27 3 5 3" xfId="34955"/>
    <cellStyle name="計算 27 3 5 3 2" xfId="34956"/>
    <cellStyle name="計算 27 3 5 3 3" xfId="34957"/>
    <cellStyle name="計算 27 3 5 4" xfId="34958"/>
    <cellStyle name="計算 27 3 5 5" xfId="34959"/>
    <cellStyle name="計算 27 3 6" xfId="34960"/>
    <cellStyle name="計算 27 3 6 2" xfId="34961"/>
    <cellStyle name="計算 27 3 6 2 2" xfId="34962"/>
    <cellStyle name="計算 27 3 6 2 3" xfId="34963"/>
    <cellStyle name="計算 27 3 6 3" xfId="34964"/>
    <cellStyle name="計算 27 3 6 3 2" xfId="34965"/>
    <cellStyle name="計算 27 3 6 3 3" xfId="34966"/>
    <cellStyle name="計算 27 3 6 4" xfId="34967"/>
    <cellStyle name="計算 27 3 6 5" xfId="34968"/>
    <cellStyle name="計算 27 3 7" xfId="34969"/>
    <cellStyle name="計算 27 3 7 2" xfId="34970"/>
    <cellStyle name="計算 27 3 7 3" xfId="34971"/>
    <cellStyle name="計算 27 3 8" xfId="34972"/>
    <cellStyle name="計算 27 3 8 2" xfId="34973"/>
    <cellStyle name="計算 27 3 8 3" xfId="34974"/>
    <cellStyle name="計算 27 3 9" xfId="34975"/>
    <cellStyle name="計算 27 4" xfId="34976"/>
    <cellStyle name="計算 27 4 10" xfId="34977"/>
    <cellStyle name="計算 27 4 2" xfId="34978"/>
    <cellStyle name="計算 27 4 2 2" xfId="34979"/>
    <cellStyle name="計算 27 4 2 2 2" xfId="34980"/>
    <cellStyle name="計算 27 4 2 2 3" xfId="34981"/>
    <cellStyle name="計算 27 4 2 3" xfId="34982"/>
    <cellStyle name="計算 27 4 2 3 2" xfId="34983"/>
    <cellStyle name="計算 27 4 2 3 3" xfId="34984"/>
    <cellStyle name="計算 27 4 2 4" xfId="34985"/>
    <cellStyle name="計算 27 4 2 5" xfId="34986"/>
    <cellStyle name="計算 27 4 3" xfId="34987"/>
    <cellStyle name="計算 27 4 3 2" xfId="34988"/>
    <cellStyle name="計算 27 4 3 2 2" xfId="34989"/>
    <cellStyle name="計算 27 4 3 2 3" xfId="34990"/>
    <cellStyle name="計算 27 4 3 3" xfId="34991"/>
    <cellStyle name="計算 27 4 3 3 2" xfId="34992"/>
    <cellStyle name="計算 27 4 3 3 3" xfId="34993"/>
    <cellStyle name="計算 27 4 3 4" xfId="34994"/>
    <cellStyle name="計算 27 4 3 5" xfId="34995"/>
    <cellStyle name="計算 27 4 4" xfId="34996"/>
    <cellStyle name="計算 27 4 4 2" xfId="34997"/>
    <cellStyle name="計算 27 4 4 2 2" xfId="34998"/>
    <cellStyle name="計算 27 4 4 2 3" xfId="34999"/>
    <cellStyle name="計算 27 4 4 3" xfId="35000"/>
    <cellStyle name="計算 27 4 4 3 2" xfId="35001"/>
    <cellStyle name="計算 27 4 4 3 3" xfId="35002"/>
    <cellStyle name="計算 27 4 4 4" xfId="35003"/>
    <cellStyle name="計算 27 4 4 5" xfId="35004"/>
    <cellStyle name="計算 27 4 5" xfId="35005"/>
    <cellStyle name="計算 27 4 5 2" xfId="35006"/>
    <cellStyle name="計算 27 4 5 2 2" xfId="35007"/>
    <cellStyle name="計算 27 4 5 2 3" xfId="35008"/>
    <cellStyle name="計算 27 4 5 3" xfId="35009"/>
    <cellStyle name="計算 27 4 5 3 2" xfId="35010"/>
    <cellStyle name="計算 27 4 5 3 3" xfId="35011"/>
    <cellStyle name="計算 27 4 5 4" xfId="35012"/>
    <cellStyle name="計算 27 4 5 5" xfId="35013"/>
    <cellStyle name="計算 27 4 6" xfId="35014"/>
    <cellStyle name="計算 27 4 6 2" xfId="35015"/>
    <cellStyle name="計算 27 4 6 2 2" xfId="35016"/>
    <cellStyle name="計算 27 4 6 2 3" xfId="35017"/>
    <cellStyle name="計算 27 4 6 3" xfId="35018"/>
    <cellStyle name="計算 27 4 6 3 2" xfId="35019"/>
    <cellStyle name="計算 27 4 6 3 3" xfId="35020"/>
    <cellStyle name="計算 27 4 6 4" xfId="35021"/>
    <cellStyle name="計算 27 4 6 5" xfId="35022"/>
    <cellStyle name="計算 27 4 7" xfId="35023"/>
    <cellStyle name="計算 27 4 7 2" xfId="35024"/>
    <cellStyle name="計算 27 4 7 3" xfId="35025"/>
    <cellStyle name="計算 27 4 8" xfId="35026"/>
    <cellStyle name="計算 27 4 8 2" xfId="35027"/>
    <cellStyle name="計算 27 4 8 3" xfId="35028"/>
    <cellStyle name="計算 27 4 9" xfId="35029"/>
    <cellStyle name="計算 27 5" xfId="35030"/>
    <cellStyle name="計算 27 5 2" xfId="35031"/>
    <cellStyle name="計算 27 5 2 2" xfId="35032"/>
    <cellStyle name="計算 27 5 2 3" xfId="35033"/>
    <cellStyle name="計算 27 5 3" xfId="35034"/>
    <cellStyle name="計算 27 5 3 2" xfId="35035"/>
    <cellStyle name="計算 27 5 3 3" xfId="35036"/>
    <cellStyle name="計算 27 5 4" xfId="35037"/>
    <cellStyle name="計算 27 5 5" xfId="35038"/>
    <cellStyle name="計算 27 6" xfId="35039"/>
    <cellStyle name="計算 27 6 2" xfId="35040"/>
    <cellStyle name="計算 27 6 2 2" xfId="35041"/>
    <cellStyle name="計算 27 6 2 3" xfId="35042"/>
    <cellStyle name="計算 27 6 3" xfId="35043"/>
    <cellStyle name="計算 27 6 3 2" xfId="35044"/>
    <cellStyle name="計算 27 6 3 3" xfId="35045"/>
    <cellStyle name="計算 27 6 4" xfId="35046"/>
    <cellStyle name="計算 27 6 5" xfId="35047"/>
    <cellStyle name="計算 27 7" xfId="35048"/>
    <cellStyle name="計算 27 7 2" xfId="35049"/>
    <cellStyle name="計算 27 7 2 2" xfId="35050"/>
    <cellStyle name="計算 27 7 2 3" xfId="35051"/>
    <cellStyle name="計算 27 7 3" xfId="35052"/>
    <cellStyle name="計算 27 7 3 2" xfId="35053"/>
    <cellStyle name="計算 27 7 3 3" xfId="35054"/>
    <cellStyle name="計算 27 7 4" xfId="35055"/>
    <cellStyle name="計算 27 7 5" xfId="35056"/>
    <cellStyle name="計算 27 8" xfId="35057"/>
    <cellStyle name="計算 27 8 2" xfId="35058"/>
    <cellStyle name="計算 27 8 3" xfId="35059"/>
    <cellStyle name="計算 27 9" xfId="35060"/>
    <cellStyle name="計算 28" xfId="35061"/>
    <cellStyle name="計算 28 10" xfId="35062"/>
    <cellStyle name="計算 28 11" xfId="35063"/>
    <cellStyle name="計算 28 12" xfId="46115"/>
    <cellStyle name="計算 28 13" xfId="46353"/>
    <cellStyle name="計算 28 2" xfId="35064"/>
    <cellStyle name="計算 28 2 10" xfId="46290"/>
    <cellStyle name="計算 28 2 11" xfId="46522"/>
    <cellStyle name="計算 28 2 2" xfId="35065"/>
    <cellStyle name="計算 28 2 2 10" xfId="35066"/>
    <cellStyle name="計算 28 2 2 2" xfId="35067"/>
    <cellStyle name="計算 28 2 2 2 2" xfId="35068"/>
    <cellStyle name="計算 28 2 2 2 2 2" xfId="35069"/>
    <cellStyle name="計算 28 2 2 2 2 3" xfId="35070"/>
    <cellStyle name="計算 28 2 2 2 3" xfId="35071"/>
    <cellStyle name="計算 28 2 2 2 3 2" xfId="35072"/>
    <cellStyle name="計算 28 2 2 2 3 3" xfId="35073"/>
    <cellStyle name="計算 28 2 2 2 4" xfId="35074"/>
    <cellStyle name="計算 28 2 2 2 5" xfId="35075"/>
    <cellStyle name="計算 28 2 2 3" xfId="35076"/>
    <cellStyle name="計算 28 2 2 3 2" xfId="35077"/>
    <cellStyle name="計算 28 2 2 3 2 2" xfId="35078"/>
    <cellStyle name="計算 28 2 2 3 2 3" xfId="35079"/>
    <cellStyle name="計算 28 2 2 3 3" xfId="35080"/>
    <cellStyle name="計算 28 2 2 3 3 2" xfId="35081"/>
    <cellStyle name="計算 28 2 2 3 3 3" xfId="35082"/>
    <cellStyle name="計算 28 2 2 3 4" xfId="35083"/>
    <cellStyle name="計算 28 2 2 3 5" xfId="35084"/>
    <cellStyle name="計算 28 2 2 4" xfId="35085"/>
    <cellStyle name="計算 28 2 2 4 2" xfId="35086"/>
    <cellStyle name="計算 28 2 2 4 2 2" xfId="35087"/>
    <cellStyle name="計算 28 2 2 4 2 3" xfId="35088"/>
    <cellStyle name="計算 28 2 2 4 3" xfId="35089"/>
    <cellStyle name="計算 28 2 2 4 3 2" xfId="35090"/>
    <cellStyle name="計算 28 2 2 4 3 3" xfId="35091"/>
    <cellStyle name="計算 28 2 2 4 4" xfId="35092"/>
    <cellStyle name="計算 28 2 2 4 5" xfId="35093"/>
    <cellStyle name="計算 28 2 2 5" xfId="35094"/>
    <cellStyle name="計算 28 2 2 5 2" xfId="35095"/>
    <cellStyle name="計算 28 2 2 5 2 2" xfId="35096"/>
    <cellStyle name="計算 28 2 2 5 2 3" xfId="35097"/>
    <cellStyle name="計算 28 2 2 5 3" xfId="35098"/>
    <cellStyle name="計算 28 2 2 5 3 2" xfId="35099"/>
    <cellStyle name="計算 28 2 2 5 3 3" xfId="35100"/>
    <cellStyle name="計算 28 2 2 5 4" xfId="35101"/>
    <cellStyle name="計算 28 2 2 5 5" xfId="35102"/>
    <cellStyle name="計算 28 2 2 6" xfId="35103"/>
    <cellStyle name="計算 28 2 2 6 2" xfId="35104"/>
    <cellStyle name="計算 28 2 2 6 2 2" xfId="35105"/>
    <cellStyle name="計算 28 2 2 6 2 3" xfId="35106"/>
    <cellStyle name="計算 28 2 2 6 3" xfId="35107"/>
    <cellStyle name="計算 28 2 2 6 3 2" xfId="35108"/>
    <cellStyle name="計算 28 2 2 6 3 3" xfId="35109"/>
    <cellStyle name="計算 28 2 2 6 4" xfId="35110"/>
    <cellStyle name="計算 28 2 2 6 5" xfId="35111"/>
    <cellStyle name="計算 28 2 2 7" xfId="35112"/>
    <cellStyle name="計算 28 2 2 7 2" xfId="35113"/>
    <cellStyle name="計算 28 2 2 7 3" xfId="35114"/>
    <cellStyle name="計算 28 2 2 8" xfId="35115"/>
    <cellStyle name="計算 28 2 2 8 2" xfId="35116"/>
    <cellStyle name="計算 28 2 2 8 3" xfId="35117"/>
    <cellStyle name="計算 28 2 2 9" xfId="35118"/>
    <cellStyle name="計算 28 2 3" xfId="35119"/>
    <cellStyle name="計算 28 2 3 10" xfId="35120"/>
    <cellStyle name="計算 28 2 3 2" xfId="35121"/>
    <cellStyle name="計算 28 2 3 2 2" xfId="35122"/>
    <cellStyle name="計算 28 2 3 2 2 2" xfId="35123"/>
    <cellStyle name="計算 28 2 3 2 2 3" xfId="35124"/>
    <cellStyle name="計算 28 2 3 2 3" xfId="35125"/>
    <cellStyle name="計算 28 2 3 2 3 2" xfId="35126"/>
    <cellStyle name="計算 28 2 3 2 3 3" xfId="35127"/>
    <cellStyle name="計算 28 2 3 2 4" xfId="35128"/>
    <cellStyle name="計算 28 2 3 2 5" xfId="35129"/>
    <cellStyle name="計算 28 2 3 3" xfId="35130"/>
    <cellStyle name="計算 28 2 3 3 2" xfId="35131"/>
    <cellStyle name="計算 28 2 3 3 2 2" xfId="35132"/>
    <cellStyle name="計算 28 2 3 3 2 3" xfId="35133"/>
    <cellStyle name="計算 28 2 3 3 3" xfId="35134"/>
    <cellStyle name="計算 28 2 3 3 3 2" xfId="35135"/>
    <cellStyle name="計算 28 2 3 3 3 3" xfId="35136"/>
    <cellStyle name="計算 28 2 3 3 4" xfId="35137"/>
    <cellStyle name="計算 28 2 3 3 5" xfId="35138"/>
    <cellStyle name="計算 28 2 3 4" xfId="35139"/>
    <cellStyle name="計算 28 2 3 4 2" xfId="35140"/>
    <cellStyle name="計算 28 2 3 4 2 2" xfId="35141"/>
    <cellStyle name="計算 28 2 3 4 2 3" xfId="35142"/>
    <cellStyle name="計算 28 2 3 4 3" xfId="35143"/>
    <cellStyle name="計算 28 2 3 4 3 2" xfId="35144"/>
    <cellStyle name="計算 28 2 3 4 3 3" xfId="35145"/>
    <cellStyle name="計算 28 2 3 4 4" xfId="35146"/>
    <cellStyle name="計算 28 2 3 4 5" xfId="35147"/>
    <cellStyle name="計算 28 2 3 5" xfId="35148"/>
    <cellStyle name="計算 28 2 3 5 2" xfId="35149"/>
    <cellStyle name="計算 28 2 3 5 2 2" xfId="35150"/>
    <cellStyle name="計算 28 2 3 5 2 3" xfId="35151"/>
    <cellStyle name="計算 28 2 3 5 3" xfId="35152"/>
    <cellStyle name="計算 28 2 3 5 3 2" xfId="35153"/>
    <cellStyle name="計算 28 2 3 5 3 3" xfId="35154"/>
    <cellStyle name="計算 28 2 3 5 4" xfId="35155"/>
    <cellStyle name="計算 28 2 3 5 5" xfId="35156"/>
    <cellStyle name="計算 28 2 3 6" xfId="35157"/>
    <cellStyle name="計算 28 2 3 6 2" xfId="35158"/>
    <cellStyle name="計算 28 2 3 6 2 2" xfId="35159"/>
    <cellStyle name="計算 28 2 3 6 2 3" xfId="35160"/>
    <cellStyle name="計算 28 2 3 6 3" xfId="35161"/>
    <cellStyle name="計算 28 2 3 6 3 2" xfId="35162"/>
    <cellStyle name="計算 28 2 3 6 3 3" xfId="35163"/>
    <cellStyle name="計算 28 2 3 6 4" xfId="35164"/>
    <cellStyle name="計算 28 2 3 6 5" xfId="35165"/>
    <cellStyle name="計算 28 2 3 7" xfId="35166"/>
    <cellStyle name="計算 28 2 3 7 2" xfId="35167"/>
    <cellStyle name="計算 28 2 3 7 3" xfId="35168"/>
    <cellStyle name="計算 28 2 3 8" xfId="35169"/>
    <cellStyle name="計算 28 2 3 8 2" xfId="35170"/>
    <cellStyle name="計算 28 2 3 8 3" xfId="35171"/>
    <cellStyle name="計算 28 2 3 9" xfId="35172"/>
    <cellStyle name="計算 28 2 4" xfId="35173"/>
    <cellStyle name="計算 28 2 4 2" xfId="35174"/>
    <cellStyle name="計算 28 2 4 2 2" xfId="35175"/>
    <cellStyle name="計算 28 2 4 2 3" xfId="35176"/>
    <cellStyle name="計算 28 2 4 3" xfId="35177"/>
    <cellStyle name="計算 28 2 4 3 2" xfId="35178"/>
    <cellStyle name="計算 28 2 4 3 3" xfId="35179"/>
    <cellStyle name="計算 28 2 4 4" xfId="35180"/>
    <cellStyle name="計算 28 2 4 5" xfId="35181"/>
    <cellStyle name="計算 28 2 5" xfId="35182"/>
    <cellStyle name="計算 28 2 5 2" xfId="35183"/>
    <cellStyle name="計算 28 2 5 2 2" xfId="35184"/>
    <cellStyle name="計算 28 2 5 2 3" xfId="35185"/>
    <cellStyle name="計算 28 2 5 3" xfId="35186"/>
    <cellStyle name="計算 28 2 5 3 2" xfId="35187"/>
    <cellStyle name="計算 28 2 5 3 3" xfId="35188"/>
    <cellStyle name="計算 28 2 5 4" xfId="35189"/>
    <cellStyle name="計算 28 2 5 5" xfId="35190"/>
    <cellStyle name="計算 28 2 6" xfId="35191"/>
    <cellStyle name="計算 28 2 6 2" xfId="35192"/>
    <cellStyle name="計算 28 2 6 2 2" xfId="35193"/>
    <cellStyle name="計算 28 2 6 2 3" xfId="35194"/>
    <cellStyle name="計算 28 2 6 3" xfId="35195"/>
    <cellStyle name="計算 28 2 6 3 2" xfId="35196"/>
    <cellStyle name="計算 28 2 6 3 3" xfId="35197"/>
    <cellStyle name="計算 28 2 6 4" xfId="35198"/>
    <cellStyle name="計算 28 2 6 5" xfId="35199"/>
    <cellStyle name="計算 28 2 7" xfId="35200"/>
    <cellStyle name="計算 28 2 7 2" xfId="35201"/>
    <cellStyle name="計算 28 2 7 3" xfId="35202"/>
    <cellStyle name="計算 28 2 8" xfId="35203"/>
    <cellStyle name="計算 28 2 9" xfId="35204"/>
    <cellStyle name="計算 28 3" xfId="35205"/>
    <cellStyle name="計算 28 3 10" xfId="35206"/>
    <cellStyle name="計算 28 3 2" xfId="35207"/>
    <cellStyle name="計算 28 3 2 2" xfId="35208"/>
    <cellStyle name="計算 28 3 2 2 2" xfId="35209"/>
    <cellStyle name="計算 28 3 2 2 3" xfId="35210"/>
    <cellStyle name="計算 28 3 2 3" xfId="35211"/>
    <cellStyle name="計算 28 3 2 3 2" xfId="35212"/>
    <cellStyle name="計算 28 3 2 3 3" xfId="35213"/>
    <cellStyle name="計算 28 3 2 4" xfId="35214"/>
    <cellStyle name="計算 28 3 2 5" xfId="35215"/>
    <cellStyle name="計算 28 3 3" xfId="35216"/>
    <cellStyle name="計算 28 3 3 2" xfId="35217"/>
    <cellStyle name="計算 28 3 3 2 2" xfId="35218"/>
    <cellStyle name="計算 28 3 3 2 3" xfId="35219"/>
    <cellStyle name="計算 28 3 3 3" xfId="35220"/>
    <cellStyle name="計算 28 3 3 3 2" xfId="35221"/>
    <cellStyle name="計算 28 3 3 3 3" xfId="35222"/>
    <cellStyle name="計算 28 3 3 4" xfId="35223"/>
    <cellStyle name="計算 28 3 3 5" xfId="35224"/>
    <cellStyle name="計算 28 3 4" xfId="35225"/>
    <cellStyle name="計算 28 3 4 2" xfId="35226"/>
    <cellStyle name="計算 28 3 4 2 2" xfId="35227"/>
    <cellStyle name="計算 28 3 4 2 3" xfId="35228"/>
    <cellStyle name="計算 28 3 4 3" xfId="35229"/>
    <cellStyle name="計算 28 3 4 3 2" xfId="35230"/>
    <cellStyle name="計算 28 3 4 3 3" xfId="35231"/>
    <cellStyle name="計算 28 3 4 4" xfId="35232"/>
    <cellStyle name="計算 28 3 4 5" xfId="35233"/>
    <cellStyle name="計算 28 3 5" xfId="35234"/>
    <cellStyle name="計算 28 3 5 2" xfId="35235"/>
    <cellStyle name="計算 28 3 5 2 2" xfId="35236"/>
    <cellStyle name="計算 28 3 5 2 3" xfId="35237"/>
    <cellStyle name="計算 28 3 5 3" xfId="35238"/>
    <cellStyle name="計算 28 3 5 3 2" xfId="35239"/>
    <cellStyle name="計算 28 3 5 3 3" xfId="35240"/>
    <cellStyle name="計算 28 3 5 4" xfId="35241"/>
    <cellStyle name="計算 28 3 5 5" xfId="35242"/>
    <cellStyle name="計算 28 3 6" xfId="35243"/>
    <cellStyle name="計算 28 3 6 2" xfId="35244"/>
    <cellStyle name="計算 28 3 6 2 2" xfId="35245"/>
    <cellStyle name="計算 28 3 6 2 3" xfId="35246"/>
    <cellStyle name="計算 28 3 6 3" xfId="35247"/>
    <cellStyle name="計算 28 3 6 3 2" xfId="35248"/>
    <cellStyle name="計算 28 3 6 3 3" xfId="35249"/>
    <cellStyle name="計算 28 3 6 4" xfId="35250"/>
    <cellStyle name="計算 28 3 6 5" xfId="35251"/>
    <cellStyle name="計算 28 3 7" xfId="35252"/>
    <cellStyle name="計算 28 3 7 2" xfId="35253"/>
    <cellStyle name="計算 28 3 7 3" xfId="35254"/>
    <cellStyle name="計算 28 3 8" xfId="35255"/>
    <cellStyle name="計算 28 3 8 2" xfId="35256"/>
    <cellStyle name="計算 28 3 8 3" xfId="35257"/>
    <cellStyle name="計算 28 3 9" xfId="35258"/>
    <cellStyle name="計算 28 4" xfId="35259"/>
    <cellStyle name="計算 28 4 10" xfId="35260"/>
    <cellStyle name="計算 28 4 2" xfId="35261"/>
    <cellStyle name="計算 28 4 2 2" xfId="35262"/>
    <cellStyle name="計算 28 4 2 2 2" xfId="35263"/>
    <cellStyle name="計算 28 4 2 2 3" xfId="35264"/>
    <cellStyle name="計算 28 4 2 3" xfId="35265"/>
    <cellStyle name="計算 28 4 2 3 2" xfId="35266"/>
    <cellStyle name="計算 28 4 2 3 3" xfId="35267"/>
    <cellStyle name="計算 28 4 2 4" xfId="35268"/>
    <cellStyle name="計算 28 4 2 5" xfId="35269"/>
    <cellStyle name="計算 28 4 3" xfId="35270"/>
    <cellStyle name="計算 28 4 3 2" xfId="35271"/>
    <cellStyle name="計算 28 4 3 2 2" xfId="35272"/>
    <cellStyle name="計算 28 4 3 2 3" xfId="35273"/>
    <cellStyle name="計算 28 4 3 3" xfId="35274"/>
    <cellStyle name="計算 28 4 3 3 2" xfId="35275"/>
    <cellStyle name="計算 28 4 3 3 3" xfId="35276"/>
    <cellStyle name="計算 28 4 3 4" xfId="35277"/>
    <cellStyle name="計算 28 4 3 5" xfId="35278"/>
    <cellStyle name="計算 28 4 4" xfId="35279"/>
    <cellStyle name="計算 28 4 4 2" xfId="35280"/>
    <cellStyle name="計算 28 4 4 2 2" xfId="35281"/>
    <cellStyle name="計算 28 4 4 2 3" xfId="35282"/>
    <cellStyle name="計算 28 4 4 3" xfId="35283"/>
    <cellStyle name="計算 28 4 4 3 2" xfId="35284"/>
    <cellStyle name="計算 28 4 4 3 3" xfId="35285"/>
    <cellStyle name="計算 28 4 4 4" xfId="35286"/>
    <cellStyle name="計算 28 4 4 5" xfId="35287"/>
    <cellStyle name="計算 28 4 5" xfId="35288"/>
    <cellStyle name="計算 28 4 5 2" xfId="35289"/>
    <cellStyle name="計算 28 4 5 2 2" xfId="35290"/>
    <cellStyle name="計算 28 4 5 2 3" xfId="35291"/>
    <cellStyle name="計算 28 4 5 3" xfId="35292"/>
    <cellStyle name="計算 28 4 5 3 2" xfId="35293"/>
    <cellStyle name="計算 28 4 5 3 3" xfId="35294"/>
    <cellStyle name="計算 28 4 5 4" xfId="35295"/>
    <cellStyle name="計算 28 4 5 5" xfId="35296"/>
    <cellStyle name="計算 28 4 6" xfId="35297"/>
    <cellStyle name="計算 28 4 6 2" xfId="35298"/>
    <cellStyle name="計算 28 4 6 2 2" xfId="35299"/>
    <cellStyle name="計算 28 4 6 2 3" xfId="35300"/>
    <cellStyle name="計算 28 4 6 3" xfId="35301"/>
    <cellStyle name="計算 28 4 6 3 2" xfId="35302"/>
    <cellStyle name="計算 28 4 6 3 3" xfId="35303"/>
    <cellStyle name="計算 28 4 6 4" xfId="35304"/>
    <cellStyle name="計算 28 4 6 5" xfId="35305"/>
    <cellStyle name="計算 28 4 7" xfId="35306"/>
    <cellStyle name="計算 28 4 7 2" xfId="35307"/>
    <cellStyle name="計算 28 4 7 3" xfId="35308"/>
    <cellStyle name="計算 28 4 8" xfId="35309"/>
    <cellStyle name="計算 28 4 8 2" xfId="35310"/>
    <cellStyle name="計算 28 4 8 3" xfId="35311"/>
    <cellStyle name="計算 28 4 9" xfId="35312"/>
    <cellStyle name="計算 28 5" xfId="35313"/>
    <cellStyle name="計算 28 5 2" xfId="35314"/>
    <cellStyle name="計算 28 5 2 2" xfId="35315"/>
    <cellStyle name="計算 28 5 2 3" xfId="35316"/>
    <cellStyle name="計算 28 5 3" xfId="35317"/>
    <cellStyle name="計算 28 5 3 2" xfId="35318"/>
    <cellStyle name="計算 28 5 3 3" xfId="35319"/>
    <cellStyle name="計算 28 5 4" xfId="35320"/>
    <cellStyle name="計算 28 5 5" xfId="35321"/>
    <cellStyle name="計算 28 6" xfId="35322"/>
    <cellStyle name="計算 28 6 2" xfId="35323"/>
    <cellStyle name="計算 28 6 2 2" xfId="35324"/>
    <cellStyle name="計算 28 6 2 3" xfId="35325"/>
    <cellStyle name="計算 28 6 3" xfId="35326"/>
    <cellStyle name="計算 28 6 3 2" xfId="35327"/>
    <cellStyle name="計算 28 6 3 3" xfId="35328"/>
    <cellStyle name="計算 28 6 4" xfId="35329"/>
    <cellStyle name="計算 28 6 5" xfId="35330"/>
    <cellStyle name="計算 28 7" xfId="35331"/>
    <cellStyle name="計算 28 7 2" xfId="35332"/>
    <cellStyle name="計算 28 7 2 2" xfId="35333"/>
    <cellStyle name="計算 28 7 2 3" xfId="35334"/>
    <cellStyle name="計算 28 7 3" xfId="35335"/>
    <cellStyle name="計算 28 7 3 2" xfId="35336"/>
    <cellStyle name="計算 28 7 3 3" xfId="35337"/>
    <cellStyle name="計算 28 7 4" xfId="35338"/>
    <cellStyle name="計算 28 7 5" xfId="35339"/>
    <cellStyle name="計算 28 8" xfId="35340"/>
    <cellStyle name="計算 28 8 2" xfId="35341"/>
    <cellStyle name="計算 28 8 3" xfId="35342"/>
    <cellStyle name="計算 28 9" xfId="35343"/>
    <cellStyle name="計算 29" xfId="35344"/>
    <cellStyle name="計算 29 10" xfId="35345"/>
    <cellStyle name="計算 29 11" xfId="35346"/>
    <cellStyle name="計算 29 12" xfId="46116"/>
    <cellStyle name="計算 29 13" xfId="46354"/>
    <cellStyle name="計算 29 2" xfId="35347"/>
    <cellStyle name="計算 29 2 10" xfId="46291"/>
    <cellStyle name="計算 29 2 11" xfId="46523"/>
    <cellStyle name="計算 29 2 2" xfId="35348"/>
    <cellStyle name="計算 29 2 2 10" xfId="35349"/>
    <cellStyle name="計算 29 2 2 2" xfId="35350"/>
    <cellStyle name="計算 29 2 2 2 2" xfId="35351"/>
    <cellStyle name="計算 29 2 2 2 2 2" xfId="35352"/>
    <cellStyle name="計算 29 2 2 2 2 3" xfId="35353"/>
    <cellStyle name="計算 29 2 2 2 3" xfId="35354"/>
    <cellStyle name="計算 29 2 2 2 3 2" xfId="35355"/>
    <cellStyle name="計算 29 2 2 2 3 3" xfId="35356"/>
    <cellStyle name="計算 29 2 2 2 4" xfId="35357"/>
    <cellStyle name="計算 29 2 2 2 5" xfId="35358"/>
    <cellStyle name="計算 29 2 2 3" xfId="35359"/>
    <cellStyle name="計算 29 2 2 3 2" xfId="35360"/>
    <cellStyle name="計算 29 2 2 3 2 2" xfId="35361"/>
    <cellStyle name="計算 29 2 2 3 2 3" xfId="35362"/>
    <cellStyle name="計算 29 2 2 3 3" xfId="35363"/>
    <cellStyle name="計算 29 2 2 3 3 2" xfId="35364"/>
    <cellStyle name="計算 29 2 2 3 3 3" xfId="35365"/>
    <cellStyle name="計算 29 2 2 3 4" xfId="35366"/>
    <cellStyle name="計算 29 2 2 3 5" xfId="35367"/>
    <cellStyle name="計算 29 2 2 4" xfId="35368"/>
    <cellStyle name="計算 29 2 2 4 2" xfId="35369"/>
    <cellStyle name="計算 29 2 2 4 2 2" xfId="35370"/>
    <cellStyle name="計算 29 2 2 4 2 3" xfId="35371"/>
    <cellStyle name="計算 29 2 2 4 3" xfId="35372"/>
    <cellStyle name="計算 29 2 2 4 3 2" xfId="35373"/>
    <cellStyle name="計算 29 2 2 4 3 3" xfId="35374"/>
    <cellStyle name="計算 29 2 2 4 4" xfId="35375"/>
    <cellStyle name="計算 29 2 2 4 5" xfId="35376"/>
    <cellStyle name="計算 29 2 2 5" xfId="35377"/>
    <cellStyle name="計算 29 2 2 5 2" xfId="35378"/>
    <cellStyle name="計算 29 2 2 5 2 2" xfId="35379"/>
    <cellStyle name="計算 29 2 2 5 2 3" xfId="35380"/>
    <cellStyle name="計算 29 2 2 5 3" xfId="35381"/>
    <cellStyle name="計算 29 2 2 5 3 2" xfId="35382"/>
    <cellStyle name="計算 29 2 2 5 3 3" xfId="35383"/>
    <cellStyle name="計算 29 2 2 5 4" xfId="35384"/>
    <cellStyle name="計算 29 2 2 5 5" xfId="35385"/>
    <cellStyle name="計算 29 2 2 6" xfId="35386"/>
    <cellStyle name="計算 29 2 2 6 2" xfId="35387"/>
    <cellStyle name="計算 29 2 2 6 2 2" xfId="35388"/>
    <cellStyle name="計算 29 2 2 6 2 3" xfId="35389"/>
    <cellStyle name="計算 29 2 2 6 3" xfId="35390"/>
    <cellStyle name="計算 29 2 2 6 3 2" xfId="35391"/>
    <cellStyle name="計算 29 2 2 6 3 3" xfId="35392"/>
    <cellStyle name="計算 29 2 2 6 4" xfId="35393"/>
    <cellStyle name="計算 29 2 2 6 5" xfId="35394"/>
    <cellStyle name="計算 29 2 2 7" xfId="35395"/>
    <cellStyle name="計算 29 2 2 7 2" xfId="35396"/>
    <cellStyle name="計算 29 2 2 7 3" xfId="35397"/>
    <cellStyle name="計算 29 2 2 8" xfId="35398"/>
    <cellStyle name="計算 29 2 2 8 2" xfId="35399"/>
    <cellStyle name="計算 29 2 2 8 3" xfId="35400"/>
    <cellStyle name="計算 29 2 2 9" xfId="35401"/>
    <cellStyle name="計算 29 2 3" xfId="35402"/>
    <cellStyle name="計算 29 2 3 10" xfId="35403"/>
    <cellStyle name="計算 29 2 3 2" xfId="35404"/>
    <cellStyle name="計算 29 2 3 2 2" xfId="35405"/>
    <cellStyle name="計算 29 2 3 2 2 2" xfId="35406"/>
    <cellStyle name="計算 29 2 3 2 2 3" xfId="35407"/>
    <cellStyle name="計算 29 2 3 2 3" xfId="35408"/>
    <cellStyle name="計算 29 2 3 2 3 2" xfId="35409"/>
    <cellStyle name="計算 29 2 3 2 3 3" xfId="35410"/>
    <cellStyle name="計算 29 2 3 2 4" xfId="35411"/>
    <cellStyle name="計算 29 2 3 2 5" xfId="35412"/>
    <cellStyle name="計算 29 2 3 3" xfId="35413"/>
    <cellStyle name="計算 29 2 3 3 2" xfId="35414"/>
    <cellStyle name="計算 29 2 3 3 2 2" xfId="35415"/>
    <cellStyle name="計算 29 2 3 3 2 3" xfId="35416"/>
    <cellStyle name="計算 29 2 3 3 3" xfId="35417"/>
    <cellStyle name="計算 29 2 3 3 3 2" xfId="35418"/>
    <cellStyle name="計算 29 2 3 3 3 3" xfId="35419"/>
    <cellStyle name="計算 29 2 3 3 4" xfId="35420"/>
    <cellStyle name="計算 29 2 3 3 5" xfId="35421"/>
    <cellStyle name="計算 29 2 3 4" xfId="35422"/>
    <cellStyle name="計算 29 2 3 4 2" xfId="35423"/>
    <cellStyle name="計算 29 2 3 4 2 2" xfId="35424"/>
    <cellStyle name="計算 29 2 3 4 2 3" xfId="35425"/>
    <cellStyle name="計算 29 2 3 4 3" xfId="35426"/>
    <cellStyle name="計算 29 2 3 4 3 2" xfId="35427"/>
    <cellStyle name="計算 29 2 3 4 3 3" xfId="35428"/>
    <cellStyle name="計算 29 2 3 4 4" xfId="35429"/>
    <cellStyle name="計算 29 2 3 4 5" xfId="35430"/>
    <cellStyle name="計算 29 2 3 5" xfId="35431"/>
    <cellStyle name="計算 29 2 3 5 2" xfId="35432"/>
    <cellStyle name="計算 29 2 3 5 2 2" xfId="35433"/>
    <cellStyle name="計算 29 2 3 5 2 3" xfId="35434"/>
    <cellStyle name="計算 29 2 3 5 3" xfId="35435"/>
    <cellStyle name="計算 29 2 3 5 3 2" xfId="35436"/>
    <cellStyle name="計算 29 2 3 5 3 3" xfId="35437"/>
    <cellStyle name="計算 29 2 3 5 4" xfId="35438"/>
    <cellStyle name="計算 29 2 3 5 5" xfId="35439"/>
    <cellStyle name="計算 29 2 3 6" xfId="35440"/>
    <cellStyle name="計算 29 2 3 6 2" xfId="35441"/>
    <cellStyle name="計算 29 2 3 6 2 2" xfId="35442"/>
    <cellStyle name="計算 29 2 3 6 2 3" xfId="35443"/>
    <cellStyle name="計算 29 2 3 6 3" xfId="35444"/>
    <cellStyle name="計算 29 2 3 6 3 2" xfId="35445"/>
    <cellStyle name="計算 29 2 3 6 3 3" xfId="35446"/>
    <cellStyle name="計算 29 2 3 6 4" xfId="35447"/>
    <cellStyle name="計算 29 2 3 6 5" xfId="35448"/>
    <cellStyle name="計算 29 2 3 7" xfId="35449"/>
    <cellStyle name="計算 29 2 3 7 2" xfId="35450"/>
    <cellStyle name="計算 29 2 3 7 3" xfId="35451"/>
    <cellStyle name="計算 29 2 3 8" xfId="35452"/>
    <cellStyle name="計算 29 2 3 8 2" xfId="35453"/>
    <cellStyle name="計算 29 2 3 8 3" xfId="35454"/>
    <cellStyle name="計算 29 2 3 9" xfId="35455"/>
    <cellStyle name="計算 29 2 4" xfId="35456"/>
    <cellStyle name="計算 29 2 4 2" xfId="35457"/>
    <cellStyle name="計算 29 2 4 2 2" xfId="35458"/>
    <cellStyle name="計算 29 2 4 2 3" xfId="35459"/>
    <cellStyle name="計算 29 2 4 3" xfId="35460"/>
    <cellStyle name="計算 29 2 4 3 2" xfId="35461"/>
    <cellStyle name="計算 29 2 4 3 3" xfId="35462"/>
    <cellStyle name="計算 29 2 4 4" xfId="35463"/>
    <cellStyle name="計算 29 2 4 5" xfId="35464"/>
    <cellStyle name="計算 29 2 5" xfId="35465"/>
    <cellStyle name="計算 29 2 5 2" xfId="35466"/>
    <cellStyle name="計算 29 2 5 2 2" xfId="35467"/>
    <cellStyle name="計算 29 2 5 2 3" xfId="35468"/>
    <cellStyle name="計算 29 2 5 3" xfId="35469"/>
    <cellStyle name="計算 29 2 5 3 2" xfId="35470"/>
    <cellStyle name="計算 29 2 5 3 3" xfId="35471"/>
    <cellStyle name="計算 29 2 5 4" xfId="35472"/>
    <cellStyle name="計算 29 2 5 5" xfId="35473"/>
    <cellStyle name="計算 29 2 6" xfId="35474"/>
    <cellStyle name="計算 29 2 6 2" xfId="35475"/>
    <cellStyle name="計算 29 2 6 2 2" xfId="35476"/>
    <cellStyle name="計算 29 2 6 2 3" xfId="35477"/>
    <cellStyle name="計算 29 2 6 3" xfId="35478"/>
    <cellStyle name="計算 29 2 6 3 2" xfId="35479"/>
    <cellStyle name="計算 29 2 6 3 3" xfId="35480"/>
    <cellStyle name="計算 29 2 6 4" xfId="35481"/>
    <cellStyle name="計算 29 2 6 5" xfId="35482"/>
    <cellStyle name="計算 29 2 7" xfId="35483"/>
    <cellStyle name="計算 29 2 7 2" xfId="35484"/>
    <cellStyle name="計算 29 2 7 3" xfId="35485"/>
    <cellStyle name="計算 29 2 8" xfId="35486"/>
    <cellStyle name="計算 29 2 9" xfId="35487"/>
    <cellStyle name="計算 29 3" xfId="35488"/>
    <cellStyle name="計算 29 3 10" xfId="35489"/>
    <cellStyle name="計算 29 3 2" xfId="35490"/>
    <cellStyle name="計算 29 3 2 2" xfId="35491"/>
    <cellStyle name="計算 29 3 2 2 2" xfId="35492"/>
    <cellStyle name="計算 29 3 2 2 3" xfId="35493"/>
    <cellStyle name="計算 29 3 2 3" xfId="35494"/>
    <cellStyle name="計算 29 3 2 3 2" xfId="35495"/>
    <cellStyle name="計算 29 3 2 3 3" xfId="35496"/>
    <cellStyle name="計算 29 3 2 4" xfId="35497"/>
    <cellStyle name="計算 29 3 2 5" xfId="35498"/>
    <cellStyle name="計算 29 3 3" xfId="35499"/>
    <cellStyle name="計算 29 3 3 2" xfId="35500"/>
    <cellStyle name="計算 29 3 3 2 2" xfId="35501"/>
    <cellStyle name="計算 29 3 3 2 3" xfId="35502"/>
    <cellStyle name="計算 29 3 3 3" xfId="35503"/>
    <cellStyle name="計算 29 3 3 3 2" xfId="35504"/>
    <cellStyle name="計算 29 3 3 3 3" xfId="35505"/>
    <cellStyle name="計算 29 3 3 4" xfId="35506"/>
    <cellStyle name="計算 29 3 3 5" xfId="35507"/>
    <cellStyle name="計算 29 3 4" xfId="35508"/>
    <cellStyle name="計算 29 3 4 2" xfId="35509"/>
    <cellStyle name="計算 29 3 4 2 2" xfId="35510"/>
    <cellStyle name="計算 29 3 4 2 3" xfId="35511"/>
    <cellStyle name="計算 29 3 4 3" xfId="35512"/>
    <cellStyle name="計算 29 3 4 3 2" xfId="35513"/>
    <cellStyle name="計算 29 3 4 3 3" xfId="35514"/>
    <cellStyle name="計算 29 3 4 4" xfId="35515"/>
    <cellStyle name="計算 29 3 4 5" xfId="35516"/>
    <cellStyle name="計算 29 3 5" xfId="35517"/>
    <cellStyle name="計算 29 3 5 2" xfId="35518"/>
    <cellStyle name="計算 29 3 5 2 2" xfId="35519"/>
    <cellStyle name="計算 29 3 5 2 3" xfId="35520"/>
    <cellStyle name="計算 29 3 5 3" xfId="35521"/>
    <cellStyle name="計算 29 3 5 3 2" xfId="35522"/>
    <cellStyle name="計算 29 3 5 3 3" xfId="35523"/>
    <cellStyle name="計算 29 3 5 4" xfId="35524"/>
    <cellStyle name="計算 29 3 5 5" xfId="35525"/>
    <cellStyle name="計算 29 3 6" xfId="35526"/>
    <cellStyle name="計算 29 3 6 2" xfId="35527"/>
    <cellStyle name="計算 29 3 6 2 2" xfId="35528"/>
    <cellStyle name="計算 29 3 6 2 3" xfId="35529"/>
    <cellStyle name="計算 29 3 6 3" xfId="35530"/>
    <cellStyle name="計算 29 3 6 3 2" xfId="35531"/>
    <cellStyle name="計算 29 3 6 3 3" xfId="35532"/>
    <cellStyle name="計算 29 3 6 4" xfId="35533"/>
    <cellStyle name="計算 29 3 6 5" xfId="35534"/>
    <cellStyle name="計算 29 3 7" xfId="35535"/>
    <cellStyle name="計算 29 3 7 2" xfId="35536"/>
    <cellStyle name="計算 29 3 7 3" xfId="35537"/>
    <cellStyle name="計算 29 3 8" xfId="35538"/>
    <cellStyle name="計算 29 3 8 2" xfId="35539"/>
    <cellStyle name="計算 29 3 8 3" xfId="35540"/>
    <cellStyle name="計算 29 3 9" xfId="35541"/>
    <cellStyle name="計算 29 4" xfId="35542"/>
    <cellStyle name="計算 29 4 10" xfId="35543"/>
    <cellStyle name="計算 29 4 2" xfId="35544"/>
    <cellStyle name="計算 29 4 2 2" xfId="35545"/>
    <cellStyle name="計算 29 4 2 2 2" xfId="35546"/>
    <cellStyle name="計算 29 4 2 2 3" xfId="35547"/>
    <cellStyle name="計算 29 4 2 3" xfId="35548"/>
    <cellStyle name="計算 29 4 2 3 2" xfId="35549"/>
    <cellStyle name="計算 29 4 2 3 3" xfId="35550"/>
    <cellStyle name="計算 29 4 2 4" xfId="35551"/>
    <cellStyle name="計算 29 4 2 5" xfId="35552"/>
    <cellStyle name="計算 29 4 3" xfId="35553"/>
    <cellStyle name="計算 29 4 3 2" xfId="35554"/>
    <cellStyle name="計算 29 4 3 2 2" xfId="35555"/>
    <cellStyle name="計算 29 4 3 2 3" xfId="35556"/>
    <cellStyle name="計算 29 4 3 3" xfId="35557"/>
    <cellStyle name="計算 29 4 3 3 2" xfId="35558"/>
    <cellStyle name="計算 29 4 3 3 3" xfId="35559"/>
    <cellStyle name="計算 29 4 3 4" xfId="35560"/>
    <cellStyle name="計算 29 4 3 5" xfId="35561"/>
    <cellStyle name="計算 29 4 4" xfId="35562"/>
    <cellStyle name="計算 29 4 4 2" xfId="35563"/>
    <cellStyle name="計算 29 4 4 2 2" xfId="35564"/>
    <cellStyle name="計算 29 4 4 2 3" xfId="35565"/>
    <cellStyle name="計算 29 4 4 3" xfId="35566"/>
    <cellStyle name="計算 29 4 4 3 2" xfId="35567"/>
    <cellStyle name="計算 29 4 4 3 3" xfId="35568"/>
    <cellStyle name="計算 29 4 4 4" xfId="35569"/>
    <cellStyle name="計算 29 4 4 5" xfId="35570"/>
    <cellStyle name="計算 29 4 5" xfId="35571"/>
    <cellStyle name="計算 29 4 5 2" xfId="35572"/>
    <cellStyle name="計算 29 4 5 2 2" xfId="35573"/>
    <cellStyle name="計算 29 4 5 2 3" xfId="35574"/>
    <cellStyle name="計算 29 4 5 3" xfId="35575"/>
    <cellStyle name="計算 29 4 5 3 2" xfId="35576"/>
    <cellStyle name="計算 29 4 5 3 3" xfId="35577"/>
    <cellStyle name="計算 29 4 5 4" xfId="35578"/>
    <cellStyle name="計算 29 4 5 5" xfId="35579"/>
    <cellStyle name="計算 29 4 6" xfId="35580"/>
    <cellStyle name="計算 29 4 6 2" xfId="35581"/>
    <cellStyle name="計算 29 4 6 2 2" xfId="35582"/>
    <cellStyle name="計算 29 4 6 2 3" xfId="35583"/>
    <cellStyle name="計算 29 4 6 3" xfId="35584"/>
    <cellStyle name="計算 29 4 6 3 2" xfId="35585"/>
    <cellStyle name="計算 29 4 6 3 3" xfId="35586"/>
    <cellStyle name="計算 29 4 6 4" xfId="35587"/>
    <cellStyle name="計算 29 4 6 5" xfId="35588"/>
    <cellStyle name="計算 29 4 7" xfId="35589"/>
    <cellStyle name="計算 29 4 7 2" xfId="35590"/>
    <cellStyle name="計算 29 4 7 3" xfId="35591"/>
    <cellStyle name="計算 29 4 8" xfId="35592"/>
    <cellStyle name="計算 29 4 8 2" xfId="35593"/>
    <cellStyle name="計算 29 4 8 3" xfId="35594"/>
    <cellStyle name="計算 29 4 9" xfId="35595"/>
    <cellStyle name="計算 29 5" xfId="35596"/>
    <cellStyle name="計算 29 5 2" xfId="35597"/>
    <cellStyle name="計算 29 5 2 2" xfId="35598"/>
    <cellStyle name="計算 29 5 2 3" xfId="35599"/>
    <cellStyle name="計算 29 5 3" xfId="35600"/>
    <cellStyle name="計算 29 5 3 2" xfId="35601"/>
    <cellStyle name="計算 29 5 3 3" xfId="35602"/>
    <cellStyle name="計算 29 5 4" xfId="35603"/>
    <cellStyle name="計算 29 5 5" xfId="35604"/>
    <cellStyle name="計算 29 6" xfId="35605"/>
    <cellStyle name="計算 29 6 2" xfId="35606"/>
    <cellStyle name="計算 29 6 2 2" xfId="35607"/>
    <cellStyle name="計算 29 6 2 3" xfId="35608"/>
    <cellStyle name="計算 29 6 3" xfId="35609"/>
    <cellStyle name="計算 29 6 3 2" xfId="35610"/>
    <cellStyle name="計算 29 6 3 3" xfId="35611"/>
    <cellStyle name="計算 29 6 4" xfId="35612"/>
    <cellStyle name="計算 29 6 5" xfId="35613"/>
    <cellStyle name="計算 29 7" xfId="35614"/>
    <cellStyle name="計算 29 7 2" xfId="35615"/>
    <cellStyle name="計算 29 7 2 2" xfId="35616"/>
    <cellStyle name="計算 29 7 2 3" xfId="35617"/>
    <cellStyle name="計算 29 7 3" xfId="35618"/>
    <cellStyle name="計算 29 7 3 2" xfId="35619"/>
    <cellStyle name="計算 29 7 3 3" xfId="35620"/>
    <cellStyle name="計算 29 7 4" xfId="35621"/>
    <cellStyle name="計算 29 7 5" xfId="35622"/>
    <cellStyle name="計算 29 8" xfId="35623"/>
    <cellStyle name="計算 29 8 2" xfId="35624"/>
    <cellStyle name="計算 29 8 3" xfId="35625"/>
    <cellStyle name="計算 29 9" xfId="35626"/>
    <cellStyle name="計算 3" xfId="35627"/>
    <cellStyle name="計算 3 10" xfId="35628"/>
    <cellStyle name="計算 3 11" xfId="35629"/>
    <cellStyle name="計算 3 12" xfId="46117"/>
    <cellStyle name="計算 3 13" xfId="46355"/>
    <cellStyle name="計算 3 2" xfId="35630"/>
    <cellStyle name="計算 3 2 10" xfId="46292"/>
    <cellStyle name="計算 3 2 11" xfId="46524"/>
    <cellStyle name="計算 3 2 2" xfId="35631"/>
    <cellStyle name="計算 3 2 2 10" xfId="35632"/>
    <cellStyle name="計算 3 2 2 2" xfId="35633"/>
    <cellStyle name="計算 3 2 2 2 2" xfId="35634"/>
    <cellStyle name="計算 3 2 2 2 2 2" xfId="35635"/>
    <cellStyle name="計算 3 2 2 2 2 3" xfId="35636"/>
    <cellStyle name="計算 3 2 2 2 3" xfId="35637"/>
    <cellStyle name="計算 3 2 2 2 3 2" xfId="35638"/>
    <cellStyle name="計算 3 2 2 2 3 3" xfId="35639"/>
    <cellStyle name="計算 3 2 2 2 4" xfId="35640"/>
    <cellStyle name="計算 3 2 2 2 5" xfId="35641"/>
    <cellStyle name="計算 3 2 2 3" xfId="35642"/>
    <cellStyle name="計算 3 2 2 3 2" xfId="35643"/>
    <cellStyle name="計算 3 2 2 3 2 2" xfId="35644"/>
    <cellStyle name="計算 3 2 2 3 2 3" xfId="35645"/>
    <cellStyle name="計算 3 2 2 3 3" xfId="35646"/>
    <cellStyle name="計算 3 2 2 3 3 2" xfId="35647"/>
    <cellStyle name="計算 3 2 2 3 3 3" xfId="35648"/>
    <cellStyle name="計算 3 2 2 3 4" xfId="35649"/>
    <cellStyle name="計算 3 2 2 3 5" xfId="35650"/>
    <cellStyle name="計算 3 2 2 4" xfId="35651"/>
    <cellStyle name="計算 3 2 2 4 2" xfId="35652"/>
    <cellStyle name="計算 3 2 2 4 2 2" xfId="35653"/>
    <cellStyle name="計算 3 2 2 4 2 3" xfId="35654"/>
    <cellStyle name="計算 3 2 2 4 3" xfId="35655"/>
    <cellStyle name="計算 3 2 2 4 3 2" xfId="35656"/>
    <cellStyle name="計算 3 2 2 4 3 3" xfId="35657"/>
    <cellStyle name="計算 3 2 2 4 4" xfId="35658"/>
    <cellStyle name="計算 3 2 2 4 5" xfId="35659"/>
    <cellStyle name="計算 3 2 2 5" xfId="35660"/>
    <cellStyle name="計算 3 2 2 5 2" xfId="35661"/>
    <cellStyle name="計算 3 2 2 5 2 2" xfId="35662"/>
    <cellStyle name="計算 3 2 2 5 2 3" xfId="35663"/>
    <cellStyle name="計算 3 2 2 5 3" xfId="35664"/>
    <cellStyle name="計算 3 2 2 5 3 2" xfId="35665"/>
    <cellStyle name="計算 3 2 2 5 3 3" xfId="35666"/>
    <cellStyle name="計算 3 2 2 5 4" xfId="35667"/>
    <cellStyle name="計算 3 2 2 5 5" xfId="35668"/>
    <cellStyle name="計算 3 2 2 6" xfId="35669"/>
    <cellStyle name="計算 3 2 2 6 2" xfId="35670"/>
    <cellStyle name="計算 3 2 2 6 2 2" xfId="35671"/>
    <cellStyle name="計算 3 2 2 6 2 3" xfId="35672"/>
    <cellStyle name="計算 3 2 2 6 3" xfId="35673"/>
    <cellStyle name="計算 3 2 2 6 3 2" xfId="35674"/>
    <cellStyle name="計算 3 2 2 6 3 3" xfId="35675"/>
    <cellStyle name="計算 3 2 2 6 4" xfId="35676"/>
    <cellStyle name="計算 3 2 2 6 5" xfId="35677"/>
    <cellStyle name="計算 3 2 2 7" xfId="35678"/>
    <cellStyle name="計算 3 2 2 7 2" xfId="35679"/>
    <cellStyle name="計算 3 2 2 7 3" xfId="35680"/>
    <cellStyle name="計算 3 2 2 8" xfId="35681"/>
    <cellStyle name="計算 3 2 2 8 2" xfId="35682"/>
    <cellStyle name="計算 3 2 2 8 3" xfId="35683"/>
    <cellStyle name="計算 3 2 2 9" xfId="35684"/>
    <cellStyle name="計算 3 2 3" xfId="35685"/>
    <cellStyle name="計算 3 2 3 10" xfId="35686"/>
    <cellStyle name="計算 3 2 3 2" xfId="35687"/>
    <cellStyle name="計算 3 2 3 2 2" xfId="35688"/>
    <cellStyle name="計算 3 2 3 2 2 2" xfId="35689"/>
    <cellStyle name="計算 3 2 3 2 2 3" xfId="35690"/>
    <cellStyle name="計算 3 2 3 2 3" xfId="35691"/>
    <cellStyle name="計算 3 2 3 2 3 2" xfId="35692"/>
    <cellStyle name="計算 3 2 3 2 3 3" xfId="35693"/>
    <cellStyle name="計算 3 2 3 2 4" xfId="35694"/>
    <cellStyle name="計算 3 2 3 2 5" xfId="35695"/>
    <cellStyle name="計算 3 2 3 3" xfId="35696"/>
    <cellStyle name="計算 3 2 3 3 2" xfId="35697"/>
    <cellStyle name="計算 3 2 3 3 2 2" xfId="35698"/>
    <cellStyle name="計算 3 2 3 3 2 3" xfId="35699"/>
    <cellStyle name="計算 3 2 3 3 3" xfId="35700"/>
    <cellStyle name="計算 3 2 3 3 3 2" xfId="35701"/>
    <cellStyle name="計算 3 2 3 3 3 3" xfId="35702"/>
    <cellStyle name="計算 3 2 3 3 4" xfId="35703"/>
    <cellStyle name="計算 3 2 3 3 5" xfId="35704"/>
    <cellStyle name="計算 3 2 3 4" xfId="35705"/>
    <cellStyle name="計算 3 2 3 4 2" xfId="35706"/>
    <cellStyle name="計算 3 2 3 4 2 2" xfId="35707"/>
    <cellStyle name="計算 3 2 3 4 2 3" xfId="35708"/>
    <cellStyle name="計算 3 2 3 4 3" xfId="35709"/>
    <cellStyle name="計算 3 2 3 4 3 2" xfId="35710"/>
    <cellStyle name="計算 3 2 3 4 3 3" xfId="35711"/>
    <cellStyle name="計算 3 2 3 4 4" xfId="35712"/>
    <cellStyle name="計算 3 2 3 4 5" xfId="35713"/>
    <cellStyle name="計算 3 2 3 5" xfId="35714"/>
    <cellStyle name="計算 3 2 3 5 2" xfId="35715"/>
    <cellStyle name="計算 3 2 3 5 2 2" xfId="35716"/>
    <cellStyle name="計算 3 2 3 5 2 3" xfId="35717"/>
    <cellStyle name="計算 3 2 3 5 3" xfId="35718"/>
    <cellStyle name="計算 3 2 3 5 3 2" xfId="35719"/>
    <cellStyle name="計算 3 2 3 5 3 3" xfId="35720"/>
    <cellStyle name="計算 3 2 3 5 4" xfId="35721"/>
    <cellStyle name="計算 3 2 3 5 5" xfId="35722"/>
    <cellStyle name="計算 3 2 3 6" xfId="35723"/>
    <cellStyle name="計算 3 2 3 6 2" xfId="35724"/>
    <cellStyle name="計算 3 2 3 6 2 2" xfId="35725"/>
    <cellStyle name="計算 3 2 3 6 2 3" xfId="35726"/>
    <cellStyle name="計算 3 2 3 6 3" xfId="35727"/>
    <cellStyle name="計算 3 2 3 6 3 2" xfId="35728"/>
    <cellStyle name="計算 3 2 3 6 3 3" xfId="35729"/>
    <cellStyle name="計算 3 2 3 6 4" xfId="35730"/>
    <cellStyle name="計算 3 2 3 6 5" xfId="35731"/>
    <cellStyle name="計算 3 2 3 7" xfId="35732"/>
    <cellStyle name="計算 3 2 3 7 2" xfId="35733"/>
    <cellStyle name="計算 3 2 3 7 3" xfId="35734"/>
    <cellStyle name="計算 3 2 3 8" xfId="35735"/>
    <cellStyle name="計算 3 2 3 8 2" xfId="35736"/>
    <cellStyle name="計算 3 2 3 8 3" xfId="35737"/>
    <cellStyle name="計算 3 2 3 9" xfId="35738"/>
    <cellStyle name="計算 3 2 4" xfId="35739"/>
    <cellStyle name="計算 3 2 4 2" xfId="35740"/>
    <cellStyle name="計算 3 2 4 2 2" xfId="35741"/>
    <cellStyle name="計算 3 2 4 2 3" xfId="35742"/>
    <cellStyle name="計算 3 2 4 3" xfId="35743"/>
    <cellStyle name="計算 3 2 4 3 2" xfId="35744"/>
    <cellStyle name="計算 3 2 4 3 3" xfId="35745"/>
    <cellStyle name="計算 3 2 4 4" xfId="35746"/>
    <cellStyle name="計算 3 2 4 5" xfId="35747"/>
    <cellStyle name="計算 3 2 5" xfId="35748"/>
    <cellStyle name="計算 3 2 5 2" xfId="35749"/>
    <cellStyle name="計算 3 2 5 2 2" xfId="35750"/>
    <cellStyle name="計算 3 2 5 2 3" xfId="35751"/>
    <cellStyle name="計算 3 2 5 3" xfId="35752"/>
    <cellStyle name="計算 3 2 5 3 2" xfId="35753"/>
    <cellStyle name="計算 3 2 5 3 3" xfId="35754"/>
    <cellStyle name="計算 3 2 5 4" xfId="35755"/>
    <cellStyle name="計算 3 2 5 5" xfId="35756"/>
    <cellStyle name="計算 3 2 6" xfId="35757"/>
    <cellStyle name="計算 3 2 6 2" xfId="35758"/>
    <cellStyle name="計算 3 2 6 2 2" xfId="35759"/>
    <cellStyle name="計算 3 2 6 2 3" xfId="35760"/>
    <cellStyle name="計算 3 2 6 3" xfId="35761"/>
    <cellStyle name="計算 3 2 6 3 2" xfId="35762"/>
    <cellStyle name="計算 3 2 6 3 3" xfId="35763"/>
    <cellStyle name="計算 3 2 6 4" xfId="35764"/>
    <cellStyle name="計算 3 2 6 5" xfId="35765"/>
    <cellStyle name="計算 3 2 7" xfId="35766"/>
    <cellStyle name="計算 3 2 7 2" xfId="35767"/>
    <cellStyle name="計算 3 2 7 3" xfId="35768"/>
    <cellStyle name="計算 3 2 8" xfId="35769"/>
    <cellStyle name="計算 3 2 9" xfId="35770"/>
    <cellStyle name="計算 3 3" xfId="35771"/>
    <cellStyle name="計算 3 3 10" xfId="35772"/>
    <cellStyle name="計算 3 3 2" xfId="35773"/>
    <cellStyle name="計算 3 3 2 2" xfId="35774"/>
    <cellStyle name="計算 3 3 2 2 2" xfId="35775"/>
    <cellStyle name="計算 3 3 2 2 3" xfId="35776"/>
    <cellStyle name="計算 3 3 2 3" xfId="35777"/>
    <cellStyle name="計算 3 3 2 3 2" xfId="35778"/>
    <cellStyle name="計算 3 3 2 3 3" xfId="35779"/>
    <cellStyle name="計算 3 3 2 4" xfId="35780"/>
    <cellStyle name="計算 3 3 2 5" xfId="35781"/>
    <cellStyle name="計算 3 3 3" xfId="35782"/>
    <cellStyle name="計算 3 3 3 2" xfId="35783"/>
    <cellStyle name="計算 3 3 3 2 2" xfId="35784"/>
    <cellStyle name="計算 3 3 3 2 3" xfId="35785"/>
    <cellStyle name="計算 3 3 3 3" xfId="35786"/>
    <cellStyle name="計算 3 3 3 3 2" xfId="35787"/>
    <cellStyle name="計算 3 3 3 3 3" xfId="35788"/>
    <cellStyle name="計算 3 3 3 4" xfId="35789"/>
    <cellStyle name="計算 3 3 3 5" xfId="35790"/>
    <cellStyle name="計算 3 3 4" xfId="35791"/>
    <cellStyle name="計算 3 3 4 2" xfId="35792"/>
    <cellStyle name="計算 3 3 4 2 2" xfId="35793"/>
    <cellStyle name="計算 3 3 4 2 3" xfId="35794"/>
    <cellStyle name="計算 3 3 4 3" xfId="35795"/>
    <cellStyle name="計算 3 3 4 3 2" xfId="35796"/>
    <cellStyle name="計算 3 3 4 3 3" xfId="35797"/>
    <cellStyle name="計算 3 3 4 4" xfId="35798"/>
    <cellStyle name="計算 3 3 4 5" xfId="35799"/>
    <cellStyle name="計算 3 3 5" xfId="35800"/>
    <cellStyle name="計算 3 3 5 2" xfId="35801"/>
    <cellStyle name="計算 3 3 5 2 2" xfId="35802"/>
    <cellStyle name="計算 3 3 5 2 3" xfId="35803"/>
    <cellStyle name="計算 3 3 5 3" xfId="35804"/>
    <cellStyle name="計算 3 3 5 3 2" xfId="35805"/>
    <cellStyle name="計算 3 3 5 3 3" xfId="35806"/>
    <cellStyle name="計算 3 3 5 4" xfId="35807"/>
    <cellStyle name="計算 3 3 5 5" xfId="35808"/>
    <cellStyle name="計算 3 3 6" xfId="35809"/>
    <cellStyle name="計算 3 3 6 2" xfId="35810"/>
    <cellStyle name="計算 3 3 6 2 2" xfId="35811"/>
    <cellStyle name="計算 3 3 6 2 3" xfId="35812"/>
    <cellStyle name="計算 3 3 6 3" xfId="35813"/>
    <cellStyle name="計算 3 3 6 3 2" xfId="35814"/>
    <cellStyle name="計算 3 3 6 3 3" xfId="35815"/>
    <cellStyle name="計算 3 3 6 4" xfId="35816"/>
    <cellStyle name="計算 3 3 6 5" xfId="35817"/>
    <cellStyle name="計算 3 3 7" xfId="35818"/>
    <cellStyle name="計算 3 3 7 2" xfId="35819"/>
    <cellStyle name="計算 3 3 7 3" xfId="35820"/>
    <cellStyle name="計算 3 3 8" xfId="35821"/>
    <cellStyle name="計算 3 3 8 2" xfId="35822"/>
    <cellStyle name="計算 3 3 8 3" xfId="35823"/>
    <cellStyle name="計算 3 3 9" xfId="35824"/>
    <cellStyle name="計算 3 4" xfId="35825"/>
    <cellStyle name="計算 3 4 10" xfId="35826"/>
    <cellStyle name="計算 3 4 2" xfId="35827"/>
    <cellStyle name="計算 3 4 2 2" xfId="35828"/>
    <cellStyle name="計算 3 4 2 2 2" xfId="35829"/>
    <cellStyle name="計算 3 4 2 2 3" xfId="35830"/>
    <cellStyle name="計算 3 4 2 3" xfId="35831"/>
    <cellStyle name="計算 3 4 2 3 2" xfId="35832"/>
    <cellStyle name="計算 3 4 2 3 3" xfId="35833"/>
    <cellStyle name="計算 3 4 2 4" xfId="35834"/>
    <cellStyle name="計算 3 4 2 5" xfId="35835"/>
    <cellStyle name="計算 3 4 3" xfId="35836"/>
    <cellStyle name="計算 3 4 3 2" xfId="35837"/>
    <cellStyle name="計算 3 4 3 2 2" xfId="35838"/>
    <cellStyle name="計算 3 4 3 2 3" xfId="35839"/>
    <cellStyle name="計算 3 4 3 3" xfId="35840"/>
    <cellStyle name="計算 3 4 3 3 2" xfId="35841"/>
    <cellStyle name="計算 3 4 3 3 3" xfId="35842"/>
    <cellStyle name="計算 3 4 3 4" xfId="35843"/>
    <cellStyle name="計算 3 4 3 5" xfId="35844"/>
    <cellStyle name="計算 3 4 4" xfId="35845"/>
    <cellStyle name="計算 3 4 4 2" xfId="35846"/>
    <cellStyle name="計算 3 4 4 2 2" xfId="35847"/>
    <cellStyle name="計算 3 4 4 2 3" xfId="35848"/>
    <cellStyle name="計算 3 4 4 3" xfId="35849"/>
    <cellStyle name="計算 3 4 4 3 2" xfId="35850"/>
    <cellStyle name="計算 3 4 4 3 3" xfId="35851"/>
    <cellStyle name="計算 3 4 4 4" xfId="35852"/>
    <cellStyle name="計算 3 4 4 5" xfId="35853"/>
    <cellStyle name="計算 3 4 5" xfId="35854"/>
    <cellStyle name="計算 3 4 5 2" xfId="35855"/>
    <cellStyle name="計算 3 4 5 2 2" xfId="35856"/>
    <cellStyle name="計算 3 4 5 2 3" xfId="35857"/>
    <cellStyle name="計算 3 4 5 3" xfId="35858"/>
    <cellStyle name="計算 3 4 5 3 2" xfId="35859"/>
    <cellStyle name="計算 3 4 5 3 3" xfId="35860"/>
    <cellStyle name="計算 3 4 5 4" xfId="35861"/>
    <cellStyle name="計算 3 4 5 5" xfId="35862"/>
    <cellStyle name="計算 3 4 6" xfId="35863"/>
    <cellStyle name="計算 3 4 6 2" xfId="35864"/>
    <cellStyle name="計算 3 4 6 2 2" xfId="35865"/>
    <cellStyle name="計算 3 4 6 2 3" xfId="35866"/>
    <cellStyle name="計算 3 4 6 3" xfId="35867"/>
    <cellStyle name="計算 3 4 6 3 2" xfId="35868"/>
    <cellStyle name="計算 3 4 6 3 3" xfId="35869"/>
    <cellStyle name="計算 3 4 6 4" xfId="35870"/>
    <cellStyle name="計算 3 4 6 5" xfId="35871"/>
    <cellStyle name="計算 3 4 7" xfId="35872"/>
    <cellStyle name="計算 3 4 7 2" xfId="35873"/>
    <cellStyle name="計算 3 4 7 3" xfId="35874"/>
    <cellStyle name="計算 3 4 8" xfId="35875"/>
    <cellStyle name="計算 3 4 8 2" xfId="35876"/>
    <cellStyle name="計算 3 4 8 3" xfId="35877"/>
    <cellStyle name="計算 3 4 9" xfId="35878"/>
    <cellStyle name="計算 3 5" xfId="35879"/>
    <cellStyle name="計算 3 5 2" xfId="35880"/>
    <cellStyle name="計算 3 5 2 2" xfId="35881"/>
    <cellStyle name="計算 3 5 2 3" xfId="35882"/>
    <cellStyle name="計算 3 5 3" xfId="35883"/>
    <cellStyle name="計算 3 5 3 2" xfId="35884"/>
    <cellStyle name="計算 3 5 3 3" xfId="35885"/>
    <cellStyle name="計算 3 5 4" xfId="35886"/>
    <cellStyle name="計算 3 5 5" xfId="35887"/>
    <cellStyle name="計算 3 6" xfId="35888"/>
    <cellStyle name="計算 3 6 2" xfId="35889"/>
    <cellStyle name="計算 3 6 2 2" xfId="35890"/>
    <cellStyle name="計算 3 6 2 3" xfId="35891"/>
    <cellStyle name="計算 3 6 3" xfId="35892"/>
    <cellStyle name="計算 3 6 3 2" xfId="35893"/>
    <cellStyle name="計算 3 6 3 3" xfId="35894"/>
    <cellStyle name="計算 3 6 4" xfId="35895"/>
    <cellStyle name="計算 3 6 5" xfId="35896"/>
    <cellStyle name="計算 3 7" xfId="35897"/>
    <cellStyle name="計算 3 7 2" xfId="35898"/>
    <cellStyle name="計算 3 7 2 2" xfId="35899"/>
    <cellStyle name="計算 3 7 2 3" xfId="35900"/>
    <cellStyle name="計算 3 7 3" xfId="35901"/>
    <cellStyle name="計算 3 7 3 2" xfId="35902"/>
    <cellStyle name="計算 3 7 3 3" xfId="35903"/>
    <cellStyle name="計算 3 7 4" xfId="35904"/>
    <cellStyle name="計算 3 7 5" xfId="35905"/>
    <cellStyle name="計算 3 8" xfId="35906"/>
    <cellStyle name="計算 3 8 2" xfId="35907"/>
    <cellStyle name="計算 3 8 3" xfId="35908"/>
    <cellStyle name="計算 3 9" xfId="35909"/>
    <cellStyle name="計算 30" xfId="46270"/>
    <cellStyle name="計算 30 2" xfId="46502"/>
    <cellStyle name="計算 31" xfId="46333"/>
    <cellStyle name="計算 4" xfId="35910"/>
    <cellStyle name="計算 4 10" xfId="35911"/>
    <cellStyle name="計算 4 11" xfId="35912"/>
    <cellStyle name="計算 4 12" xfId="46118"/>
    <cellStyle name="計算 4 13" xfId="46356"/>
    <cellStyle name="計算 4 2" xfId="35913"/>
    <cellStyle name="計算 4 2 10" xfId="46293"/>
    <cellStyle name="計算 4 2 11" xfId="46525"/>
    <cellStyle name="計算 4 2 2" xfId="35914"/>
    <cellStyle name="計算 4 2 2 10" xfId="35915"/>
    <cellStyle name="計算 4 2 2 2" xfId="35916"/>
    <cellStyle name="計算 4 2 2 2 2" xfId="35917"/>
    <cellStyle name="計算 4 2 2 2 2 2" xfId="35918"/>
    <cellStyle name="計算 4 2 2 2 2 3" xfId="35919"/>
    <cellStyle name="計算 4 2 2 2 3" xfId="35920"/>
    <cellStyle name="計算 4 2 2 2 3 2" xfId="35921"/>
    <cellStyle name="計算 4 2 2 2 3 3" xfId="35922"/>
    <cellStyle name="計算 4 2 2 2 4" xfId="35923"/>
    <cellStyle name="計算 4 2 2 2 5" xfId="35924"/>
    <cellStyle name="計算 4 2 2 3" xfId="35925"/>
    <cellStyle name="計算 4 2 2 3 2" xfId="35926"/>
    <cellStyle name="計算 4 2 2 3 2 2" xfId="35927"/>
    <cellStyle name="計算 4 2 2 3 2 3" xfId="35928"/>
    <cellStyle name="計算 4 2 2 3 3" xfId="35929"/>
    <cellStyle name="計算 4 2 2 3 3 2" xfId="35930"/>
    <cellStyle name="計算 4 2 2 3 3 3" xfId="35931"/>
    <cellStyle name="計算 4 2 2 3 4" xfId="35932"/>
    <cellStyle name="計算 4 2 2 3 5" xfId="35933"/>
    <cellStyle name="計算 4 2 2 4" xfId="35934"/>
    <cellStyle name="計算 4 2 2 4 2" xfId="35935"/>
    <cellStyle name="計算 4 2 2 4 2 2" xfId="35936"/>
    <cellStyle name="計算 4 2 2 4 2 3" xfId="35937"/>
    <cellStyle name="計算 4 2 2 4 3" xfId="35938"/>
    <cellStyle name="計算 4 2 2 4 3 2" xfId="35939"/>
    <cellStyle name="計算 4 2 2 4 3 3" xfId="35940"/>
    <cellStyle name="計算 4 2 2 4 4" xfId="35941"/>
    <cellStyle name="計算 4 2 2 4 5" xfId="35942"/>
    <cellStyle name="計算 4 2 2 5" xfId="35943"/>
    <cellStyle name="計算 4 2 2 5 2" xfId="35944"/>
    <cellStyle name="計算 4 2 2 5 2 2" xfId="35945"/>
    <cellStyle name="計算 4 2 2 5 2 3" xfId="35946"/>
    <cellStyle name="計算 4 2 2 5 3" xfId="35947"/>
    <cellStyle name="計算 4 2 2 5 3 2" xfId="35948"/>
    <cellStyle name="計算 4 2 2 5 3 3" xfId="35949"/>
    <cellStyle name="計算 4 2 2 5 4" xfId="35950"/>
    <cellStyle name="計算 4 2 2 5 5" xfId="35951"/>
    <cellStyle name="計算 4 2 2 6" xfId="35952"/>
    <cellStyle name="計算 4 2 2 6 2" xfId="35953"/>
    <cellStyle name="計算 4 2 2 6 2 2" xfId="35954"/>
    <cellStyle name="計算 4 2 2 6 2 3" xfId="35955"/>
    <cellStyle name="計算 4 2 2 6 3" xfId="35956"/>
    <cellStyle name="計算 4 2 2 6 3 2" xfId="35957"/>
    <cellStyle name="計算 4 2 2 6 3 3" xfId="35958"/>
    <cellStyle name="計算 4 2 2 6 4" xfId="35959"/>
    <cellStyle name="計算 4 2 2 6 5" xfId="35960"/>
    <cellStyle name="計算 4 2 2 7" xfId="35961"/>
    <cellStyle name="計算 4 2 2 7 2" xfId="35962"/>
    <cellStyle name="計算 4 2 2 7 3" xfId="35963"/>
    <cellStyle name="計算 4 2 2 8" xfId="35964"/>
    <cellStyle name="計算 4 2 2 8 2" xfId="35965"/>
    <cellStyle name="計算 4 2 2 8 3" xfId="35966"/>
    <cellStyle name="計算 4 2 2 9" xfId="35967"/>
    <cellStyle name="計算 4 2 3" xfId="35968"/>
    <cellStyle name="計算 4 2 3 10" xfId="35969"/>
    <cellStyle name="計算 4 2 3 2" xfId="35970"/>
    <cellStyle name="計算 4 2 3 2 2" xfId="35971"/>
    <cellStyle name="計算 4 2 3 2 2 2" xfId="35972"/>
    <cellStyle name="計算 4 2 3 2 2 3" xfId="35973"/>
    <cellStyle name="計算 4 2 3 2 3" xfId="35974"/>
    <cellStyle name="計算 4 2 3 2 3 2" xfId="35975"/>
    <cellStyle name="計算 4 2 3 2 3 3" xfId="35976"/>
    <cellStyle name="計算 4 2 3 2 4" xfId="35977"/>
    <cellStyle name="計算 4 2 3 2 5" xfId="35978"/>
    <cellStyle name="計算 4 2 3 3" xfId="35979"/>
    <cellStyle name="計算 4 2 3 3 2" xfId="35980"/>
    <cellStyle name="計算 4 2 3 3 2 2" xfId="35981"/>
    <cellStyle name="計算 4 2 3 3 2 3" xfId="35982"/>
    <cellStyle name="計算 4 2 3 3 3" xfId="35983"/>
    <cellStyle name="計算 4 2 3 3 3 2" xfId="35984"/>
    <cellStyle name="計算 4 2 3 3 3 3" xfId="35985"/>
    <cellStyle name="計算 4 2 3 3 4" xfId="35986"/>
    <cellStyle name="計算 4 2 3 3 5" xfId="35987"/>
    <cellStyle name="計算 4 2 3 4" xfId="35988"/>
    <cellStyle name="計算 4 2 3 4 2" xfId="35989"/>
    <cellStyle name="計算 4 2 3 4 2 2" xfId="35990"/>
    <cellStyle name="計算 4 2 3 4 2 3" xfId="35991"/>
    <cellStyle name="計算 4 2 3 4 3" xfId="35992"/>
    <cellStyle name="計算 4 2 3 4 3 2" xfId="35993"/>
    <cellStyle name="計算 4 2 3 4 3 3" xfId="35994"/>
    <cellStyle name="計算 4 2 3 4 4" xfId="35995"/>
    <cellStyle name="計算 4 2 3 4 5" xfId="35996"/>
    <cellStyle name="計算 4 2 3 5" xfId="35997"/>
    <cellStyle name="計算 4 2 3 5 2" xfId="35998"/>
    <cellStyle name="計算 4 2 3 5 2 2" xfId="35999"/>
    <cellStyle name="計算 4 2 3 5 2 3" xfId="36000"/>
    <cellStyle name="計算 4 2 3 5 3" xfId="36001"/>
    <cellStyle name="計算 4 2 3 5 3 2" xfId="36002"/>
    <cellStyle name="計算 4 2 3 5 3 3" xfId="36003"/>
    <cellStyle name="計算 4 2 3 5 4" xfId="36004"/>
    <cellStyle name="計算 4 2 3 5 5" xfId="36005"/>
    <cellStyle name="計算 4 2 3 6" xfId="36006"/>
    <cellStyle name="計算 4 2 3 6 2" xfId="36007"/>
    <cellStyle name="計算 4 2 3 6 2 2" xfId="36008"/>
    <cellStyle name="計算 4 2 3 6 2 3" xfId="36009"/>
    <cellStyle name="計算 4 2 3 6 3" xfId="36010"/>
    <cellStyle name="計算 4 2 3 6 3 2" xfId="36011"/>
    <cellStyle name="計算 4 2 3 6 3 3" xfId="36012"/>
    <cellStyle name="計算 4 2 3 6 4" xfId="36013"/>
    <cellStyle name="計算 4 2 3 6 5" xfId="36014"/>
    <cellStyle name="計算 4 2 3 7" xfId="36015"/>
    <cellStyle name="計算 4 2 3 7 2" xfId="36016"/>
    <cellStyle name="計算 4 2 3 7 3" xfId="36017"/>
    <cellStyle name="計算 4 2 3 8" xfId="36018"/>
    <cellStyle name="計算 4 2 3 8 2" xfId="36019"/>
    <cellStyle name="計算 4 2 3 8 3" xfId="36020"/>
    <cellStyle name="計算 4 2 3 9" xfId="36021"/>
    <cellStyle name="計算 4 2 4" xfId="36022"/>
    <cellStyle name="計算 4 2 4 2" xfId="36023"/>
    <cellStyle name="計算 4 2 4 2 2" xfId="36024"/>
    <cellStyle name="計算 4 2 4 2 3" xfId="36025"/>
    <cellStyle name="計算 4 2 4 3" xfId="36026"/>
    <cellStyle name="計算 4 2 4 3 2" xfId="36027"/>
    <cellStyle name="計算 4 2 4 3 3" xfId="36028"/>
    <cellStyle name="計算 4 2 4 4" xfId="36029"/>
    <cellStyle name="計算 4 2 4 5" xfId="36030"/>
    <cellStyle name="計算 4 2 5" xfId="36031"/>
    <cellStyle name="計算 4 2 5 2" xfId="36032"/>
    <cellStyle name="計算 4 2 5 2 2" xfId="36033"/>
    <cellStyle name="計算 4 2 5 2 3" xfId="36034"/>
    <cellStyle name="計算 4 2 5 3" xfId="36035"/>
    <cellStyle name="計算 4 2 5 3 2" xfId="36036"/>
    <cellStyle name="計算 4 2 5 3 3" xfId="36037"/>
    <cellStyle name="計算 4 2 5 4" xfId="36038"/>
    <cellStyle name="計算 4 2 5 5" xfId="36039"/>
    <cellStyle name="計算 4 2 6" xfId="36040"/>
    <cellStyle name="計算 4 2 6 2" xfId="36041"/>
    <cellStyle name="計算 4 2 6 2 2" xfId="36042"/>
    <cellStyle name="計算 4 2 6 2 3" xfId="36043"/>
    <cellStyle name="計算 4 2 6 3" xfId="36044"/>
    <cellStyle name="計算 4 2 6 3 2" xfId="36045"/>
    <cellStyle name="計算 4 2 6 3 3" xfId="36046"/>
    <cellStyle name="計算 4 2 6 4" xfId="36047"/>
    <cellStyle name="計算 4 2 6 5" xfId="36048"/>
    <cellStyle name="計算 4 2 7" xfId="36049"/>
    <cellStyle name="計算 4 2 7 2" xfId="36050"/>
    <cellStyle name="計算 4 2 7 3" xfId="36051"/>
    <cellStyle name="計算 4 2 8" xfId="36052"/>
    <cellStyle name="計算 4 2 9" xfId="36053"/>
    <cellStyle name="計算 4 3" xfId="36054"/>
    <cellStyle name="計算 4 3 10" xfId="36055"/>
    <cellStyle name="計算 4 3 2" xfId="36056"/>
    <cellStyle name="計算 4 3 2 2" xfId="36057"/>
    <cellStyle name="計算 4 3 2 2 2" xfId="36058"/>
    <cellStyle name="計算 4 3 2 2 3" xfId="36059"/>
    <cellStyle name="計算 4 3 2 3" xfId="36060"/>
    <cellStyle name="計算 4 3 2 3 2" xfId="36061"/>
    <cellStyle name="計算 4 3 2 3 3" xfId="36062"/>
    <cellStyle name="計算 4 3 2 4" xfId="36063"/>
    <cellStyle name="計算 4 3 2 5" xfId="36064"/>
    <cellStyle name="計算 4 3 3" xfId="36065"/>
    <cellStyle name="計算 4 3 3 2" xfId="36066"/>
    <cellStyle name="計算 4 3 3 2 2" xfId="36067"/>
    <cellStyle name="計算 4 3 3 2 3" xfId="36068"/>
    <cellStyle name="計算 4 3 3 3" xfId="36069"/>
    <cellStyle name="計算 4 3 3 3 2" xfId="36070"/>
    <cellStyle name="計算 4 3 3 3 3" xfId="36071"/>
    <cellStyle name="計算 4 3 3 4" xfId="36072"/>
    <cellStyle name="計算 4 3 3 5" xfId="36073"/>
    <cellStyle name="計算 4 3 4" xfId="36074"/>
    <cellStyle name="計算 4 3 4 2" xfId="36075"/>
    <cellStyle name="計算 4 3 4 2 2" xfId="36076"/>
    <cellStyle name="計算 4 3 4 2 3" xfId="36077"/>
    <cellStyle name="計算 4 3 4 3" xfId="36078"/>
    <cellStyle name="計算 4 3 4 3 2" xfId="36079"/>
    <cellStyle name="計算 4 3 4 3 3" xfId="36080"/>
    <cellStyle name="計算 4 3 4 4" xfId="36081"/>
    <cellStyle name="計算 4 3 4 5" xfId="36082"/>
    <cellStyle name="計算 4 3 5" xfId="36083"/>
    <cellStyle name="計算 4 3 5 2" xfId="36084"/>
    <cellStyle name="計算 4 3 5 2 2" xfId="36085"/>
    <cellStyle name="計算 4 3 5 2 3" xfId="36086"/>
    <cellStyle name="計算 4 3 5 3" xfId="36087"/>
    <cellStyle name="計算 4 3 5 3 2" xfId="36088"/>
    <cellStyle name="計算 4 3 5 3 3" xfId="36089"/>
    <cellStyle name="計算 4 3 5 4" xfId="36090"/>
    <cellStyle name="計算 4 3 5 5" xfId="36091"/>
    <cellStyle name="計算 4 3 6" xfId="36092"/>
    <cellStyle name="計算 4 3 6 2" xfId="36093"/>
    <cellStyle name="計算 4 3 6 2 2" xfId="36094"/>
    <cellStyle name="計算 4 3 6 2 3" xfId="36095"/>
    <cellStyle name="計算 4 3 6 3" xfId="36096"/>
    <cellStyle name="計算 4 3 6 3 2" xfId="36097"/>
    <cellStyle name="計算 4 3 6 3 3" xfId="36098"/>
    <cellStyle name="計算 4 3 6 4" xfId="36099"/>
    <cellStyle name="計算 4 3 6 5" xfId="36100"/>
    <cellStyle name="計算 4 3 7" xfId="36101"/>
    <cellStyle name="計算 4 3 7 2" xfId="36102"/>
    <cellStyle name="計算 4 3 7 3" xfId="36103"/>
    <cellStyle name="計算 4 3 8" xfId="36104"/>
    <cellStyle name="計算 4 3 8 2" xfId="36105"/>
    <cellStyle name="計算 4 3 8 3" xfId="36106"/>
    <cellStyle name="計算 4 3 9" xfId="36107"/>
    <cellStyle name="計算 4 4" xfId="36108"/>
    <cellStyle name="計算 4 4 10" xfId="36109"/>
    <cellStyle name="計算 4 4 2" xfId="36110"/>
    <cellStyle name="計算 4 4 2 2" xfId="36111"/>
    <cellStyle name="計算 4 4 2 2 2" xfId="36112"/>
    <cellStyle name="計算 4 4 2 2 3" xfId="36113"/>
    <cellStyle name="計算 4 4 2 3" xfId="36114"/>
    <cellStyle name="計算 4 4 2 3 2" xfId="36115"/>
    <cellStyle name="計算 4 4 2 3 3" xfId="36116"/>
    <cellStyle name="計算 4 4 2 4" xfId="36117"/>
    <cellStyle name="計算 4 4 2 5" xfId="36118"/>
    <cellStyle name="計算 4 4 3" xfId="36119"/>
    <cellStyle name="計算 4 4 3 2" xfId="36120"/>
    <cellStyle name="計算 4 4 3 2 2" xfId="36121"/>
    <cellStyle name="計算 4 4 3 2 3" xfId="36122"/>
    <cellStyle name="計算 4 4 3 3" xfId="36123"/>
    <cellStyle name="計算 4 4 3 3 2" xfId="36124"/>
    <cellStyle name="計算 4 4 3 3 3" xfId="36125"/>
    <cellStyle name="計算 4 4 3 4" xfId="36126"/>
    <cellStyle name="計算 4 4 3 5" xfId="36127"/>
    <cellStyle name="計算 4 4 4" xfId="36128"/>
    <cellStyle name="計算 4 4 4 2" xfId="36129"/>
    <cellStyle name="計算 4 4 4 2 2" xfId="36130"/>
    <cellStyle name="計算 4 4 4 2 3" xfId="36131"/>
    <cellStyle name="計算 4 4 4 3" xfId="36132"/>
    <cellStyle name="計算 4 4 4 3 2" xfId="36133"/>
    <cellStyle name="計算 4 4 4 3 3" xfId="36134"/>
    <cellStyle name="計算 4 4 4 4" xfId="36135"/>
    <cellStyle name="計算 4 4 4 5" xfId="36136"/>
    <cellStyle name="計算 4 4 5" xfId="36137"/>
    <cellStyle name="計算 4 4 5 2" xfId="36138"/>
    <cellStyle name="計算 4 4 5 2 2" xfId="36139"/>
    <cellStyle name="計算 4 4 5 2 3" xfId="36140"/>
    <cellStyle name="計算 4 4 5 3" xfId="36141"/>
    <cellStyle name="計算 4 4 5 3 2" xfId="36142"/>
    <cellStyle name="計算 4 4 5 3 3" xfId="36143"/>
    <cellStyle name="計算 4 4 5 4" xfId="36144"/>
    <cellStyle name="計算 4 4 5 5" xfId="36145"/>
    <cellStyle name="計算 4 4 6" xfId="36146"/>
    <cellStyle name="計算 4 4 6 2" xfId="36147"/>
    <cellStyle name="計算 4 4 6 2 2" xfId="36148"/>
    <cellStyle name="計算 4 4 6 2 3" xfId="36149"/>
    <cellStyle name="計算 4 4 6 3" xfId="36150"/>
    <cellStyle name="計算 4 4 6 3 2" xfId="36151"/>
    <cellStyle name="計算 4 4 6 3 3" xfId="36152"/>
    <cellStyle name="計算 4 4 6 4" xfId="36153"/>
    <cellStyle name="計算 4 4 6 5" xfId="36154"/>
    <cellStyle name="計算 4 4 7" xfId="36155"/>
    <cellStyle name="計算 4 4 7 2" xfId="36156"/>
    <cellStyle name="計算 4 4 7 3" xfId="36157"/>
    <cellStyle name="計算 4 4 8" xfId="36158"/>
    <cellStyle name="計算 4 4 8 2" xfId="36159"/>
    <cellStyle name="計算 4 4 8 3" xfId="36160"/>
    <cellStyle name="計算 4 4 9" xfId="36161"/>
    <cellStyle name="計算 4 5" xfId="36162"/>
    <cellStyle name="計算 4 5 2" xfId="36163"/>
    <cellStyle name="計算 4 5 2 2" xfId="36164"/>
    <cellStyle name="計算 4 5 2 3" xfId="36165"/>
    <cellStyle name="計算 4 5 3" xfId="36166"/>
    <cellStyle name="計算 4 5 3 2" xfId="36167"/>
    <cellStyle name="計算 4 5 3 3" xfId="36168"/>
    <cellStyle name="計算 4 5 4" xfId="36169"/>
    <cellStyle name="計算 4 5 5" xfId="36170"/>
    <cellStyle name="計算 4 6" xfId="36171"/>
    <cellStyle name="計算 4 6 2" xfId="36172"/>
    <cellStyle name="計算 4 6 2 2" xfId="36173"/>
    <cellStyle name="計算 4 6 2 3" xfId="36174"/>
    <cellStyle name="計算 4 6 3" xfId="36175"/>
    <cellStyle name="計算 4 6 3 2" xfId="36176"/>
    <cellStyle name="計算 4 6 3 3" xfId="36177"/>
    <cellStyle name="計算 4 6 4" xfId="36178"/>
    <cellStyle name="計算 4 6 5" xfId="36179"/>
    <cellStyle name="計算 4 7" xfId="36180"/>
    <cellStyle name="計算 4 7 2" xfId="36181"/>
    <cellStyle name="計算 4 7 2 2" xfId="36182"/>
    <cellStyle name="計算 4 7 2 3" xfId="36183"/>
    <cellStyle name="計算 4 7 3" xfId="36184"/>
    <cellStyle name="計算 4 7 3 2" xfId="36185"/>
    <cellStyle name="計算 4 7 3 3" xfId="36186"/>
    <cellStyle name="計算 4 7 4" xfId="36187"/>
    <cellStyle name="計算 4 7 5" xfId="36188"/>
    <cellStyle name="計算 4 8" xfId="36189"/>
    <cellStyle name="計算 4 8 2" xfId="36190"/>
    <cellStyle name="計算 4 8 3" xfId="36191"/>
    <cellStyle name="計算 4 9" xfId="36192"/>
    <cellStyle name="計算 5" xfId="36193"/>
    <cellStyle name="計算 5 10" xfId="36194"/>
    <cellStyle name="計算 5 11" xfId="36195"/>
    <cellStyle name="計算 5 12" xfId="46119"/>
    <cellStyle name="計算 5 13" xfId="46357"/>
    <cellStyle name="計算 5 2" xfId="36196"/>
    <cellStyle name="計算 5 2 10" xfId="46294"/>
    <cellStyle name="計算 5 2 11" xfId="46526"/>
    <cellStyle name="計算 5 2 2" xfId="36197"/>
    <cellStyle name="計算 5 2 2 10" xfId="36198"/>
    <cellStyle name="計算 5 2 2 2" xfId="36199"/>
    <cellStyle name="計算 5 2 2 2 2" xfId="36200"/>
    <cellStyle name="計算 5 2 2 2 2 2" xfId="36201"/>
    <cellStyle name="計算 5 2 2 2 2 3" xfId="36202"/>
    <cellStyle name="計算 5 2 2 2 3" xfId="36203"/>
    <cellStyle name="計算 5 2 2 2 3 2" xfId="36204"/>
    <cellStyle name="計算 5 2 2 2 3 3" xfId="36205"/>
    <cellStyle name="計算 5 2 2 2 4" xfId="36206"/>
    <cellStyle name="計算 5 2 2 2 5" xfId="36207"/>
    <cellStyle name="計算 5 2 2 3" xfId="36208"/>
    <cellStyle name="計算 5 2 2 3 2" xfId="36209"/>
    <cellStyle name="計算 5 2 2 3 2 2" xfId="36210"/>
    <cellStyle name="計算 5 2 2 3 2 3" xfId="36211"/>
    <cellStyle name="計算 5 2 2 3 3" xfId="36212"/>
    <cellStyle name="計算 5 2 2 3 3 2" xfId="36213"/>
    <cellStyle name="計算 5 2 2 3 3 3" xfId="36214"/>
    <cellStyle name="計算 5 2 2 3 4" xfId="36215"/>
    <cellStyle name="計算 5 2 2 3 5" xfId="36216"/>
    <cellStyle name="計算 5 2 2 4" xfId="36217"/>
    <cellStyle name="計算 5 2 2 4 2" xfId="36218"/>
    <cellStyle name="計算 5 2 2 4 2 2" xfId="36219"/>
    <cellStyle name="計算 5 2 2 4 2 3" xfId="36220"/>
    <cellStyle name="計算 5 2 2 4 3" xfId="36221"/>
    <cellStyle name="計算 5 2 2 4 3 2" xfId="36222"/>
    <cellStyle name="計算 5 2 2 4 3 3" xfId="36223"/>
    <cellStyle name="計算 5 2 2 4 4" xfId="36224"/>
    <cellStyle name="計算 5 2 2 4 5" xfId="36225"/>
    <cellStyle name="計算 5 2 2 5" xfId="36226"/>
    <cellStyle name="計算 5 2 2 5 2" xfId="36227"/>
    <cellStyle name="計算 5 2 2 5 2 2" xfId="36228"/>
    <cellStyle name="計算 5 2 2 5 2 3" xfId="36229"/>
    <cellStyle name="計算 5 2 2 5 3" xfId="36230"/>
    <cellStyle name="計算 5 2 2 5 3 2" xfId="36231"/>
    <cellStyle name="計算 5 2 2 5 3 3" xfId="36232"/>
    <cellStyle name="計算 5 2 2 5 4" xfId="36233"/>
    <cellStyle name="計算 5 2 2 5 5" xfId="36234"/>
    <cellStyle name="計算 5 2 2 6" xfId="36235"/>
    <cellStyle name="計算 5 2 2 6 2" xfId="36236"/>
    <cellStyle name="計算 5 2 2 6 2 2" xfId="36237"/>
    <cellStyle name="計算 5 2 2 6 2 3" xfId="36238"/>
    <cellStyle name="計算 5 2 2 6 3" xfId="36239"/>
    <cellStyle name="計算 5 2 2 6 3 2" xfId="36240"/>
    <cellStyle name="計算 5 2 2 6 3 3" xfId="36241"/>
    <cellStyle name="計算 5 2 2 6 4" xfId="36242"/>
    <cellStyle name="計算 5 2 2 6 5" xfId="36243"/>
    <cellStyle name="計算 5 2 2 7" xfId="36244"/>
    <cellStyle name="計算 5 2 2 7 2" xfId="36245"/>
    <cellStyle name="計算 5 2 2 7 3" xfId="36246"/>
    <cellStyle name="計算 5 2 2 8" xfId="36247"/>
    <cellStyle name="計算 5 2 2 8 2" xfId="36248"/>
    <cellStyle name="計算 5 2 2 8 3" xfId="36249"/>
    <cellStyle name="計算 5 2 2 9" xfId="36250"/>
    <cellStyle name="計算 5 2 3" xfId="36251"/>
    <cellStyle name="計算 5 2 3 10" xfId="36252"/>
    <cellStyle name="計算 5 2 3 2" xfId="36253"/>
    <cellStyle name="計算 5 2 3 2 2" xfId="36254"/>
    <cellStyle name="計算 5 2 3 2 2 2" xfId="36255"/>
    <cellStyle name="計算 5 2 3 2 2 3" xfId="36256"/>
    <cellStyle name="計算 5 2 3 2 3" xfId="36257"/>
    <cellStyle name="計算 5 2 3 2 3 2" xfId="36258"/>
    <cellStyle name="計算 5 2 3 2 3 3" xfId="36259"/>
    <cellStyle name="計算 5 2 3 2 4" xfId="36260"/>
    <cellStyle name="計算 5 2 3 2 5" xfId="36261"/>
    <cellStyle name="計算 5 2 3 3" xfId="36262"/>
    <cellStyle name="計算 5 2 3 3 2" xfId="36263"/>
    <cellStyle name="計算 5 2 3 3 2 2" xfId="36264"/>
    <cellStyle name="計算 5 2 3 3 2 3" xfId="36265"/>
    <cellStyle name="計算 5 2 3 3 3" xfId="36266"/>
    <cellStyle name="計算 5 2 3 3 3 2" xfId="36267"/>
    <cellStyle name="計算 5 2 3 3 3 3" xfId="36268"/>
    <cellStyle name="計算 5 2 3 3 4" xfId="36269"/>
    <cellStyle name="計算 5 2 3 3 5" xfId="36270"/>
    <cellStyle name="計算 5 2 3 4" xfId="36271"/>
    <cellStyle name="計算 5 2 3 4 2" xfId="36272"/>
    <cellStyle name="計算 5 2 3 4 2 2" xfId="36273"/>
    <cellStyle name="計算 5 2 3 4 2 3" xfId="36274"/>
    <cellStyle name="計算 5 2 3 4 3" xfId="36275"/>
    <cellStyle name="計算 5 2 3 4 3 2" xfId="36276"/>
    <cellStyle name="計算 5 2 3 4 3 3" xfId="36277"/>
    <cellStyle name="計算 5 2 3 4 4" xfId="36278"/>
    <cellStyle name="計算 5 2 3 4 5" xfId="36279"/>
    <cellStyle name="計算 5 2 3 5" xfId="36280"/>
    <cellStyle name="計算 5 2 3 5 2" xfId="36281"/>
    <cellStyle name="計算 5 2 3 5 2 2" xfId="36282"/>
    <cellStyle name="計算 5 2 3 5 2 3" xfId="36283"/>
    <cellStyle name="計算 5 2 3 5 3" xfId="36284"/>
    <cellStyle name="計算 5 2 3 5 3 2" xfId="36285"/>
    <cellStyle name="計算 5 2 3 5 3 3" xfId="36286"/>
    <cellStyle name="計算 5 2 3 5 4" xfId="36287"/>
    <cellStyle name="計算 5 2 3 5 5" xfId="36288"/>
    <cellStyle name="計算 5 2 3 6" xfId="36289"/>
    <cellStyle name="計算 5 2 3 6 2" xfId="36290"/>
    <cellStyle name="計算 5 2 3 6 2 2" xfId="36291"/>
    <cellStyle name="計算 5 2 3 6 2 3" xfId="36292"/>
    <cellStyle name="計算 5 2 3 6 3" xfId="36293"/>
    <cellStyle name="計算 5 2 3 6 3 2" xfId="36294"/>
    <cellStyle name="計算 5 2 3 6 3 3" xfId="36295"/>
    <cellStyle name="計算 5 2 3 6 4" xfId="36296"/>
    <cellStyle name="計算 5 2 3 6 5" xfId="36297"/>
    <cellStyle name="計算 5 2 3 7" xfId="36298"/>
    <cellStyle name="計算 5 2 3 7 2" xfId="36299"/>
    <cellStyle name="計算 5 2 3 7 3" xfId="36300"/>
    <cellStyle name="計算 5 2 3 8" xfId="36301"/>
    <cellStyle name="計算 5 2 3 8 2" xfId="36302"/>
    <cellStyle name="計算 5 2 3 8 3" xfId="36303"/>
    <cellStyle name="計算 5 2 3 9" xfId="36304"/>
    <cellStyle name="計算 5 2 4" xfId="36305"/>
    <cellStyle name="計算 5 2 4 2" xfId="36306"/>
    <cellStyle name="計算 5 2 4 2 2" xfId="36307"/>
    <cellStyle name="計算 5 2 4 2 3" xfId="36308"/>
    <cellStyle name="計算 5 2 4 3" xfId="36309"/>
    <cellStyle name="計算 5 2 4 3 2" xfId="36310"/>
    <cellStyle name="計算 5 2 4 3 3" xfId="36311"/>
    <cellStyle name="計算 5 2 4 4" xfId="36312"/>
    <cellStyle name="計算 5 2 4 5" xfId="36313"/>
    <cellStyle name="計算 5 2 5" xfId="36314"/>
    <cellStyle name="計算 5 2 5 2" xfId="36315"/>
    <cellStyle name="計算 5 2 5 2 2" xfId="36316"/>
    <cellStyle name="計算 5 2 5 2 3" xfId="36317"/>
    <cellStyle name="計算 5 2 5 3" xfId="36318"/>
    <cellStyle name="計算 5 2 5 3 2" xfId="36319"/>
    <cellStyle name="計算 5 2 5 3 3" xfId="36320"/>
    <cellStyle name="計算 5 2 5 4" xfId="36321"/>
    <cellStyle name="計算 5 2 5 5" xfId="36322"/>
    <cellStyle name="計算 5 2 6" xfId="36323"/>
    <cellStyle name="計算 5 2 6 2" xfId="36324"/>
    <cellStyle name="計算 5 2 6 2 2" xfId="36325"/>
    <cellStyle name="計算 5 2 6 2 3" xfId="36326"/>
    <cellStyle name="計算 5 2 6 3" xfId="36327"/>
    <cellStyle name="計算 5 2 6 3 2" xfId="36328"/>
    <cellStyle name="計算 5 2 6 3 3" xfId="36329"/>
    <cellStyle name="計算 5 2 6 4" xfId="36330"/>
    <cellStyle name="計算 5 2 6 5" xfId="36331"/>
    <cellStyle name="計算 5 2 7" xfId="36332"/>
    <cellStyle name="計算 5 2 7 2" xfId="36333"/>
    <cellStyle name="計算 5 2 7 3" xfId="36334"/>
    <cellStyle name="計算 5 2 8" xfId="36335"/>
    <cellStyle name="計算 5 2 9" xfId="36336"/>
    <cellStyle name="計算 5 3" xfId="36337"/>
    <cellStyle name="計算 5 3 10" xfId="36338"/>
    <cellStyle name="計算 5 3 2" xfId="36339"/>
    <cellStyle name="計算 5 3 2 2" xfId="36340"/>
    <cellStyle name="計算 5 3 2 2 2" xfId="36341"/>
    <cellStyle name="計算 5 3 2 2 3" xfId="36342"/>
    <cellStyle name="計算 5 3 2 3" xfId="36343"/>
    <cellStyle name="計算 5 3 2 3 2" xfId="36344"/>
    <cellStyle name="計算 5 3 2 3 3" xfId="36345"/>
    <cellStyle name="計算 5 3 2 4" xfId="36346"/>
    <cellStyle name="計算 5 3 2 5" xfId="36347"/>
    <cellStyle name="計算 5 3 3" xfId="36348"/>
    <cellStyle name="計算 5 3 3 2" xfId="36349"/>
    <cellStyle name="計算 5 3 3 2 2" xfId="36350"/>
    <cellStyle name="計算 5 3 3 2 3" xfId="36351"/>
    <cellStyle name="計算 5 3 3 3" xfId="36352"/>
    <cellStyle name="計算 5 3 3 3 2" xfId="36353"/>
    <cellStyle name="計算 5 3 3 3 3" xfId="36354"/>
    <cellStyle name="計算 5 3 3 4" xfId="36355"/>
    <cellStyle name="計算 5 3 3 5" xfId="36356"/>
    <cellStyle name="計算 5 3 4" xfId="36357"/>
    <cellStyle name="計算 5 3 4 2" xfId="36358"/>
    <cellStyle name="計算 5 3 4 2 2" xfId="36359"/>
    <cellStyle name="計算 5 3 4 2 3" xfId="36360"/>
    <cellStyle name="計算 5 3 4 3" xfId="36361"/>
    <cellStyle name="計算 5 3 4 3 2" xfId="36362"/>
    <cellStyle name="計算 5 3 4 3 3" xfId="36363"/>
    <cellStyle name="計算 5 3 4 4" xfId="36364"/>
    <cellStyle name="計算 5 3 4 5" xfId="36365"/>
    <cellStyle name="計算 5 3 5" xfId="36366"/>
    <cellStyle name="計算 5 3 5 2" xfId="36367"/>
    <cellStyle name="計算 5 3 5 2 2" xfId="36368"/>
    <cellStyle name="計算 5 3 5 2 3" xfId="36369"/>
    <cellStyle name="計算 5 3 5 3" xfId="36370"/>
    <cellStyle name="計算 5 3 5 3 2" xfId="36371"/>
    <cellStyle name="計算 5 3 5 3 3" xfId="36372"/>
    <cellStyle name="計算 5 3 5 4" xfId="36373"/>
    <cellStyle name="計算 5 3 5 5" xfId="36374"/>
    <cellStyle name="計算 5 3 6" xfId="36375"/>
    <cellStyle name="計算 5 3 6 2" xfId="36376"/>
    <cellStyle name="計算 5 3 6 2 2" xfId="36377"/>
    <cellStyle name="計算 5 3 6 2 3" xfId="36378"/>
    <cellStyle name="計算 5 3 6 3" xfId="36379"/>
    <cellStyle name="計算 5 3 6 3 2" xfId="36380"/>
    <cellStyle name="計算 5 3 6 3 3" xfId="36381"/>
    <cellStyle name="計算 5 3 6 4" xfId="36382"/>
    <cellStyle name="計算 5 3 6 5" xfId="36383"/>
    <cellStyle name="計算 5 3 7" xfId="36384"/>
    <cellStyle name="計算 5 3 7 2" xfId="36385"/>
    <cellStyle name="計算 5 3 7 3" xfId="36386"/>
    <cellStyle name="計算 5 3 8" xfId="36387"/>
    <cellStyle name="計算 5 3 8 2" xfId="36388"/>
    <cellStyle name="計算 5 3 8 3" xfId="36389"/>
    <cellStyle name="計算 5 3 9" xfId="36390"/>
    <cellStyle name="計算 5 4" xfId="36391"/>
    <cellStyle name="計算 5 4 10" xfId="36392"/>
    <cellStyle name="計算 5 4 2" xfId="36393"/>
    <cellStyle name="計算 5 4 2 2" xfId="36394"/>
    <cellStyle name="計算 5 4 2 2 2" xfId="36395"/>
    <cellStyle name="計算 5 4 2 2 3" xfId="36396"/>
    <cellStyle name="計算 5 4 2 3" xfId="36397"/>
    <cellStyle name="計算 5 4 2 3 2" xfId="36398"/>
    <cellStyle name="計算 5 4 2 3 3" xfId="36399"/>
    <cellStyle name="計算 5 4 2 4" xfId="36400"/>
    <cellStyle name="計算 5 4 2 5" xfId="36401"/>
    <cellStyle name="計算 5 4 3" xfId="36402"/>
    <cellStyle name="計算 5 4 3 2" xfId="36403"/>
    <cellStyle name="計算 5 4 3 2 2" xfId="36404"/>
    <cellStyle name="計算 5 4 3 2 3" xfId="36405"/>
    <cellStyle name="計算 5 4 3 3" xfId="36406"/>
    <cellStyle name="計算 5 4 3 3 2" xfId="36407"/>
    <cellStyle name="計算 5 4 3 3 3" xfId="36408"/>
    <cellStyle name="計算 5 4 3 4" xfId="36409"/>
    <cellStyle name="計算 5 4 3 5" xfId="36410"/>
    <cellStyle name="計算 5 4 4" xfId="36411"/>
    <cellStyle name="計算 5 4 4 2" xfId="36412"/>
    <cellStyle name="計算 5 4 4 2 2" xfId="36413"/>
    <cellStyle name="計算 5 4 4 2 3" xfId="36414"/>
    <cellStyle name="計算 5 4 4 3" xfId="36415"/>
    <cellStyle name="計算 5 4 4 3 2" xfId="36416"/>
    <cellStyle name="計算 5 4 4 3 3" xfId="36417"/>
    <cellStyle name="計算 5 4 4 4" xfId="36418"/>
    <cellStyle name="計算 5 4 4 5" xfId="36419"/>
    <cellStyle name="計算 5 4 5" xfId="36420"/>
    <cellStyle name="計算 5 4 5 2" xfId="36421"/>
    <cellStyle name="計算 5 4 5 2 2" xfId="36422"/>
    <cellStyle name="計算 5 4 5 2 3" xfId="36423"/>
    <cellStyle name="計算 5 4 5 3" xfId="36424"/>
    <cellStyle name="計算 5 4 5 3 2" xfId="36425"/>
    <cellStyle name="計算 5 4 5 3 3" xfId="36426"/>
    <cellStyle name="計算 5 4 5 4" xfId="36427"/>
    <cellStyle name="計算 5 4 5 5" xfId="36428"/>
    <cellStyle name="計算 5 4 6" xfId="36429"/>
    <cellStyle name="計算 5 4 6 2" xfId="36430"/>
    <cellStyle name="計算 5 4 6 2 2" xfId="36431"/>
    <cellStyle name="計算 5 4 6 2 3" xfId="36432"/>
    <cellStyle name="計算 5 4 6 3" xfId="36433"/>
    <cellStyle name="計算 5 4 6 3 2" xfId="36434"/>
    <cellStyle name="計算 5 4 6 3 3" xfId="36435"/>
    <cellStyle name="計算 5 4 6 4" xfId="36436"/>
    <cellStyle name="計算 5 4 6 5" xfId="36437"/>
    <cellStyle name="計算 5 4 7" xfId="36438"/>
    <cellStyle name="計算 5 4 7 2" xfId="36439"/>
    <cellStyle name="計算 5 4 7 3" xfId="36440"/>
    <cellStyle name="計算 5 4 8" xfId="36441"/>
    <cellStyle name="計算 5 4 8 2" xfId="36442"/>
    <cellStyle name="計算 5 4 8 3" xfId="36443"/>
    <cellStyle name="計算 5 4 9" xfId="36444"/>
    <cellStyle name="計算 5 5" xfId="36445"/>
    <cellStyle name="計算 5 5 2" xfId="36446"/>
    <cellStyle name="計算 5 5 2 2" xfId="36447"/>
    <cellStyle name="計算 5 5 2 3" xfId="36448"/>
    <cellStyle name="計算 5 5 3" xfId="36449"/>
    <cellStyle name="計算 5 5 3 2" xfId="36450"/>
    <cellStyle name="計算 5 5 3 3" xfId="36451"/>
    <cellStyle name="計算 5 5 4" xfId="36452"/>
    <cellStyle name="計算 5 5 5" xfId="36453"/>
    <cellStyle name="計算 5 6" xfId="36454"/>
    <cellStyle name="計算 5 6 2" xfId="36455"/>
    <cellStyle name="計算 5 6 2 2" xfId="36456"/>
    <cellStyle name="計算 5 6 2 3" xfId="36457"/>
    <cellStyle name="計算 5 6 3" xfId="36458"/>
    <cellStyle name="計算 5 6 3 2" xfId="36459"/>
    <cellStyle name="計算 5 6 3 3" xfId="36460"/>
    <cellStyle name="計算 5 6 4" xfId="36461"/>
    <cellStyle name="計算 5 6 5" xfId="36462"/>
    <cellStyle name="計算 5 7" xfId="36463"/>
    <cellStyle name="計算 5 7 2" xfId="36464"/>
    <cellStyle name="計算 5 7 2 2" xfId="36465"/>
    <cellStyle name="計算 5 7 2 3" xfId="36466"/>
    <cellStyle name="計算 5 7 3" xfId="36467"/>
    <cellStyle name="計算 5 7 3 2" xfId="36468"/>
    <cellStyle name="計算 5 7 3 3" xfId="36469"/>
    <cellStyle name="計算 5 7 4" xfId="36470"/>
    <cellStyle name="計算 5 7 5" xfId="36471"/>
    <cellStyle name="計算 5 8" xfId="36472"/>
    <cellStyle name="計算 5 8 2" xfId="36473"/>
    <cellStyle name="計算 5 8 3" xfId="36474"/>
    <cellStyle name="計算 5 9" xfId="36475"/>
    <cellStyle name="計算 6" xfId="36476"/>
    <cellStyle name="計算 6 10" xfId="36477"/>
    <cellStyle name="計算 6 11" xfId="36478"/>
    <cellStyle name="計算 6 12" xfId="46120"/>
    <cellStyle name="計算 6 13" xfId="46358"/>
    <cellStyle name="計算 6 2" xfId="36479"/>
    <cellStyle name="計算 6 2 10" xfId="46295"/>
    <cellStyle name="計算 6 2 11" xfId="46527"/>
    <cellStyle name="計算 6 2 2" xfId="36480"/>
    <cellStyle name="計算 6 2 2 10" xfId="36481"/>
    <cellStyle name="計算 6 2 2 2" xfId="36482"/>
    <cellStyle name="計算 6 2 2 2 2" xfId="36483"/>
    <cellStyle name="計算 6 2 2 2 2 2" xfId="36484"/>
    <cellStyle name="計算 6 2 2 2 2 3" xfId="36485"/>
    <cellStyle name="計算 6 2 2 2 3" xfId="36486"/>
    <cellStyle name="計算 6 2 2 2 3 2" xfId="36487"/>
    <cellStyle name="計算 6 2 2 2 3 3" xfId="36488"/>
    <cellStyle name="計算 6 2 2 2 4" xfId="36489"/>
    <cellStyle name="計算 6 2 2 2 5" xfId="36490"/>
    <cellStyle name="計算 6 2 2 3" xfId="36491"/>
    <cellStyle name="計算 6 2 2 3 2" xfId="36492"/>
    <cellStyle name="計算 6 2 2 3 2 2" xfId="36493"/>
    <cellStyle name="計算 6 2 2 3 2 3" xfId="36494"/>
    <cellStyle name="計算 6 2 2 3 3" xfId="36495"/>
    <cellStyle name="計算 6 2 2 3 3 2" xfId="36496"/>
    <cellStyle name="計算 6 2 2 3 3 3" xfId="36497"/>
    <cellStyle name="計算 6 2 2 3 4" xfId="36498"/>
    <cellStyle name="計算 6 2 2 3 5" xfId="36499"/>
    <cellStyle name="計算 6 2 2 4" xfId="36500"/>
    <cellStyle name="計算 6 2 2 4 2" xfId="36501"/>
    <cellStyle name="計算 6 2 2 4 2 2" xfId="36502"/>
    <cellStyle name="計算 6 2 2 4 2 3" xfId="36503"/>
    <cellStyle name="計算 6 2 2 4 3" xfId="36504"/>
    <cellStyle name="計算 6 2 2 4 3 2" xfId="36505"/>
    <cellStyle name="計算 6 2 2 4 3 3" xfId="36506"/>
    <cellStyle name="計算 6 2 2 4 4" xfId="36507"/>
    <cellStyle name="計算 6 2 2 4 5" xfId="36508"/>
    <cellStyle name="計算 6 2 2 5" xfId="36509"/>
    <cellStyle name="計算 6 2 2 5 2" xfId="36510"/>
    <cellStyle name="計算 6 2 2 5 2 2" xfId="36511"/>
    <cellStyle name="計算 6 2 2 5 2 3" xfId="36512"/>
    <cellStyle name="計算 6 2 2 5 3" xfId="36513"/>
    <cellStyle name="計算 6 2 2 5 3 2" xfId="36514"/>
    <cellStyle name="計算 6 2 2 5 3 3" xfId="36515"/>
    <cellStyle name="計算 6 2 2 5 4" xfId="36516"/>
    <cellStyle name="計算 6 2 2 5 5" xfId="36517"/>
    <cellStyle name="計算 6 2 2 6" xfId="36518"/>
    <cellStyle name="計算 6 2 2 6 2" xfId="36519"/>
    <cellStyle name="計算 6 2 2 6 2 2" xfId="36520"/>
    <cellStyle name="計算 6 2 2 6 2 3" xfId="36521"/>
    <cellStyle name="計算 6 2 2 6 3" xfId="36522"/>
    <cellStyle name="計算 6 2 2 6 3 2" xfId="36523"/>
    <cellStyle name="計算 6 2 2 6 3 3" xfId="36524"/>
    <cellStyle name="計算 6 2 2 6 4" xfId="36525"/>
    <cellStyle name="計算 6 2 2 6 5" xfId="36526"/>
    <cellStyle name="計算 6 2 2 7" xfId="36527"/>
    <cellStyle name="計算 6 2 2 7 2" xfId="36528"/>
    <cellStyle name="計算 6 2 2 7 3" xfId="36529"/>
    <cellStyle name="計算 6 2 2 8" xfId="36530"/>
    <cellStyle name="計算 6 2 2 8 2" xfId="36531"/>
    <cellStyle name="計算 6 2 2 8 3" xfId="36532"/>
    <cellStyle name="計算 6 2 2 9" xfId="36533"/>
    <cellStyle name="計算 6 2 3" xfId="36534"/>
    <cellStyle name="計算 6 2 3 10" xfId="36535"/>
    <cellStyle name="計算 6 2 3 2" xfId="36536"/>
    <cellStyle name="計算 6 2 3 2 2" xfId="36537"/>
    <cellStyle name="計算 6 2 3 2 2 2" xfId="36538"/>
    <cellStyle name="計算 6 2 3 2 2 3" xfId="36539"/>
    <cellStyle name="計算 6 2 3 2 3" xfId="36540"/>
    <cellStyle name="計算 6 2 3 2 3 2" xfId="36541"/>
    <cellStyle name="計算 6 2 3 2 3 3" xfId="36542"/>
    <cellStyle name="計算 6 2 3 2 4" xfId="36543"/>
    <cellStyle name="計算 6 2 3 2 5" xfId="36544"/>
    <cellStyle name="計算 6 2 3 3" xfId="36545"/>
    <cellStyle name="計算 6 2 3 3 2" xfId="36546"/>
    <cellStyle name="計算 6 2 3 3 2 2" xfId="36547"/>
    <cellStyle name="計算 6 2 3 3 2 3" xfId="36548"/>
    <cellStyle name="計算 6 2 3 3 3" xfId="36549"/>
    <cellStyle name="計算 6 2 3 3 3 2" xfId="36550"/>
    <cellStyle name="計算 6 2 3 3 3 3" xfId="36551"/>
    <cellStyle name="計算 6 2 3 3 4" xfId="36552"/>
    <cellStyle name="計算 6 2 3 3 5" xfId="36553"/>
    <cellStyle name="計算 6 2 3 4" xfId="36554"/>
    <cellStyle name="計算 6 2 3 4 2" xfId="36555"/>
    <cellStyle name="計算 6 2 3 4 2 2" xfId="36556"/>
    <cellStyle name="計算 6 2 3 4 2 3" xfId="36557"/>
    <cellStyle name="計算 6 2 3 4 3" xfId="36558"/>
    <cellStyle name="計算 6 2 3 4 3 2" xfId="36559"/>
    <cellStyle name="計算 6 2 3 4 3 3" xfId="36560"/>
    <cellStyle name="計算 6 2 3 4 4" xfId="36561"/>
    <cellStyle name="計算 6 2 3 4 5" xfId="36562"/>
    <cellStyle name="計算 6 2 3 5" xfId="36563"/>
    <cellStyle name="計算 6 2 3 5 2" xfId="36564"/>
    <cellStyle name="計算 6 2 3 5 2 2" xfId="36565"/>
    <cellStyle name="計算 6 2 3 5 2 3" xfId="36566"/>
    <cellStyle name="計算 6 2 3 5 3" xfId="36567"/>
    <cellStyle name="計算 6 2 3 5 3 2" xfId="36568"/>
    <cellStyle name="計算 6 2 3 5 3 3" xfId="36569"/>
    <cellStyle name="計算 6 2 3 5 4" xfId="36570"/>
    <cellStyle name="計算 6 2 3 5 5" xfId="36571"/>
    <cellStyle name="計算 6 2 3 6" xfId="36572"/>
    <cellStyle name="計算 6 2 3 6 2" xfId="36573"/>
    <cellStyle name="計算 6 2 3 6 2 2" xfId="36574"/>
    <cellStyle name="計算 6 2 3 6 2 3" xfId="36575"/>
    <cellStyle name="計算 6 2 3 6 3" xfId="36576"/>
    <cellStyle name="計算 6 2 3 6 3 2" xfId="36577"/>
    <cellStyle name="計算 6 2 3 6 3 3" xfId="36578"/>
    <cellStyle name="計算 6 2 3 6 4" xfId="36579"/>
    <cellStyle name="計算 6 2 3 6 5" xfId="36580"/>
    <cellStyle name="計算 6 2 3 7" xfId="36581"/>
    <cellStyle name="計算 6 2 3 7 2" xfId="36582"/>
    <cellStyle name="計算 6 2 3 7 3" xfId="36583"/>
    <cellStyle name="計算 6 2 3 8" xfId="36584"/>
    <cellStyle name="計算 6 2 3 8 2" xfId="36585"/>
    <cellStyle name="計算 6 2 3 8 3" xfId="36586"/>
    <cellStyle name="計算 6 2 3 9" xfId="36587"/>
    <cellStyle name="計算 6 2 4" xfId="36588"/>
    <cellStyle name="計算 6 2 4 2" xfId="36589"/>
    <cellStyle name="計算 6 2 4 2 2" xfId="36590"/>
    <cellStyle name="計算 6 2 4 2 3" xfId="36591"/>
    <cellStyle name="計算 6 2 4 3" xfId="36592"/>
    <cellStyle name="計算 6 2 4 3 2" xfId="36593"/>
    <cellStyle name="計算 6 2 4 3 3" xfId="36594"/>
    <cellStyle name="計算 6 2 4 4" xfId="36595"/>
    <cellStyle name="計算 6 2 4 5" xfId="36596"/>
    <cellStyle name="計算 6 2 5" xfId="36597"/>
    <cellStyle name="計算 6 2 5 2" xfId="36598"/>
    <cellStyle name="計算 6 2 5 2 2" xfId="36599"/>
    <cellStyle name="計算 6 2 5 2 3" xfId="36600"/>
    <cellStyle name="計算 6 2 5 3" xfId="36601"/>
    <cellStyle name="計算 6 2 5 3 2" xfId="36602"/>
    <cellStyle name="計算 6 2 5 3 3" xfId="36603"/>
    <cellStyle name="計算 6 2 5 4" xfId="36604"/>
    <cellStyle name="計算 6 2 5 5" xfId="36605"/>
    <cellStyle name="計算 6 2 6" xfId="36606"/>
    <cellStyle name="計算 6 2 6 2" xfId="36607"/>
    <cellStyle name="計算 6 2 6 2 2" xfId="36608"/>
    <cellStyle name="計算 6 2 6 2 3" xfId="36609"/>
    <cellStyle name="計算 6 2 6 3" xfId="36610"/>
    <cellStyle name="計算 6 2 6 3 2" xfId="36611"/>
    <cellStyle name="計算 6 2 6 3 3" xfId="36612"/>
    <cellStyle name="計算 6 2 6 4" xfId="36613"/>
    <cellStyle name="計算 6 2 6 5" xfId="36614"/>
    <cellStyle name="計算 6 2 7" xfId="36615"/>
    <cellStyle name="計算 6 2 7 2" xfId="36616"/>
    <cellStyle name="計算 6 2 7 3" xfId="36617"/>
    <cellStyle name="計算 6 2 8" xfId="36618"/>
    <cellStyle name="計算 6 2 9" xfId="36619"/>
    <cellStyle name="計算 6 3" xfId="36620"/>
    <cellStyle name="計算 6 3 10" xfId="36621"/>
    <cellStyle name="計算 6 3 2" xfId="36622"/>
    <cellStyle name="計算 6 3 2 2" xfId="36623"/>
    <cellStyle name="計算 6 3 2 2 2" xfId="36624"/>
    <cellStyle name="計算 6 3 2 2 3" xfId="36625"/>
    <cellStyle name="計算 6 3 2 3" xfId="36626"/>
    <cellStyle name="計算 6 3 2 3 2" xfId="36627"/>
    <cellStyle name="計算 6 3 2 3 3" xfId="36628"/>
    <cellStyle name="計算 6 3 2 4" xfId="36629"/>
    <cellStyle name="計算 6 3 2 5" xfId="36630"/>
    <cellStyle name="計算 6 3 3" xfId="36631"/>
    <cellStyle name="計算 6 3 3 2" xfId="36632"/>
    <cellStyle name="計算 6 3 3 2 2" xfId="36633"/>
    <cellStyle name="計算 6 3 3 2 3" xfId="36634"/>
    <cellStyle name="計算 6 3 3 3" xfId="36635"/>
    <cellStyle name="計算 6 3 3 3 2" xfId="36636"/>
    <cellStyle name="計算 6 3 3 3 3" xfId="36637"/>
    <cellStyle name="計算 6 3 3 4" xfId="36638"/>
    <cellStyle name="計算 6 3 3 5" xfId="36639"/>
    <cellStyle name="計算 6 3 4" xfId="36640"/>
    <cellStyle name="計算 6 3 4 2" xfId="36641"/>
    <cellStyle name="計算 6 3 4 2 2" xfId="36642"/>
    <cellStyle name="計算 6 3 4 2 3" xfId="36643"/>
    <cellStyle name="計算 6 3 4 3" xfId="36644"/>
    <cellStyle name="計算 6 3 4 3 2" xfId="36645"/>
    <cellStyle name="計算 6 3 4 3 3" xfId="36646"/>
    <cellStyle name="計算 6 3 4 4" xfId="36647"/>
    <cellStyle name="計算 6 3 4 5" xfId="36648"/>
    <cellStyle name="計算 6 3 5" xfId="36649"/>
    <cellStyle name="計算 6 3 5 2" xfId="36650"/>
    <cellStyle name="計算 6 3 5 2 2" xfId="36651"/>
    <cellStyle name="計算 6 3 5 2 3" xfId="36652"/>
    <cellStyle name="計算 6 3 5 3" xfId="36653"/>
    <cellStyle name="計算 6 3 5 3 2" xfId="36654"/>
    <cellStyle name="計算 6 3 5 3 3" xfId="36655"/>
    <cellStyle name="計算 6 3 5 4" xfId="36656"/>
    <cellStyle name="計算 6 3 5 5" xfId="36657"/>
    <cellStyle name="計算 6 3 6" xfId="36658"/>
    <cellStyle name="計算 6 3 6 2" xfId="36659"/>
    <cellStyle name="計算 6 3 6 2 2" xfId="36660"/>
    <cellStyle name="計算 6 3 6 2 3" xfId="36661"/>
    <cellStyle name="計算 6 3 6 3" xfId="36662"/>
    <cellStyle name="計算 6 3 6 3 2" xfId="36663"/>
    <cellStyle name="計算 6 3 6 3 3" xfId="36664"/>
    <cellStyle name="計算 6 3 6 4" xfId="36665"/>
    <cellStyle name="計算 6 3 6 5" xfId="36666"/>
    <cellStyle name="計算 6 3 7" xfId="36667"/>
    <cellStyle name="計算 6 3 7 2" xfId="36668"/>
    <cellStyle name="計算 6 3 7 3" xfId="36669"/>
    <cellStyle name="計算 6 3 8" xfId="36670"/>
    <cellStyle name="計算 6 3 8 2" xfId="36671"/>
    <cellStyle name="計算 6 3 8 3" xfId="36672"/>
    <cellStyle name="計算 6 3 9" xfId="36673"/>
    <cellStyle name="計算 6 4" xfId="36674"/>
    <cellStyle name="計算 6 4 10" xfId="36675"/>
    <cellStyle name="計算 6 4 2" xfId="36676"/>
    <cellStyle name="計算 6 4 2 2" xfId="36677"/>
    <cellStyle name="計算 6 4 2 2 2" xfId="36678"/>
    <cellStyle name="計算 6 4 2 2 3" xfId="36679"/>
    <cellStyle name="計算 6 4 2 3" xfId="36680"/>
    <cellStyle name="計算 6 4 2 3 2" xfId="36681"/>
    <cellStyle name="計算 6 4 2 3 3" xfId="36682"/>
    <cellStyle name="計算 6 4 2 4" xfId="36683"/>
    <cellStyle name="計算 6 4 2 5" xfId="36684"/>
    <cellStyle name="計算 6 4 3" xfId="36685"/>
    <cellStyle name="計算 6 4 3 2" xfId="36686"/>
    <cellStyle name="計算 6 4 3 2 2" xfId="36687"/>
    <cellStyle name="計算 6 4 3 2 3" xfId="36688"/>
    <cellStyle name="計算 6 4 3 3" xfId="36689"/>
    <cellStyle name="計算 6 4 3 3 2" xfId="36690"/>
    <cellStyle name="計算 6 4 3 3 3" xfId="36691"/>
    <cellStyle name="計算 6 4 3 4" xfId="36692"/>
    <cellStyle name="計算 6 4 3 5" xfId="36693"/>
    <cellStyle name="計算 6 4 4" xfId="36694"/>
    <cellStyle name="計算 6 4 4 2" xfId="36695"/>
    <cellStyle name="計算 6 4 4 2 2" xfId="36696"/>
    <cellStyle name="計算 6 4 4 2 3" xfId="36697"/>
    <cellStyle name="計算 6 4 4 3" xfId="36698"/>
    <cellStyle name="計算 6 4 4 3 2" xfId="36699"/>
    <cellStyle name="計算 6 4 4 3 3" xfId="36700"/>
    <cellStyle name="計算 6 4 4 4" xfId="36701"/>
    <cellStyle name="計算 6 4 4 5" xfId="36702"/>
    <cellStyle name="計算 6 4 5" xfId="36703"/>
    <cellStyle name="計算 6 4 5 2" xfId="36704"/>
    <cellStyle name="計算 6 4 5 2 2" xfId="36705"/>
    <cellStyle name="計算 6 4 5 2 3" xfId="36706"/>
    <cellStyle name="計算 6 4 5 3" xfId="36707"/>
    <cellStyle name="計算 6 4 5 3 2" xfId="36708"/>
    <cellStyle name="計算 6 4 5 3 3" xfId="36709"/>
    <cellStyle name="計算 6 4 5 4" xfId="36710"/>
    <cellStyle name="計算 6 4 5 5" xfId="36711"/>
    <cellStyle name="計算 6 4 6" xfId="36712"/>
    <cellStyle name="計算 6 4 6 2" xfId="36713"/>
    <cellStyle name="計算 6 4 6 2 2" xfId="36714"/>
    <cellStyle name="計算 6 4 6 2 3" xfId="36715"/>
    <cellStyle name="計算 6 4 6 3" xfId="36716"/>
    <cellStyle name="計算 6 4 6 3 2" xfId="36717"/>
    <cellStyle name="計算 6 4 6 3 3" xfId="36718"/>
    <cellStyle name="計算 6 4 6 4" xfId="36719"/>
    <cellStyle name="計算 6 4 6 5" xfId="36720"/>
    <cellStyle name="計算 6 4 7" xfId="36721"/>
    <cellStyle name="計算 6 4 7 2" xfId="36722"/>
    <cellStyle name="計算 6 4 7 3" xfId="36723"/>
    <cellStyle name="計算 6 4 8" xfId="36724"/>
    <cellStyle name="計算 6 4 8 2" xfId="36725"/>
    <cellStyle name="計算 6 4 8 3" xfId="36726"/>
    <cellStyle name="計算 6 4 9" xfId="36727"/>
    <cellStyle name="計算 6 5" xfId="36728"/>
    <cellStyle name="計算 6 5 2" xfId="36729"/>
    <cellStyle name="計算 6 5 2 2" xfId="36730"/>
    <cellStyle name="計算 6 5 2 3" xfId="36731"/>
    <cellStyle name="計算 6 5 3" xfId="36732"/>
    <cellStyle name="計算 6 5 3 2" xfId="36733"/>
    <cellStyle name="計算 6 5 3 3" xfId="36734"/>
    <cellStyle name="計算 6 5 4" xfId="36735"/>
    <cellStyle name="計算 6 5 5" xfId="36736"/>
    <cellStyle name="計算 6 6" xfId="36737"/>
    <cellStyle name="計算 6 6 2" xfId="36738"/>
    <cellStyle name="計算 6 6 2 2" xfId="36739"/>
    <cellStyle name="計算 6 6 2 3" xfId="36740"/>
    <cellStyle name="計算 6 6 3" xfId="36741"/>
    <cellStyle name="計算 6 6 3 2" xfId="36742"/>
    <cellStyle name="計算 6 6 3 3" xfId="36743"/>
    <cellStyle name="計算 6 6 4" xfId="36744"/>
    <cellStyle name="計算 6 6 5" xfId="36745"/>
    <cellStyle name="計算 6 7" xfId="36746"/>
    <cellStyle name="計算 6 7 2" xfId="36747"/>
    <cellStyle name="計算 6 7 2 2" xfId="36748"/>
    <cellStyle name="計算 6 7 2 3" xfId="36749"/>
    <cellStyle name="計算 6 7 3" xfId="36750"/>
    <cellStyle name="計算 6 7 3 2" xfId="36751"/>
    <cellStyle name="計算 6 7 3 3" xfId="36752"/>
    <cellStyle name="計算 6 7 4" xfId="36753"/>
    <cellStyle name="計算 6 7 5" xfId="36754"/>
    <cellStyle name="計算 6 8" xfId="36755"/>
    <cellStyle name="計算 6 8 2" xfId="36756"/>
    <cellStyle name="計算 6 8 3" xfId="36757"/>
    <cellStyle name="計算 6 9" xfId="36758"/>
    <cellStyle name="計算 7" xfId="36759"/>
    <cellStyle name="計算 7 10" xfId="36760"/>
    <cellStyle name="計算 7 11" xfId="36761"/>
    <cellStyle name="計算 7 12" xfId="46121"/>
    <cellStyle name="計算 7 13" xfId="46359"/>
    <cellStyle name="計算 7 2" xfId="36762"/>
    <cellStyle name="計算 7 2 10" xfId="46296"/>
    <cellStyle name="計算 7 2 11" xfId="46528"/>
    <cellStyle name="計算 7 2 2" xfId="36763"/>
    <cellStyle name="計算 7 2 2 10" xfId="36764"/>
    <cellStyle name="計算 7 2 2 2" xfId="36765"/>
    <cellStyle name="計算 7 2 2 2 2" xfId="36766"/>
    <cellStyle name="計算 7 2 2 2 2 2" xfId="36767"/>
    <cellStyle name="計算 7 2 2 2 2 3" xfId="36768"/>
    <cellStyle name="計算 7 2 2 2 3" xfId="36769"/>
    <cellStyle name="計算 7 2 2 2 3 2" xfId="36770"/>
    <cellStyle name="計算 7 2 2 2 3 3" xfId="36771"/>
    <cellStyle name="計算 7 2 2 2 4" xfId="36772"/>
    <cellStyle name="計算 7 2 2 2 5" xfId="36773"/>
    <cellStyle name="計算 7 2 2 3" xfId="36774"/>
    <cellStyle name="計算 7 2 2 3 2" xfId="36775"/>
    <cellStyle name="計算 7 2 2 3 2 2" xfId="36776"/>
    <cellStyle name="計算 7 2 2 3 2 3" xfId="36777"/>
    <cellStyle name="計算 7 2 2 3 3" xfId="36778"/>
    <cellStyle name="計算 7 2 2 3 3 2" xfId="36779"/>
    <cellStyle name="計算 7 2 2 3 3 3" xfId="36780"/>
    <cellStyle name="計算 7 2 2 3 4" xfId="36781"/>
    <cellStyle name="計算 7 2 2 3 5" xfId="36782"/>
    <cellStyle name="計算 7 2 2 4" xfId="36783"/>
    <cellStyle name="計算 7 2 2 4 2" xfId="36784"/>
    <cellStyle name="計算 7 2 2 4 2 2" xfId="36785"/>
    <cellStyle name="計算 7 2 2 4 2 3" xfId="36786"/>
    <cellStyle name="計算 7 2 2 4 3" xfId="36787"/>
    <cellStyle name="計算 7 2 2 4 3 2" xfId="36788"/>
    <cellStyle name="計算 7 2 2 4 3 3" xfId="36789"/>
    <cellStyle name="計算 7 2 2 4 4" xfId="36790"/>
    <cellStyle name="計算 7 2 2 4 5" xfId="36791"/>
    <cellStyle name="計算 7 2 2 5" xfId="36792"/>
    <cellStyle name="計算 7 2 2 5 2" xfId="36793"/>
    <cellStyle name="計算 7 2 2 5 2 2" xfId="36794"/>
    <cellStyle name="計算 7 2 2 5 2 3" xfId="36795"/>
    <cellStyle name="計算 7 2 2 5 3" xfId="36796"/>
    <cellStyle name="計算 7 2 2 5 3 2" xfId="36797"/>
    <cellStyle name="計算 7 2 2 5 3 3" xfId="36798"/>
    <cellStyle name="計算 7 2 2 5 4" xfId="36799"/>
    <cellStyle name="計算 7 2 2 5 5" xfId="36800"/>
    <cellStyle name="計算 7 2 2 6" xfId="36801"/>
    <cellStyle name="計算 7 2 2 6 2" xfId="36802"/>
    <cellStyle name="計算 7 2 2 6 2 2" xfId="36803"/>
    <cellStyle name="計算 7 2 2 6 2 3" xfId="36804"/>
    <cellStyle name="計算 7 2 2 6 3" xfId="36805"/>
    <cellStyle name="計算 7 2 2 6 3 2" xfId="36806"/>
    <cellStyle name="計算 7 2 2 6 3 3" xfId="36807"/>
    <cellStyle name="計算 7 2 2 6 4" xfId="36808"/>
    <cellStyle name="計算 7 2 2 6 5" xfId="36809"/>
    <cellStyle name="計算 7 2 2 7" xfId="36810"/>
    <cellStyle name="計算 7 2 2 7 2" xfId="36811"/>
    <cellStyle name="計算 7 2 2 7 3" xfId="36812"/>
    <cellStyle name="計算 7 2 2 8" xfId="36813"/>
    <cellStyle name="計算 7 2 2 8 2" xfId="36814"/>
    <cellStyle name="計算 7 2 2 8 3" xfId="36815"/>
    <cellStyle name="計算 7 2 2 9" xfId="36816"/>
    <cellStyle name="計算 7 2 3" xfId="36817"/>
    <cellStyle name="計算 7 2 3 10" xfId="36818"/>
    <cellStyle name="計算 7 2 3 2" xfId="36819"/>
    <cellStyle name="計算 7 2 3 2 2" xfId="36820"/>
    <cellStyle name="計算 7 2 3 2 2 2" xfId="36821"/>
    <cellStyle name="計算 7 2 3 2 2 3" xfId="36822"/>
    <cellStyle name="計算 7 2 3 2 3" xfId="36823"/>
    <cellStyle name="計算 7 2 3 2 3 2" xfId="36824"/>
    <cellStyle name="計算 7 2 3 2 3 3" xfId="36825"/>
    <cellStyle name="計算 7 2 3 2 4" xfId="36826"/>
    <cellStyle name="計算 7 2 3 2 5" xfId="36827"/>
    <cellStyle name="計算 7 2 3 3" xfId="36828"/>
    <cellStyle name="計算 7 2 3 3 2" xfId="36829"/>
    <cellStyle name="計算 7 2 3 3 2 2" xfId="36830"/>
    <cellStyle name="計算 7 2 3 3 2 3" xfId="36831"/>
    <cellStyle name="計算 7 2 3 3 3" xfId="36832"/>
    <cellStyle name="計算 7 2 3 3 3 2" xfId="36833"/>
    <cellStyle name="計算 7 2 3 3 3 3" xfId="36834"/>
    <cellStyle name="計算 7 2 3 3 4" xfId="36835"/>
    <cellStyle name="計算 7 2 3 3 5" xfId="36836"/>
    <cellStyle name="計算 7 2 3 4" xfId="36837"/>
    <cellStyle name="計算 7 2 3 4 2" xfId="36838"/>
    <cellStyle name="計算 7 2 3 4 2 2" xfId="36839"/>
    <cellStyle name="計算 7 2 3 4 2 3" xfId="36840"/>
    <cellStyle name="計算 7 2 3 4 3" xfId="36841"/>
    <cellStyle name="計算 7 2 3 4 3 2" xfId="36842"/>
    <cellStyle name="計算 7 2 3 4 3 3" xfId="36843"/>
    <cellStyle name="計算 7 2 3 4 4" xfId="36844"/>
    <cellStyle name="計算 7 2 3 4 5" xfId="36845"/>
    <cellStyle name="計算 7 2 3 5" xfId="36846"/>
    <cellStyle name="計算 7 2 3 5 2" xfId="36847"/>
    <cellStyle name="計算 7 2 3 5 2 2" xfId="36848"/>
    <cellStyle name="計算 7 2 3 5 2 3" xfId="36849"/>
    <cellStyle name="計算 7 2 3 5 3" xfId="36850"/>
    <cellStyle name="計算 7 2 3 5 3 2" xfId="36851"/>
    <cellStyle name="計算 7 2 3 5 3 3" xfId="36852"/>
    <cellStyle name="計算 7 2 3 5 4" xfId="36853"/>
    <cellStyle name="計算 7 2 3 5 5" xfId="36854"/>
    <cellStyle name="計算 7 2 3 6" xfId="36855"/>
    <cellStyle name="計算 7 2 3 6 2" xfId="36856"/>
    <cellStyle name="計算 7 2 3 6 2 2" xfId="36857"/>
    <cellStyle name="計算 7 2 3 6 2 3" xfId="36858"/>
    <cellStyle name="計算 7 2 3 6 3" xfId="36859"/>
    <cellStyle name="計算 7 2 3 6 3 2" xfId="36860"/>
    <cellStyle name="計算 7 2 3 6 3 3" xfId="36861"/>
    <cellStyle name="計算 7 2 3 6 4" xfId="36862"/>
    <cellStyle name="計算 7 2 3 6 5" xfId="36863"/>
    <cellStyle name="計算 7 2 3 7" xfId="36864"/>
    <cellStyle name="計算 7 2 3 7 2" xfId="36865"/>
    <cellStyle name="計算 7 2 3 7 3" xfId="36866"/>
    <cellStyle name="計算 7 2 3 8" xfId="36867"/>
    <cellStyle name="計算 7 2 3 8 2" xfId="36868"/>
    <cellStyle name="計算 7 2 3 8 3" xfId="36869"/>
    <cellStyle name="計算 7 2 3 9" xfId="36870"/>
    <cellStyle name="計算 7 2 4" xfId="36871"/>
    <cellStyle name="計算 7 2 4 2" xfId="36872"/>
    <cellStyle name="計算 7 2 4 2 2" xfId="36873"/>
    <cellStyle name="計算 7 2 4 2 3" xfId="36874"/>
    <cellStyle name="計算 7 2 4 3" xfId="36875"/>
    <cellStyle name="計算 7 2 4 3 2" xfId="36876"/>
    <cellStyle name="計算 7 2 4 3 3" xfId="36877"/>
    <cellStyle name="計算 7 2 4 4" xfId="36878"/>
    <cellStyle name="計算 7 2 4 5" xfId="36879"/>
    <cellStyle name="計算 7 2 5" xfId="36880"/>
    <cellStyle name="計算 7 2 5 2" xfId="36881"/>
    <cellStyle name="計算 7 2 5 2 2" xfId="36882"/>
    <cellStyle name="計算 7 2 5 2 3" xfId="36883"/>
    <cellStyle name="計算 7 2 5 3" xfId="36884"/>
    <cellStyle name="計算 7 2 5 3 2" xfId="36885"/>
    <cellStyle name="計算 7 2 5 3 3" xfId="36886"/>
    <cellStyle name="計算 7 2 5 4" xfId="36887"/>
    <cellStyle name="計算 7 2 5 5" xfId="36888"/>
    <cellStyle name="計算 7 2 6" xfId="36889"/>
    <cellStyle name="計算 7 2 6 2" xfId="36890"/>
    <cellStyle name="計算 7 2 6 2 2" xfId="36891"/>
    <cellStyle name="計算 7 2 6 2 3" xfId="36892"/>
    <cellStyle name="計算 7 2 6 3" xfId="36893"/>
    <cellStyle name="計算 7 2 6 3 2" xfId="36894"/>
    <cellStyle name="計算 7 2 6 3 3" xfId="36895"/>
    <cellStyle name="計算 7 2 6 4" xfId="36896"/>
    <cellStyle name="計算 7 2 6 5" xfId="36897"/>
    <cellStyle name="計算 7 2 7" xfId="36898"/>
    <cellStyle name="計算 7 2 7 2" xfId="36899"/>
    <cellStyle name="計算 7 2 7 3" xfId="36900"/>
    <cellStyle name="計算 7 2 8" xfId="36901"/>
    <cellStyle name="計算 7 2 9" xfId="36902"/>
    <cellStyle name="計算 7 3" xfId="36903"/>
    <cellStyle name="計算 7 3 10" xfId="36904"/>
    <cellStyle name="計算 7 3 2" xfId="36905"/>
    <cellStyle name="計算 7 3 2 2" xfId="36906"/>
    <cellStyle name="計算 7 3 2 2 2" xfId="36907"/>
    <cellStyle name="計算 7 3 2 2 3" xfId="36908"/>
    <cellStyle name="計算 7 3 2 3" xfId="36909"/>
    <cellStyle name="計算 7 3 2 3 2" xfId="36910"/>
    <cellStyle name="計算 7 3 2 3 3" xfId="36911"/>
    <cellStyle name="計算 7 3 2 4" xfId="36912"/>
    <cellStyle name="計算 7 3 2 5" xfId="36913"/>
    <cellStyle name="計算 7 3 3" xfId="36914"/>
    <cellStyle name="計算 7 3 3 2" xfId="36915"/>
    <cellStyle name="計算 7 3 3 2 2" xfId="36916"/>
    <cellStyle name="計算 7 3 3 2 3" xfId="36917"/>
    <cellStyle name="計算 7 3 3 3" xfId="36918"/>
    <cellStyle name="計算 7 3 3 3 2" xfId="36919"/>
    <cellStyle name="計算 7 3 3 3 3" xfId="36920"/>
    <cellStyle name="計算 7 3 3 4" xfId="36921"/>
    <cellStyle name="計算 7 3 3 5" xfId="36922"/>
    <cellStyle name="計算 7 3 4" xfId="36923"/>
    <cellStyle name="計算 7 3 4 2" xfId="36924"/>
    <cellStyle name="計算 7 3 4 2 2" xfId="36925"/>
    <cellStyle name="計算 7 3 4 2 3" xfId="36926"/>
    <cellStyle name="計算 7 3 4 3" xfId="36927"/>
    <cellStyle name="計算 7 3 4 3 2" xfId="36928"/>
    <cellStyle name="計算 7 3 4 3 3" xfId="36929"/>
    <cellStyle name="計算 7 3 4 4" xfId="36930"/>
    <cellStyle name="計算 7 3 4 5" xfId="36931"/>
    <cellStyle name="計算 7 3 5" xfId="36932"/>
    <cellStyle name="計算 7 3 5 2" xfId="36933"/>
    <cellStyle name="計算 7 3 5 2 2" xfId="36934"/>
    <cellStyle name="計算 7 3 5 2 3" xfId="36935"/>
    <cellStyle name="計算 7 3 5 3" xfId="36936"/>
    <cellStyle name="計算 7 3 5 3 2" xfId="36937"/>
    <cellStyle name="計算 7 3 5 3 3" xfId="36938"/>
    <cellStyle name="計算 7 3 5 4" xfId="36939"/>
    <cellStyle name="計算 7 3 5 5" xfId="36940"/>
    <cellStyle name="計算 7 3 6" xfId="36941"/>
    <cellStyle name="計算 7 3 6 2" xfId="36942"/>
    <cellStyle name="計算 7 3 6 2 2" xfId="36943"/>
    <cellStyle name="計算 7 3 6 2 3" xfId="36944"/>
    <cellStyle name="計算 7 3 6 3" xfId="36945"/>
    <cellStyle name="計算 7 3 6 3 2" xfId="36946"/>
    <cellStyle name="計算 7 3 6 3 3" xfId="36947"/>
    <cellStyle name="計算 7 3 6 4" xfId="36948"/>
    <cellStyle name="計算 7 3 6 5" xfId="36949"/>
    <cellStyle name="計算 7 3 7" xfId="36950"/>
    <cellStyle name="計算 7 3 7 2" xfId="36951"/>
    <cellStyle name="計算 7 3 7 3" xfId="36952"/>
    <cellStyle name="計算 7 3 8" xfId="36953"/>
    <cellStyle name="計算 7 3 8 2" xfId="36954"/>
    <cellStyle name="計算 7 3 8 3" xfId="36955"/>
    <cellStyle name="計算 7 3 9" xfId="36956"/>
    <cellStyle name="計算 7 4" xfId="36957"/>
    <cellStyle name="計算 7 4 10" xfId="36958"/>
    <cellStyle name="計算 7 4 2" xfId="36959"/>
    <cellStyle name="計算 7 4 2 2" xfId="36960"/>
    <cellStyle name="計算 7 4 2 2 2" xfId="36961"/>
    <cellStyle name="計算 7 4 2 2 3" xfId="36962"/>
    <cellStyle name="計算 7 4 2 3" xfId="36963"/>
    <cellStyle name="計算 7 4 2 3 2" xfId="36964"/>
    <cellStyle name="計算 7 4 2 3 3" xfId="36965"/>
    <cellStyle name="計算 7 4 2 4" xfId="36966"/>
    <cellStyle name="計算 7 4 2 5" xfId="36967"/>
    <cellStyle name="計算 7 4 3" xfId="36968"/>
    <cellStyle name="計算 7 4 3 2" xfId="36969"/>
    <cellStyle name="計算 7 4 3 2 2" xfId="36970"/>
    <cellStyle name="計算 7 4 3 2 3" xfId="36971"/>
    <cellStyle name="計算 7 4 3 3" xfId="36972"/>
    <cellStyle name="計算 7 4 3 3 2" xfId="36973"/>
    <cellStyle name="計算 7 4 3 3 3" xfId="36974"/>
    <cellStyle name="計算 7 4 3 4" xfId="36975"/>
    <cellStyle name="計算 7 4 3 5" xfId="36976"/>
    <cellStyle name="計算 7 4 4" xfId="36977"/>
    <cellStyle name="計算 7 4 4 2" xfId="36978"/>
    <cellStyle name="計算 7 4 4 2 2" xfId="36979"/>
    <cellStyle name="計算 7 4 4 2 3" xfId="36980"/>
    <cellStyle name="計算 7 4 4 3" xfId="36981"/>
    <cellStyle name="計算 7 4 4 3 2" xfId="36982"/>
    <cellStyle name="計算 7 4 4 3 3" xfId="36983"/>
    <cellStyle name="計算 7 4 4 4" xfId="36984"/>
    <cellStyle name="計算 7 4 4 5" xfId="36985"/>
    <cellStyle name="計算 7 4 5" xfId="36986"/>
    <cellStyle name="計算 7 4 5 2" xfId="36987"/>
    <cellStyle name="計算 7 4 5 2 2" xfId="36988"/>
    <cellStyle name="計算 7 4 5 2 3" xfId="36989"/>
    <cellStyle name="計算 7 4 5 3" xfId="36990"/>
    <cellStyle name="計算 7 4 5 3 2" xfId="36991"/>
    <cellStyle name="計算 7 4 5 3 3" xfId="36992"/>
    <cellStyle name="計算 7 4 5 4" xfId="36993"/>
    <cellStyle name="計算 7 4 5 5" xfId="36994"/>
    <cellStyle name="計算 7 4 6" xfId="36995"/>
    <cellStyle name="計算 7 4 6 2" xfId="36996"/>
    <cellStyle name="計算 7 4 6 2 2" xfId="36997"/>
    <cellStyle name="計算 7 4 6 2 3" xfId="36998"/>
    <cellStyle name="計算 7 4 6 3" xfId="36999"/>
    <cellStyle name="計算 7 4 6 3 2" xfId="37000"/>
    <cellStyle name="計算 7 4 6 3 3" xfId="37001"/>
    <cellStyle name="計算 7 4 6 4" xfId="37002"/>
    <cellStyle name="計算 7 4 6 5" xfId="37003"/>
    <cellStyle name="計算 7 4 7" xfId="37004"/>
    <cellStyle name="計算 7 4 7 2" xfId="37005"/>
    <cellStyle name="計算 7 4 7 3" xfId="37006"/>
    <cellStyle name="計算 7 4 8" xfId="37007"/>
    <cellStyle name="計算 7 4 8 2" xfId="37008"/>
    <cellStyle name="計算 7 4 8 3" xfId="37009"/>
    <cellStyle name="計算 7 4 9" xfId="37010"/>
    <cellStyle name="計算 7 5" xfId="37011"/>
    <cellStyle name="計算 7 5 2" xfId="37012"/>
    <cellStyle name="計算 7 5 2 2" xfId="37013"/>
    <cellStyle name="計算 7 5 2 3" xfId="37014"/>
    <cellStyle name="計算 7 5 3" xfId="37015"/>
    <cellStyle name="計算 7 5 3 2" xfId="37016"/>
    <cellStyle name="計算 7 5 3 3" xfId="37017"/>
    <cellStyle name="計算 7 5 4" xfId="37018"/>
    <cellStyle name="計算 7 5 5" xfId="37019"/>
    <cellStyle name="計算 7 6" xfId="37020"/>
    <cellStyle name="計算 7 6 2" xfId="37021"/>
    <cellStyle name="計算 7 6 2 2" xfId="37022"/>
    <cellStyle name="計算 7 6 2 3" xfId="37023"/>
    <cellStyle name="計算 7 6 3" xfId="37024"/>
    <cellStyle name="計算 7 6 3 2" xfId="37025"/>
    <cellStyle name="計算 7 6 3 3" xfId="37026"/>
    <cellStyle name="計算 7 6 4" xfId="37027"/>
    <cellStyle name="計算 7 6 5" xfId="37028"/>
    <cellStyle name="計算 7 7" xfId="37029"/>
    <cellStyle name="計算 7 7 2" xfId="37030"/>
    <cellStyle name="計算 7 7 2 2" xfId="37031"/>
    <cellStyle name="計算 7 7 2 3" xfId="37032"/>
    <cellStyle name="計算 7 7 3" xfId="37033"/>
    <cellStyle name="計算 7 7 3 2" xfId="37034"/>
    <cellStyle name="計算 7 7 3 3" xfId="37035"/>
    <cellStyle name="計算 7 7 4" xfId="37036"/>
    <cellStyle name="計算 7 7 5" xfId="37037"/>
    <cellStyle name="計算 7 8" xfId="37038"/>
    <cellStyle name="計算 7 8 2" xfId="37039"/>
    <cellStyle name="計算 7 8 3" xfId="37040"/>
    <cellStyle name="計算 7 9" xfId="37041"/>
    <cellStyle name="計算 8" xfId="37042"/>
    <cellStyle name="計算 8 10" xfId="37043"/>
    <cellStyle name="計算 8 11" xfId="37044"/>
    <cellStyle name="計算 8 12" xfId="46122"/>
    <cellStyle name="計算 8 13" xfId="46360"/>
    <cellStyle name="計算 8 2" xfId="37045"/>
    <cellStyle name="計算 8 2 10" xfId="46297"/>
    <cellStyle name="計算 8 2 11" xfId="46529"/>
    <cellStyle name="計算 8 2 2" xfId="37046"/>
    <cellStyle name="計算 8 2 2 10" xfId="37047"/>
    <cellStyle name="計算 8 2 2 2" xfId="37048"/>
    <cellStyle name="計算 8 2 2 2 2" xfId="37049"/>
    <cellStyle name="計算 8 2 2 2 2 2" xfId="37050"/>
    <cellStyle name="計算 8 2 2 2 2 3" xfId="37051"/>
    <cellStyle name="計算 8 2 2 2 3" xfId="37052"/>
    <cellStyle name="計算 8 2 2 2 3 2" xfId="37053"/>
    <cellStyle name="計算 8 2 2 2 3 3" xfId="37054"/>
    <cellStyle name="計算 8 2 2 2 4" xfId="37055"/>
    <cellStyle name="計算 8 2 2 2 5" xfId="37056"/>
    <cellStyle name="計算 8 2 2 3" xfId="37057"/>
    <cellStyle name="計算 8 2 2 3 2" xfId="37058"/>
    <cellStyle name="計算 8 2 2 3 2 2" xfId="37059"/>
    <cellStyle name="計算 8 2 2 3 2 3" xfId="37060"/>
    <cellStyle name="計算 8 2 2 3 3" xfId="37061"/>
    <cellStyle name="計算 8 2 2 3 3 2" xfId="37062"/>
    <cellStyle name="計算 8 2 2 3 3 3" xfId="37063"/>
    <cellStyle name="計算 8 2 2 3 4" xfId="37064"/>
    <cellStyle name="計算 8 2 2 3 5" xfId="37065"/>
    <cellStyle name="計算 8 2 2 4" xfId="37066"/>
    <cellStyle name="計算 8 2 2 4 2" xfId="37067"/>
    <cellStyle name="計算 8 2 2 4 2 2" xfId="37068"/>
    <cellStyle name="計算 8 2 2 4 2 3" xfId="37069"/>
    <cellStyle name="計算 8 2 2 4 3" xfId="37070"/>
    <cellStyle name="計算 8 2 2 4 3 2" xfId="37071"/>
    <cellStyle name="計算 8 2 2 4 3 3" xfId="37072"/>
    <cellStyle name="計算 8 2 2 4 4" xfId="37073"/>
    <cellStyle name="計算 8 2 2 4 5" xfId="37074"/>
    <cellStyle name="計算 8 2 2 5" xfId="37075"/>
    <cellStyle name="計算 8 2 2 5 2" xfId="37076"/>
    <cellStyle name="計算 8 2 2 5 2 2" xfId="37077"/>
    <cellStyle name="計算 8 2 2 5 2 3" xfId="37078"/>
    <cellStyle name="計算 8 2 2 5 3" xfId="37079"/>
    <cellStyle name="計算 8 2 2 5 3 2" xfId="37080"/>
    <cellStyle name="計算 8 2 2 5 3 3" xfId="37081"/>
    <cellStyle name="計算 8 2 2 5 4" xfId="37082"/>
    <cellStyle name="計算 8 2 2 5 5" xfId="37083"/>
    <cellStyle name="計算 8 2 2 6" xfId="37084"/>
    <cellStyle name="計算 8 2 2 6 2" xfId="37085"/>
    <cellStyle name="計算 8 2 2 6 2 2" xfId="37086"/>
    <cellStyle name="計算 8 2 2 6 2 3" xfId="37087"/>
    <cellStyle name="計算 8 2 2 6 3" xfId="37088"/>
    <cellStyle name="計算 8 2 2 6 3 2" xfId="37089"/>
    <cellStyle name="計算 8 2 2 6 3 3" xfId="37090"/>
    <cellStyle name="計算 8 2 2 6 4" xfId="37091"/>
    <cellStyle name="計算 8 2 2 6 5" xfId="37092"/>
    <cellStyle name="計算 8 2 2 7" xfId="37093"/>
    <cellStyle name="計算 8 2 2 7 2" xfId="37094"/>
    <cellStyle name="計算 8 2 2 7 3" xfId="37095"/>
    <cellStyle name="計算 8 2 2 8" xfId="37096"/>
    <cellStyle name="計算 8 2 2 8 2" xfId="37097"/>
    <cellStyle name="計算 8 2 2 8 3" xfId="37098"/>
    <cellStyle name="計算 8 2 2 9" xfId="37099"/>
    <cellStyle name="計算 8 2 3" xfId="37100"/>
    <cellStyle name="計算 8 2 3 10" xfId="37101"/>
    <cellStyle name="計算 8 2 3 2" xfId="37102"/>
    <cellStyle name="計算 8 2 3 2 2" xfId="37103"/>
    <cellStyle name="計算 8 2 3 2 2 2" xfId="37104"/>
    <cellStyle name="計算 8 2 3 2 2 3" xfId="37105"/>
    <cellStyle name="計算 8 2 3 2 3" xfId="37106"/>
    <cellStyle name="計算 8 2 3 2 3 2" xfId="37107"/>
    <cellStyle name="計算 8 2 3 2 3 3" xfId="37108"/>
    <cellStyle name="計算 8 2 3 2 4" xfId="37109"/>
    <cellStyle name="計算 8 2 3 2 5" xfId="37110"/>
    <cellStyle name="計算 8 2 3 3" xfId="37111"/>
    <cellStyle name="計算 8 2 3 3 2" xfId="37112"/>
    <cellStyle name="計算 8 2 3 3 2 2" xfId="37113"/>
    <cellStyle name="計算 8 2 3 3 2 3" xfId="37114"/>
    <cellStyle name="計算 8 2 3 3 3" xfId="37115"/>
    <cellStyle name="計算 8 2 3 3 3 2" xfId="37116"/>
    <cellStyle name="計算 8 2 3 3 3 3" xfId="37117"/>
    <cellStyle name="計算 8 2 3 3 4" xfId="37118"/>
    <cellStyle name="計算 8 2 3 3 5" xfId="37119"/>
    <cellStyle name="計算 8 2 3 4" xfId="37120"/>
    <cellStyle name="計算 8 2 3 4 2" xfId="37121"/>
    <cellStyle name="計算 8 2 3 4 2 2" xfId="37122"/>
    <cellStyle name="計算 8 2 3 4 2 3" xfId="37123"/>
    <cellStyle name="計算 8 2 3 4 3" xfId="37124"/>
    <cellStyle name="計算 8 2 3 4 3 2" xfId="37125"/>
    <cellStyle name="計算 8 2 3 4 3 3" xfId="37126"/>
    <cellStyle name="計算 8 2 3 4 4" xfId="37127"/>
    <cellStyle name="計算 8 2 3 4 5" xfId="37128"/>
    <cellStyle name="計算 8 2 3 5" xfId="37129"/>
    <cellStyle name="計算 8 2 3 5 2" xfId="37130"/>
    <cellStyle name="計算 8 2 3 5 2 2" xfId="37131"/>
    <cellStyle name="計算 8 2 3 5 2 3" xfId="37132"/>
    <cellStyle name="計算 8 2 3 5 3" xfId="37133"/>
    <cellStyle name="計算 8 2 3 5 3 2" xfId="37134"/>
    <cellStyle name="計算 8 2 3 5 3 3" xfId="37135"/>
    <cellStyle name="計算 8 2 3 5 4" xfId="37136"/>
    <cellStyle name="計算 8 2 3 5 5" xfId="37137"/>
    <cellStyle name="計算 8 2 3 6" xfId="37138"/>
    <cellStyle name="計算 8 2 3 6 2" xfId="37139"/>
    <cellStyle name="計算 8 2 3 6 2 2" xfId="37140"/>
    <cellStyle name="計算 8 2 3 6 2 3" xfId="37141"/>
    <cellStyle name="計算 8 2 3 6 3" xfId="37142"/>
    <cellStyle name="計算 8 2 3 6 3 2" xfId="37143"/>
    <cellStyle name="計算 8 2 3 6 3 3" xfId="37144"/>
    <cellStyle name="計算 8 2 3 6 4" xfId="37145"/>
    <cellStyle name="計算 8 2 3 6 5" xfId="37146"/>
    <cellStyle name="計算 8 2 3 7" xfId="37147"/>
    <cellStyle name="計算 8 2 3 7 2" xfId="37148"/>
    <cellStyle name="計算 8 2 3 7 3" xfId="37149"/>
    <cellStyle name="計算 8 2 3 8" xfId="37150"/>
    <cellStyle name="計算 8 2 3 8 2" xfId="37151"/>
    <cellStyle name="計算 8 2 3 8 3" xfId="37152"/>
    <cellStyle name="計算 8 2 3 9" xfId="37153"/>
    <cellStyle name="計算 8 2 4" xfId="37154"/>
    <cellStyle name="計算 8 2 4 2" xfId="37155"/>
    <cellStyle name="計算 8 2 4 2 2" xfId="37156"/>
    <cellStyle name="計算 8 2 4 2 3" xfId="37157"/>
    <cellStyle name="計算 8 2 4 3" xfId="37158"/>
    <cellStyle name="計算 8 2 4 3 2" xfId="37159"/>
    <cellStyle name="計算 8 2 4 3 3" xfId="37160"/>
    <cellStyle name="計算 8 2 4 4" xfId="37161"/>
    <cellStyle name="計算 8 2 4 5" xfId="37162"/>
    <cellStyle name="計算 8 2 5" xfId="37163"/>
    <cellStyle name="計算 8 2 5 2" xfId="37164"/>
    <cellStyle name="計算 8 2 5 2 2" xfId="37165"/>
    <cellStyle name="計算 8 2 5 2 3" xfId="37166"/>
    <cellStyle name="計算 8 2 5 3" xfId="37167"/>
    <cellStyle name="計算 8 2 5 3 2" xfId="37168"/>
    <cellStyle name="計算 8 2 5 3 3" xfId="37169"/>
    <cellStyle name="計算 8 2 5 4" xfId="37170"/>
    <cellStyle name="計算 8 2 5 5" xfId="37171"/>
    <cellStyle name="計算 8 2 6" xfId="37172"/>
    <cellStyle name="計算 8 2 6 2" xfId="37173"/>
    <cellStyle name="計算 8 2 6 2 2" xfId="37174"/>
    <cellStyle name="計算 8 2 6 2 3" xfId="37175"/>
    <cellStyle name="計算 8 2 6 3" xfId="37176"/>
    <cellStyle name="計算 8 2 6 3 2" xfId="37177"/>
    <cellStyle name="計算 8 2 6 3 3" xfId="37178"/>
    <cellStyle name="計算 8 2 6 4" xfId="37179"/>
    <cellStyle name="計算 8 2 6 5" xfId="37180"/>
    <cellStyle name="計算 8 2 7" xfId="37181"/>
    <cellStyle name="計算 8 2 7 2" xfId="37182"/>
    <cellStyle name="計算 8 2 7 3" xfId="37183"/>
    <cellStyle name="計算 8 2 8" xfId="37184"/>
    <cellStyle name="計算 8 2 9" xfId="37185"/>
    <cellStyle name="計算 8 3" xfId="37186"/>
    <cellStyle name="計算 8 3 10" xfId="37187"/>
    <cellStyle name="計算 8 3 2" xfId="37188"/>
    <cellStyle name="計算 8 3 2 2" xfId="37189"/>
    <cellStyle name="計算 8 3 2 2 2" xfId="37190"/>
    <cellStyle name="計算 8 3 2 2 3" xfId="37191"/>
    <cellStyle name="計算 8 3 2 3" xfId="37192"/>
    <cellStyle name="計算 8 3 2 3 2" xfId="37193"/>
    <cellStyle name="計算 8 3 2 3 3" xfId="37194"/>
    <cellStyle name="計算 8 3 2 4" xfId="37195"/>
    <cellStyle name="計算 8 3 2 5" xfId="37196"/>
    <cellStyle name="計算 8 3 3" xfId="37197"/>
    <cellStyle name="計算 8 3 3 2" xfId="37198"/>
    <cellStyle name="計算 8 3 3 2 2" xfId="37199"/>
    <cellStyle name="計算 8 3 3 2 3" xfId="37200"/>
    <cellStyle name="計算 8 3 3 3" xfId="37201"/>
    <cellStyle name="計算 8 3 3 3 2" xfId="37202"/>
    <cellStyle name="計算 8 3 3 3 3" xfId="37203"/>
    <cellStyle name="計算 8 3 3 4" xfId="37204"/>
    <cellStyle name="計算 8 3 3 5" xfId="37205"/>
    <cellStyle name="計算 8 3 4" xfId="37206"/>
    <cellStyle name="計算 8 3 4 2" xfId="37207"/>
    <cellStyle name="計算 8 3 4 2 2" xfId="37208"/>
    <cellStyle name="計算 8 3 4 2 3" xfId="37209"/>
    <cellStyle name="計算 8 3 4 3" xfId="37210"/>
    <cellStyle name="計算 8 3 4 3 2" xfId="37211"/>
    <cellStyle name="計算 8 3 4 3 3" xfId="37212"/>
    <cellStyle name="計算 8 3 4 4" xfId="37213"/>
    <cellStyle name="計算 8 3 4 5" xfId="37214"/>
    <cellStyle name="計算 8 3 5" xfId="37215"/>
    <cellStyle name="計算 8 3 5 2" xfId="37216"/>
    <cellStyle name="計算 8 3 5 2 2" xfId="37217"/>
    <cellStyle name="計算 8 3 5 2 3" xfId="37218"/>
    <cellStyle name="計算 8 3 5 3" xfId="37219"/>
    <cellStyle name="計算 8 3 5 3 2" xfId="37220"/>
    <cellStyle name="計算 8 3 5 3 3" xfId="37221"/>
    <cellStyle name="計算 8 3 5 4" xfId="37222"/>
    <cellStyle name="計算 8 3 5 5" xfId="37223"/>
    <cellStyle name="計算 8 3 6" xfId="37224"/>
    <cellStyle name="計算 8 3 6 2" xfId="37225"/>
    <cellStyle name="計算 8 3 6 2 2" xfId="37226"/>
    <cellStyle name="計算 8 3 6 2 3" xfId="37227"/>
    <cellStyle name="計算 8 3 6 3" xfId="37228"/>
    <cellStyle name="計算 8 3 6 3 2" xfId="37229"/>
    <cellStyle name="計算 8 3 6 3 3" xfId="37230"/>
    <cellStyle name="計算 8 3 6 4" xfId="37231"/>
    <cellStyle name="計算 8 3 6 5" xfId="37232"/>
    <cellStyle name="計算 8 3 7" xfId="37233"/>
    <cellStyle name="計算 8 3 7 2" xfId="37234"/>
    <cellStyle name="計算 8 3 7 3" xfId="37235"/>
    <cellStyle name="計算 8 3 8" xfId="37236"/>
    <cellStyle name="計算 8 3 8 2" xfId="37237"/>
    <cellStyle name="計算 8 3 8 3" xfId="37238"/>
    <cellStyle name="計算 8 3 9" xfId="37239"/>
    <cellStyle name="計算 8 4" xfId="37240"/>
    <cellStyle name="計算 8 4 10" xfId="37241"/>
    <cellStyle name="計算 8 4 2" xfId="37242"/>
    <cellStyle name="計算 8 4 2 2" xfId="37243"/>
    <cellStyle name="計算 8 4 2 2 2" xfId="37244"/>
    <cellStyle name="計算 8 4 2 2 3" xfId="37245"/>
    <cellStyle name="計算 8 4 2 3" xfId="37246"/>
    <cellStyle name="計算 8 4 2 3 2" xfId="37247"/>
    <cellStyle name="計算 8 4 2 3 3" xfId="37248"/>
    <cellStyle name="計算 8 4 2 4" xfId="37249"/>
    <cellStyle name="計算 8 4 2 5" xfId="37250"/>
    <cellStyle name="計算 8 4 3" xfId="37251"/>
    <cellStyle name="計算 8 4 3 2" xfId="37252"/>
    <cellStyle name="計算 8 4 3 2 2" xfId="37253"/>
    <cellStyle name="計算 8 4 3 2 3" xfId="37254"/>
    <cellStyle name="計算 8 4 3 3" xfId="37255"/>
    <cellStyle name="計算 8 4 3 3 2" xfId="37256"/>
    <cellStyle name="計算 8 4 3 3 3" xfId="37257"/>
    <cellStyle name="計算 8 4 3 4" xfId="37258"/>
    <cellStyle name="計算 8 4 3 5" xfId="37259"/>
    <cellStyle name="計算 8 4 4" xfId="37260"/>
    <cellStyle name="計算 8 4 4 2" xfId="37261"/>
    <cellStyle name="計算 8 4 4 2 2" xfId="37262"/>
    <cellStyle name="計算 8 4 4 2 3" xfId="37263"/>
    <cellStyle name="計算 8 4 4 3" xfId="37264"/>
    <cellStyle name="計算 8 4 4 3 2" xfId="37265"/>
    <cellStyle name="計算 8 4 4 3 3" xfId="37266"/>
    <cellStyle name="計算 8 4 4 4" xfId="37267"/>
    <cellStyle name="計算 8 4 4 5" xfId="37268"/>
    <cellStyle name="計算 8 4 5" xfId="37269"/>
    <cellStyle name="計算 8 4 5 2" xfId="37270"/>
    <cellStyle name="計算 8 4 5 2 2" xfId="37271"/>
    <cellStyle name="計算 8 4 5 2 3" xfId="37272"/>
    <cellStyle name="計算 8 4 5 3" xfId="37273"/>
    <cellStyle name="計算 8 4 5 3 2" xfId="37274"/>
    <cellStyle name="計算 8 4 5 3 3" xfId="37275"/>
    <cellStyle name="計算 8 4 5 4" xfId="37276"/>
    <cellStyle name="計算 8 4 5 5" xfId="37277"/>
    <cellStyle name="計算 8 4 6" xfId="37278"/>
    <cellStyle name="計算 8 4 6 2" xfId="37279"/>
    <cellStyle name="計算 8 4 6 2 2" xfId="37280"/>
    <cellStyle name="計算 8 4 6 2 3" xfId="37281"/>
    <cellStyle name="計算 8 4 6 3" xfId="37282"/>
    <cellStyle name="計算 8 4 6 3 2" xfId="37283"/>
    <cellStyle name="計算 8 4 6 3 3" xfId="37284"/>
    <cellStyle name="計算 8 4 6 4" xfId="37285"/>
    <cellStyle name="計算 8 4 6 5" xfId="37286"/>
    <cellStyle name="計算 8 4 7" xfId="37287"/>
    <cellStyle name="計算 8 4 7 2" xfId="37288"/>
    <cellStyle name="計算 8 4 7 3" xfId="37289"/>
    <cellStyle name="計算 8 4 8" xfId="37290"/>
    <cellStyle name="計算 8 4 8 2" xfId="37291"/>
    <cellStyle name="計算 8 4 8 3" xfId="37292"/>
    <cellStyle name="計算 8 4 9" xfId="37293"/>
    <cellStyle name="計算 8 5" xfId="37294"/>
    <cellStyle name="計算 8 5 2" xfId="37295"/>
    <cellStyle name="計算 8 5 2 2" xfId="37296"/>
    <cellStyle name="計算 8 5 2 3" xfId="37297"/>
    <cellStyle name="計算 8 5 3" xfId="37298"/>
    <cellStyle name="計算 8 5 3 2" xfId="37299"/>
    <cellStyle name="計算 8 5 3 3" xfId="37300"/>
    <cellStyle name="計算 8 5 4" xfId="37301"/>
    <cellStyle name="計算 8 5 5" xfId="37302"/>
    <cellStyle name="計算 8 6" xfId="37303"/>
    <cellStyle name="計算 8 6 2" xfId="37304"/>
    <cellStyle name="計算 8 6 2 2" xfId="37305"/>
    <cellStyle name="計算 8 6 2 3" xfId="37306"/>
    <cellStyle name="計算 8 6 3" xfId="37307"/>
    <cellStyle name="計算 8 6 3 2" xfId="37308"/>
    <cellStyle name="計算 8 6 3 3" xfId="37309"/>
    <cellStyle name="計算 8 6 4" xfId="37310"/>
    <cellStyle name="計算 8 6 5" xfId="37311"/>
    <cellStyle name="計算 8 7" xfId="37312"/>
    <cellStyle name="計算 8 7 2" xfId="37313"/>
    <cellStyle name="計算 8 7 2 2" xfId="37314"/>
    <cellStyle name="計算 8 7 2 3" xfId="37315"/>
    <cellStyle name="計算 8 7 3" xfId="37316"/>
    <cellStyle name="計算 8 7 3 2" xfId="37317"/>
    <cellStyle name="計算 8 7 3 3" xfId="37318"/>
    <cellStyle name="計算 8 7 4" xfId="37319"/>
    <cellStyle name="計算 8 7 5" xfId="37320"/>
    <cellStyle name="計算 8 8" xfId="37321"/>
    <cellStyle name="計算 8 8 2" xfId="37322"/>
    <cellStyle name="計算 8 8 3" xfId="37323"/>
    <cellStyle name="計算 8 9" xfId="37324"/>
    <cellStyle name="計算 9" xfId="37325"/>
    <cellStyle name="計算 9 10" xfId="37326"/>
    <cellStyle name="計算 9 11" xfId="37327"/>
    <cellStyle name="計算 9 12" xfId="46123"/>
    <cellStyle name="計算 9 13" xfId="46361"/>
    <cellStyle name="計算 9 2" xfId="37328"/>
    <cellStyle name="計算 9 2 10" xfId="46298"/>
    <cellStyle name="計算 9 2 11" xfId="46530"/>
    <cellStyle name="計算 9 2 2" xfId="37329"/>
    <cellStyle name="計算 9 2 2 10" xfId="37330"/>
    <cellStyle name="計算 9 2 2 2" xfId="37331"/>
    <cellStyle name="計算 9 2 2 2 2" xfId="37332"/>
    <cellStyle name="計算 9 2 2 2 2 2" xfId="37333"/>
    <cellStyle name="計算 9 2 2 2 2 3" xfId="37334"/>
    <cellStyle name="計算 9 2 2 2 3" xfId="37335"/>
    <cellStyle name="計算 9 2 2 2 3 2" xfId="37336"/>
    <cellStyle name="計算 9 2 2 2 3 3" xfId="37337"/>
    <cellStyle name="計算 9 2 2 2 4" xfId="37338"/>
    <cellStyle name="計算 9 2 2 2 5" xfId="37339"/>
    <cellStyle name="計算 9 2 2 3" xfId="37340"/>
    <cellStyle name="計算 9 2 2 3 2" xfId="37341"/>
    <cellStyle name="計算 9 2 2 3 2 2" xfId="37342"/>
    <cellStyle name="計算 9 2 2 3 2 3" xfId="37343"/>
    <cellStyle name="計算 9 2 2 3 3" xfId="37344"/>
    <cellStyle name="計算 9 2 2 3 3 2" xfId="37345"/>
    <cellStyle name="計算 9 2 2 3 3 3" xfId="37346"/>
    <cellStyle name="計算 9 2 2 3 4" xfId="37347"/>
    <cellStyle name="計算 9 2 2 3 5" xfId="37348"/>
    <cellStyle name="計算 9 2 2 4" xfId="37349"/>
    <cellStyle name="計算 9 2 2 4 2" xfId="37350"/>
    <cellStyle name="計算 9 2 2 4 2 2" xfId="37351"/>
    <cellStyle name="計算 9 2 2 4 2 3" xfId="37352"/>
    <cellStyle name="計算 9 2 2 4 3" xfId="37353"/>
    <cellStyle name="計算 9 2 2 4 3 2" xfId="37354"/>
    <cellStyle name="計算 9 2 2 4 3 3" xfId="37355"/>
    <cellStyle name="計算 9 2 2 4 4" xfId="37356"/>
    <cellStyle name="計算 9 2 2 4 5" xfId="37357"/>
    <cellStyle name="計算 9 2 2 5" xfId="37358"/>
    <cellStyle name="計算 9 2 2 5 2" xfId="37359"/>
    <cellStyle name="計算 9 2 2 5 2 2" xfId="37360"/>
    <cellStyle name="計算 9 2 2 5 2 3" xfId="37361"/>
    <cellStyle name="計算 9 2 2 5 3" xfId="37362"/>
    <cellStyle name="計算 9 2 2 5 3 2" xfId="37363"/>
    <cellStyle name="計算 9 2 2 5 3 3" xfId="37364"/>
    <cellStyle name="計算 9 2 2 5 4" xfId="37365"/>
    <cellStyle name="計算 9 2 2 5 5" xfId="37366"/>
    <cellStyle name="計算 9 2 2 6" xfId="37367"/>
    <cellStyle name="計算 9 2 2 6 2" xfId="37368"/>
    <cellStyle name="計算 9 2 2 6 2 2" xfId="37369"/>
    <cellStyle name="計算 9 2 2 6 2 3" xfId="37370"/>
    <cellStyle name="計算 9 2 2 6 3" xfId="37371"/>
    <cellStyle name="計算 9 2 2 6 3 2" xfId="37372"/>
    <cellStyle name="計算 9 2 2 6 3 3" xfId="37373"/>
    <cellStyle name="計算 9 2 2 6 4" xfId="37374"/>
    <cellStyle name="計算 9 2 2 6 5" xfId="37375"/>
    <cellStyle name="計算 9 2 2 7" xfId="37376"/>
    <cellStyle name="計算 9 2 2 7 2" xfId="37377"/>
    <cellStyle name="計算 9 2 2 7 3" xfId="37378"/>
    <cellStyle name="計算 9 2 2 8" xfId="37379"/>
    <cellStyle name="計算 9 2 2 8 2" xfId="37380"/>
    <cellStyle name="計算 9 2 2 8 3" xfId="37381"/>
    <cellStyle name="計算 9 2 2 9" xfId="37382"/>
    <cellStyle name="計算 9 2 3" xfId="37383"/>
    <cellStyle name="計算 9 2 3 10" xfId="37384"/>
    <cellStyle name="計算 9 2 3 2" xfId="37385"/>
    <cellStyle name="計算 9 2 3 2 2" xfId="37386"/>
    <cellStyle name="計算 9 2 3 2 2 2" xfId="37387"/>
    <cellStyle name="計算 9 2 3 2 2 3" xfId="37388"/>
    <cellStyle name="計算 9 2 3 2 3" xfId="37389"/>
    <cellStyle name="計算 9 2 3 2 3 2" xfId="37390"/>
    <cellStyle name="計算 9 2 3 2 3 3" xfId="37391"/>
    <cellStyle name="計算 9 2 3 2 4" xfId="37392"/>
    <cellStyle name="計算 9 2 3 2 5" xfId="37393"/>
    <cellStyle name="計算 9 2 3 3" xfId="37394"/>
    <cellStyle name="計算 9 2 3 3 2" xfId="37395"/>
    <cellStyle name="計算 9 2 3 3 2 2" xfId="37396"/>
    <cellStyle name="計算 9 2 3 3 2 3" xfId="37397"/>
    <cellStyle name="計算 9 2 3 3 3" xfId="37398"/>
    <cellStyle name="計算 9 2 3 3 3 2" xfId="37399"/>
    <cellStyle name="計算 9 2 3 3 3 3" xfId="37400"/>
    <cellStyle name="計算 9 2 3 3 4" xfId="37401"/>
    <cellStyle name="計算 9 2 3 3 5" xfId="37402"/>
    <cellStyle name="計算 9 2 3 4" xfId="37403"/>
    <cellStyle name="計算 9 2 3 4 2" xfId="37404"/>
    <cellStyle name="計算 9 2 3 4 2 2" xfId="37405"/>
    <cellStyle name="計算 9 2 3 4 2 3" xfId="37406"/>
    <cellStyle name="計算 9 2 3 4 3" xfId="37407"/>
    <cellStyle name="計算 9 2 3 4 3 2" xfId="37408"/>
    <cellStyle name="計算 9 2 3 4 3 3" xfId="37409"/>
    <cellStyle name="計算 9 2 3 4 4" xfId="37410"/>
    <cellStyle name="計算 9 2 3 4 5" xfId="37411"/>
    <cellStyle name="計算 9 2 3 5" xfId="37412"/>
    <cellStyle name="計算 9 2 3 5 2" xfId="37413"/>
    <cellStyle name="計算 9 2 3 5 2 2" xfId="37414"/>
    <cellStyle name="計算 9 2 3 5 2 3" xfId="37415"/>
    <cellStyle name="計算 9 2 3 5 3" xfId="37416"/>
    <cellStyle name="計算 9 2 3 5 3 2" xfId="37417"/>
    <cellStyle name="計算 9 2 3 5 3 3" xfId="37418"/>
    <cellStyle name="計算 9 2 3 5 4" xfId="37419"/>
    <cellStyle name="計算 9 2 3 5 5" xfId="37420"/>
    <cellStyle name="計算 9 2 3 6" xfId="37421"/>
    <cellStyle name="計算 9 2 3 6 2" xfId="37422"/>
    <cellStyle name="計算 9 2 3 6 2 2" xfId="37423"/>
    <cellStyle name="計算 9 2 3 6 2 3" xfId="37424"/>
    <cellStyle name="計算 9 2 3 6 3" xfId="37425"/>
    <cellStyle name="計算 9 2 3 6 3 2" xfId="37426"/>
    <cellStyle name="計算 9 2 3 6 3 3" xfId="37427"/>
    <cellStyle name="計算 9 2 3 6 4" xfId="37428"/>
    <cellStyle name="計算 9 2 3 6 5" xfId="37429"/>
    <cellStyle name="計算 9 2 3 7" xfId="37430"/>
    <cellStyle name="計算 9 2 3 7 2" xfId="37431"/>
    <cellStyle name="計算 9 2 3 7 3" xfId="37432"/>
    <cellStyle name="計算 9 2 3 8" xfId="37433"/>
    <cellStyle name="計算 9 2 3 8 2" xfId="37434"/>
    <cellStyle name="計算 9 2 3 8 3" xfId="37435"/>
    <cellStyle name="計算 9 2 3 9" xfId="37436"/>
    <cellStyle name="計算 9 2 4" xfId="37437"/>
    <cellStyle name="計算 9 2 4 2" xfId="37438"/>
    <cellStyle name="計算 9 2 4 2 2" xfId="37439"/>
    <cellStyle name="計算 9 2 4 2 3" xfId="37440"/>
    <cellStyle name="計算 9 2 4 3" xfId="37441"/>
    <cellStyle name="計算 9 2 4 3 2" xfId="37442"/>
    <cellStyle name="計算 9 2 4 3 3" xfId="37443"/>
    <cellStyle name="計算 9 2 4 4" xfId="37444"/>
    <cellStyle name="計算 9 2 4 5" xfId="37445"/>
    <cellStyle name="計算 9 2 5" xfId="37446"/>
    <cellStyle name="計算 9 2 5 2" xfId="37447"/>
    <cellStyle name="計算 9 2 5 2 2" xfId="37448"/>
    <cellStyle name="計算 9 2 5 2 3" xfId="37449"/>
    <cellStyle name="計算 9 2 5 3" xfId="37450"/>
    <cellStyle name="計算 9 2 5 3 2" xfId="37451"/>
    <cellStyle name="計算 9 2 5 3 3" xfId="37452"/>
    <cellStyle name="計算 9 2 5 4" xfId="37453"/>
    <cellStyle name="計算 9 2 5 5" xfId="37454"/>
    <cellStyle name="計算 9 2 6" xfId="37455"/>
    <cellStyle name="計算 9 2 6 2" xfId="37456"/>
    <cellStyle name="計算 9 2 6 2 2" xfId="37457"/>
    <cellStyle name="計算 9 2 6 2 3" xfId="37458"/>
    <cellStyle name="計算 9 2 6 3" xfId="37459"/>
    <cellStyle name="計算 9 2 6 3 2" xfId="37460"/>
    <cellStyle name="計算 9 2 6 3 3" xfId="37461"/>
    <cellStyle name="計算 9 2 6 4" xfId="37462"/>
    <cellStyle name="計算 9 2 6 5" xfId="37463"/>
    <cellStyle name="計算 9 2 7" xfId="37464"/>
    <cellStyle name="計算 9 2 7 2" xfId="37465"/>
    <cellStyle name="計算 9 2 7 3" xfId="37466"/>
    <cellStyle name="計算 9 2 8" xfId="37467"/>
    <cellStyle name="計算 9 2 9" xfId="37468"/>
    <cellStyle name="計算 9 3" xfId="37469"/>
    <cellStyle name="計算 9 3 10" xfId="37470"/>
    <cellStyle name="計算 9 3 2" xfId="37471"/>
    <cellStyle name="計算 9 3 2 2" xfId="37472"/>
    <cellStyle name="計算 9 3 2 2 2" xfId="37473"/>
    <cellStyle name="計算 9 3 2 2 3" xfId="37474"/>
    <cellStyle name="計算 9 3 2 3" xfId="37475"/>
    <cellStyle name="計算 9 3 2 3 2" xfId="37476"/>
    <cellStyle name="計算 9 3 2 3 3" xfId="37477"/>
    <cellStyle name="計算 9 3 2 4" xfId="37478"/>
    <cellStyle name="計算 9 3 2 5" xfId="37479"/>
    <cellStyle name="計算 9 3 3" xfId="37480"/>
    <cellStyle name="計算 9 3 3 2" xfId="37481"/>
    <cellStyle name="計算 9 3 3 2 2" xfId="37482"/>
    <cellStyle name="計算 9 3 3 2 3" xfId="37483"/>
    <cellStyle name="計算 9 3 3 3" xfId="37484"/>
    <cellStyle name="計算 9 3 3 3 2" xfId="37485"/>
    <cellStyle name="計算 9 3 3 3 3" xfId="37486"/>
    <cellStyle name="計算 9 3 3 4" xfId="37487"/>
    <cellStyle name="計算 9 3 3 5" xfId="37488"/>
    <cellStyle name="計算 9 3 4" xfId="37489"/>
    <cellStyle name="計算 9 3 4 2" xfId="37490"/>
    <cellStyle name="計算 9 3 4 2 2" xfId="37491"/>
    <cellStyle name="計算 9 3 4 2 3" xfId="37492"/>
    <cellStyle name="計算 9 3 4 3" xfId="37493"/>
    <cellStyle name="計算 9 3 4 3 2" xfId="37494"/>
    <cellStyle name="計算 9 3 4 3 3" xfId="37495"/>
    <cellStyle name="計算 9 3 4 4" xfId="37496"/>
    <cellStyle name="計算 9 3 4 5" xfId="37497"/>
    <cellStyle name="計算 9 3 5" xfId="37498"/>
    <cellStyle name="計算 9 3 5 2" xfId="37499"/>
    <cellStyle name="計算 9 3 5 2 2" xfId="37500"/>
    <cellStyle name="計算 9 3 5 2 3" xfId="37501"/>
    <cellStyle name="計算 9 3 5 3" xfId="37502"/>
    <cellStyle name="計算 9 3 5 3 2" xfId="37503"/>
    <cellStyle name="計算 9 3 5 3 3" xfId="37504"/>
    <cellStyle name="計算 9 3 5 4" xfId="37505"/>
    <cellStyle name="計算 9 3 5 5" xfId="37506"/>
    <cellStyle name="計算 9 3 6" xfId="37507"/>
    <cellStyle name="計算 9 3 6 2" xfId="37508"/>
    <cellStyle name="計算 9 3 6 2 2" xfId="37509"/>
    <cellStyle name="計算 9 3 6 2 3" xfId="37510"/>
    <cellStyle name="計算 9 3 6 3" xfId="37511"/>
    <cellStyle name="計算 9 3 6 3 2" xfId="37512"/>
    <cellStyle name="計算 9 3 6 3 3" xfId="37513"/>
    <cellStyle name="計算 9 3 6 4" xfId="37514"/>
    <cellStyle name="計算 9 3 6 5" xfId="37515"/>
    <cellStyle name="計算 9 3 7" xfId="37516"/>
    <cellStyle name="計算 9 3 7 2" xfId="37517"/>
    <cellStyle name="計算 9 3 7 3" xfId="37518"/>
    <cellStyle name="計算 9 3 8" xfId="37519"/>
    <cellStyle name="計算 9 3 8 2" xfId="37520"/>
    <cellStyle name="計算 9 3 8 3" xfId="37521"/>
    <cellStyle name="計算 9 3 9" xfId="37522"/>
    <cellStyle name="計算 9 4" xfId="37523"/>
    <cellStyle name="計算 9 4 10" xfId="37524"/>
    <cellStyle name="計算 9 4 2" xfId="37525"/>
    <cellStyle name="計算 9 4 2 2" xfId="37526"/>
    <cellStyle name="計算 9 4 2 2 2" xfId="37527"/>
    <cellStyle name="計算 9 4 2 2 3" xfId="37528"/>
    <cellStyle name="計算 9 4 2 3" xfId="37529"/>
    <cellStyle name="計算 9 4 2 3 2" xfId="37530"/>
    <cellStyle name="計算 9 4 2 3 3" xfId="37531"/>
    <cellStyle name="計算 9 4 2 4" xfId="37532"/>
    <cellStyle name="計算 9 4 2 5" xfId="37533"/>
    <cellStyle name="計算 9 4 3" xfId="37534"/>
    <cellStyle name="計算 9 4 3 2" xfId="37535"/>
    <cellStyle name="計算 9 4 3 2 2" xfId="37536"/>
    <cellStyle name="計算 9 4 3 2 3" xfId="37537"/>
    <cellStyle name="計算 9 4 3 3" xfId="37538"/>
    <cellStyle name="計算 9 4 3 3 2" xfId="37539"/>
    <cellStyle name="計算 9 4 3 3 3" xfId="37540"/>
    <cellStyle name="計算 9 4 3 4" xfId="37541"/>
    <cellStyle name="計算 9 4 3 5" xfId="37542"/>
    <cellStyle name="計算 9 4 4" xfId="37543"/>
    <cellStyle name="計算 9 4 4 2" xfId="37544"/>
    <cellStyle name="計算 9 4 4 2 2" xfId="37545"/>
    <cellStyle name="計算 9 4 4 2 3" xfId="37546"/>
    <cellStyle name="計算 9 4 4 3" xfId="37547"/>
    <cellStyle name="計算 9 4 4 3 2" xfId="37548"/>
    <cellStyle name="計算 9 4 4 3 3" xfId="37549"/>
    <cellStyle name="計算 9 4 4 4" xfId="37550"/>
    <cellStyle name="計算 9 4 4 5" xfId="37551"/>
    <cellStyle name="計算 9 4 5" xfId="37552"/>
    <cellStyle name="計算 9 4 5 2" xfId="37553"/>
    <cellStyle name="計算 9 4 5 2 2" xfId="37554"/>
    <cellStyle name="計算 9 4 5 2 3" xfId="37555"/>
    <cellStyle name="計算 9 4 5 3" xfId="37556"/>
    <cellStyle name="計算 9 4 5 3 2" xfId="37557"/>
    <cellStyle name="計算 9 4 5 3 3" xfId="37558"/>
    <cellStyle name="計算 9 4 5 4" xfId="37559"/>
    <cellStyle name="計算 9 4 5 5" xfId="37560"/>
    <cellStyle name="計算 9 4 6" xfId="37561"/>
    <cellStyle name="計算 9 4 6 2" xfId="37562"/>
    <cellStyle name="計算 9 4 6 2 2" xfId="37563"/>
    <cellStyle name="計算 9 4 6 2 3" xfId="37564"/>
    <cellStyle name="計算 9 4 6 3" xfId="37565"/>
    <cellStyle name="計算 9 4 6 3 2" xfId="37566"/>
    <cellStyle name="計算 9 4 6 3 3" xfId="37567"/>
    <cellStyle name="計算 9 4 6 4" xfId="37568"/>
    <cellStyle name="計算 9 4 6 5" xfId="37569"/>
    <cellStyle name="計算 9 4 7" xfId="37570"/>
    <cellStyle name="計算 9 4 7 2" xfId="37571"/>
    <cellStyle name="計算 9 4 7 3" xfId="37572"/>
    <cellStyle name="計算 9 4 8" xfId="37573"/>
    <cellStyle name="計算 9 4 8 2" xfId="37574"/>
    <cellStyle name="計算 9 4 8 3" xfId="37575"/>
    <cellStyle name="計算 9 4 9" xfId="37576"/>
    <cellStyle name="計算 9 5" xfId="37577"/>
    <cellStyle name="計算 9 5 2" xfId="37578"/>
    <cellStyle name="計算 9 5 2 2" xfId="37579"/>
    <cellStyle name="計算 9 5 2 3" xfId="37580"/>
    <cellStyle name="計算 9 5 3" xfId="37581"/>
    <cellStyle name="計算 9 5 3 2" xfId="37582"/>
    <cellStyle name="計算 9 5 3 3" xfId="37583"/>
    <cellStyle name="計算 9 5 4" xfId="37584"/>
    <cellStyle name="計算 9 5 5" xfId="37585"/>
    <cellStyle name="計算 9 6" xfId="37586"/>
    <cellStyle name="計算 9 6 2" xfId="37587"/>
    <cellStyle name="計算 9 6 2 2" xfId="37588"/>
    <cellStyle name="計算 9 6 2 3" xfId="37589"/>
    <cellStyle name="計算 9 6 3" xfId="37590"/>
    <cellStyle name="計算 9 6 3 2" xfId="37591"/>
    <cellStyle name="計算 9 6 3 3" xfId="37592"/>
    <cellStyle name="計算 9 6 4" xfId="37593"/>
    <cellStyle name="計算 9 6 5" xfId="37594"/>
    <cellStyle name="計算 9 7" xfId="37595"/>
    <cellStyle name="計算 9 7 2" xfId="37596"/>
    <cellStyle name="計算 9 7 2 2" xfId="37597"/>
    <cellStyle name="計算 9 7 2 3" xfId="37598"/>
    <cellStyle name="計算 9 7 3" xfId="37599"/>
    <cellStyle name="計算 9 7 3 2" xfId="37600"/>
    <cellStyle name="計算 9 7 3 3" xfId="37601"/>
    <cellStyle name="計算 9 7 4" xfId="37602"/>
    <cellStyle name="計算 9 7 5" xfId="37603"/>
    <cellStyle name="計算 9 8" xfId="37604"/>
    <cellStyle name="計算 9 8 2" xfId="37605"/>
    <cellStyle name="計算 9 8 3" xfId="37606"/>
    <cellStyle name="計算 9 9" xfId="37607"/>
    <cellStyle name="説明文" xfId="46124"/>
    <cellStyle name="説明文 10" xfId="37608"/>
    <cellStyle name="説明文 11" xfId="37609"/>
    <cellStyle name="説明文 12" xfId="37610"/>
    <cellStyle name="説明文 13" xfId="37611"/>
    <cellStyle name="説明文 14" xfId="37612"/>
    <cellStyle name="説明文 15" xfId="37613"/>
    <cellStyle name="説明文 16" xfId="37614"/>
    <cellStyle name="説明文 17" xfId="37615"/>
    <cellStyle name="説明文 18" xfId="37616"/>
    <cellStyle name="説明文 19" xfId="37617"/>
    <cellStyle name="説明文 2" xfId="37618"/>
    <cellStyle name="説明文 2 2" xfId="37619"/>
    <cellStyle name="説明文 20" xfId="37620"/>
    <cellStyle name="説明文 21" xfId="37621"/>
    <cellStyle name="説明文 22" xfId="37622"/>
    <cellStyle name="説明文 23" xfId="37623"/>
    <cellStyle name="説明文 24" xfId="37624"/>
    <cellStyle name="説明文 25" xfId="37625"/>
    <cellStyle name="説明文 26" xfId="37626"/>
    <cellStyle name="説明文 27" xfId="37627"/>
    <cellStyle name="説明文 28" xfId="37628"/>
    <cellStyle name="説明文 29" xfId="37629"/>
    <cellStyle name="説明文 3" xfId="37630"/>
    <cellStyle name="説明文 4" xfId="37631"/>
    <cellStyle name="説明文 5" xfId="37632"/>
    <cellStyle name="説明文 6" xfId="37633"/>
    <cellStyle name="説明文 7" xfId="37634"/>
    <cellStyle name="説明文 8" xfId="37635"/>
    <cellStyle name="説明文 9" xfId="37636"/>
    <cellStyle name="警告文" xfId="46125"/>
    <cellStyle name="警告文 10" xfId="37637"/>
    <cellStyle name="警告文 11" xfId="37638"/>
    <cellStyle name="警告文 12" xfId="37639"/>
    <cellStyle name="警告文 13" xfId="37640"/>
    <cellStyle name="警告文 14" xfId="37641"/>
    <cellStyle name="警告文 15" xfId="37642"/>
    <cellStyle name="警告文 16" xfId="37643"/>
    <cellStyle name="警告文 17" xfId="37644"/>
    <cellStyle name="警告文 18" xfId="37645"/>
    <cellStyle name="警告文 19" xfId="37646"/>
    <cellStyle name="警告文 2" xfId="37647"/>
    <cellStyle name="警告文 2 2" xfId="37648"/>
    <cellStyle name="警告文 20" xfId="37649"/>
    <cellStyle name="警告文 21" xfId="37650"/>
    <cellStyle name="警告文 22" xfId="37651"/>
    <cellStyle name="警告文 23" xfId="37652"/>
    <cellStyle name="警告文 24" xfId="37653"/>
    <cellStyle name="警告文 25" xfId="37654"/>
    <cellStyle name="警告文 26" xfId="37655"/>
    <cellStyle name="警告文 27" xfId="37656"/>
    <cellStyle name="警告文 28" xfId="37657"/>
    <cellStyle name="警告文 29" xfId="37658"/>
    <cellStyle name="警告文 3" xfId="37659"/>
    <cellStyle name="警告文 4" xfId="37660"/>
    <cellStyle name="警告文 5" xfId="37661"/>
    <cellStyle name="警告文 6" xfId="37662"/>
    <cellStyle name="警告文 7" xfId="37663"/>
    <cellStyle name="警告文 8" xfId="37664"/>
    <cellStyle name="警告文 9" xfId="37665"/>
    <cellStyle name="通貨 [0.00] 2" xfId="45635"/>
    <cellStyle name="通貨 2" xfId="37666"/>
    <cellStyle name="集計" xfId="46127"/>
    <cellStyle name="集計 10" xfId="37667"/>
    <cellStyle name="集計 10 10" xfId="37668"/>
    <cellStyle name="集計 10 11" xfId="37669"/>
    <cellStyle name="集計 10 12" xfId="46128"/>
    <cellStyle name="集計 10 13" xfId="46363"/>
    <cellStyle name="集計 10 2" xfId="37670"/>
    <cellStyle name="集計 10 2 10" xfId="46300"/>
    <cellStyle name="集計 10 2 11" xfId="46532"/>
    <cellStyle name="集計 10 2 2" xfId="37671"/>
    <cellStyle name="集計 10 2 2 10" xfId="37672"/>
    <cellStyle name="集計 10 2 2 2" xfId="37673"/>
    <cellStyle name="集計 10 2 2 2 2" xfId="37674"/>
    <cellStyle name="集計 10 2 2 2 2 2" xfId="37675"/>
    <cellStyle name="集計 10 2 2 2 2 3" xfId="37676"/>
    <cellStyle name="集計 10 2 2 2 3" xfId="37677"/>
    <cellStyle name="集計 10 2 2 2 3 2" xfId="37678"/>
    <cellStyle name="集計 10 2 2 2 3 3" xfId="37679"/>
    <cellStyle name="集計 10 2 2 2 4" xfId="37680"/>
    <cellStyle name="集計 10 2 2 2 5" xfId="37681"/>
    <cellStyle name="集計 10 2 2 3" xfId="37682"/>
    <cellStyle name="集計 10 2 2 3 2" xfId="37683"/>
    <cellStyle name="集計 10 2 2 3 2 2" xfId="37684"/>
    <cellStyle name="集計 10 2 2 3 2 3" xfId="37685"/>
    <cellStyle name="集計 10 2 2 3 3" xfId="37686"/>
    <cellStyle name="集計 10 2 2 3 3 2" xfId="37687"/>
    <cellStyle name="集計 10 2 2 3 3 3" xfId="37688"/>
    <cellStyle name="集計 10 2 2 3 4" xfId="37689"/>
    <cellStyle name="集計 10 2 2 3 5" xfId="37690"/>
    <cellStyle name="集計 10 2 2 4" xfId="37691"/>
    <cellStyle name="集計 10 2 2 4 2" xfId="37692"/>
    <cellStyle name="集計 10 2 2 4 2 2" xfId="37693"/>
    <cellStyle name="集計 10 2 2 4 2 3" xfId="37694"/>
    <cellStyle name="集計 10 2 2 4 3" xfId="37695"/>
    <cellStyle name="集計 10 2 2 4 3 2" xfId="37696"/>
    <cellStyle name="集計 10 2 2 4 3 3" xfId="37697"/>
    <cellStyle name="集計 10 2 2 4 4" xfId="37698"/>
    <cellStyle name="集計 10 2 2 4 5" xfId="37699"/>
    <cellStyle name="集計 10 2 2 5" xfId="37700"/>
    <cellStyle name="集計 10 2 2 5 2" xfId="37701"/>
    <cellStyle name="集計 10 2 2 5 2 2" xfId="37702"/>
    <cellStyle name="集計 10 2 2 5 2 3" xfId="37703"/>
    <cellStyle name="集計 10 2 2 5 3" xfId="37704"/>
    <cellStyle name="集計 10 2 2 5 3 2" xfId="37705"/>
    <cellStyle name="集計 10 2 2 5 3 3" xfId="37706"/>
    <cellStyle name="集計 10 2 2 5 4" xfId="37707"/>
    <cellStyle name="集計 10 2 2 5 5" xfId="37708"/>
    <cellStyle name="集計 10 2 2 6" xfId="37709"/>
    <cellStyle name="集計 10 2 2 6 2" xfId="37710"/>
    <cellStyle name="集計 10 2 2 6 2 2" xfId="37711"/>
    <cellStyle name="集計 10 2 2 6 2 3" xfId="37712"/>
    <cellStyle name="集計 10 2 2 6 3" xfId="37713"/>
    <cellStyle name="集計 10 2 2 6 3 2" xfId="37714"/>
    <cellStyle name="集計 10 2 2 6 3 3" xfId="37715"/>
    <cellStyle name="集計 10 2 2 6 4" xfId="37716"/>
    <cellStyle name="集計 10 2 2 6 5" xfId="37717"/>
    <cellStyle name="集計 10 2 2 7" xfId="37718"/>
    <cellStyle name="集計 10 2 2 7 2" xfId="37719"/>
    <cellStyle name="集計 10 2 2 7 3" xfId="37720"/>
    <cellStyle name="集計 10 2 2 8" xfId="37721"/>
    <cellStyle name="集計 10 2 2 8 2" xfId="37722"/>
    <cellStyle name="集計 10 2 2 8 3" xfId="37723"/>
    <cellStyle name="集計 10 2 2 9" xfId="37724"/>
    <cellStyle name="集計 10 2 3" xfId="37725"/>
    <cellStyle name="集計 10 2 3 10" xfId="37726"/>
    <cellStyle name="集計 10 2 3 2" xfId="37727"/>
    <cellStyle name="集計 10 2 3 2 2" xfId="37728"/>
    <cellStyle name="集計 10 2 3 2 2 2" xfId="37729"/>
    <cellStyle name="集計 10 2 3 2 2 3" xfId="37730"/>
    <cellStyle name="集計 10 2 3 2 3" xfId="37731"/>
    <cellStyle name="集計 10 2 3 2 3 2" xfId="37732"/>
    <cellStyle name="集計 10 2 3 2 3 3" xfId="37733"/>
    <cellStyle name="集計 10 2 3 2 4" xfId="37734"/>
    <cellStyle name="集計 10 2 3 2 5" xfId="37735"/>
    <cellStyle name="集計 10 2 3 3" xfId="37736"/>
    <cellStyle name="集計 10 2 3 3 2" xfId="37737"/>
    <cellStyle name="集計 10 2 3 3 2 2" xfId="37738"/>
    <cellStyle name="集計 10 2 3 3 2 3" xfId="37739"/>
    <cellStyle name="集計 10 2 3 3 3" xfId="37740"/>
    <cellStyle name="集計 10 2 3 3 3 2" xfId="37741"/>
    <cellStyle name="集計 10 2 3 3 3 3" xfId="37742"/>
    <cellStyle name="集計 10 2 3 3 4" xfId="37743"/>
    <cellStyle name="集計 10 2 3 3 5" xfId="37744"/>
    <cellStyle name="集計 10 2 3 4" xfId="37745"/>
    <cellStyle name="集計 10 2 3 4 2" xfId="37746"/>
    <cellStyle name="集計 10 2 3 4 2 2" xfId="37747"/>
    <cellStyle name="集計 10 2 3 4 2 3" xfId="37748"/>
    <cellStyle name="集計 10 2 3 4 3" xfId="37749"/>
    <cellStyle name="集計 10 2 3 4 3 2" xfId="37750"/>
    <cellStyle name="集計 10 2 3 4 3 3" xfId="37751"/>
    <cellStyle name="集計 10 2 3 4 4" xfId="37752"/>
    <cellStyle name="集計 10 2 3 4 5" xfId="37753"/>
    <cellStyle name="集計 10 2 3 5" xfId="37754"/>
    <cellStyle name="集計 10 2 3 5 2" xfId="37755"/>
    <cellStyle name="集計 10 2 3 5 2 2" xfId="37756"/>
    <cellStyle name="集計 10 2 3 5 2 3" xfId="37757"/>
    <cellStyle name="集計 10 2 3 5 3" xfId="37758"/>
    <cellStyle name="集計 10 2 3 5 3 2" xfId="37759"/>
    <cellStyle name="集計 10 2 3 5 3 3" xfId="37760"/>
    <cellStyle name="集計 10 2 3 5 4" xfId="37761"/>
    <cellStyle name="集計 10 2 3 5 5" xfId="37762"/>
    <cellStyle name="集計 10 2 3 6" xfId="37763"/>
    <cellStyle name="集計 10 2 3 6 2" xfId="37764"/>
    <cellStyle name="集計 10 2 3 6 2 2" xfId="37765"/>
    <cellStyle name="集計 10 2 3 6 2 3" xfId="37766"/>
    <cellStyle name="集計 10 2 3 6 3" xfId="37767"/>
    <cellStyle name="集計 10 2 3 6 3 2" xfId="37768"/>
    <cellStyle name="集計 10 2 3 6 3 3" xfId="37769"/>
    <cellStyle name="集計 10 2 3 6 4" xfId="37770"/>
    <cellStyle name="集計 10 2 3 6 5" xfId="37771"/>
    <cellStyle name="集計 10 2 3 7" xfId="37772"/>
    <cellStyle name="集計 10 2 3 7 2" xfId="37773"/>
    <cellStyle name="集計 10 2 3 7 3" xfId="37774"/>
    <cellStyle name="集計 10 2 3 8" xfId="37775"/>
    <cellStyle name="集計 10 2 3 8 2" xfId="37776"/>
    <cellStyle name="集計 10 2 3 8 3" xfId="37777"/>
    <cellStyle name="集計 10 2 3 9" xfId="37778"/>
    <cellStyle name="集計 10 2 4" xfId="37779"/>
    <cellStyle name="集計 10 2 4 2" xfId="37780"/>
    <cellStyle name="集計 10 2 4 2 2" xfId="37781"/>
    <cellStyle name="集計 10 2 4 2 3" xfId="37782"/>
    <cellStyle name="集計 10 2 4 3" xfId="37783"/>
    <cellStyle name="集計 10 2 4 3 2" xfId="37784"/>
    <cellStyle name="集計 10 2 4 3 3" xfId="37785"/>
    <cellStyle name="集計 10 2 4 4" xfId="37786"/>
    <cellStyle name="集計 10 2 4 5" xfId="37787"/>
    <cellStyle name="集計 10 2 5" xfId="37788"/>
    <cellStyle name="集計 10 2 5 2" xfId="37789"/>
    <cellStyle name="集計 10 2 5 2 2" xfId="37790"/>
    <cellStyle name="集計 10 2 5 2 3" xfId="37791"/>
    <cellStyle name="集計 10 2 5 3" xfId="37792"/>
    <cellStyle name="集計 10 2 5 3 2" xfId="37793"/>
    <cellStyle name="集計 10 2 5 3 3" xfId="37794"/>
    <cellStyle name="集計 10 2 5 4" xfId="37795"/>
    <cellStyle name="集計 10 2 5 5" xfId="37796"/>
    <cellStyle name="集計 10 2 6" xfId="37797"/>
    <cellStyle name="集計 10 2 6 2" xfId="37798"/>
    <cellStyle name="集計 10 2 6 2 2" xfId="37799"/>
    <cellStyle name="集計 10 2 6 2 3" xfId="37800"/>
    <cellStyle name="集計 10 2 6 3" xfId="37801"/>
    <cellStyle name="集計 10 2 6 3 2" xfId="37802"/>
    <cellStyle name="集計 10 2 6 3 3" xfId="37803"/>
    <cellStyle name="集計 10 2 6 4" xfId="37804"/>
    <cellStyle name="集計 10 2 6 5" xfId="37805"/>
    <cellStyle name="集計 10 2 7" xfId="37806"/>
    <cellStyle name="集計 10 2 7 2" xfId="37807"/>
    <cellStyle name="集計 10 2 7 3" xfId="37808"/>
    <cellStyle name="集計 10 2 8" xfId="37809"/>
    <cellStyle name="集計 10 2 9" xfId="37810"/>
    <cellStyle name="集計 10 3" xfId="37811"/>
    <cellStyle name="集計 10 3 10" xfId="37812"/>
    <cellStyle name="集計 10 3 2" xfId="37813"/>
    <cellStyle name="集計 10 3 2 2" xfId="37814"/>
    <cellStyle name="集計 10 3 2 2 2" xfId="37815"/>
    <cellStyle name="集計 10 3 2 2 3" xfId="37816"/>
    <cellStyle name="集計 10 3 2 3" xfId="37817"/>
    <cellStyle name="集計 10 3 2 3 2" xfId="37818"/>
    <cellStyle name="集計 10 3 2 3 3" xfId="37819"/>
    <cellStyle name="集計 10 3 2 4" xfId="37820"/>
    <cellStyle name="集計 10 3 2 5" xfId="37821"/>
    <cellStyle name="集計 10 3 3" xfId="37822"/>
    <cellStyle name="集計 10 3 3 2" xfId="37823"/>
    <cellStyle name="集計 10 3 3 2 2" xfId="37824"/>
    <cellStyle name="集計 10 3 3 2 3" xfId="37825"/>
    <cellStyle name="集計 10 3 3 3" xfId="37826"/>
    <cellStyle name="集計 10 3 3 3 2" xfId="37827"/>
    <cellStyle name="集計 10 3 3 3 3" xfId="37828"/>
    <cellStyle name="集計 10 3 3 4" xfId="37829"/>
    <cellStyle name="集計 10 3 3 5" xfId="37830"/>
    <cellStyle name="集計 10 3 4" xfId="37831"/>
    <cellStyle name="集計 10 3 4 2" xfId="37832"/>
    <cellStyle name="集計 10 3 4 2 2" xfId="37833"/>
    <cellStyle name="集計 10 3 4 2 3" xfId="37834"/>
    <cellStyle name="集計 10 3 4 3" xfId="37835"/>
    <cellStyle name="集計 10 3 4 3 2" xfId="37836"/>
    <cellStyle name="集計 10 3 4 3 3" xfId="37837"/>
    <cellStyle name="集計 10 3 4 4" xfId="37838"/>
    <cellStyle name="集計 10 3 4 5" xfId="37839"/>
    <cellStyle name="集計 10 3 5" xfId="37840"/>
    <cellStyle name="集計 10 3 5 2" xfId="37841"/>
    <cellStyle name="集計 10 3 5 2 2" xfId="37842"/>
    <cellStyle name="集計 10 3 5 2 3" xfId="37843"/>
    <cellStyle name="集計 10 3 5 3" xfId="37844"/>
    <cellStyle name="集計 10 3 5 3 2" xfId="37845"/>
    <cellStyle name="集計 10 3 5 3 3" xfId="37846"/>
    <cellStyle name="集計 10 3 5 4" xfId="37847"/>
    <cellStyle name="集計 10 3 5 5" xfId="37848"/>
    <cellStyle name="集計 10 3 6" xfId="37849"/>
    <cellStyle name="集計 10 3 6 2" xfId="37850"/>
    <cellStyle name="集計 10 3 6 2 2" xfId="37851"/>
    <cellStyle name="集計 10 3 6 2 3" xfId="37852"/>
    <cellStyle name="集計 10 3 6 3" xfId="37853"/>
    <cellStyle name="集計 10 3 6 3 2" xfId="37854"/>
    <cellStyle name="集計 10 3 6 3 3" xfId="37855"/>
    <cellStyle name="集計 10 3 6 4" xfId="37856"/>
    <cellStyle name="集計 10 3 6 5" xfId="37857"/>
    <cellStyle name="集計 10 3 7" xfId="37858"/>
    <cellStyle name="集計 10 3 7 2" xfId="37859"/>
    <cellStyle name="集計 10 3 7 3" xfId="37860"/>
    <cellStyle name="集計 10 3 8" xfId="37861"/>
    <cellStyle name="集計 10 3 8 2" xfId="37862"/>
    <cellStyle name="集計 10 3 8 3" xfId="37863"/>
    <cellStyle name="集計 10 3 9" xfId="37864"/>
    <cellStyle name="集計 10 4" xfId="37865"/>
    <cellStyle name="集計 10 4 10" xfId="37866"/>
    <cellStyle name="集計 10 4 2" xfId="37867"/>
    <cellStyle name="集計 10 4 2 2" xfId="37868"/>
    <cellStyle name="集計 10 4 2 2 2" xfId="37869"/>
    <cellStyle name="集計 10 4 2 2 3" xfId="37870"/>
    <cellStyle name="集計 10 4 2 3" xfId="37871"/>
    <cellStyle name="集計 10 4 2 3 2" xfId="37872"/>
    <cellStyle name="集計 10 4 2 3 3" xfId="37873"/>
    <cellStyle name="集計 10 4 2 4" xfId="37874"/>
    <cellStyle name="集計 10 4 2 5" xfId="37875"/>
    <cellStyle name="集計 10 4 3" xfId="37876"/>
    <cellStyle name="集計 10 4 3 2" xfId="37877"/>
    <cellStyle name="集計 10 4 3 2 2" xfId="37878"/>
    <cellStyle name="集計 10 4 3 2 3" xfId="37879"/>
    <cellStyle name="集計 10 4 3 3" xfId="37880"/>
    <cellStyle name="集計 10 4 3 3 2" xfId="37881"/>
    <cellStyle name="集計 10 4 3 3 3" xfId="37882"/>
    <cellStyle name="集計 10 4 3 4" xfId="37883"/>
    <cellStyle name="集計 10 4 3 5" xfId="37884"/>
    <cellStyle name="集計 10 4 4" xfId="37885"/>
    <cellStyle name="集計 10 4 4 2" xfId="37886"/>
    <cellStyle name="集計 10 4 4 2 2" xfId="37887"/>
    <cellStyle name="集計 10 4 4 2 3" xfId="37888"/>
    <cellStyle name="集計 10 4 4 3" xfId="37889"/>
    <cellStyle name="集計 10 4 4 3 2" xfId="37890"/>
    <cellStyle name="集計 10 4 4 3 3" xfId="37891"/>
    <cellStyle name="集計 10 4 4 4" xfId="37892"/>
    <cellStyle name="集計 10 4 4 5" xfId="37893"/>
    <cellStyle name="集計 10 4 5" xfId="37894"/>
    <cellStyle name="集計 10 4 5 2" xfId="37895"/>
    <cellStyle name="集計 10 4 5 2 2" xfId="37896"/>
    <cellStyle name="集計 10 4 5 2 3" xfId="37897"/>
    <cellStyle name="集計 10 4 5 3" xfId="37898"/>
    <cellStyle name="集計 10 4 5 3 2" xfId="37899"/>
    <cellStyle name="集計 10 4 5 3 3" xfId="37900"/>
    <cellStyle name="集計 10 4 5 4" xfId="37901"/>
    <cellStyle name="集計 10 4 5 5" xfId="37902"/>
    <cellStyle name="集計 10 4 6" xfId="37903"/>
    <cellStyle name="集計 10 4 6 2" xfId="37904"/>
    <cellStyle name="集計 10 4 6 2 2" xfId="37905"/>
    <cellStyle name="集計 10 4 6 2 3" xfId="37906"/>
    <cellStyle name="集計 10 4 6 3" xfId="37907"/>
    <cellStyle name="集計 10 4 6 3 2" xfId="37908"/>
    <cellStyle name="集計 10 4 6 3 3" xfId="37909"/>
    <cellStyle name="集計 10 4 6 4" xfId="37910"/>
    <cellStyle name="集計 10 4 6 5" xfId="37911"/>
    <cellStyle name="集計 10 4 7" xfId="37912"/>
    <cellStyle name="集計 10 4 7 2" xfId="37913"/>
    <cellStyle name="集計 10 4 7 3" xfId="37914"/>
    <cellStyle name="集計 10 4 8" xfId="37915"/>
    <cellStyle name="集計 10 4 8 2" xfId="37916"/>
    <cellStyle name="集計 10 4 8 3" xfId="37917"/>
    <cellStyle name="集計 10 4 9" xfId="37918"/>
    <cellStyle name="集計 10 5" xfId="37919"/>
    <cellStyle name="集計 10 5 2" xfId="37920"/>
    <cellStyle name="集計 10 5 2 2" xfId="37921"/>
    <cellStyle name="集計 10 5 2 3" xfId="37922"/>
    <cellStyle name="集計 10 5 3" xfId="37923"/>
    <cellStyle name="集計 10 5 3 2" xfId="37924"/>
    <cellStyle name="集計 10 5 3 3" xfId="37925"/>
    <cellStyle name="集計 10 5 4" xfId="37926"/>
    <cellStyle name="集計 10 5 5" xfId="37927"/>
    <cellStyle name="集計 10 6" xfId="37928"/>
    <cellStyle name="集計 10 6 2" xfId="37929"/>
    <cellStyle name="集計 10 6 2 2" xfId="37930"/>
    <cellStyle name="集計 10 6 2 3" xfId="37931"/>
    <cellStyle name="集計 10 6 3" xfId="37932"/>
    <cellStyle name="集計 10 6 3 2" xfId="37933"/>
    <cellStyle name="集計 10 6 3 3" xfId="37934"/>
    <cellStyle name="集計 10 6 4" xfId="37935"/>
    <cellStyle name="集計 10 6 5" xfId="37936"/>
    <cellStyle name="集計 10 7" xfId="37937"/>
    <cellStyle name="集計 10 7 2" xfId="37938"/>
    <cellStyle name="集計 10 7 2 2" xfId="37939"/>
    <cellStyle name="集計 10 7 2 3" xfId="37940"/>
    <cellStyle name="集計 10 7 3" xfId="37941"/>
    <cellStyle name="集計 10 7 3 2" xfId="37942"/>
    <cellStyle name="集計 10 7 3 3" xfId="37943"/>
    <cellStyle name="集計 10 7 4" xfId="37944"/>
    <cellStyle name="集計 10 7 5" xfId="37945"/>
    <cellStyle name="集計 10 8" xfId="37946"/>
    <cellStyle name="集計 10 8 2" xfId="37947"/>
    <cellStyle name="集計 10 8 3" xfId="37948"/>
    <cellStyle name="集計 10 9" xfId="37949"/>
    <cellStyle name="集計 11" xfId="37950"/>
    <cellStyle name="集計 11 10" xfId="37951"/>
    <cellStyle name="集計 11 11" xfId="37952"/>
    <cellStyle name="集計 11 12" xfId="46129"/>
    <cellStyle name="集計 11 13" xfId="46364"/>
    <cellStyle name="集計 11 2" xfId="37953"/>
    <cellStyle name="集計 11 2 10" xfId="46301"/>
    <cellStyle name="集計 11 2 11" xfId="46533"/>
    <cellStyle name="集計 11 2 2" xfId="37954"/>
    <cellStyle name="集計 11 2 2 10" xfId="37955"/>
    <cellStyle name="集計 11 2 2 2" xfId="37956"/>
    <cellStyle name="集計 11 2 2 2 2" xfId="37957"/>
    <cellStyle name="集計 11 2 2 2 2 2" xfId="37958"/>
    <cellStyle name="集計 11 2 2 2 2 3" xfId="37959"/>
    <cellStyle name="集計 11 2 2 2 3" xfId="37960"/>
    <cellStyle name="集計 11 2 2 2 3 2" xfId="37961"/>
    <cellStyle name="集計 11 2 2 2 3 3" xfId="37962"/>
    <cellStyle name="集計 11 2 2 2 4" xfId="37963"/>
    <cellStyle name="集計 11 2 2 2 5" xfId="37964"/>
    <cellStyle name="集計 11 2 2 3" xfId="37965"/>
    <cellStyle name="集計 11 2 2 3 2" xfId="37966"/>
    <cellStyle name="集計 11 2 2 3 2 2" xfId="37967"/>
    <cellStyle name="集計 11 2 2 3 2 3" xfId="37968"/>
    <cellStyle name="集計 11 2 2 3 3" xfId="37969"/>
    <cellStyle name="集計 11 2 2 3 3 2" xfId="37970"/>
    <cellStyle name="集計 11 2 2 3 3 3" xfId="37971"/>
    <cellStyle name="集計 11 2 2 3 4" xfId="37972"/>
    <cellStyle name="集計 11 2 2 3 5" xfId="37973"/>
    <cellStyle name="集計 11 2 2 4" xfId="37974"/>
    <cellStyle name="集計 11 2 2 4 2" xfId="37975"/>
    <cellStyle name="集計 11 2 2 4 2 2" xfId="37976"/>
    <cellStyle name="集計 11 2 2 4 2 3" xfId="37977"/>
    <cellStyle name="集計 11 2 2 4 3" xfId="37978"/>
    <cellStyle name="集計 11 2 2 4 3 2" xfId="37979"/>
    <cellStyle name="集計 11 2 2 4 3 3" xfId="37980"/>
    <cellStyle name="集計 11 2 2 4 4" xfId="37981"/>
    <cellStyle name="集計 11 2 2 4 5" xfId="37982"/>
    <cellStyle name="集計 11 2 2 5" xfId="37983"/>
    <cellStyle name="集計 11 2 2 5 2" xfId="37984"/>
    <cellStyle name="集計 11 2 2 5 2 2" xfId="37985"/>
    <cellStyle name="集計 11 2 2 5 2 3" xfId="37986"/>
    <cellStyle name="集計 11 2 2 5 3" xfId="37987"/>
    <cellStyle name="集計 11 2 2 5 3 2" xfId="37988"/>
    <cellStyle name="集計 11 2 2 5 3 3" xfId="37989"/>
    <cellStyle name="集計 11 2 2 5 4" xfId="37990"/>
    <cellStyle name="集計 11 2 2 5 5" xfId="37991"/>
    <cellStyle name="集計 11 2 2 6" xfId="37992"/>
    <cellStyle name="集計 11 2 2 6 2" xfId="37993"/>
    <cellStyle name="集計 11 2 2 6 2 2" xfId="37994"/>
    <cellStyle name="集計 11 2 2 6 2 3" xfId="37995"/>
    <cellStyle name="集計 11 2 2 6 3" xfId="37996"/>
    <cellStyle name="集計 11 2 2 6 3 2" xfId="37997"/>
    <cellStyle name="集計 11 2 2 6 3 3" xfId="37998"/>
    <cellStyle name="集計 11 2 2 6 4" xfId="37999"/>
    <cellStyle name="集計 11 2 2 6 5" xfId="38000"/>
    <cellStyle name="集計 11 2 2 7" xfId="38001"/>
    <cellStyle name="集計 11 2 2 7 2" xfId="38002"/>
    <cellStyle name="集計 11 2 2 7 3" xfId="38003"/>
    <cellStyle name="集計 11 2 2 8" xfId="38004"/>
    <cellStyle name="集計 11 2 2 8 2" xfId="38005"/>
    <cellStyle name="集計 11 2 2 8 3" xfId="38006"/>
    <cellStyle name="集計 11 2 2 9" xfId="38007"/>
    <cellStyle name="集計 11 2 3" xfId="38008"/>
    <cellStyle name="集計 11 2 3 10" xfId="38009"/>
    <cellStyle name="集計 11 2 3 2" xfId="38010"/>
    <cellStyle name="集計 11 2 3 2 2" xfId="38011"/>
    <cellStyle name="集計 11 2 3 2 2 2" xfId="38012"/>
    <cellStyle name="集計 11 2 3 2 2 3" xfId="38013"/>
    <cellStyle name="集計 11 2 3 2 3" xfId="38014"/>
    <cellStyle name="集計 11 2 3 2 3 2" xfId="38015"/>
    <cellStyle name="集計 11 2 3 2 3 3" xfId="38016"/>
    <cellStyle name="集計 11 2 3 2 4" xfId="38017"/>
    <cellStyle name="集計 11 2 3 2 5" xfId="38018"/>
    <cellStyle name="集計 11 2 3 3" xfId="38019"/>
    <cellStyle name="集計 11 2 3 3 2" xfId="38020"/>
    <cellStyle name="集計 11 2 3 3 2 2" xfId="38021"/>
    <cellStyle name="集計 11 2 3 3 2 3" xfId="38022"/>
    <cellStyle name="集計 11 2 3 3 3" xfId="38023"/>
    <cellStyle name="集計 11 2 3 3 3 2" xfId="38024"/>
    <cellStyle name="集計 11 2 3 3 3 3" xfId="38025"/>
    <cellStyle name="集計 11 2 3 3 4" xfId="38026"/>
    <cellStyle name="集計 11 2 3 3 5" xfId="38027"/>
    <cellStyle name="集計 11 2 3 4" xfId="38028"/>
    <cellStyle name="集計 11 2 3 4 2" xfId="38029"/>
    <cellStyle name="集計 11 2 3 4 2 2" xfId="38030"/>
    <cellStyle name="集計 11 2 3 4 2 3" xfId="38031"/>
    <cellStyle name="集計 11 2 3 4 3" xfId="38032"/>
    <cellStyle name="集計 11 2 3 4 3 2" xfId="38033"/>
    <cellStyle name="集計 11 2 3 4 3 3" xfId="38034"/>
    <cellStyle name="集計 11 2 3 4 4" xfId="38035"/>
    <cellStyle name="集計 11 2 3 4 5" xfId="38036"/>
    <cellStyle name="集計 11 2 3 5" xfId="38037"/>
    <cellStyle name="集計 11 2 3 5 2" xfId="38038"/>
    <cellStyle name="集計 11 2 3 5 2 2" xfId="38039"/>
    <cellStyle name="集計 11 2 3 5 2 3" xfId="38040"/>
    <cellStyle name="集計 11 2 3 5 3" xfId="38041"/>
    <cellStyle name="集計 11 2 3 5 3 2" xfId="38042"/>
    <cellStyle name="集計 11 2 3 5 3 3" xfId="38043"/>
    <cellStyle name="集計 11 2 3 5 4" xfId="38044"/>
    <cellStyle name="集計 11 2 3 5 5" xfId="38045"/>
    <cellStyle name="集計 11 2 3 6" xfId="38046"/>
    <cellStyle name="集計 11 2 3 6 2" xfId="38047"/>
    <cellStyle name="集計 11 2 3 6 2 2" xfId="38048"/>
    <cellStyle name="集計 11 2 3 6 2 3" xfId="38049"/>
    <cellStyle name="集計 11 2 3 6 3" xfId="38050"/>
    <cellStyle name="集計 11 2 3 6 3 2" xfId="38051"/>
    <cellStyle name="集計 11 2 3 6 3 3" xfId="38052"/>
    <cellStyle name="集計 11 2 3 6 4" xfId="38053"/>
    <cellStyle name="集計 11 2 3 6 5" xfId="38054"/>
    <cellStyle name="集計 11 2 3 7" xfId="38055"/>
    <cellStyle name="集計 11 2 3 7 2" xfId="38056"/>
    <cellStyle name="集計 11 2 3 7 3" xfId="38057"/>
    <cellStyle name="集計 11 2 3 8" xfId="38058"/>
    <cellStyle name="集計 11 2 3 8 2" xfId="38059"/>
    <cellStyle name="集計 11 2 3 8 3" xfId="38060"/>
    <cellStyle name="集計 11 2 3 9" xfId="38061"/>
    <cellStyle name="集計 11 2 4" xfId="38062"/>
    <cellStyle name="集計 11 2 4 2" xfId="38063"/>
    <cellStyle name="集計 11 2 4 2 2" xfId="38064"/>
    <cellStyle name="集計 11 2 4 2 3" xfId="38065"/>
    <cellStyle name="集計 11 2 4 3" xfId="38066"/>
    <cellStyle name="集計 11 2 4 3 2" xfId="38067"/>
    <cellStyle name="集計 11 2 4 3 3" xfId="38068"/>
    <cellStyle name="集計 11 2 4 4" xfId="38069"/>
    <cellStyle name="集計 11 2 4 5" xfId="38070"/>
    <cellStyle name="集計 11 2 5" xfId="38071"/>
    <cellStyle name="集計 11 2 5 2" xfId="38072"/>
    <cellStyle name="集計 11 2 5 2 2" xfId="38073"/>
    <cellStyle name="集計 11 2 5 2 3" xfId="38074"/>
    <cellStyle name="集計 11 2 5 3" xfId="38075"/>
    <cellStyle name="集計 11 2 5 3 2" xfId="38076"/>
    <cellStyle name="集計 11 2 5 3 3" xfId="38077"/>
    <cellStyle name="集計 11 2 5 4" xfId="38078"/>
    <cellStyle name="集計 11 2 5 5" xfId="38079"/>
    <cellStyle name="集計 11 2 6" xfId="38080"/>
    <cellStyle name="集計 11 2 6 2" xfId="38081"/>
    <cellStyle name="集計 11 2 6 2 2" xfId="38082"/>
    <cellStyle name="集計 11 2 6 2 3" xfId="38083"/>
    <cellStyle name="集計 11 2 6 3" xfId="38084"/>
    <cellStyle name="集計 11 2 6 3 2" xfId="38085"/>
    <cellStyle name="集計 11 2 6 3 3" xfId="38086"/>
    <cellStyle name="集計 11 2 6 4" xfId="38087"/>
    <cellStyle name="集計 11 2 6 5" xfId="38088"/>
    <cellStyle name="集計 11 2 7" xfId="38089"/>
    <cellStyle name="集計 11 2 7 2" xfId="38090"/>
    <cellStyle name="集計 11 2 7 3" xfId="38091"/>
    <cellStyle name="集計 11 2 8" xfId="38092"/>
    <cellStyle name="集計 11 2 9" xfId="38093"/>
    <cellStyle name="集計 11 3" xfId="38094"/>
    <cellStyle name="集計 11 3 10" xfId="38095"/>
    <cellStyle name="集計 11 3 2" xfId="38096"/>
    <cellStyle name="集計 11 3 2 2" xfId="38097"/>
    <cellStyle name="集計 11 3 2 2 2" xfId="38098"/>
    <cellStyle name="集計 11 3 2 2 3" xfId="38099"/>
    <cellStyle name="集計 11 3 2 3" xfId="38100"/>
    <cellStyle name="集計 11 3 2 3 2" xfId="38101"/>
    <cellStyle name="集計 11 3 2 3 3" xfId="38102"/>
    <cellStyle name="集計 11 3 2 4" xfId="38103"/>
    <cellStyle name="集計 11 3 2 5" xfId="38104"/>
    <cellStyle name="集計 11 3 3" xfId="38105"/>
    <cellStyle name="集計 11 3 3 2" xfId="38106"/>
    <cellStyle name="集計 11 3 3 2 2" xfId="38107"/>
    <cellStyle name="集計 11 3 3 2 3" xfId="38108"/>
    <cellStyle name="集計 11 3 3 3" xfId="38109"/>
    <cellStyle name="集計 11 3 3 3 2" xfId="38110"/>
    <cellStyle name="集計 11 3 3 3 3" xfId="38111"/>
    <cellStyle name="集計 11 3 3 4" xfId="38112"/>
    <cellStyle name="集計 11 3 3 5" xfId="38113"/>
    <cellStyle name="集計 11 3 4" xfId="38114"/>
    <cellStyle name="集計 11 3 4 2" xfId="38115"/>
    <cellStyle name="集計 11 3 4 2 2" xfId="38116"/>
    <cellStyle name="集計 11 3 4 2 3" xfId="38117"/>
    <cellStyle name="集計 11 3 4 3" xfId="38118"/>
    <cellStyle name="集計 11 3 4 3 2" xfId="38119"/>
    <cellStyle name="集計 11 3 4 3 3" xfId="38120"/>
    <cellStyle name="集計 11 3 4 4" xfId="38121"/>
    <cellStyle name="集計 11 3 4 5" xfId="38122"/>
    <cellStyle name="集計 11 3 5" xfId="38123"/>
    <cellStyle name="集計 11 3 5 2" xfId="38124"/>
    <cellStyle name="集計 11 3 5 2 2" xfId="38125"/>
    <cellStyle name="集計 11 3 5 2 3" xfId="38126"/>
    <cellStyle name="集計 11 3 5 3" xfId="38127"/>
    <cellStyle name="集計 11 3 5 3 2" xfId="38128"/>
    <cellStyle name="集計 11 3 5 3 3" xfId="38129"/>
    <cellStyle name="集計 11 3 5 4" xfId="38130"/>
    <cellStyle name="集計 11 3 5 5" xfId="38131"/>
    <cellStyle name="集計 11 3 6" xfId="38132"/>
    <cellStyle name="集計 11 3 6 2" xfId="38133"/>
    <cellStyle name="集計 11 3 6 2 2" xfId="38134"/>
    <cellStyle name="集計 11 3 6 2 3" xfId="38135"/>
    <cellStyle name="集計 11 3 6 3" xfId="38136"/>
    <cellStyle name="集計 11 3 6 3 2" xfId="38137"/>
    <cellStyle name="集計 11 3 6 3 3" xfId="38138"/>
    <cellStyle name="集計 11 3 6 4" xfId="38139"/>
    <cellStyle name="集計 11 3 6 5" xfId="38140"/>
    <cellStyle name="集計 11 3 7" xfId="38141"/>
    <cellStyle name="集計 11 3 7 2" xfId="38142"/>
    <cellStyle name="集計 11 3 7 3" xfId="38143"/>
    <cellStyle name="集計 11 3 8" xfId="38144"/>
    <cellStyle name="集計 11 3 8 2" xfId="38145"/>
    <cellStyle name="集計 11 3 8 3" xfId="38146"/>
    <cellStyle name="集計 11 3 9" xfId="38147"/>
    <cellStyle name="集計 11 4" xfId="38148"/>
    <cellStyle name="集計 11 4 10" xfId="38149"/>
    <cellStyle name="集計 11 4 2" xfId="38150"/>
    <cellStyle name="集計 11 4 2 2" xfId="38151"/>
    <cellStyle name="集計 11 4 2 2 2" xfId="38152"/>
    <cellStyle name="集計 11 4 2 2 3" xfId="38153"/>
    <cellStyle name="集計 11 4 2 3" xfId="38154"/>
    <cellStyle name="集計 11 4 2 3 2" xfId="38155"/>
    <cellStyle name="集計 11 4 2 3 3" xfId="38156"/>
    <cellStyle name="集計 11 4 2 4" xfId="38157"/>
    <cellStyle name="集計 11 4 2 5" xfId="38158"/>
    <cellStyle name="集計 11 4 3" xfId="38159"/>
    <cellStyle name="集計 11 4 3 2" xfId="38160"/>
    <cellStyle name="集計 11 4 3 2 2" xfId="38161"/>
    <cellStyle name="集計 11 4 3 2 3" xfId="38162"/>
    <cellStyle name="集計 11 4 3 3" xfId="38163"/>
    <cellStyle name="集計 11 4 3 3 2" xfId="38164"/>
    <cellStyle name="集計 11 4 3 3 3" xfId="38165"/>
    <cellStyle name="集計 11 4 3 4" xfId="38166"/>
    <cellStyle name="集計 11 4 3 5" xfId="38167"/>
    <cellStyle name="集計 11 4 4" xfId="38168"/>
    <cellStyle name="集計 11 4 4 2" xfId="38169"/>
    <cellStyle name="集計 11 4 4 2 2" xfId="38170"/>
    <cellStyle name="集計 11 4 4 2 3" xfId="38171"/>
    <cellStyle name="集計 11 4 4 3" xfId="38172"/>
    <cellStyle name="集計 11 4 4 3 2" xfId="38173"/>
    <cellStyle name="集計 11 4 4 3 3" xfId="38174"/>
    <cellStyle name="集計 11 4 4 4" xfId="38175"/>
    <cellStyle name="集計 11 4 4 5" xfId="38176"/>
    <cellStyle name="集計 11 4 5" xfId="38177"/>
    <cellStyle name="集計 11 4 5 2" xfId="38178"/>
    <cellStyle name="集計 11 4 5 2 2" xfId="38179"/>
    <cellStyle name="集計 11 4 5 2 3" xfId="38180"/>
    <cellStyle name="集計 11 4 5 3" xfId="38181"/>
    <cellStyle name="集計 11 4 5 3 2" xfId="38182"/>
    <cellStyle name="集計 11 4 5 3 3" xfId="38183"/>
    <cellStyle name="集計 11 4 5 4" xfId="38184"/>
    <cellStyle name="集計 11 4 5 5" xfId="38185"/>
    <cellStyle name="集計 11 4 6" xfId="38186"/>
    <cellStyle name="集計 11 4 6 2" xfId="38187"/>
    <cellStyle name="集計 11 4 6 2 2" xfId="38188"/>
    <cellStyle name="集計 11 4 6 2 3" xfId="38189"/>
    <cellStyle name="集計 11 4 6 3" xfId="38190"/>
    <cellStyle name="集計 11 4 6 3 2" xfId="38191"/>
    <cellStyle name="集計 11 4 6 3 3" xfId="38192"/>
    <cellStyle name="集計 11 4 6 4" xfId="38193"/>
    <cellStyle name="集計 11 4 6 5" xfId="38194"/>
    <cellStyle name="集計 11 4 7" xfId="38195"/>
    <cellStyle name="集計 11 4 7 2" xfId="38196"/>
    <cellStyle name="集計 11 4 7 3" xfId="38197"/>
    <cellStyle name="集計 11 4 8" xfId="38198"/>
    <cellStyle name="集計 11 4 8 2" xfId="38199"/>
    <cellStyle name="集計 11 4 8 3" xfId="38200"/>
    <cellStyle name="集計 11 4 9" xfId="38201"/>
    <cellStyle name="集計 11 5" xfId="38202"/>
    <cellStyle name="集計 11 5 2" xfId="38203"/>
    <cellStyle name="集計 11 5 2 2" xfId="38204"/>
    <cellStyle name="集計 11 5 2 3" xfId="38205"/>
    <cellStyle name="集計 11 5 3" xfId="38206"/>
    <cellStyle name="集計 11 5 3 2" xfId="38207"/>
    <cellStyle name="集計 11 5 3 3" xfId="38208"/>
    <cellStyle name="集計 11 5 4" xfId="38209"/>
    <cellStyle name="集計 11 5 5" xfId="38210"/>
    <cellStyle name="集計 11 6" xfId="38211"/>
    <cellStyle name="集計 11 6 2" xfId="38212"/>
    <cellStyle name="集計 11 6 2 2" xfId="38213"/>
    <cellStyle name="集計 11 6 2 3" xfId="38214"/>
    <cellStyle name="集計 11 6 3" xfId="38215"/>
    <cellStyle name="集計 11 6 3 2" xfId="38216"/>
    <cellStyle name="集計 11 6 3 3" xfId="38217"/>
    <cellStyle name="集計 11 6 4" xfId="38218"/>
    <cellStyle name="集計 11 6 5" xfId="38219"/>
    <cellStyle name="集計 11 7" xfId="38220"/>
    <cellStyle name="集計 11 7 2" xfId="38221"/>
    <cellStyle name="集計 11 7 2 2" xfId="38222"/>
    <cellStyle name="集計 11 7 2 3" xfId="38223"/>
    <cellStyle name="集計 11 7 3" xfId="38224"/>
    <cellStyle name="集計 11 7 3 2" xfId="38225"/>
    <cellStyle name="集計 11 7 3 3" xfId="38226"/>
    <cellStyle name="集計 11 7 4" xfId="38227"/>
    <cellStyle name="集計 11 7 5" xfId="38228"/>
    <cellStyle name="集計 11 8" xfId="38229"/>
    <cellStyle name="集計 11 8 2" xfId="38230"/>
    <cellStyle name="集計 11 8 3" xfId="38231"/>
    <cellStyle name="集計 11 9" xfId="38232"/>
    <cellStyle name="集計 12" xfId="38233"/>
    <cellStyle name="集計 12 10" xfId="38234"/>
    <cellStyle name="集計 12 11" xfId="38235"/>
    <cellStyle name="集計 12 12" xfId="46130"/>
    <cellStyle name="集計 12 13" xfId="46365"/>
    <cellStyle name="集計 12 2" xfId="38236"/>
    <cellStyle name="集計 12 2 10" xfId="46302"/>
    <cellStyle name="集計 12 2 11" xfId="46534"/>
    <cellStyle name="集計 12 2 2" xfId="38237"/>
    <cellStyle name="集計 12 2 2 10" xfId="38238"/>
    <cellStyle name="集計 12 2 2 2" xfId="38239"/>
    <cellStyle name="集計 12 2 2 2 2" xfId="38240"/>
    <cellStyle name="集計 12 2 2 2 2 2" xfId="38241"/>
    <cellStyle name="集計 12 2 2 2 2 3" xfId="38242"/>
    <cellStyle name="集計 12 2 2 2 3" xfId="38243"/>
    <cellStyle name="集計 12 2 2 2 3 2" xfId="38244"/>
    <cellStyle name="集計 12 2 2 2 3 3" xfId="38245"/>
    <cellStyle name="集計 12 2 2 2 4" xfId="38246"/>
    <cellStyle name="集計 12 2 2 2 5" xfId="38247"/>
    <cellStyle name="集計 12 2 2 3" xfId="38248"/>
    <cellStyle name="集計 12 2 2 3 2" xfId="38249"/>
    <cellStyle name="集計 12 2 2 3 2 2" xfId="38250"/>
    <cellStyle name="集計 12 2 2 3 2 3" xfId="38251"/>
    <cellStyle name="集計 12 2 2 3 3" xfId="38252"/>
    <cellStyle name="集計 12 2 2 3 3 2" xfId="38253"/>
    <cellStyle name="集計 12 2 2 3 3 3" xfId="38254"/>
    <cellStyle name="集計 12 2 2 3 4" xfId="38255"/>
    <cellStyle name="集計 12 2 2 3 5" xfId="38256"/>
    <cellStyle name="集計 12 2 2 4" xfId="38257"/>
    <cellStyle name="集計 12 2 2 4 2" xfId="38258"/>
    <cellStyle name="集計 12 2 2 4 2 2" xfId="38259"/>
    <cellStyle name="集計 12 2 2 4 2 3" xfId="38260"/>
    <cellStyle name="集計 12 2 2 4 3" xfId="38261"/>
    <cellStyle name="集計 12 2 2 4 3 2" xfId="38262"/>
    <cellStyle name="集計 12 2 2 4 3 3" xfId="38263"/>
    <cellStyle name="集計 12 2 2 4 4" xfId="38264"/>
    <cellStyle name="集計 12 2 2 4 5" xfId="38265"/>
    <cellStyle name="集計 12 2 2 5" xfId="38266"/>
    <cellStyle name="集計 12 2 2 5 2" xfId="38267"/>
    <cellStyle name="集計 12 2 2 5 2 2" xfId="38268"/>
    <cellStyle name="集計 12 2 2 5 2 3" xfId="38269"/>
    <cellStyle name="集計 12 2 2 5 3" xfId="38270"/>
    <cellStyle name="集計 12 2 2 5 3 2" xfId="38271"/>
    <cellStyle name="集計 12 2 2 5 3 3" xfId="38272"/>
    <cellStyle name="集計 12 2 2 5 4" xfId="38273"/>
    <cellStyle name="集計 12 2 2 5 5" xfId="38274"/>
    <cellStyle name="集計 12 2 2 6" xfId="38275"/>
    <cellStyle name="集計 12 2 2 6 2" xfId="38276"/>
    <cellStyle name="集計 12 2 2 6 2 2" xfId="38277"/>
    <cellStyle name="集計 12 2 2 6 2 3" xfId="38278"/>
    <cellStyle name="集計 12 2 2 6 3" xfId="38279"/>
    <cellStyle name="集計 12 2 2 6 3 2" xfId="38280"/>
    <cellStyle name="集計 12 2 2 6 3 3" xfId="38281"/>
    <cellStyle name="集計 12 2 2 6 4" xfId="38282"/>
    <cellStyle name="集計 12 2 2 6 5" xfId="38283"/>
    <cellStyle name="集計 12 2 2 7" xfId="38284"/>
    <cellStyle name="集計 12 2 2 7 2" xfId="38285"/>
    <cellStyle name="集計 12 2 2 7 3" xfId="38286"/>
    <cellStyle name="集計 12 2 2 8" xfId="38287"/>
    <cellStyle name="集計 12 2 2 8 2" xfId="38288"/>
    <cellStyle name="集計 12 2 2 8 3" xfId="38289"/>
    <cellStyle name="集計 12 2 2 9" xfId="38290"/>
    <cellStyle name="集計 12 2 3" xfId="38291"/>
    <cellStyle name="集計 12 2 3 10" xfId="38292"/>
    <cellStyle name="集計 12 2 3 2" xfId="38293"/>
    <cellStyle name="集計 12 2 3 2 2" xfId="38294"/>
    <cellStyle name="集計 12 2 3 2 2 2" xfId="38295"/>
    <cellStyle name="集計 12 2 3 2 2 3" xfId="38296"/>
    <cellStyle name="集計 12 2 3 2 3" xfId="38297"/>
    <cellStyle name="集計 12 2 3 2 3 2" xfId="38298"/>
    <cellStyle name="集計 12 2 3 2 3 3" xfId="38299"/>
    <cellStyle name="集計 12 2 3 2 4" xfId="38300"/>
    <cellStyle name="集計 12 2 3 2 5" xfId="38301"/>
    <cellStyle name="集計 12 2 3 3" xfId="38302"/>
    <cellStyle name="集計 12 2 3 3 2" xfId="38303"/>
    <cellStyle name="集計 12 2 3 3 2 2" xfId="38304"/>
    <cellStyle name="集計 12 2 3 3 2 3" xfId="38305"/>
    <cellStyle name="集計 12 2 3 3 3" xfId="38306"/>
    <cellStyle name="集計 12 2 3 3 3 2" xfId="38307"/>
    <cellStyle name="集計 12 2 3 3 3 3" xfId="38308"/>
    <cellStyle name="集計 12 2 3 3 4" xfId="38309"/>
    <cellStyle name="集計 12 2 3 3 5" xfId="38310"/>
    <cellStyle name="集計 12 2 3 4" xfId="38311"/>
    <cellStyle name="集計 12 2 3 4 2" xfId="38312"/>
    <cellStyle name="集計 12 2 3 4 2 2" xfId="38313"/>
    <cellStyle name="集計 12 2 3 4 2 3" xfId="38314"/>
    <cellStyle name="集計 12 2 3 4 3" xfId="38315"/>
    <cellStyle name="集計 12 2 3 4 3 2" xfId="38316"/>
    <cellStyle name="集計 12 2 3 4 3 3" xfId="38317"/>
    <cellStyle name="集計 12 2 3 4 4" xfId="38318"/>
    <cellStyle name="集計 12 2 3 4 5" xfId="38319"/>
    <cellStyle name="集計 12 2 3 5" xfId="38320"/>
    <cellStyle name="集計 12 2 3 5 2" xfId="38321"/>
    <cellStyle name="集計 12 2 3 5 2 2" xfId="38322"/>
    <cellStyle name="集計 12 2 3 5 2 3" xfId="38323"/>
    <cellStyle name="集計 12 2 3 5 3" xfId="38324"/>
    <cellStyle name="集計 12 2 3 5 3 2" xfId="38325"/>
    <cellStyle name="集計 12 2 3 5 3 3" xfId="38326"/>
    <cellStyle name="集計 12 2 3 5 4" xfId="38327"/>
    <cellStyle name="集計 12 2 3 5 5" xfId="38328"/>
    <cellStyle name="集計 12 2 3 6" xfId="38329"/>
    <cellStyle name="集計 12 2 3 6 2" xfId="38330"/>
    <cellStyle name="集計 12 2 3 6 2 2" xfId="38331"/>
    <cellStyle name="集計 12 2 3 6 2 3" xfId="38332"/>
    <cellStyle name="集計 12 2 3 6 3" xfId="38333"/>
    <cellStyle name="集計 12 2 3 6 3 2" xfId="38334"/>
    <cellStyle name="集計 12 2 3 6 3 3" xfId="38335"/>
    <cellStyle name="集計 12 2 3 6 4" xfId="38336"/>
    <cellStyle name="集計 12 2 3 6 5" xfId="38337"/>
    <cellStyle name="集計 12 2 3 7" xfId="38338"/>
    <cellStyle name="集計 12 2 3 7 2" xfId="38339"/>
    <cellStyle name="集計 12 2 3 7 3" xfId="38340"/>
    <cellStyle name="集計 12 2 3 8" xfId="38341"/>
    <cellStyle name="集計 12 2 3 8 2" xfId="38342"/>
    <cellStyle name="集計 12 2 3 8 3" xfId="38343"/>
    <cellStyle name="集計 12 2 3 9" xfId="38344"/>
    <cellStyle name="集計 12 2 4" xfId="38345"/>
    <cellStyle name="集計 12 2 4 2" xfId="38346"/>
    <cellStyle name="集計 12 2 4 2 2" xfId="38347"/>
    <cellStyle name="集計 12 2 4 2 3" xfId="38348"/>
    <cellStyle name="集計 12 2 4 3" xfId="38349"/>
    <cellStyle name="集計 12 2 4 3 2" xfId="38350"/>
    <cellStyle name="集計 12 2 4 3 3" xfId="38351"/>
    <cellStyle name="集計 12 2 4 4" xfId="38352"/>
    <cellStyle name="集計 12 2 4 5" xfId="38353"/>
    <cellStyle name="集計 12 2 5" xfId="38354"/>
    <cellStyle name="集計 12 2 5 2" xfId="38355"/>
    <cellStyle name="集計 12 2 5 2 2" xfId="38356"/>
    <cellStyle name="集計 12 2 5 2 3" xfId="38357"/>
    <cellStyle name="集計 12 2 5 3" xfId="38358"/>
    <cellStyle name="集計 12 2 5 3 2" xfId="38359"/>
    <cellStyle name="集計 12 2 5 3 3" xfId="38360"/>
    <cellStyle name="集計 12 2 5 4" xfId="38361"/>
    <cellStyle name="集計 12 2 5 5" xfId="38362"/>
    <cellStyle name="集計 12 2 6" xfId="38363"/>
    <cellStyle name="集計 12 2 6 2" xfId="38364"/>
    <cellStyle name="集計 12 2 6 2 2" xfId="38365"/>
    <cellStyle name="集計 12 2 6 2 3" xfId="38366"/>
    <cellStyle name="集計 12 2 6 3" xfId="38367"/>
    <cellStyle name="集計 12 2 6 3 2" xfId="38368"/>
    <cellStyle name="集計 12 2 6 3 3" xfId="38369"/>
    <cellStyle name="集計 12 2 6 4" xfId="38370"/>
    <cellStyle name="集計 12 2 6 5" xfId="38371"/>
    <cellStyle name="集計 12 2 7" xfId="38372"/>
    <cellStyle name="集計 12 2 7 2" xfId="38373"/>
    <cellStyle name="集計 12 2 7 3" xfId="38374"/>
    <cellStyle name="集計 12 2 8" xfId="38375"/>
    <cellStyle name="集計 12 2 9" xfId="38376"/>
    <cellStyle name="集計 12 3" xfId="38377"/>
    <cellStyle name="集計 12 3 10" xfId="38378"/>
    <cellStyle name="集計 12 3 2" xfId="38379"/>
    <cellStyle name="集計 12 3 2 2" xfId="38380"/>
    <cellStyle name="集計 12 3 2 2 2" xfId="38381"/>
    <cellStyle name="集計 12 3 2 2 3" xfId="38382"/>
    <cellStyle name="集計 12 3 2 3" xfId="38383"/>
    <cellStyle name="集計 12 3 2 3 2" xfId="38384"/>
    <cellStyle name="集計 12 3 2 3 3" xfId="38385"/>
    <cellStyle name="集計 12 3 2 4" xfId="38386"/>
    <cellStyle name="集計 12 3 2 5" xfId="38387"/>
    <cellStyle name="集計 12 3 3" xfId="38388"/>
    <cellStyle name="集計 12 3 3 2" xfId="38389"/>
    <cellStyle name="集計 12 3 3 2 2" xfId="38390"/>
    <cellStyle name="集計 12 3 3 2 3" xfId="38391"/>
    <cellStyle name="集計 12 3 3 3" xfId="38392"/>
    <cellStyle name="集計 12 3 3 3 2" xfId="38393"/>
    <cellStyle name="集計 12 3 3 3 3" xfId="38394"/>
    <cellStyle name="集計 12 3 3 4" xfId="38395"/>
    <cellStyle name="集計 12 3 3 5" xfId="38396"/>
    <cellStyle name="集計 12 3 4" xfId="38397"/>
    <cellStyle name="集計 12 3 4 2" xfId="38398"/>
    <cellStyle name="集計 12 3 4 2 2" xfId="38399"/>
    <cellStyle name="集計 12 3 4 2 3" xfId="38400"/>
    <cellStyle name="集計 12 3 4 3" xfId="38401"/>
    <cellStyle name="集計 12 3 4 3 2" xfId="38402"/>
    <cellStyle name="集計 12 3 4 3 3" xfId="38403"/>
    <cellStyle name="集計 12 3 4 4" xfId="38404"/>
    <cellStyle name="集計 12 3 4 5" xfId="38405"/>
    <cellStyle name="集計 12 3 5" xfId="38406"/>
    <cellStyle name="集計 12 3 5 2" xfId="38407"/>
    <cellStyle name="集計 12 3 5 2 2" xfId="38408"/>
    <cellStyle name="集計 12 3 5 2 3" xfId="38409"/>
    <cellStyle name="集計 12 3 5 3" xfId="38410"/>
    <cellStyle name="集計 12 3 5 3 2" xfId="38411"/>
    <cellStyle name="集計 12 3 5 3 3" xfId="38412"/>
    <cellStyle name="集計 12 3 5 4" xfId="38413"/>
    <cellStyle name="集計 12 3 5 5" xfId="38414"/>
    <cellStyle name="集計 12 3 6" xfId="38415"/>
    <cellStyle name="集計 12 3 6 2" xfId="38416"/>
    <cellStyle name="集計 12 3 6 2 2" xfId="38417"/>
    <cellStyle name="集計 12 3 6 2 3" xfId="38418"/>
    <cellStyle name="集計 12 3 6 3" xfId="38419"/>
    <cellStyle name="集計 12 3 6 3 2" xfId="38420"/>
    <cellStyle name="集計 12 3 6 3 3" xfId="38421"/>
    <cellStyle name="集計 12 3 6 4" xfId="38422"/>
    <cellStyle name="集計 12 3 6 5" xfId="38423"/>
    <cellStyle name="集計 12 3 7" xfId="38424"/>
    <cellStyle name="集計 12 3 7 2" xfId="38425"/>
    <cellStyle name="集計 12 3 7 3" xfId="38426"/>
    <cellStyle name="集計 12 3 8" xfId="38427"/>
    <cellStyle name="集計 12 3 8 2" xfId="38428"/>
    <cellStyle name="集計 12 3 8 3" xfId="38429"/>
    <cellStyle name="集計 12 3 9" xfId="38430"/>
    <cellStyle name="集計 12 4" xfId="38431"/>
    <cellStyle name="集計 12 4 10" xfId="38432"/>
    <cellStyle name="集計 12 4 2" xfId="38433"/>
    <cellStyle name="集計 12 4 2 2" xfId="38434"/>
    <cellStyle name="集計 12 4 2 2 2" xfId="38435"/>
    <cellStyle name="集計 12 4 2 2 3" xfId="38436"/>
    <cellStyle name="集計 12 4 2 3" xfId="38437"/>
    <cellStyle name="集計 12 4 2 3 2" xfId="38438"/>
    <cellStyle name="集計 12 4 2 3 3" xfId="38439"/>
    <cellStyle name="集計 12 4 2 4" xfId="38440"/>
    <cellStyle name="集計 12 4 2 5" xfId="38441"/>
    <cellStyle name="集計 12 4 3" xfId="38442"/>
    <cellStyle name="集計 12 4 3 2" xfId="38443"/>
    <cellStyle name="集計 12 4 3 2 2" xfId="38444"/>
    <cellStyle name="集計 12 4 3 2 3" xfId="38445"/>
    <cellStyle name="集計 12 4 3 3" xfId="38446"/>
    <cellStyle name="集計 12 4 3 3 2" xfId="38447"/>
    <cellStyle name="集計 12 4 3 3 3" xfId="38448"/>
    <cellStyle name="集計 12 4 3 4" xfId="38449"/>
    <cellStyle name="集計 12 4 3 5" xfId="38450"/>
    <cellStyle name="集計 12 4 4" xfId="38451"/>
    <cellStyle name="集計 12 4 4 2" xfId="38452"/>
    <cellStyle name="集計 12 4 4 2 2" xfId="38453"/>
    <cellStyle name="集計 12 4 4 2 3" xfId="38454"/>
    <cellStyle name="集計 12 4 4 3" xfId="38455"/>
    <cellStyle name="集計 12 4 4 3 2" xfId="38456"/>
    <cellStyle name="集計 12 4 4 3 3" xfId="38457"/>
    <cellStyle name="集計 12 4 4 4" xfId="38458"/>
    <cellStyle name="集計 12 4 4 5" xfId="38459"/>
    <cellStyle name="集計 12 4 5" xfId="38460"/>
    <cellStyle name="集計 12 4 5 2" xfId="38461"/>
    <cellStyle name="集計 12 4 5 2 2" xfId="38462"/>
    <cellStyle name="集計 12 4 5 2 3" xfId="38463"/>
    <cellStyle name="集計 12 4 5 3" xfId="38464"/>
    <cellStyle name="集計 12 4 5 3 2" xfId="38465"/>
    <cellStyle name="集計 12 4 5 3 3" xfId="38466"/>
    <cellStyle name="集計 12 4 5 4" xfId="38467"/>
    <cellStyle name="集計 12 4 5 5" xfId="38468"/>
    <cellStyle name="集計 12 4 6" xfId="38469"/>
    <cellStyle name="集計 12 4 6 2" xfId="38470"/>
    <cellStyle name="集計 12 4 6 2 2" xfId="38471"/>
    <cellStyle name="集計 12 4 6 2 3" xfId="38472"/>
    <cellStyle name="集計 12 4 6 3" xfId="38473"/>
    <cellStyle name="集計 12 4 6 3 2" xfId="38474"/>
    <cellStyle name="集計 12 4 6 3 3" xfId="38475"/>
    <cellStyle name="集計 12 4 6 4" xfId="38476"/>
    <cellStyle name="集計 12 4 6 5" xfId="38477"/>
    <cellStyle name="集計 12 4 7" xfId="38478"/>
    <cellStyle name="集計 12 4 7 2" xfId="38479"/>
    <cellStyle name="集計 12 4 7 3" xfId="38480"/>
    <cellStyle name="集計 12 4 8" xfId="38481"/>
    <cellStyle name="集計 12 4 8 2" xfId="38482"/>
    <cellStyle name="集計 12 4 8 3" xfId="38483"/>
    <cellStyle name="集計 12 4 9" xfId="38484"/>
    <cellStyle name="集計 12 5" xfId="38485"/>
    <cellStyle name="集計 12 5 2" xfId="38486"/>
    <cellStyle name="集計 12 5 2 2" xfId="38487"/>
    <cellStyle name="集計 12 5 2 3" xfId="38488"/>
    <cellStyle name="集計 12 5 3" xfId="38489"/>
    <cellStyle name="集計 12 5 3 2" xfId="38490"/>
    <cellStyle name="集計 12 5 3 3" xfId="38491"/>
    <cellStyle name="集計 12 5 4" xfId="38492"/>
    <cellStyle name="集計 12 5 5" xfId="38493"/>
    <cellStyle name="集計 12 6" xfId="38494"/>
    <cellStyle name="集計 12 6 2" xfId="38495"/>
    <cellStyle name="集計 12 6 2 2" xfId="38496"/>
    <cellStyle name="集計 12 6 2 3" xfId="38497"/>
    <cellStyle name="集計 12 6 3" xfId="38498"/>
    <cellStyle name="集計 12 6 3 2" xfId="38499"/>
    <cellStyle name="集計 12 6 3 3" xfId="38500"/>
    <cellStyle name="集計 12 6 4" xfId="38501"/>
    <cellStyle name="集計 12 6 5" xfId="38502"/>
    <cellStyle name="集計 12 7" xfId="38503"/>
    <cellStyle name="集計 12 7 2" xfId="38504"/>
    <cellStyle name="集計 12 7 2 2" xfId="38505"/>
    <cellStyle name="集計 12 7 2 3" xfId="38506"/>
    <cellStyle name="集計 12 7 3" xfId="38507"/>
    <cellStyle name="集計 12 7 3 2" xfId="38508"/>
    <cellStyle name="集計 12 7 3 3" xfId="38509"/>
    <cellStyle name="集計 12 7 4" xfId="38510"/>
    <cellStyle name="集計 12 7 5" xfId="38511"/>
    <cellStyle name="集計 12 8" xfId="38512"/>
    <cellStyle name="集計 12 8 2" xfId="38513"/>
    <cellStyle name="集計 12 8 3" xfId="38514"/>
    <cellStyle name="集計 12 9" xfId="38515"/>
    <cellStyle name="集計 13" xfId="38516"/>
    <cellStyle name="集計 13 10" xfId="38517"/>
    <cellStyle name="集計 13 11" xfId="38518"/>
    <cellStyle name="集計 13 12" xfId="46131"/>
    <cellStyle name="集計 13 13" xfId="46366"/>
    <cellStyle name="集計 13 2" xfId="38519"/>
    <cellStyle name="集計 13 2 10" xfId="46303"/>
    <cellStyle name="集計 13 2 11" xfId="46535"/>
    <cellStyle name="集計 13 2 2" xfId="38520"/>
    <cellStyle name="集計 13 2 2 10" xfId="38521"/>
    <cellStyle name="集計 13 2 2 2" xfId="38522"/>
    <cellStyle name="集計 13 2 2 2 2" xfId="38523"/>
    <cellStyle name="集計 13 2 2 2 2 2" xfId="38524"/>
    <cellStyle name="集計 13 2 2 2 2 3" xfId="38525"/>
    <cellStyle name="集計 13 2 2 2 3" xfId="38526"/>
    <cellStyle name="集計 13 2 2 2 3 2" xfId="38527"/>
    <cellStyle name="集計 13 2 2 2 3 3" xfId="38528"/>
    <cellStyle name="集計 13 2 2 2 4" xfId="38529"/>
    <cellStyle name="集計 13 2 2 2 5" xfId="38530"/>
    <cellStyle name="集計 13 2 2 3" xfId="38531"/>
    <cellStyle name="集計 13 2 2 3 2" xfId="38532"/>
    <cellStyle name="集計 13 2 2 3 2 2" xfId="38533"/>
    <cellStyle name="集計 13 2 2 3 2 3" xfId="38534"/>
    <cellStyle name="集計 13 2 2 3 3" xfId="38535"/>
    <cellStyle name="集計 13 2 2 3 3 2" xfId="38536"/>
    <cellStyle name="集計 13 2 2 3 3 3" xfId="38537"/>
    <cellStyle name="集計 13 2 2 3 4" xfId="38538"/>
    <cellStyle name="集計 13 2 2 3 5" xfId="38539"/>
    <cellStyle name="集計 13 2 2 4" xfId="38540"/>
    <cellStyle name="集計 13 2 2 4 2" xfId="38541"/>
    <cellStyle name="集計 13 2 2 4 2 2" xfId="38542"/>
    <cellStyle name="集計 13 2 2 4 2 3" xfId="38543"/>
    <cellStyle name="集計 13 2 2 4 3" xfId="38544"/>
    <cellStyle name="集計 13 2 2 4 3 2" xfId="38545"/>
    <cellStyle name="集計 13 2 2 4 3 3" xfId="38546"/>
    <cellStyle name="集計 13 2 2 4 4" xfId="38547"/>
    <cellStyle name="集計 13 2 2 4 5" xfId="38548"/>
    <cellStyle name="集計 13 2 2 5" xfId="38549"/>
    <cellStyle name="集計 13 2 2 5 2" xfId="38550"/>
    <cellStyle name="集計 13 2 2 5 2 2" xfId="38551"/>
    <cellStyle name="集計 13 2 2 5 2 3" xfId="38552"/>
    <cellStyle name="集計 13 2 2 5 3" xfId="38553"/>
    <cellStyle name="集計 13 2 2 5 3 2" xfId="38554"/>
    <cellStyle name="集計 13 2 2 5 3 3" xfId="38555"/>
    <cellStyle name="集計 13 2 2 5 4" xfId="38556"/>
    <cellStyle name="集計 13 2 2 5 5" xfId="38557"/>
    <cellStyle name="集計 13 2 2 6" xfId="38558"/>
    <cellStyle name="集計 13 2 2 6 2" xfId="38559"/>
    <cellStyle name="集計 13 2 2 6 2 2" xfId="38560"/>
    <cellStyle name="集計 13 2 2 6 2 3" xfId="38561"/>
    <cellStyle name="集計 13 2 2 6 3" xfId="38562"/>
    <cellStyle name="集計 13 2 2 6 3 2" xfId="38563"/>
    <cellStyle name="集計 13 2 2 6 3 3" xfId="38564"/>
    <cellStyle name="集計 13 2 2 6 4" xfId="38565"/>
    <cellStyle name="集計 13 2 2 6 5" xfId="38566"/>
    <cellStyle name="集計 13 2 2 7" xfId="38567"/>
    <cellStyle name="集計 13 2 2 7 2" xfId="38568"/>
    <cellStyle name="集計 13 2 2 7 3" xfId="38569"/>
    <cellStyle name="集計 13 2 2 8" xfId="38570"/>
    <cellStyle name="集計 13 2 2 8 2" xfId="38571"/>
    <cellStyle name="集計 13 2 2 8 3" xfId="38572"/>
    <cellStyle name="集計 13 2 2 9" xfId="38573"/>
    <cellStyle name="集計 13 2 3" xfId="38574"/>
    <cellStyle name="集計 13 2 3 10" xfId="38575"/>
    <cellStyle name="集計 13 2 3 2" xfId="38576"/>
    <cellStyle name="集計 13 2 3 2 2" xfId="38577"/>
    <cellStyle name="集計 13 2 3 2 2 2" xfId="38578"/>
    <cellStyle name="集計 13 2 3 2 2 3" xfId="38579"/>
    <cellStyle name="集計 13 2 3 2 3" xfId="38580"/>
    <cellStyle name="集計 13 2 3 2 3 2" xfId="38581"/>
    <cellStyle name="集計 13 2 3 2 3 3" xfId="38582"/>
    <cellStyle name="集計 13 2 3 2 4" xfId="38583"/>
    <cellStyle name="集計 13 2 3 2 5" xfId="38584"/>
    <cellStyle name="集計 13 2 3 3" xfId="38585"/>
    <cellStyle name="集計 13 2 3 3 2" xfId="38586"/>
    <cellStyle name="集計 13 2 3 3 2 2" xfId="38587"/>
    <cellStyle name="集計 13 2 3 3 2 3" xfId="38588"/>
    <cellStyle name="集計 13 2 3 3 3" xfId="38589"/>
    <cellStyle name="集計 13 2 3 3 3 2" xfId="38590"/>
    <cellStyle name="集計 13 2 3 3 3 3" xfId="38591"/>
    <cellStyle name="集計 13 2 3 3 4" xfId="38592"/>
    <cellStyle name="集計 13 2 3 3 5" xfId="38593"/>
    <cellStyle name="集計 13 2 3 4" xfId="38594"/>
    <cellStyle name="集計 13 2 3 4 2" xfId="38595"/>
    <cellStyle name="集計 13 2 3 4 2 2" xfId="38596"/>
    <cellStyle name="集計 13 2 3 4 2 3" xfId="38597"/>
    <cellStyle name="集計 13 2 3 4 3" xfId="38598"/>
    <cellStyle name="集計 13 2 3 4 3 2" xfId="38599"/>
    <cellStyle name="集計 13 2 3 4 3 3" xfId="38600"/>
    <cellStyle name="集計 13 2 3 4 4" xfId="38601"/>
    <cellStyle name="集計 13 2 3 4 5" xfId="38602"/>
    <cellStyle name="集計 13 2 3 5" xfId="38603"/>
    <cellStyle name="集計 13 2 3 5 2" xfId="38604"/>
    <cellStyle name="集計 13 2 3 5 2 2" xfId="38605"/>
    <cellStyle name="集計 13 2 3 5 2 3" xfId="38606"/>
    <cellStyle name="集計 13 2 3 5 3" xfId="38607"/>
    <cellStyle name="集計 13 2 3 5 3 2" xfId="38608"/>
    <cellStyle name="集計 13 2 3 5 3 3" xfId="38609"/>
    <cellStyle name="集計 13 2 3 5 4" xfId="38610"/>
    <cellStyle name="集計 13 2 3 5 5" xfId="38611"/>
    <cellStyle name="集計 13 2 3 6" xfId="38612"/>
    <cellStyle name="集計 13 2 3 6 2" xfId="38613"/>
    <cellStyle name="集計 13 2 3 6 2 2" xfId="38614"/>
    <cellStyle name="集計 13 2 3 6 2 3" xfId="38615"/>
    <cellStyle name="集計 13 2 3 6 3" xfId="38616"/>
    <cellStyle name="集計 13 2 3 6 3 2" xfId="38617"/>
    <cellStyle name="集計 13 2 3 6 3 3" xfId="38618"/>
    <cellStyle name="集計 13 2 3 6 4" xfId="38619"/>
    <cellStyle name="集計 13 2 3 6 5" xfId="38620"/>
    <cellStyle name="集計 13 2 3 7" xfId="38621"/>
    <cellStyle name="集計 13 2 3 7 2" xfId="38622"/>
    <cellStyle name="集計 13 2 3 7 3" xfId="38623"/>
    <cellStyle name="集計 13 2 3 8" xfId="38624"/>
    <cellStyle name="集計 13 2 3 8 2" xfId="38625"/>
    <cellStyle name="集計 13 2 3 8 3" xfId="38626"/>
    <cellStyle name="集計 13 2 3 9" xfId="38627"/>
    <cellStyle name="集計 13 2 4" xfId="38628"/>
    <cellStyle name="集計 13 2 4 2" xfId="38629"/>
    <cellStyle name="集計 13 2 4 2 2" xfId="38630"/>
    <cellStyle name="集計 13 2 4 2 3" xfId="38631"/>
    <cellStyle name="集計 13 2 4 3" xfId="38632"/>
    <cellStyle name="集計 13 2 4 3 2" xfId="38633"/>
    <cellStyle name="集計 13 2 4 3 3" xfId="38634"/>
    <cellStyle name="集計 13 2 4 4" xfId="38635"/>
    <cellStyle name="集計 13 2 4 5" xfId="38636"/>
    <cellStyle name="集計 13 2 5" xfId="38637"/>
    <cellStyle name="集計 13 2 5 2" xfId="38638"/>
    <cellStyle name="集計 13 2 5 2 2" xfId="38639"/>
    <cellStyle name="集計 13 2 5 2 3" xfId="38640"/>
    <cellStyle name="集計 13 2 5 3" xfId="38641"/>
    <cellStyle name="集計 13 2 5 3 2" xfId="38642"/>
    <cellStyle name="集計 13 2 5 3 3" xfId="38643"/>
    <cellStyle name="集計 13 2 5 4" xfId="38644"/>
    <cellStyle name="集計 13 2 5 5" xfId="38645"/>
    <cellStyle name="集計 13 2 6" xfId="38646"/>
    <cellStyle name="集計 13 2 6 2" xfId="38647"/>
    <cellStyle name="集計 13 2 6 2 2" xfId="38648"/>
    <cellStyle name="集計 13 2 6 2 3" xfId="38649"/>
    <cellStyle name="集計 13 2 6 3" xfId="38650"/>
    <cellStyle name="集計 13 2 6 3 2" xfId="38651"/>
    <cellStyle name="集計 13 2 6 3 3" xfId="38652"/>
    <cellStyle name="集計 13 2 6 4" xfId="38653"/>
    <cellStyle name="集計 13 2 6 5" xfId="38654"/>
    <cellStyle name="集計 13 2 7" xfId="38655"/>
    <cellStyle name="集計 13 2 7 2" xfId="38656"/>
    <cellStyle name="集計 13 2 7 3" xfId="38657"/>
    <cellStyle name="集計 13 2 8" xfId="38658"/>
    <cellStyle name="集計 13 2 9" xfId="38659"/>
    <cellStyle name="集計 13 3" xfId="38660"/>
    <cellStyle name="集計 13 3 10" xfId="38661"/>
    <cellStyle name="集計 13 3 2" xfId="38662"/>
    <cellStyle name="集計 13 3 2 2" xfId="38663"/>
    <cellStyle name="集計 13 3 2 2 2" xfId="38664"/>
    <cellStyle name="集計 13 3 2 2 3" xfId="38665"/>
    <cellStyle name="集計 13 3 2 3" xfId="38666"/>
    <cellStyle name="集計 13 3 2 3 2" xfId="38667"/>
    <cellStyle name="集計 13 3 2 3 3" xfId="38668"/>
    <cellStyle name="集計 13 3 2 4" xfId="38669"/>
    <cellStyle name="集計 13 3 2 5" xfId="38670"/>
    <cellStyle name="集計 13 3 3" xfId="38671"/>
    <cellStyle name="集計 13 3 3 2" xfId="38672"/>
    <cellStyle name="集計 13 3 3 2 2" xfId="38673"/>
    <cellStyle name="集計 13 3 3 2 3" xfId="38674"/>
    <cellStyle name="集計 13 3 3 3" xfId="38675"/>
    <cellStyle name="集計 13 3 3 3 2" xfId="38676"/>
    <cellStyle name="集計 13 3 3 3 3" xfId="38677"/>
    <cellStyle name="集計 13 3 3 4" xfId="38678"/>
    <cellStyle name="集計 13 3 3 5" xfId="38679"/>
    <cellStyle name="集計 13 3 4" xfId="38680"/>
    <cellStyle name="集計 13 3 4 2" xfId="38681"/>
    <cellStyle name="集計 13 3 4 2 2" xfId="38682"/>
    <cellStyle name="集計 13 3 4 2 3" xfId="38683"/>
    <cellStyle name="集計 13 3 4 3" xfId="38684"/>
    <cellStyle name="集計 13 3 4 3 2" xfId="38685"/>
    <cellStyle name="集計 13 3 4 3 3" xfId="38686"/>
    <cellStyle name="集計 13 3 4 4" xfId="38687"/>
    <cellStyle name="集計 13 3 4 5" xfId="38688"/>
    <cellStyle name="集計 13 3 5" xfId="38689"/>
    <cellStyle name="集計 13 3 5 2" xfId="38690"/>
    <cellStyle name="集計 13 3 5 2 2" xfId="38691"/>
    <cellStyle name="集計 13 3 5 2 3" xfId="38692"/>
    <cellStyle name="集計 13 3 5 3" xfId="38693"/>
    <cellStyle name="集計 13 3 5 3 2" xfId="38694"/>
    <cellStyle name="集計 13 3 5 3 3" xfId="38695"/>
    <cellStyle name="集計 13 3 5 4" xfId="38696"/>
    <cellStyle name="集計 13 3 5 5" xfId="38697"/>
    <cellStyle name="集計 13 3 6" xfId="38698"/>
    <cellStyle name="集計 13 3 6 2" xfId="38699"/>
    <cellStyle name="集計 13 3 6 2 2" xfId="38700"/>
    <cellStyle name="集計 13 3 6 2 3" xfId="38701"/>
    <cellStyle name="集計 13 3 6 3" xfId="38702"/>
    <cellStyle name="集計 13 3 6 3 2" xfId="38703"/>
    <cellStyle name="集計 13 3 6 3 3" xfId="38704"/>
    <cellStyle name="集計 13 3 6 4" xfId="38705"/>
    <cellStyle name="集計 13 3 6 5" xfId="38706"/>
    <cellStyle name="集計 13 3 7" xfId="38707"/>
    <cellStyle name="集計 13 3 7 2" xfId="38708"/>
    <cellStyle name="集計 13 3 7 3" xfId="38709"/>
    <cellStyle name="集計 13 3 8" xfId="38710"/>
    <cellStyle name="集計 13 3 8 2" xfId="38711"/>
    <cellStyle name="集計 13 3 8 3" xfId="38712"/>
    <cellStyle name="集計 13 3 9" xfId="38713"/>
    <cellStyle name="集計 13 4" xfId="38714"/>
    <cellStyle name="集計 13 4 10" xfId="38715"/>
    <cellStyle name="集計 13 4 2" xfId="38716"/>
    <cellStyle name="集計 13 4 2 2" xfId="38717"/>
    <cellStyle name="集計 13 4 2 2 2" xfId="38718"/>
    <cellStyle name="集計 13 4 2 2 3" xfId="38719"/>
    <cellStyle name="集計 13 4 2 3" xfId="38720"/>
    <cellStyle name="集計 13 4 2 3 2" xfId="38721"/>
    <cellStyle name="集計 13 4 2 3 3" xfId="38722"/>
    <cellStyle name="集計 13 4 2 4" xfId="38723"/>
    <cellStyle name="集計 13 4 2 5" xfId="38724"/>
    <cellStyle name="集計 13 4 3" xfId="38725"/>
    <cellStyle name="集計 13 4 3 2" xfId="38726"/>
    <cellStyle name="集計 13 4 3 2 2" xfId="38727"/>
    <cellStyle name="集計 13 4 3 2 3" xfId="38728"/>
    <cellStyle name="集計 13 4 3 3" xfId="38729"/>
    <cellStyle name="集計 13 4 3 3 2" xfId="38730"/>
    <cellStyle name="集計 13 4 3 3 3" xfId="38731"/>
    <cellStyle name="集計 13 4 3 4" xfId="38732"/>
    <cellStyle name="集計 13 4 3 5" xfId="38733"/>
    <cellStyle name="集計 13 4 4" xfId="38734"/>
    <cellStyle name="集計 13 4 4 2" xfId="38735"/>
    <cellStyle name="集計 13 4 4 2 2" xfId="38736"/>
    <cellStyle name="集計 13 4 4 2 3" xfId="38737"/>
    <cellStyle name="集計 13 4 4 3" xfId="38738"/>
    <cellStyle name="集計 13 4 4 3 2" xfId="38739"/>
    <cellStyle name="集計 13 4 4 3 3" xfId="38740"/>
    <cellStyle name="集計 13 4 4 4" xfId="38741"/>
    <cellStyle name="集計 13 4 4 5" xfId="38742"/>
    <cellStyle name="集計 13 4 5" xfId="38743"/>
    <cellStyle name="集計 13 4 5 2" xfId="38744"/>
    <cellStyle name="集計 13 4 5 2 2" xfId="38745"/>
    <cellStyle name="集計 13 4 5 2 3" xfId="38746"/>
    <cellStyle name="集計 13 4 5 3" xfId="38747"/>
    <cellStyle name="集計 13 4 5 3 2" xfId="38748"/>
    <cellStyle name="集計 13 4 5 3 3" xfId="38749"/>
    <cellStyle name="集計 13 4 5 4" xfId="38750"/>
    <cellStyle name="集計 13 4 5 5" xfId="38751"/>
    <cellStyle name="集計 13 4 6" xfId="38752"/>
    <cellStyle name="集計 13 4 6 2" xfId="38753"/>
    <cellStyle name="集計 13 4 6 2 2" xfId="38754"/>
    <cellStyle name="集計 13 4 6 2 3" xfId="38755"/>
    <cellStyle name="集計 13 4 6 3" xfId="38756"/>
    <cellStyle name="集計 13 4 6 3 2" xfId="38757"/>
    <cellStyle name="集計 13 4 6 3 3" xfId="38758"/>
    <cellStyle name="集計 13 4 6 4" xfId="38759"/>
    <cellStyle name="集計 13 4 6 5" xfId="38760"/>
    <cellStyle name="集計 13 4 7" xfId="38761"/>
    <cellStyle name="集計 13 4 7 2" xfId="38762"/>
    <cellStyle name="集計 13 4 7 3" xfId="38763"/>
    <cellStyle name="集計 13 4 8" xfId="38764"/>
    <cellStyle name="集計 13 4 8 2" xfId="38765"/>
    <cellStyle name="集計 13 4 8 3" xfId="38766"/>
    <cellStyle name="集計 13 4 9" xfId="38767"/>
    <cellStyle name="集計 13 5" xfId="38768"/>
    <cellStyle name="集計 13 5 2" xfId="38769"/>
    <cellStyle name="集計 13 5 2 2" xfId="38770"/>
    <cellStyle name="集計 13 5 2 3" xfId="38771"/>
    <cellStyle name="集計 13 5 3" xfId="38772"/>
    <cellStyle name="集計 13 5 3 2" xfId="38773"/>
    <cellStyle name="集計 13 5 3 3" xfId="38774"/>
    <cellStyle name="集計 13 5 4" xfId="38775"/>
    <cellStyle name="集計 13 5 5" xfId="38776"/>
    <cellStyle name="集計 13 6" xfId="38777"/>
    <cellStyle name="集計 13 6 2" xfId="38778"/>
    <cellStyle name="集計 13 6 2 2" xfId="38779"/>
    <cellStyle name="集計 13 6 2 3" xfId="38780"/>
    <cellStyle name="集計 13 6 3" xfId="38781"/>
    <cellStyle name="集計 13 6 3 2" xfId="38782"/>
    <cellStyle name="集計 13 6 3 3" xfId="38783"/>
    <cellStyle name="集計 13 6 4" xfId="38784"/>
    <cellStyle name="集計 13 6 5" xfId="38785"/>
    <cellStyle name="集計 13 7" xfId="38786"/>
    <cellStyle name="集計 13 7 2" xfId="38787"/>
    <cellStyle name="集計 13 7 2 2" xfId="38788"/>
    <cellStyle name="集計 13 7 2 3" xfId="38789"/>
    <cellStyle name="集計 13 7 3" xfId="38790"/>
    <cellStyle name="集計 13 7 3 2" xfId="38791"/>
    <cellStyle name="集計 13 7 3 3" xfId="38792"/>
    <cellStyle name="集計 13 7 4" xfId="38793"/>
    <cellStyle name="集計 13 7 5" xfId="38794"/>
    <cellStyle name="集計 13 8" xfId="38795"/>
    <cellStyle name="集計 13 8 2" xfId="38796"/>
    <cellStyle name="集計 13 8 3" xfId="38797"/>
    <cellStyle name="集計 13 9" xfId="38798"/>
    <cellStyle name="集計 14" xfId="38799"/>
    <cellStyle name="集計 14 10" xfId="38800"/>
    <cellStyle name="集計 14 11" xfId="38801"/>
    <cellStyle name="集計 14 12" xfId="46132"/>
    <cellStyle name="集計 14 13" xfId="46367"/>
    <cellStyle name="集計 14 2" xfId="38802"/>
    <cellStyle name="集計 14 2 10" xfId="46304"/>
    <cellStyle name="集計 14 2 11" xfId="46536"/>
    <cellStyle name="集計 14 2 2" xfId="38803"/>
    <cellStyle name="集計 14 2 2 10" xfId="38804"/>
    <cellStyle name="集計 14 2 2 2" xfId="38805"/>
    <cellStyle name="集計 14 2 2 2 2" xfId="38806"/>
    <cellStyle name="集計 14 2 2 2 2 2" xfId="38807"/>
    <cellStyle name="集計 14 2 2 2 2 3" xfId="38808"/>
    <cellStyle name="集計 14 2 2 2 3" xfId="38809"/>
    <cellStyle name="集計 14 2 2 2 3 2" xfId="38810"/>
    <cellStyle name="集計 14 2 2 2 3 3" xfId="38811"/>
    <cellStyle name="集計 14 2 2 2 4" xfId="38812"/>
    <cellStyle name="集計 14 2 2 2 5" xfId="38813"/>
    <cellStyle name="集計 14 2 2 3" xfId="38814"/>
    <cellStyle name="集計 14 2 2 3 2" xfId="38815"/>
    <cellStyle name="集計 14 2 2 3 2 2" xfId="38816"/>
    <cellStyle name="集計 14 2 2 3 2 3" xfId="38817"/>
    <cellStyle name="集計 14 2 2 3 3" xfId="38818"/>
    <cellStyle name="集計 14 2 2 3 3 2" xfId="38819"/>
    <cellStyle name="集計 14 2 2 3 3 3" xfId="38820"/>
    <cellStyle name="集計 14 2 2 3 4" xfId="38821"/>
    <cellStyle name="集計 14 2 2 3 5" xfId="38822"/>
    <cellStyle name="集計 14 2 2 4" xfId="38823"/>
    <cellStyle name="集計 14 2 2 4 2" xfId="38824"/>
    <cellStyle name="集計 14 2 2 4 2 2" xfId="38825"/>
    <cellStyle name="集計 14 2 2 4 2 3" xfId="38826"/>
    <cellStyle name="集計 14 2 2 4 3" xfId="38827"/>
    <cellStyle name="集計 14 2 2 4 3 2" xfId="38828"/>
    <cellStyle name="集計 14 2 2 4 3 3" xfId="38829"/>
    <cellStyle name="集計 14 2 2 4 4" xfId="38830"/>
    <cellStyle name="集計 14 2 2 4 5" xfId="38831"/>
    <cellStyle name="集計 14 2 2 5" xfId="38832"/>
    <cellStyle name="集計 14 2 2 5 2" xfId="38833"/>
    <cellStyle name="集計 14 2 2 5 2 2" xfId="38834"/>
    <cellStyle name="集計 14 2 2 5 2 3" xfId="38835"/>
    <cellStyle name="集計 14 2 2 5 3" xfId="38836"/>
    <cellStyle name="集計 14 2 2 5 3 2" xfId="38837"/>
    <cellStyle name="集計 14 2 2 5 3 3" xfId="38838"/>
    <cellStyle name="集計 14 2 2 5 4" xfId="38839"/>
    <cellStyle name="集計 14 2 2 5 5" xfId="38840"/>
    <cellStyle name="集計 14 2 2 6" xfId="38841"/>
    <cellStyle name="集計 14 2 2 6 2" xfId="38842"/>
    <cellStyle name="集計 14 2 2 6 2 2" xfId="38843"/>
    <cellStyle name="集計 14 2 2 6 2 3" xfId="38844"/>
    <cellStyle name="集計 14 2 2 6 3" xfId="38845"/>
    <cellStyle name="集計 14 2 2 6 3 2" xfId="38846"/>
    <cellStyle name="集計 14 2 2 6 3 3" xfId="38847"/>
    <cellStyle name="集計 14 2 2 6 4" xfId="38848"/>
    <cellStyle name="集計 14 2 2 6 5" xfId="38849"/>
    <cellStyle name="集計 14 2 2 7" xfId="38850"/>
    <cellStyle name="集計 14 2 2 7 2" xfId="38851"/>
    <cellStyle name="集計 14 2 2 7 3" xfId="38852"/>
    <cellStyle name="集計 14 2 2 8" xfId="38853"/>
    <cellStyle name="集計 14 2 2 8 2" xfId="38854"/>
    <cellStyle name="集計 14 2 2 8 3" xfId="38855"/>
    <cellStyle name="集計 14 2 2 9" xfId="38856"/>
    <cellStyle name="集計 14 2 3" xfId="38857"/>
    <cellStyle name="集計 14 2 3 10" xfId="38858"/>
    <cellStyle name="集計 14 2 3 2" xfId="38859"/>
    <cellStyle name="集計 14 2 3 2 2" xfId="38860"/>
    <cellStyle name="集計 14 2 3 2 2 2" xfId="38861"/>
    <cellStyle name="集計 14 2 3 2 2 3" xfId="38862"/>
    <cellStyle name="集計 14 2 3 2 3" xfId="38863"/>
    <cellStyle name="集計 14 2 3 2 3 2" xfId="38864"/>
    <cellStyle name="集計 14 2 3 2 3 3" xfId="38865"/>
    <cellStyle name="集計 14 2 3 2 4" xfId="38866"/>
    <cellStyle name="集計 14 2 3 2 5" xfId="38867"/>
    <cellStyle name="集計 14 2 3 3" xfId="38868"/>
    <cellStyle name="集計 14 2 3 3 2" xfId="38869"/>
    <cellStyle name="集計 14 2 3 3 2 2" xfId="38870"/>
    <cellStyle name="集計 14 2 3 3 2 3" xfId="38871"/>
    <cellStyle name="集計 14 2 3 3 3" xfId="38872"/>
    <cellStyle name="集計 14 2 3 3 3 2" xfId="38873"/>
    <cellStyle name="集計 14 2 3 3 3 3" xfId="38874"/>
    <cellStyle name="集計 14 2 3 3 4" xfId="38875"/>
    <cellStyle name="集計 14 2 3 3 5" xfId="38876"/>
    <cellStyle name="集計 14 2 3 4" xfId="38877"/>
    <cellStyle name="集計 14 2 3 4 2" xfId="38878"/>
    <cellStyle name="集計 14 2 3 4 2 2" xfId="38879"/>
    <cellStyle name="集計 14 2 3 4 2 3" xfId="38880"/>
    <cellStyle name="集計 14 2 3 4 3" xfId="38881"/>
    <cellStyle name="集計 14 2 3 4 3 2" xfId="38882"/>
    <cellStyle name="集計 14 2 3 4 3 3" xfId="38883"/>
    <cellStyle name="集計 14 2 3 4 4" xfId="38884"/>
    <cellStyle name="集計 14 2 3 4 5" xfId="38885"/>
    <cellStyle name="集計 14 2 3 5" xfId="38886"/>
    <cellStyle name="集計 14 2 3 5 2" xfId="38887"/>
    <cellStyle name="集計 14 2 3 5 2 2" xfId="38888"/>
    <cellStyle name="集計 14 2 3 5 2 3" xfId="38889"/>
    <cellStyle name="集計 14 2 3 5 3" xfId="38890"/>
    <cellStyle name="集計 14 2 3 5 3 2" xfId="38891"/>
    <cellStyle name="集計 14 2 3 5 3 3" xfId="38892"/>
    <cellStyle name="集計 14 2 3 5 4" xfId="38893"/>
    <cellStyle name="集計 14 2 3 5 5" xfId="38894"/>
    <cellStyle name="集計 14 2 3 6" xfId="38895"/>
    <cellStyle name="集計 14 2 3 6 2" xfId="38896"/>
    <cellStyle name="集計 14 2 3 6 2 2" xfId="38897"/>
    <cellStyle name="集計 14 2 3 6 2 3" xfId="38898"/>
    <cellStyle name="集計 14 2 3 6 3" xfId="38899"/>
    <cellStyle name="集計 14 2 3 6 3 2" xfId="38900"/>
    <cellStyle name="集計 14 2 3 6 3 3" xfId="38901"/>
    <cellStyle name="集計 14 2 3 6 4" xfId="38902"/>
    <cellStyle name="集計 14 2 3 6 5" xfId="38903"/>
    <cellStyle name="集計 14 2 3 7" xfId="38904"/>
    <cellStyle name="集計 14 2 3 7 2" xfId="38905"/>
    <cellStyle name="集計 14 2 3 7 3" xfId="38906"/>
    <cellStyle name="集計 14 2 3 8" xfId="38907"/>
    <cellStyle name="集計 14 2 3 8 2" xfId="38908"/>
    <cellStyle name="集計 14 2 3 8 3" xfId="38909"/>
    <cellStyle name="集計 14 2 3 9" xfId="38910"/>
    <cellStyle name="集計 14 2 4" xfId="38911"/>
    <cellStyle name="集計 14 2 4 2" xfId="38912"/>
    <cellStyle name="集計 14 2 4 2 2" xfId="38913"/>
    <cellStyle name="集計 14 2 4 2 3" xfId="38914"/>
    <cellStyle name="集計 14 2 4 3" xfId="38915"/>
    <cellStyle name="集計 14 2 4 3 2" xfId="38916"/>
    <cellStyle name="集計 14 2 4 3 3" xfId="38917"/>
    <cellStyle name="集計 14 2 4 4" xfId="38918"/>
    <cellStyle name="集計 14 2 4 5" xfId="38919"/>
    <cellStyle name="集計 14 2 5" xfId="38920"/>
    <cellStyle name="集計 14 2 5 2" xfId="38921"/>
    <cellStyle name="集計 14 2 5 2 2" xfId="38922"/>
    <cellStyle name="集計 14 2 5 2 3" xfId="38923"/>
    <cellStyle name="集計 14 2 5 3" xfId="38924"/>
    <cellStyle name="集計 14 2 5 3 2" xfId="38925"/>
    <cellStyle name="集計 14 2 5 3 3" xfId="38926"/>
    <cellStyle name="集計 14 2 5 4" xfId="38927"/>
    <cellStyle name="集計 14 2 5 5" xfId="38928"/>
    <cellStyle name="集計 14 2 6" xfId="38929"/>
    <cellStyle name="集計 14 2 6 2" xfId="38930"/>
    <cellStyle name="集計 14 2 6 2 2" xfId="38931"/>
    <cellStyle name="集計 14 2 6 2 3" xfId="38932"/>
    <cellStyle name="集計 14 2 6 3" xfId="38933"/>
    <cellStyle name="集計 14 2 6 3 2" xfId="38934"/>
    <cellStyle name="集計 14 2 6 3 3" xfId="38935"/>
    <cellStyle name="集計 14 2 6 4" xfId="38936"/>
    <cellStyle name="集計 14 2 6 5" xfId="38937"/>
    <cellStyle name="集計 14 2 7" xfId="38938"/>
    <cellStyle name="集計 14 2 7 2" xfId="38939"/>
    <cellStyle name="集計 14 2 7 3" xfId="38940"/>
    <cellStyle name="集計 14 2 8" xfId="38941"/>
    <cellStyle name="集計 14 2 9" xfId="38942"/>
    <cellStyle name="集計 14 3" xfId="38943"/>
    <cellStyle name="集計 14 3 10" xfId="38944"/>
    <cellStyle name="集計 14 3 2" xfId="38945"/>
    <cellStyle name="集計 14 3 2 2" xfId="38946"/>
    <cellStyle name="集計 14 3 2 2 2" xfId="38947"/>
    <cellStyle name="集計 14 3 2 2 3" xfId="38948"/>
    <cellStyle name="集計 14 3 2 3" xfId="38949"/>
    <cellStyle name="集計 14 3 2 3 2" xfId="38950"/>
    <cellStyle name="集計 14 3 2 3 3" xfId="38951"/>
    <cellStyle name="集計 14 3 2 4" xfId="38952"/>
    <cellStyle name="集計 14 3 2 5" xfId="38953"/>
    <cellStyle name="集計 14 3 3" xfId="38954"/>
    <cellStyle name="集計 14 3 3 2" xfId="38955"/>
    <cellStyle name="集計 14 3 3 2 2" xfId="38956"/>
    <cellStyle name="集計 14 3 3 2 3" xfId="38957"/>
    <cellStyle name="集計 14 3 3 3" xfId="38958"/>
    <cellStyle name="集計 14 3 3 3 2" xfId="38959"/>
    <cellStyle name="集計 14 3 3 3 3" xfId="38960"/>
    <cellStyle name="集計 14 3 3 4" xfId="38961"/>
    <cellStyle name="集計 14 3 3 5" xfId="38962"/>
    <cellStyle name="集計 14 3 4" xfId="38963"/>
    <cellStyle name="集計 14 3 4 2" xfId="38964"/>
    <cellStyle name="集計 14 3 4 2 2" xfId="38965"/>
    <cellStyle name="集計 14 3 4 2 3" xfId="38966"/>
    <cellStyle name="集計 14 3 4 3" xfId="38967"/>
    <cellStyle name="集計 14 3 4 3 2" xfId="38968"/>
    <cellStyle name="集計 14 3 4 3 3" xfId="38969"/>
    <cellStyle name="集計 14 3 4 4" xfId="38970"/>
    <cellStyle name="集計 14 3 4 5" xfId="38971"/>
    <cellStyle name="集計 14 3 5" xfId="38972"/>
    <cellStyle name="集計 14 3 5 2" xfId="38973"/>
    <cellStyle name="集計 14 3 5 2 2" xfId="38974"/>
    <cellStyle name="集計 14 3 5 2 3" xfId="38975"/>
    <cellStyle name="集計 14 3 5 3" xfId="38976"/>
    <cellStyle name="集計 14 3 5 3 2" xfId="38977"/>
    <cellStyle name="集計 14 3 5 3 3" xfId="38978"/>
    <cellStyle name="集計 14 3 5 4" xfId="38979"/>
    <cellStyle name="集計 14 3 5 5" xfId="38980"/>
    <cellStyle name="集計 14 3 6" xfId="38981"/>
    <cellStyle name="集計 14 3 6 2" xfId="38982"/>
    <cellStyle name="集計 14 3 6 2 2" xfId="38983"/>
    <cellStyle name="集計 14 3 6 2 3" xfId="38984"/>
    <cellStyle name="集計 14 3 6 3" xfId="38985"/>
    <cellStyle name="集計 14 3 6 3 2" xfId="38986"/>
    <cellStyle name="集計 14 3 6 3 3" xfId="38987"/>
    <cellStyle name="集計 14 3 6 4" xfId="38988"/>
    <cellStyle name="集計 14 3 6 5" xfId="38989"/>
    <cellStyle name="集計 14 3 7" xfId="38990"/>
    <cellStyle name="集計 14 3 7 2" xfId="38991"/>
    <cellStyle name="集計 14 3 7 3" xfId="38992"/>
    <cellStyle name="集計 14 3 8" xfId="38993"/>
    <cellStyle name="集計 14 3 8 2" xfId="38994"/>
    <cellStyle name="集計 14 3 8 3" xfId="38995"/>
    <cellStyle name="集計 14 3 9" xfId="38996"/>
    <cellStyle name="集計 14 4" xfId="38997"/>
    <cellStyle name="集計 14 4 10" xfId="38998"/>
    <cellStyle name="集計 14 4 2" xfId="38999"/>
    <cellStyle name="集計 14 4 2 2" xfId="39000"/>
    <cellStyle name="集計 14 4 2 2 2" xfId="39001"/>
    <cellStyle name="集計 14 4 2 2 3" xfId="39002"/>
    <cellStyle name="集計 14 4 2 3" xfId="39003"/>
    <cellStyle name="集計 14 4 2 3 2" xfId="39004"/>
    <cellStyle name="集計 14 4 2 3 3" xfId="39005"/>
    <cellStyle name="集計 14 4 2 4" xfId="39006"/>
    <cellStyle name="集計 14 4 2 5" xfId="39007"/>
    <cellStyle name="集計 14 4 3" xfId="39008"/>
    <cellStyle name="集計 14 4 3 2" xfId="39009"/>
    <cellStyle name="集計 14 4 3 2 2" xfId="39010"/>
    <cellStyle name="集計 14 4 3 2 3" xfId="39011"/>
    <cellStyle name="集計 14 4 3 3" xfId="39012"/>
    <cellStyle name="集計 14 4 3 3 2" xfId="39013"/>
    <cellStyle name="集計 14 4 3 3 3" xfId="39014"/>
    <cellStyle name="集計 14 4 3 4" xfId="39015"/>
    <cellStyle name="集計 14 4 3 5" xfId="39016"/>
    <cellStyle name="集計 14 4 4" xfId="39017"/>
    <cellStyle name="集計 14 4 4 2" xfId="39018"/>
    <cellStyle name="集計 14 4 4 2 2" xfId="39019"/>
    <cellStyle name="集計 14 4 4 2 3" xfId="39020"/>
    <cellStyle name="集計 14 4 4 3" xfId="39021"/>
    <cellStyle name="集計 14 4 4 3 2" xfId="39022"/>
    <cellStyle name="集計 14 4 4 3 3" xfId="39023"/>
    <cellStyle name="集計 14 4 4 4" xfId="39024"/>
    <cellStyle name="集計 14 4 4 5" xfId="39025"/>
    <cellStyle name="集計 14 4 5" xfId="39026"/>
    <cellStyle name="集計 14 4 5 2" xfId="39027"/>
    <cellStyle name="集計 14 4 5 2 2" xfId="39028"/>
    <cellStyle name="集計 14 4 5 2 3" xfId="39029"/>
    <cellStyle name="集計 14 4 5 3" xfId="39030"/>
    <cellStyle name="集計 14 4 5 3 2" xfId="39031"/>
    <cellStyle name="集計 14 4 5 3 3" xfId="39032"/>
    <cellStyle name="集計 14 4 5 4" xfId="39033"/>
    <cellStyle name="集計 14 4 5 5" xfId="39034"/>
    <cellStyle name="集計 14 4 6" xfId="39035"/>
    <cellStyle name="集計 14 4 6 2" xfId="39036"/>
    <cellStyle name="集計 14 4 6 2 2" xfId="39037"/>
    <cellStyle name="集計 14 4 6 2 3" xfId="39038"/>
    <cellStyle name="集計 14 4 6 3" xfId="39039"/>
    <cellStyle name="集計 14 4 6 3 2" xfId="39040"/>
    <cellStyle name="集計 14 4 6 3 3" xfId="39041"/>
    <cellStyle name="集計 14 4 6 4" xfId="39042"/>
    <cellStyle name="集計 14 4 6 5" xfId="39043"/>
    <cellStyle name="集計 14 4 7" xfId="39044"/>
    <cellStyle name="集計 14 4 7 2" xfId="39045"/>
    <cellStyle name="集計 14 4 7 3" xfId="39046"/>
    <cellStyle name="集計 14 4 8" xfId="39047"/>
    <cellStyle name="集計 14 4 8 2" xfId="39048"/>
    <cellStyle name="集計 14 4 8 3" xfId="39049"/>
    <cellStyle name="集計 14 4 9" xfId="39050"/>
    <cellStyle name="集計 14 5" xfId="39051"/>
    <cellStyle name="集計 14 5 2" xfId="39052"/>
    <cellStyle name="集計 14 5 2 2" xfId="39053"/>
    <cellStyle name="集計 14 5 2 3" xfId="39054"/>
    <cellStyle name="集計 14 5 3" xfId="39055"/>
    <cellStyle name="集計 14 5 3 2" xfId="39056"/>
    <cellStyle name="集計 14 5 3 3" xfId="39057"/>
    <cellStyle name="集計 14 5 4" xfId="39058"/>
    <cellStyle name="集計 14 5 5" xfId="39059"/>
    <cellStyle name="集計 14 6" xfId="39060"/>
    <cellStyle name="集計 14 6 2" xfId="39061"/>
    <cellStyle name="集計 14 6 2 2" xfId="39062"/>
    <cellStyle name="集計 14 6 2 3" xfId="39063"/>
    <cellStyle name="集計 14 6 3" xfId="39064"/>
    <cellStyle name="集計 14 6 3 2" xfId="39065"/>
    <cellStyle name="集計 14 6 3 3" xfId="39066"/>
    <cellStyle name="集計 14 6 4" xfId="39067"/>
    <cellStyle name="集計 14 6 5" xfId="39068"/>
    <cellStyle name="集計 14 7" xfId="39069"/>
    <cellStyle name="集計 14 7 2" xfId="39070"/>
    <cellStyle name="集計 14 7 2 2" xfId="39071"/>
    <cellStyle name="集計 14 7 2 3" xfId="39072"/>
    <cellStyle name="集計 14 7 3" xfId="39073"/>
    <cellStyle name="集計 14 7 3 2" xfId="39074"/>
    <cellStyle name="集計 14 7 3 3" xfId="39075"/>
    <cellStyle name="集計 14 7 4" xfId="39076"/>
    <cellStyle name="集計 14 7 5" xfId="39077"/>
    <cellStyle name="集計 14 8" xfId="39078"/>
    <cellStyle name="集計 14 8 2" xfId="39079"/>
    <cellStyle name="集計 14 8 3" xfId="39080"/>
    <cellStyle name="集計 14 9" xfId="39081"/>
    <cellStyle name="集計 15" xfId="39082"/>
    <cellStyle name="集計 15 10" xfId="39083"/>
    <cellStyle name="集計 15 11" xfId="39084"/>
    <cellStyle name="集計 15 12" xfId="46133"/>
    <cellStyle name="集計 15 13" xfId="46368"/>
    <cellStyle name="集計 15 2" xfId="39085"/>
    <cellStyle name="集計 15 2 10" xfId="46305"/>
    <cellStyle name="集計 15 2 11" xfId="46537"/>
    <cellStyle name="集計 15 2 2" xfId="39086"/>
    <cellStyle name="集計 15 2 2 10" xfId="39087"/>
    <cellStyle name="集計 15 2 2 2" xfId="39088"/>
    <cellStyle name="集計 15 2 2 2 2" xfId="39089"/>
    <cellStyle name="集計 15 2 2 2 2 2" xfId="39090"/>
    <cellStyle name="集計 15 2 2 2 2 3" xfId="39091"/>
    <cellStyle name="集計 15 2 2 2 3" xfId="39092"/>
    <cellStyle name="集計 15 2 2 2 3 2" xfId="39093"/>
    <cellStyle name="集計 15 2 2 2 3 3" xfId="39094"/>
    <cellStyle name="集計 15 2 2 2 4" xfId="39095"/>
    <cellStyle name="集計 15 2 2 2 5" xfId="39096"/>
    <cellStyle name="集計 15 2 2 3" xfId="39097"/>
    <cellStyle name="集計 15 2 2 3 2" xfId="39098"/>
    <cellStyle name="集計 15 2 2 3 2 2" xfId="39099"/>
    <cellStyle name="集計 15 2 2 3 2 3" xfId="39100"/>
    <cellStyle name="集計 15 2 2 3 3" xfId="39101"/>
    <cellStyle name="集計 15 2 2 3 3 2" xfId="39102"/>
    <cellStyle name="集計 15 2 2 3 3 3" xfId="39103"/>
    <cellStyle name="集計 15 2 2 3 4" xfId="39104"/>
    <cellStyle name="集計 15 2 2 3 5" xfId="39105"/>
    <cellStyle name="集計 15 2 2 4" xfId="39106"/>
    <cellStyle name="集計 15 2 2 4 2" xfId="39107"/>
    <cellStyle name="集計 15 2 2 4 2 2" xfId="39108"/>
    <cellStyle name="集計 15 2 2 4 2 3" xfId="39109"/>
    <cellStyle name="集計 15 2 2 4 3" xfId="39110"/>
    <cellStyle name="集計 15 2 2 4 3 2" xfId="39111"/>
    <cellStyle name="集計 15 2 2 4 3 3" xfId="39112"/>
    <cellStyle name="集計 15 2 2 4 4" xfId="39113"/>
    <cellStyle name="集計 15 2 2 4 5" xfId="39114"/>
    <cellStyle name="集計 15 2 2 5" xfId="39115"/>
    <cellStyle name="集計 15 2 2 5 2" xfId="39116"/>
    <cellStyle name="集計 15 2 2 5 2 2" xfId="39117"/>
    <cellStyle name="集計 15 2 2 5 2 3" xfId="39118"/>
    <cellStyle name="集計 15 2 2 5 3" xfId="39119"/>
    <cellStyle name="集計 15 2 2 5 3 2" xfId="39120"/>
    <cellStyle name="集計 15 2 2 5 3 3" xfId="39121"/>
    <cellStyle name="集計 15 2 2 5 4" xfId="39122"/>
    <cellStyle name="集計 15 2 2 5 5" xfId="39123"/>
    <cellStyle name="集計 15 2 2 6" xfId="39124"/>
    <cellStyle name="集計 15 2 2 6 2" xfId="39125"/>
    <cellStyle name="集計 15 2 2 6 2 2" xfId="39126"/>
    <cellStyle name="集計 15 2 2 6 2 3" xfId="39127"/>
    <cellStyle name="集計 15 2 2 6 3" xfId="39128"/>
    <cellStyle name="集計 15 2 2 6 3 2" xfId="39129"/>
    <cellStyle name="集計 15 2 2 6 3 3" xfId="39130"/>
    <cellStyle name="集計 15 2 2 6 4" xfId="39131"/>
    <cellStyle name="集計 15 2 2 6 5" xfId="39132"/>
    <cellStyle name="集計 15 2 2 7" xfId="39133"/>
    <cellStyle name="集計 15 2 2 7 2" xfId="39134"/>
    <cellStyle name="集計 15 2 2 7 3" xfId="39135"/>
    <cellStyle name="集計 15 2 2 8" xfId="39136"/>
    <cellStyle name="集計 15 2 2 8 2" xfId="39137"/>
    <cellStyle name="集計 15 2 2 8 3" xfId="39138"/>
    <cellStyle name="集計 15 2 2 9" xfId="39139"/>
    <cellStyle name="集計 15 2 3" xfId="39140"/>
    <cellStyle name="集計 15 2 3 10" xfId="39141"/>
    <cellStyle name="集計 15 2 3 2" xfId="39142"/>
    <cellStyle name="集計 15 2 3 2 2" xfId="39143"/>
    <cellStyle name="集計 15 2 3 2 2 2" xfId="39144"/>
    <cellStyle name="集計 15 2 3 2 2 3" xfId="39145"/>
    <cellStyle name="集計 15 2 3 2 3" xfId="39146"/>
    <cellStyle name="集計 15 2 3 2 3 2" xfId="39147"/>
    <cellStyle name="集計 15 2 3 2 3 3" xfId="39148"/>
    <cellStyle name="集計 15 2 3 2 4" xfId="39149"/>
    <cellStyle name="集計 15 2 3 2 5" xfId="39150"/>
    <cellStyle name="集計 15 2 3 3" xfId="39151"/>
    <cellStyle name="集計 15 2 3 3 2" xfId="39152"/>
    <cellStyle name="集計 15 2 3 3 2 2" xfId="39153"/>
    <cellStyle name="集計 15 2 3 3 2 3" xfId="39154"/>
    <cellStyle name="集計 15 2 3 3 3" xfId="39155"/>
    <cellStyle name="集計 15 2 3 3 3 2" xfId="39156"/>
    <cellStyle name="集計 15 2 3 3 3 3" xfId="39157"/>
    <cellStyle name="集計 15 2 3 3 4" xfId="39158"/>
    <cellStyle name="集計 15 2 3 3 5" xfId="39159"/>
    <cellStyle name="集計 15 2 3 4" xfId="39160"/>
    <cellStyle name="集計 15 2 3 4 2" xfId="39161"/>
    <cellStyle name="集計 15 2 3 4 2 2" xfId="39162"/>
    <cellStyle name="集計 15 2 3 4 2 3" xfId="39163"/>
    <cellStyle name="集計 15 2 3 4 3" xfId="39164"/>
    <cellStyle name="集計 15 2 3 4 3 2" xfId="39165"/>
    <cellStyle name="集計 15 2 3 4 3 3" xfId="39166"/>
    <cellStyle name="集計 15 2 3 4 4" xfId="39167"/>
    <cellStyle name="集計 15 2 3 4 5" xfId="39168"/>
    <cellStyle name="集計 15 2 3 5" xfId="39169"/>
    <cellStyle name="集計 15 2 3 5 2" xfId="39170"/>
    <cellStyle name="集計 15 2 3 5 2 2" xfId="39171"/>
    <cellStyle name="集計 15 2 3 5 2 3" xfId="39172"/>
    <cellStyle name="集計 15 2 3 5 3" xfId="39173"/>
    <cellStyle name="集計 15 2 3 5 3 2" xfId="39174"/>
    <cellStyle name="集計 15 2 3 5 3 3" xfId="39175"/>
    <cellStyle name="集計 15 2 3 5 4" xfId="39176"/>
    <cellStyle name="集計 15 2 3 5 5" xfId="39177"/>
    <cellStyle name="集計 15 2 3 6" xfId="39178"/>
    <cellStyle name="集計 15 2 3 6 2" xfId="39179"/>
    <cellStyle name="集計 15 2 3 6 2 2" xfId="39180"/>
    <cellStyle name="集計 15 2 3 6 2 3" xfId="39181"/>
    <cellStyle name="集計 15 2 3 6 3" xfId="39182"/>
    <cellStyle name="集計 15 2 3 6 3 2" xfId="39183"/>
    <cellStyle name="集計 15 2 3 6 3 3" xfId="39184"/>
    <cellStyle name="集計 15 2 3 6 4" xfId="39185"/>
    <cellStyle name="集計 15 2 3 6 5" xfId="39186"/>
    <cellStyle name="集計 15 2 3 7" xfId="39187"/>
    <cellStyle name="集計 15 2 3 7 2" xfId="39188"/>
    <cellStyle name="集計 15 2 3 7 3" xfId="39189"/>
    <cellStyle name="集計 15 2 3 8" xfId="39190"/>
    <cellStyle name="集計 15 2 3 8 2" xfId="39191"/>
    <cellStyle name="集計 15 2 3 8 3" xfId="39192"/>
    <cellStyle name="集計 15 2 3 9" xfId="39193"/>
    <cellStyle name="集計 15 2 4" xfId="39194"/>
    <cellStyle name="集計 15 2 4 2" xfId="39195"/>
    <cellStyle name="集計 15 2 4 2 2" xfId="39196"/>
    <cellStyle name="集計 15 2 4 2 3" xfId="39197"/>
    <cellStyle name="集計 15 2 4 3" xfId="39198"/>
    <cellStyle name="集計 15 2 4 3 2" xfId="39199"/>
    <cellStyle name="集計 15 2 4 3 3" xfId="39200"/>
    <cellStyle name="集計 15 2 4 4" xfId="39201"/>
    <cellStyle name="集計 15 2 4 5" xfId="39202"/>
    <cellStyle name="集計 15 2 5" xfId="39203"/>
    <cellStyle name="集計 15 2 5 2" xfId="39204"/>
    <cellStyle name="集計 15 2 5 2 2" xfId="39205"/>
    <cellStyle name="集計 15 2 5 2 3" xfId="39206"/>
    <cellStyle name="集計 15 2 5 3" xfId="39207"/>
    <cellStyle name="集計 15 2 5 3 2" xfId="39208"/>
    <cellStyle name="集計 15 2 5 3 3" xfId="39209"/>
    <cellStyle name="集計 15 2 5 4" xfId="39210"/>
    <cellStyle name="集計 15 2 5 5" xfId="39211"/>
    <cellStyle name="集計 15 2 6" xfId="39212"/>
    <cellStyle name="集計 15 2 6 2" xfId="39213"/>
    <cellStyle name="集計 15 2 6 2 2" xfId="39214"/>
    <cellStyle name="集計 15 2 6 2 3" xfId="39215"/>
    <cellStyle name="集計 15 2 6 3" xfId="39216"/>
    <cellStyle name="集計 15 2 6 3 2" xfId="39217"/>
    <cellStyle name="集計 15 2 6 3 3" xfId="39218"/>
    <cellStyle name="集計 15 2 6 4" xfId="39219"/>
    <cellStyle name="集計 15 2 6 5" xfId="39220"/>
    <cellStyle name="集計 15 2 7" xfId="39221"/>
    <cellStyle name="集計 15 2 7 2" xfId="39222"/>
    <cellStyle name="集計 15 2 7 3" xfId="39223"/>
    <cellStyle name="集計 15 2 8" xfId="39224"/>
    <cellStyle name="集計 15 2 9" xfId="39225"/>
    <cellStyle name="集計 15 3" xfId="39226"/>
    <cellStyle name="集計 15 3 10" xfId="39227"/>
    <cellStyle name="集計 15 3 2" xfId="39228"/>
    <cellStyle name="集計 15 3 2 2" xfId="39229"/>
    <cellStyle name="集計 15 3 2 2 2" xfId="39230"/>
    <cellStyle name="集計 15 3 2 2 3" xfId="39231"/>
    <cellStyle name="集計 15 3 2 3" xfId="39232"/>
    <cellStyle name="集計 15 3 2 3 2" xfId="39233"/>
    <cellStyle name="集計 15 3 2 3 3" xfId="39234"/>
    <cellStyle name="集計 15 3 2 4" xfId="39235"/>
    <cellStyle name="集計 15 3 2 5" xfId="39236"/>
    <cellStyle name="集計 15 3 3" xfId="39237"/>
    <cellStyle name="集計 15 3 3 2" xfId="39238"/>
    <cellStyle name="集計 15 3 3 2 2" xfId="39239"/>
    <cellStyle name="集計 15 3 3 2 3" xfId="39240"/>
    <cellStyle name="集計 15 3 3 3" xfId="39241"/>
    <cellStyle name="集計 15 3 3 3 2" xfId="39242"/>
    <cellStyle name="集計 15 3 3 3 3" xfId="39243"/>
    <cellStyle name="集計 15 3 3 4" xfId="39244"/>
    <cellStyle name="集計 15 3 3 5" xfId="39245"/>
    <cellStyle name="集計 15 3 4" xfId="39246"/>
    <cellStyle name="集計 15 3 4 2" xfId="39247"/>
    <cellStyle name="集計 15 3 4 2 2" xfId="39248"/>
    <cellStyle name="集計 15 3 4 2 3" xfId="39249"/>
    <cellStyle name="集計 15 3 4 3" xfId="39250"/>
    <cellStyle name="集計 15 3 4 3 2" xfId="39251"/>
    <cellStyle name="集計 15 3 4 3 3" xfId="39252"/>
    <cellStyle name="集計 15 3 4 4" xfId="39253"/>
    <cellStyle name="集計 15 3 4 5" xfId="39254"/>
    <cellStyle name="集計 15 3 5" xfId="39255"/>
    <cellStyle name="集計 15 3 5 2" xfId="39256"/>
    <cellStyle name="集計 15 3 5 2 2" xfId="39257"/>
    <cellStyle name="集計 15 3 5 2 3" xfId="39258"/>
    <cellStyle name="集計 15 3 5 3" xfId="39259"/>
    <cellStyle name="集計 15 3 5 3 2" xfId="39260"/>
    <cellStyle name="集計 15 3 5 3 3" xfId="39261"/>
    <cellStyle name="集計 15 3 5 4" xfId="39262"/>
    <cellStyle name="集計 15 3 5 5" xfId="39263"/>
    <cellStyle name="集計 15 3 6" xfId="39264"/>
    <cellStyle name="集計 15 3 6 2" xfId="39265"/>
    <cellStyle name="集計 15 3 6 2 2" xfId="39266"/>
    <cellStyle name="集計 15 3 6 2 3" xfId="39267"/>
    <cellStyle name="集計 15 3 6 3" xfId="39268"/>
    <cellStyle name="集計 15 3 6 3 2" xfId="39269"/>
    <cellStyle name="集計 15 3 6 3 3" xfId="39270"/>
    <cellStyle name="集計 15 3 6 4" xfId="39271"/>
    <cellStyle name="集計 15 3 6 5" xfId="39272"/>
    <cellStyle name="集計 15 3 7" xfId="39273"/>
    <cellStyle name="集計 15 3 7 2" xfId="39274"/>
    <cellStyle name="集計 15 3 7 3" xfId="39275"/>
    <cellStyle name="集計 15 3 8" xfId="39276"/>
    <cellStyle name="集計 15 3 8 2" xfId="39277"/>
    <cellStyle name="集計 15 3 8 3" xfId="39278"/>
    <cellStyle name="集計 15 3 9" xfId="39279"/>
    <cellStyle name="集計 15 4" xfId="39280"/>
    <cellStyle name="集計 15 4 10" xfId="39281"/>
    <cellStyle name="集計 15 4 2" xfId="39282"/>
    <cellStyle name="集計 15 4 2 2" xfId="39283"/>
    <cellStyle name="集計 15 4 2 2 2" xfId="39284"/>
    <cellStyle name="集計 15 4 2 2 3" xfId="39285"/>
    <cellStyle name="集計 15 4 2 3" xfId="39286"/>
    <cellStyle name="集計 15 4 2 3 2" xfId="39287"/>
    <cellStyle name="集計 15 4 2 3 3" xfId="39288"/>
    <cellStyle name="集計 15 4 2 4" xfId="39289"/>
    <cellStyle name="集計 15 4 2 5" xfId="39290"/>
    <cellStyle name="集計 15 4 3" xfId="39291"/>
    <cellStyle name="集計 15 4 3 2" xfId="39292"/>
    <cellStyle name="集計 15 4 3 2 2" xfId="39293"/>
    <cellStyle name="集計 15 4 3 2 3" xfId="39294"/>
    <cellStyle name="集計 15 4 3 3" xfId="39295"/>
    <cellStyle name="集計 15 4 3 3 2" xfId="39296"/>
    <cellStyle name="集計 15 4 3 3 3" xfId="39297"/>
    <cellStyle name="集計 15 4 3 4" xfId="39298"/>
    <cellStyle name="集計 15 4 3 5" xfId="39299"/>
    <cellStyle name="集計 15 4 4" xfId="39300"/>
    <cellStyle name="集計 15 4 4 2" xfId="39301"/>
    <cellStyle name="集計 15 4 4 2 2" xfId="39302"/>
    <cellStyle name="集計 15 4 4 2 3" xfId="39303"/>
    <cellStyle name="集計 15 4 4 3" xfId="39304"/>
    <cellStyle name="集計 15 4 4 3 2" xfId="39305"/>
    <cellStyle name="集計 15 4 4 3 3" xfId="39306"/>
    <cellStyle name="集計 15 4 4 4" xfId="39307"/>
    <cellStyle name="集計 15 4 4 5" xfId="39308"/>
    <cellStyle name="集計 15 4 5" xfId="39309"/>
    <cellStyle name="集計 15 4 5 2" xfId="39310"/>
    <cellStyle name="集計 15 4 5 2 2" xfId="39311"/>
    <cellStyle name="集計 15 4 5 2 3" xfId="39312"/>
    <cellStyle name="集計 15 4 5 3" xfId="39313"/>
    <cellStyle name="集計 15 4 5 3 2" xfId="39314"/>
    <cellStyle name="集計 15 4 5 3 3" xfId="39315"/>
    <cellStyle name="集計 15 4 5 4" xfId="39316"/>
    <cellStyle name="集計 15 4 5 5" xfId="39317"/>
    <cellStyle name="集計 15 4 6" xfId="39318"/>
    <cellStyle name="集計 15 4 6 2" xfId="39319"/>
    <cellStyle name="集計 15 4 6 2 2" xfId="39320"/>
    <cellStyle name="集計 15 4 6 2 3" xfId="39321"/>
    <cellStyle name="集計 15 4 6 3" xfId="39322"/>
    <cellStyle name="集計 15 4 6 3 2" xfId="39323"/>
    <cellStyle name="集計 15 4 6 3 3" xfId="39324"/>
    <cellStyle name="集計 15 4 6 4" xfId="39325"/>
    <cellStyle name="集計 15 4 6 5" xfId="39326"/>
    <cellStyle name="集計 15 4 7" xfId="39327"/>
    <cellStyle name="集計 15 4 7 2" xfId="39328"/>
    <cellStyle name="集計 15 4 7 3" xfId="39329"/>
    <cellStyle name="集計 15 4 8" xfId="39330"/>
    <cellStyle name="集計 15 4 8 2" xfId="39331"/>
    <cellStyle name="集計 15 4 8 3" xfId="39332"/>
    <cellStyle name="集計 15 4 9" xfId="39333"/>
    <cellStyle name="集計 15 5" xfId="39334"/>
    <cellStyle name="集計 15 5 2" xfId="39335"/>
    <cellStyle name="集計 15 5 2 2" xfId="39336"/>
    <cellStyle name="集計 15 5 2 3" xfId="39337"/>
    <cellStyle name="集計 15 5 3" xfId="39338"/>
    <cellStyle name="集計 15 5 3 2" xfId="39339"/>
    <cellStyle name="集計 15 5 3 3" xfId="39340"/>
    <cellStyle name="集計 15 5 4" xfId="39341"/>
    <cellStyle name="集計 15 5 5" xfId="39342"/>
    <cellStyle name="集計 15 6" xfId="39343"/>
    <cellStyle name="集計 15 6 2" xfId="39344"/>
    <cellStyle name="集計 15 6 2 2" xfId="39345"/>
    <cellStyle name="集計 15 6 2 3" xfId="39346"/>
    <cellStyle name="集計 15 6 3" xfId="39347"/>
    <cellStyle name="集計 15 6 3 2" xfId="39348"/>
    <cellStyle name="集計 15 6 3 3" xfId="39349"/>
    <cellStyle name="集計 15 6 4" xfId="39350"/>
    <cellStyle name="集計 15 6 5" xfId="39351"/>
    <cellStyle name="集計 15 7" xfId="39352"/>
    <cellStyle name="集計 15 7 2" xfId="39353"/>
    <cellStyle name="集計 15 7 2 2" xfId="39354"/>
    <cellStyle name="集計 15 7 2 3" xfId="39355"/>
    <cellStyle name="集計 15 7 3" xfId="39356"/>
    <cellStyle name="集計 15 7 3 2" xfId="39357"/>
    <cellStyle name="集計 15 7 3 3" xfId="39358"/>
    <cellStyle name="集計 15 7 4" xfId="39359"/>
    <cellStyle name="集計 15 7 5" xfId="39360"/>
    <cellStyle name="集計 15 8" xfId="39361"/>
    <cellStyle name="集計 15 8 2" xfId="39362"/>
    <cellStyle name="集計 15 8 3" xfId="39363"/>
    <cellStyle name="集計 15 9" xfId="39364"/>
    <cellStyle name="集計 16" xfId="39365"/>
    <cellStyle name="集計 16 10" xfId="39366"/>
    <cellStyle name="集計 16 11" xfId="39367"/>
    <cellStyle name="集計 16 12" xfId="46134"/>
    <cellStyle name="集計 16 13" xfId="46369"/>
    <cellStyle name="集計 16 2" xfId="39368"/>
    <cellStyle name="集計 16 2 10" xfId="46306"/>
    <cellStyle name="集計 16 2 11" xfId="46538"/>
    <cellStyle name="集計 16 2 2" xfId="39369"/>
    <cellStyle name="集計 16 2 2 10" xfId="39370"/>
    <cellStyle name="集計 16 2 2 2" xfId="39371"/>
    <cellStyle name="集計 16 2 2 2 2" xfId="39372"/>
    <cellStyle name="集計 16 2 2 2 2 2" xfId="39373"/>
    <cellStyle name="集計 16 2 2 2 2 3" xfId="39374"/>
    <cellStyle name="集計 16 2 2 2 3" xfId="39375"/>
    <cellStyle name="集計 16 2 2 2 3 2" xfId="39376"/>
    <cellStyle name="集計 16 2 2 2 3 3" xfId="39377"/>
    <cellStyle name="集計 16 2 2 2 4" xfId="39378"/>
    <cellStyle name="集計 16 2 2 2 5" xfId="39379"/>
    <cellStyle name="集計 16 2 2 3" xfId="39380"/>
    <cellStyle name="集計 16 2 2 3 2" xfId="39381"/>
    <cellStyle name="集計 16 2 2 3 2 2" xfId="39382"/>
    <cellStyle name="集計 16 2 2 3 2 3" xfId="39383"/>
    <cellStyle name="集計 16 2 2 3 3" xfId="39384"/>
    <cellStyle name="集計 16 2 2 3 3 2" xfId="39385"/>
    <cellStyle name="集計 16 2 2 3 3 3" xfId="39386"/>
    <cellStyle name="集計 16 2 2 3 4" xfId="39387"/>
    <cellStyle name="集計 16 2 2 3 5" xfId="39388"/>
    <cellStyle name="集計 16 2 2 4" xfId="39389"/>
    <cellStyle name="集計 16 2 2 4 2" xfId="39390"/>
    <cellStyle name="集計 16 2 2 4 2 2" xfId="39391"/>
    <cellStyle name="集計 16 2 2 4 2 3" xfId="39392"/>
    <cellStyle name="集計 16 2 2 4 3" xfId="39393"/>
    <cellStyle name="集計 16 2 2 4 3 2" xfId="39394"/>
    <cellStyle name="集計 16 2 2 4 3 3" xfId="39395"/>
    <cellStyle name="集計 16 2 2 4 4" xfId="39396"/>
    <cellStyle name="集計 16 2 2 4 5" xfId="39397"/>
    <cellStyle name="集計 16 2 2 5" xfId="39398"/>
    <cellStyle name="集計 16 2 2 5 2" xfId="39399"/>
    <cellStyle name="集計 16 2 2 5 2 2" xfId="39400"/>
    <cellStyle name="集計 16 2 2 5 2 3" xfId="39401"/>
    <cellStyle name="集計 16 2 2 5 3" xfId="39402"/>
    <cellStyle name="集計 16 2 2 5 3 2" xfId="39403"/>
    <cellStyle name="集計 16 2 2 5 3 3" xfId="39404"/>
    <cellStyle name="集計 16 2 2 5 4" xfId="39405"/>
    <cellStyle name="集計 16 2 2 5 5" xfId="39406"/>
    <cellStyle name="集計 16 2 2 6" xfId="39407"/>
    <cellStyle name="集計 16 2 2 6 2" xfId="39408"/>
    <cellStyle name="集計 16 2 2 6 2 2" xfId="39409"/>
    <cellStyle name="集計 16 2 2 6 2 3" xfId="39410"/>
    <cellStyle name="集計 16 2 2 6 3" xfId="39411"/>
    <cellStyle name="集計 16 2 2 6 3 2" xfId="39412"/>
    <cellStyle name="集計 16 2 2 6 3 3" xfId="39413"/>
    <cellStyle name="集計 16 2 2 6 4" xfId="39414"/>
    <cellStyle name="集計 16 2 2 6 5" xfId="39415"/>
    <cellStyle name="集計 16 2 2 7" xfId="39416"/>
    <cellStyle name="集計 16 2 2 7 2" xfId="39417"/>
    <cellStyle name="集計 16 2 2 7 3" xfId="39418"/>
    <cellStyle name="集計 16 2 2 8" xfId="39419"/>
    <cellStyle name="集計 16 2 2 8 2" xfId="39420"/>
    <cellStyle name="集計 16 2 2 8 3" xfId="39421"/>
    <cellStyle name="集計 16 2 2 9" xfId="39422"/>
    <cellStyle name="集計 16 2 3" xfId="39423"/>
    <cellStyle name="集計 16 2 3 10" xfId="39424"/>
    <cellStyle name="集計 16 2 3 2" xfId="39425"/>
    <cellStyle name="集計 16 2 3 2 2" xfId="39426"/>
    <cellStyle name="集計 16 2 3 2 2 2" xfId="39427"/>
    <cellStyle name="集計 16 2 3 2 2 3" xfId="39428"/>
    <cellStyle name="集計 16 2 3 2 3" xfId="39429"/>
    <cellStyle name="集計 16 2 3 2 3 2" xfId="39430"/>
    <cellStyle name="集計 16 2 3 2 3 3" xfId="39431"/>
    <cellStyle name="集計 16 2 3 2 4" xfId="39432"/>
    <cellStyle name="集計 16 2 3 2 5" xfId="39433"/>
    <cellStyle name="集計 16 2 3 3" xfId="39434"/>
    <cellStyle name="集計 16 2 3 3 2" xfId="39435"/>
    <cellStyle name="集計 16 2 3 3 2 2" xfId="39436"/>
    <cellStyle name="集計 16 2 3 3 2 3" xfId="39437"/>
    <cellStyle name="集計 16 2 3 3 3" xfId="39438"/>
    <cellStyle name="集計 16 2 3 3 3 2" xfId="39439"/>
    <cellStyle name="集計 16 2 3 3 3 3" xfId="39440"/>
    <cellStyle name="集計 16 2 3 3 4" xfId="39441"/>
    <cellStyle name="集計 16 2 3 3 5" xfId="39442"/>
    <cellStyle name="集計 16 2 3 4" xfId="39443"/>
    <cellStyle name="集計 16 2 3 4 2" xfId="39444"/>
    <cellStyle name="集計 16 2 3 4 2 2" xfId="39445"/>
    <cellStyle name="集計 16 2 3 4 2 3" xfId="39446"/>
    <cellStyle name="集計 16 2 3 4 3" xfId="39447"/>
    <cellStyle name="集計 16 2 3 4 3 2" xfId="39448"/>
    <cellStyle name="集計 16 2 3 4 3 3" xfId="39449"/>
    <cellStyle name="集計 16 2 3 4 4" xfId="39450"/>
    <cellStyle name="集計 16 2 3 4 5" xfId="39451"/>
    <cellStyle name="集計 16 2 3 5" xfId="39452"/>
    <cellStyle name="集計 16 2 3 5 2" xfId="39453"/>
    <cellStyle name="集計 16 2 3 5 2 2" xfId="39454"/>
    <cellStyle name="集計 16 2 3 5 2 3" xfId="39455"/>
    <cellStyle name="集計 16 2 3 5 3" xfId="39456"/>
    <cellStyle name="集計 16 2 3 5 3 2" xfId="39457"/>
    <cellStyle name="集計 16 2 3 5 3 3" xfId="39458"/>
    <cellStyle name="集計 16 2 3 5 4" xfId="39459"/>
    <cellStyle name="集計 16 2 3 5 5" xfId="39460"/>
    <cellStyle name="集計 16 2 3 6" xfId="39461"/>
    <cellStyle name="集計 16 2 3 6 2" xfId="39462"/>
    <cellStyle name="集計 16 2 3 6 2 2" xfId="39463"/>
    <cellStyle name="集計 16 2 3 6 2 3" xfId="39464"/>
    <cellStyle name="集計 16 2 3 6 3" xfId="39465"/>
    <cellStyle name="集計 16 2 3 6 3 2" xfId="39466"/>
    <cellStyle name="集計 16 2 3 6 3 3" xfId="39467"/>
    <cellStyle name="集計 16 2 3 6 4" xfId="39468"/>
    <cellStyle name="集計 16 2 3 6 5" xfId="39469"/>
    <cellStyle name="集計 16 2 3 7" xfId="39470"/>
    <cellStyle name="集計 16 2 3 7 2" xfId="39471"/>
    <cellStyle name="集計 16 2 3 7 3" xfId="39472"/>
    <cellStyle name="集計 16 2 3 8" xfId="39473"/>
    <cellStyle name="集計 16 2 3 8 2" xfId="39474"/>
    <cellStyle name="集計 16 2 3 8 3" xfId="39475"/>
    <cellStyle name="集計 16 2 3 9" xfId="39476"/>
    <cellStyle name="集計 16 2 4" xfId="39477"/>
    <cellStyle name="集計 16 2 4 2" xfId="39478"/>
    <cellStyle name="集計 16 2 4 2 2" xfId="39479"/>
    <cellStyle name="集計 16 2 4 2 3" xfId="39480"/>
    <cellStyle name="集計 16 2 4 3" xfId="39481"/>
    <cellStyle name="集計 16 2 4 3 2" xfId="39482"/>
    <cellStyle name="集計 16 2 4 3 3" xfId="39483"/>
    <cellStyle name="集計 16 2 4 4" xfId="39484"/>
    <cellStyle name="集計 16 2 4 5" xfId="39485"/>
    <cellStyle name="集計 16 2 5" xfId="39486"/>
    <cellStyle name="集計 16 2 5 2" xfId="39487"/>
    <cellStyle name="集計 16 2 5 2 2" xfId="39488"/>
    <cellStyle name="集計 16 2 5 2 3" xfId="39489"/>
    <cellStyle name="集計 16 2 5 3" xfId="39490"/>
    <cellStyle name="集計 16 2 5 3 2" xfId="39491"/>
    <cellStyle name="集計 16 2 5 3 3" xfId="39492"/>
    <cellStyle name="集計 16 2 5 4" xfId="39493"/>
    <cellStyle name="集計 16 2 5 5" xfId="39494"/>
    <cellStyle name="集計 16 2 6" xfId="39495"/>
    <cellStyle name="集計 16 2 6 2" xfId="39496"/>
    <cellStyle name="集計 16 2 6 2 2" xfId="39497"/>
    <cellStyle name="集計 16 2 6 2 3" xfId="39498"/>
    <cellStyle name="集計 16 2 6 3" xfId="39499"/>
    <cellStyle name="集計 16 2 6 3 2" xfId="39500"/>
    <cellStyle name="集計 16 2 6 3 3" xfId="39501"/>
    <cellStyle name="集計 16 2 6 4" xfId="39502"/>
    <cellStyle name="集計 16 2 6 5" xfId="39503"/>
    <cellStyle name="集計 16 2 7" xfId="39504"/>
    <cellStyle name="集計 16 2 7 2" xfId="39505"/>
    <cellStyle name="集計 16 2 7 3" xfId="39506"/>
    <cellStyle name="集計 16 2 8" xfId="39507"/>
    <cellStyle name="集計 16 2 9" xfId="39508"/>
    <cellStyle name="集計 16 3" xfId="39509"/>
    <cellStyle name="集計 16 3 10" xfId="39510"/>
    <cellStyle name="集計 16 3 2" xfId="39511"/>
    <cellStyle name="集計 16 3 2 2" xfId="39512"/>
    <cellStyle name="集計 16 3 2 2 2" xfId="39513"/>
    <cellStyle name="集計 16 3 2 2 3" xfId="39514"/>
    <cellStyle name="集計 16 3 2 3" xfId="39515"/>
    <cellStyle name="集計 16 3 2 3 2" xfId="39516"/>
    <cellStyle name="集計 16 3 2 3 3" xfId="39517"/>
    <cellStyle name="集計 16 3 2 4" xfId="39518"/>
    <cellStyle name="集計 16 3 2 5" xfId="39519"/>
    <cellStyle name="集計 16 3 3" xfId="39520"/>
    <cellStyle name="集計 16 3 3 2" xfId="39521"/>
    <cellStyle name="集計 16 3 3 2 2" xfId="39522"/>
    <cellStyle name="集計 16 3 3 2 3" xfId="39523"/>
    <cellStyle name="集計 16 3 3 3" xfId="39524"/>
    <cellStyle name="集計 16 3 3 3 2" xfId="39525"/>
    <cellStyle name="集計 16 3 3 3 3" xfId="39526"/>
    <cellStyle name="集計 16 3 3 4" xfId="39527"/>
    <cellStyle name="集計 16 3 3 5" xfId="39528"/>
    <cellStyle name="集計 16 3 4" xfId="39529"/>
    <cellStyle name="集計 16 3 4 2" xfId="39530"/>
    <cellStyle name="集計 16 3 4 2 2" xfId="39531"/>
    <cellStyle name="集計 16 3 4 2 3" xfId="39532"/>
    <cellStyle name="集計 16 3 4 3" xfId="39533"/>
    <cellStyle name="集計 16 3 4 3 2" xfId="39534"/>
    <cellStyle name="集計 16 3 4 3 3" xfId="39535"/>
    <cellStyle name="集計 16 3 4 4" xfId="39536"/>
    <cellStyle name="集計 16 3 4 5" xfId="39537"/>
    <cellStyle name="集計 16 3 5" xfId="39538"/>
    <cellStyle name="集計 16 3 5 2" xfId="39539"/>
    <cellStyle name="集計 16 3 5 2 2" xfId="39540"/>
    <cellStyle name="集計 16 3 5 2 3" xfId="39541"/>
    <cellStyle name="集計 16 3 5 3" xfId="39542"/>
    <cellStyle name="集計 16 3 5 3 2" xfId="39543"/>
    <cellStyle name="集計 16 3 5 3 3" xfId="39544"/>
    <cellStyle name="集計 16 3 5 4" xfId="39545"/>
    <cellStyle name="集計 16 3 5 5" xfId="39546"/>
    <cellStyle name="集計 16 3 6" xfId="39547"/>
    <cellStyle name="集計 16 3 6 2" xfId="39548"/>
    <cellStyle name="集計 16 3 6 2 2" xfId="39549"/>
    <cellStyle name="集計 16 3 6 2 3" xfId="39550"/>
    <cellStyle name="集計 16 3 6 3" xfId="39551"/>
    <cellStyle name="集計 16 3 6 3 2" xfId="39552"/>
    <cellStyle name="集計 16 3 6 3 3" xfId="39553"/>
    <cellStyle name="集計 16 3 6 4" xfId="39554"/>
    <cellStyle name="集計 16 3 6 5" xfId="39555"/>
    <cellStyle name="集計 16 3 7" xfId="39556"/>
    <cellStyle name="集計 16 3 7 2" xfId="39557"/>
    <cellStyle name="集計 16 3 7 3" xfId="39558"/>
    <cellStyle name="集計 16 3 8" xfId="39559"/>
    <cellStyle name="集計 16 3 8 2" xfId="39560"/>
    <cellStyle name="集計 16 3 8 3" xfId="39561"/>
    <cellStyle name="集計 16 3 9" xfId="39562"/>
    <cellStyle name="集計 16 4" xfId="39563"/>
    <cellStyle name="集計 16 4 10" xfId="39564"/>
    <cellStyle name="集計 16 4 2" xfId="39565"/>
    <cellStyle name="集計 16 4 2 2" xfId="39566"/>
    <cellStyle name="集計 16 4 2 2 2" xfId="39567"/>
    <cellStyle name="集計 16 4 2 2 3" xfId="39568"/>
    <cellStyle name="集計 16 4 2 3" xfId="39569"/>
    <cellStyle name="集計 16 4 2 3 2" xfId="39570"/>
    <cellStyle name="集計 16 4 2 3 3" xfId="39571"/>
    <cellStyle name="集計 16 4 2 4" xfId="39572"/>
    <cellStyle name="集計 16 4 2 5" xfId="39573"/>
    <cellStyle name="集計 16 4 3" xfId="39574"/>
    <cellStyle name="集計 16 4 3 2" xfId="39575"/>
    <cellStyle name="集計 16 4 3 2 2" xfId="39576"/>
    <cellStyle name="集計 16 4 3 2 3" xfId="39577"/>
    <cellStyle name="集計 16 4 3 3" xfId="39578"/>
    <cellStyle name="集計 16 4 3 3 2" xfId="39579"/>
    <cellStyle name="集計 16 4 3 3 3" xfId="39580"/>
    <cellStyle name="集計 16 4 3 4" xfId="39581"/>
    <cellStyle name="集計 16 4 3 5" xfId="39582"/>
    <cellStyle name="集計 16 4 4" xfId="39583"/>
    <cellStyle name="集計 16 4 4 2" xfId="39584"/>
    <cellStyle name="集計 16 4 4 2 2" xfId="39585"/>
    <cellStyle name="集計 16 4 4 2 3" xfId="39586"/>
    <cellStyle name="集計 16 4 4 3" xfId="39587"/>
    <cellStyle name="集計 16 4 4 3 2" xfId="39588"/>
    <cellStyle name="集計 16 4 4 3 3" xfId="39589"/>
    <cellStyle name="集計 16 4 4 4" xfId="39590"/>
    <cellStyle name="集計 16 4 4 5" xfId="39591"/>
    <cellStyle name="集計 16 4 5" xfId="39592"/>
    <cellStyle name="集計 16 4 5 2" xfId="39593"/>
    <cellStyle name="集計 16 4 5 2 2" xfId="39594"/>
    <cellStyle name="集計 16 4 5 2 3" xfId="39595"/>
    <cellStyle name="集計 16 4 5 3" xfId="39596"/>
    <cellStyle name="集計 16 4 5 3 2" xfId="39597"/>
    <cellStyle name="集計 16 4 5 3 3" xfId="39598"/>
    <cellStyle name="集計 16 4 5 4" xfId="39599"/>
    <cellStyle name="集計 16 4 5 5" xfId="39600"/>
    <cellStyle name="集計 16 4 6" xfId="39601"/>
    <cellStyle name="集計 16 4 6 2" xfId="39602"/>
    <cellStyle name="集計 16 4 6 2 2" xfId="39603"/>
    <cellStyle name="集計 16 4 6 2 3" xfId="39604"/>
    <cellStyle name="集計 16 4 6 3" xfId="39605"/>
    <cellStyle name="集計 16 4 6 3 2" xfId="39606"/>
    <cellStyle name="集計 16 4 6 3 3" xfId="39607"/>
    <cellStyle name="集計 16 4 6 4" xfId="39608"/>
    <cellStyle name="集計 16 4 6 5" xfId="39609"/>
    <cellStyle name="集計 16 4 7" xfId="39610"/>
    <cellStyle name="集計 16 4 7 2" xfId="39611"/>
    <cellStyle name="集計 16 4 7 3" xfId="39612"/>
    <cellStyle name="集計 16 4 8" xfId="39613"/>
    <cellStyle name="集計 16 4 8 2" xfId="39614"/>
    <cellStyle name="集計 16 4 8 3" xfId="39615"/>
    <cellStyle name="集計 16 4 9" xfId="39616"/>
    <cellStyle name="集計 16 5" xfId="39617"/>
    <cellStyle name="集計 16 5 2" xfId="39618"/>
    <cellStyle name="集計 16 5 2 2" xfId="39619"/>
    <cellStyle name="集計 16 5 2 3" xfId="39620"/>
    <cellStyle name="集計 16 5 3" xfId="39621"/>
    <cellStyle name="集計 16 5 3 2" xfId="39622"/>
    <cellStyle name="集計 16 5 3 3" xfId="39623"/>
    <cellStyle name="集計 16 5 4" xfId="39624"/>
    <cellStyle name="集計 16 5 5" xfId="39625"/>
    <cellStyle name="集計 16 6" xfId="39626"/>
    <cellStyle name="集計 16 6 2" xfId="39627"/>
    <cellStyle name="集計 16 6 2 2" xfId="39628"/>
    <cellStyle name="集計 16 6 2 3" xfId="39629"/>
    <cellStyle name="集計 16 6 3" xfId="39630"/>
    <cellStyle name="集計 16 6 3 2" xfId="39631"/>
    <cellStyle name="集計 16 6 3 3" xfId="39632"/>
    <cellStyle name="集計 16 6 4" xfId="39633"/>
    <cellStyle name="集計 16 6 5" xfId="39634"/>
    <cellStyle name="集計 16 7" xfId="39635"/>
    <cellStyle name="集計 16 7 2" xfId="39636"/>
    <cellStyle name="集計 16 7 2 2" xfId="39637"/>
    <cellStyle name="集計 16 7 2 3" xfId="39638"/>
    <cellStyle name="集計 16 7 3" xfId="39639"/>
    <cellStyle name="集計 16 7 3 2" xfId="39640"/>
    <cellStyle name="集計 16 7 3 3" xfId="39641"/>
    <cellStyle name="集計 16 7 4" xfId="39642"/>
    <cellStyle name="集計 16 7 5" xfId="39643"/>
    <cellStyle name="集計 16 8" xfId="39644"/>
    <cellStyle name="集計 16 8 2" xfId="39645"/>
    <cellStyle name="集計 16 8 3" xfId="39646"/>
    <cellStyle name="集計 16 9" xfId="39647"/>
    <cellStyle name="集計 17" xfId="39648"/>
    <cellStyle name="集計 17 10" xfId="39649"/>
    <cellStyle name="集計 17 11" xfId="39650"/>
    <cellStyle name="集計 17 12" xfId="46135"/>
    <cellStyle name="集計 17 13" xfId="46370"/>
    <cellStyle name="集計 17 2" xfId="39651"/>
    <cellStyle name="集計 17 2 10" xfId="46307"/>
    <cellStyle name="集計 17 2 11" xfId="46539"/>
    <cellStyle name="集計 17 2 2" xfId="39652"/>
    <cellStyle name="集計 17 2 2 10" xfId="39653"/>
    <cellStyle name="集計 17 2 2 2" xfId="39654"/>
    <cellStyle name="集計 17 2 2 2 2" xfId="39655"/>
    <cellStyle name="集計 17 2 2 2 2 2" xfId="39656"/>
    <cellStyle name="集計 17 2 2 2 2 3" xfId="39657"/>
    <cellStyle name="集計 17 2 2 2 3" xfId="39658"/>
    <cellStyle name="集計 17 2 2 2 3 2" xfId="39659"/>
    <cellStyle name="集計 17 2 2 2 3 3" xfId="39660"/>
    <cellStyle name="集計 17 2 2 2 4" xfId="39661"/>
    <cellStyle name="集計 17 2 2 2 5" xfId="39662"/>
    <cellStyle name="集計 17 2 2 3" xfId="39663"/>
    <cellStyle name="集計 17 2 2 3 2" xfId="39664"/>
    <cellStyle name="集計 17 2 2 3 2 2" xfId="39665"/>
    <cellStyle name="集計 17 2 2 3 2 3" xfId="39666"/>
    <cellStyle name="集計 17 2 2 3 3" xfId="39667"/>
    <cellStyle name="集計 17 2 2 3 3 2" xfId="39668"/>
    <cellStyle name="集計 17 2 2 3 3 3" xfId="39669"/>
    <cellStyle name="集計 17 2 2 3 4" xfId="39670"/>
    <cellStyle name="集計 17 2 2 3 5" xfId="39671"/>
    <cellStyle name="集計 17 2 2 4" xfId="39672"/>
    <cellStyle name="集計 17 2 2 4 2" xfId="39673"/>
    <cellStyle name="集計 17 2 2 4 2 2" xfId="39674"/>
    <cellStyle name="集計 17 2 2 4 2 3" xfId="39675"/>
    <cellStyle name="集計 17 2 2 4 3" xfId="39676"/>
    <cellStyle name="集計 17 2 2 4 3 2" xfId="39677"/>
    <cellStyle name="集計 17 2 2 4 3 3" xfId="39678"/>
    <cellStyle name="集計 17 2 2 4 4" xfId="39679"/>
    <cellStyle name="集計 17 2 2 4 5" xfId="39680"/>
    <cellStyle name="集計 17 2 2 5" xfId="39681"/>
    <cellStyle name="集計 17 2 2 5 2" xfId="39682"/>
    <cellStyle name="集計 17 2 2 5 2 2" xfId="39683"/>
    <cellStyle name="集計 17 2 2 5 2 3" xfId="39684"/>
    <cellStyle name="集計 17 2 2 5 3" xfId="39685"/>
    <cellStyle name="集計 17 2 2 5 3 2" xfId="39686"/>
    <cellStyle name="集計 17 2 2 5 3 3" xfId="39687"/>
    <cellStyle name="集計 17 2 2 5 4" xfId="39688"/>
    <cellStyle name="集計 17 2 2 5 5" xfId="39689"/>
    <cellStyle name="集計 17 2 2 6" xfId="39690"/>
    <cellStyle name="集計 17 2 2 6 2" xfId="39691"/>
    <cellStyle name="集計 17 2 2 6 2 2" xfId="39692"/>
    <cellStyle name="集計 17 2 2 6 2 3" xfId="39693"/>
    <cellStyle name="集計 17 2 2 6 3" xfId="39694"/>
    <cellStyle name="集計 17 2 2 6 3 2" xfId="39695"/>
    <cellStyle name="集計 17 2 2 6 3 3" xfId="39696"/>
    <cellStyle name="集計 17 2 2 6 4" xfId="39697"/>
    <cellStyle name="集計 17 2 2 6 5" xfId="39698"/>
    <cellStyle name="集計 17 2 2 7" xfId="39699"/>
    <cellStyle name="集計 17 2 2 7 2" xfId="39700"/>
    <cellStyle name="集計 17 2 2 7 3" xfId="39701"/>
    <cellStyle name="集計 17 2 2 8" xfId="39702"/>
    <cellStyle name="集計 17 2 2 8 2" xfId="39703"/>
    <cellStyle name="集計 17 2 2 8 3" xfId="39704"/>
    <cellStyle name="集計 17 2 2 9" xfId="39705"/>
    <cellStyle name="集計 17 2 3" xfId="39706"/>
    <cellStyle name="集計 17 2 3 10" xfId="39707"/>
    <cellStyle name="集計 17 2 3 2" xfId="39708"/>
    <cellStyle name="集計 17 2 3 2 2" xfId="39709"/>
    <cellStyle name="集計 17 2 3 2 2 2" xfId="39710"/>
    <cellStyle name="集計 17 2 3 2 2 3" xfId="39711"/>
    <cellStyle name="集計 17 2 3 2 3" xfId="39712"/>
    <cellStyle name="集計 17 2 3 2 3 2" xfId="39713"/>
    <cellStyle name="集計 17 2 3 2 3 3" xfId="39714"/>
    <cellStyle name="集計 17 2 3 2 4" xfId="39715"/>
    <cellStyle name="集計 17 2 3 2 5" xfId="39716"/>
    <cellStyle name="集計 17 2 3 3" xfId="39717"/>
    <cellStyle name="集計 17 2 3 3 2" xfId="39718"/>
    <cellStyle name="集計 17 2 3 3 2 2" xfId="39719"/>
    <cellStyle name="集計 17 2 3 3 2 3" xfId="39720"/>
    <cellStyle name="集計 17 2 3 3 3" xfId="39721"/>
    <cellStyle name="集計 17 2 3 3 3 2" xfId="39722"/>
    <cellStyle name="集計 17 2 3 3 3 3" xfId="39723"/>
    <cellStyle name="集計 17 2 3 3 4" xfId="39724"/>
    <cellStyle name="集計 17 2 3 3 5" xfId="39725"/>
    <cellStyle name="集計 17 2 3 4" xfId="39726"/>
    <cellStyle name="集計 17 2 3 4 2" xfId="39727"/>
    <cellStyle name="集計 17 2 3 4 2 2" xfId="39728"/>
    <cellStyle name="集計 17 2 3 4 2 3" xfId="39729"/>
    <cellStyle name="集計 17 2 3 4 3" xfId="39730"/>
    <cellStyle name="集計 17 2 3 4 3 2" xfId="39731"/>
    <cellStyle name="集計 17 2 3 4 3 3" xfId="39732"/>
    <cellStyle name="集計 17 2 3 4 4" xfId="39733"/>
    <cellStyle name="集計 17 2 3 4 5" xfId="39734"/>
    <cellStyle name="集計 17 2 3 5" xfId="39735"/>
    <cellStyle name="集計 17 2 3 5 2" xfId="39736"/>
    <cellStyle name="集計 17 2 3 5 2 2" xfId="39737"/>
    <cellStyle name="集計 17 2 3 5 2 3" xfId="39738"/>
    <cellStyle name="集計 17 2 3 5 3" xfId="39739"/>
    <cellStyle name="集計 17 2 3 5 3 2" xfId="39740"/>
    <cellStyle name="集計 17 2 3 5 3 3" xfId="39741"/>
    <cellStyle name="集計 17 2 3 5 4" xfId="39742"/>
    <cellStyle name="集計 17 2 3 5 5" xfId="39743"/>
    <cellStyle name="集計 17 2 3 6" xfId="39744"/>
    <cellStyle name="集計 17 2 3 6 2" xfId="39745"/>
    <cellStyle name="集計 17 2 3 6 2 2" xfId="39746"/>
    <cellStyle name="集計 17 2 3 6 2 3" xfId="39747"/>
    <cellStyle name="集計 17 2 3 6 3" xfId="39748"/>
    <cellStyle name="集計 17 2 3 6 3 2" xfId="39749"/>
    <cellStyle name="集計 17 2 3 6 3 3" xfId="39750"/>
    <cellStyle name="集計 17 2 3 6 4" xfId="39751"/>
    <cellStyle name="集計 17 2 3 6 5" xfId="39752"/>
    <cellStyle name="集計 17 2 3 7" xfId="39753"/>
    <cellStyle name="集計 17 2 3 7 2" xfId="39754"/>
    <cellStyle name="集計 17 2 3 7 3" xfId="39755"/>
    <cellStyle name="集計 17 2 3 8" xfId="39756"/>
    <cellStyle name="集計 17 2 3 8 2" xfId="39757"/>
    <cellStyle name="集計 17 2 3 8 3" xfId="39758"/>
    <cellStyle name="集計 17 2 3 9" xfId="39759"/>
    <cellStyle name="集計 17 2 4" xfId="39760"/>
    <cellStyle name="集計 17 2 4 2" xfId="39761"/>
    <cellStyle name="集計 17 2 4 2 2" xfId="39762"/>
    <cellStyle name="集計 17 2 4 2 3" xfId="39763"/>
    <cellStyle name="集計 17 2 4 3" xfId="39764"/>
    <cellStyle name="集計 17 2 4 3 2" xfId="39765"/>
    <cellStyle name="集計 17 2 4 3 3" xfId="39766"/>
    <cellStyle name="集計 17 2 4 4" xfId="39767"/>
    <cellStyle name="集計 17 2 4 5" xfId="39768"/>
    <cellStyle name="集計 17 2 5" xfId="39769"/>
    <cellStyle name="集計 17 2 5 2" xfId="39770"/>
    <cellStyle name="集計 17 2 5 2 2" xfId="39771"/>
    <cellStyle name="集計 17 2 5 2 3" xfId="39772"/>
    <cellStyle name="集計 17 2 5 3" xfId="39773"/>
    <cellStyle name="集計 17 2 5 3 2" xfId="39774"/>
    <cellStyle name="集計 17 2 5 3 3" xfId="39775"/>
    <cellStyle name="集計 17 2 5 4" xfId="39776"/>
    <cellStyle name="集計 17 2 5 5" xfId="39777"/>
    <cellStyle name="集計 17 2 6" xfId="39778"/>
    <cellStyle name="集計 17 2 6 2" xfId="39779"/>
    <cellStyle name="集計 17 2 6 2 2" xfId="39780"/>
    <cellStyle name="集計 17 2 6 2 3" xfId="39781"/>
    <cellStyle name="集計 17 2 6 3" xfId="39782"/>
    <cellStyle name="集計 17 2 6 3 2" xfId="39783"/>
    <cellStyle name="集計 17 2 6 3 3" xfId="39784"/>
    <cellStyle name="集計 17 2 6 4" xfId="39785"/>
    <cellStyle name="集計 17 2 6 5" xfId="39786"/>
    <cellStyle name="集計 17 2 7" xfId="39787"/>
    <cellStyle name="集計 17 2 7 2" xfId="39788"/>
    <cellStyle name="集計 17 2 7 3" xfId="39789"/>
    <cellStyle name="集計 17 2 8" xfId="39790"/>
    <cellStyle name="集計 17 2 9" xfId="39791"/>
    <cellStyle name="集計 17 3" xfId="39792"/>
    <cellStyle name="集計 17 3 10" xfId="39793"/>
    <cellStyle name="集計 17 3 2" xfId="39794"/>
    <cellStyle name="集計 17 3 2 2" xfId="39795"/>
    <cellStyle name="集計 17 3 2 2 2" xfId="39796"/>
    <cellStyle name="集計 17 3 2 2 3" xfId="39797"/>
    <cellStyle name="集計 17 3 2 3" xfId="39798"/>
    <cellStyle name="集計 17 3 2 3 2" xfId="39799"/>
    <cellStyle name="集計 17 3 2 3 3" xfId="39800"/>
    <cellStyle name="集計 17 3 2 4" xfId="39801"/>
    <cellStyle name="集計 17 3 2 5" xfId="39802"/>
    <cellStyle name="集計 17 3 3" xfId="39803"/>
    <cellStyle name="集計 17 3 3 2" xfId="39804"/>
    <cellStyle name="集計 17 3 3 2 2" xfId="39805"/>
    <cellStyle name="集計 17 3 3 2 3" xfId="39806"/>
    <cellStyle name="集計 17 3 3 3" xfId="39807"/>
    <cellStyle name="集計 17 3 3 3 2" xfId="39808"/>
    <cellStyle name="集計 17 3 3 3 3" xfId="39809"/>
    <cellStyle name="集計 17 3 3 4" xfId="39810"/>
    <cellStyle name="集計 17 3 3 5" xfId="39811"/>
    <cellStyle name="集計 17 3 4" xfId="39812"/>
    <cellStyle name="集計 17 3 4 2" xfId="39813"/>
    <cellStyle name="集計 17 3 4 2 2" xfId="39814"/>
    <cellStyle name="集計 17 3 4 2 3" xfId="39815"/>
    <cellStyle name="集計 17 3 4 3" xfId="39816"/>
    <cellStyle name="集計 17 3 4 3 2" xfId="39817"/>
    <cellStyle name="集計 17 3 4 3 3" xfId="39818"/>
    <cellStyle name="集計 17 3 4 4" xfId="39819"/>
    <cellStyle name="集計 17 3 4 5" xfId="39820"/>
    <cellStyle name="集計 17 3 5" xfId="39821"/>
    <cellStyle name="集計 17 3 5 2" xfId="39822"/>
    <cellStyle name="集計 17 3 5 2 2" xfId="39823"/>
    <cellStyle name="集計 17 3 5 2 3" xfId="39824"/>
    <cellStyle name="集計 17 3 5 3" xfId="39825"/>
    <cellStyle name="集計 17 3 5 3 2" xfId="39826"/>
    <cellStyle name="集計 17 3 5 3 3" xfId="39827"/>
    <cellStyle name="集計 17 3 5 4" xfId="39828"/>
    <cellStyle name="集計 17 3 5 5" xfId="39829"/>
    <cellStyle name="集計 17 3 6" xfId="39830"/>
    <cellStyle name="集計 17 3 6 2" xfId="39831"/>
    <cellStyle name="集計 17 3 6 2 2" xfId="39832"/>
    <cellStyle name="集計 17 3 6 2 3" xfId="39833"/>
    <cellStyle name="集計 17 3 6 3" xfId="39834"/>
    <cellStyle name="集計 17 3 6 3 2" xfId="39835"/>
    <cellStyle name="集計 17 3 6 3 3" xfId="39836"/>
    <cellStyle name="集計 17 3 6 4" xfId="39837"/>
    <cellStyle name="集計 17 3 6 5" xfId="39838"/>
    <cellStyle name="集計 17 3 7" xfId="39839"/>
    <cellStyle name="集計 17 3 7 2" xfId="39840"/>
    <cellStyle name="集計 17 3 7 3" xfId="39841"/>
    <cellStyle name="集計 17 3 8" xfId="39842"/>
    <cellStyle name="集計 17 3 8 2" xfId="39843"/>
    <cellStyle name="集計 17 3 8 3" xfId="39844"/>
    <cellStyle name="集計 17 3 9" xfId="39845"/>
    <cellStyle name="集計 17 4" xfId="39846"/>
    <cellStyle name="集計 17 4 10" xfId="39847"/>
    <cellStyle name="集計 17 4 2" xfId="39848"/>
    <cellStyle name="集計 17 4 2 2" xfId="39849"/>
    <cellStyle name="集計 17 4 2 2 2" xfId="39850"/>
    <cellStyle name="集計 17 4 2 2 3" xfId="39851"/>
    <cellStyle name="集計 17 4 2 3" xfId="39852"/>
    <cellStyle name="集計 17 4 2 3 2" xfId="39853"/>
    <cellStyle name="集計 17 4 2 3 3" xfId="39854"/>
    <cellStyle name="集計 17 4 2 4" xfId="39855"/>
    <cellStyle name="集計 17 4 2 5" xfId="39856"/>
    <cellStyle name="集計 17 4 3" xfId="39857"/>
    <cellStyle name="集計 17 4 3 2" xfId="39858"/>
    <cellStyle name="集計 17 4 3 2 2" xfId="39859"/>
    <cellStyle name="集計 17 4 3 2 3" xfId="39860"/>
    <cellStyle name="集計 17 4 3 3" xfId="39861"/>
    <cellStyle name="集計 17 4 3 3 2" xfId="39862"/>
    <cellStyle name="集計 17 4 3 3 3" xfId="39863"/>
    <cellStyle name="集計 17 4 3 4" xfId="39864"/>
    <cellStyle name="集計 17 4 3 5" xfId="39865"/>
    <cellStyle name="集計 17 4 4" xfId="39866"/>
    <cellStyle name="集計 17 4 4 2" xfId="39867"/>
    <cellStyle name="集計 17 4 4 2 2" xfId="39868"/>
    <cellStyle name="集計 17 4 4 2 3" xfId="39869"/>
    <cellStyle name="集計 17 4 4 3" xfId="39870"/>
    <cellStyle name="集計 17 4 4 3 2" xfId="39871"/>
    <cellStyle name="集計 17 4 4 3 3" xfId="39872"/>
    <cellStyle name="集計 17 4 4 4" xfId="39873"/>
    <cellStyle name="集計 17 4 4 5" xfId="39874"/>
    <cellStyle name="集計 17 4 5" xfId="39875"/>
    <cellStyle name="集計 17 4 5 2" xfId="39876"/>
    <cellStyle name="集計 17 4 5 2 2" xfId="39877"/>
    <cellStyle name="集計 17 4 5 2 3" xfId="39878"/>
    <cellStyle name="集計 17 4 5 3" xfId="39879"/>
    <cellStyle name="集計 17 4 5 3 2" xfId="39880"/>
    <cellStyle name="集計 17 4 5 3 3" xfId="39881"/>
    <cellStyle name="集計 17 4 5 4" xfId="39882"/>
    <cellStyle name="集計 17 4 5 5" xfId="39883"/>
    <cellStyle name="集計 17 4 6" xfId="39884"/>
    <cellStyle name="集計 17 4 6 2" xfId="39885"/>
    <cellStyle name="集計 17 4 6 2 2" xfId="39886"/>
    <cellStyle name="集計 17 4 6 2 3" xfId="39887"/>
    <cellStyle name="集計 17 4 6 3" xfId="39888"/>
    <cellStyle name="集計 17 4 6 3 2" xfId="39889"/>
    <cellStyle name="集計 17 4 6 3 3" xfId="39890"/>
    <cellStyle name="集計 17 4 6 4" xfId="39891"/>
    <cellStyle name="集計 17 4 6 5" xfId="39892"/>
    <cellStyle name="集計 17 4 7" xfId="39893"/>
    <cellStyle name="集計 17 4 7 2" xfId="39894"/>
    <cellStyle name="集計 17 4 7 3" xfId="39895"/>
    <cellStyle name="集計 17 4 8" xfId="39896"/>
    <cellStyle name="集計 17 4 8 2" xfId="39897"/>
    <cellStyle name="集計 17 4 8 3" xfId="39898"/>
    <cellStyle name="集計 17 4 9" xfId="39899"/>
    <cellStyle name="集計 17 5" xfId="39900"/>
    <cellStyle name="集計 17 5 2" xfId="39901"/>
    <cellStyle name="集計 17 5 2 2" xfId="39902"/>
    <cellStyle name="集計 17 5 2 3" xfId="39903"/>
    <cellStyle name="集計 17 5 3" xfId="39904"/>
    <cellStyle name="集計 17 5 3 2" xfId="39905"/>
    <cellStyle name="集計 17 5 3 3" xfId="39906"/>
    <cellStyle name="集計 17 5 4" xfId="39907"/>
    <cellStyle name="集計 17 5 5" xfId="39908"/>
    <cellStyle name="集計 17 6" xfId="39909"/>
    <cellStyle name="集計 17 6 2" xfId="39910"/>
    <cellStyle name="集計 17 6 2 2" xfId="39911"/>
    <cellStyle name="集計 17 6 2 3" xfId="39912"/>
    <cellStyle name="集計 17 6 3" xfId="39913"/>
    <cellStyle name="集計 17 6 3 2" xfId="39914"/>
    <cellStyle name="集計 17 6 3 3" xfId="39915"/>
    <cellStyle name="集計 17 6 4" xfId="39916"/>
    <cellStyle name="集計 17 6 5" xfId="39917"/>
    <cellStyle name="集計 17 7" xfId="39918"/>
    <cellStyle name="集計 17 7 2" xfId="39919"/>
    <cellStyle name="集計 17 7 2 2" xfId="39920"/>
    <cellStyle name="集計 17 7 2 3" xfId="39921"/>
    <cellStyle name="集計 17 7 3" xfId="39922"/>
    <cellStyle name="集計 17 7 3 2" xfId="39923"/>
    <cellStyle name="集計 17 7 3 3" xfId="39924"/>
    <cellStyle name="集計 17 7 4" xfId="39925"/>
    <cellStyle name="集計 17 7 5" xfId="39926"/>
    <cellStyle name="集計 17 8" xfId="39927"/>
    <cellStyle name="集計 17 8 2" xfId="39928"/>
    <cellStyle name="集計 17 8 3" xfId="39929"/>
    <cellStyle name="集計 17 9" xfId="39930"/>
    <cellStyle name="集計 18" xfId="39931"/>
    <cellStyle name="集計 18 10" xfId="39932"/>
    <cellStyle name="集計 18 11" xfId="39933"/>
    <cellStyle name="集計 18 12" xfId="46136"/>
    <cellStyle name="集計 18 13" xfId="46371"/>
    <cellStyle name="集計 18 2" xfId="39934"/>
    <cellStyle name="集計 18 2 10" xfId="46308"/>
    <cellStyle name="集計 18 2 11" xfId="46540"/>
    <cellStyle name="集計 18 2 2" xfId="39935"/>
    <cellStyle name="集計 18 2 2 10" xfId="39936"/>
    <cellStyle name="集計 18 2 2 2" xfId="39937"/>
    <cellStyle name="集計 18 2 2 2 2" xfId="39938"/>
    <cellStyle name="集計 18 2 2 2 2 2" xfId="39939"/>
    <cellStyle name="集計 18 2 2 2 2 3" xfId="39940"/>
    <cellStyle name="集計 18 2 2 2 3" xfId="39941"/>
    <cellStyle name="集計 18 2 2 2 3 2" xfId="39942"/>
    <cellStyle name="集計 18 2 2 2 3 3" xfId="39943"/>
    <cellStyle name="集計 18 2 2 2 4" xfId="39944"/>
    <cellStyle name="集計 18 2 2 2 5" xfId="39945"/>
    <cellStyle name="集計 18 2 2 3" xfId="39946"/>
    <cellStyle name="集計 18 2 2 3 2" xfId="39947"/>
    <cellStyle name="集計 18 2 2 3 2 2" xfId="39948"/>
    <cellStyle name="集計 18 2 2 3 2 3" xfId="39949"/>
    <cellStyle name="集計 18 2 2 3 3" xfId="39950"/>
    <cellStyle name="集計 18 2 2 3 3 2" xfId="39951"/>
    <cellStyle name="集計 18 2 2 3 3 3" xfId="39952"/>
    <cellStyle name="集計 18 2 2 3 4" xfId="39953"/>
    <cellStyle name="集計 18 2 2 3 5" xfId="39954"/>
    <cellStyle name="集計 18 2 2 4" xfId="39955"/>
    <cellStyle name="集計 18 2 2 4 2" xfId="39956"/>
    <cellStyle name="集計 18 2 2 4 2 2" xfId="39957"/>
    <cellStyle name="集計 18 2 2 4 2 3" xfId="39958"/>
    <cellStyle name="集計 18 2 2 4 3" xfId="39959"/>
    <cellStyle name="集計 18 2 2 4 3 2" xfId="39960"/>
    <cellStyle name="集計 18 2 2 4 3 3" xfId="39961"/>
    <cellStyle name="集計 18 2 2 4 4" xfId="39962"/>
    <cellStyle name="集計 18 2 2 4 5" xfId="39963"/>
    <cellStyle name="集計 18 2 2 5" xfId="39964"/>
    <cellStyle name="集計 18 2 2 5 2" xfId="39965"/>
    <cellStyle name="集計 18 2 2 5 2 2" xfId="39966"/>
    <cellStyle name="集計 18 2 2 5 2 3" xfId="39967"/>
    <cellStyle name="集計 18 2 2 5 3" xfId="39968"/>
    <cellStyle name="集計 18 2 2 5 3 2" xfId="39969"/>
    <cellStyle name="集計 18 2 2 5 3 3" xfId="39970"/>
    <cellStyle name="集計 18 2 2 5 4" xfId="39971"/>
    <cellStyle name="集計 18 2 2 5 5" xfId="39972"/>
    <cellStyle name="集計 18 2 2 6" xfId="39973"/>
    <cellStyle name="集計 18 2 2 6 2" xfId="39974"/>
    <cellStyle name="集計 18 2 2 6 2 2" xfId="39975"/>
    <cellStyle name="集計 18 2 2 6 2 3" xfId="39976"/>
    <cellStyle name="集計 18 2 2 6 3" xfId="39977"/>
    <cellStyle name="集計 18 2 2 6 3 2" xfId="39978"/>
    <cellStyle name="集計 18 2 2 6 3 3" xfId="39979"/>
    <cellStyle name="集計 18 2 2 6 4" xfId="39980"/>
    <cellStyle name="集計 18 2 2 6 5" xfId="39981"/>
    <cellStyle name="集計 18 2 2 7" xfId="39982"/>
    <cellStyle name="集計 18 2 2 7 2" xfId="39983"/>
    <cellStyle name="集計 18 2 2 7 3" xfId="39984"/>
    <cellStyle name="集計 18 2 2 8" xfId="39985"/>
    <cellStyle name="集計 18 2 2 8 2" xfId="39986"/>
    <cellStyle name="集計 18 2 2 8 3" xfId="39987"/>
    <cellStyle name="集計 18 2 2 9" xfId="39988"/>
    <cellStyle name="集計 18 2 3" xfId="39989"/>
    <cellStyle name="集計 18 2 3 10" xfId="39990"/>
    <cellStyle name="集計 18 2 3 2" xfId="39991"/>
    <cellStyle name="集計 18 2 3 2 2" xfId="39992"/>
    <cellStyle name="集計 18 2 3 2 2 2" xfId="39993"/>
    <cellStyle name="集計 18 2 3 2 2 3" xfId="39994"/>
    <cellStyle name="集計 18 2 3 2 3" xfId="39995"/>
    <cellStyle name="集計 18 2 3 2 3 2" xfId="39996"/>
    <cellStyle name="集計 18 2 3 2 3 3" xfId="39997"/>
    <cellStyle name="集計 18 2 3 2 4" xfId="39998"/>
    <cellStyle name="集計 18 2 3 2 5" xfId="39999"/>
    <cellStyle name="集計 18 2 3 3" xfId="40000"/>
    <cellStyle name="集計 18 2 3 3 2" xfId="40001"/>
    <cellStyle name="集計 18 2 3 3 2 2" xfId="40002"/>
    <cellStyle name="集計 18 2 3 3 2 3" xfId="40003"/>
    <cellStyle name="集計 18 2 3 3 3" xfId="40004"/>
    <cellStyle name="集計 18 2 3 3 3 2" xfId="40005"/>
    <cellStyle name="集計 18 2 3 3 3 3" xfId="40006"/>
    <cellStyle name="集計 18 2 3 3 4" xfId="40007"/>
    <cellStyle name="集計 18 2 3 3 5" xfId="40008"/>
    <cellStyle name="集計 18 2 3 4" xfId="40009"/>
    <cellStyle name="集計 18 2 3 4 2" xfId="40010"/>
    <cellStyle name="集計 18 2 3 4 2 2" xfId="40011"/>
    <cellStyle name="集計 18 2 3 4 2 3" xfId="40012"/>
    <cellStyle name="集計 18 2 3 4 3" xfId="40013"/>
    <cellStyle name="集計 18 2 3 4 3 2" xfId="40014"/>
    <cellStyle name="集計 18 2 3 4 3 3" xfId="40015"/>
    <cellStyle name="集計 18 2 3 4 4" xfId="40016"/>
    <cellStyle name="集計 18 2 3 4 5" xfId="40017"/>
    <cellStyle name="集計 18 2 3 5" xfId="40018"/>
    <cellStyle name="集計 18 2 3 5 2" xfId="40019"/>
    <cellStyle name="集計 18 2 3 5 2 2" xfId="40020"/>
    <cellStyle name="集計 18 2 3 5 2 3" xfId="40021"/>
    <cellStyle name="集計 18 2 3 5 3" xfId="40022"/>
    <cellStyle name="集計 18 2 3 5 3 2" xfId="40023"/>
    <cellStyle name="集計 18 2 3 5 3 3" xfId="40024"/>
    <cellStyle name="集計 18 2 3 5 4" xfId="40025"/>
    <cellStyle name="集計 18 2 3 5 5" xfId="40026"/>
    <cellStyle name="集計 18 2 3 6" xfId="40027"/>
    <cellStyle name="集計 18 2 3 6 2" xfId="40028"/>
    <cellStyle name="集計 18 2 3 6 2 2" xfId="40029"/>
    <cellStyle name="集計 18 2 3 6 2 3" xfId="40030"/>
    <cellStyle name="集計 18 2 3 6 3" xfId="40031"/>
    <cellStyle name="集計 18 2 3 6 3 2" xfId="40032"/>
    <cellStyle name="集計 18 2 3 6 3 3" xfId="40033"/>
    <cellStyle name="集計 18 2 3 6 4" xfId="40034"/>
    <cellStyle name="集計 18 2 3 6 5" xfId="40035"/>
    <cellStyle name="集計 18 2 3 7" xfId="40036"/>
    <cellStyle name="集計 18 2 3 7 2" xfId="40037"/>
    <cellStyle name="集計 18 2 3 7 3" xfId="40038"/>
    <cellStyle name="集計 18 2 3 8" xfId="40039"/>
    <cellStyle name="集計 18 2 3 8 2" xfId="40040"/>
    <cellStyle name="集計 18 2 3 8 3" xfId="40041"/>
    <cellStyle name="集計 18 2 3 9" xfId="40042"/>
    <cellStyle name="集計 18 2 4" xfId="40043"/>
    <cellStyle name="集計 18 2 4 2" xfId="40044"/>
    <cellStyle name="集計 18 2 4 2 2" xfId="40045"/>
    <cellStyle name="集計 18 2 4 2 3" xfId="40046"/>
    <cellStyle name="集計 18 2 4 3" xfId="40047"/>
    <cellStyle name="集計 18 2 4 3 2" xfId="40048"/>
    <cellStyle name="集計 18 2 4 3 3" xfId="40049"/>
    <cellStyle name="集計 18 2 4 4" xfId="40050"/>
    <cellStyle name="集計 18 2 4 5" xfId="40051"/>
    <cellStyle name="集計 18 2 5" xfId="40052"/>
    <cellStyle name="集計 18 2 5 2" xfId="40053"/>
    <cellStyle name="集計 18 2 5 2 2" xfId="40054"/>
    <cellStyle name="集計 18 2 5 2 3" xfId="40055"/>
    <cellStyle name="集計 18 2 5 3" xfId="40056"/>
    <cellStyle name="集計 18 2 5 3 2" xfId="40057"/>
    <cellStyle name="集計 18 2 5 3 3" xfId="40058"/>
    <cellStyle name="集計 18 2 5 4" xfId="40059"/>
    <cellStyle name="集計 18 2 5 5" xfId="40060"/>
    <cellStyle name="集計 18 2 6" xfId="40061"/>
    <cellStyle name="集計 18 2 6 2" xfId="40062"/>
    <cellStyle name="集計 18 2 6 2 2" xfId="40063"/>
    <cellStyle name="集計 18 2 6 2 3" xfId="40064"/>
    <cellStyle name="集計 18 2 6 3" xfId="40065"/>
    <cellStyle name="集計 18 2 6 3 2" xfId="40066"/>
    <cellStyle name="集計 18 2 6 3 3" xfId="40067"/>
    <cellStyle name="集計 18 2 6 4" xfId="40068"/>
    <cellStyle name="集計 18 2 6 5" xfId="40069"/>
    <cellStyle name="集計 18 2 7" xfId="40070"/>
    <cellStyle name="集計 18 2 7 2" xfId="40071"/>
    <cellStyle name="集計 18 2 7 3" xfId="40072"/>
    <cellStyle name="集計 18 2 8" xfId="40073"/>
    <cellStyle name="集計 18 2 9" xfId="40074"/>
    <cellStyle name="集計 18 3" xfId="40075"/>
    <cellStyle name="集計 18 3 10" xfId="40076"/>
    <cellStyle name="集計 18 3 2" xfId="40077"/>
    <cellStyle name="集計 18 3 2 2" xfId="40078"/>
    <cellStyle name="集計 18 3 2 2 2" xfId="40079"/>
    <cellStyle name="集計 18 3 2 2 3" xfId="40080"/>
    <cellStyle name="集計 18 3 2 3" xfId="40081"/>
    <cellStyle name="集計 18 3 2 3 2" xfId="40082"/>
    <cellStyle name="集計 18 3 2 3 3" xfId="40083"/>
    <cellStyle name="集計 18 3 2 4" xfId="40084"/>
    <cellStyle name="集計 18 3 2 5" xfId="40085"/>
    <cellStyle name="集計 18 3 3" xfId="40086"/>
    <cellStyle name="集計 18 3 3 2" xfId="40087"/>
    <cellStyle name="集計 18 3 3 2 2" xfId="40088"/>
    <cellStyle name="集計 18 3 3 2 3" xfId="40089"/>
    <cellStyle name="集計 18 3 3 3" xfId="40090"/>
    <cellStyle name="集計 18 3 3 3 2" xfId="40091"/>
    <cellStyle name="集計 18 3 3 3 3" xfId="40092"/>
    <cellStyle name="集計 18 3 3 4" xfId="40093"/>
    <cellStyle name="集計 18 3 3 5" xfId="40094"/>
    <cellStyle name="集計 18 3 4" xfId="40095"/>
    <cellStyle name="集計 18 3 4 2" xfId="40096"/>
    <cellStyle name="集計 18 3 4 2 2" xfId="40097"/>
    <cellStyle name="集計 18 3 4 2 3" xfId="40098"/>
    <cellStyle name="集計 18 3 4 3" xfId="40099"/>
    <cellStyle name="集計 18 3 4 3 2" xfId="40100"/>
    <cellStyle name="集計 18 3 4 3 3" xfId="40101"/>
    <cellStyle name="集計 18 3 4 4" xfId="40102"/>
    <cellStyle name="集計 18 3 4 5" xfId="40103"/>
    <cellStyle name="集計 18 3 5" xfId="40104"/>
    <cellStyle name="集計 18 3 5 2" xfId="40105"/>
    <cellStyle name="集計 18 3 5 2 2" xfId="40106"/>
    <cellStyle name="集計 18 3 5 2 3" xfId="40107"/>
    <cellStyle name="集計 18 3 5 3" xfId="40108"/>
    <cellStyle name="集計 18 3 5 3 2" xfId="40109"/>
    <cellStyle name="集計 18 3 5 3 3" xfId="40110"/>
    <cellStyle name="集計 18 3 5 4" xfId="40111"/>
    <cellStyle name="集計 18 3 5 5" xfId="40112"/>
    <cellStyle name="集計 18 3 6" xfId="40113"/>
    <cellStyle name="集計 18 3 6 2" xfId="40114"/>
    <cellStyle name="集計 18 3 6 2 2" xfId="40115"/>
    <cellStyle name="集計 18 3 6 2 3" xfId="40116"/>
    <cellStyle name="集計 18 3 6 3" xfId="40117"/>
    <cellStyle name="集計 18 3 6 3 2" xfId="40118"/>
    <cellStyle name="集計 18 3 6 3 3" xfId="40119"/>
    <cellStyle name="集計 18 3 6 4" xfId="40120"/>
    <cellStyle name="集計 18 3 6 5" xfId="40121"/>
    <cellStyle name="集計 18 3 7" xfId="40122"/>
    <cellStyle name="集計 18 3 7 2" xfId="40123"/>
    <cellStyle name="集計 18 3 7 3" xfId="40124"/>
    <cellStyle name="集計 18 3 8" xfId="40125"/>
    <cellStyle name="集計 18 3 8 2" xfId="40126"/>
    <cellStyle name="集計 18 3 8 3" xfId="40127"/>
    <cellStyle name="集計 18 3 9" xfId="40128"/>
    <cellStyle name="集計 18 4" xfId="40129"/>
    <cellStyle name="集計 18 4 10" xfId="40130"/>
    <cellStyle name="集計 18 4 2" xfId="40131"/>
    <cellStyle name="集計 18 4 2 2" xfId="40132"/>
    <cellStyle name="集計 18 4 2 2 2" xfId="40133"/>
    <cellStyle name="集計 18 4 2 2 3" xfId="40134"/>
    <cellStyle name="集計 18 4 2 3" xfId="40135"/>
    <cellStyle name="集計 18 4 2 3 2" xfId="40136"/>
    <cellStyle name="集計 18 4 2 3 3" xfId="40137"/>
    <cellStyle name="集計 18 4 2 4" xfId="40138"/>
    <cellStyle name="集計 18 4 2 5" xfId="40139"/>
    <cellStyle name="集計 18 4 3" xfId="40140"/>
    <cellStyle name="集計 18 4 3 2" xfId="40141"/>
    <cellStyle name="集計 18 4 3 2 2" xfId="40142"/>
    <cellStyle name="集計 18 4 3 2 3" xfId="40143"/>
    <cellStyle name="集計 18 4 3 3" xfId="40144"/>
    <cellStyle name="集計 18 4 3 3 2" xfId="40145"/>
    <cellStyle name="集計 18 4 3 3 3" xfId="40146"/>
    <cellStyle name="集計 18 4 3 4" xfId="40147"/>
    <cellStyle name="集計 18 4 3 5" xfId="40148"/>
    <cellStyle name="集計 18 4 4" xfId="40149"/>
    <cellStyle name="集計 18 4 4 2" xfId="40150"/>
    <cellStyle name="集計 18 4 4 2 2" xfId="40151"/>
    <cellStyle name="集計 18 4 4 2 3" xfId="40152"/>
    <cellStyle name="集計 18 4 4 3" xfId="40153"/>
    <cellStyle name="集計 18 4 4 3 2" xfId="40154"/>
    <cellStyle name="集計 18 4 4 3 3" xfId="40155"/>
    <cellStyle name="集計 18 4 4 4" xfId="40156"/>
    <cellStyle name="集計 18 4 4 5" xfId="40157"/>
    <cellStyle name="集計 18 4 5" xfId="40158"/>
    <cellStyle name="集計 18 4 5 2" xfId="40159"/>
    <cellStyle name="集計 18 4 5 2 2" xfId="40160"/>
    <cellStyle name="集計 18 4 5 2 3" xfId="40161"/>
    <cellStyle name="集計 18 4 5 3" xfId="40162"/>
    <cellStyle name="集計 18 4 5 3 2" xfId="40163"/>
    <cellStyle name="集計 18 4 5 3 3" xfId="40164"/>
    <cellStyle name="集計 18 4 5 4" xfId="40165"/>
    <cellStyle name="集計 18 4 5 5" xfId="40166"/>
    <cellStyle name="集計 18 4 6" xfId="40167"/>
    <cellStyle name="集計 18 4 6 2" xfId="40168"/>
    <cellStyle name="集計 18 4 6 2 2" xfId="40169"/>
    <cellStyle name="集計 18 4 6 2 3" xfId="40170"/>
    <cellStyle name="集計 18 4 6 3" xfId="40171"/>
    <cellStyle name="集計 18 4 6 3 2" xfId="40172"/>
    <cellStyle name="集計 18 4 6 3 3" xfId="40173"/>
    <cellStyle name="集計 18 4 6 4" xfId="40174"/>
    <cellStyle name="集計 18 4 6 5" xfId="40175"/>
    <cellStyle name="集計 18 4 7" xfId="40176"/>
    <cellStyle name="集計 18 4 7 2" xfId="40177"/>
    <cellStyle name="集計 18 4 7 3" xfId="40178"/>
    <cellStyle name="集計 18 4 8" xfId="40179"/>
    <cellStyle name="集計 18 4 8 2" xfId="40180"/>
    <cellStyle name="集計 18 4 8 3" xfId="40181"/>
    <cellStyle name="集計 18 4 9" xfId="40182"/>
    <cellStyle name="集計 18 5" xfId="40183"/>
    <cellStyle name="集計 18 5 2" xfId="40184"/>
    <cellStyle name="集計 18 5 2 2" xfId="40185"/>
    <cellStyle name="集計 18 5 2 3" xfId="40186"/>
    <cellStyle name="集計 18 5 3" xfId="40187"/>
    <cellStyle name="集計 18 5 3 2" xfId="40188"/>
    <cellStyle name="集計 18 5 3 3" xfId="40189"/>
    <cellStyle name="集計 18 5 4" xfId="40190"/>
    <cellStyle name="集計 18 5 5" xfId="40191"/>
    <cellStyle name="集計 18 6" xfId="40192"/>
    <cellStyle name="集計 18 6 2" xfId="40193"/>
    <cellStyle name="集計 18 6 2 2" xfId="40194"/>
    <cellStyle name="集計 18 6 2 3" xfId="40195"/>
    <cellStyle name="集計 18 6 3" xfId="40196"/>
    <cellStyle name="集計 18 6 3 2" xfId="40197"/>
    <cellStyle name="集計 18 6 3 3" xfId="40198"/>
    <cellStyle name="集計 18 6 4" xfId="40199"/>
    <cellStyle name="集計 18 6 5" xfId="40200"/>
    <cellStyle name="集計 18 7" xfId="40201"/>
    <cellStyle name="集計 18 7 2" xfId="40202"/>
    <cellStyle name="集計 18 7 2 2" xfId="40203"/>
    <cellStyle name="集計 18 7 2 3" xfId="40204"/>
    <cellStyle name="集計 18 7 3" xfId="40205"/>
    <cellStyle name="集計 18 7 3 2" xfId="40206"/>
    <cellStyle name="集計 18 7 3 3" xfId="40207"/>
    <cellStyle name="集計 18 7 4" xfId="40208"/>
    <cellStyle name="集計 18 7 5" xfId="40209"/>
    <cellStyle name="集計 18 8" xfId="40210"/>
    <cellStyle name="集計 18 8 2" xfId="40211"/>
    <cellStyle name="集計 18 8 3" xfId="40212"/>
    <cellStyle name="集計 18 9" xfId="40213"/>
    <cellStyle name="集計 19" xfId="40214"/>
    <cellStyle name="集計 19 10" xfId="40215"/>
    <cellStyle name="集計 19 11" xfId="40216"/>
    <cellStyle name="集計 19 12" xfId="46137"/>
    <cellStyle name="集計 19 13" xfId="46372"/>
    <cellStyle name="集計 19 2" xfId="40217"/>
    <cellStyle name="集計 19 2 10" xfId="46309"/>
    <cellStyle name="集計 19 2 11" xfId="46541"/>
    <cellStyle name="集計 19 2 2" xfId="40218"/>
    <cellStyle name="集計 19 2 2 10" xfId="40219"/>
    <cellStyle name="集計 19 2 2 2" xfId="40220"/>
    <cellStyle name="集計 19 2 2 2 2" xfId="40221"/>
    <cellStyle name="集計 19 2 2 2 2 2" xfId="40222"/>
    <cellStyle name="集計 19 2 2 2 2 3" xfId="40223"/>
    <cellStyle name="集計 19 2 2 2 3" xfId="40224"/>
    <cellStyle name="集計 19 2 2 2 3 2" xfId="40225"/>
    <cellStyle name="集計 19 2 2 2 3 3" xfId="40226"/>
    <cellStyle name="集計 19 2 2 2 4" xfId="40227"/>
    <cellStyle name="集計 19 2 2 2 5" xfId="40228"/>
    <cellStyle name="集計 19 2 2 3" xfId="40229"/>
    <cellStyle name="集計 19 2 2 3 2" xfId="40230"/>
    <cellStyle name="集計 19 2 2 3 2 2" xfId="40231"/>
    <cellStyle name="集計 19 2 2 3 2 3" xfId="40232"/>
    <cellStyle name="集計 19 2 2 3 3" xfId="40233"/>
    <cellStyle name="集計 19 2 2 3 3 2" xfId="40234"/>
    <cellStyle name="集計 19 2 2 3 3 3" xfId="40235"/>
    <cellStyle name="集計 19 2 2 3 4" xfId="40236"/>
    <cellStyle name="集計 19 2 2 3 5" xfId="40237"/>
    <cellStyle name="集計 19 2 2 4" xfId="40238"/>
    <cellStyle name="集計 19 2 2 4 2" xfId="40239"/>
    <cellStyle name="集計 19 2 2 4 2 2" xfId="40240"/>
    <cellStyle name="集計 19 2 2 4 2 3" xfId="40241"/>
    <cellStyle name="集計 19 2 2 4 3" xfId="40242"/>
    <cellStyle name="集計 19 2 2 4 3 2" xfId="40243"/>
    <cellStyle name="集計 19 2 2 4 3 3" xfId="40244"/>
    <cellStyle name="集計 19 2 2 4 4" xfId="40245"/>
    <cellStyle name="集計 19 2 2 4 5" xfId="40246"/>
    <cellStyle name="集計 19 2 2 5" xfId="40247"/>
    <cellStyle name="集計 19 2 2 5 2" xfId="40248"/>
    <cellStyle name="集計 19 2 2 5 2 2" xfId="40249"/>
    <cellStyle name="集計 19 2 2 5 2 3" xfId="40250"/>
    <cellStyle name="集計 19 2 2 5 3" xfId="40251"/>
    <cellStyle name="集計 19 2 2 5 3 2" xfId="40252"/>
    <cellStyle name="集計 19 2 2 5 3 3" xfId="40253"/>
    <cellStyle name="集計 19 2 2 5 4" xfId="40254"/>
    <cellStyle name="集計 19 2 2 5 5" xfId="40255"/>
    <cellStyle name="集計 19 2 2 6" xfId="40256"/>
    <cellStyle name="集計 19 2 2 6 2" xfId="40257"/>
    <cellStyle name="集計 19 2 2 6 2 2" xfId="40258"/>
    <cellStyle name="集計 19 2 2 6 2 3" xfId="40259"/>
    <cellStyle name="集計 19 2 2 6 3" xfId="40260"/>
    <cellStyle name="集計 19 2 2 6 3 2" xfId="40261"/>
    <cellStyle name="集計 19 2 2 6 3 3" xfId="40262"/>
    <cellStyle name="集計 19 2 2 6 4" xfId="40263"/>
    <cellStyle name="集計 19 2 2 6 5" xfId="40264"/>
    <cellStyle name="集計 19 2 2 7" xfId="40265"/>
    <cellStyle name="集計 19 2 2 7 2" xfId="40266"/>
    <cellStyle name="集計 19 2 2 7 3" xfId="40267"/>
    <cellStyle name="集計 19 2 2 8" xfId="40268"/>
    <cellStyle name="集計 19 2 2 8 2" xfId="40269"/>
    <cellStyle name="集計 19 2 2 8 3" xfId="40270"/>
    <cellStyle name="集計 19 2 2 9" xfId="40271"/>
    <cellStyle name="集計 19 2 3" xfId="40272"/>
    <cellStyle name="集計 19 2 3 10" xfId="40273"/>
    <cellStyle name="集計 19 2 3 2" xfId="40274"/>
    <cellStyle name="集計 19 2 3 2 2" xfId="40275"/>
    <cellStyle name="集計 19 2 3 2 2 2" xfId="40276"/>
    <cellStyle name="集計 19 2 3 2 2 3" xfId="40277"/>
    <cellStyle name="集計 19 2 3 2 3" xfId="40278"/>
    <cellStyle name="集計 19 2 3 2 3 2" xfId="40279"/>
    <cellStyle name="集計 19 2 3 2 3 3" xfId="40280"/>
    <cellStyle name="集計 19 2 3 2 4" xfId="40281"/>
    <cellStyle name="集計 19 2 3 2 5" xfId="40282"/>
    <cellStyle name="集計 19 2 3 3" xfId="40283"/>
    <cellStyle name="集計 19 2 3 3 2" xfId="40284"/>
    <cellStyle name="集計 19 2 3 3 2 2" xfId="40285"/>
    <cellStyle name="集計 19 2 3 3 2 3" xfId="40286"/>
    <cellStyle name="集計 19 2 3 3 3" xfId="40287"/>
    <cellStyle name="集計 19 2 3 3 3 2" xfId="40288"/>
    <cellStyle name="集計 19 2 3 3 3 3" xfId="40289"/>
    <cellStyle name="集計 19 2 3 3 4" xfId="40290"/>
    <cellStyle name="集計 19 2 3 3 5" xfId="40291"/>
    <cellStyle name="集計 19 2 3 4" xfId="40292"/>
    <cellStyle name="集計 19 2 3 4 2" xfId="40293"/>
    <cellStyle name="集計 19 2 3 4 2 2" xfId="40294"/>
    <cellStyle name="集計 19 2 3 4 2 3" xfId="40295"/>
    <cellStyle name="集計 19 2 3 4 3" xfId="40296"/>
    <cellStyle name="集計 19 2 3 4 3 2" xfId="40297"/>
    <cellStyle name="集計 19 2 3 4 3 3" xfId="40298"/>
    <cellStyle name="集計 19 2 3 4 4" xfId="40299"/>
    <cellStyle name="集計 19 2 3 4 5" xfId="40300"/>
    <cellStyle name="集計 19 2 3 5" xfId="40301"/>
    <cellStyle name="集計 19 2 3 5 2" xfId="40302"/>
    <cellStyle name="集計 19 2 3 5 2 2" xfId="40303"/>
    <cellStyle name="集計 19 2 3 5 2 3" xfId="40304"/>
    <cellStyle name="集計 19 2 3 5 3" xfId="40305"/>
    <cellStyle name="集計 19 2 3 5 3 2" xfId="40306"/>
    <cellStyle name="集計 19 2 3 5 3 3" xfId="40307"/>
    <cellStyle name="集計 19 2 3 5 4" xfId="40308"/>
    <cellStyle name="集計 19 2 3 5 5" xfId="40309"/>
    <cellStyle name="集計 19 2 3 6" xfId="40310"/>
    <cellStyle name="集計 19 2 3 6 2" xfId="40311"/>
    <cellStyle name="集計 19 2 3 6 2 2" xfId="40312"/>
    <cellStyle name="集計 19 2 3 6 2 3" xfId="40313"/>
    <cellStyle name="集計 19 2 3 6 3" xfId="40314"/>
    <cellStyle name="集計 19 2 3 6 3 2" xfId="40315"/>
    <cellStyle name="集計 19 2 3 6 3 3" xfId="40316"/>
    <cellStyle name="集計 19 2 3 6 4" xfId="40317"/>
    <cellStyle name="集計 19 2 3 6 5" xfId="40318"/>
    <cellStyle name="集計 19 2 3 7" xfId="40319"/>
    <cellStyle name="集計 19 2 3 7 2" xfId="40320"/>
    <cellStyle name="集計 19 2 3 7 3" xfId="40321"/>
    <cellStyle name="集計 19 2 3 8" xfId="40322"/>
    <cellStyle name="集計 19 2 3 8 2" xfId="40323"/>
    <cellStyle name="集計 19 2 3 8 3" xfId="40324"/>
    <cellStyle name="集計 19 2 3 9" xfId="40325"/>
    <cellStyle name="集計 19 2 4" xfId="40326"/>
    <cellStyle name="集計 19 2 4 2" xfId="40327"/>
    <cellStyle name="集計 19 2 4 2 2" xfId="40328"/>
    <cellStyle name="集計 19 2 4 2 3" xfId="40329"/>
    <cellStyle name="集計 19 2 4 3" xfId="40330"/>
    <cellStyle name="集計 19 2 4 3 2" xfId="40331"/>
    <cellStyle name="集計 19 2 4 3 3" xfId="40332"/>
    <cellStyle name="集計 19 2 4 4" xfId="40333"/>
    <cellStyle name="集計 19 2 4 5" xfId="40334"/>
    <cellStyle name="集計 19 2 5" xfId="40335"/>
    <cellStyle name="集計 19 2 5 2" xfId="40336"/>
    <cellStyle name="集計 19 2 5 2 2" xfId="40337"/>
    <cellStyle name="集計 19 2 5 2 3" xfId="40338"/>
    <cellStyle name="集計 19 2 5 3" xfId="40339"/>
    <cellStyle name="集計 19 2 5 3 2" xfId="40340"/>
    <cellStyle name="集計 19 2 5 3 3" xfId="40341"/>
    <cellStyle name="集計 19 2 5 4" xfId="40342"/>
    <cellStyle name="集計 19 2 5 5" xfId="40343"/>
    <cellStyle name="集計 19 2 6" xfId="40344"/>
    <cellStyle name="集計 19 2 6 2" xfId="40345"/>
    <cellStyle name="集計 19 2 6 2 2" xfId="40346"/>
    <cellStyle name="集計 19 2 6 2 3" xfId="40347"/>
    <cellStyle name="集計 19 2 6 3" xfId="40348"/>
    <cellStyle name="集計 19 2 6 3 2" xfId="40349"/>
    <cellStyle name="集計 19 2 6 3 3" xfId="40350"/>
    <cellStyle name="集計 19 2 6 4" xfId="40351"/>
    <cellStyle name="集計 19 2 6 5" xfId="40352"/>
    <cellStyle name="集計 19 2 7" xfId="40353"/>
    <cellStyle name="集計 19 2 7 2" xfId="40354"/>
    <cellStyle name="集計 19 2 7 3" xfId="40355"/>
    <cellStyle name="集計 19 2 8" xfId="40356"/>
    <cellStyle name="集計 19 2 9" xfId="40357"/>
    <cellStyle name="集計 19 3" xfId="40358"/>
    <cellStyle name="集計 19 3 10" xfId="40359"/>
    <cellStyle name="集計 19 3 2" xfId="40360"/>
    <cellStyle name="集計 19 3 2 2" xfId="40361"/>
    <cellStyle name="集計 19 3 2 2 2" xfId="40362"/>
    <cellStyle name="集計 19 3 2 2 3" xfId="40363"/>
    <cellStyle name="集計 19 3 2 3" xfId="40364"/>
    <cellStyle name="集計 19 3 2 3 2" xfId="40365"/>
    <cellStyle name="集計 19 3 2 3 3" xfId="40366"/>
    <cellStyle name="集計 19 3 2 4" xfId="40367"/>
    <cellStyle name="集計 19 3 2 5" xfId="40368"/>
    <cellStyle name="集計 19 3 3" xfId="40369"/>
    <cellStyle name="集計 19 3 3 2" xfId="40370"/>
    <cellStyle name="集計 19 3 3 2 2" xfId="40371"/>
    <cellStyle name="集計 19 3 3 2 3" xfId="40372"/>
    <cellStyle name="集計 19 3 3 3" xfId="40373"/>
    <cellStyle name="集計 19 3 3 3 2" xfId="40374"/>
    <cellStyle name="集計 19 3 3 3 3" xfId="40375"/>
    <cellStyle name="集計 19 3 3 4" xfId="40376"/>
    <cellStyle name="集計 19 3 3 5" xfId="40377"/>
    <cellStyle name="集計 19 3 4" xfId="40378"/>
    <cellStyle name="集計 19 3 4 2" xfId="40379"/>
    <cellStyle name="集計 19 3 4 2 2" xfId="40380"/>
    <cellStyle name="集計 19 3 4 2 3" xfId="40381"/>
    <cellStyle name="集計 19 3 4 3" xfId="40382"/>
    <cellStyle name="集計 19 3 4 3 2" xfId="40383"/>
    <cellStyle name="集計 19 3 4 3 3" xfId="40384"/>
    <cellStyle name="集計 19 3 4 4" xfId="40385"/>
    <cellStyle name="集計 19 3 4 5" xfId="40386"/>
    <cellStyle name="集計 19 3 5" xfId="40387"/>
    <cellStyle name="集計 19 3 5 2" xfId="40388"/>
    <cellStyle name="集計 19 3 5 2 2" xfId="40389"/>
    <cellStyle name="集計 19 3 5 2 3" xfId="40390"/>
    <cellStyle name="集計 19 3 5 3" xfId="40391"/>
    <cellStyle name="集計 19 3 5 3 2" xfId="40392"/>
    <cellStyle name="集計 19 3 5 3 3" xfId="40393"/>
    <cellStyle name="集計 19 3 5 4" xfId="40394"/>
    <cellStyle name="集計 19 3 5 5" xfId="40395"/>
    <cellStyle name="集計 19 3 6" xfId="40396"/>
    <cellStyle name="集計 19 3 6 2" xfId="40397"/>
    <cellStyle name="集計 19 3 6 2 2" xfId="40398"/>
    <cellStyle name="集計 19 3 6 2 3" xfId="40399"/>
    <cellStyle name="集計 19 3 6 3" xfId="40400"/>
    <cellStyle name="集計 19 3 6 3 2" xfId="40401"/>
    <cellStyle name="集計 19 3 6 3 3" xfId="40402"/>
    <cellStyle name="集計 19 3 6 4" xfId="40403"/>
    <cellStyle name="集計 19 3 6 5" xfId="40404"/>
    <cellStyle name="集計 19 3 7" xfId="40405"/>
    <cellStyle name="集計 19 3 7 2" xfId="40406"/>
    <cellStyle name="集計 19 3 7 3" xfId="40407"/>
    <cellStyle name="集計 19 3 8" xfId="40408"/>
    <cellStyle name="集計 19 3 8 2" xfId="40409"/>
    <cellStyle name="集計 19 3 8 3" xfId="40410"/>
    <cellStyle name="集計 19 3 9" xfId="40411"/>
    <cellStyle name="集計 19 4" xfId="40412"/>
    <cellStyle name="集計 19 4 10" xfId="40413"/>
    <cellStyle name="集計 19 4 2" xfId="40414"/>
    <cellStyle name="集計 19 4 2 2" xfId="40415"/>
    <cellStyle name="集計 19 4 2 2 2" xfId="40416"/>
    <cellStyle name="集計 19 4 2 2 3" xfId="40417"/>
    <cellStyle name="集計 19 4 2 3" xfId="40418"/>
    <cellStyle name="集計 19 4 2 3 2" xfId="40419"/>
    <cellStyle name="集計 19 4 2 3 3" xfId="40420"/>
    <cellStyle name="集計 19 4 2 4" xfId="40421"/>
    <cellStyle name="集計 19 4 2 5" xfId="40422"/>
    <cellStyle name="集計 19 4 3" xfId="40423"/>
    <cellStyle name="集計 19 4 3 2" xfId="40424"/>
    <cellStyle name="集計 19 4 3 2 2" xfId="40425"/>
    <cellStyle name="集計 19 4 3 2 3" xfId="40426"/>
    <cellStyle name="集計 19 4 3 3" xfId="40427"/>
    <cellStyle name="集計 19 4 3 3 2" xfId="40428"/>
    <cellStyle name="集計 19 4 3 3 3" xfId="40429"/>
    <cellStyle name="集計 19 4 3 4" xfId="40430"/>
    <cellStyle name="集計 19 4 3 5" xfId="40431"/>
    <cellStyle name="集計 19 4 4" xfId="40432"/>
    <cellStyle name="集計 19 4 4 2" xfId="40433"/>
    <cellStyle name="集計 19 4 4 2 2" xfId="40434"/>
    <cellStyle name="集計 19 4 4 2 3" xfId="40435"/>
    <cellStyle name="集計 19 4 4 3" xfId="40436"/>
    <cellStyle name="集計 19 4 4 3 2" xfId="40437"/>
    <cellStyle name="集計 19 4 4 3 3" xfId="40438"/>
    <cellStyle name="集計 19 4 4 4" xfId="40439"/>
    <cellStyle name="集計 19 4 4 5" xfId="40440"/>
    <cellStyle name="集計 19 4 5" xfId="40441"/>
    <cellStyle name="集計 19 4 5 2" xfId="40442"/>
    <cellStyle name="集計 19 4 5 2 2" xfId="40443"/>
    <cellStyle name="集計 19 4 5 2 3" xfId="40444"/>
    <cellStyle name="集計 19 4 5 3" xfId="40445"/>
    <cellStyle name="集計 19 4 5 3 2" xfId="40446"/>
    <cellStyle name="集計 19 4 5 3 3" xfId="40447"/>
    <cellStyle name="集計 19 4 5 4" xfId="40448"/>
    <cellStyle name="集計 19 4 5 5" xfId="40449"/>
    <cellStyle name="集計 19 4 6" xfId="40450"/>
    <cellStyle name="集計 19 4 6 2" xfId="40451"/>
    <cellStyle name="集計 19 4 6 2 2" xfId="40452"/>
    <cellStyle name="集計 19 4 6 2 3" xfId="40453"/>
    <cellStyle name="集計 19 4 6 3" xfId="40454"/>
    <cellStyle name="集計 19 4 6 3 2" xfId="40455"/>
    <cellStyle name="集計 19 4 6 3 3" xfId="40456"/>
    <cellStyle name="集計 19 4 6 4" xfId="40457"/>
    <cellStyle name="集計 19 4 6 5" xfId="40458"/>
    <cellStyle name="集計 19 4 7" xfId="40459"/>
    <cellStyle name="集計 19 4 7 2" xfId="40460"/>
    <cellStyle name="集計 19 4 7 3" xfId="40461"/>
    <cellStyle name="集計 19 4 8" xfId="40462"/>
    <cellStyle name="集計 19 4 8 2" xfId="40463"/>
    <cellStyle name="集計 19 4 8 3" xfId="40464"/>
    <cellStyle name="集計 19 4 9" xfId="40465"/>
    <cellStyle name="集計 19 5" xfId="40466"/>
    <cellStyle name="集計 19 5 2" xfId="40467"/>
    <cellStyle name="集計 19 5 2 2" xfId="40468"/>
    <cellStyle name="集計 19 5 2 3" xfId="40469"/>
    <cellStyle name="集計 19 5 3" xfId="40470"/>
    <cellStyle name="集計 19 5 3 2" xfId="40471"/>
    <cellStyle name="集計 19 5 3 3" xfId="40472"/>
    <cellStyle name="集計 19 5 4" xfId="40473"/>
    <cellStyle name="集計 19 5 5" xfId="40474"/>
    <cellStyle name="集計 19 6" xfId="40475"/>
    <cellStyle name="集計 19 6 2" xfId="40476"/>
    <cellStyle name="集計 19 6 2 2" xfId="40477"/>
    <cellStyle name="集計 19 6 2 3" xfId="40478"/>
    <cellStyle name="集計 19 6 3" xfId="40479"/>
    <cellStyle name="集計 19 6 3 2" xfId="40480"/>
    <cellStyle name="集計 19 6 3 3" xfId="40481"/>
    <cellStyle name="集計 19 6 4" xfId="40482"/>
    <cellStyle name="集計 19 6 5" xfId="40483"/>
    <cellStyle name="集計 19 7" xfId="40484"/>
    <cellStyle name="集計 19 7 2" xfId="40485"/>
    <cellStyle name="集計 19 7 2 2" xfId="40486"/>
    <cellStyle name="集計 19 7 2 3" xfId="40487"/>
    <cellStyle name="集計 19 7 3" xfId="40488"/>
    <cellStyle name="集計 19 7 3 2" xfId="40489"/>
    <cellStyle name="集計 19 7 3 3" xfId="40490"/>
    <cellStyle name="集計 19 7 4" xfId="40491"/>
    <cellStyle name="集計 19 7 5" xfId="40492"/>
    <cellStyle name="集計 19 8" xfId="40493"/>
    <cellStyle name="集計 19 8 2" xfId="40494"/>
    <cellStyle name="集計 19 8 3" xfId="40495"/>
    <cellStyle name="集計 19 9" xfId="40496"/>
    <cellStyle name="集計 2" xfId="40497"/>
    <cellStyle name="集計 2 10" xfId="40498"/>
    <cellStyle name="集計 2 11" xfId="40499"/>
    <cellStyle name="集計 2 12" xfId="40500"/>
    <cellStyle name="集計 2 13" xfId="46138"/>
    <cellStyle name="集計 2 14" xfId="46373"/>
    <cellStyle name="集計 2 2" xfId="40501"/>
    <cellStyle name="集計 2 2 10" xfId="46310"/>
    <cellStyle name="集計 2 2 11" xfId="46542"/>
    <cellStyle name="集計 2 2 2" xfId="40502"/>
    <cellStyle name="集計 2 2 2 10" xfId="40503"/>
    <cellStyle name="集計 2 2 2 2" xfId="40504"/>
    <cellStyle name="集計 2 2 2 2 2" xfId="40505"/>
    <cellStyle name="集計 2 2 2 2 2 2" xfId="40506"/>
    <cellStyle name="集計 2 2 2 2 2 3" xfId="40507"/>
    <cellStyle name="集計 2 2 2 2 3" xfId="40508"/>
    <cellStyle name="集計 2 2 2 2 3 2" xfId="40509"/>
    <cellStyle name="集計 2 2 2 2 3 3" xfId="40510"/>
    <cellStyle name="集計 2 2 2 2 4" xfId="40511"/>
    <cellStyle name="集計 2 2 2 2 5" xfId="40512"/>
    <cellStyle name="集計 2 2 2 3" xfId="40513"/>
    <cellStyle name="集計 2 2 2 3 2" xfId="40514"/>
    <cellStyle name="集計 2 2 2 3 2 2" xfId="40515"/>
    <cellStyle name="集計 2 2 2 3 2 3" xfId="40516"/>
    <cellStyle name="集計 2 2 2 3 3" xfId="40517"/>
    <cellStyle name="集計 2 2 2 3 3 2" xfId="40518"/>
    <cellStyle name="集計 2 2 2 3 3 3" xfId="40519"/>
    <cellStyle name="集計 2 2 2 3 4" xfId="40520"/>
    <cellStyle name="集計 2 2 2 3 5" xfId="40521"/>
    <cellStyle name="集計 2 2 2 4" xfId="40522"/>
    <cellStyle name="集計 2 2 2 4 2" xfId="40523"/>
    <cellStyle name="集計 2 2 2 4 2 2" xfId="40524"/>
    <cellStyle name="集計 2 2 2 4 2 3" xfId="40525"/>
    <cellStyle name="集計 2 2 2 4 3" xfId="40526"/>
    <cellStyle name="集計 2 2 2 4 3 2" xfId="40527"/>
    <cellStyle name="集計 2 2 2 4 3 3" xfId="40528"/>
    <cellStyle name="集計 2 2 2 4 4" xfId="40529"/>
    <cellStyle name="集計 2 2 2 4 5" xfId="40530"/>
    <cellStyle name="集計 2 2 2 5" xfId="40531"/>
    <cellStyle name="集計 2 2 2 5 2" xfId="40532"/>
    <cellStyle name="集計 2 2 2 5 2 2" xfId="40533"/>
    <cellStyle name="集計 2 2 2 5 2 3" xfId="40534"/>
    <cellStyle name="集計 2 2 2 5 3" xfId="40535"/>
    <cellStyle name="集計 2 2 2 5 3 2" xfId="40536"/>
    <cellStyle name="集計 2 2 2 5 3 3" xfId="40537"/>
    <cellStyle name="集計 2 2 2 5 4" xfId="40538"/>
    <cellStyle name="集計 2 2 2 5 5" xfId="40539"/>
    <cellStyle name="集計 2 2 2 6" xfId="40540"/>
    <cellStyle name="集計 2 2 2 6 2" xfId="40541"/>
    <cellStyle name="集計 2 2 2 6 2 2" xfId="40542"/>
    <cellStyle name="集計 2 2 2 6 2 3" xfId="40543"/>
    <cellStyle name="集計 2 2 2 6 3" xfId="40544"/>
    <cellStyle name="集計 2 2 2 6 3 2" xfId="40545"/>
    <cellStyle name="集計 2 2 2 6 3 3" xfId="40546"/>
    <cellStyle name="集計 2 2 2 6 4" xfId="40547"/>
    <cellStyle name="集計 2 2 2 6 5" xfId="40548"/>
    <cellStyle name="集計 2 2 2 7" xfId="40549"/>
    <cellStyle name="集計 2 2 2 7 2" xfId="40550"/>
    <cellStyle name="集計 2 2 2 7 3" xfId="40551"/>
    <cellStyle name="集計 2 2 2 8" xfId="40552"/>
    <cellStyle name="集計 2 2 2 8 2" xfId="40553"/>
    <cellStyle name="集計 2 2 2 8 3" xfId="40554"/>
    <cellStyle name="集計 2 2 2 9" xfId="40555"/>
    <cellStyle name="集計 2 2 3" xfId="40556"/>
    <cellStyle name="集計 2 2 3 10" xfId="40557"/>
    <cellStyle name="集計 2 2 3 2" xfId="40558"/>
    <cellStyle name="集計 2 2 3 2 2" xfId="40559"/>
    <cellStyle name="集計 2 2 3 2 2 2" xfId="40560"/>
    <cellStyle name="集計 2 2 3 2 2 3" xfId="40561"/>
    <cellStyle name="集計 2 2 3 2 3" xfId="40562"/>
    <cellStyle name="集計 2 2 3 2 3 2" xfId="40563"/>
    <cellStyle name="集計 2 2 3 2 3 3" xfId="40564"/>
    <cellStyle name="集計 2 2 3 2 4" xfId="40565"/>
    <cellStyle name="集計 2 2 3 2 5" xfId="40566"/>
    <cellStyle name="集計 2 2 3 3" xfId="40567"/>
    <cellStyle name="集計 2 2 3 3 2" xfId="40568"/>
    <cellStyle name="集計 2 2 3 3 2 2" xfId="40569"/>
    <cellStyle name="集計 2 2 3 3 2 3" xfId="40570"/>
    <cellStyle name="集計 2 2 3 3 3" xfId="40571"/>
    <cellStyle name="集計 2 2 3 3 3 2" xfId="40572"/>
    <cellStyle name="集計 2 2 3 3 3 3" xfId="40573"/>
    <cellStyle name="集計 2 2 3 3 4" xfId="40574"/>
    <cellStyle name="集計 2 2 3 3 5" xfId="40575"/>
    <cellStyle name="集計 2 2 3 4" xfId="40576"/>
    <cellStyle name="集計 2 2 3 4 2" xfId="40577"/>
    <cellStyle name="集計 2 2 3 4 2 2" xfId="40578"/>
    <cellStyle name="集計 2 2 3 4 2 3" xfId="40579"/>
    <cellStyle name="集計 2 2 3 4 3" xfId="40580"/>
    <cellStyle name="集計 2 2 3 4 3 2" xfId="40581"/>
    <cellStyle name="集計 2 2 3 4 3 3" xfId="40582"/>
    <cellStyle name="集計 2 2 3 4 4" xfId="40583"/>
    <cellStyle name="集計 2 2 3 4 5" xfId="40584"/>
    <cellStyle name="集計 2 2 3 5" xfId="40585"/>
    <cellStyle name="集計 2 2 3 5 2" xfId="40586"/>
    <cellStyle name="集計 2 2 3 5 2 2" xfId="40587"/>
    <cellStyle name="集計 2 2 3 5 2 3" xfId="40588"/>
    <cellStyle name="集計 2 2 3 5 3" xfId="40589"/>
    <cellStyle name="集計 2 2 3 5 3 2" xfId="40590"/>
    <cellStyle name="集計 2 2 3 5 3 3" xfId="40591"/>
    <cellStyle name="集計 2 2 3 5 4" xfId="40592"/>
    <cellStyle name="集計 2 2 3 5 5" xfId="40593"/>
    <cellStyle name="集計 2 2 3 6" xfId="40594"/>
    <cellStyle name="集計 2 2 3 6 2" xfId="40595"/>
    <cellStyle name="集計 2 2 3 6 2 2" xfId="40596"/>
    <cellStyle name="集計 2 2 3 6 2 3" xfId="40597"/>
    <cellStyle name="集計 2 2 3 6 3" xfId="40598"/>
    <cellStyle name="集計 2 2 3 6 3 2" xfId="40599"/>
    <cellStyle name="集計 2 2 3 6 3 3" xfId="40600"/>
    <cellStyle name="集計 2 2 3 6 4" xfId="40601"/>
    <cellStyle name="集計 2 2 3 6 5" xfId="40602"/>
    <cellStyle name="集計 2 2 3 7" xfId="40603"/>
    <cellStyle name="集計 2 2 3 7 2" xfId="40604"/>
    <cellStyle name="集計 2 2 3 7 3" xfId="40605"/>
    <cellStyle name="集計 2 2 3 8" xfId="40606"/>
    <cellStyle name="集計 2 2 3 8 2" xfId="40607"/>
    <cellStyle name="集計 2 2 3 8 3" xfId="40608"/>
    <cellStyle name="集計 2 2 3 9" xfId="40609"/>
    <cellStyle name="集計 2 2 4" xfId="40610"/>
    <cellStyle name="集計 2 2 4 2" xfId="40611"/>
    <cellStyle name="集計 2 2 4 2 2" xfId="40612"/>
    <cellStyle name="集計 2 2 4 2 3" xfId="40613"/>
    <cellStyle name="集計 2 2 4 3" xfId="40614"/>
    <cellStyle name="集計 2 2 4 3 2" xfId="40615"/>
    <cellStyle name="集計 2 2 4 3 3" xfId="40616"/>
    <cellStyle name="集計 2 2 4 4" xfId="40617"/>
    <cellStyle name="集計 2 2 4 5" xfId="40618"/>
    <cellStyle name="集計 2 2 5" xfId="40619"/>
    <cellStyle name="集計 2 2 5 2" xfId="40620"/>
    <cellStyle name="集計 2 2 5 2 2" xfId="40621"/>
    <cellStyle name="集計 2 2 5 2 3" xfId="40622"/>
    <cellStyle name="集計 2 2 5 3" xfId="40623"/>
    <cellStyle name="集計 2 2 5 3 2" xfId="40624"/>
    <cellStyle name="集計 2 2 5 3 3" xfId="40625"/>
    <cellStyle name="集計 2 2 5 4" xfId="40626"/>
    <cellStyle name="集計 2 2 5 5" xfId="40627"/>
    <cellStyle name="集計 2 2 6" xfId="40628"/>
    <cellStyle name="集計 2 2 6 2" xfId="40629"/>
    <cellStyle name="集計 2 2 6 2 2" xfId="40630"/>
    <cellStyle name="集計 2 2 6 2 3" xfId="40631"/>
    <cellStyle name="集計 2 2 6 3" xfId="40632"/>
    <cellStyle name="集計 2 2 6 3 2" xfId="40633"/>
    <cellStyle name="集計 2 2 6 3 3" xfId="40634"/>
    <cellStyle name="集計 2 2 6 4" xfId="40635"/>
    <cellStyle name="集計 2 2 6 5" xfId="40636"/>
    <cellStyle name="集計 2 2 7" xfId="40637"/>
    <cellStyle name="集計 2 2 7 2" xfId="40638"/>
    <cellStyle name="集計 2 2 7 3" xfId="40639"/>
    <cellStyle name="集計 2 2 8" xfId="40640"/>
    <cellStyle name="集計 2 2 9" xfId="40641"/>
    <cellStyle name="集計 2 3" xfId="40642"/>
    <cellStyle name="集計 2 3 10" xfId="40643"/>
    <cellStyle name="集計 2 3 2" xfId="40644"/>
    <cellStyle name="集計 2 3 2 2" xfId="40645"/>
    <cellStyle name="集計 2 3 2 2 2" xfId="40646"/>
    <cellStyle name="集計 2 3 2 2 3" xfId="40647"/>
    <cellStyle name="集計 2 3 2 3" xfId="40648"/>
    <cellStyle name="集計 2 3 2 3 2" xfId="40649"/>
    <cellStyle name="集計 2 3 2 3 3" xfId="40650"/>
    <cellStyle name="集計 2 3 2 4" xfId="40651"/>
    <cellStyle name="集計 2 3 2 5" xfId="40652"/>
    <cellStyle name="集計 2 3 3" xfId="40653"/>
    <cellStyle name="集計 2 3 3 2" xfId="40654"/>
    <cellStyle name="集計 2 3 3 2 2" xfId="40655"/>
    <cellStyle name="集計 2 3 3 2 3" xfId="40656"/>
    <cellStyle name="集計 2 3 3 3" xfId="40657"/>
    <cellStyle name="集計 2 3 3 3 2" xfId="40658"/>
    <cellStyle name="集計 2 3 3 3 3" xfId="40659"/>
    <cellStyle name="集計 2 3 3 4" xfId="40660"/>
    <cellStyle name="集計 2 3 3 5" xfId="40661"/>
    <cellStyle name="集計 2 3 4" xfId="40662"/>
    <cellStyle name="集計 2 3 4 2" xfId="40663"/>
    <cellStyle name="集計 2 3 4 2 2" xfId="40664"/>
    <cellStyle name="集計 2 3 4 2 3" xfId="40665"/>
    <cellStyle name="集計 2 3 4 3" xfId="40666"/>
    <cellStyle name="集計 2 3 4 3 2" xfId="40667"/>
    <cellStyle name="集計 2 3 4 3 3" xfId="40668"/>
    <cellStyle name="集計 2 3 4 4" xfId="40669"/>
    <cellStyle name="集計 2 3 4 5" xfId="40670"/>
    <cellStyle name="集計 2 3 5" xfId="40671"/>
    <cellStyle name="集計 2 3 5 2" xfId="40672"/>
    <cellStyle name="集計 2 3 5 2 2" xfId="40673"/>
    <cellStyle name="集計 2 3 5 2 3" xfId="40674"/>
    <cellStyle name="集計 2 3 5 3" xfId="40675"/>
    <cellStyle name="集計 2 3 5 3 2" xfId="40676"/>
    <cellStyle name="集計 2 3 5 3 3" xfId="40677"/>
    <cellStyle name="集計 2 3 5 4" xfId="40678"/>
    <cellStyle name="集計 2 3 5 5" xfId="40679"/>
    <cellStyle name="集計 2 3 6" xfId="40680"/>
    <cellStyle name="集計 2 3 6 2" xfId="40681"/>
    <cellStyle name="集計 2 3 6 2 2" xfId="40682"/>
    <cellStyle name="集計 2 3 6 2 3" xfId="40683"/>
    <cellStyle name="集計 2 3 6 3" xfId="40684"/>
    <cellStyle name="集計 2 3 6 3 2" xfId="40685"/>
    <cellStyle name="集計 2 3 6 3 3" xfId="40686"/>
    <cellStyle name="集計 2 3 6 4" xfId="40687"/>
    <cellStyle name="集計 2 3 6 5" xfId="40688"/>
    <cellStyle name="集計 2 3 7" xfId="40689"/>
    <cellStyle name="集計 2 3 7 2" xfId="40690"/>
    <cellStyle name="集計 2 3 7 3" xfId="40691"/>
    <cellStyle name="集計 2 3 8" xfId="40692"/>
    <cellStyle name="集計 2 3 8 2" xfId="40693"/>
    <cellStyle name="集計 2 3 8 3" xfId="40694"/>
    <cellStyle name="集計 2 3 9" xfId="40695"/>
    <cellStyle name="集計 2 4" xfId="40696"/>
    <cellStyle name="集計 2 4 10" xfId="40697"/>
    <cellStyle name="集計 2 4 2" xfId="40698"/>
    <cellStyle name="集計 2 4 2 2" xfId="40699"/>
    <cellStyle name="集計 2 4 2 2 2" xfId="40700"/>
    <cellStyle name="集計 2 4 2 2 3" xfId="40701"/>
    <cellStyle name="集計 2 4 2 3" xfId="40702"/>
    <cellStyle name="集計 2 4 2 3 2" xfId="40703"/>
    <cellStyle name="集計 2 4 2 3 3" xfId="40704"/>
    <cellStyle name="集計 2 4 2 4" xfId="40705"/>
    <cellStyle name="集計 2 4 2 5" xfId="40706"/>
    <cellStyle name="集計 2 4 3" xfId="40707"/>
    <cellStyle name="集計 2 4 3 2" xfId="40708"/>
    <cellStyle name="集計 2 4 3 2 2" xfId="40709"/>
    <cellStyle name="集計 2 4 3 2 3" xfId="40710"/>
    <cellStyle name="集計 2 4 3 3" xfId="40711"/>
    <cellStyle name="集計 2 4 3 3 2" xfId="40712"/>
    <cellStyle name="集計 2 4 3 3 3" xfId="40713"/>
    <cellStyle name="集計 2 4 3 4" xfId="40714"/>
    <cellStyle name="集計 2 4 3 5" xfId="40715"/>
    <cellStyle name="集計 2 4 4" xfId="40716"/>
    <cellStyle name="集計 2 4 4 2" xfId="40717"/>
    <cellStyle name="集計 2 4 4 2 2" xfId="40718"/>
    <cellStyle name="集計 2 4 4 2 3" xfId="40719"/>
    <cellStyle name="集計 2 4 4 3" xfId="40720"/>
    <cellStyle name="集計 2 4 4 3 2" xfId="40721"/>
    <cellStyle name="集計 2 4 4 3 3" xfId="40722"/>
    <cellStyle name="集計 2 4 4 4" xfId="40723"/>
    <cellStyle name="集計 2 4 4 5" xfId="40724"/>
    <cellStyle name="集計 2 4 5" xfId="40725"/>
    <cellStyle name="集計 2 4 5 2" xfId="40726"/>
    <cellStyle name="集計 2 4 5 2 2" xfId="40727"/>
    <cellStyle name="集計 2 4 5 2 3" xfId="40728"/>
    <cellStyle name="集計 2 4 5 3" xfId="40729"/>
    <cellStyle name="集計 2 4 5 3 2" xfId="40730"/>
    <cellStyle name="集計 2 4 5 3 3" xfId="40731"/>
    <cellStyle name="集計 2 4 5 4" xfId="40732"/>
    <cellStyle name="集計 2 4 5 5" xfId="40733"/>
    <cellStyle name="集計 2 4 6" xfId="40734"/>
    <cellStyle name="集計 2 4 6 2" xfId="40735"/>
    <cellStyle name="集計 2 4 6 2 2" xfId="40736"/>
    <cellStyle name="集計 2 4 6 2 3" xfId="40737"/>
    <cellStyle name="集計 2 4 6 3" xfId="40738"/>
    <cellStyle name="集計 2 4 6 3 2" xfId="40739"/>
    <cellStyle name="集計 2 4 6 3 3" xfId="40740"/>
    <cellStyle name="集計 2 4 6 4" xfId="40741"/>
    <cellStyle name="集計 2 4 6 5" xfId="40742"/>
    <cellStyle name="集計 2 4 7" xfId="40743"/>
    <cellStyle name="集計 2 4 7 2" xfId="40744"/>
    <cellStyle name="集計 2 4 7 3" xfId="40745"/>
    <cellStyle name="集計 2 4 8" xfId="40746"/>
    <cellStyle name="集計 2 4 8 2" xfId="40747"/>
    <cellStyle name="集計 2 4 8 3" xfId="40748"/>
    <cellStyle name="集計 2 4 9" xfId="40749"/>
    <cellStyle name="集計 2 5" xfId="40750"/>
    <cellStyle name="集計 2 5 2" xfId="40751"/>
    <cellStyle name="集計 2 5 2 2" xfId="40752"/>
    <cellStyle name="集計 2 5 2 3" xfId="40753"/>
    <cellStyle name="集計 2 5 3" xfId="40754"/>
    <cellStyle name="集計 2 5 3 2" xfId="40755"/>
    <cellStyle name="集計 2 5 3 3" xfId="40756"/>
    <cellStyle name="集計 2 5 4" xfId="40757"/>
    <cellStyle name="集計 2 5 5" xfId="40758"/>
    <cellStyle name="集計 2 6" xfId="40759"/>
    <cellStyle name="集計 2 6 2" xfId="40760"/>
    <cellStyle name="集計 2 6 2 2" xfId="40761"/>
    <cellStyle name="集計 2 6 2 3" xfId="40762"/>
    <cellStyle name="集計 2 6 3" xfId="40763"/>
    <cellStyle name="集計 2 6 3 2" xfId="40764"/>
    <cellStyle name="集計 2 6 3 3" xfId="40765"/>
    <cellStyle name="集計 2 6 4" xfId="40766"/>
    <cellStyle name="集計 2 6 5" xfId="40767"/>
    <cellStyle name="集計 2 7" xfId="40768"/>
    <cellStyle name="集計 2 7 2" xfId="40769"/>
    <cellStyle name="集計 2 7 2 2" xfId="40770"/>
    <cellStyle name="集計 2 7 2 3" xfId="40771"/>
    <cellStyle name="集計 2 7 3" xfId="40772"/>
    <cellStyle name="集計 2 7 3 2" xfId="40773"/>
    <cellStyle name="集計 2 7 3 3" xfId="40774"/>
    <cellStyle name="集計 2 7 4" xfId="40775"/>
    <cellStyle name="集計 2 7 5" xfId="40776"/>
    <cellStyle name="集計 2 8" xfId="40777"/>
    <cellStyle name="集計 2 8 2" xfId="40778"/>
    <cellStyle name="集計 2 8 3" xfId="40779"/>
    <cellStyle name="集計 2 9" xfId="40780"/>
    <cellStyle name="集計 20" xfId="40781"/>
    <cellStyle name="集計 20 10" xfId="40782"/>
    <cellStyle name="集計 20 11" xfId="40783"/>
    <cellStyle name="集計 20 12" xfId="46139"/>
    <cellStyle name="集計 20 13" xfId="46374"/>
    <cellStyle name="集計 20 2" xfId="40784"/>
    <cellStyle name="集計 20 2 10" xfId="46311"/>
    <cellStyle name="集計 20 2 11" xfId="46543"/>
    <cellStyle name="集計 20 2 2" xfId="40785"/>
    <cellStyle name="集計 20 2 2 10" xfId="40786"/>
    <cellStyle name="集計 20 2 2 2" xfId="40787"/>
    <cellStyle name="集計 20 2 2 2 2" xfId="40788"/>
    <cellStyle name="集計 20 2 2 2 2 2" xfId="40789"/>
    <cellStyle name="集計 20 2 2 2 2 3" xfId="40790"/>
    <cellStyle name="集計 20 2 2 2 3" xfId="40791"/>
    <cellStyle name="集計 20 2 2 2 3 2" xfId="40792"/>
    <cellStyle name="集計 20 2 2 2 3 3" xfId="40793"/>
    <cellStyle name="集計 20 2 2 2 4" xfId="40794"/>
    <cellStyle name="集計 20 2 2 2 5" xfId="40795"/>
    <cellStyle name="集計 20 2 2 3" xfId="40796"/>
    <cellStyle name="集計 20 2 2 3 2" xfId="40797"/>
    <cellStyle name="集計 20 2 2 3 2 2" xfId="40798"/>
    <cellStyle name="集計 20 2 2 3 2 3" xfId="40799"/>
    <cellStyle name="集計 20 2 2 3 3" xfId="40800"/>
    <cellStyle name="集計 20 2 2 3 3 2" xfId="40801"/>
    <cellStyle name="集計 20 2 2 3 3 3" xfId="40802"/>
    <cellStyle name="集計 20 2 2 3 4" xfId="40803"/>
    <cellStyle name="集計 20 2 2 3 5" xfId="40804"/>
    <cellStyle name="集計 20 2 2 4" xfId="40805"/>
    <cellStyle name="集計 20 2 2 4 2" xfId="40806"/>
    <cellStyle name="集計 20 2 2 4 2 2" xfId="40807"/>
    <cellStyle name="集計 20 2 2 4 2 3" xfId="40808"/>
    <cellStyle name="集計 20 2 2 4 3" xfId="40809"/>
    <cellStyle name="集計 20 2 2 4 3 2" xfId="40810"/>
    <cellStyle name="集計 20 2 2 4 3 3" xfId="40811"/>
    <cellStyle name="集計 20 2 2 4 4" xfId="40812"/>
    <cellStyle name="集計 20 2 2 4 5" xfId="40813"/>
    <cellStyle name="集計 20 2 2 5" xfId="40814"/>
    <cellStyle name="集計 20 2 2 5 2" xfId="40815"/>
    <cellStyle name="集計 20 2 2 5 2 2" xfId="40816"/>
    <cellStyle name="集計 20 2 2 5 2 3" xfId="40817"/>
    <cellStyle name="集計 20 2 2 5 3" xfId="40818"/>
    <cellStyle name="集計 20 2 2 5 3 2" xfId="40819"/>
    <cellStyle name="集計 20 2 2 5 3 3" xfId="40820"/>
    <cellStyle name="集計 20 2 2 5 4" xfId="40821"/>
    <cellStyle name="集計 20 2 2 5 5" xfId="40822"/>
    <cellStyle name="集計 20 2 2 6" xfId="40823"/>
    <cellStyle name="集計 20 2 2 6 2" xfId="40824"/>
    <cellStyle name="集計 20 2 2 6 2 2" xfId="40825"/>
    <cellStyle name="集計 20 2 2 6 2 3" xfId="40826"/>
    <cellStyle name="集計 20 2 2 6 3" xfId="40827"/>
    <cellStyle name="集計 20 2 2 6 3 2" xfId="40828"/>
    <cellStyle name="集計 20 2 2 6 3 3" xfId="40829"/>
    <cellStyle name="集計 20 2 2 6 4" xfId="40830"/>
    <cellStyle name="集計 20 2 2 6 5" xfId="40831"/>
    <cellStyle name="集計 20 2 2 7" xfId="40832"/>
    <cellStyle name="集計 20 2 2 7 2" xfId="40833"/>
    <cellStyle name="集計 20 2 2 7 3" xfId="40834"/>
    <cellStyle name="集計 20 2 2 8" xfId="40835"/>
    <cellStyle name="集計 20 2 2 8 2" xfId="40836"/>
    <cellStyle name="集計 20 2 2 8 3" xfId="40837"/>
    <cellStyle name="集計 20 2 2 9" xfId="40838"/>
    <cellStyle name="集計 20 2 3" xfId="40839"/>
    <cellStyle name="集計 20 2 3 10" xfId="40840"/>
    <cellStyle name="集計 20 2 3 2" xfId="40841"/>
    <cellStyle name="集計 20 2 3 2 2" xfId="40842"/>
    <cellStyle name="集計 20 2 3 2 2 2" xfId="40843"/>
    <cellStyle name="集計 20 2 3 2 2 3" xfId="40844"/>
    <cellStyle name="集計 20 2 3 2 3" xfId="40845"/>
    <cellStyle name="集計 20 2 3 2 3 2" xfId="40846"/>
    <cellStyle name="集計 20 2 3 2 3 3" xfId="40847"/>
    <cellStyle name="集計 20 2 3 2 4" xfId="40848"/>
    <cellStyle name="集計 20 2 3 2 5" xfId="40849"/>
    <cellStyle name="集計 20 2 3 3" xfId="40850"/>
    <cellStyle name="集計 20 2 3 3 2" xfId="40851"/>
    <cellStyle name="集計 20 2 3 3 2 2" xfId="40852"/>
    <cellStyle name="集計 20 2 3 3 2 3" xfId="40853"/>
    <cellStyle name="集計 20 2 3 3 3" xfId="40854"/>
    <cellStyle name="集計 20 2 3 3 3 2" xfId="40855"/>
    <cellStyle name="集計 20 2 3 3 3 3" xfId="40856"/>
    <cellStyle name="集計 20 2 3 3 4" xfId="40857"/>
    <cellStyle name="集計 20 2 3 3 5" xfId="40858"/>
    <cellStyle name="集計 20 2 3 4" xfId="40859"/>
    <cellStyle name="集計 20 2 3 4 2" xfId="40860"/>
    <cellStyle name="集計 20 2 3 4 2 2" xfId="40861"/>
    <cellStyle name="集計 20 2 3 4 2 3" xfId="40862"/>
    <cellStyle name="集計 20 2 3 4 3" xfId="40863"/>
    <cellStyle name="集計 20 2 3 4 3 2" xfId="40864"/>
    <cellStyle name="集計 20 2 3 4 3 3" xfId="40865"/>
    <cellStyle name="集計 20 2 3 4 4" xfId="40866"/>
    <cellStyle name="集計 20 2 3 4 5" xfId="40867"/>
    <cellStyle name="集計 20 2 3 5" xfId="40868"/>
    <cellStyle name="集計 20 2 3 5 2" xfId="40869"/>
    <cellStyle name="集計 20 2 3 5 2 2" xfId="40870"/>
    <cellStyle name="集計 20 2 3 5 2 3" xfId="40871"/>
    <cellStyle name="集計 20 2 3 5 3" xfId="40872"/>
    <cellStyle name="集計 20 2 3 5 3 2" xfId="40873"/>
    <cellStyle name="集計 20 2 3 5 3 3" xfId="40874"/>
    <cellStyle name="集計 20 2 3 5 4" xfId="40875"/>
    <cellStyle name="集計 20 2 3 5 5" xfId="40876"/>
    <cellStyle name="集計 20 2 3 6" xfId="40877"/>
    <cellStyle name="集計 20 2 3 6 2" xfId="40878"/>
    <cellStyle name="集計 20 2 3 6 2 2" xfId="40879"/>
    <cellStyle name="集計 20 2 3 6 2 3" xfId="40880"/>
    <cellStyle name="集計 20 2 3 6 3" xfId="40881"/>
    <cellStyle name="集計 20 2 3 6 3 2" xfId="40882"/>
    <cellStyle name="集計 20 2 3 6 3 3" xfId="40883"/>
    <cellStyle name="集計 20 2 3 6 4" xfId="40884"/>
    <cellStyle name="集計 20 2 3 6 5" xfId="40885"/>
    <cellStyle name="集計 20 2 3 7" xfId="40886"/>
    <cellStyle name="集計 20 2 3 7 2" xfId="40887"/>
    <cellStyle name="集計 20 2 3 7 3" xfId="40888"/>
    <cellStyle name="集計 20 2 3 8" xfId="40889"/>
    <cellStyle name="集計 20 2 3 8 2" xfId="40890"/>
    <cellStyle name="集計 20 2 3 8 3" xfId="40891"/>
    <cellStyle name="集計 20 2 3 9" xfId="40892"/>
    <cellStyle name="集計 20 2 4" xfId="40893"/>
    <cellStyle name="集計 20 2 4 2" xfId="40894"/>
    <cellStyle name="集計 20 2 4 2 2" xfId="40895"/>
    <cellStyle name="集計 20 2 4 2 3" xfId="40896"/>
    <cellStyle name="集計 20 2 4 3" xfId="40897"/>
    <cellStyle name="集計 20 2 4 3 2" xfId="40898"/>
    <cellStyle name="集計 20 2 4 3 3" xfId="40899"/>
    <cellStyle name="集計 20 2 4 4" xfId="40900"/>
    <cellStyle name="集計 20 2 4 5" xfId="40901"/>
    <cellStyle name="集計 20 2 5" xfId="40902"/>
    <cellStyle name="集計 20 2 5 2" xfId="40903"/>
    <cellStyle name="集計 20 2 5 2 2" xfId="40904"/>
    <cellStyle name="集計 20 2 5 2 3" xfId="40905"/>
    <cellStyle name="集計 20 2 5 3" xfId="40906"/>
    <cellStyle name="集計 20 2 5 3 2" xfId="40907"/>
    <cellStyle name="集計 20 2 5 3 3" xfId="40908"/>
    <cellStyle name="集計 20 2 5 4" xfId="40909"/>
    <cellStyle name="集計 20 2 5 5" xfId="40910"/>
    <cellStyle name="集計 20 2 6" xfId="40911"/>
    <cellStyle name="集計 20 2 6 2" xfId="40912"/>
    <cellStyle name="集計 20 2 6 2 2" xfId="40913"/>
    <cellStyle name="集計 20 2 6 2 3" xfId="40914"/>
    <cellStyle name="集計 20 2 6 3" xfId="40915"/>
    <cellStyle name="集計 20 2 6 3 2" xfId="40916"/>
    <cellStyle name="集計 20 2 6 3 3" xfId="40917"/>
    <cellStyle name="集計 20 2 6 4" xfId="40918"/>
    <cellStyle name="集計 20 2 6 5" xfId="40919"/>
    <cellStyle name="集計 20 2 7" xfId="40920"/>
    <cellStyle name="集計 20 2 7 2" xfId="40921"/>
    <cellStyle name="集計 20 2 7 3" xfId="40922"/>
    <cellStyle name="集計 20 2 8" xfId="40923"/>
    <cellStyle name="集計 20 2 9" xfId="40924"/>
    <cellStyle name="集計 20 3" xfId="40925"/>
    <cellStyle name="集計 20 3 10" xfId="40926"/>
    <cellStyle name="集計 20 3 2" xfId="40927"/>
    <cellStyle name="集計 20 3 2 2" xfId="40928"/>
    <cellStyle name="集計 20 3 2 2 2" xfId="40929"/>
    <cellStyle name="集計 20 3 2 2 3" xfId="40930"/>
    <cellStyle name="集計 20 3 2 3" xfId="40931"/>
    <cellStyle name="集計 20 3 2 3 2" xfId="40932"/>
    <cellStyle name="集計 20 3 2 3 3" xfId="40933"/>
    <cellStyle name="集計 20 3 2 4" xfId="40934"/>
    <cellStyle name="集計 20 3 2 5" xfId="40935"/>
    <cellStyle name="集計 20 3 3" xfId="40936"/>
    <cellStyle name="集計 20 3 3 2" xfId="40937"/>
    <cellStyle name="集計 20 3 3 2 2" xfId="40938"/>
    <cellStyle name="集計 20 3 3 2 3" xfId="40939"/>
    <cellStyle name="集計 20 3 3 3" xfId="40940"/>
    <cellStyle name="集計 20 3 3 3 2" xfId="40941"/>
    <cellStyle name="集計 20 3 3 3 3" xfId="40942"/>
    <cellStyle name="集計 20 3 3 4" xfId="40943"/>
    <cellStyle name="集計 20 3 3 5" xfId="40944"/>
    <cellStyle name="集計 20 3 4" xfId="40945"/>
    <cellStyle name="集計 20 3 4 2" xfId="40946"/>
    <cellStyle name="集計 20 3 4 2 2" xfId="40947"/>
    <cellStyle name="集計 20 3 4 2 3" xfId="40948"/>
    <cellStyle name="集計 20 3 4 3" xfId="40949"/>
    <cellStyle name="集計 20 3 4 3 2" xfId="40950"/>
    <cellStyle name="集計 20 3 4 3 3" xfId="40951"/>
    <cellStyle name="集計 20 3 4 4" xfId="40952"/>
    <cellStyle name="集計 20 3 4 5" xfId="40953"/>
    <cellStyle name="集計 20 3 5" xfId="40954"/>
    <cellStyle name="集計 20 3 5 2" xfId="40955"/>
    <cellStyle name="集計 20 3 5 2 2" xfId="40956"/>
    <cellStyle name="集計 20 3 5 2 3" xfId="40957"/>
    <cellStyle name="集計 20 3 5 3" xfId="40958"/>
    <cellStyle name="集計 20 3 5 3 2" xfId="40959"/>
    <cellStyle name="集計 20 3 5 3 3" xfId="40960"/>
    <cellStyle name="集計 20 3 5 4" xfId="40961"/>
    <cellStyle name="集計 20 3 5 5" xfId="40962"/>
    <cellStyle name="集計 20 3 6" xfId="40963"/>
    <cellStyle name="集計 20 3 6 2" xfId="40964"/>
    <cellStyle name="集計 20 3 6 2 2" xfId="40965"/>
    <cellStyle name="集計 20 3 6 2 3" xfId="40966"/>
    <cellStyle name="集計 20 3 6 3" xfId="40967"/>
    <cellStyle name="集計 20 3 6 3 2" xfId="40968"/>
    <cellStyle name="集計 20 3 6 3 3" xfId="40969"/>
    <cellStyle name="集計 20 3 6 4" xfId="40970"/>
    <cellStyle name="集計 20 3 6 5" xfId="40971"/>
    <cellStyle name="集計 20 3 7" xfId="40972"/>
    <cellStyle name="集計 20 3 7 2" xfId="40973"/>
    <cellStyle name="集計 20 3 7 3" xfId="40974"/>
    <cellStyle name="集計 20 3 8" xfId="40975"/>
    <cellStyle name="集計 20 3 8 2" xfId="40976"/>
    <cellStyle name="集計 20 3 8 3" xfId="40977"/>
    <cellStyle name="集計 20 3 9" xfId="40978"/>
    <cellStyle name="集計 20 4" xfId="40979"/>
    <cellStyle name="集計 20 4 10" xfId="40980"/>
    <cellStyle name="集計 20 4 2" xfId="40981"/>
    <cellStyle name="集計 20 4 2 2" xfId="40982"/>
    <cellStyle name="集計 20 4 2 2 2" xfId="40983"/>
    <cellStyle name="集計 20 4 2 2 3" xfId="40984"/>
    <cellStyle name="集計 20 4 2 3" xfId="40985"/>
    <cellStyle name="集計 20 4 2 3 2" xfId="40986"/>
    <cellStyle name="集計 20 4 2 3 3" xfId="40987"/>
    <cellStyle name="集計 20 4 2 4" xfId="40988"/>
    <cellStyle name="集計 20 4 2 5" xfId="40989"/>
    <cellStyle name="集計 20 4 3" xfId="40990"/>
    <cellStyle name="集計 20 4 3 2" xfId="40991"/>
    <cellStyle name="集計 20 4 3 2 2" xfId="40992"/>
    <cellStyle name="集計 20 4 3 2 3" xfId="40993"/>
    <cellStyle name="集計 20 4 3 3" xfId="40994"/>
    <cellStyle name="集計 20 4 3 3 2" xfId="40995"/>
    <cellStyle name="集計 20 4 3 3 3" xfId="40996"/>
    <cellStyle name="集計 20 4 3 4" xfId="40997"/>
    <cellStyle name="集計 20 4 3 5" xfId="40998"/>
    <cellStyle name="集計 20 4 4" xfId="40999"/>
    <cellStyle name="集計 20 4 4 2" xfId="41000"/>
    <cellStyle name="集計 20 4 4 2 2" xfId="41001"/>
    <cellStyle name="集計 20 4 4 2 3" xfId="41002"/>
    <cellStyle name="集計 20 4 4 3" xfId="41003"/>
    <cellStyle name="集計 20 4 4 3 2" xfId="41004"/>
    <cellStyle name="集計 20 4 4 3 3" xfId="41005"/>
    <cellStyle name="集計 20 4 4 4" xfId="41006"/>
    <cellStyle name="集計 20 4 4 5" xfId="41007"/>
    <cellStyle name="集計 20 4 5" xfId="41008"/>
    <cellStyle name="集計 20 4 5 2" xfId="41009"/>
    <cellStyle name="集計 20 4 5 2 2" xfId="41010"/>
    <cellStyle name="集計 20 4 5 2 3" xfId="41011"/>
    <cellStyle name="集計 20 4 5 3" xfId="41012"/>
    <cellStyle name="集計 20 4 5 3 2" xfId="41013"/>
    <cellStyle name="集計 20 4 5 3 3" xfId="41014"/>
    <cellStyle name="集計 20 4 5 4" xfId="41015"/>
    <cellStyle name="集計 20 4 5 5" xfId="41016"/>
    <cellStyle name="集計 20 4 6" xfId="41017"/>
    <cellStyle name="集計 20 4 6 2" xfId="41018"/>
    <cellStyle name="集計 20 4 6 2 2" xfId="41019"/>
    <cellStyle name="集計 20 4 6 2 3" xfId="41020"/>
    <cellStyle name="集計 20 4 6 3" xfId="41021"/>
    <cellStyle name="集計 20 4 6 3 2" xfId="41022"/>
    <cellStyle name="集計 20 4 6 3 3" xfId="41023"/>
    <cellStyle name="集計 20 4 6 4" xfId="41024"/>
    <cellStyle name="集計 20 4 6 5" xfId="41025"/>
    <cellStyle name="集計 20 4 7" xfId="41026"/>
    <cellStyle name="集計 20 4 7 2" xfId="41027"/>
    <cellStyle name="集計 20 4 7 3" xfId="41028"/>
    <cellStyle name="集計 20 4 8" xfId="41029"/>
    <cellStyle name="集計 20 4 8 2" xfId="41030"/>
    <cellStyle name="集計 20 4 8 3" xfId="41031"/>
    <cellStyle name="集計 20 4 9" xfId="41032"/>
    <cellStyle name="集計 20 5" xfId="41033"/>
    <cellStyle name="集計 20 5 2" xfId="41034"/>
    <cellStyle name="集計 20 5 2 2" xfId="41035"/>
    <cellStyle name="集計 20 5 2 3" xfId="41036"/>
    <cellStyle name="集計 20 5 3" xfId="41037"/>
    <cellStyle name="集計 20 5 3 2" xfId="41038"/>
    <cellStyle name="集計 20 5 3 3" xfId="41039"/>
    <cellStyle name="集計 20 5 4" xfId="41040"/>
    <cellStyle name="集計 20 5 5" xfId="41041"/>
    <cellStyle name="集計 20 6" xfId="41042"/>
    <cellStyle name="集計 20 6 2" xfId="41043"/>
    <cellStyle name="集計 20 6 2 2" xfId="41044"/>
    <cellStyle name="集計 20 6 2 3" xfId="41045"/>
    <cellStyle name="集計 20 6 3" xfId="41046"/>
    <cellStyle name="集計 20 6 3 2" xfId="41047"/>
    <cellStyle name="集計 20 6 3 3" xfId="41048"/>
    <cellStyle name="集計 20 6 4" xfId="41049"/>
    <cellStyle name="集計 20 6 5" xfId="41050"/>
    <cellStyle name="集計 20 7" xfId="41051"/>
    <cellStyle name="集計 20 7 2" xfId="41052"/>
    <cellStyle name="集計 20 7 2 2" xfId="41053"/>
    <cellStyle name="集計 20 7 2 3" xfId="41054"/>
    <cellStyle name="集計 20 7 3" xfId="41055"/>
    <cellStyle name="集計 20 7 3 2" xfId="41056"/>
    <cellStyle name="集計 20 7 3 3" xfId="41057"/>
    <cellStyle name="集計 20 7 4" xfId="41058"/>
    <cellStyle name="集計 20 7 5" xfId="41059"/>
    <cellStyle name="集計 20 8" xfId="41060"/>
    <cellStyle name="集計 20 8 2" xfId="41061"/>
    <cellStyle name="集計 20 8 3" xfId="41062"/>
    <cellStyle name="集計 20 9" xfId="41063"/>
    <cellStyle name="集計 21" xfId="41064"/>
    <cellStyle name="集計 21 10" xfId="41065"/>
    <cellStyle name="集計 21 11" xfId="41066"/>
    <cellStyle name="集計 21 12" xfId="46140"/>
    <cellStyle name="集計 21 13" xfId="46375"/>
    <cellStyle name="集計 21 2" xfId="41067"/>
    <cellStyle name="集計 21 2 10" xfId="46312"/>
    <cellStyle name="集計 21 2 11" xfId="46544"/>
    <cellStyle name="集計 21 2 2" xfId="41068"/>
    <cellStyle name="集計 21 2 2 10" xfId="41069"/>
    <cellStyle name="集計 21 2 2 2" xfId="41070"/>
    <cellStyle name="集計 21 2 2 2 2" xfId="41071"/>
    <cellStyle name="集計 21 2 2 2 2 2" xfId="41072"/>
    <cellStyle name="集計 21 2 2 2 2 3" xfId="41073"/>
    <cellStyle name="集計 21 2 2 2 3" xfId="41074"/>
    <cellStyle name="集計 21 2 2 2 3 2" xfId="41075"/>
    <cellStyle name="集計 21 2 2 2 3 3" xfId="41076"/>
    <cellStyle name="集計 21 2 2 2 4" xfId="41077"/>
    <cellStyle name="集計 21 2 2 2 5" xfId="41078"/>
    <cellStyle name="集計 21 2 2 3" xfId="41079"/>
    <cellStyle name="集計 21 2 2 3 2" xfId="41080"/>
    <cellStyle name="集計 21 2 2 3 2 2" xfId="41081"/>
    <cellStyle name="集計 21 2 2 3 2 3" xfId="41082"/>
    <cellStyle name="集計 21 2 2 3 3" xfId="41083"/>
    <cellStyle name="集計 21 2 2 3 3 2" xfId="41084"/>
    <cellStyle name="集計 21 2 2 3 3 3" xfId="41085"/>
    <cellStyle name="集計 21 2 2 3 4" xfId="41086"/>
    <cellStyle name="集計 21 2 2 3 5" xfId="41087"/>
    <cellStyle name="集計 21 2 2 4" xfId="41088"/>
    <cellStyle name="集計 21 2 2 4 2" xfId="41089"/>
    <cellStyle name="集計 21 2 2 4 2 2" xfId="41090"/>
    <cellStyle name="集計 21 2 2 4 2 3" xfId="41091"/>
    <cellStyle name="集計 21 2 2 4 3" xfId="41092"/>
    <cellStyle name="集計 21 2 2 4 3 2" xfId="41093"/>
    <cellStyle name="集計 21 2 2 4 3 3" xfId="41094"/>
    <cellStyle name="集計 21 2 2 4 4" xfId="41095"/>
    <cellStyle name="集計 21 2 2 4 5" xfId="41096"/>
    <cellStyle name="集計 21 2 2 5" xfId="41097"/>
    <cellStyle name="集計 21 2 2 5 2" xfId="41098"/>
    <cellStyle name="集計 21 2 2 5 2 2" xfId="41099"/>
    <cellStyle name="集計 21 2 2 5 2 3" xfId="41100"/>
    <cellStyle name="集計 21 2 2 5 3" xfId="41101"/>
    <cellStyle name="集計 21 2 2 5 3 2" xfId="41102"/>
    <cellStyle name="集計 21 2 2 5 3 3" xfId="41103"/>
    <cellStyle name="集計 21 2 2 5 4" xfId="41104"/>
    <cellStyle name="集計 21 2 2 5 5" xfId="41105"/>
    <cellStyle name="集計 21 2 2 6" xfId="41106"/>
    <cellStyle name="集計 21 2 2 6 2" xfId="41107"/>
    <cellStyle name="集計 21 2 2 6 2 2" xfId="41108"/>
    <cellStyle name="集計 21 2 2 6 2 3" xfId="41109"/>
    <cellStyle name="集計 21 2 2 6 3" xfId="41110"/>
    <cellStyle name="集計 21 2 2 6 3 2" xfId="41111"/>
    <cellStyle name="集計 21 2 2 6 3 3" xfId="41112"/>
    <cellStyle name="集計 21 2 2 6 4" xfId="41113"/>
    <cellStyle name="集計 21 2 2 6 5" xfId="41114"/>
    <cellStyle name="集計 21 2 2 7" xfId="41115"/>
    <cellStyle name="集計 21 2 2 7 2" xfId="41116"/>
    <cellStyle name="集計 21 2 2 7 3" xfId="41117"/>
    <cellStyle name="集計 21 2 2 8" xfId="41118"/>
    <cellStyle name="集計 21 2 2 8 2" xfId="41119"/>
    <cellStyle name="集計 21 2 2 8 3" xfId="41120"/>
    <cellStyle name="集計 21 2 2 9" xfId="41121"/>
    <cellStyle name="集計 21 2 3" xfId="41122"/>
    <cellStyle name="集計 21 2 3 10" xfId="41123"/>
    <cellStyle name="集計 21 2 3 2" xfId="41124"/>
    <cellStyle name="集計 21 2 3 2 2" xfId="41125"/>
    <cellStyle name="集計 21 2 3 2 2 2" xfId="41126"/>
    <cellStyle name="集計 21 2 3 2 2 3" xfId="41127"/>
    <cellStyle name="集計 21 2 3 2 3" xfId="41128"/>
    <cellStyle name="集計 21 2 3 2 3 2" xfId="41129"/>
    <cellStyle name="集計 21 2 3 2 3 3" xfId="41130"/>
    <cellStyle name="集計 21 2 3 2 4" xfId="41131"/>
    <cellStyle name="集計 21 2 3 2 5" xfId="41132"/>
    <cellStyle name="集計 21 2 3 3" xfId="41133"/>
    <cellStyle name="集計 21 2 3 3 2" xfId="41134"/>
    <cellStyle name="集計 21 2 3 3 2 2" xfId="41135"/>
    <cellStyle name="集計 21 2 3 3 2 3" xfId="41136"/>
    <cellStyle name="集計 21 2 3 3 3" xfId="41137"/>
    <cellStyle name="集計 21 2 3 3 3 2" xfId="41138"/>
    <cellStyle name="集計 21 2 3 3 3 3" xfId="41139"/>
    <cellStyle name="集計 21 2 3 3 4" xfId="41140"/>
    <cellStyle name="集計 21 2 3 3 5" xfId="41141"/>
    <cellStyle name="集計 21 2 3 4" xfId="41142"/>
    <cellStyle name="集計 21 2 3 4 2" xfId="41143"/>
    <cellStyle name="集計 21 2 3 4 2 2" xfId="41144"/>
    <cellStyle name="集計 21 2 3 4 2 3" xfId="41145"/>
    <cellStyle name="集計 21 2 3 4 3" xfId="41146"/>
    <cellStyle name="集計 21 2 3 4 3 2" xfId="41147"/>
    <cellStyle name="集計 21 2 3 4 3 3" xfId="41148"/>
    <cellStyle name="集計 21 2 3 4 4" xfId="41149"/>
    <cellStyle name="集計 21 2 3 4 5" xfId="41150"/>
    <cellStyle name="集計 21 2 3 5" xfId="41151"/>
    <cellStyle name="集計 21 2 3 5 2" xfId="41152"/>
    <cellStyle name="集計 21 2 3 5 2 2" xfId="41153"/>
    <cellStyle name="集計 21 2 3 5 2 3" xfId="41154"/>
    <cellStyle name="集計 21 2 3 5 3" xfId="41155"/>
    <cellStyle name="集計 21 2 3 5 3 2" xfId="41156"/>
    <cellStyle name="集計 21 2 3 5 3 3" xfId="41157"/>
    <cellStyle name="集計 21 2 3 5 4" xfId="41158"/>
    <cellStyle name="集計 21 2 3 5 5" xfId="41159"/>
    <cellStyle name="集計 21 2 3 6" xfId="41160"/>
    <cellStyle name="集計 21 2 3 6 2" xfId="41161"/>
    <cellStyle name="集計 21 2 3 6 2 2" xfId="41162"/>
    <cellStyle name="集計 21 2 3 6 2 3" xfId="41163"/>
    <cellStyle name="集計 21 2 3 6 3" xfId="41164"/>
    <cellStyle name="集計 21 2 3 6 3 2" xfId="41165"/>
    <cellStyle name="集計 21 2 3 6 3 3" xfId="41166"/>
    <cellStyle name="集計 21 2 3 6 4" xfId="41167"/>
    <cellStyle name="集計 21 2 3 6 5" xfId="41168"/>
    <cellStyle name="集計 21 2 3 7" xfId="41169"/>
    <cellStyle name="集計 21 2 3 7 2" xfId="41170"/>
    <cellStyle name="集計 21 2 3 7 3" xfId="41171"/>
    <cellStyle name="集計 21 2 3 8" xfId="41172"/>
    <cellStyle name="集計 21 2 3 8 2" xfId="41173"/>
    <cellStyle name="集計 21 2 3 8 3" xfId="41174"/>
    <cellStyle name="集計 21 2 3 9" xfId="41175"/>
    <cellStyle name="集計 21 2 4" xfId="41176"/>
    <cellStyle name="集計 21 2 4 2" xfId="41177"/>
    <cellStyle name="集計 21 2 4 2 2" xfId="41178"/>
    <cellStyle name="集計 21 2 4 2 3" xfId="41179"/>
    <cellStyle name="集計 21 2 4 3" xfId="41180"/>
    <cellStyle name="集計 21 2 4 3 2" xfId="41181"/>
    <cellStyle name="集計 21 2 4 3 3" xfId="41182"/>
    <cellStyle name="集計 21 2 4 4" xfId="41183"/>
    <cellStyle name="集計 21 2 4 5" xfId="41184"/>
    <cellStyle name="集計 21 2 5" xfId="41185"/>
    <cellStyle name="集計 21 2 5 2" xfId="41186"/>
    <cellStyle name="集計 21 2 5 2 2" xfId="41187"/>
    <cellStyle name="集計 21 2 5 2 3" xfId="41188"/>
    <cellStyle name="集計 21 2 5 3" xfId="41189"/>
    <cellStyle name="集計 21 2 5 3 2" xfId="41190"/>
    <cellStyle name="集計 21 2 5 3 3" xfId="41191"/>
    <cellStyle name="集計 21 2 5 4" xfId="41192"/>
    <cellStyle name="集計 21 2 5 5" xfId="41193"/>
    <cellStyle name="集計 21 2 6" xfId="41194"/>
    <cellStyle name="集計 21 2 6 2" xfId="41195"/>
    <cellStyle name="集計 21 2 6 2 2" xfId="41196"/>
    <cellStyle name="集計 21 2 6 2 3" xfId="41197"/>
    <cellStyle name="集計 21 2 6 3" xfId="41198"/>
    <cellStyle name="集計 21 2 6 3 2" xfId="41199"/>
    <cellStyle name="集計 21 2 6 3 3" xfId="41200"/>
    <cellStyle name="集計 21 2 6 4" xfId="41201"/>
    <cellStyle name="集計 21 2 6 5" xfId="41202"/>
    <cellStyle name="集計 21 2 7" xfId="41203"/>
    <cellStyle name="集計 21 2 7 2" xfId="41204"/>
    <cellStyle name="集計 21 2 7 3" xfId="41205"/>
    <cellStyle name="集計 21 2 8" xfId="41206"/>
    <cellStyle name="集計 21 2 9" xfId="41207"/>
    <cellStyle name="集計 21 3" xfId="41208"/>
    <cellStyle name="集計 21 3 10" xfId="41209"/>
    <cellStyle name="集計 21 3 2" xfId="41210"/>
    <cellStyle name="集計 21 3 2 2" xfId="41211"/>
    <cellStyle name="集計 21 3 2 2 2" xfId="41212"/>
    <cellStyle name="集計 21 3 2 2 3" xfId="41213"/>
    <cellStyle name="集計 21 3 2 3" xfId="41214"/>
    <cellStyle name="集計 21 3 2 3 2" xfId="41215"/>
    <cellStyle name="集計 21 3 2 3 3" xfId="41216"/>
    <cellStyle name="集計 21 3 2 4" xfId="41217"/>
    <cellStyle name="集計 21 3 2 5" xfId="41218"/>
    <cellStyle name="集計 21 3 3" xfId="41219"/>
    <cellStyle name="集計 21 3 3 2" xfId="41220"/>
    <cellStyle name="集計 21 3 3 2 2" xfId="41221"/>
    <cellStyle name="集計 21 3 3 2 3" xfId="41222"/>
    <cellStyle name="集計 21 3 3 3" xfId="41223"/>
    <cellStyle name="集計 21 3 3 3 2" xfId="41224"/>
    <cellStyle name="集計 21 3 3 3 3" xfId="41225"/>
    <cellStyle name="集計 21 3 3 4" xfId="41226"/>
    <cellStyle name="集計 21 3 3 5" xfId="41227"/>
    <cellStyle name="集計 21 3 4" xfId="41228"/>
    <cellStyle name="集計 21 3 4 2" xfId="41229"/>
    <cellStyle name="集計 21 3 4 2 2" xfId="41230"/>
    <cellStyle name="集計 21 3 4 2 3" xfId="41231"/>
    <cellStyle name="集計 21 3 4 3" xfId="41232"/>
    <cellStyle name="集計 21 3 4 3 2" xfId="41233"/>
    <cellStyle name="集計 21 3 4 3 3" xfId="41234"/>
    <cellStyle name="集計 21 3 4 4" xfId="41235"/>
    <cellStyle name="集計 21 3 4 5" xfId="41236"/>
    <cellStyle name="集計 21 3 5" xfId="41237"/>
    <cellStyle name="集計 21 3 5 2" xfId="41238"/>
    <cellStyle name="集計 21 3 5 2 2" xfId="41239"/>
    <cellStyle name="集計 21 3 5 2 3" xfId="41240"/>
    <cellStyle name="集計 21 3 5 3" xfId="41241"/>
    <cellStyle name="集計 21 3 5 3 2" xfId="41242"/>
    <cellStyle name="集計 21 3 5 3 3" xfId="41243"/>
    <cellStyle name="集計 21 3 5 4" xfId="41244"/>
    <cellStyle name="集計 21 3 5 5" xfId="41245"/>
    <cellStyle name="集計 21 3 6" xfId="41246"/>
    <cellStyle name="集計 21 3 6 2" xfId="41247"/>
    <cellStyle name="集計 21 3 6 2 2" xfId="41248"/>
    <cellStyle name="集計 21 3 6 2 3" xfId="41249"/>
    <cellStyle name="集計 21 3 6 3" xfId="41250"/>
    <cellStyle name="集計 21 3 6 3 2" xfId="41251"/>
    <cellStyle name="集計 21 3 6 3 3" xfId="41252"/>
    <cellStyle name="集計 21 3 6 4" xfId="41253"/>
    <cellStyle name="集計 21 3 6 5" xfId="41254"/>
    <cellStyle name="集計 21 3 7" xfId="41255"/>
    <cellStyle name="集計 21 3 7 2" xfId="41256"/>
    <cellStyle name="集計 21 3 7 3" xfId="41257"/>
    <cellStyle name="集計 21 3 8" xfId="41258"/>
    <cellStyle name="集計 21 3 8 2" xfId="41259"/>
    <cellStyle name="集計 21 3 8 3" xfId="41260"/>
    <cellStyle name="集計 21 3 9" xfId="41261"/>
    <cellStyle name="集計 21 4" xfId="41262"/>
    <cellStyle name="集計 21 4 10" xfId="41263"/>
    <cellStyle name="集計 21 4 2" xfId="41264"/>
    <cellStyle name="集計 21 4 2 2" xfId="41265"/>
    <cellStyle name="集計 21 4 2 2 2" xfId="41266"/>
    <cellStyle name="集計 21 4 2 2 3" xfId="41267"/>
    <cellStyle name="集計 21 4 2 3" xfId="41268"/>
    <cellStyle name="集計 21 4 2 3 2" xfId="41269"/>
    <cellStyle name="集計 21 4 2 3 3" xfId="41270"/>
    <cellStyle name="集計 21 4 2 4" xfId="41271"/>
    <cellStyle name="集計 21 4 2 5" xfId="41272"/>
    <cellStyle name="集計 21 4 3" xfId="41273"/>
    <cellStyle name="集計 21 4 3 2" xfId="41274"/>
    <cellStyle name="集計 21 4 3 2 2" xfId="41275"/>
    <cellStyle name="集計 21 4 3 2 3" xfId="41276"/>
    <cellStyle name="集計 21 4 3 3" xfId="41277"/>
    <cellStyle name="集計 21 4 3 3 2" xfId="41278"/>
    <cellStyle name="集計 21 4 3 3 3" xfId="41279"/>
    <cellStyle name="集計 21 4 3 4" xfId="41280"/>
    <cellStyle name="集計 21 4 3 5" xfId="41281"/>
    <cellStyle name="集計 21 4 4" xfId="41282"/>
    <cellStyle name="集計 21 4 4 2" xfId="41283"/>
    <cellStyle name="集計 21 4 4 2 2" xfId="41284"/>
    <cellStyle name="集計 21 4 4 2 3" xfId="41285"/>
    <cellStyle name="集計 21 4 4 3" xfId="41286"/>
    <cellStyle name="集計 21 4 4 3 2" xfId="41287"/>
    <cellStyle name="集計 21 4 4 3 3" xfId="41288"/>
    <cellStyle name="集計 21 4 4 4" xfId="41289"/>
    <cellStyle name="集計 21 4 4 5" xfId="41290"/>
    <cellStyle name="集計 21 4 5" xfId="41291"/>
    <cellStyle name="集計 21 4 5 2" xfId="41292"/>
    <cellStyle name="集計 21 4 5 2 2" xfId="41293"/>
    <cellStyle name="集計 21 4 5 2 3" xfId="41294"/>
    <cellStyle name="集計 21 4 5 3" xfId="41295"/>
    <cellStyle name="集計 21 4 5 3 2" xfId="41296"/>
    <cellStyle name="集計 21 4 5 3 3" xfId="41297"/>
    <cellStyle name="集計 21 4 5 4" xfId="41298"/>
    <cellStyle name="集計 21 4 5 5" xfId="41299"/>
    <cellStyle name="集計 21 4 6" xfId="41300"/>
    <cellStyle name="集計 21 4 6 2" xfId="41301"/>
    <cellStyle name="集計 21 4 6 2 2" xfId="41302"/>
    <cellStyle name="集計 21 4 6 2 3" xfId="41303"/>
    <cellStyle name="集計 21 4 6 3" xfId="41304"/>
    <cellStyle name="集計 21 4 6 3 2" xfId="41305"/>
    <cellStyle name="集計 21 4 6 3 3" xfId="41306"/>
    <cellStyle name="集計 21 4 6 4" xfId="41307"/>
    <cellStyle name="集計 21 4 6 5" xfId="41308"/>
    <cellStyle name="集計 21 4 7" xfId="41309"/>
    <cellStyle name="集計 21 4 7 2" xfId="41310"/>
    <cellStyle name="集計 21 4 7 3" xfId="41311"/>
    <cellStyle name="集計 21 4 8" xfId="41312"/>
    <cellStyle name="集計 21 4 8 2" xfId="41313"/>
    <cellStyle name="集計 21 4 8 3" xfId="41314"/>
    <cellStyle name="集計 21 4 9" xfId="41315"/>
    <cellStyle name="集計 21 5" xfId="41316"/>
    <cellStyle name="集計 21 5 2" xfId="41317"/>
    <cellStyle name="集計 21 5 2 2" xfId="41318"/>
    <cellStyle name="集計 21 5 2 3" xfId="41319"/>
    <cellStyle name="集計 21 5 3" xfId="41320"/>
    <cellStyle name="集計 21 5 3 2" xfId="41321"/>
    <cellStyle name="集計 21 5 3 3" xfId="41322"/>
    <cellStyle name="集計 21 5 4" xfId="41323"/>
    <cellStyle name="集計 21 5 5" xfId="41324"/>
    <cellStyle name="集計 21 6" xfId="41325"/>
    <cellStyle name="集計 21 6 2" xfId="41326"/>
    <cellStyle name="集計 21 6 2 2" xfId="41327"/>
    <cellStyle name="集計 21 6 2 3" xfId="41328"/>
    <cellStyle name="集計 21 6 3" xfId="41329"/>
    <cellStyle name="集計 21 6 3 2" xfId="41330"/>
    <cellStyle name="集計 21 6 3 3" xfId="41331"/>
    <cellStyle name="集計 21 6 4" xfId="41332"/>
    <cellStyle name="集計 21 6 5" xfId="41333"/>
    <cellStyle name="集計 21 7" xfId="41334"/>
    <cellStyle name="集計 21 7 2" xfId="41335"/>
    <cellStyle name="集計 21 7 2 2" xfId="41336"/>
    <cellStyle name="集計 21 7 2 3" xfId="41337"/>
    <cellStyle name="集計 21 7 3" xfId="41338"/>
    <cellStyle name="集計 21 7 3 2" xfId="41339"/>
    <cellStyle name="集計 21 7 3 3" xfId="41340"/>
    <cellStyle name="集計 21 7 4" xfId="41341"/>
    <cellStyle name="集計 21 7 5" xfId="41342"/>
    <cellStyle name="集計 21 8" xfId="41343"/>
    <cellStyle name="集計 21 8 2" xfId="41344"/>
    <cellStyle name="集計 21 8 3" xfId="41345"/>
    <cellStyle name="集計 21 9" xfId="41346"/>
    <cellStyle name="集計 22" xfId="41347"/>
    <cellStyle name="集計 22 10" xfId="41348"/>
    <cellStyle name="集計 22 11" xfId="41349"/>
    <cellStyle name="集計 22 12" xfId="46141"/>
    <cellStyle name="集計 22 13" xfId="46376"/>
    <cellStyle name="集計 22 2" xfId="41350"/>
    <cellStyle name="集計 22 2 10" xfId="46313"/>
    <cellStyle name="集計 22 2 11" xfId="46545"/>
    <cellStyle name="集計 22 2 2" xfId="41351"/>
    <cellStyle name="集計 22 2 2 10" xfId="41352"/>
    <cellStyle name="集計 22 2 2 2" xfId="41353"/>
    <cellStyle name="集計 22 2 2 2 2" xfId="41354"/>
    <cellStyle name="集計 22 2 2 2 2 2" xfId="41355"/>
    <cellStyle name="集計 22 2 2 2 2 3" xfId="41356"/>
    <cellStyle name="集計 22 2 2 2 3" xfId="41357"/>
    <cellStyle name="集計 22 2 2 2 3 2" xfId="41358"/>
    <cellStyle name="集計 22 2 2 2 3 3" xfId="41359"/>
    <cellStyle name="集計 22 2 2 2 4" xfId="41360"/>
    <cellStyle name="集計 22 2 2 2 5" xfId="41361"/>
    <cellStyle name="集計 22 2 2 3" xfId="41362"/>
    <cellStyle name="集計 22 2 2 3 2" xfId="41363"/>
    <cellStyle name="集計 22 2 2 3 2 2" xfId="41364"/>
    <cellStyle name="集計 22 2 2 3 2 3" xfId="41365"/>
    <cellStyle name="集計 22 2 2 3 3" xfId="41366"/>
    <cellStyle name="集計 22 2 2 3 3 2" xfId="41367"/>
    <cellStyle name="集計 22 2 2 3 3 3" xfId="41368"/>
    <cellStyle name="集計 22 2 2 3 4" xfId="41369"/>
    <cellStyle name="集計 22 2 2 3 5" xfId="41370"/>
    <cellStyle name="集計 22 2 2 4" xfId="41371"/>
    <cellStyle name="集計 22 2 2 4 2" xfId="41372"/>
    <cellStyle name="集計 22 2 2 4 2 2" xfId="41373"/>
    <cellStyle name="集計 22 2 2 4 2 3" xfId="41374"/>
    <cellStyle name="集計 22 2 2 4 3" xfId="41375"/>
    <cellStyle name="集計 22 2 2 4 3 2" xfId="41376"/>
    <cellStyle name="集計 22 2 2 4 3 3" xfId="41377"/>
    <cellStyle name="集計 22 2 2 4 4" xfId="41378"/>
    <cellStyle name="集計 22 2 2 4 5" xfId="41379"/>
    <cellStyle name="集計 22 2 2 5" xfId="41380"/>
    <cellStyle name="集計 22 2 2 5 2" xfId="41381"/>
    <cellStyle name="集計 22 2 2 5 2 2" xfId="41382"/>
    <cellStyle name="集計 22 2 2 5 2 3" xfId="41383"/>
    <cellStyle name="集計 22 2 2 5 3" xfId="41384"/>
    <cellStyle name="集計 22 2 2 5 3 2" xfId="41385"/>
    <cellStyle name="集計 22 2 2 5 3 3" xfId="41386"/>
    <cellStyle name="集計 22 2 2 5 4" xfId="41387"/>
    <cellStyle name="集計 22 2 2 5 5" xfId="41388"/>
    <cellStyle name="集計 22 2 2 6" xfId="41389"/>
    <cellStyle name="集計 22 2 2 6 2" xfId="41390"/>
    <cellStyle name="集計 22 2 2 6 2 2" xfId="41391"/>
    <cellStyle name="集計 22 2 2 6 2 3" xfId="41392"/>
    <cellStyle name="集計 22 2 2 6 3" xfId="41393"/>
    <cellStyle name="集計 22 2 2 6 3 2" xfId="41394"/>
    <cellStyle name="集計 22 2 2 6 3 3" xfId="41395"/>
    <cellStyle name="集計 22 2 2 6 4" xfId="41396"/>
    <cellStyle name="集計 22 2 2 6 5" xfId="41397"/>
    <cellStyle name="集計 22 2 2 7" xfId="41398"/>
    <cellStyle name="集計 22 2 2 7 2" xfId="41399"/>
    <cellStyle name="集計 22 2 2 7 3" xfId="41400"/>
    <cellStyle name="集計 22 2 2 8" xfId="41401"/>
    <cellStyle name="集計 22 2 2 8 2" xfId="41402"/>
    <cellStyle name="集計 22 2 2 8 3" xfId="41403"/>
    <cellStyle name="集計 22 2 2 9" xfId="41404"/>
    <cellStyle name="集計 22 2 3" xfId="41405"/>
    <cellStyle name="集計 22 2 3 10" xfId="41406"/>
    <cellStyle name="集計 22 2 3 2" xfId="41407"/>
    <cellStyle name="集計 22 2 3 2 2" xfId="41408"/>
    <cellStyle name="集計 22 2 3 2 2 2" xfId="41409"/>
    <cellStyle name="集計 22 2 3 2 2 3" xfId="41410"/>
    <cellStyle name="集計 22 2 3 2 3" xfId="41411"/>
    <cellStyle name="集計 22 2 3 2 3 2" xfId="41412"/>
    <cellStyle name="集計 22 2 3 2 3 3" xfId="41413"/>
    <cellStyle name="集計 22 2 3 2 4" xfId="41414"/>
    <cellStyle name="集計 22 2 3 2 5" xfId="41415"/>
    <cellStyle name="集計 22 2 3 3" xfId="41416"/>
    <cellStyle name="集計 22 2 3 3 2" xfId="41417"/>
    <cellStyle name="集計 22 2 3 3 2 2" xfId="41418"/>
    <cellStyle name="集計 22 2 3 3 2 3" xfId="41419"/>
    <cellStyle name="集計 22 2 3 3 3" xfId="41420"/>
    <cellStyle name="集計 22 2 3 3 3 2" xfId="41421"/>
    <cellStyle name="集計 22 2 3 3 3 3" xfId="41422"/>
    <cellStyle name="集計 22 2 3 3 4" xfId="41423"/>
    <cellStyle name="集計 22 2 3 3 5" xfId="41424"/>
    <cellStyle name="集計 22 2 3 4" xfId="41425"/>
    <cellStyle name="集計 22 2 3 4 2" xfId="41426"/>
    <cellStyle name="集計 22 2 3 4 2 2" xfId="41427"/>
    <cellStyle name="集計 22 2 3 4 2 3" xfId="41428"/>
    <cellStyle name="集計 22 2 3 4 3" xfId="41429"/>
    <cellStyle name="集計 22 2 3 4 3 2" xfId="41430"/>
    <cellStyle name="集計 22 2 3 4 3 3" xfId="41431"/>
    <cellStyle name="集計 22 2 3 4 4" xfId="41432"/>
    <cellStyle name="集計 22 2 3 4 5" xfId="41433"/>
    <cellStyle name="集計 22 2 3 5" xfId="41434"/>
    <cellStyle name="集計 22 2 3 5 2" xfId="41435"/>
    <cellStyle name="集計 22 2 3 5 2 2" xfId="41436"/>
    <cellStyle name="集計 22 2 3 5 2 3" xfId="41437"/>
    <cellStyle name="集計 22 2 3 5 3" xfId="41438"/>
    <cellStyle name="集計 22 2 3 5 3 2" xfId="41439"/>
    <cellStyle name="集計 22 2 3 5 3 3" xfId="41440"/>
    <cellStyle name="集計 22 2 3 5 4" xfId="41441"/>
    <cellStyle name="集計 22 2 3 5 5" xfId="41442"/>
    <cellStyle name="集計 22 2 3 6" xfId="41443"/>
    <cellStyle name="集計 22 2 3 6 2" xfId="41444"/>
    <cellStyle name="集計 22 2 3 6 2 2" xfId="41445"/>
    <cellStyle name="集計 22 2 3 6 2 3" xfId="41446"/>
    <cellStyle name="集計 22 2 3 6 3" xfId="41447"/>
    <cellStyle name="集計 22 2 3 6 3 2" xfId="41448"/>
    <cellStyle name="集計 22 2 3 6 3 3" xfId="41449"/>
    <cellStyle name="集計 22 2 3 6 4" xfId="41450"/>
    <cellStyle name="集計 22 2 3 6 5" xfId="41451"/>
    <cellStyle name="集計 22 2 3 7" xfId="41452"/>
    <cellStyle name="集計 22 2 3 7 2" xfId="41453"/>
    <cellStyle name="集計 22 2 3 7 3" xfId="41454"/>
    <cellStyle name="集計 22 2 3 8" xfId="41455"/>
    <cellStyle name="集計 22 2 3 8 2" xfId="41456"/>
    <cellStyle name="集計 22 2 3 8 3" xfId="41457"/>
    <cellStyle name="集計 22 2 3 9" xfId="41458"/>
    <cellStyle name="集計 22 2 4" xfId="41459"/>
    <cellStyle name="集計 22 2 4 2" xfId="41460"/>
    <cellStyle name="集計 22 2 4 2 2" xfId="41461"/>
    <cellStyle name="集計 22 2 4 2 3" xfId="41462"/>
    <cellStyle name="集計 22 2 4 3" xfId="41463"/>
    <cellStyle name="集計 22 2 4 3 2" xfId="41464"/>
    <cellStyle name="集計 22 2 4 3 3" xfId="41465"/>
    <cellStyle name="集計 22 2 4 4" xfId="41466"/>
    <cellStyle name="集計 22 2 4 5" xfId="41467"/>
    <cellStyle name="集計 22 2 5" xfId="41468"/>
    <cellStyle name="集計 22 2 5 2" xfId="41469"/>
    <cellStyle name="集計 22 2 5 2 2" xfId="41470"/>
    <cellStyle name="集計 22 2 5 2 3" xfId="41471"/>
    <cellStyle name="集計 22 2 5 3" xfId="41472"/>
    <cellStyle name="集計 22 2 5 3 2" xfId="41473"/>
    <cellStyle name="集計 22 2 5 3 3" xfId="41474"/>
    <cellStyle name="集計 22 2 5 4" xfId="41475"/>
    <cellStyle name="集計 22 2 5 5" xfId="41476"/>
    <cellStyle name="集計 22 2 6" xfId="41477"/>
    <cellStyle name="集計 22 2 6 2" xfId="41478"/>
    <cellStyle name="集計 22 2 6 2 2" xfId="41479"/>
    <cellStyle name="集計 22 2 6 2 3" xfId="41480"/>
    <cellStyle name="集計 22 2 6 3" xfId="41481"/>
    <cellStyle name="集計 22 2 6 3 2" xfId="41482"/>
    <cellStyle name="集計 22 2 6 3 3" xfId="41483"/>
    <cellStyle name="集計 22 2 6 4" xfId="41484"/>
    <cellStyle name="集計 22 2 6 5" xfId="41485"/>
    <cellStyle name="集計 22 2 7" xfId="41486"/>
    <cellStyle name="集計 22 2 7 2" xfId="41487"/>
    <cellStyle name="集計 22 2 7 3" xfId="41488"/>
    <cellStyle name="集計 22 2 8" xfId="41489"/>
    <cellStyle name="集計 22 2 9" xfId="41490"/>
    <cellStyle name="集計 22 3" xfId="41491"/>
    <cellStyle name="集計 22 3 10" xfId="41492"/>
    <cellStyle name="集計 22 3 2" xfId="41493"/>
    <cellStyle name="集計 22 3 2 2" xfId="41494"/>
    <cellStyle name="集計 22 3 2 2 2" xfId="41495"/>
    <cellStyle name="集計 22 3 2 2 3" xfId="41496"/>
    <cellStyle name="集計 22 3 2 3" xfId="41497"/>
    <cellStyle name="集計 22 3 2 3 2" xfId="41498"/>
    <cellStyle name="集計 22 3 2 3 3" xfId="41499"/>
    <cellStyle name="集計 22 3 2 4" xfId="41500"/>
    <cellStyle name="集計 22 3 2 5" xfId="41501"/>
    <cellStyle name="集計 22 3 3" xfId="41502"/>
    <cellStyle name="集計 22 3 3 2" xfId="41503"/>
    <cellStyle name="集計 22 3 3 2 2" xfId="41504"/>
    <cellStyle name="集計 22 3 3 2 3" xfId="41505"/>
    <cellStyle name="集計 22 3 3 3" xfId="41506"/>
    <cellStyle name="集計 22 3 3 3 2" xfId="41507"/>
    <cellStyle name="集計 22 3 3 3 3" xfId="41508"/>
    <cellStyle name="集計 22 3 3 4" xfId="41509"/>
    <cellStyle name="集計 22 3 3 5" xfId="41510"/>
    <cellStyle name="集計 22 3 4" xfId="41511"/>
    <cellStyle name="集計 22 3 4 2" xfId="41512"/>
    <cellStyle name="集計 22 3 4 2 2" xfId="41513"/>
    <cellStyle name="集計 22 3 4 2 3" xfId="41514"/>
    <cellStyle name="集計 22 3 4 3" xfId="41515"/>
    <cellStyle name="集計 22 3 4 3 2" xfId="41516"/>
    <cellStyle name="集計 22 3 4 3 3" xfId="41517"/>
    <cellStyle name="集計 22 3 4 4" xfId="41518"/>
    <cellStyle name="集計 22 3 4 5" xfId="41519"/>
    <cellStyle name="集計 22 3 5" xfId="41520"/>
    <cellStyle name="集計 22 3 5 2" xfId="41521"/>
    <cellStyle name="集計 22 3 5 2 2" xfId="41522"/>
    <cellStyle name="集計 22 3 5 2 3" xfId="41523"/>
    <cellStyle name="集計 22 3 5 3" xfId="41524"/>
    <cellStyle name="集計 22 3 5 3 2" xfId="41525"/>
    <cellStyle name="集計 22 3 5 3 3" xfId="41526"/>
    <cellStyle name="集計 22 3 5 4" xfId="41527"/>
    <cellStyle name="集計 22 3 5 5" xfId="41528"/>
    <cellStyle name="集計 22 3 6" xfId="41529"/>
    <cellStyle name="集計 22 3 6 2" xfId="41530"/>
    <cellStyle name="集計 22 3 6 2 2" xfId="41531"/>
    <cellStyle name="集計 22 3 6 2 3" xfId="41532"/>
    <cellStyle name="集計 22 3 6 3" xfId="41533"/>
    <cellStyle name="集計 22 3 6 3 2" xfId="41534"/>
    <cellStyle name="集計 22 3 6 3 3" xfId="41535"/>
    <cellStyle name="集計 22 3 6 4" xfId="41536"/>
    <cellStyle name="集計 22 3 6 5" xfId="41537"/>
    <cellStyle name="集計 22 3 7" xfId="41538"/>
    <cellStyle name="集計 22 3 7 2" xfId="41539"/>
    <cellStyle name="集計 22 3 7 3" xfId="41540"/>
    <cellStyle name="集計 22 3 8" xfId="41541"/>
    <cellStyle name="集計 22 3 8 2" xfId="41542"/>
    <cellStyle name="集計 22 3 8 3" xfId="41543"/>
    <cellStyle name="集計 22 3 9" xfId="41544"/>
    <cellStyle name="集計 22 4" xfId="41545"/>
    <cellStyle name="集計 22 4 10" xfId="41546"/>
    <cellStyle name="集計 22 4 2" xfId="41547"/>
    <cellStyle name="集計 22 4 2 2" xfId="41548"/>
    <cellStyle name="集計 22 4 2 2 2" xfId="41549"/>
    <cellStyle name="集計 22 4 2 2 3" xfId="41550"/>
    <cellStyle name="集計 22 4 2 3" xfId="41551"/>
    <cellStyle name="集計 22 4 2 3 2" xfId="41552"/>
    <cellStyle name="集計 22 4 2 3 3" xfId="41553"/>
    <cellStyle name="集計 22 4 2 4" xfId="41554"/>
    <cellStyle name="集計 22 4 2 5" xfId="41555"/>
    <cellStyle name="集計 22 4 3" xfId="41556"/>
    <cellStyle name="集計 22 4 3 2" xfId="41557"/>
    <cellStyle name="集計 22 4 3 2 2" xfId="41558"/>
    <cellStyle name="集計 22 4 3 2 3" xfId="41559"/>
    <cellStyle name="集計 22 4 3 3" xfId="41560"/>
    <cellStyle name="集計 22 4 3 3 2" xfId="41561"/>
    <cellStyle name="集計 22 4 3 3 3" xfId="41562"/>
    <cellStyle name="集計 22 4 3 4" xfId="41563"/>
    <cellStyle name="集計 22 4 3 5" xfId="41564"/>
    <cellStyle name="集計 22 4 4" xfId="41565"/>
    <cellStyle name="集計 22 4 4 2" xfId="41566"/>
    <cellStyle name="集計 22 4 4 2 2" xfId="41567"/>
    <cellStyle name="集計 22 4 4 2 3" xfId="41568"/>
    <cellStyle name="集計 22 4 4 3" xfId="41569"/>
    <cellStyle name="集計 22 4 4 3 2" xfId="41570"/>
    <cellStyle name="集計 22 4 4 3 3" xfId="41571"/>
    <cellStyle name="集計 22 4 4 4" xfId="41572"/>
    <cellStyle name="集計 22 4 4 5" xfId="41573"/>
    <cellStyle name="集計 22 4 5" xfId="41574"/>
    <cellStyle name="集計 22 4 5 2" xfId="41575"/>
    <cellStyle name="集計 22 4 5 2 2" xfId="41576"/>
    <cellStyle name="集計 22 4 5 2 3" xfId="41577"/>
    <cellStyle name="集計 22 4 5 3" xfId="41578"/>
    <cellStyle name="集計 22 4 5 3 2" xfId="41579"/>
    <cellStyle name="集計 22 4 5 3 3" xfId="41580"/>
    <cellStyle name="集計 22 4 5 4" xfId="41581"/>
    <cellStyle name="集計 22 4 5 5" xfId="41582"/>
    <cellStyle name="集計 22 4 6" xfId="41583"/>
    <cellStyle name="集計 22 4 6 2" xfId="41584"/>
    <cellStyle name="集計 22 4 6 2 2" xfId="41585"/>
    <cellStyle name="集計 22 4 6 2 3" xfId="41586"/>
    <cellStyle name="集計 22 4 6 3" xfId="41587"/>
    <cellStyle name="集計 22 4 6 3 2" xfId="41588"/>
    <cellStyle name="集計 22 4 6 3 3" xfId="41589"/>
    <cellStyle name="集計 22 4 6 4" xfId="41590"/>
    <cellStyle name="集計 22 4 6 5" xfId="41591"/>
    <cellStyle name="集計 22 4 7" xfId="41592"/>
    <cellStyle name="集計 22 4 7 2" xfId="41593"/>
    <cellStyle name="集計 22 4 7 3" xfId="41594"/>
    <cellStyle name="集計 22 4 8" xfId="41595"/>
    <cellStyle name="集計 22 4 8 2" xfId="41596"/>
    <cellStyle name="集計 22 4 8 3" xfId="41597"/>
    <cellStyle name="集計 22 4 9" xfId="41598"/>
    <cellStyle name="集計 22 5" xfId="41599"/>
    <cellStyle name="集計 22 5 2" xfId="41600"/>
    <cellStyle name="集計 22 5 2 2" xfId="41601"/>
    <cellStyle name="集計 22 5 2 3" xfId="41602"/>
    <cellStyle name="集計 22 5 3" xfId="41603"/>
    <cellStyle name="集計 22 5 3 2" xfId="41604"/>
    <cellStyle name="集計 22 5 3 3" xfId="41605"/>
    <cellStyle name="集計 22 5 4" xfId="41606"/>
    <cellStyle name="集計 22 5 5" xfId="41607"/>
    <cellStyle name="集計 22 6" xfId="41608"/>
    <cellStyle name="集計 22 6 2" xfId="41609"/>
    <cellStyle name="集計 22 6 2 2" xfId="41610"/>
    <cellStyle name="集計 22 6 2 3" xfId="41611"/>
    <cellStyle name="集計 22 6 3" xfId="41612"/>
    <cellStyle name="集計 22 6 3 2" xfId="41613"/>
    <cellStyle name="集計 22 6 3 3" xfId="41614"/>
    <cellStyle name="集計 22 6 4" xfId="41615"/>
    <cellStyle name="集計 22 6 5" xfId="41616"/>
    <cellStyle name="集計 22 7" xfId="41617"/>
    <cellStyle name="集計 22 7 2" xfId="41618"/>
    <cellStyle name="集計 22 7 2 2" xfId="41619"/>
    <cellStyle name="集計 22 7 2 3" xfId="41620"/>
    <cellStyle name="集計 22 7 3" xfId="41621"/>
    <cellStyle name="集計 22 7 3 2" xfId="41622"/>
    <cellStyle name="集計 22 7 3 3" xfId="41623"/>
    <cellStyle name="集計 22 7 4" xfId="41624"/>
    <cellStyle name="集計 22 7 5" xfId="41625"/>
    <cellStyle name="集計 22 8" xfId="41626"/>
    <cellStyle name="集計 22 8 2" xfId="41627"/>
    <cellStyle name="集計 22 8 3" xfId="41628"/>
    <cellStyle name="集計 22 9" xfId="41629"/>
    <cellStyle name="集計 23" xfId="41630"/>
    <cellStyle name="集計 23 10" xfId="41631"/>
    <cellStyle name="集計 23 11" xfId="41632"/>
    <cellStyle name="集計 23 12" xfId="46142"/>
    <cellStyle name="集計 23 13" xfId="46377"/>
    <cellStyle name="集計 23 2" xfId="41633"/>
    <cellStyle name="集計 23 2 10" xfId="46314"/>
    <cellStyle name="集計 23 2 11" xfId="46546"/>
    <cellStyle name="集計 23 2 2" xfId="41634"/>
    <cellStyle name="集計 23 2 2 10" xfId="41635"/>
    <cellStyle name="集計 23 2 2 2" xfId="41636"/>
    <cellStyle name="集計 23 2 2 2 2" xfId="41637"/>
    <cellStyle name="集計 23 2 2 2 2 2" xfId="41638"/>
    <cellStyle name="集計 23 2 2 2 2 3" xfId="41639"/>
    <cellStyle name="集計 23 2 2 2 3" xfId="41640"/>
    <cellStyle name="集計 23 2 2 2 3 2" xfId="41641"/>
    <cellStyle name="集計 23 2 2 2 3 3" xfId="41642"/>
    <cellStyle name="集計 23 2 2 2 4" xfId="41643"/>
    <cellStyle name="集計 23 2 2 2 5" xfId="41644"/>
    <cellStyle name="集計 23 2 2 3" xfId="41645"/>
    <cellStyle name="集計 23 2 2 3 2" xfId="41646"/>
    <cellStyle name="集計 23 2 2 3 2 2" xfId="41647"/>
    <cellStyle name="集計 23 2 2 3 2 3" xfId="41648"/>
    <cellStyle name="集計 23 2 2 3 3" xfId="41649"/>
    <cellStyle name="集計 23 2 2 3 3 2" xfId="41650"/>
    <cellStyle name="集計 23 2 2 3 3 3" xfId="41651"/>
    <cellStyle name="集計 23 2 2 3 4" xfId="41652"/>
    <cellStyle name="集計 23 2 2 3 5" xfId="41653"/>
    <cellStyle name="集計 23 2 2 4" xfId="41654"/>
    <cellStyle name="集計 23 2 2 4 2" xfId="41655"/>
    <cellStyle name="集計 23 2 2 4 2 2" xfId="41656"/>
    <cellStyle name="集計 23 2 2 4 2 3" xfId="41657"/>
    <cellStyle name="集計 23 2 2 4 3" xfId="41658"/>
    <cellStyle name="集計 23 2 2 4 3 2" xfId="41659"/>
    <cellStyle name="集計 23 2 2 4 3 3" xfId="41660"/>
    <cellStyle name="集計 23 2 2 4 4" xfId="41661"/>
    <cellStyle name="集計 23 2 2 4 5" xfId="41662"/>
    <cellStyle name="集計 23 2 2 5" xfId="41663"/>
    <cellStyle name="集計 23 2 2 5 2" xfId="41664"/>
    <cellStyle name="集計 23 2 2 5 2 2" xfId="41665"/>
    <cellStyle name="集計 23 2 2 5 2 3" xfId="41666"/>
    <cellStyle name="集計 23 2 2 5 3" xfId="41667"/>
    <cellStyle name="集計 23 2 2 5 3 2" xfId="41668"/>
    <cellStyle name="集計 23 2 2 5 3 3" xfId="41669"/>
    <cellStyle name="集計 23 2 2 5 4" xfId="41670"/>
    <cellStyle name="集計 23 2 2 5 5" xfId="41671"/>
    <cellStyle name="集計 23 2 2 6" xfId="41672"/>
    <cellStyle name="集計 23 2 2 6 2" xfId="41673"/>
    <cellStyle name="集計 23 2 2 6 2 2" xfId="41674"/>
    <cellStyle name="集計 23 2 2 6 2 3" xfId="41675"/>
    <cellStyle name="集計 23 2 2 6 3" xfId="41676"/>
    <cellStyle name="集計 23 2 2 6 3 2" xfId="41677"/>
    <cellStyle name="集計 23 2 2 6 3 3" xfId="41678"/>
    <cellStyle name="集計 23 2 2 6 4" xfId="41679"/>
    <cellStyle name="集計 23 2 2 6 5" xfId="41680"/>
    <cellStyle name="集計 23 2 2 7" xfId="41681"/>
    <cellStyle name="集計 23 2 2 7 2" xfId="41682"/>
    <cellStyle name="集計 23 2 2 7 3" xfId="41683"/>
    <cellStyle name="集計 23 2 2 8" xfId="41684"/>
    <cellStyle name="集計 23 2 2 8 2" xfId="41685"/>
    <cellStyle name="集計 23 2 2 8 3" xfId="41686"/>
    <cellStyle name="集計 23 2 2 9" xfId="41687"/>
    <cellStyle name="集計 23 2 3" xfId="41688"/>
    <cellStyle name="集計 23 2 3 10" xfId="41689"/>
    <cellStyle name="集計 23 2 3 2" xfId="41690"/>
    <cellStyle name="集計 23 2 3 2 2" xfId="41691"/>
    <cellStyle name="集計 23 2 3 2 2 2" xfId="41692"/>
    <cellStyle name="集計 23 2 3 2 2 3" xfId="41693"/>
    <cellStyle name="集計 23 2 3 2 3" xfId="41694"/>
    <cellStyle name="集計 23 2 3 2 3 2" xfId="41695"/>
    <cellStyle name="集計 23 2 3 2 3 3" xfId="41696"/>
    <cellStyle name="集計 23 2 3 2 4" xfId="41697"/>
    <cellStyle name="集計 23 2 3 2 5" xfId="41698"/>
    <cellStyle name="集計 23 2 3 3" xfId="41699"/>
    <cellStyle name="集計 23 2 3 3 2" xfId="41700"/>
    <cellStyle name="集計 23 2 3 3 2 2" xfId="41701"/>
    <cellStyle name="集計 23 2 3 3 2 3" xfId="41702"/>
    <cellStyle name="集計 23 2 3 3 3" xfId="41703"/>
    <cellStyle name="集計 23 2 3 3 3 2" xfId="41704"/>
    <cellStyle name="集計 23 2 3 3 3 3" xfId="41705"/>
    <cellStyle name="集計 23 2 3 3 4" xfId="41706"/>
    <cellStyle name="集計 23 2 3 3 5" xfId="41707"/>
    <cellStyle name="集計 23 2 3 4" xfId="41708"/>
    <cellStyle name="集計 23 2 3 4 2" xfId="41709"/>
    <cellStyle name="集計 23 2 3 4 2 2" xfId="41710"/>
    <cellStyle name="集計 23 2 3 4 2 3" xfId="41711"/>
    <cellStyle name="集計 23 2 3 4 3" xfId="41712"/>
    <cellStyle name="集計 23 2 3 4 3 2" xfId="41713"/>
    <cellStyle name="集計 23 2 3 4 3 3" xfId="41714"/>
    <cellStyle name="集計 23 2 3 4 4" xfId="41715"/>
    <cellStyle name="集計 23 2 3 4 5" xfId="41716"/>
    <cellStyle name="集計 23 2 3 5" xfId="41717"/>
    <cellStyle name="集計 23 2 3 5 2" xfId="41718"/>
    <cellStyle name="集計 23 2 3 5 2 2" xfId="41719"/>
    <cellStyle name="集計 23 2 3 5 2 3" xfId="41720"/>
    <cellStyle name="集計 23 2 3 5 3" xfId="41721"/>
    <cellStyle name="集計 23 2 3 5 3 2" xfId="41722"/>
    <cellStyle name="集計 23 2 3 5 3 3" xfId="41723"/>
    <cellStyle name="集計 23 2 3 5 4" xfId="41724"/>
    <cellStyle name="集計 23 2 3 5 5" xfId="41725"/>
    <cellStyle name="集計 23 2 3 6" xfId="41726"/>
    <cellStyle name="集計 23 2 3 6 2" xfId="41727"/>
    <cellStyle name="集計 23 2 3 6 2 2" xfId="41728"/>
    <cellStyle name="集計 23 2 3 6 2 3" xfId="41729"/>
    <cellStyle name="集計 23 2 3 6 3" xfId="41730"/>
    <cellStyle name="集計 23 2 3 6 3 2" xfId="41731"/>
    <cellStyle name="集計 23 2 3 6 3 3" xfId="41732"/>
    <cellStyle name="集計 23 2 3 6 4" xfId="41733"/>
    <cellStyle name="集計 23 2 3 6 5" xfId="41734"/>
    <cellStyle name="集計 23 2 3 7" xfId="41735"/>
    <cellStyle name="集計 23 2 3 7 2" xfId="41736"/>
    <cellStyle name="集計 23 2 3 7 3" xfId="41737"/>
    <cellStyle name="集計 23 2 3 8" xfId="41738"/>
    <cellStyle name="集計 23 2 3 8 2" xfId="41739"/>
    <cellStyle name="集計 23 2 3 8 3" xfId="41740"/>
    <cellStyle name="集計 23 2 3 9" xfId="41741"/>
    <cellStyle name="集計 23 2 4" xfId="41742"/>
    <cellStyle name="集計 23 2 4 2" xfId="41743"/>
    <cellStyle name="集計 23 2 4 2 2" xfId="41744"/>
    <cellStyle name="集計 23 2 4 2 3" xfId="41745"/>
    <cellStyle name="集計 23 2 4 3" xfId="41746"/>
    <cellStyle name="集計 23 2 4 3 2" xfId="41747"/>
    <cellStyle name="集計 23 2 4 3 3" xfId="41748"/>
    <cellStyle name="集計 23 2 4 4" xfId="41749"/>
    <cellStyle name="集計 23 2 4 5" xfId="41750"/>
    <cellStyle name="集計 23 2 5" xfId="41751"/>
    <cellStyle name="集計 23 2 5 2" xfId="41752"/>
    <cellStyle name="集計 23 2 5 2 2" xfId="41753"/>
    <cellStyle name="集計 23 2 5 2 3" xfId="41754"/>
    <cellStyle name="集計 23 2 5 3" xfId="41755"/>
    <cellStyle name="集計 23 2 5 3 2" xfId="41756"/>
    <cellStyle name="集計 23 2 5 3 3" xfId="41757"/>
    <cellStyle name="集計 23 2 5 4" xfId="41758"/>
    <cellStyle name="集計 23 2 5 5" xfId="41759"/>
    <cellStyle name="集計 23 2 6" xfId="41760"/>
    <cellStyle name="集計 23 2 6 2" xfId="41761"/>
    <cellStyle name="集計 23 2 6 2 2" xfId="41762"/>
    <cellStyle name="集計 23 2 6 2 3" xfId="41763"/>
    <cellStyle name="集計 23 2 6 3" xfId="41764"/>
    <cellStyle name="集計 23 2 6 3 2" xfId="41765"/>
    <cellStyle name="集計 23 2 6 3 3" xfId="41766"/>
    <cellStyle name="集計 23 2 6 4" xfId="41767"/>
    <cellStyle name="集計 23 2 6 5" xfId="41768"/>
    <cellStyle name="集計 23 2 7" xfId="41769"/>
    <cellStyle name="集計 23 2 7 2" xfId="41770"/>
    <cellStyle name="集計 23 2 7 3" xfId="41771"/>
    <cellStyle name="集計 23 2 8" xfId="41772"/>
    <cellStyle name="集計 23 2 9" xfId="41773"/>
    <cellStyle name="集計 23 3" xfId="41774"/>
    <cellStyle name="集計 23 3 10" xfId="41775"/>
    <cellStyle name="集計 23 3 2" xfId="41776"/>
    <cellStyle name="集計 23 3 2 2" xfId="41777"/>
    <cellStyle name="集計 23 3 2 2 2" xfId="41778"/>
    <cellStyle name="集計 23 3 2 2 3" xfId="41779"/>
    <cellStyle name="集計 23 3 2 3" xfId="41780"/>
    <cellStyle name="集計 23 3 2 3 2" xfId="41781"/>
    <cellStyle name="集計 23 3 2 3 3" xfId="41782"/>
    <cellStyle name="集計 23 3 2 4" xfId="41783"/>
    <cellStyle name="集計 23 3 2 5" xfId="41784"/>
    <cellStyle name="集計 23 3 3" xfId="41785"/>
    <cellStyle name="集計 23 3 3 2" xfId="41786"/>
    <cellStyle name="集計 23 3 3 2 2" xfId="41787"/>
    <cellStyle name="集計 23 3 3 2 3" xfId="41788"/>
    <cellStyle name="集計 23 3 3 3" xfId="41789"/>
    <cellStyle name="集計 23 3 3 3 2" xfId="41790"/>
    <cellStyle name="集計 23 3 3 3 3" xfId="41791"/>
    <cellStyle name="集計 23 3 3 4" xfId="41792"/>
    <cellStyle name="集計 23 3 3 5" xfId="41793"/>
    <cellStyle name="集計 23 3 4" xfId="41794"/>
    <cellStyle name="集計 23 3 4 2" xfId="41795"/>
    <cellStyle name="集計 23 3 4 2 2" xfId="41796"/>
    <cellStyle name="集計 23 3 4 2 3" xfId="41797"/>
    <cellStyle name="集計 23 3 4 3" xfId="41798"/>
    <cellStyle name="集計 23 3 4 3 2" xfId="41799"/>
    <cellStyle name="集計 23 3 4 3 3" xfId="41800"/>
    <cellStyle name="集計 23 3 4 4" xfId="41801"/>
    <cellStyle name="集計 23 3 4 5" xfId="41802"/>
    <cellStyle name="集計 23 3 5" xfId="41803"/>
    <cellStyle name="集計 23 3 5 2" xfId="41804"/>
    <cellStyle name="集計 23 3 5 2 2" xfId="41805"/>
    <cellStyle name="集計 23 3 5 2 3" xfId="41806"/>
    <cellStyle name="集計 23 3 5 3" xfId="41807"/>
    <cellStyle name="集計 23 3 5 3 2" xfId="41808"/>
    <cellStyle name="集計 23 3 5 3 3" xfId="41809"/>
    <cellStyle name="集計 23 3 5 4" xfId="41810"/>
    <cellStyle name="集計 23 3 5 5" xfId="41811"/>
    <cellStyle name="集計 23 3 6" xfId="41812"/>
    <cellStyle name="集計 23 3 6 2" xfId="41813"/>
    <cellStyle name="集計 23 3 6 2 2" xfId="41814"/>
    <cellStyle name="集計 23 3 6 2 3" xfId="41815"/>
    <cellStyle name="集計 23 3 6 3" xfId="41816"/>
    <cellStyle name="集計 23 3 6 3 2" xfId="41817"/>
    <cellStyle name="集計 23 3 6 3 3" xfId="41818"/>
    <cellStyle name="集計 23 3 6 4" xfId="41819"/>
    <cellStyle name="集計 23 3 6 5" xfId="41820"/>
    <cellStyle name="集計 23 3 7" xfId="41821"/>
    <cellStyle name="集計 23 3 7 2" xfId="41822"/>
    <cellStyle name="集計 23 3 7 3" xfId="41823"/>
    <cellStyle name="集計 23 3 8" xfId="41824"/>
    <cellStyle name="集計 23 3 8 2" xfId="41825"/>
    <cellStyle name="集計 23 3 8 3" xfId="41826"/>
    <cellStyle name="集計 23 3 9" xfId="41827"/>
    <cellStyle name="集計 23 4" xfId="41828"/>
    <cellStyle name="集計 23 4 10" xfId="41829"/>
    <cellStyle name="集計 23 4 2" xfId="41830"/>
    <cellStyle name="集計 23 4 2 2" xfId="41831"/>
    <cellStyle name="集計 23 4 2 2 2" xfId="41832"/>
    <cellStyle name="集計 23 4 2 2 3" xfId="41833"/>
    <cellStyle name="集計 23 4 2 3" xfId="41834"/>
    <cellStyle name="集計 23 4 2 3 2" xfId="41835"/>
    <cellStyle name="集計 23 4 2 3 3" xfId="41836"/>
    <cellStyle name="集計 23 4 2 4" xfId="41837"/>
    <cellStyle name="集計 23 4 2 5" xfId="41838"/>
    <cellStyle name="集計 23 4 3" xfId="41839"/>
    <cellStyle name="集計 23 4 3 2" xfId="41840"/>
    <cellStyle name="集計 23 4 3 2 2" xfId="41841"/>
    <cellStyle name="集計 23 4 3 2 3" xfId="41842"/>
    <cellStyle name="集計 23 4 3 3" xfId="41843"/>
    <cellStyle name="集計 23 4 3 3 2" xfId="41844"/>
    <cellStyle name="集計 23 4 3 3 3" xfId="41845"/>
    <cellStyle name="集計 23 4 3 4" xfId="41846"/>
    <cellStyle name="集計 23 4 3 5" xfId="41847"/>
    <cellStyle name="集計 23 4 4" xfId="41848"/>
    <cellStyle name="集計 23 4 4 2" xfId="41849"/>
    <cellStyle name="集計 23 4 4 2 2" xfId="41850"/>
    <cellStyle name="集計 23 4 4 2 3" xfId="41851"/>
    <cellStyle name="集計 23 4 4 3" xfId="41852"/>
    <cellStyle name="集計 23 4 4 3 2" xfId="41853"/>
    <cellStyle name="集計 23 4 4 3 3" xfId="41854"/>
    <cellStyle name="集計 23 4 4 4" xfId="41855"/>
    <cellStyle name="集計 23 4 4 5" xfId="41856"/>
    <cellStyle name="集計 23 4 5" xfId="41857"/>
    <cellStyle name="集計 23 4 5 2" xfId="41858"/>
    <cellStyle name="集計 23 4 5 2 2" xfId="41859"/>
    <cellStyle name="集計 23 4 5 2 3" xfId="41860"/>
    <cellStyle name="集計 23 4 5 3" xfId="41861"/>
    <cellStyle name="集計 23 4 5 3 2" xfId="41862"/>
    <cellStyle name="集計 23 4 5 3 3" xfId="41863"/>
    <cellStyle name="集計 23 4 5 4" xfId="41864"/>
    <cellStyle name="集計 23 4 5 5" xfId="41865"/>
    <cellStyle name="集計 23 4 6" xfId="41866"/>
    <cellStyle name="集計 23 4 6 2" xfId="41867"/>
    <cellStyle name="集計 23 4 6 2 2" xfId="41868"/>
    <cellStyle name="集計 23 4 6 2 3" xfId="41869"/>
    <cellStyle name="集計 23 4 6 3" xfId="41870"/>
    <cellStyle name="集計 23 4 6 3 2" xfId="41871"/>
    <cellStyle name="集計 23 4 6 3 3" xfId="41872"/>
    <cellStyle name="集計 23 4 6 4" xfId="41873"/>
    <cellStyle name="集計 23 4 6 5" xfId="41874"/>
    <cellStyle name="集計 23 4 7" xfId="41875"/>
    <cellStyle name="集計 23 4 7 2" xfId="41876"/>
    <cellStyle name="集計 23 4 7 3" xfId="41877"/>
    <cellStyle name="集計 23 4 8" xfId="41878"/>
    <cellStyle name="集計 23 4 8 2" xfId="41879"/>
    <cellStyle name="集計 23 4 8 3" xfId="41880"/>
    <cellStyle name="集計 23 4 9" xfId="41881"/>
    <cellStyle name="集計 23 5" xfId="41882"/>
    <cellStyle name="集計 23 5 2" xfId="41883"/>
    <cellStyle name="集計 23 5 2 2" xfId="41884"/>
    <cellStyle name="集計 23 5 2 3" xfId="41885"/>
    <cellStyle name="集計 23 5 3" xfId="41886"/>
    <cellStyle name="集計 23 5 3 2" xfId="41887"/>
    <cellStyle name="集計 23 5 3 3" xfId="41888"/>
    <cellStyle name="集計 23 5 4" xfId="41889"/>
    <cellStyle name="集計 23 5 5" xfId="41890"/>
    <cellStyle name="集計 23 6" xfId="41891"/>
    <cellStyle name="集計 23 6 2" xfId="41892"/>
    <cellStyle name="集計 23 6 2 2" xfId="41893"/>
    <cellStyle name="集計 23 6 2 3" xfId="41894"/>
    <cellStyle name="集計 23 6 3" xfId="41895"/>
    <cellStyle name="集計 23 6 3 2" xfId="41896"/>
    <cellStyle name="集計 23 6 3 3" xfId="41897"/>
    <cellStyle name="集計 23 6 4" xfId="41898"/>
    <cellStyle name="集計 23 6 5" xfId="41899"/>
    <cellStyle name="集計 23 7" xfId="41900"/>
    <cellStyle name="集計 23 7 2" xfId="41901"/>
    <cellStyle name="集計 23 7 2 2" xfId="41902"/>
    <cellStyle name="集計 23 7 2 3" xfId="41903"/>
    <cellStyle name="集計 23 7 3" xfId="41904"/>
    <cellStyle name="集計 23 7 3 2" xfId="41905"/>
    <cellStyle name="集計 23 7 3 3" xfId="41906"/>
    <cellStyle name="集計 23 7 4" xfId="41907"/>
    <cellStyle name="集計 23 7 5" xfId="41908"/>
    <cellStyle name="集計 23 8" xfId="41909"/>
    <cellStyle name="集計 23 8 2" xfId="41910"/>
    <cellStyle name="集計 23 8 3" xfId="41911"/>
    <cellStyle name="集計 23 9" xfId="41912"/>
    <cellStyle name="集計 24" xfId="41913"/>
    <cellStyle name="集計 24 10" xfId="41914"/>
    <cellStyle name="集計 24 11" xfId="41915"/>
    <cellStyle name="集計 24 12" xfId="46143"/>
    <cellStyle name="集計 24 13" xfId="46378"/>
    <cellStyle name="集計 24 2" xfId="41916"/>
    <cellStyle name="集計 24 2 10" xfId="46315"/>
    <cellStyle name="集計 24 2 11" xfId="46547"/>
    <cellStyle name="集計 24 2 2" xfId="41917"/>
    <cellStyle name="集計 24 2 2 10" xfId="41918"/>
    <cellStyle name="集計 24 2 2 2" xfId="41919"/>
    <cellStyle name="集計 24 2 2 2 2" xfId="41920"/>
    <cellStyle name="集計 24 2 2 2 2 2" xfId="41921"/>
    <cellStyle name="集計 24 2 2 2 2 3" xfId="41922"/>
    <cellStyle name="集計 24 2 2 2 3" xfId="41923"/>
    <cellStyle name="集計 24 2 2 2 3 2" xfId="41924"/>
    <cellStyle name="集計 24 2 2 2 3 3" xfId="41925"/>
    <cellStyle name="集計 24 2 2 2 4" xfId="41926"/>
    <cellStyle name="集計 24 2 2 2 5" xfId="41927"/>
    <cellStyle name="集計 24 2 2 3" xfId="41928"/>
    <cellStyle name="集計 24 2 2 3 2" xfId="41929"/>
    <cellStyle name="集計 24 2 2 3 2 2" xfId="41930"/>
    <cellStyle name="集計 24 2 2 3 2 3" xfId="41931"/>
    <cellStyle name="集計 24 2 2 3 3" xfId="41932"/>
    <cellStyle name="集計 24 2 2 3 3 2" xfId="41933"/>
    <cellStyle name="集計 24 2 2 3 3 3" xfId="41934"/>
    <cellStyle name="集計 24 2 2 3 4" xfId="41935"/>
    <cellStyle name="集計 24 2 2 3 5" xfId="41936"/>
    <cellStyle name="集計 24 2 2 4" xfId="41937"/>
    <cellStyle name="集計 24 2 2 4 2" xfId="41938"/>
    <cellStyle name="集計 24 2 2 4 2 2" xfId="41939"/>
    <cellStyle name="集計 24 2 2 4 2 3" xfId="41940"/>
    <cellStyle name="集計 24 2 2 4 3" xfId="41941"/>
    <cellStyle name="集計 24 2 2 4 3 2" xfId="41942"/>
    <cellStyle name="集計 24 2 2 4 3 3" xfId="41943"/>
    <cellStyle name="集計 24 2 2 4 4" xfId="41944"/>
    <cellStyle name="集計 24 2 2 4 5" xfId="41945"/>
    <cellStyle name="集計 24 2 2 5" xfId="41946"/>
    <cellStyle name="集計 24 2 2 5 2" xfId="41947"/>
    <cellStyle name="集計 24 2 2 5 2 2" xfId="41948"/>
    <cellStyle name="集計 24 2 2 5 2 3" xfId="41949"/>
    <cellStyle name="集計 24 2 2 5 3" xfId="41950"/>
    <cellStyle name="集計 24 2 2 5 3 2" xfId="41951"/>
    <cellStyle name="集計 24 2 2 5 3 3" xfId="41952"/>
    <cellStyle name="集計 24 2 2 5 4" xfId="41953"/>
    <cellStyle name="集計 24 2 2 5 5" xfId="41954"/>
    <cellStyle name="集計 24 2 2 6" xfId="41955"/>
    <cellStyle name="集計 24 2 2 6 2" xfId="41956"/>
    <cellStyle name="集計 24 2 2 6 2 2" xfId="41957"/>
    <cellStyle name="集計 24 2 2 6 2 3" xfId="41958"/>
    <cellStyle name="集計 24 2 2 6 3" xfId="41959"/>
    <cellStyle name="集計 24 2 2 6 3 2" xfId="41960"/>
    <cellStyle name="集計 24 2 2 6 3 3" xfId="41961"/>
    <cellStyle name="集計 24 2 2 6 4" xfId="41962"/>
    <cellStyle name="集計 24 2 2 6 5" xfId="41963"/>
    <cellStyle name="集計 24 2 2 7" xfId="41964"/>
    <cellStyle name="集計 24 2 2 7 2" xfId="41965"/>
    <cellStyle name="集計 24 2 2 7 3" xfId="41966"/>
    <cellStyle name="集計 24 2 2 8" xfId="41967"/>
    <cellStyle name="集計 24 2 2 8 2" xfId="41968"/>
    <cellStyle name="集計 24 2 2 8 3" xfId="41969"/>
    <cellStyle name="集計 24 2 2 9" xfId="41970"/>
    <cellStyle name="集計 24 2 3" xfId="41971"/>
    <cellStyle name="集計 24 2 3 10" xfId="41972"/>
    <cellStyle name="集計 24 2 3 2" xfId="41973"/>
    <cellStyle name="集計 24 2 3 2 2" xfId="41974"/>
    <cellStyle name="集計 24 2 3 2 2 2" xfId="41975"/>
    <cellStyle name="集計 24 2 3 2 2 3" xfId="41976"/>
    <cellStyle name="集計 24 2 3 2 3" xfId="41977"/>
    <cellStyle name="集計 24 2 3 2 3 2" xfId="41978"/>
    <cellStyle name="集計 24 2 3 2 3 3" xfId="41979"/>
    <cellStyle name="集計 24 2 3 2 4" xfId="41980"/>
    <cellStyle name="集計 24 2 3 2 5" xfId="41981"/>
    <cellStyle name="集計 24 2 3 3" xfId="41982"/>
    <cellStyle name="集計 24 2 3 3 2" xfId="41983"/>
    <cellStyle name="集計 24 2 3 3 2 2" xfId="41984"/>
    <cellStyle name="集計 24 2 3 3 2 3" xfId="41985"/>
    <cellStyle name="集計 24 2 3 3 3" xfId="41986"/>
    <cellStyle name="集計 24 2 3 3 3 2" xfId="41987"/>
    <cellStyle name="集計 24 2 3 3 3 3" xfId="41988"/>
    <cellStyle name="集計 24 2 3 3 4" xfId="41989"/>
    <cellStyle name="集計 24 2 3 3 5" xfId="41990"/>
    <cellStyle name="集計 24 2 3 4" xfId="41991"/>
    <cellStyle name="集計 24 2 3 4 2" xfId="41992"/>
    <cellStyle name="集計 24 2 3 4 2 2" xfId="41993"/>
    <cellStyle name="集計 24 2 3 4 2 3" xfId="41994"/>
    <cellStyle name="集計 24 2 3 4 3" xfId="41995"/>
    <cellStyle name="集計 24 2 3 4 3 2" xfId="41996"/>
    <cellStyle name="集計 24 2 3 4 3 3" xfId="41997"/>
    <cellStyle name="集計 24 2 3 4 4" xfId="41998"/>
    <cellStyle name="集計 24 2 3 4 5" xfId="41999"/>
    <cellStyle name="集計 24 2 3 5" xfId="42000"/>
    <cellStyle name="集計 24 2 3 5 2" xfId="42001"/>
    <cellStyle name="集計 24 2 3 5 2 2" xfId="42002"/>
    <cellStyle name="集計 24 2 3 5 2 3" xfId="42003"/>
    <cellStyle name="集計 24 2 3 5 3" xfId="42004"/>
    <cellStyle name="集計 24 2 3 5 3 2" xfId="42005"/>
    <cellStyle name="集計 24 2 3 5 3 3" xfId="42006"/>
    <cellStyle name="集計 24 2 3 5 4" xfId="42007"/>
    <cellStyle name="集計 24 2 3 5 5" xfId="42008"/>
    <cellStyle name="集計 24 2 3 6" xfId="42009"/>
    <cellStyle name="集計 24 2 3 6 2" xfId="42010"/>
    <cellStyle name="集計 24 2 3 6 2 2" xfId="42011"/>
    <cellStyle name="集計 24 2 3 6 2 3" xfId="42012"/>
    <cellStyle name="集計 24 2 3 6 3" xfId="42013"/>
    <cellStyle name="集計 24 2 3 6 3 2" xfId="42014"/>
    <cellStyle name="集計 24 2 3 6 3 3" xfId="42015"/>
    <cellStyle name="集計 24 2 3 6 4" xfId="42016"/>
    <cellStyle name="集計 24 2 3 6 5" xfId="42017"/>
    <cellStyle name="集計 24 2 3 7" xfId="42018"/>
    <cellStyle name="集計 24 2 3 7 2" xfId="42019"/>
    <cellStyle name="集計 24 2 3 7 3" xfId="42020"/>
    <cellStyle name="集計 24 2 3 8" xfId="42021"/>
    <cellStyle name="集計 24 2 3 8 2" xfId="42022"/>
    <cellStyle name="集計 24 2 3 8 3" xfId="42023"/>
    <cellStyle name="集計 24 2 3 9" xfId="42024"/>
    <cellStyle name="集計 24 2 4" xfId="42025"/>
    <cellStyle name="集計 24 2 4 2" xfId="42026"/>
    <cellStyle name="集計 24 2 4 2 2" xfId="42027"/>
    <cellStyle name="集計 24 2 4 2 3" xfId="42028"/>
    <cellStyle name="集計 24 2 4 3" xfId="42029"/>
    <cellStyle name="集計 24 2 4 3 2" xfId="42030"/>
    <cellStyle name="集計 24 2 4 3 3" xfId="42031"/>
    <cellStyle name="集計 24 2 4 4" xfId="42032"/>
    <cellStyle name="集計 24 2 4 5" xfId="42033"/>
    <cellStyle name="集計 24 2 5" xfId="42034"/>
    <cellStyle name="集計 24 2 5 2" xfId="42035"/>
    <cellStyle name="集計 24 2 5 2 2" xfId="42036"/>
    <cellStyle name="集計 24 2 5 2 3" xfId="42037"/>
    <cellStyle name="集計 24 2 5 3" xfId="42038"/>
    <cellStyle name="集計 24 2 5 3 2" xfId="42039"/>
    <cellStyle name="集計 24 2 5 3 3" xfId="42040"/>
    <cellStyle name="集計 24 2 5 4" xfId="42041"/>
    <cellStyle name="集計 24 2 5 5" xfId="42042"/>
    <cellStyle name="集計 24 2 6" xfId="42043"/>
    <cellStyle name="集計 24 2 6 2" xfId="42044"/>
    <cellStyle name="集計 24 2 6 2 2" xfId="42045"/>
    <cellStyle name="集計 24 2 6 2 3" xfId="42046"/>
    <cellStyle name="集計 24 2 6 3" xfId="42047"/>
    <cellStyle name="集計 24 2 6 3 2" xfId="42048"/>
    <cellStyle name="集計 24 2 6 3 3" xfId="42049"/>
    <cellStyle name="集計 24 2 6 4" xfId="42050"/>
    <cellStyle name="集計 24 2 6 5" xfId="42051"/>
    <cellStyle name="集計 24 2 7" xfId="42052"/>
    <cellStyle name="集計 24 2 7 2" xfId="42053"/>
    <cellStyle name="集計 24 2 7 3" xfId="42054"/>
    <cellStyle name="集計 24 2 8" xfId="42055"/>
    <cellStyle name="集計 24 2 9" xfId="42056"/>
    <cellStyle name="集計 24 3" xfId="42057"/>
    <cellStyle name="集計 24 3 10" xfId="42058"/>
    <cellStyle name="集計 24 3 2" xfId="42059"/>
    <cellStyle name="集計 24 3 2 2" xfId="42060"/>
    <cellStyle name="集計 24 3 2 2 2" xfId="42061"/>
    <cellStyle name="集計 24 3 2 2 3" xfId="42062"/>
    <cellStyle name="集計 24 3 2 3" xfId="42063"/>
    <cellStyle name="集計 24 3 2 3 2" xfId="42064"/>
    <cellStyle name="集計 24 3 2 3 3" xfId="42065"/>
    <cellStyle name="集計 24 3 2 4" xfId="42066"/>
    <cellStyle name="集計 24 3 2 5" xfId="42067"/>
    <cellStyle name="集計 24 3 3" xfId="42068"/>
    <cellStyle name="集計 24 3 3 2" xfId="42069"/>
    <cellStyle name="集計 24 3 3 2 2" xfId="42070"/>
    <cellStyle name="集計 24 3 3 2 3" xfId="42071"/>
    <cellStyle name="集計 24 3 3 3" xfId="42072"/>
    <cellStyle name="集計 24 3 3 3 2" xfId="42073"/>
    <cellStyle name="集計 24 3 3 3 3" xfId="42074"/>
    <cellStyle name="集計 24 3 3 4" xfId="42075"/>
    <cellStyle name="集計 24 3 3 5" xfId="42076"/>
    <cellStyle name="集計 24 3 4" xfId="42077"/>
    <cellStyle name="集計 24 3 4 2" xfId="42078"/>
    <cellStyle name="集計 24 3 4 2 2" xfId="42079"/>
    <cellStyle name="集計 24 3 4 2 3" xfId="42080"/>
    <cellStyle name="集計 24 3 4 3" xfId="42081"/>
    <cellStyle name="集計 24 3 4 3 2" xfId="42082"/>
    <cellStyle name="集計 24 3 4 3 3" xfId="42083"/>
    <cellStyle name="集計 24 3 4 4" xfId="42084"/>
    <cellStyle name="集計 24 3 4 5" xfId="42085"/>
    <cellStyle name="集計 24 3 5" xfId="42086"/>
    <cellStyle name="集計 24 3 5 2" xfId="42087"/>
    <cellStyle name="集計 24 3 5 2 2" xfId="42088"/>
    <cellStyle name="集計 24 3 5 2 3" xfId="42089"/>
    <cellStyle name="集計 24 3 5 3" xfId="42090"/>
    <cellStyle name="集計 24 3 5 3 2" xfId="42091"/>
    <cellStyle name="集計 24 3 5 3 3" xfId="42092"/>
    <cellStyle name="集計 24 3 5 4" xfId="42093"/>
    <cellStyle name="集計 24 3 5 5" xfId="42094"/>
    <cellStyle name="集計 24 3 6" xfId="42095"/>
    <cellStyle name="集計 24 3 6 2" xfId="42096"/>
    <cellStyle name="集計 24 3 6 2 2" xfId="42097"/>
    <cellStyle name="集計 24 3 6 2 3" xfId="42098"/>
    <cellStyle name="集計 24 3 6 3" xfId="42099"/>
    <cellStyle name="集計 24 3 6 3 2" xfId="42100"/>
    <cellStyle name="集計 24 3 6 3 3" xfId="42101"/>
    <cellStyle name="集計 24 3 6 4" xfId="42102"/>
    <cellStyle name="集計 24 3 6 5" xfId="42103"/>
    <cellStyle name="集計 24 3 7" xfId="42104"/>
    <cellStyle name="集計 24 3 7 2" xfId="42105"/>
    <cellStyle name="集計 24 3 7 3" xfId="42106"/>
    <cellStyle name="集計 24 3 8" xfId="42107"/>
    <cellStyle name="集計 24 3 8 2" xfId="42108"/>
    <cellStyle name="集計 24 3 8 3" xfId="42109"/>
    <cellStyle name="集計 24 3 9" xfId="42110"/>
    <cellStyle name="集計 24 4" xfId="42111"/>
    <cellStyle name="集計 24 4 10" xfId="42112"/>
    <cellStyle name="集計 24 4 2" xfId="42113"/>
    <cellStyle name="集計 24 4 2 2" xfId="42114"/>
    <cellStyle name="集計 24 4 2 2 2" xfId="42115"/>
    <cellStyle name="集計 24 4 2 2 3" xfId="42116"/>
    <cellStyle name="集計 24 4 2 3" xfId="42117"/>
    <cellStyle name="集計 24 4 2 3 2" xfId="42118"/>
    <cellStyle name="集計 24 4 2 3 3" xfId="42119"/>
    <cellStyle name="集計 24 4 2 4" xfId="42120"/>
    <cellStyle name="集計 24 4 2 5" xfId="42121"/>
    <cellStyle name="集計 24 4 3" xfId="42122"/>
    <cellStyle name="集計 24 4 3 2" xfId="42123"/>
    <cellStyle name="集計 24 4 3 2 2" xfId="42124"/>
    <cellStyle name="集計 24 4 3 2 3" xfId="42125"/>
    <cellStyle name="集計 24 4 3 3" xfId="42126"/>
    <cellStyle name="集計 24 4 3 3 2" xfId="42127"/>
    <cellStyle name="集計 24 4 3 3 3" xfId="42128"/>
    <cellStyle name="集計 24 4 3 4" xfId="42129"/>
    <cellStyle name="集計 24 4 3 5" xfId="42130"/>
    <cellStyle name="集計 24 4 4" xfId="42131"/>
    <cellStyle name="集計 24 4 4 2" xfId="42132"/>
    <cellStyle name="集計 24 4 4 2 2" xfId="42133"/>
    <cellStyle name="集計 24 4 4 2 3" xfId="42134"/>
    <cellStyle name="集計 24 4 4 3" xfId="42135"/>
    <cellStyle name="集計 24 4 4 3 2" xfId="42136"/>
    <cellStyle name="集計 24 4 4 3 3" xfId="42137"/>
    <cellStyle name="集計 24 4 4 4" xfId="42138"/>
    <cellStyle name="集計 24 4 4 5" xfId="42139"/>
    <cellStyle name="集計 24 4 5" xfId="42140"/>
    <cellStyle name="集計 24 4 5 2" xfId="42141"/>
    <cellStyle name="集計 24 4 5 2 2" xfId="42142"/>
    <cellStyle name="集計 24 4 5 2 3" xfId="42143"/>
    <cellStyle name="集計 24 4 5 3" xfId="42144"/>
    <cellStyle name="集計 24 4 5 3 2" xfId="42145"/>
    <cellStyle name="集計 24 4 5 3 3" xfId="42146"/>
    <cellStyle name="集計 24 4 5 4" xfId="42147"/>
    <cellStyle name="集計 24 4 5 5" xfId="42148"/>
    <cellStyle name="集計 24 4 6" xfId="42149"/>
    <cellStyle name="集計 24 4 6 2" xfId="42150"/>
    <cellStyle name="集計 24 4 6 2 2" xfId="42151"/>
    <cellStyle name="集計 24 4 6 2 3" xfId="42152"/>
    <cellStyle name="集計 24 4 6 3" xfId="42153"/>
    <cellStyle name="集計 24 4 6 3 2" xfId="42154"/>
    <cellStyle name="集計 24 4 6 3 3" xfId="42155"/>
    <cellStyle name="集計 24 4 6 4" xfId="42156"/>
    <cellStyle name="集計 24 4 6 5" xfId="42157"/>
    <cellStyle name="集計 24 4 7" xfId="42158"/>
    <cellStyle name="集計 24 4 7 2" xfId="42159"/>
    <cellStyle name="集計 24 4 7 3" xfId="42160"/>
    <cellStyle name="集計 24 4 8" xfId="42161"/>
    <cellStyle name="集計 24 4 8 2" xfId="42162"/>
    <cellStyle name="集計 24 4 8 3" xfId="42163"/>
    <cellStyle name="集計 24 4 9" xfId="42164"/>
    <cellStyle name="集計 24 5" xfId="42165"/>
    <cellStyle name="集計 24 5 2" xfId="42166"/>
    <cellStyle name="集計 24 5 2 2" xfId="42167"/>
    <cellStyle name="集計 24 5 2 3" xfId="42168"/>
    <cellStyle name="集計 24 5 3" xfId="42169"/>
    <cellStyle name="集計 24 5 3 2" xfId="42170"/>
    <cellStyle name="集計 24 5 3 3" xfId="42171"/>
    <cellStyle name="集計 24 5 4" xfId="42172"/>
    <cellStyle name="集計 24 5 5" xfId="42173"/>
    <cellStyle name="集計 24 6" xfId="42174"/>
    <cellStyle name="集計 24 6 2" xfId="42175"/>
    <cellStyle name="集計 24 6 2 2" xfId="42176"/>
    <cellStyle name="集計 24 6 2 3" xfId="42177"/>
    <cellStyle name="集計 24 6 3" xfId="42178"/>
    <cellStyle name="集計 24 6 3 2" xfId="42179"/>
    <cellStyle name="集計 24 6 3 3" xfId="42180"/>
    <cellStyle name="集計 24 6 4" xfId="42181"/>
    <cellStyle name="集計 24 6 5" xfId="42182"/>
    <cellStyle name="集計 24 7" xfId="42183"/>
    <cellStyle name="集計 24 7 2" xfId="42184"/>
    <cellStyle name="集計 24 7 2 2" xfId="42185"/>
    <cellStyle name="集計 24 7 2 3" xfId="42186"/>
    <cellStyle name="集計 24 7 3" xfId="42187"/>
    <cellStyle name="集計 24 7 3 2" xfId="42188"/>
    <cellStyle name="集計 24 7 3 3" xfId="42189"/>
    <cellStyle name="集計 24 7 4" xfId="42190"/>
    <cellStyle name="集計 24 7 5" xfId="42191"/>
    <cellStyle name="集計 24 8" xfId="42192"/>
    <cellStyle name="集計 24 8 2" xfId="42193"/>
    <cellStyle name="集計 24 8 3" xfId="42194"/>
    <cellStyle name="集計 24 9" xfId="42195"/>
    <cellStyle name="集計 25" xfId="42196"/>
    <cellStyle name="集計 25 10" xfId="42197"/>
    <cellStyle name="集計 25 11" xfId="42198"/>
    <cellStyle name="集計 25 12" xfId="46144"/>
    <cellStyle name="集計 25 13" xfId="46379"/>
    <cellStyle name="集計 25 2" xfId="42199"/>
    <cellStyle name="集計 25 2 10" xfId="46316"/>
    <cellStyle name="集計 25 2 11" xfId="46548"/>
    <cellStyle name="集計 25 2 2" xfId="42200"/>
    <cellStyle name="集計 25 2 2 10" xfId="42201"/>
    <cellStyle name="集計 25 2 2 2" xfId="42202"/>
    <cellStyle name="集計 25 2 2 2 2" xfId="42203"/>
    <cellStyle name="集計 25 2 2 2 2 2" xfId="42204"/>
    <cellStyle name="集計 25 2 2 2 2 3" xfId="42205"/>
    <cellStyle name="集計 25 2 2 2 3" xfId="42206"/>
    <cellStyle name="集計 25 2 2 2 3 2" xfId="42207"/>
    <cellStyle name="集計 25 2 2 2 3 3" xfId="42208"/>
    <cellStyle name="集計 25 2 2 2 4" xfId="42209"/>
    <cellStyle name="集計 25 2 2 2 5" xfId="42210"/>
    <cellStyle name="集計 25 2 2 3" xfId="42211"/>
    <cellStyle name="集計 25 2 2 3 2" xfId="42212"/>
    <cellStyle name="集計 25 2 2 3 2 2" xfId="42213"/>
    <cellStyle name="集計 25 2 2 3 2 3" xfId="42214"/>
    <cellStyle name="集計 25 2 2 3 3" xfId="42215"/>
    <cellStyle name="集計 25 2 2 3 3 2" xfId="42216"/>
    <cellStyle name="集計 25 2 2 3 3 3" xfId="42217"/>
    <cellStyle name="集計 25 2 2 3 4" xfId="42218"/>
    <cellStyle name="集計 25 2 2 3 5" xfId="42219"/>
    <cellStyle name="集計 25 2 2 4" xfId="42220"/>
    <cellStyle name="集計 25 2 2 4 2" xfId="42221"/>
    <cellStyle name="集計 25 2 2 4 2 2" xfId="42222"/>
    <cellStyle name="集計 25 2 2 4 2 3" xfId="42223"/>
    <cellStyle name="集計 25 2 2 4 3" xfId="42224"/>
    <cellStyle name="集計 25 2 2 4 3 2" xfId="42225"/>
    <cellStyle name="集計 25 2 2 4 3 3" xfId="42226"/>
    <cellStyle name="集計 25 2 2 4 4" xfId="42227"/>
    <cellStyle name="集計 25 2 2 4 5" xfId="42228"/>
    <cellStyle name="集計 25 2 2 5" xfId="42229"/>
    <cellStyle name="集計 25 2 2 5 2" xfId="42230"/>
    <cellStyle name="集計 25 2 2 5 2 2" xfId="42231"/>
    <cellStyle name="集計 25 2 2 5 2 3" xfId="42232"/>
    <cellStyle name="集計 25 2 2 5 3" xfId="42233"/>
    <cellStyle name="集計 25 2 2 5 3 2" xfId="42234"/>
    <cellStyle name="集計 25 2 2 5 3 3" xfId="42235"/>
    <cellStyle name="集計 25 2 2 5 4" xfId="42236"/>
    <cellStyle name="集計 25 2 2 5 5" xfId="42237"/>
    <cellStyle name="集計 25 2 2 6" xfId="42238"/>
    <cellStyle name="集計 25 2 2 6 2" xfId="42239"/>
    <cellStyle name="集計 25 2 2 6 2 2" xfId="42240"/>
    <cellStyle name="集計 25 2 2 6 2 3" xfId="42241"/>
    <cellStyle name="集計 25 2 2 6 3" xfId="42242"/>
    <cellStyle name="集計 25 2 2 6 3 2" xfId="42243"/>
    <cellStyle name="集計 25 2 2 6 3 3" xfId="42244"/>
    <cellStyle name="集計 25 2 2 6 4" xfId="42245"/>
    <cellStyle name="集計 25 2 2 6 5" xfId="42246"/>
    <cellStyle name="集計 25 2 2 7" xfId="42247"/>
    <cellStyle name="集計 25 2 2 7 2" xfId="42248"/>
    <cellStyle name="集計 25 2 2 7 3" xfId="42249"/>
    <cellStyle name="集計 25 2 2 8" xfId="42250"/>
    <cellStyle name="集計 25 2 2 8 2" xfId="42251"/>
    <cellStyle name="集計 25 2 2 8 3" xfId="42252"/>
    <cellStyle name="集計 25 2 2 9" xfId="42253"/>
    <cellStyle name="集計 25 2 3" xfId="42254"/>
    <cellStyle name="集計 25 2 3 10" xfId="42255"/>
    <cellStyle name="集計 25 2 3 2" xfId="42256"/>
    <cellStyle name="集計 25 2 3 2 2" xfId="42257"/>
    <cellStyle name="集計 25 2 3 2 2 2" xfId="42258"/>
    <cellStyle name="集計 25 2 3 2 2 3" xfId="42259"/>
    <cellStyle name="集計 25 2 3 2 3" xfId="42260"/>
    <cellStyle name="集計 25 2 3 2 3 2" xfId="42261"/>
    <cellStyle name="集計 25 2 3 2 3 3" xfId="42262"/>
    <cellStyle name="集計 25 2 3 2 4" xfId="42263"/>
    <cellStyle name="集計 25 2 3 2 5" xfId="42264"/>
    <cellStyle name="集計 25 2 3 3" xfId="42265"/>
    <cellStyle name="集計 25 2 3 3 2" xfId="42266"/>
    <cellStyle name="集計 25 2 3 3 2 2" xfId="42267"/>
    <cellStyle name="集計 25 2 3 3 2 3" xfId="42268"/>
    <cellStyle name="集計 25 2 3 3 3" xfId="42269"/>
    <cellStyle name="集計 25 2 3 3 3 2" xfId="42270"/>
    <cellStyle name="集計 25 2 3 3 3 3" xfId="42271"/>
    <cellStyle name="集計 25 2 3 3 4" xfId="42272"/>
    <cellStyle name="集計 25 2 3 3 5" xfId="42273"/>
    <cellStyle name="集計 25 2 3 4" xfId="42274"/>
    <cellStyle name="集計 25 2 3 4 2" xfId="42275"/>
    <cellStyle name="集計 25 2 3 4 2 2" xfId="42276"/>
    <cellStyle name="集計 25 2 3 4 2 3" xfId="42277"/>
    <cellStyle name="集計 25 2 3 4 3" xfId="42278"/>
    <cellStyle name="集計 25 2 3 4 3 2" xfId="42279"/>
    <cellStyle name="集計 25 2 3 4 3 3" xfId="42280"/>
    <cellStyle name="集計 25 2 3 4 4" xfId="42281"/>
    <cellStyle name="集計 25 2 3 4 5" xfId="42282"/>
    <cellStyle name="集計 25 2 3 5" xfId="42283"/>
    <cellStyle name="集計 25 2 3 5 2" xfId="42284"/>
    <cellStyle name="集計 25 2 3 5 2 2" xfId="42285"/>
    <cellStyle name="集計 25 2 3 5 2 3" xfId="42286"/>
    <cellStyle name="集計 25 2 3 5 3" xfId="42287"/>
    <cellStyle name="集計 25 2 3 5 3 2" xfId="42288"/>
    <cellStyle name="集計 25 2 3 5 3 3" xfId="42289"/>
    <cellStyle name="集計 25 2 3 5 4" xfId="42290"/>
    <cellStyle name="集計 25 2 3 5 5" xfId="42291"/>
    <cellStyle name="集計 25 2 3 6" xfId="42292"/>
    <cellStyle name="集計 25 2 3 6 2" xfId="42293"/>
    <cellStyle name="集計 25 2 3 6 2 2" xfId="42294"/>
    <cellStyle name="集計 25 2 3 6 2 3" xfId="42295"/>
    <cellStyle name="集計 25 2 3 6 3" xfId="42296"/>
    <cellStyle name="集計 25 2 3 6 3 2" xfId="42297"/>
    <cellStyle name="集計 25 2 3 6 3 3" xfId="42298"/>
    <cellStyle name="集計 25 2 3 6 4" xfId="42299"/>
    <cellStyle name="集計 25 2 3 6 5" xfId="42300"/>
    <cellStyle name="集計 25 2 3 7" xfId="42301"/>
    <cellStyle name="集計 25 2 3 7 2" xfId="42302"/>
    <cellStyle name="集計 25 2 3 7 3" xfId="42303"/>
    <cellStyle name="集計 25 2 3 8" xfId="42304"/>
    <cellStyle name="集計 25 2 3 8 2" xfId="42305"/>
    <cellStyle name="集計 25 2 3 8 3" xfId="42306"/>
    <cellStyle name="集計 25 2 3 9" xfId="42307"/>
    <cellStyle name="集計 25 2 4" xfId="42308"/>
    <cellStyle name="集計 25 2 4 2" xfId="42309"/>
    <cellStyle name="集計 25 2 4 2 2" xfId="42310"/>
    <cellStyle name="集計 25 2 4 2 3" xfId="42311"/>
    <cellStyle name="集計 25 2 4 3" xfId="42312"/>
    <cellStyle name="集計 25 2 4 3 2" xfId="42313"/>
    <cellStyle name="集計 25 2 4 3 3" xfId="42314"/>
    <cellStyle name="集計 25 2 4 4" xfId="42315"/>
    <cellStyle name="集計 25 2 4 5" xfId="42316"/>
    <cellStyle name="集計 25 2 5" xfId="42317"/>
    <cellStyle name="集計 25 2 5 2" xfId="42318"/>
    <cellStyle name="集計 25 2 5 2 2" xfId="42319"/>
    <cellStyle name="集計 25 2 5 2 3" xfId="42320"/>
    <cellStyle name="集計 25 2 5 3" xfId="42321"/>
    <cellStyle name="集計 25 2 5 3 2" xfId="42322"/>
    <cellStyle name="集計 25 2 5 3 3" xfId="42323"/>
    <cellStyle name="集計 25 2 5 4" xfId="42324"/>
    <cellStyle name="集計 25 2 5 5" xfId="42325"/>
    <cellStyle name="集計 25 2 6" xfId="42326"/>
    <cellStyle name="集計 25 2 6 2" xfId="42327"/>
    <cellStyle name="集計 25 2 6 2 2" xfId="42328"/>
    <cellStyle name="集計 25 2 6 2 3" xfId="42329"/>
    <cellStyle name="集計 25 2 6 3" xfId="42330"/>
    <cellStyle name="集計 25 2 6 3 2" xfId="42331"/>
    <cellStyle name="集計 25 2 6 3 3" xfId="42332"/>
    <cellStyle name="集計 25 2 6 4" xfId="42333"/>
    <cellStyle name="集計 25 2 6 5" xfId="42334"/>
    <cellStyle name="集計 25 2 7" xfId="42335"/>
    <cellStyle name="集計 25 2 7 2" xfId="42336"/>
    <cellStyle name="集計 25 2 7 3" xfId="42337"/>
    <cellStyle name="集計 25 2 8" xfId="42338"/>
    <cellStyle name="集計 25 2 9" xfId="42339"/>
    <cellStyle name="集計 25 3" xfId="42340"/>
    <cellStyle name="集計 25 3 10" xfId="42341"/>
    <cellStyle name="集計 25 3 2" xfId="42342"/>
    <cellStyle name="集計 25 3 2 2" xfId="42343"/>
    <cellStyle name="集計 25 3 2 2 2" xfId="42344"/>
    <cellStyle name="集計 25 3 2 2 3" xfId="42345"/>
    <cellStyle name="集計 25 3 2 3" xfId="42346"/>
    <cellStyle name="集計 25 3 2 3 2" xfId="42347"/>
    <cellStyle name="集計 25 3 2 3 3" xfId="42348"/>
    <cellStyle name="集計 25 3 2 4" xfId="42349"/>
    <cellStyle name="集計 25 3 2 5" xfId="42350"/>
    <cellStyle name="集計 25 3 3" xfId="42351"/>
    <cellStyle name="集計 25 3 3 2" xfId="42352"/>
    <cellStyle name="集計 25 3 3 2 2" xfId="42353"/>
    <cellStyle name="集計 25 3 3 2 3" xfId="42354"/>
    <cellStyle name="集計 25 3 3 3" xfId="42355"/>
    <cellStyle name="集計 25 3 3 3 2" xfId="42356"/>
    <cellStyle name="集計 25 3 3 3 3" xfId="42357"/>
    <cellStyle name="集計 25 3 3 4" xfId="42358"/>
    <cellStyle name="集計 25 3 3 5" xfId="42359"/>
    <cellStyle name="集計 25 3 4" xfId="42360"/>
    <cellStyle name="集計 25 3 4 2" xfId="42361"/>
    <cellStyle name="集計 25 3 4 2 2" xfId="42362"/>
    <cellStyle name="集計 25 3 4 2 3" xfId="42363"/>
    <cellStyle name="集計 25 3 4 3" xfId="42364"/>
    <cellStyle name="集計 25 3 4 3 2" xfId="42365"/>
    <cellStyle name="集計 25 3 4 3 3" xfId="42366"/>
    <cellStyle name="集計 25 3 4 4" xfId="42367"/>
    <cellStyle name="集計 25 3 4 5" xfId="42368"/>
    <cellStyle name="集計 25 3 5" xfId="42369"/>
    <cellStyle name="集計 25 3 5 2" xfId="42370"/>
    <cellStyle name="集計 25 3 5 2 2" xfId="42371"/>
    <cellStyle name="集計 25 3 5 2 3" xfId="42372"/>
    <cellStyle name="集計 25 3 5 3" xfId="42373"/>
    <cellStyle name="集計 25 3 5 3 2" xfId="42374"/>
    <cellStyle name="集計 25 3 5 3 3" xfId="42375"/>
    <cellStyle name="集計 25 3 5 4" xfId="42376"/>
    <cellStyle name="集計 25 3 5 5" xfId="42377"/>
    <cellStyle name="集計 25 3 6" xfId="42378"/>
    <cellStyle name="集計 25 3 6 2" xfId="42379"/>
    <cellStyle name="集計 25 3 6 2 2" xfId="42380"/>
    <cellStyle name="集計 25 3 6 2 3" xfId="42381"/>
    <cellStyle name="集計 25 3 6 3" xfId="42382"/>
    <cellStyle name="集計 25 3 6 3 2" xfId="42383"/>
    <cellStyle name="集計 25 3 6 3 3" xfId="42384"/>
    <cellStyle name="集計 25 3 6 4" xfId="42385"/>
    <cellStyle name="集計 25 3 6 5" xfId="42386"/>
    <cellStyle name="集計 25 3 7" xfId="42387"/>
    <cellStyle name="集計 25 3 7 2" xfId="42388"/>
    <cellStyle name="集計 25 3 7 3" xfId="42389"/>
    <cellStyle name="集計 25 3 8" xfId="42390"/>
    <cellStyle name="集計 25 3 8 2" xfId="42391"/>
    <cellStyle name="集計 25 3 8 3" xfId="42392"/>
    <cellStyle name="集計 25 3 9" xfId="42393"/>
    <cellStyle name="集計 25 4" xfId="42394"/>
    <cellStyle name="集計 25 4 10" xfId="42395"/>
    <cellStyle name="集計 25 4 2" xfId="42396"/>
    <cellStyle name="集計 25 4 2 2" xfId="42397"/>
    <cellStyle name="集計 25 4 2 2 2" xfId="42398"/>
    <cellStyle name="集計 25 4 2 2 3" xfId="42399"/>
    <cellStyle name="集計 25 4 2 3" xfId="42400"/>
    <cellStyle name="集計 25 4 2 3 2" xfId="42401"/>
    <cellStyle name="集計 25 4 2 3 3" xfId="42402"/>
    <cellStyle name="集計 25 4 2 4" xfId="42403"/>
    <cellStyle name="集計 25 4 2 5" xfId="42404"/>
    <cellStyle name="集計 25 4 3" xfId="42405"/>
    <cellStyle name="集計 25 4 3 2" xfId="42406"/>
    <cellStyle name="集計 25 4 3 2 2" xfId="42407"/>
    <cellStyle name="集計 25 4 3 2 3" xfId="42408"/>
    <cellStyle name="集計 25 4 3 3" xfId="42409"/>
    <cellStyle name="集計 25 4 3 3 2" xfId="42410"/>
    <cellStyle name="集計 25 4 3 3 3" xfId="42411"/>
    <cellStyle name="集計 25 4 3 4" xfId="42412"/>
    <cellStyle name="集計 25 4 3 5" xfId="42413"/>
    <cellStyle name="集計 25 4 4" xfId="42414"/>
    <cellStyle name="集計 25 4 4 2" xfId="42415"/>
    <cellStyle name="集計 25 4 4 2 2" xfId="42416"/>
    <cellStyle name="集計 25 4 4 2 3" xfId="42417"/>
    <cellStyle name="集計 25 4 4 3" xfId="42418"/>
    <cellStyle name="集計 25 4 4 3 2" xfId="42419"/>
    <cellStyle name="集計 25 4 4 3 3" xfId="42420"/>
    <cellStyle name="集計 25 4 4 4" xfId="42421"/>
    <cellStyle name="集計 25 4 4 5" xfId="42422"/>
    <cellStyle name="集計 25 4 5" xfId="42423"/>
    <cellStyle name="集計 25 4 5 2" xfId="42424"/>
    <cellStyle name="集計 25 4 5 2 2" xfId="42425"/>
    <cellStyle name="集計 25 4 5 2 3" xfId="42426"/>
    <cellStyle name="集計 25 4 5 3" xfId="42427"/>
    <cellStyle name="集計 25 4 5 3 2" xfId="42428"/>
    <cellStyle name="集計 25 4 5 3 3" xfId="42429"/>
    <cellStyle name="集計 25 4 5 4" xfId="42430"/>
    <cellStyle name="集計 25 4 5 5" xfId="42431"/>
    <cellStyle name="集計 25 4 6" xfId="42432"/>
    <cellStyle name="集計 25 4 6 2" xfId="42433"/>
    <cellStyle name="集計 25 4 6 2 2" xfId="42434"/>
    <cellStyle name="集計 25 4 6 2 3" xfId="42435"/>
    <cellStyle name="集計 25 4 6 3" xfId="42436"/>
    <cellStyle name="集計 25 4 6 3 2" xfId="42437"/>
    <cellStyle name="集計 25 4 6 3 3" xfId="42438"/>
    <cellStyle name="集計 25 4 6 4" xfId="42439"/>
    <cellStyle name="集計 25 4 6 5" xfId="42440"/>
    <cellStyle name="集計 25 4 7" xfId="42441"/>
    <cellStyle name="集計 25 4 7 2" xfId="42442"/>
    <cellStyle name="集計 25 4 7 3" xfId="42443"/>
    <cellStyle name="集計 25 4 8" xfId="42444"/>
    <cellStyle name="集計 25 4 8 2" xfId="42445"/>
    <cellStyle name="集計 25 4 8 3" xfId="42446"/>
    <cellStyle name="集計 25 4 9" xfId="42447"/>
    <cellStyle name="集計 25 5" xfId="42448"/>
    <cellStyle name="集計 25 5 2" xfId="42449"/>
    <cellStyle name="集計 25 5 2 2" xfId="42450"/>
    <cellStyle name="集計 25 5 2 3" xfId="42451"/>
    <cellStyle name="集計 25 5 3" xfId="42452"/>
    <cellStyle name="集計 25 5 3 2" xfId="42453"/>
    <cellStyle name="集計 25 5 3 3" xfId="42454"/>
    <cellStyle name="集計 25 5 4" xfId="42455"/>
    <cellStyle name="集計 25 5 5" xfId="42456"/>
    <cellStyle name="集計 25 6" xfId="42457"/>
    <cellStyle name="集計 25 6 2" xfId="42458"/>
    <cellStyle name="集計 25 6 2 2" xfId="42459"/>
    <cellStyle name="集計 25 6 2 3" xfId="42460"/>
    <cellStyle name="集計 25 6 3" xfId="42461"/>
    <cellStyle name="集計 25 6 3 2" xfId="42462"/>
    <cellStyle name="集計 25 6 3 3" xfId="42463"/>
    <cellStyle name="集計 25 6 4" xfId="42464"/>
    <cellStyle name="集計 25 6 5" xfId="42465"/>
    <cellStyle name="集計 25 7" xfId="42466"/>
    <cellStyle name="集計 25 7 2" xfId="42467"/>
    <cellStyle name="集計 25 7 2 2" xfId="42468"/>
    <cellStyle name="集計 25 7 2 3" xfId="42469"/>
    <cellStyle name="集計 25 7 3" xfId="42470"/>
    <cellStyle name="集計 25 7 3 2" xfId="42471"/>
    <cellStyle name="集計 25 7 3 3" xfId="42472"/>
    <cellStyle name="集計 25 7 4" xfId="42473"/>
    <cellStyle name="集計 25 7 5" xfId="42474"/>
    <cellStyle name="集計 25 8" xfId="42475"/>
    <cellStyle name="集計 25 8 2" xfId="42476"/>
    <cellStyle name="集計 25 8 3" xfId="42477"/>
    <cellStyle name="集計 25 9" xfId="42478"/>
    <cellStyle name="集計 26" xfId="42479"/>
    <cellStyle name="集計 26 10" xfId="42480"/>
    <cellStyle name="集計 26 11" xfId="42481"/>
    <cellStyle name="集計 26 12" xfId="46145"/>
    <cellStyle name="集計 26 13" xfId="46380"/>
    <cellStyle name="集計 26 2" xfId="42482"/>
    <cellStyle name="集計 26 2 10" xfId="46317"/>
    <cellStyle name="集計 26 2 11" xfId="46549"/>
    <cellStyle name="集計 26 2 2" xfId="42483"/>
    <cellStyle name="集計 26 2 2 10" xfId="42484"/>
    <cellStyle name="集計 26 2 2 2" xfId="42485"/>
    <cellStyle name="集計 26 2 2 2 2" xfId="42486"/>
    <cellStyle name="集計 26 2 2 2 2 2" xfId="42487"/>
    <cellStyle name="集計 26 2 2 2 2 3" xfId="42488"/>
    <cellStyle name="集計 26 2 2 2 3" xfId="42489"/>
    <cellStyle name="集計 26 2 2 2 3 2" xfId="42490"/>
    <cellStyle name="集計 26 2 2 2 3 3" xfId="42491"/>
    <cellStyle name="集計 26 2 2 2 4" xfId="42492"/>
    <cellStyle name="集計 26 2 2 2 5" xfId="42493"/>
    <cellStyle name="集計 26 2 2 3" xfId="42494"/>
    <cellStyle name="集計 26 2 2 3 2" xfId="42495"/>
    <cellStyle name="集計 26 2 2 3 2 2" xfId="42496"/>
    <cellStyle name="集計 26 2 2 3 2 3" xfId="42497"/>
    <cellStyle name="集計 26 2 2 3 3" xfId="42498"/>
    <cellStyle name="集計 26 2 2 3 3 2" xfId="42499"/>
    <cellStyle name="集計 26 2 2 3 3 3" xfId="42500"/>
    <cellStyle name="集計 26 2 2 3 4" xfId="42501"/>
    <cellStyle name="集計 26 2 2 3 5" xfId="42502"/>
    <cellStyle name="集計 26 2 2 4" xfId="42503"/>
    <cellStyle name="集計 26 2 2 4 2" xfId="42504"/>
    <cellStyle name="集計 26 2 2 4 2 2" xfId="42505"/>
    <cellStyle name="集計 26 2 2 4 2 3" xfId="42506"/>
    <cellStyle name="集計 26 2 2 4 3" xfId="42507"/>
    <cellStyle name="集計 26 2 2 4 3 2" xfId="42508"/>
    <cellStyle name="集計 26 2 2 4 3 3" xfId="42509"/>
    <cellStyle name="集計 26 2 2 4 4" xfId="42510"/>
    <cellStyle name="集計 26 2 2 4 5" xfId="42511"/>
    <cellStyle name="集計 26 2 2 5" xfId="42512"/>
    <cellStyle name="集計 26 2 2 5 2" xfId="42513"/>
    <cellStyle name="集計 26 2 2 5 2 2" xfId="42514"/>
    <cellStyle name="集計 26 2 2 5 2 3" xfId="42515"/>
    <cellStyle name="集計 26 2 2 5 3" xfId="42516"/>
    <cellStyle name="集計 26 2 2 5 3 2" xfId="42517"/>
    <cellStyle name="集計 26 2 2 5 3 3" xfId="42518"/>
    <cellStyle name="集計 26 2 2 5 4" xfId="42519"/>
    <cellStyle name="集計 26 2 2 5 5" xfId="42520"/>
    <cellStyle name="集計 26 2 2 6" xfId="42521"/>
    <cellStyle name="集計 26 2 2 6 2" xfId="42522"/>
    <cellStyle name="集計 26 2 2 6 2 2" xfId="42523"/>
    <cellStyle name="集計 26 2 2 6 2 3" xfId="42524"/>
    <cellStyle name="集計 26 2 2 6 3" xfId="42525"/>
    <cellStyle name="集計 26 2 2 6 3 2" xfId="42526"/>
    <cellStyle name="集計 26 2 2 6 3 3" xfId="42527"/>
    <cellStyle name="集計 26 2 2 6 4" xfId="42528"/>
    <cellStyle name="集計 26 2 2 6 5" xfId="42529"/>
    <cellStyle name="集計 26 2 2 7" xfId="42530"/>
    <cellStyle name="集計 26 2 2 7 2" xfId="42531"/>
    <cellStyle name="集計 26 2 2 7 3" xfId="42532"/>
    <cellStyle name="集計 26 2 2 8" xfId="42533"/>
    <cellStyle name="集計 26 2 2 8 2" xfId="42534"/>
    <cellStyle name="集計 26 2 2 8 3" xfId="42535"/>
    <cellStyle name="集計 26 2 2 9" xfId="42536"/>
    <cellStyle name="集計 26 2 3" xfId="42537"/>
    <cellStyle name="集計 26 2 3 10" xfId="42538"/>
    <cellStyle name="集計 26 2 3 2" xfId="42539"/>
    <cellStyle name="集計 26 2 3 2 2" xfId="42540"/>
    <cellStyle name="集計 26 2 3 2 2 2" xfId="42541"/>
    <cellStyle name="集計 26 2 3 2 2 3" xfId="42542"/>
    <cellStyle name="集計 26 2 3 2 3" xfId="42543"/>
    <cellStyle name="集計 26 2 3 2 3 2" xfId="42544"/>
    <cellStyle name="集計 26 2 3 2 3 3" xfId="42545"/>
    <cellStyle name="集計 26 2 3 2 4" xfId="42546"/>
    <cellStyle name="集計 26 2 3 2 5" xfId="42547"/>
    <cellStyle name="集計 26 2 3 3" xfId="42548"/>
    <cellStyle name="集計 26 2 3 3 2" xfId="42549"/>
    <cellStyle name="集計 26 2 3 3 2 2" xfId="42550"/>
    <cellStyle name="集計 26 2 3 3 2 3" xfId="42551"/>
    <cellStyle name="集計 26 2 3 3 3" xfId="42552"/>
    <cellStyle name="集計 26 2 3 3 3 2" xfId="42553"/>
    <cellStyle name="集計 26 2 3 3 3 3" xfId="42554"/>
    <cellStyle name="集計 26 2 3 3 4" xfId="42555"/>
    <cellStyle name="集計 26 2 3 3 5" xfId="42556"/>
    <cellStyle name="集計 26 2 3 4" xfId="42557"/>
    <cellStyle name="集計 26 2 3 4 2" xfId="42558"/>
    <cellStyle name="集計 26 2 3 4 2 2" xfId="42559"/>
    <cellStyle name="集計 26 2 3 4 2 3" xfId="42560"/>
    <cellStyle name="集計 26 2 3 4 3" xfId="42561"/>
    <cellStyle name="集計 26 2 3 4 3 2" xfId="42562"/>
    <cellStyle name="集計 26 2 3 4 3 3" xfId="42563"/>
    <cellStyle name="集計 26 2 3 4 4" xfId="42564"/>
    <cellStyle name="集計 26 2 3 4 5" xfId="42565"/>
    <cellStyle name="集計 26 2 3 5" xfId="42566"/>
    <cellStyle name="集計 26 2 3 5 2" xfId="42567"/>
    <cellStyle name="集計 26 2 3 5 2 2" xfId="42568"/>
    <cellStyle name="集計 26 2 3 5 2 3" xfId="42569"/>
    <cellStyle name="集計 26 2 3 5 3" xfId="42570"/>
    <cellStyle name="集計 26 2 3 5 3 2" xfId="42571"/>
    <cellStyle name="集計 26 2 3 5 3 3" xfId="42572"/>
    <cellStyle name="集計 26 2 3 5 4" xfId="42573"/>
    <cellStyle name="集計 26 2 3 5 5" xfId="42574"/>
    <cellStyle name="集計 26 2 3 6" xfId="42575"/>
    <cellStyle name="集計 26 2 3 6 2" xfId="42576"/>
    <cellStyle name="集計 26 2 3 6 2 2" xfId="42577"/>
    <cellStyle name="集計 26 2 3 6 2 3" xfId="42578"/>
    <cellStyle name="集計 26 2 3 6 3" xfId="42579"/>
    <cellStyle name="集計 26 2 3 6 3 2" xfId="42580"/>
    <cellStyle name="集計 26 2 3 6 3 3" xfId="42581"/>
    <cellStyle name="集計 26 2 3 6 4" xfId="42582"/>
    <cellStyle name="集計 26 2 3 6 5" xfId="42583"/>
    <cellStyle name="集計 26 2 3 7" xfId="42584"/>
    <cellStyle name="集計 26 2 3 7 2" xfId="42585"/>
    <cellStyle name="集計 26 2 3 7 3" xfId="42586"/>
    <cellStyle name="集計 26 2 3 8" xfId="42587"/>
    <cellStyle name="集計 26 2 3 8 2" xfId="42588"/>
    <cellStyle name="集計 26 2 3 8 3" xfId="42589"/>
    <cellStyle name="集計 26 2 3 9" xfId="42590"/>
    <cellStyle name="集計 26 2 4" xfId="42591"/>
    <cellStyle name="集計 26 2 4 2" xfId="42592"/>
    <cellStyle name="集計 26 2 4 2 2" xfId="42593"/>
    <cellStyle name="集計 26 2 4 2 3" xfId="42594"/>
    <cellStyle name="集計 26 2 4 3" xfId="42595"/>
    <cellStyle name="集計 26 2 4 3 2" xfId="42596"/>
    <cellStyle name="集計 26 2 4 3 3" xfId="42597"/>
    <cellStyle name="集計 26 2 4 4" xfId="42598"/>
    <cellStyle name="集計 26 2 4 5" xfId="42599"/>
    <cellStyle name="集計 26 2 5" xfId="42600"/>
    <cellStyle name="集計 26 2 5 2" xfId="42601"/>
    <cellStyle name="集計 26 2 5 2 2" xfId="42602"/>
    <cellStyle name="集計 26 2 5 2 3" xfId="42603"/>
    <cellStyle name="集計 26 2 5 3" xfId="42604"/>
    <cellStyle name="集計 26 2 5 3 2" xfId="42605"/>
    <cellStyle name="集計 26 2 5 3 3" xfId="42606"/>
    <cellStyle name="集計 26 2 5 4" xfId="42607"/>
    <cellStyle name="集計 26 2 5 5" xfId="42608"/>
    <cellStyle name="集計 26 2 6" xfId="42609"/>
    <cellStyle name="集計 26 2 6 2" xfId="42610"/>
    <cellStyle name="集計 26 2 6 2 2" xfId="42611"/>
    <cellStyle name="集計 26 2 6 2 3" xfId="42612"/>
    <cellStyle name="集計 26 2 6 3" xfId="42613"/>
    <cellStyle name="集計 26 2 6 3 2" xfId="42614"/>
    <cellStyle name="集計 26 2 6 3 3" xfId="42615"/>
    <cellStyle name="集計 26 2 6 4" xfId="42616"/>
    <cellStyle name="集計 26 2 6 5" xfId="42617"/>
    <cellStyle name="集計 26 2 7" xfId="42618"/>
    <cellStyle name="集計 26 2 7 2" xfId="42619"/>
    <cellStyle name="集計 26 2 7 3" xfId="42620"/>
    <cellStyle name="集計 26 2 8" xfId="42621"/>
    <cellStyle name="集計 26 2 9" xfId="42622"/>
    <cellStyle name="集計 26 3" xfId="42623"/>
    <cellStyle name="集計 26 3 10" xfId="42624"/>
    <cellStyle name="集計 26 3 2" xfId="42625"/>
    <cellStyle name="集計 26 3 2 2" xfId="42626"/>
    <cellStyle name="集計 26 3 2 2 2" xfId="42627"/>
    <cellStyle name="集計 26 3 2 2 3" xfId="42628"/>
    <cellStyle name="集計 26 3 2 3" xfId="42629"/>
    <cellStyle name="集計 26 3 2 3 2" xfId="42630"/>
    <cellStyle name="集計 26 3 2 3 3" xfId="42631"/>
    <cellStyle name="集計 26 3 2 4" xfId="42632"/>
    <cellStyle name="集計 26 3 2 5" xfId="42633"/>
    <cellStyle name="集計 26 3 3" xfId="42634"/>
    <cellStyle name="集計 26 3 3 2" xfId="42635"/>
    <cellStyle name="集計 26 3 3 2 2" xfId="42636"/>
    <cellStyle name="集計 26 3 3 2 3" xfId="42637"/>
    <cellStyle name="集計 26 3 3 3" xfId="42638"/>
    <cellStyle name="集計 26 3 3 3 2" xfId="42639"/>
    <cellStyle name="集計 26 3 3 3 3" xfId="42640"/>
    <cellStyle name="集計 26 3 3 4" xfId="42641"/>
    <cellStyle name="集計 26 3 3 5" xfId="42642"/>
    <cellStyle name="集計 26 3 4" xfId="42643"/>
    <cellStyle name="集計 26 3 4 2" xfId="42644"/>
    <cellStyle name="集計 26 3 4 2 2" xfId="42645"/>
    <cellStyle name="集計 26 3 4 2 3" xfId="42646"/>
    <cellStyle name="集計 26 3 4 3" xfId="42647"/>
    <cellStyle name="集計 26 3 4 3 2" xfId="42648"/>
    <cellStyle name="集計 26 3 4 3 3" xfId="42649"/>
    <cellStyle name="集計 26 3 4 4" xfId="42650"/>
    <cellStyle name="集計 26 3 4 5" xfId="42651"/>
    <cellStyle name="集計 26 3 5" xfId="42652"/>
    <cellStyle name="集計 26 3 5 2" xfId="42653"/>
    <cellStyle name="集計 26 3 5 2 2" xfId="42654"/>
    <cellStyle name="集計 26 3 5 2 3" xfId="42655"/>
    <cellStyle name="集計 26 3 5 3" xfId="42656"/>
    <cellStyle name="集計 26 3 5 3 2" xfId="42657"/>
    <cellStyle name="集計 26 3 5 3 3" xfId="42658"/>
    <cellStyle name="集計 26 3 5 4" xfId="42659"/>
    <cellStyle name="集計 26 3 5 5" xfId="42660"/>
    <cellStyle name="集計 26 3 6" xfId="42661"/>
    <cellStyle name="集計 26 3 6 2" xfId="42662"/>
    <cellStyle name="集計 26 3 6 2 2" xfId="42663"/>
    <cellStyle name="集計 26 3 6 2 3" xfId="42664"/>
    <cellStyle name="集計 26 3 6 3" xfId="42665"/>
    <cellStyle name="集計 26 3 6 3 2" xfId="42666"/>
    <cellStyle name="集計 26 3 6 3 3" xfId="42667"/>
    <cellStyle name="集計 26 3 6 4" xfId="42668"/>
    <cellStyle name="集計 26 3 6 5" xfId="42669"/>
    <cellStyle name="集計 26 3 7" xfId="42670"/>
    <cellStyle name="集計 26 3 7 2" xfId="42671"/>
    <cellStyle name="集計 26 3 7 3" xfId="42672"/>
    <cellStyle name="集計 26 3 8" xfId="42673"/>
    <cellStyle name="集計 26 3 8 2" xfId="42674"/>
    <cellStyle name="集計 26 3 8 3" xfId="42675"/>
    <cellStyle name="集計 26 3 9" xfId="42676"/>
    <cellStyle name="集計 26 4" xfId="42677"/>
    <cellStyle name="集計 26 4 10" xfId="42678"/>
    <cellStyle name="集計 26 4 2" xfId="42679"/>
    <cellStyle name="集計 26 4 2 2" xfId="42680"/>
    <cellStyle name="集計 26 4 2 2 2" xfId="42681"/>
    <cellStyle name="集計 26 4 2 2 3" xfId="42682"/>
    <cellStyle name="集計 26 4 2 3" xfId="42683"/>
    <cellStyle name="集計 26 4 2 3 2" xfId="42684"/>
    <cellStyle name="集計 26 4 2 3 3" xfId="42685"/>
    <cellStyle name="集計 26 4 2 4" xfId="42686"/>
    <cellStyle name="集計 26 4 2 5" xfId="42687"/>
    <cellStyle name="集計 26 4 3" xfId="42688"/>
    <cellStyle name="集計 26 4 3 2" xfId="42689"/>
    <cellStyle name="集計 26 4 3 2 2" xfId="42690"/>
    <cellStyle name="集計 26 4 3 2 3" xfId="42691"/>
    <cellStyle name="集計 26 4 3 3" xfId="42692"/>
    <cellStyle name="集計 26 4 3 3 2" xfId="42693"/>
    <cellStyle name="集計 26 4 3 3 3" xfId="42694"/>
    <cellStyle name="集計 26 4 3 4" xfId="42695"/>
    <cellStyle name="集計 26 4 3 5" xfId="42696"/>
    <cellStyle name="集計 26 4 4" xfId="42697"/>
    <cellStyle name="集計 26 4 4 2" xfId="42698"/>
    <cellStyle name="集計 26 4 4 2 2" xfId="42699"/>
    <cellStyle name="集計 26 4 4 2 3" xfId="42700"/>
    <cellStyle name="集計 26 4 4 3" xfId="42701"/>
    <cellStyle name="集計 26 4 4 3 2" xfId="42702"/>
    <cellStyle name="集計 26 4 4 3 3" xfId="42703"/>
    <cellStyle name="集計 26 4 4 4" xfId="42704"/>
    <cellStyle name="集計 26 4 4 5" xfId="42705"/>
    <cellStyle name="集計 26 4 5" xfId="42706"/>
    <cellStyle name="集計 26 4 5 2" xfId="42707"/>
    <cellStyle name="集計 26 4 5 2 2" xfId="42708"/>
    <cellStyle name="集計 26 4 5 2 3" xfId="42709"/>
    <cellStyle name="集計 26 4 5 3" xfId="42710"/>
    <cellStyle name="集計 26 4 5 3 2" xfId="42711"/>
    <cellStyle name="集計 26 4 5 3 3" xfId="42712"/>
    <cellStyle name="集計 26 4 5 4" xfId="42713"/>
    <cellStyle name="集計 26 4 5 5" xfId="42714"/>
    <cellStyle name="集計 26 4 6" xfId="42715"/>
    <cellStyle name="集計 26 4 6 2" xfId="42716"/>
    <cellStyle name="集計 26 4 6 2 2" xfId="42717"/>
    <cellStyle name="集計 26 4 6 2 3" xfId="42718"/>
    <cellStyle name="集計 26 4 6 3" xfId="42719"/>
    <cellStyle name="集計 26 4 6 3 2" xfId="42720"/>
    <cellStyle name="集計 26 4 6 3 3" xfId="42721"/>
    <cellStyle name="集計 26 4 6 4" xfId="42722"/>
    <cellStyle name="集計 26 4 6 5" xfId="42723"/>
    <cellStyle name="集計 26 4 7" xfId="42724"/>
    <cellStyle name="集計 26 4 7 2" xfId="42725"/>
    <cellStyle name="集計 26 4 7 3" xfId="42726"/>
    <cellStyle name="集計 26 4 8" xfId="42727"/>
    <cellStyle name="集計 26 4 8 2" xfId="42728"/>
    <cellStyle name="集計 26 4 8 3" xfId="42729"/>
    <cellStyle name="集計 26 4 9" xfId="42730"/>
    <cellStyle name="集計 26 5" xfId="42731"/>
    <cellStyle name="集計 26 5 2" xfId="42732"/>
    <cellStyle name="集計 26 5 2 2" xfId="42733"/>
    <cellStyle name="集計 26 5 2 3" xfId="42734"/>
    <cellStyle name="集計 26 5 3" xfId="42735"/>
    <cellStyle name="集計 26 5 3 2" xfId="42736"/>
    <cellStyle name="集計 26 5 3 3" xfId="42737"/>
    <cellStyle name="集計 26 5 4" xfId="42738"/>
    <cellStyle name="集計 26 5 5" xfId="42739"/>
    <cellStyle name="集計 26 6" xfId="42740"/>
    <cellStyle name="集計 26 6 2" xfId="42741"/>
    <cellStyle name="集計 26 6 2 2" xfId="42742"/>
    <cellStyle name="集計 26 6 2 3" xfId="42743"/>
    <cellStyle name="集計 26 6 3" xfId="42744"/>
    <cellStyle name="集計 26 6 3 2" xfId="42745"/>
    <cellStyle name="集計 26 6 3 3" xfId="42746"/>
    <cellStyle name="集計 26 6 4" xfId="42747"/>
    <cellStyle name="集計 26 6 5" xfId="42748"/>
    <cellStyle name="集計 26 7" xfId="42749"/>
    <cellStyle name="集計 26 7 2" xfId="42750"/>
    <cellStyle name="集計 26 7 2 2" xfId="42751"/>
    <cellStyle name="集計 26 7 2 3" xfId="42752"/>
    <cellStyle name="集計 26 7 3" xfId="42753"/>
    <cellStyle name="集計 26 7 3 2" xfId="42754"/>
    <cellStyle name="集計 26 7 3 3" xfId="42755"/>
    <cellStyle name="集計 26 7 4" xfId="42756"/>
    <cellStyle name="集計 26 7 5" xfId="42757"/>
    <cellStyle name="集計 26 8" xfId="42758"/>
    <cellStyle name="集計 26 8 2" xfId="42759"/>
    <cellStyle name="集計 26 8 3" xfId="42760"/>
    <cellStyle name="集計 26 9" xfId="42761"/>
    <cellStyle name="集計 27" xfId="42762"/>
    <cellStyle name="集計 27 10" xfId="42763"/>
    <cellStyle name="集計 27 11" xfId="42764"/>
    <cellStyle name="集計 27 12" xfId="46146"/>
    <cellStyle name="集計 27 13" xfId="46381"/>
    <cellStyle name="集計 27 2" xfId="42765"/>
    <cellStyle name="集計 27 2 10" xfId="46318"/>
    <cellStyle name="集計 27 2 11" xfId="46550"/>
    <cellStyle name="集計 27 2 2" xfId="42766"/>
    <cellStyle name="集計 27 2 2 10" xfId="42767"/>
    <cellStyle name="集計 27 2 2 2" xfId="42768"/>
    <cellStyle name="集計 27 2 2 2 2" xfId="42769"/>
    <cellStyle name="集計 27 2 2 2 2 2" xfId="42770"/>
    <cellStyle name="集計 27 2 2 2 2 3" xfId="42771"/>
    <cellStyle name="集計 27 2 2 2 3" xfId="42772"/>
    <cellStyle name="集計 27 2 2 2 3 2" xfId="42773"/>
    <cellStyle name="集計 27 2 2 2 3 3" xfId="42774"/>
    <cellStyle name="集計 27 2 2 2 4" xfId="42775"/>
    <cellStyle name="集計 27 2 2 2 5" xfId="42776"/>
    <cellStyle name="集計 27 2 2 3" xfId="42777"/>
    <cellStyle name="集計 27 2 2 3 2" xfId="42778"/>
    <cellStyle name="集計 27 2 2 3 2 2" xfId="42779"/>
    <cellStyle name="集計 27 2 2 3 2 3" xfId="42780"/>
    <cellStyle name="集計 27 2 2 3 3" xfId="42781"/>
    <cellStyle name="集計 27 2 2 3 3 2" xfId="42782"/>
    <cellStyle name="集計 27 2 2 3 3 3" xfId="42783"/>
    <cellStyle name="集計 27 2 2 3 4" xfId="42784"/>
    <cellStyle name="集計 27 2 2 3 5" xfId="42785"/>
    <cellStyle name="集計 27 2 2 4" xfId="42786"/>
    <cellStyle name="集計 27 2 2 4 2" xfId="42787"/>
    <cellStyle name="集計 27 2 2 4 2 2" xfId="42788"/>
    <cellStyle name="集計 27 2 2 4 2 3" xfId="42789"/>
    <cellStyle name="集計 27 2 2 4 3" xfId="42790"/>
    <cellStyle name="集計 27 2 2 4 3 2" xfId="42791"/>
    <cellStyle name="集計 27 2 2 4 3 3" xfId="42792"/>
    <cellStyle name="集計 27 2 2 4 4" xfId="42793"/>
    <cellStyle name="集計 27 2 2 4 5" xfId="42794"/>
    <cellStyle name="集計 27 2 2 5" xfId="42795"/>
    <cellStyle name="集計 27 2 2 5 2" xfId="42796"/>
    <cellStyle name="集計 27 2 2 5 2 2" xfId="42797"/>
    <cellStyle name="集計 27 2 2 5 2 3" xfId="42798"/>
    <cellStyle name="集計 27 2 2 5 3" xfId="42799"/>
    <cellStyle name="集計 27 2 2 5 3 2" xfId="42800"/>
    <cellStyle name="集計 27 2 2 5 3 3" xfId="42801"/>
    <cellStyle name="集計 27 2 2 5 4" xfId="42802"/>
    <cellStyle name="集計 27 2 2 5 5" xfId="42803"/>
    <cellStyle name="集計 27 2 2 6" xfId="42804"/>
    <cellStyle name="集計 27 2 2 6 2" xfId="42805"/>
    <cellStyle name="集計 27 2 2 6 2 2" xfId="42806"/>
    <cellStyle name="集計 27 2 2 6 2 3" xfId="42807"/>
    <cellStyle name="集計 27 2 2 6 3" xfId="42808"/>
    <cellStyle name="集計 27 2 2 6 3 2" xfId="42809"/>
    <cellStyle name="集計 27 2 2 6 3 3" xfId="42810"/>
    <cellStyle name="集計 27 2 2 6 4" xfId="42811"/>
    <cellStyle name="集計 27 2 2 6 5" xfId="42812"/>
    <cellStyle name="集計 27 2 2 7" xfId="42813"/>
    <cellStyle name="集計 27 2 2 7 2" xfId="42814"/>
    <cellStyle name="集計 27 2 2 7 3" xfId="42815"/>
    <cellStyle name="集計 27 2 2 8" xfId="42816"/>
    <cellStyle name="集計 27 2 2 8 2" xfId="42817"/>
    <cellStyle name="集計 27 2 2 8 3" xfId="42818"/>
    <cellStyle name="集計 27 2 2 9" xfId="42819"/>
    <cellStyle name="集計 27 2 3" xfId="42820"/>
    <cellStyle name="集計 27 2 3 10" xfId="42821"/>
    <cellStyle name="集計 27 2 3 2" xfId="42822"/>
    <cellStyle name="集計 27 2 3 2 2" xfId="42823"/>
    <cellStyle name="集計 27 2 3 2 2 2" xfId="42824"/>
    <cellStyle name="集計 27 2 3 2 2 3" xfId="42825"/>
    <cellStyle name="集計 27 2 3 2 3" xfId="42826"/>
    <cellStyle name="集計 27 2 3 2 3 2" xfId="42827"/>
    <cellStyle name="集計 27 2 3 2 3 3" xfId="42828"/>
    <cellStyle name="集計 27 2 3 2 4" xfId="42829"/>
    <cellStyle name="集計 27 2 3 2 5" xfId="42830"/>
    <cellStyle name="集計 27 2 3 3" xfId="42831"/>
    <cellStyle name="集計 27 2 3 3 2" xfId="42832"/>
    <cellStyle name="集計 27 2 3 3 2 2" xfId="42833"/>
    <cellStyle name="集計 27 2 3 3 2 3" xfId="42834"/>
    <cellStyle name="集計 27 2 3 3 3" xfId="42835"/>
    <cellStyle name="集計 27 2 3 3 3 2" xfId="42836"/>
    <cellStyle name="集計 27 2 3 3 3 3" xfId="42837"/>
    <cellStyle name="集計 27 2 3 3 4" xfId="42838"/>
    <cellStyle name="集計 27 2 3 3 5" xfId="42839"/>
    <cellStyle name="集計 27 2 3 4" xfId="42840"/>
    <cellStyle name="集計 27 2 3 4 2" xfId="42841"/>
    <cellStyle name="集計 27 2 3 4 2 2" xfId="42842"/>
    <cellStyle name="集計 27 2 3 4 2 3" xfId="42843"/>
    <cellStyle name="集計 27 2 3 4 3" xfId="42844"/>
    <cellStyle name="集計 27 2 3 4 3 2" xfId="42845"/>
    <cellStyle name="集計 27 2 3 4 3 3" xfId="42846"/>
    <cellStyle name="集計 27 2 3 4 4" xfId="42847"/>
    <cellStyle name="集計 27 2 3 4 5" xfId="42848"/>
    <cellStyle name="集計 27 2 3 5" xfId="42849"/>
    <cellStyle name="集計 27 2 3 5 2" xfId="42850"/>
    <cellStyle name="集計 27 2 3 5 2 2" xfId="42851"/>
    <cellStyle name="集計 27 2 3 5 2 3" xfId="42852"/>
    <cellStyle name="集計 27 2 3 5 3" xfId="42853"/>
    <cellStyle name="集計 27 2 3 5 3 2" xfId="42854"/>
    <cellStyle name="集計 27 2 3 5 3 3" xfId="42855"/>
    <cellStyle name="集計 27 2 3 5 4" xfId="42856"/>
    <cellStyle name="集計 27 2 3 5 5" xfId="42857"/>
    <cellStyle name="集計 27 2 3 6" xfId="42858"/>
    <cellStyle name="集計 27 2 3 6 2" xfId="42859"/>
    <cellStyle name="集計 27 2 3 6 2 2" xfId="42860"/>
    <cellStyle name="集計 27 2 3 6 2 3" xfId="42861"/>
    <cellStyle name="集計 27 2 3 6 3" xfId="42862"/>
    <cellStyle name="集計 27 2 3 6 3 2" xfId="42863"/>
    <cellStyle name="集計 27 2 3 6 3 3" xfId="42864"/>
    <cellStyle name="集計 27 2 3 6 4" xfId="42865"/>
    <cellStyle name="集計 27 2 3 6 5" xfId="42866"/>
    <cellStyle name="集計 27 2 3 7" xfId="42867"/>
    <cellStyle name="集計 27 2 3 7 2" xfId="42868"/>
    <cellStyle name="集計 27 2 3 7 3" xfId="42869"/>
    <cellStyle name="集計 27 2 3 8" xfId="42870"/>
    <cellStyle name="集計 27 2 3 8 2" xfId="42871"/>
    <cellStyle name="集計 27 2 3 8 3" xfId="42872"/>
    <cellStyle name="集計 27 2 3 9" xfId="42873"/>
    <cellStyle name="集計 27 2 4" xfId="42874"/>
    <cellStyle name="集計 27 2 4 2" xfId="42875"/>
    <cellStyle name="集計 27 2 4 2 2" xfId="42876"/>
    <cellStyle name="集計 27 2 4 2 3" xfId="42877"/>
    <cellStyle name="集計 27 2 4 3" xfId="42878"/>
    <cellStyle name="集計 27 2 4 3 2" xfId="42879"/>
    <cellStyle name="集計 27 2 4 3 3" xfId="42880"/>
    <cellStyle name="集計 27 2 4 4" xfId="42881"/>
    <cellStyle name="集計 27 2 4 5" xfId="42882"/>
    <cellStyle name="集計 27 2 5" xfId="42883"/>
    <cellStyle name="集計 27 2 5 2" xfId="42884"/>
    <cellStyle name="集計 27 2 5 2 2" xfId="42885"/>
    <cellStyle name="集計 27 2 5 2 3" xfId="42886"/>
    <cellStyle name="集計 27 2 5 3" xfId="42887"/>
    <cellStyle name="集計 27 2 5 3 2" xfId="42888"/>
    <cellStyle name="集計 27 2 5 3 3" xfId="42889"/>
    <cellStyle name="集計 27 2 5 4" xfId="42890"/>
    <cellStyle name="集計 27 2 5 5" xfId="42891"/>
    <cellStyle name="集計 27 2 6" xfId="42892"/>
    <cellStyle name="集計 27 2 6 2" xfId="42893"/>
    <cellStyle name="集計 27 2 6 2 2" xfId="42894"/>
    <cellStyle name="集計 27 2 6 2 3" xfId="42895"/>
    <cellStyle name="集計 27 2 6 3" xfId="42896"/>
    <cellStyle name="集計 27 2 6 3 2" xfId="42897"/>
    <cellStyle name="集計 27 2 6 3 3" xfId="42898"/>
    <cellStyle name="集計 27 2 6 4" xfId="42899"/>
    <cellStyle name="集計 27 2 6 5" xfId="42900"/>
    <cellStyle name="集計 27 2 7" xfId="42901"/>
    <cellStyle name="集計 27 2 7 2" xfId="42902"/>
    <cellStyle name="集計 27 2 7 3" xfId="42903"/>
    <cellStyle name="集計 27 2 8" xfId="42904"/>
    <cellStyle name="集計 27 2 9" xfId="42905"/>
    <cellStyle name="集計 27 3" xfId="42906"/>
    <cellStyle name="集計 27 3 10" xfId="42907"/>
    <cellStyle name="集計 27 3 2" xfId="42908"/>
    <cellStyle name="集計 27 3 2 2" xfId="42909"/>
    <cellStyle name="集計 27 3 2 2 2" xfId="42910"/>
    <cellStyle name="集計 27 3 2 2 3" xfId="42911"/>
    <cellStyle name="集計 27 3 2 3" xfId="42912"/>
    <cellStyle name="集計 27 3 2 3 2" xfId="42913"/>
    <cellStyle name="集計 27 3 2 3 3" xfId="42914"/>
    <cellStyle name="集計 27 3 2 4" xfId="42915"/>
    <cellStyle name="集計 27 3 2 5" xfId="42916"/>
    <cellStyle name="集計 27 3 3" xfId="42917"/>
    <cellStyle name="集計 27 3 3 2" xfId="42918"/>
    <cellStyle name="集計 27 3 3 2 2" xfId="42919"/>
    <cellStyle name="集計 27 3 3 2 3" xfId="42920"/>
    <cellStyle name="集計 27 3 3 3" xfId="42921"/>
    <cellStyle name="集計 27 3 3 3 2" xfId="42922"/>
    <cellStyle name="集計 27 3 3 3 3" xfId="42923"/>
    <cellStyle name="集計 27 3 3 4" xfId="42924"/>
    <cellStyle name="集計 27 3 3 5" xfId="42925"/>
    <cellStyle name="集計 27 3 4" xfId="42926"/>
    <cellStyle name="集計 27 3 4 2" xfId="42927"/>
    <cellStyle name="集計 27 3 4 2 2" xfId="42928"/>
    <cellStyle name="集計 27 3 4 2 3" xfId="42929"/>
    <cellStyle name="集計 27 3 4 3" xfId="42930"/>
    <cellStyle name="集計 27 3 4 3 2" xfId="42931"/>
    <cellStyle name="集計 27 3 4 3 3" xfId="42932"/>
    <cellStyle name="集計 27 3 4 4" xfId="42933"/>
    <cellStyle name="集計 27 3 4 5" xfId="42934"/>
    <cellStyle name="集計 27 3 5" xfId="42935"/>
    <cellStyle name="集計 27 3 5 2" xfId="42936"/>
    <cellStyle name="集計 27 3 5 2 2" xfId="42937"/>
    <cellStyle name="集計 27 3 5 2 3" xfId="42938"/>
    <cellStyle name="集計 27 3 5 3" xfId="42939"/>
    <cellStyle name="集計 27 3 5 3 2" xfId="42940"/>
    <cellStyle name="集計 27 3 5 3 3" xfId="42941"/>
    <cellStyle name="集計 27 3 5 4" xfId="42942"/>
    <cellStyle name="集計 27 3 5 5" xfId="42943"/>
    <cellStyle name="集計 27 3 6" xfId="42944"/>
    <cellStyle name="集計 27 3 6 2" xfId="42945"/>
    <cellStyle name="集計 27 3 6 2 2" xfId="42946"/>
    <cellStyle name="集計 27 3 6 2 3" xfId="42947"/>
    <cellStyle name="集計 27 3 6 3" xfId="42948"/>
    <cellStyle name="集計 27 3 6 3 2" xfId="42949"/>
    <cellStyle name="集計 27 3 6 3 3" xfId="42950"/>
    <cellStyle name="集計 27 3 6 4" xfId="42951"/>
    <cellStyle name="集計 27 3 6 5" xfId="42952"/>
    <cellStyle name="集計 27 3 7" xfId="42953"/>
    <cellStyle name="集計 27 3 7 2" xfId="42954"/>
    <cellStyle name="集計 27 3 7 3" xfId="42955"/>
    <cellStyle name="集計 27 3 8" xfId="42956"/>
    <cellStyle name="集計 27 3 8 2" xfId="42957"/>
    <cellStyle name="集計 27 3 8 3" xfId="42958"/>
    <cellStyle name="集計 27 3 9" xfId="42959"/>
    <cellStyle name="集計 27 4" xfId="42960"/>
    <cellStyle name="集計 27 4 10" xfId="42961"/>
    <cellStyle name="集計 27 4 2" xfId="42962"/>
    <cellStyle name="集計 27 4 2 2" xfId="42963"/>
    <cellStyle name="集計 27 4 2 2 2" xfId="42964"/>
    <cellStyle name="集計 27 4 2 2 3" xfId="42965"/>
    <cellStyle name="集計 27 4 2 3" xfId="42966"/>
    <cellStyle name="集計 27 4 2 3 2" xfId="42967"/>
    <cellStyle name="集計 27 4 2 3 3" xfId="42968"/>
    <cellStyle name="集計 27 4 2 4" xfId="42969"/>
    <cellStyle name="集計 27 4 2 5" xfId="42970"/>
    <cellStyle name="集計 27 4 3" xfId="42971"/>
    <cellStyle name="集計 27 4 3 2" xfId="42972"/>
    <cellStyle name="集計 27 4 3 2 2" xfId="42973"/>
    <cellStyle name="集計 27 4 3 2 3" xfId="42974"/>
    <cellStyle name="集計 27 4 3 3" xfId="42975"/>
    <cellStyle name="集計 27 4 3 3 2" xfId="42976"/>
    <cellStyle name="集計 27 4 3 3 3" xfId="42977"/>
    <cellStyle name="集計 27 4 3 4" xfId="42978"/>
    <cellStyle name="集計 27 4 3 5" xfId="42979"/>
    <cellStyle name="集計 27 4 4" xfId="42980"/>
    <cellStyle name="集計 27 4 4 2" xfId="42981"/>
    <cellStyle name="集計 27 4 4 2 2" xfId="42982"/>
    <cellStyle name="集計 27 4 4 2 3" xfId="42983"/>
    <cellStyle name="集計 27 4 4 3" xfId="42984"/>
    <cellStyle name="集計 27 4 4 3 2" xfId="42985"/>
    <cellStyle name="集計 27 4 4 3 3" xfId="42986"/>
    <cellStyle name="集計 27 4 4 4" xfId="42987"/>
    <cellStyle name="集計 27 4 4 5" xfId="42988"/>
    <cellStyle name="集計 27 4 5" xfId="42989"/>
    <cellStyle name="集計 27 4 5 2" xfId="42990"/>
    <cellStyle name="集計 27 4 5 2 2" xfId="42991"/>
    <cellStyle name="集計 27 4 5 2 3" xfId="42992"/>
    <cellStyle name="集計 27 4 5 3" xfId="42993"/>
    <cellStyle name="集計 27 4 5 3 2" xfId="42994"/>
    <cellStyle name="集計 27 4 5 3 3" xfId="42995"/>
    <cellStyle name="集計 27 4 5 4" xfId="42996"/>
    <cellStyle name="集計 27 4 5 5" xfId="42997"/>
    <cellStyle name="集計 27 4 6" xfId="42998"/>
    <cellStyle name="集計 27 4 6 2" xfId="42999"/>
    <cellStyle name="集計 27 4 6 2 2" xfId="43000"/>
    <cellStyle name="集計 27 4 6 2 3" xfId="43001"/>
    <cellStyle name="集計 27 4 6 3" xfId="43002"/>
    <cellStyle name="集計 27 4 6 3 2" xfId="43003"/>
    <cellStyle name="集計 27 4 6 3 3" xfId="43004"/>
    <cellStyle name="集計 27 4 6 4" xfId="43005"/>
    <cellStyle name="集計 27 4 6 5" xfId="43006"/>
    <cellStyle name="集計 27 4 7" xfId="43007"/>
    <cellStyle name="集計 27 4 7 2" xfId="43008"/>
    <cellStyle name="集計 27 4 7 3" xfId="43009"/>
    <cellStyle name="集計 27 4 8" xfId="43010"/>
    <cellStyle name="集計 27 4 8 2" xfId="43011"/>
    <cellStyle name="集計 27 4 8 3" xfId="43012"/>
    <cellStyle name="集計 27 4 9" xfId="43013"/>
    <cellStyle name="集計 27 5" xfId="43014"/>
    <cellStyle name="集計 27 5 2" xfId="43015"/>
    <cellStyle name="集計 27 5 2 2" xfId="43016"/>
    <cellStyle name="集計 27 5 2 3" xfId="43017"/>
    <cellStyle name="集計 27 5 3" xfId="43018"/>
    <cellStyle name="集計 27 5 3 2" xfId="43019"/>
    <cellStyle name="集計 27 5 3 3" xfId="43020"/>
    <cellStyle name="集計 27 5 4" xfId="43021"/>
    <cellStyle name="集計 27 5 5" xfId="43022"/>
    <cellStyle name="集計 27 6" xfId="43023"/>
    <cellStyle name="集計 27 6 2" xfId="43024"/>
    <cellStyle name="集計 27 6 2 2" xfId="43025"/>
    <cellStyle name="集計 27 6 2 3" xfId="43026"/>
    <cellStyle name="集計 27 6 3" xfId="43027"/>
    <cellStyle name="集計 27 6 3 2" xfId="43028"/>
    <cellStyle name="集計 27 6 3 3" xfId="43029"/>
    <cellStyle name="集計 27 6 4" xfId="43030"/>
    <cellStyle name="集計 27 6 5" xfId="43031"/>
    <cellStyle name="集計 27 7" xfId="43032"/>
    <cellStyle name="集計 27 7 2" xfId="43033"/>
    <cellStyle name="集計 27 7 2 2" xfId="43034"/>
    <cellStyle name="集計 27 7 2 3" xfId="43035"/>
    <cellStyle name="集計 27 7 3" xfId="43036"/>
    <cellStyle name="集計 27 7 3 2" xfId="43037"/>
    <cellStyle name="集計 27 7 3 3" xfId="43038"/>
    <cellStyle name="集計 27 7 4" xfId="43039"/>
    <cellStyle name="集計 27 7 5" xfId="43040"/>
    <cellStyle name="集計 27 8" xfId="43041"/>
    <cellStyle name="集計 27 8 2" xfId="43042"/>
    <cellStyle name="集計 27 8 3" xfId="43043"/>
    <cellStyle name="集計 27 9" xfId="43044"/>
    <cellStyle name="集計 28" xfId="43045"/>
    <cellStyle name="集計 28 10" xfId="43046"/>
    <cellStyle name="集計 28 11" xfId="43047"/>
    <cellStyle name="集計 28 12" xfId="46147"/>
    <cellStyle name="集計 28 13" xfId="46382"/>
    <cellStyle name="集計 28 2" xfId="43048"/>
    <cellStyle name="集計 28 2 10" xfId="46319"/>
    <cellStyle name="集計 28 2 11" xfId="46551"/>
    <cellStyle name="集計 28 2 2" xfId="43049"/>
    <cellStyle name="集計 28 2 2 10" xfId="43050"/>
    <cellStyle name="集計 28 2 2 2" xfId="43051"/>
    <cellStyle name="集計 28 2 2 2 2" xfId="43052"/>
    <cellStyle name="集計 28 2 2 2 2 2" xfId="43053"/>
    <cellStyle name="集計 28 2 2 2 2 3" xfId="43054"/>
    <cellStyle name="集計 28 2 2 2 3" xfId="43055"/>
    <cellStyle name="集計 28 2 2 2 3 2" xfId="43056"/>
    <cellStyle name="集計 28 2 2 2 3 3" xfId="43057"/>
    <cellStyle name="集計 28 2 2 2 4" xfId="43058"/>
    <cellStyle name="集計 28 2 2 2 5" xfId="43059"/>
    <cellStyle name="集計 28 2 2 3" xfId="43060"/>
    <cellStyle name="集計 28 2 2 3 2" xfId="43061"/>
    <cellStyle name="集計 28 2 2 3 2 2" xfId="43062"/>
    <cellStyle name="集計 28 2 2 3 2 3" xfId="43063"/>
    <cellStyle name="集計 28 2 2 3 3" xfId="43064"/>
    <cellStyle name="集計 28 2 2 3 3 2" xfId="43065"/>
    <cellStyle name="集計 28 2 2 3 3 3" xfId="43066"/>
    <cellStyle name="集計 28 2 2 3 4" xfId="43067"/>
    <cellStyle name="集計 28 2 2 3 5" xfId="43068"/>
    <cellStyle name="集計 28 2 2 4" xfId="43069"/>
    <cellStyle name="集計 28 2 2 4 2" xfId="43070"/>
    <cellStyle name="集計 28 2 2 4 2 2" xfId="43071"/>
    <cellStyle name="集計 28 2 2 4 2 3" xfId="43072"/>
    <cellStyle name="集計 28 2 2 4 3" xfId="43073"/>
    <cellStyle name="集計 28 2 2 4 3 2" xfId="43074"/>
    <cellStyle name="集計 28 2 2 4 3 3" xfId="43075"/>
    <cellStyle name="集計 28 2 2 4 4" xfId="43076"/>
    <cellStyle name="集計 28 2 2 4 5" xfId="43077"/>
    <cellStyle name="集計 28 2 2 5" xfId="43078"/>
    <cellStyle name="集計 28 2 2 5 2" xfId="43079"/>
    <cellStyle name="集計 28 2 2 5 2 2" xfId="43080"/>
    <cellStyle name="集計 28 2 2 5 2 3" xfId="43081"/>
    <cellStyle name="集計 28 2 2 5 3" xfId="43082"/>
    <cellStyle name="集計 28 2 2 5 3 2" xfId="43083"/>
    <cellStyle name="集計 28 2 2 5 3 3" xfId="43084"/>
    <cellStyle name="集計 28 2 2 5 4" xfId="43085"/>
    <cellStyle name="集計 28 2 2 5 5" xfId="43086"/>
    <cellStyle name="集計 28 2 2 6" xfId="43087"/>
    <cellStyle name="集計 28 2 2 6 2" xfId="43088"/>
    <cellStyle name="集計 28 2 2 6 2 2" xfId="43089"/>
    <cellStyle name="集計 28 2 2 6 2 3" xfId="43090"/>
    <cellStyle name="集計 28 2 2 6 3" xfId="43091"/>
    <cellStyle name="集計 28 2 2 6 3 2" xfId="43092"/>
    <cellStyle name="集計 28 2 2 6 3 3" xfId="43093"/>
    <cellStyle name="集計 28 2 2 6 4" xfId="43094"/>
    <cellStyle name="集計 28 2 2 6 5" xfId="43095"/>
    <cellStyle name="集計 28 2 2 7" xfId="43096"/>
    <cellStyle name="集計 28 2 2 7 2" xfId="43097"/>
    <cellStyle name="集計 28 2 2 7 3" xfId="43098"/>
    <cellStyle name="集計 28 2 2 8" xfId="43099"/>
    <cellStyle name="集計 28 2 2 8 2" xfId="43100"/>
    <cellStyle name="集計 28 2 2 8 3" xfId="43101"/>
    <cellStyle name="集計 28 2 2 9" xfId="43102"/>
    <cellStyle name="集計 28 2 3" xfId="43103"/>
    <cellStyle name="集計 28 2 3 10" xfId="43104"/>
    <cellStyle name="集計 28 2 3 2" xfId="43105"/>
    <cellStyle name="集計 28 2 3 2 2" xfId="43106"/>
    <cellStyle name="集計 28 2 3 2 2 2" xfId="43107"/>
    <cellStyle name="集計 28 2 3 2 2 3" xfId="43108"/>
    <cellStyle name="集計 28 2 3 2 3" xfId="43109"/>
    <cellStyle name="集計 28 2 3 2 3 2" xfId="43110"/>
    <cellStyle name="集計 28 2 3 2 3 3" xfId="43111"/>
    <cellStyle name="集計 28 2 3 2 4" xfId="43112"/>
    <cellStyle name="集計 28 2 3 2 5" xfId="43113"/>
    <cellStyle name="集計 28 2 3 3" xfId="43114"/>
    <cellStyle name="集計 28 2 3 3 2" xfId="43115"/>
    <cellStyle name="集計 28 2 3 3 2 2" xfId="43116"/>
    <cellStyle name="集計 28 2 3 3 2 3" xfId="43117"/>
    <cellStyle name="集計 28 2 3 3 3" xfId="43118"/>
    <cellStyle name="集計 28 2 3 3 3 2" xfId="43119"/>
    <cellStyle name="集計 28 2 3 3 3 3" xfId="43120"/>
    <cellStyle name="集計 28 2 3 3 4" xfId="43121"/>
    <cellStyle name="集計 28 2 3 3 5" xfId="43122"/>
    <cellStyle name="集計 28 2 3 4" xfId="43123"/>
    <cellStyle name="集計 28 2 3 4 2" xfId="43124"/>
    <cellStyle name="集計 28 2 3 4 2 2" xfId="43125"/>
    <cellStyle name="集計 28 2 3 4 2 3" xfId="43126"/>
    <cellStyle name="集計 28 2 3 4 3" xfId="43127"/>
    <cellStyle name="集計 28 2 3 4 3 2" xfId="43128"/>
    <cellStyle name="集計 28 2 3 4 3 3" xfId="43129"/>
    <cellStyle name="集計 28 2 3 4 4" xfId="43130"/>
    <cellStyle name="集計 28 2 3 4 5" xfId="43131"/>
    <cellStyle name="集計 28 2 3 5" xfId="43132"/>
    <cellStyle name="集計 28 2 3 5 2" xfId="43133"/>
    <cellStyle name="集計 28 2 3 5 2 2" xfId="43134"/>
    <cellStyle name="集計 28 2 3 5 2 3" xfId="43135"/>
    <cellStyle name="集計 28 2 3 5 3" xfId="43136"/>
    <cellStyle name="集計 28 2 3 5 3 2" xfId="43137"/>
    <cellStyle name="集計 28 2 3 5 3 3" xfId="43138"/>
    <cellStyle name="集計 28 2 3 5 4" xfId="43139"/>
    <cellStyle name="集計 28 2 3 5 5" xfId="43140"/>
    <cellStyle name="集計 28 2 3 6" xfId="43141"/>
    <cellStyle name="集計 28 2 3 6 2" xfId="43142"/>
    <cellStyle name="集計 28 2 3 6 2 2" xfId="43143"/>
    <cellStyle name="集計 28 2 3 6 2 3" xfId="43144"/>
    <cellStyle name="集計 28 2 3 6 3" xfId="43145"/>
    <cellStyle name="集計 28 2 3 6 3 2" xfId="43146"/>
    <cellStyle name="集計 28 2 3 6 3 3" xfId="43147"/>
    <cellStyle name="集計 28 2 3 6 4" xfId="43148"/>
    <cellStyle name="集計 28 2 3 6 5" xfId="43149"/>
    <cellStyle name="集計 28 2 3 7" xfId="43150"/>
    <cellStyle name="集計 28 2 3 7 2" xfId="43151"/>
    <cellStyle name="集計 28 2 3 7 3" xfId="43152"/>
    <cellStyle name="集計 28 2 3 8" xfId="43153"/>
    <cellStyle name="集計 28 2 3 8 2" xfId="43154"/>
    <cellStyle name="集計 28 2 3 8 3" xfId="43155"/>
    <cellStyle name="集計 28 2 3 9" xfId="43156"/>
    <cellStyle name="集計 28 2 4" xfId="43157"/>
    <cellStyle name="集計 28 2 4 2" xfId="43158"/>
    <cellStyle name="集計 28 2 4 2 2" xfId="43159"/>
    <cellStyle name="集計 28 2 4 2 3" xfId="43160"/>
    <cellStyle name="集計 28 2 4 3" xfId="43161"/>
    <cellStyle name="集計 28 2 4 3 2" xfId="43162"/>
    <cellStyle name="集計 28 2 4 3 3" xfId="43163"/>
    <cellStyle name="集計 28 2 4 4" xfId="43164"/>
    <cellStyle name="集計 28 2 4 5" xfId="43165"/>
    <cellStyle name="集計 28 2 5" xfId="43166"/>
    <cellStyle name="集計 28 2 5 2" xfId="43167"/>
    <cellStyle name="集計 28 2 5 2 2" xfId="43168"/>
    <cellStyle name="集計 28 2 5 2 3" xfId="43169"/>
    <cellStyle name="集計 28 2 5 3" xfId="43170"/>
    <cellStyle name="集計 28 2 5 3 2" xfId="43171"/>
    <cellStyle name="集計 28 2 5 3 3" xfId="43172"/>
    <cellStyle name="集計 28 2 5 4" xfId="43173"/>
    <cellStyle name="集計 28 2 5 5" xfId="43174"/>
    <cellStyle name="集計 28 2 6" xfId="43175"/>
    <cellStyle name="集計 28 2 6 2" xfId="43176"/>
    <cellStyle name="集計 28 2 6 2 2" xfId="43177"/>
    <cellStyle name="集計 28 2 6 2 3" xfId="43178"/>
    <cellStyle name="集計 28 2 6 3" xfId="43179"/>
    <cellStyle name="集計 28 2 6 3 2" xfId="43180"/>
    <cellStyle name="集計 28 2 6 3 3" xfId="43181"/>
    <cellStyle name="集計 28 2 6 4" xfId="43182"/>
    <cellStyle name="集計 28 2 6 5" xfId="43183"/>
    <cellStyle name="集計 28 2 7" xfId="43184"/>
    <cellStyle name="集計 28 2 7 2" xfId="43185"/>
    <cellStyle name="集計 28 2 7 3" xfId="43186"/>
    <cellStyle name="集計 28 2 8" xfId="43187"/>
    <cellStyle name="集計 28 2 9" xfId="43188"/>
    <cellStyle name="集計 28 3" xfId="43189"/>
    <cellStyle name="集計 28 3 10" xfId="43190"/>
    <cellStyle name="集計 28 3 2" xfId="43191"/>
    <cellStyle name="集計 28 3 2 2" xfId="43192"/>
    <cellStyle name="集計 28 3 2 2 2" xfId="43193"/>
    <cellStyle name="集計 28 3 2 2 3" xfId="43194"/>
    <cellStyle name="集計 28 3 2 3" xfId="43195"/>
    <cellStyle name="集計 28 3 2 3 2" xfId="43196"/>
    <cellStyle name="集計 28 3 2 3 3" xfId="43197"/>
    <cellStyle name="集計 28 3 2 4" xfId="43198"/>
    <cellStyle name="集計 28 3 2 5" xfId="43199"/>
    <cellStyle name="集計 28 3 3" xfId="43200"/>
    <cellStyle name="集計 28 3 3 2" xfId="43201"/>
    <cellStyle name="集計 28 3 3 2 2" xfId="43202"/>
    <cellStyle name="集計 28 3 3 2 3" xfId="43203"/>
    <cellStyle name="集計 28 3 3 3" xfId="43204"/>
    <cellStyle name="集計 28 3 3 3 2" xfId="43205"/>
    <cellStyle name="集計 28 3 3 3 3" xfId="43206"/>
    <cellStyle name="集計 28 3 3 4" xfId="43207"/>
    <cellStyle name="集計 28 3 3 5" xfId="43208"/>
    <cellStyle name="集計 28 3 4" xfId="43209"/>
    <cellStyle name="集計 28 3 4 2" xfId="43210"/>
    <cellStyle name="集計 28 3 4 2 2" xfId="43211"/>
    <cellStyle name="集計 28 3 4 2 3" xfId="43212"/>
    <cellStyle name="集計 28 3 4 3" xfId="43213"/>
    <cellStyle name="集計 28 3 4 3 2" xfId="43214"/>
    <cellStyle name="集計 28 3 4 3 3" xfId="43215"/>
    <cellStyle name="集計 28 3 4 4" xfId="43216"/>
    <cellStyle name="集計 28 3 4 5" xfId="43217"/>
    <cellStyle name="集計 28 3 5" xfId="43218"/>
    <cellStyle name="集計 28 3 5 2" xfId="43219"/>
    <cellStyle name="集計 28 3 5 2 2" xfId="43220"/>
    <cellStyle name="集計 28 3 5 2 3" xfId="43221"/>
    <cellStyle name="集計 28 3 5 3" xfId="43222"/>
    <cellStyle name="集計 28 3 5 3 2" xfId="43223"/>
    <cellStyle name="集計 28 3 5 3 3" xfId="43224"/>
    <cellStyle name="集計 28 3 5 4" xfId="43225"/>
    <cellStyle name="集計 28 3 5 5" xfId="43226"/>
    <cellStyle name="集計 28 3 6" xfId="43227"/>
    <cellStyle name="集計 28 3 6 2" xfId="43228"/>
    <cellStyle name="集計 28 3 6 2 2" xfId="43229"/>
    <cellStyle name="集計 28 3 6 2 3" xfId="43230"/>
    <cellStyle name="集計 28 3 6 3" xfId="43231"/>
    <cellStyle name="集計 28 3 6 3 2" xfId="43232"/>
    <cellStyle name="集計 28 3 6 3 3" xfId="43233"/>
    <cellStyle name="集計 28 3 6 4" xfId="43234"/>
    <cellStyle name="集計 28 3 6 5" xfId="43235"/>
    <cellStyle name="集計 28 3 7" xfId="43236"/>
    <cellStyle name="集計 28 3 7 2" xfId="43237"/>
    <cellStyle name="集計 28 3 7 3" xfId="43238"/>
    <cellStyle name="集計 28 3 8" xfId="43239"/>
    <cellStyle name="集計 28 3 8 2" xfId="43240"/>
    <cellStyle name="集計 28 3 8 3" xfId="43241"/>
    <cellStyle name="集計 28 3 9" xfId="43242"/>
    <cellStyle name="集計 28 4" xfId="43243"/>
    <cellStyle name="集計 28 4 10" xfId="43244"/>
    <cellStyle name="集計 28 4 2" xfId="43245"/>
    <cellStyle name="集計 28 4 2 2" xfId="43246"/>
    <cellStyle name="集計 28 4 2 2 2" xfId="43247"/>
    <cellStyle name="集計 28 4 2 2 3" xfId="43248"/>
    <cellStyle name="集計 28 4 2 3" xfId="43249"/>
    <cellStyle name="集計 28 4 2 3 2" xfId="43250"/>
    <cellStyle name="集計 28 4 2 3 3" xfId="43251"/>
    <cellStyle name="集計 28 4 2 4" xfId="43252"/>
    <cellStyle name="集計 28 4 2 5" xfId="43253"/>
    <cellStyle name="集計 28 4 3" xfId="43254"/>
    <cellStyle name="集計 28 4 3 2" xfId="43255"/>
    <cellStyle name="集計 28 4 3 2 2" xfId="43256"/>
    <cellStyle name="集計 28 4 3 2 3" xfId="43257"/>
    <cellStyle name="集計 28 4 3 3" xfId="43258"/>
    <cellStyle name="集計 28 4 3 3 2" xfId="43259"/>
    <cellStyle name="集計 28 4 3 3 3" xfId="43260"/>
    <cellStyle name="集計 28 4 3 4" xfId="43261"/>
    <cellStyle name="集計 28 4 3 5" xfId="43262"/>
    <cellStyle name="集計 28 4 4" xfId="43263"/>
    <cellStyle name="集計 28 4 4 2" xfId="43264"/>
    <cellStyle name="集計 28 4 4 2 2" xfId="43265"/>
    <cellStyle name="集計 28 4 4 2 3" xfId="43266"/>
    <cellStyle name="集計 28 4 4 3" xfId="43267"/>
    <cellStyle name="集計 28 4 4 3 2" xfId="43268"/>
    <cellStyle name="集計 28 4 4 3 3" xfId="43269"/>
    <cellStyle name="集計 28 4 4 4" xfId="43270"/>
    <cellStyle name="集計 28 4 4 5" xfId="43271"/>
    <cellStyle name="集計 28 4 5" xfId="43272"/>
    <cellStyle name="集計 28 4 5 2" xfId="43273"/>
    <cellStyle name="集計 28 4 5 2 2" xfId="43274"/>
    <cellStyle name="集計 28 4 5 2 3" xfId="43275"/>
    <cellStyle name="集計 28 4 5 3" xfId="43276"/>
    <cellStyle name="集計 28 4 5 3 2" xfId="43277"/>
    <cellStyle name="集計 28 4 5 3 3" xfId="43278"/>
    <cellStyle name="集計 28 4 5 4" xfId="43279"/>
    <cellStyle name="集計 28 4 5 5" xfId="43280"/>
    <cellStyle name="集計 28 4 6" xfId="43281"/>
    <cellStyle name="集計 28 4 6 2" xfId="43282"/>
    <cellStyle name="集計 28 4 6 2 2" xfId="43283"/>
    <cellStyle name="集計 28 4 6 2 3" xfId="43284"/>
    <cellStyle name="集計 28 4 6 3" xfId="43285"/>
    <cellStyle name="集計 28 4 6 3 2" xfId="43286"/>
    <cellStyle name="集計 28 4 6 3 3" xfId="43287"/>
    <cellStyle name="集計 28 4 6 4" xfId="43288"/>
    <cellStyle name="集計 28 4 6 5" xfId="43289"/>
    <cellStyle name="集計 28 4 7" xfId="43290"/>
    <cellStyle name="集計 28 4 7 2" xfId="43291"/>
    <cellStyle name="集計 28 4 7 3" xfId="43292"/>
    <cellStyle name="集計 28 4 8" xfId="43293"/>
    <cellStyle name="集計 28 4 8 2" xfId="43294"/>
    <cellStyle name="集計 28 4 8 3" xfId="43295"/>
    <cellStyle name="集計 28 4 9" xfId="43296"/>
    <cellStyle name="集計 28 5" xfId="43297"/>
    <cellStyle name="集計 28 5 2" xfId="43298"/>
    <cellStyle name="集計 28 5 2 2" xfId="43299"/>
    <cellStyle name="集計 28 5 2 3" xfId="43300"/>
    <cellStyle name="集計 28 5 3" xfId="43301"/>
    <cellStyle name="集計 28 5 3 2" xfId="43302"/>
    <cellStyle name="集計 28 5 3 3" xfId="43303"/>
    <cellStyle name="集計 28 5 4" xfId="43304"/>
    <cellStyle name="集計 28 5 5" xfId="43305"/>
    <cellStyle name="集計 28 6" xfId="43306"/>
    <cellStyle name="集計 28 6 2" xfId="43307"/>
    <cellStyle name="集計 28 6 2 2" xfId="43308"/>
    <cellStyle name="集計 28 6 2 3" xfId="43309"/>
    <cellStyle name="集計 28 6 3" xfId="43310"/>
    <cellStyle name="集計 28 6 3 2" xfId="43311"/>
    <cellStyle name="集計 28 6 3 3" xfId="43312"/>
    <cellStyle name="集計 28 6 4" xfId="43313"/>
    <cellStyle name="集計 28 6 5" xfId="43314"/>
    <cellStyle name="集計 28 7" xfId="43315"/>
    <cellStyle name="集計 28 7 2" xfId="43316"/>
    <cellStyle name="集計 28 7 2 2" xfId="43317"/>
    <cellStyle name="集計 28 7 2 3" xfId="43318"/>
    <cellStyle name="集計 28 7 3" xfId="43319"/>
    <cellStyle name="集計 28 7 3 2" xfId="43320"/>
    <cellStyle name="集計 28 7 3 3" xfId="43321"/>
    <cellStyle name="集計 28 7 4" xfId="43322"/>
    <cellStyle name="集計 28 7 5" xfId="43323"/>
    <cellStyle name="集計 28 8" xfId="43324"/>
    <cellStyle name="集計 28 8 2" xfId="43325"/>
    <cellStyle name="集計 28 8 3" xfId="43326"/>
    <cellStyle name="集計 28 9" xfId="43327"/>
    <cellStyle name="集計 29" xfId="43328"/>
    <cellStyle name="集計 29 10" xfId="43329"/>
    <cellStyle name="集計 29 11" xfId="43330"/>
    <cellStyle name="集計 29 12" xfId="46148"/>
    <cellStyle name="集計 29 13" xfId="46383"/>
    <cellStyle name="集計 29 2" xfId="43331"/>
    <cellStyle name="集計 29 2 10" xfId="46320"/>
    <cellStyle name="集計 29 2 11" xfId="46552"/>
    <cellStyle name="集計 29 2 2" xfId="43332"/>
    <cellStyle name="集計 29 2 2 10" xfId="43333"/>
    <cellStyle name="集計 29 2 2 2" xfId="43334"/>
    <cellStyle name="集計 29 2 2 2 2" xfId="43335"/>
    <cellStyle name="集計 29 2 2 2 2 2" xfId="43336"/>
    <cellStyle name="集計 29 2 2 2 2 3" xfId="43337"/>
    <cellStyle name="集計 29 2 2 2 3" xfId="43338"/>
    <cellStyle name="集計 29 2 2 2 3 2" xfId="43339"/>
    <cellStyle name="集計 29 2 2 2 3 3" xfId="43340"/>
    <cellStyle name="集計 29 2 2 2 4" xfId="43341"/>
    <cellStyle name="集計 29 2 2 2 5" xfId="43342"/>
    <cellStyle name="集計 29 2 2 3" xfId="43343"/>
    <cellStyle name="集計 29 2 2 3 2" xfId="43344"/>
    <cellStyle name="集計 29 2 2 3 2 2" xfId="43345"/>
    <cellStyle name="集計 29 2 2 3 2 3" xfId="43346"/>
    <cellStyle name="集計 29 2 2 3 3" xfId="43347"/>
    <cellStyle name="集計 29 2 2 3 3 2" xfId="43348"/>
    <cellStyle name="集計 29 2 2 3 3 3" xfId="43349"/>
    <cellStyle name="集計 29 2 2 3 4" xfId="43350"/>
    <cellStyle name="集計 29 2 2 3 5" xfId="43351"/>
    <cellStyle name="集計 29 2 2 4" xfId="43352"/>
    <cellStyle name="集計 29 2 2 4 2" xfId="43353"/>
    <cellStyle name="集計 29 2 2 4 2 2" xfId="43354"/>
    <cellStyle name="集計 29 2 2 4 2 3" xfId="43355"/>
    <cellStyle name="集計 29 2 2 4 3" xfId="43356"/>
    <cellStyle name="集計 29 2 2 4 3 2" xfId="43357"/>
    <cellStyle name="集計 29 2 2 4 3 3" xfId="43358"/>
    <cellStyle name="集計 29 2 2 4 4" xfId="43359"/>
    <cellStyle name="集計 29 2 2 4 5" xfId="43360"/>
    <cellStyle name="集計 29 2 2 5" xfId="43361"/>
    <cellStyle name="集計 29 2 2 5 2" xfId="43362"/>
    <cellStyle name="集計 29 2 2 5 2 2" xfId="43363"/>
    <cellStyle name="集計 29 2 2 5 2 3" xfId="43364"/>
    <cellStyle name="集計 29 2 2 5 3" xfId="43365"/>
    <cellStyle name="集計 29 2 2 5 3 2" xfId="43366"/>
    <cellStyle name="集計 29 2 2 5 3 3" xfId="43367"/>
    <cellStyle name="集計 29 2 2 5 4" xfId="43368"/>
    <cellStyle name="集計 29 2 2 5 5" xfId="43369"/>
    <cellStyle name="集計 29 2 2 6" xfId="43370"/>
    <cellStyle name="集計 29 2 2 6 2" xfId="43371"/>
    <cellStyle name="集計 29 2 2 6 2 2" xfId="43372"/>
    <cellStyle name="集計 29 2 2 6 2 3" xfId="43373"/>
    <cellStyle name="集計 29 2 2 6 3" xfId="43374"/>
    <cellStyle name="集計 29 2 2 6 3 2" xfId="43375"/>
    <cellStyle name="集計 29 2 2 6 3 3" xfId="43376"/>
    <cellStyle name="集計 29 2 2 6 4" xfId="43377"/>
    <cellStyle name="集計 29 2 2 6 5" xfId="43378"/>
    <cellStyle name="集計 29 2 2 7" xfId="43379"/>
    <cellStyle name="集計 29 2 2 7 2" xfId="43380"/>
    <cellStyle name="集計 29 2 2 7 3" xfId="43381"/>
    <cellStyle name="集計 29 2 2 8" xfId="43382"/>
    <cellStyle name="集計 29 2 2 8 2" xfId="43383"/>
    <cellStyle name="集計 29 2 2 8 3" xfId="43384"/>
    <cellStyle name="集計 29 2 2 9" xfId="43385"/>
    <cellStyle name="集計 29 2 3" xfId="43386"/>
    <cellStyle name="集計 29 2 3 10" xfId="43387"/>
    <cellStyle name="集計 29 2 3 2" xfId="43388"/>
    <cellStyle name="集計 29 2 3 2 2" xfId="43389"/>
    <cellStyle name="集計 29 2 3 2 2 2" xfId="43390"/>
    <cellStyle name="集計 29 2 3 2 2 3" xfId="43391"/>
    <cellStyle name="集計 29 2 3 2 3" xfId="43392"/>
    <cellStyle name="集計 29 2 3 2 3 2" xfId="43393"/>
    <cellStyle name="集計 29 2 3 2 3 3" xfId="43394"/>
    <cellStyle name="集計 29 2 3 2 4" xfId="43395"/>
    <cellStyle name="集計 29 2 3 2 5" xfId="43396"/>
    <cellStyle name="集計 29 2 3 3" xfId="43397"/>
    <cellStyle name="集計 29 2 3 3 2" xfId="43398"/>
    <cellStyle name="集計 29 2 3 3 2 2" xfId="43399"/>
    <cellStyle name="集計 29 2 3 3 2 3" xfId="43400"/>
    <cellStyle name="集計 29 2 3 3 3" xfId="43401"/>
    <cellStyle name="集計 29 2 3 3 3 2" xfId="43402"/>
    <cellStyle name="集計 29 2 3 3 3 3" xfId="43403"/>
    <cellStyle name="集計 29 2 3 3 4" xfId="43404"/>
    <cellStyle name="集計 29 2 3 3 5" xfId="43405"/>
    <cellStyle name="集計 29 2 3 4" xfId="43406"/>
    <cellStyle name="集計 29 2 3 4 2" xfId="43407"/>
    <cellStyle name="集計 29 2 3 4 2 2" xfId="43408"/>
    <cellStyle name="集計 29 2 3 4 2 3" xfId="43409"/>
    <cellStyle name="集計 29 2 3 4 3" xfId="43410"/>
    <cellStyle name="集計 29 2 3 4 3 2" xfId="43411"/>
    <cellStyle name="集計 29 2 3 4 3 3" xfId="43412"/>
    <cellStyle name="集計 29 2 3 4 4" xfId="43413"/>
    <cellStyle name="集計 29 2 3 4 5" xfId="43414"/>
    <cellStyle name="集計 29 2 3 5" xfId="43415"/>
    <cellStyle name="集計 29 2 3 5 2" xfId="43416"/>
    <cellStyle name="集計 29 2 3 5 2 2" xfId="43417"/>
    <cellStyle name="集計 29 2 3 5 2 3" xfId="43418"/>
    <cellStyle name="集計 29 2 3 5 3" xfId="43419"/>
    <cellStyle name="集計 29 2 3 5 3 2" xfId="43420"/>
    <cellStyle name="集計 29 2 3 5 3 3" xfId="43421"/>
    <cellStyle name="集計 29 2 3 5 4" xfId="43422"/>
    <cellStyle name="集計 29 2 3 5 5" xfId="43423"/>
    <cellStyle name="集計 29 2 3 6" xfId="43424"/>
    <cellStyle name="集計 29 2 3 6 2" xfId="43425"/>
    <cellStyle name="集計 29 2 3 6 2 2" xfId="43426"/>
    <cellStyle name="集計 29 2 3 6 2 3" xfId="43427"/>
    <cellStyle name="集計 29 2 3 6 3" xfId="43428"/>
    <cellStyle name="集計 29 2 3 6 3 2" xfId="43429"/>
    <cellStyle name="集計 29 2 3 6 3 3" xfId="43430"/>
    <cellStyle name="集計 29 2 3 6 4" xfId="43431"/>
    <cellStyle name="集計 29 2 3 6 5" xfId="43432"/>
    <cellStyle name="集計 29 2 3 7" xfId="43433"/>
    <cellStyle name="集計 29 2 3 7 2" xfId="43434"/>
    <cellStyle name="集計 29 2 3 7 3" xfId="43435"/>
    <cellStyle name="集計 29 2 3 8" xfId="43436"/>
    <cellStyle name="集計 29 2 3 8 2" xfId="43437"/>
    <cellStyle name="集計 29 2 3 8 3" xfId="43438"/>
    <cellStyle name="集計 29 2 3 9" xfId="43439"/>
    <cellStyle name="集計 29 2 4" xfId="43440"/>
    <cellStyle name="集計 29 2 4 2" xfId="43441"/>
    <cellStyle name="集計 29 2 4 2 2" xfId="43442"/>
    <cellStyle name="集計 29 2 4 2 3" xfId="43443"/>
    <cellStyle name="集計 29 2 4 3" xfId="43444"/>
    <cellStyle name="集計 29 2 4 3 2" xfId="43445"/>
    <cellStyle name="集計 29 2 4 3 3" xfId="43446"/>
    <cellStyle name="集計 29 2 4 4" xfId="43447"/>
    <cellStyle name="集計 29 2 4 5" xfId="43448"/>
    <cellStyle name="集計 29 2 5" xfId="43449"/>
    <cellStyle name="集計 29 2 5 2" xfId="43450"/>
    <cellStyle name="集計 29 2 5 2 2" xfId="43451"/>
    <cellStyle name="集計 29 2 5 2 3" xfId="43452"/>
    <cellStyle name="集計 29 2 5 3" xfId="43453"/>
    <cellStyle name="集計 29 2 5 3 2" xfId="43454"/>
    <cellStyle name="集計 29 2 5 3 3" xfId="43455"/>
    <cellStyle name="集計 29 2 5 4" xfId="43456"/>
    <cellStyle name="集計 29 2 5 5" xfId="43457"/>
    <cellStyle name="集計 29 2 6" xfId="43458"/>
    <cellStyle name="集計 29 2 6 2" xfId="43459"/>
    <cellStyle name="集計 29 2 6 2 2" xfId="43460"/>
    <cellStyle name="集計 29 2 6 2 3" xfId="43461"/>
    <cellStyle name="集計 29 2 6 3" xfId="43462"/>
    <cellStyle name="集計 29 2 6 3 2" xfId="43463"/>
    <cellStyle name="集計 29 2 6 3 3" xfId="43464"/>
    <cellStyle name="集計 29 2 6 4" xfId="43465"/>
    <cellStyle name="集計 29 2 6 5" xfId="43466"/>
    <cellStyle name="集計 29 2 7" xfId="43467"/>
    <cellStyle name="集計 29 2 7 2" xfId="43468"/>
    <cellStyle name="集計 29 2 7 3" xfId="43469"/>
    <cellStyle name="集計 29 2 8" xfId="43470"/>
    <cellStyle name="集計 29 2 9" xfId="43471"/>
    <cellStyle name="集計 29 3" xfId="43472"/>
    <cellStyle name="集計 29 3 10" xfId="43473"/>
    <cellStyle name="集計 29 3 2" xfId="43474"/>
    <cellStyle name="集計 29 3 2 2" xfId="43475"/>
    <cellStyle name="集計 29 3 2 2 2" xfId="43476"/>
    <cellStyle name="集計 29 3 2 2 3" xfId="43477"/>
    <cellStyle name="集計 29 3 2 3" xfId="43478"/>
    <cellStyle name="集計 29 3 2 3 2" xfId="43479"/>
    <cellStyle name="集計 29 3 2 3 3" xfId="43480"/>
    <cellStyle name="集計 29 3 2 4" xfId="43481"/>
    <cellStyle name="集計 29 3 2 5" xfId="43482"/>
    <cellStyle name="集計 29 3 3" xfId="43483"/>
    <cellStyle name="集計 29 3 3 2" xfId="43484"/>
    <cellStyle name="集計 29 3 3 2 2" xfId="43485"/>
    <cellStyle name="集計 29 3 3 2 3" xfId="43486"/>
    <cellStyle name="集計 29 3 3 3" xfId="43487"/>
    <cellStyle name="集計 29 3 3 3 2" xfId="43488"/>
    <cellStyle name="集計 29 3 3 3 3" xfId="43489"/>
    <cellStyle name="集計 29 3 3 4" xfId="43490"/>
    <cellStyle name="集計 29 3 3 5" xfId="43491"/>
    <cellStyle name="集計 29 3 4" xfId="43492"/>
    <cellStyle name="集計 29 3 4 2" xfId="43493"/>
    <cellStyle name="集計 29 3 4 2 2" xfId="43494"/>
    <cellStyle name="集計 29 3 4 2 3" xfId="43495"/>
    <cellStyle name="集計 29 3 4 3" xfId="43496"/>
    <cellStyle name="集計 29 3 4 3 2" xfId="43497"/>
    <cellStyle name="集計 29 3 4 3 3" xfId="43498"/>
    <cellStyle name="集計 29 3 4 4" xfId="43499"/>
    <cellStyle name="集計 29 3 4 5" xfId="43500"/>
    <cellStyle name="集計 29 3 5" xfId="43501"/>
    <cellStyle name="集計 29 3 5 2" xfId="43502"/>
    <cellStyle name="集計 29 3 5 2 2" xfId="43503"/>
    <cellStyle name="集計 29 3 5 2 3" xfId="43504"/>
    <cellStyle name="集計 29 3 5 3" xfId="43505"/>
    <cellStyle name="集計 29 3 5 3 2" xfId="43506"/>
    <cellStyle name="集計 29 3 5 3 3" xfId="43507"/>
    <cellStyle name="集計 29 3 5 4" xfId="43508"/>
    <cellStyle name="集計 29 3 5 5" xfId="43509"/>
    <cellStyle name="集計 29 3 6" xfId="43510"/>
    <cellStyle name="集計 29 3 6 2" xfId="43511"/>
    <cellStyle name="集計 29 3 6 2 2" xfId="43512"/>
    <cellStyle name="集計 29 3 6 2 3" xfId="43513"/>
    <cellStyle name="集計 29 3 6 3" xfId="43514"/>
    <cellStyle name="集計 29 3 6 3 2" xfId="43515"/>
    <cellStyle name="集計 29 3 6 3 3" xfId="43516"/>
    <cellStyle name="集計 29 3 6 4" xfId="43517"/>
    <cellStyle name="集計 29 3 6 5" xfId="43518"/>
    <cellStyle name="集計 29 3 7" xfId="43519"/>
    <cellStyle name="集計 29 3 7 2" xfId="43520"/>
    <cellStyle name="集計 29 3 7 3" xfId="43521"/>
    <cellStyle name="集計 29 3 8" xfId="43522"/>
    <cellStyle name="集計 29 3 8 2" xfId="43523"/>
    <cellStyle name="集計 29 3 8 3" xfId="43524"/>
    <cellStyle name="集計 29 3 9" xfId="43525"/>
    <cellStyle name="集計 29 4" xfId="43526"/>
    <cellStyle name="集計 29 4 10" xfId="43527"/>
    <cellStyle name="集計 29 4 2" xfId="43528"/>
    <cellStyle name="集計 29 4 2 2" xfId="43529"/>
    <cellStyle name="集計 29 4 2 2 2" xfId="43530"/>
    <cellStyle name="集計 29 4 2 2 3" xfId="43531"/>
    <cellStyle name="集計 29 4 2 3" xfId="43532"/>
    <cellStyle name="集計 29 4 2 3 2" xfId="43533"/>
    <cellStyle name="集計 29 4 2 3 3" xfId="43534"/>
    <cellStyle name="集計 29 4 2 4" xfId="43535"/>
    <cellStyle name="集計 29 4 2 5" xfId="43536"/>
    <cellStyle name="集計 29 4 3" xfId="43537"/>
    <cellStyle name="集計 29 4 3 2" xfId="43538"/>
    <cellStyle name="集計 29 4 3 2 2" xfId="43539"/>
    <cellStyle name="集計 29 4 3 2 3" xfId="43540"/>
    <cellStyle name="集計 29 4 3 3" xfId="43541"/>
    <cellStyle name="集計 29 4 3 3 2" xfId="43542"/>
    <cellStyle name="集計 29 4 3 3 3" xfId="43543"/>
    <cellStyle name="集計 29 4 3 4" xfId="43544"/>
    <cellStyle name="集計 29 4 3 5" xfId="43545"/>
    <cellStyle name="集計 29 4 4" xfId="43546"/>
    <cellStyle name="集計 29 4 4 2" xfId="43547"/>
    <cellStyle name="集計 29 4 4 2 2" xfId="43548"/>
    <cellStyle name="集計 29 4 4 2 3" xfId="43549"/>
    <cellStyle name="集計 29 4 4 3" xfId="43550"/>
    <cellStyle name="集計 29 4 4 3 2" xfId="43551"/>
    <cellStyle name="集計 29 4 4 3 3" xfId="43552"/>
    <cellStyle name="集計 29 4 4 4" xfId="43553"/>
    <cellStyle name="集計 29 4 4 5" xfId="43554"/>
    <cellStyle name="集計 29 4 5" xfId="43555"/>
    <cellStyle name="集計 29 4 5 2" xfId="43556"/>
    <cellStyle name="集計 29 4 5 2 2" xfId="43557"/>
    <cellStyle name="集計 29 4 5 2 3" xfId="43558"/>
    <cellStyle name="集計 29 4 5 3" xfId="43559"/>
    <cellStyle name="集計 29 4 5 3 2" xfId="43560"/>
    <cellStyle name="集計 29 4 5 3 3" xfId="43561"/>
    <cellStyle name="集計 29 4 5 4" xfId="43562"/>
    <cellStyle name="集計 29 4 5 5" xfId="43563"/>
    <cellStyle name="集計 29 4 6" xfId="43564"/>
    <cellStyle name="集計 29 4 6 2" xfId="43565"/>
    <cellStyle name="集計 29 4 6 2 2" xfId="43566"/>
    <cellStyle name="集計 29 4 6 2 3" xfId="43567"/>
    <cellStyle name="集計 29 4 6 3" xfId="43568"/>
    <cellStyle name="集計 29 4 6 3 2" xfId="43569"/>
    <cellStyle name="集計 29 4 6 3 3" xfId="43570"/>
    <cellStyle name="集計 29 4 6 4" xfId="43571"/>
    <cellStyle name="集計 29 4 6 5" xfId="43572"/>
    <cellStyle name="集計 29 4 7" xfId="43573"/>
    <cellStyle name="集計 29 4 7 2" xfId="43574"/>
    <cellStyle name="集計 29 4 7 3" xfId="43575"/>
    <cellStyle name="集計 29 4 8" xfId="43576"/>
    <cellStyle name="集計 29 4 8 2" xfId="43577"/>
    <cellStyle name="集計 29 4 8 3" xfId="43578"/>
    <cellStyle name="集計 29 4 9" xfId="43579"/>
    <cellStyle name="集計 29 5" xfId="43580"/>
    <cellStyle name="集計 29 5 2" xfId="43581"/>
    <cellStyle name="集計 29 5 2 2" xfId="43582"/>
    <cellStyle name="集計 29 5 2 3" xfId="43583"/>
    <cellStyle name="集計 29 5 3" xfId="43584"/>
    <cellStyle name="集計 29 5 3 2" xfId="43585"/>
    <cellStyle name="集計 29 5 3 3" xfId="43586"/>
    <cellStyle name="集計 29 5 4" xfId="43587"/>
    <cellStyle name="集計 29 5 5" xfId="43588"/>
    <cellStyle name="集計 29 6" xfId="43589"/>
    <cellStyle name="集計 29 6 2" xfId="43590"/>
    <cellStyle name="集計 29 6 2 2" xfId="43591"/>
    <cellStyle name="集計 29 6 2 3" xfId="43592"/>
    <cellStyle name="集計 29 6 3" xfId="43593"/>
    <cellStyle name="集計 29 6 3 2" xfId="43594"/>
    <cellStyle name="集計 29 6 3 3" xfId="43595"/>
    <cellStyle name="集計 29 6 4" xfId="43596"/>
    <cellStyle name="集計 29 6 5" xfId="43597"/>
    <cellStyle name="集計 29 7" xfId="43598"/>
    <cellStyle name="集計 29 7 2" xfId="43599"/>
    <cellStyle name="集計 29 7 2 2" xfId="43600"/>
    <cellStyle name="集計 29 7 2 3" xfId="43601"/>
    <cellStyle name="集計 29 7 3" xfId="43602"/>
    <cellStyle name="集計 29 7 3 2" xfId="43603"/>
    <cellStyle name="集計 29 7 3 3" xfId="43604"/>
    <cellStyle name="集計 29 7 4" xfId="43605"/>
    <cellStyle name="集計 29 7 5" xfId="43606"/>
    <cellStyle name="集計 29 8" xfId="43607"/>
    <cellStyle name="集計 29 8 2" xfId="43608"/>
    <cellStyle name="集計 29 8 3" xfId="43609"/>
    <cellStyle name="集計 29 9" xfId="43610"/>
    <cellStyle name="集計 3" xfId="43611"/>
    <cellStyle name="集計 3 10" xfId="43612"/>
    <cellStyle name="集計 3 11" xfId="43613"/>
    <cellStyle name="集計 3 12" xfId="46149"/>
    <cellStyle name="集計 3 13" xfId="46384"/>
    <cellStyle name="集計 3 2" xfId="43614"/>
    <cellStyle name="集計 3 2 10" xfId="46321"/>
    <cellStyle name="集計 3 2 11" xfId="46553"/>
    <cellStyle name="集計 3 2 2" xfId="43615"/>
    <cellStyle name="集計 3 2 2 10" xfId="43616"/>
    <cellStyle name="集計 3 2 2 2" xfId="43617"/>
    <cellStyle name="集計 3 2 2 2 2" xfId="43618"/>
    <cellStyle name="集計 3 2 2 2 2 2" xfId="43619"/>
    <cellStyle name="集計 3 2 2 2 2 3" xfId="43620"/>
    <cellStyle name="集計 3 2 2 2 3" xfId="43621"/>
    <cellStyle name="集計 3 2 2 2 3 2" xfId="43622"/>
    <cellStyle name="集計 3 2 2 2 3 3" xfId="43623"/>
    <cellStyle name="集計 3 2 2 2 4" xfId="43624"/>
    <cellStyle name="集計 3 2 2 2 5" xfId="43625"/>
    <cellStyle name="集計 3 2 2 3" xfId="43626"/>
    <cellStyle name="集計 3 2 2 3 2" xfId="43627"/>
    <cellStyle name="集計 3 2 2 3 2 2" xfId="43628"/>
    <cellStyle name="集計 3 2 2 3 2 3" xfId="43629"/>
    <cellStyle name="集計 3 2 2 3 3" xfId="43630"/>
    <cellStyle name="集計 3 2 2 3 3 2" xfId="43631"/>
    <cellStyle name="集計 3 2 2 3 3 3" xfId="43632"/>
    <cellStyle name="集計 3 2 2 3 4" xfId="43633"/>
    <cellStyle name="集計 3 2 2 3 5" xfId="43634"/>
    <cellStyle name="集計 3 2 2 4" xfId="43635"/>
    <cellStyle name="集計 3 2 2 4 2" xfId="43636"/>
    <cellStyle name="集計 3 2 2 4 2 2" xfId="43637"/>
    <cellStyle name="集計 3 2 2 4 2 3" xfId="43638"/>
    <cellStyle name="集計 3 2 2 4 3" xfId="43639"/>
    <cellStyle name="集計 3 2 2 4 3 2" xfId="43640"/>
    <cellStyle name="集計 3 2 2 4 3 3" xfId="43641"/>
    <cellStyle name="集計 3 2 2 4 4" xfId="43642"/>
    <cellStyle name="集計 3 2 2 4 5" xfId="43643"/>
    <cellStyle name="集計 3 2 2 5" xfId="43644"/>
    <cellStyle name="集計 3 2 2 5 2" xfId="43645"/>
    <cellStyle name="集計 3 2 2 5 2 2" xfId="43646"/>
    <cellStyle name="集計 3 2 2 5 2 3" xfId="43647"/>
    <cellStyle name="集計 3 2 2 5 3" xfId="43648"/>
    <cellStyle name="集計 3 2 2 5 3 2" xfId="43649"/>
    <cellStyle name="集計 3 2 2 5 3 3" xfId="43650"/>
    <cellStyle name="集計 3 2 2 5 4" xfId="43651"/>
    <cellStyle name="集計 3 2 2 5 5" xfId="43652"/>
    <cellStyle name="集計 3 2 2 6" xfId="43653"/>
    <cellStyle name="集計 3 2 2 6 2" xfId="43654"/>
    <cellStyle name="集計 3 2 2 6 2 2" xfId="43655"/>
    <cellStyle name="集計 3 2 2 6 2 3" xfId="43656"/>
    <cellStyle name="集計 3 2 2 6 3" xfId="43657"/>
    <cellStyle name="集計 3 2 2 6 3 2" xfId="43658"/>
    <cellStyle name="集計 3 2 2 6 3 3" xfId="43659"/>
    <cellStyle name="集計 3 2 2 6 4" xfId="43660"/>
    <cellStyle name="集計 3 2 2 6 5" xfId="43661"/>
    <cellStyle name="集計 3 2 2 7" xfId="43662"/>
    <cellStyle name="集計 3 2 2 7 2" xfId="43663"/>
    <cellStyle name="集計 3 2 2 7 3" xfId="43664"/>
    <cellStyle name="集計 3 2 2 8" xfId="43665"/>
    <cellStyle name="集計 3 2 2 8 2" xfId="43666"/>
    <cellStyle name="集計 3 2 2 8 3" xfId="43667"/>
    <cellStyle name="集計 3 2 2 9" xfId="43668"/>
    <cellStyle name="集計 3 2 3" xfId="43669"/>
    <cellStyle name="集計 3 2 3 10" xfId="43670"/>
    <cellStyle name="集計 3 2 3 2" xfId="43671"/>
    <cellStyle name="集計 3 2 3 2 2" xfId="43672"/>
    <cellStyle name="集計 3 2 3 2 2 2" xfId="43673"/>
    <cellStyle name="集計 3 2 3 2 2 3" xfId="43674"/>
    <cellStyle name="集計 3 2 3 2 3" xfId="43675"/>
    <cellStyle name="集計 3 2 3 2 3 2" xfId="43676"/>
    <cellStyle name="集計 3 2 3 2 3 3" xfId="43677"/>
    <cellStyle name="集計 3 2 3 2 4" xfId="43678"/>
    <cellStyle name="集計 3 2 3 2 5" xfId="43679"/>
    <cellStyle name="集計 3 2 3 3" xfId="43680"/>
    <cellStyle name="集計 3 2 3 3 2" xfId="43681"/>
    <cellStyle name="集計 3 2 3 3 2 2" xfId="43682"/>
    <cellStyle name="集計 3 2 3 3 2 3" xfId="43683"/>
    <cellStyle name="集計 3 2 3 3 3" xfId="43684"/>
    <cellStyle name="集計 3 2 3 3 3 2" xfId="43685"/>
    <cellStyle name="集計 3 2 3 3 3 3" xfId="43686"/>
    <cellStyle name="集計 3 2 3 3 4" xfId="43687"/>
    <cellStyle name="集計 3 2 3 3 5" xfId="43688"/>
    <cellStyle name="集計 3 2 3 4" xfId="43689"/>
    <cellStyle name="集計 3 2 3 4 2" xfId="43690"/>
    <cellStyle name="集計 3 2 3 4 2 2" xfId="43691"/>
    <cellStyle name="集計 3 2 3 4 2 3" xfId="43692"/>
    <cellStyle name="集計 3 2 3 4 3" xfId="43693"/>
    <cellStyle name="集計 3 2 3 4 3 2" xfId="43694"/>
    <cellStyle name="集計 3 2 3 4 3 3" xfId="43695"/>
    <cellStyle name="集計 3 2 3 4 4" xfId="43696"/>
    <cellStyle name="集計 3 2 3 4 5" xfId="43697"/>
    <cellStyle name="集計 3 2 3 5" xfId="43698"/>
    <cellStyle name="集計 3 2 3 5 2" xfId="43699"/>
    <cellStyle name="集計 3 2 3 5 2 2" xfId="43700"/>
    <cellStyle name="集計 3 2 3 5 2 3" xfId="43701"/>
    <cellStyle name="集計 3 2 3 5 3" xfId="43702"/>
    <cellStyle name="集計 3 2 3 5 3 2" xfId="43703"/>
    <cellStyle name="集計 3 2 3 5 3 3" xfId="43704"/>
    <cellStyle name="集計 3 2 3 5 4" xfId="43705"/>
    <cellStyle name="集計 3 2 3 5 5" xfId="43706"/>
    <cellStyle name="集計 3 2 3 6" xfId="43707"/>
    <cellStyle name="集計 3 2 3 6 2" xfId="43708"/>
    <cellStyle name="集計 3 2 3 6 2 2" xfId="43709"/>
    <cellStyle name="集計 3 2 3 6 2 3" xfId="43710"/>
    <cellStyle name="集計 3 2 3 6 3" xfId="43711"/>
    <cellStyle name="集計 3 2 3 6 3 2" xfId="43712"/>
    <cellStyle name="集計 3 2 3 6 3 3" xfId="43713"/>
    <cellStyle name="集計 3 2 3 6 4" xfId="43714"/>
    <cellStyle name="集計 3 2 3 6 5" xfId="43715"/>
    <cellStyle name="集計 3 2 3 7" xfId="43716"/>
    <cellStyle name="集計 3 2 3 7 2" xfId="43717"/>
    <cellStyle name="集計 3 2 3 7 3" xfId="43718"/>
    <cellStyle name="集計 3 2 3 8" xfId="43719"/>
    <cellStyle name="集計 3 2 3 8 2" xfId="43720"/>
    <cellStyle name="集計 3 2 3 8 3" xfId="43721"/>
    <cellStyle name="集計 3 2 3 9" xfId="43722"/>
    <cellStyle name="集計 3 2 4" xfId="43723"/>
    <cellStyle name="集計 3 2 4 2" xfId="43724"/>
    <cellStyle name="集計 3 2 4 2 2" xfId="43725"/>
    <cellStyle name="集計 3 2 4 2 3" xfId="43726"/>
    <cellStyle name="集計 3 2 4 3" xfId="43727"/>
    <cellStyle name="集計 3 2 4 3 2" xfId="43728"/>
    <cellStyle name="集計 3 2 4 3 3" xfId="43729"/>
    <cellStyle name="集計 3 2 4 4" xfId="43730"/>
    <cellStyle name="集計 3 2 4 5" xfId="43731"/>
    <cellStyle name="集計 3 2 5" xfId="43732"/>
    <cellStyle name="集計 3 2 5 2" xfId="43733"/>
    <cellStyle name="集計 3 2 5 2 2" xfId="43734"/>
    <cellStyle name="集計 3 2 5 2 3" xfId="43735"/>
    <cellStyle name="集計 3 2 5 3" xfId="43736"/>
    <cellStyle name="集計 3 2 5 3 2" xfId="43737"/>
    <cellStyle name="集計 3 2 5 3 3" xfId="43738"/>
    <cellStyle name="集計 3 2 5 4" xfId="43739"/>
    <cellStyle name="集計 3 2 5 5" xfId="43740"/>
    <cellStyle name="集計 3 2 6" xfId="43741"/>
    <cellStyle name="集計 3 2 6 2" xfId="43742"/>
    <cellStyle name="集計 3 2 6 2 2" xfId="43743"/>
    <cellStyle name="集計 3 2 6 2 3" xfId="43744"/>
    <cellStyle name="集計 3 2 6 3" xfId="43745"/>
    <cellStyle name="集計 3 2 6 3 2" xfId="43746"/>
    <cellStyle name="集計 3 2 6 3 3" xfId="43747"/>
    <cellStyle name="集計 3 2 6 4" xfId="43748"/>
    <cellStyle name="集計 3 2 6 5" xfId="43749"/>
    <cellStyle name="集計 3 2 7" xfId="43750"/>
    <cellStyle name="集計 3 2 7 2" xfId="43751"/>
    <cellStyle name="集計 3 2 7 3" xfId="43752"/>
    <cellStyle name="集計 3 2 8" xfId="43753"/>
    <cellStyle name="集計 3 2 9" xfId="43754"/>
    <cellStyle name="集計 3 3" xfId="43755"/>
    <cellStyle name="集計 3 3 10" xfId="43756"/>
    <cellStyle name="集計 3 3 2" xfId="43757"/>
    <cellStyle name="集計 3 3 2 2" xfId="43758"/>
    <cellStyle name="集計 3 3 2 2 2" xfId="43759"/>
    <cellStyle name="集計 3 3 2 2 3" xfId="43760"/>
    <cellStyle name="集計 3 3 2 3" xfId="43761"/>
    <cellStyle name="集計 3 3 2 3 2" xfId="43762"/>
    <cellStyle name="集計 3 3 2 3 3" xfId="43763"/>
    <cellStyle name="集計 3 3 2 4" xfId="43764"/>
    <cellStyle name="集計 3 3 2 5" xfId="43765"/>
    <cellStyle name="集計 3 3 3" xfId="43766"/>
    <cellStyle name="集計 3 3 3 2" xfId="43767"/>
    <cellStyle name="集計 3 3 3 2 2" xfId="43768"/>
    <cellStyle name="集計 3 3 3 2 3" xfId="43769"/>
    <cellStyle name="集計 3 3 3 3" xfId="43770"/>
    <cellStyle name="集計 3 3 3 3 2" xfId="43771"/>
    <cellStyle name="集計 3 3 3 3 3" xfId="43772"/>
    <cellStyle name="集計 3 3 3 4" xfId="43773"/>
    <cellStyle name="集計 3 3 3 5" xfId="43774"/>
    <cellStyle name="集計 3 3 4" xfId="43775"/>
    <cellStyle name="集計 3 3 4 2" xfId="43776"/>
    <cellStyle name="集計 3 3 4 2 2" xfId="43777"/>
    <cellStyle name="集計 3 3 4 2 3" xfId="43778"/>
    <cellStyle name="集計 3 3 4 3" xfId="43779"/>
    <cellStyle name="集計 3 3 4 3 2" xfId="43780"/>
    <cellStyle name="集計 3 3 4 3 3" xfId="43781"/>
    <cellStyle name="集計 3 3 4 4" xfId="43782"/>
    <cellStyle name="集計 3 3 4 5" xfId="43783"/>
    <cellStyle name="集計 3 3 5" xfId="43784"/>
    <cellStyle name="集計 3 3 5 2" xfId="43785"/>
    <cellStyle name="集計 3 3 5 2 2" xfId="43786"/>
    <cellStyle name="集計 3 3 5 2 3" xfId="43787"/>
    <cellStyle name="集計 3 3 5 3" xfId="43788"/>
    <cellStyle name="集計 3 3 5 3 2" xfId="43789"/>
    <cellStyle name="集計 3 3 5 3 3" xfId="43790"/>
    <cellStyle name="集計 3 3 5 4" xfId="43791"/>
    <cellStyle name="集計 3 3 5 5" xfId="43792"/>
    <cellStyle name="集計 3 3 6" xfId="43793"/>
    <cellStyle name="集計 3 3 6 2" xfId="43794"/>
    <cellStyle name="集計 3 3 6 2 2" xfId="43795"/>
    <cellStyle name="集計 3 3 6 2 3" xfId="43796"/>
    <cellStyle name="集計 3 3 6 3" xfId="43797"/>
    <cellStyle name="集計 3 3 6 3 2" xfId="43798"/>
    <cellStyle name="集計 3 3 6 3 3" xfId="43799"/>
    <cellStyle name="集計 3 3 6 4" xfId="43800"/>
    <cellStyle name="集計 3 3 6 5" xfId="43801"/>
    <cellStyle name="集計 3 3 7" xfId="43802"/>
    <cellStyle name="集計 3 3 7 2" xfId="43803"/>
    <cellStyle name="集計 3 3 7 3" xfId="43804"/>
    <cellStyle name="集計 3 3 8" xfId="43805"/>
    <cellStyle name="集計 3 3 8 2" xfId="43806"/>
    <cellStyle name="集計 3 3 8 3" xfId="43807"/>
    <cellStyle name="集計 3 3 9" xfId="43808"/>
    <cellStyle name="集計 3 4" xfId="43809"/>
    <cellStyle name="集計 3 4 10" xfId="43810"/>
    <cellStyle name="集計 3 4 2" xfId="43811"/>
    <cellStyle name="集計 3 4 2 2" xfId="43812"/>
    <cellStyle name="集計 3 4 2 2 2" xfId="43813"/>
    <cellStyle name="集計 3 4 2 2 3" xfId="43814"/>
    <cellStyle name="集計 3 4 2 3" xfId="43815"/>
    <cellStyle name="集計 3 4 2 3 2" xfId="43816"/>
    <cellStyle name="集計 3 4 2 3 3" xfId="43817"/>
    <cellStyle name="集計 3 4 2 4" xfId="43818"/>
    <cellStyle name="集計 3 4 2 5" xfId="43819"/>
    <cellStyle name="集計 3 4 3" xfId="43820"/>
    <cellStyle name="集計 3 4 3 2" xfId="43821"/>
    <cellStyle name="集計 3 4 3 2 2" xfId="43822"/>
    <cellStyle name="集計 3 4 3 2 3" xfId="43823"/>
    <cellStyle name="集計 3 4 3 3" xfId="43824"/>
    <cellStyle name="集計 3 4 3 3 2" xfId="43825"/>
    <cellStyle name="集計 3 4 3 3 3" xfId="43826"/>
    <cellStyle name="集計 3 4 3 4" xfId="43827"/>
    <cellStyle name="集計 3 4 3 5" xfId="43828"/>
    <cellStyle name="集計 3 4 4" xfId="43829"/>
    <cellStyle name="集計 3 4 4 2" xfId="43830"/>
    <cellStyle name="集計 3 4 4 2 2" xfId="43831"/>
    <cellStyle name="集計 3 4 4 2 3" xfId="43832"/>
    <cellStyle name="集計 3 4 4 3" xfId="43833"/>
    <cellStyle name="集計 3 4 4 3 2" xfId="43834"/>
    <cellStyle name="集計 3 4 4 3 3" xfId="43835"/>
    <cellStyle name="集計 3 4 4 4" xfId="43836"/>
    <cellStyle name="集計 3 4 4 5" xfId="43837"/>
    <cellStyle name="集計 3 4 5" xfId="43838"/>
    <cellStyle name="集計 3 4 5 2" xfId="43839"/>
    <cellStyle name="集計 3 4 5 2 2" xfId="43840"/>
    <cellStyle name="集計 3 4 5 2 3" xfId="43841"/>
    <cellStyle name="集計 3 4 5 3" xfId="43842"/>
    <cellStyle name="集計 3 4 5 3 2" xfId="43843"/>
    <cellStyle name="集計 3 4 5 3 3" xfId="43844"/>
    <cellStyle name="集計 3 4 5 4" xfId="43845"/>
    <cellStyle name="集計 3 4 5 5" xfId="43846"/>
    <cellStyle name="集計 3 4 6" xfId="43847"/>
    <cellStyle name="集計 3 4 6 2" xfId="43848"/>
    <cellStyle name="集計 3 4 6 2 2" xfId="43849"/>
    <cellStyle name="集計 3 4 6 2 3" xfId="43850"/>
    <cellStyle name="集計 3 4 6 3" xfId="43851"/>
    <cellStyle name="集計 3 4 6 3 2" xfId="43852"/>
    <cellStyle name="集計 3 4 6 3 3" xfId="43853"/>
    <cellStyle name="集計 3 4 6 4" xfId="43854"/>
    <cellStyle name="集計 3 4 6 5" xfId="43855"/>
    <cellStyle name="集計 3 4 7" xfId="43856"/>
    <cellStyle name="集計 3 4 7 2" xfId="43857"/>
    <cellStyle name="集計 3 4 7 3" xfId="43858"/>
    <cellStyle name="集計 3 4 8" xfId="43859"/>
    <cellStyle name="集計 3 4 8 2" xfId="43860"/>
    <cellStyle name="集計 3 4 8 3" xfId="43861"/>
    <cellStyle name="集計 3 4 9" xfId="43862"/>
    <cellStyle name="集計 3 5" xfId="43863"/>
    <cellStyle name="集計 3 5 2" xfId="43864"/>
    <cellStyle name="集計 3 5 2 2" xfId="43865"/>
    <cellStyle name="集計 3 5 2 3" xfId="43866"/>
    <cellStyle name="集計 3 5 3" xfId="43867"/>
    <cellStyle name="集計 3 5 3 2" xfId="43868"/>
    <cellStyle name="集計 3 5 3 3" xfId="43869"/>
    <cellStyle name="集計 3 5 4" xfId="43870"/>
    <cellStyle name="集計 3 5 5" xfId="43871"/>
    <cellStyle name="集計 3 6" xfId="43872"/>
    <cellStyle name="集計 3 6 2" xfId="43873"/>
    <cellStyle name="集計 3 6 2 2" xfId="43874"/>
    <cellStyle name="集計 3 6 2 3" xfId="43875"/>
    <cellStyle name="集計 3 6 3" xfId="43876"/>
    <cellStyle name="集計 3 6 3 2" xfId="43877"/>
    <cellStyle name="集計 3 6 3 3" xfId="43878"/>
    <cellStyle name="集計 3 6 4" xfId="43879"/>
    <cellStyle name="集計 3 6 5" xfId="43880"/>
    <cellStyle name="集計 3 7" xfId="43881"/>
    <cellStyle name="集計 3 7 2" xfId="43882"/>
    <cellStyle name="集計 3 7 2 2" xfId="43883"/>
    <cellStyle name="集計 3 7 2 3" xfId="43884"/>
    <cellStyle name="集計 3 7 3" xfId="43885"/>
    <cellStyle name="集計 3 7 3 2" xfId="43886"/>
    <cellStyle name="集計 3 7 3 3" xfId="43887"/>
    <cellStyle name="集計 3 7 4" xfId="43888"/>
    <cellStyle name="集計 3 7 5" xfId="43889"/>
    <cellStyle name="集計 3 8" xfId="43890"/>
    <cellStyle name="集計 3 8 2" xfId="43891"/>
    <cellStyle name="集計 3 8 3" xfId="43892"/>
    <cellStyle name="集計 3 9" xfId="43893"/>
    <cellStyle name="集計 30" xfId="46299"/>
    <cellStyle name="集計 30 2" xfId="46531"/>
    <cellStyle name="集計 31" xfId="46362"/>
    <cellStyle name="集計 4" xfId="43894"/>
    <cellStyle name="集計 4 10" xfId="43895"/>
    <cellStyle name="集計 4 11" xfId="43896"/>
    <cellStyle name="集計 4 12" xfId="46150"/>
    <cellStyle name="集計 4 13" xfId="46385"/>
    <cellStyle name="集計 4 2" xfId="43897"/>
    <cellStyle name="集計 4 2 10" xfId="46322"/>
    <cellStyle name="集計 4 2 11" xfId="46554"/>
    <cellStyle name="集計 4 2 2" xfId="43898"/>
    <cellStyle name="集計 4 2 2 10" xfId="43899"/>
    <cellStyle name="集計 4 2 2 2" xfId="43900"/>
    <cellStyle name="集計 4 2 2 2 2" xfId="43901"/>
    <cellStyle name="集計 4 2 2 2 2 2" xfId="43902"/>
    <cellStyle name="集計 4 2 2 2 2 3" xfId="43903"/>
    <cellStyle name="集計 4 2 2 2 3" xfId="43904"/>
    <cellStyle name="集計 4 2 2 2 3 2" xfId="43905"/>
    <cellStyle name="集計 4 2 2 2 3 3" xfId="43906"/>
    <cellStyle name="集計 4 2 2 2 4" xfId="43907"/>
    <cellStyle name="集計 4 2 2 2 5" xfId="43908"/>
    <cellStyle name="集計 4 2 2 3" xfId="43909"/>
    <cellStyle name="集計 4 2 2 3 2" xfId="43910"/>
    <cellStyle name="集計 4 2 2 3 2 2" xfId="43911"/>
    <cellStyle name="集計 4 2 2 3 2 3" xfId="43912"/>
    <cellStyle name="集計 4 2 2 3 3" xfId="43913"/>
    <cellStyle name="集計 4 2 2 3 3 2" xfId="43914"/>
    <cellStyle name="集計 4 2 2 3 3 3" xfId="43915"/>
    <cellStyle name="集計 4 2 2 3 4" xfId="43916"/>
    <cellStyle name="集計 4 2 2 3 5" xfId="43917"/>
    <cellStyle name="集計 4 2 2 4" xfId="43918"/>
    <cellStyle name="集計 4 2 2 4 2" xfId="43919"/>
    <cellStyle name="集計 4 2 2 4 2 2" xfId="43920"/>
    <cellStyle name="集計 4 2 2 4 2 3" xfId="43921"/>
    <cellStyle name="集計 4 2 2 4 3" xfId="43922"/>
    <cellStyle name="集計 4 2 2 4 3 2" xfId="43923"/>
    <cellStyle name="集計 4 2 2 4 3 3" xfId="43924"/>
    <cellStyle name="集計 4 2 2 4 4" xfId="43925"/>
    <cellStyle name="集計 4 2 2 4 5" xfId="43926"/>
    <cellStyle name="集計 4 2 2 5" xfId="43927"/>
    <cellStyle name="集計 4 2 2 5 2" xfId="43928"/>
    <cellStyle name="集計 4 2 2 5 2 2" xfId="43929"/>
    <cellStyle name="集計 4 2 2 5 2 3" xfId="43930"/>
    <cellStyle name="集計 4 2 2 5 3" xfId="43931"/>
    <cellStyle name="集計 4 2 2 5 3 2" xfId="43932"/>
    <cellStyle name="集計 4 2 2 5 3 3" xfId="43933"/>
    <cellStyle name="集計 4 2 2 5 4" xfId="43934"/>
    <cellStyle name="集計 4 2 2 5 5" xfId="43935"/>
    <cellStyle name="集計 4 2 2 6" xfId="43936"/>
    <cellStyle name="集計 4 2 2 6 2" xfId="43937"/>
    <cellStyle name="集計 4 2 2 6 2 2" xfId="43938"/>
    <cellStyle name="集計 4 2 2 6 2 3" xfId="43939"/>
    <cellStyle name="集計 4 2 2 6 3" xfId="43940"/>
    <cellStyle name="集計 4 2 2 6 3 2" xfId="43941"/>
    <cellStyle name="集計 4 2 2 6 3 3" xfId="43942"/>
    <cellStyle name="集計 4 2 2 6 4" xfId="43943"/>
    <cellStyle name="集計 4 2 2 6 5" xfId="43944"/>
    <cellStyle name="集計 4 2 2 7" xfId="43945"/>
    <cellStyle name="集計 4 2 2 7 2" xfId="43946"/>
    <cellStyle name="集計 4 2 2 7 3" xfId="43947"/>
    <cellStyle name="集計 4 2 2 8" xfId="43948"/>
    <cellStyle name="集計 4 2 2 8 2" xfId="43949"/>
    <cellStyle name="集計 4 2 2 8 3" xfId="43950"/>
    <cellStyle name="集計 4 2 2 9" xfId="43951"/>
    <cellStyle name="集計 4 2 3" xfId="43952"/>
    <cellStyle name="集計 4 2 3 10" xfId="43953"/>
    <cellStyle name="集計 4 2 3 2" xfId="43954"/>
    <cellStyle name="集計 4 2 3 2 2" xfId="43955"/>
    <cellStyle name="集計 4 2 3 2 2 2" xfId="43956"/>
    <cellStyle name="集計 4 2 3 2 2 3" xfId="43957"/>
    <cellStyle name="集計 4 2 3 2 3" xfId="43958"/>
    <cellStyle name="集計 4 2 3 2 3 2" xfId="43959"/>
    <cellStyle name="集計 4 2 3 2 3 3" xfId="43960"/>
    <cellStyle name="集計 4 2 3 2 4" xfId="43961"/>
    <cellStyle name="集計 4 2 3 2 5" xfId="43962"/>
    <cellStyle name="集計 4 2 3 3" xfId="43963"/>
    <cellStyle name="集計 4 2 3 3 2" xfId="43964"/>
    <cellStyle name="集計 4 2 3 3 2 2" xfId="43965"/>
    <cellStyle name="集計 4 2 3 3 2 3" xfId="43966"/>
    <cellStyle name="集計 4 2 3 3 3" xfId="43967"/>
    <cellStyle name="集計 4 2 3 3 3 2" xfId="43968"/>
    <cellStyle name="集計 4 2 3 3 3 3" xfId="43969"/>
    <cellStyle name="集計 4 2 3 3 4" xfId="43970"/>
    <cellStyle name="集計 4 2 3 3 5" xfId="43971"/>
    <cellStyle name="集計 4 2 3 4" xfId="43972"/>
    <cellStyle name="集計 4 2 3 4 2" xfId="43973"/>
    <cellStyle name="集計 4 2 3 4 2 2" xfId="43974"/>
    <cellStyle name="集計 4 2 3 4 2 3" xfId="43975"/>
    <cellStyle name="集計 4 2 3 4 3" xfId="43976"/>
    <cellStyle name="集計 4 2 3 4 3 2" xfId="43977"/>
    <cellStyle name="集計 4 2 3 4 3 3" xfId="43978"/>
    <cellStyle name="集計 4 2 3 4 4" xfId="43979"/>
    <cellStyle name="集計 4 2 3 4 5" xfId="43980"/>
    <cellStyle name="集計 4 2 3 5" xfId="43981"/>
    <cellStyle name="集計 4 2 3 5 2" xfId="43982"/>
    <cellStyle name="集計 4 2 3 5 2 2" xfId="43983"/>
    <cellStyle name="集計 4 2 3 5 2 3" xfId="43984"/>
    <cellStyle name="集計 4 2 3 5 3" xfId="43985"/>
    <cellStyle name="集計 4 2 3 5 3 2" xfId="43986"/>
    <cellStyle name="集計 4 2 3 5 3 3" xfId="43987"/>
    <cellStyle name="集計 4 2 3 5 4" xfId="43988"/>
    <cellStyle name="集計 4 2 3 5 5" xfId="43989"/>
    <cellStyle name="集計 4 2 3 6" xfId="43990"/>
    <cellStyle name="集計 4 2 3 6 2" xfId="43991"/>
    <cellStyle name="集計 4 2 3 6 2 2" xfId="43992"/>
    <cellStyle name="集計 4 2 3 6 2 3" xfId="43993"/>
    <cellStyle name="集計 4 2 3 6 3" xfId="43994"/>
    <cellStyle name="集計 4 2 3 6 3 2" xfId="43995"/>
    <cellStyle name="集計 4 2 3 6 3 3" xfId="43996"/>
    <cellStyle name="集計 4 2 3 6 4" xfId="43997"/>
    <cellStyle name="集計 4 2 3 6 5" xfId="43998"/>
    <cellStyle name="集計 4 2 3 7" xfId="43999"/>
    <cellStyle name="集計 4 2 3 7 2" xfId="44000"/>
    <cellStyle name="集計 4 2 3 7 3" xfId="44001"/>
    <cellStyle name="集計 4 2 3 8" xfId="44002"/>
    <cellStyle name="集計 4 2 3 8 2" xfId="44003"/>
    <cellStyle name="集計 4 2 3 8 3" xfId="44004"/>
    <cellStyle name="集計 4 2 3 9" xfId="44005"/>
    <cellStyle name="集計 4 2 4" xfId="44006"/>
    <cellStyle name="集計 4 2 4 2" xfId="44007"/>
    <cellStyle name="集計 4 2 4 2 2" xfId="44008"/>
    <cellStyle name="集計 4 2 4 2 3" xfId="44009"/>
    <cellStyle name="集計 4 2 4 3" xfId="44010"/>
    <cellStyle name="集計 4 2 4 3 2" xfId="44011"/>
    <cellStyle name="集計 4 2 4 3 3" xfId="44012"/>
    <cellStyle name="集計 4 2 4 4" xfId="44013"/>
    <cellStyle name="集計 4 2 4 5" xfId="44014"/>
    <cellStyle name="集計 4 2 5" xfId="44015"/>
    <cellStyle name="集計 4 2 5 2" xfId="44016"/>
    <cellStyle name="集計 4 2 5 2 2" xfId="44017"/>
    <cellStyle name="集計 4 2 5 2 3" xfId="44018"/>
    <cellStyle name="集計 4 2 5 3" xfId="44019"/>
    <cellStyle name="集計 4 2 5 3 2" xfId="44020"/>
    <cellStyle name="集計 4 2 5 3 3" xfId="44021"/>
    <cellStyle name="集計 4 2 5 4" xfId="44022"/>
    <cellStyle name="集計 4 2 5 5" xfId="44023"/>
    <cellStyle name="集計 4 2 6" xfId="44024"/>
    <cellStyle name="集計 4 2 6 2" xfId="44025"/>
    <cellStyle name="集計 4 2 6 2 2" xfId="44026"/>
    <cellStyle name="集計 4 2 6 2 3" xfId="44027"/>
    <cellStyle name="集計 4 2 6 3" xfId="44028"/>
    <cellStyle name="集計 4 2 6 3 2" xfId="44029"/>
    <cellStyle name="集計 4 2 6 3 3" xfId="44030"/>
    <cellStyle name="集計 4 2 6 4" xfId="44031"/>
    <cellStyle name="集計 4 2 6 5" xfId="44032"/>
    <cellStyle name="集計 4 2 7" xfId="44033"/>
    <cellStyle name="集計 4 2 7 2" xfId="44034"/>
    <cellStyle name="集計 4 2 7 3" xfId="44035"/>
    <cellStyle name="集計 4 2 8" xfId="44036"/>
    <cellStyle name="集計 4 2 9" xfId="44037"/>
    <cellStyle name="集計 4 3" xfId="44038"/>
    <cellStyle name="集計 4 3 10" xfId="44039"/>
    <cellStyle name="集計 4 3 2" xfId="44040"/>
    <cellStyle name="集計 4 3 2 2" xfId="44041"/>
    <cellStyle name="集計 4 3 2 2 2" xfId="44042"/>
    <cellStyle name="集計 4 3 2 2 3" xfId="44043"/>
    <cellStyle name="集計 4 3 2 3" xfId="44044"/>
    <cellStyle name="集計 4 3 2 3 2" xfId="44045"/>
    <cellStyle name="集計 4 3 2 3 3" xfId="44046"/>
    <cellStyle name="集計 4 3 2 4" xfId="44047"/>
    <cellStyle name="集計 4 3 2 5" xfId="44048"/>
    <cellStyle name="集計 4 3 3" xfId="44049"/>
    <cellStyle name="集計 4 3 3 2" xfId="44050"/>
    <cellStyle name="集計 4 3 3 2 2" xfId="44051"/>
    <cellStyle name="集計 4 3 3 2 3" xfId="44052"/>
    <cellStyle name="集計 4 3 3 3" xfId="44053"/>
    <cellStyle name="集計 4 3 3 3 2" xfId="44054"/>
    <cellStyle name="集計 4 3 3 3 3" xfId="44055"/>
    <cellStyle name="集計 4 3 3 4" xfId="44056"/>
    <cellStyle name="集計 4 3 3 5" xfId="44057"/>
    <cellStyle name="集計 4 3 4" xfId="44058"/>
    <cellStyle name="集計 4 3 4 2" xfId="44059"/>
    <cellStyle name="集計 4 3 4 2 2" xfId="44060"/>
    <cellStyle name="集計 4 3 4 2 3" xfId="44061"/>
    <cellStyle name="集計 4 3 4 3" xfId="44062"/>
    <cellStyle name="集計 4 3 4 3 2" xfId="44063"/>
    <cellStyle name="集計 4 3 4 3 3" xfId="44064"/>
    <cellStyle name="集計 4 3 4 4" xfId="44065"/>
    <cellStyle name="集計 4 3 4 5" xfId="44066"/>
    <cellStyle name="集計 4 3 5" xfId="44067"/>
    <cellStyle name="集計 4 3 5 2" xfId="44068"/>
    <cellStyle name="集計 4 3 5 2 2" xfId="44069"/>
    <cellStyle name="集計 4 3 5 2 3" xfId="44070"/>
    <cellStyle name="集計 4 3 5 3" xfId="44071"/>
    <cellStyle name="集計 4 3 5 3 2" xfId="44072"/>
    <cellStyle name="集計 4 3 5 3 3" xfId="44073"/>
    <cellStyle name="集計 4 3 5 4" xfId="44074"/>
    <cellStyle name="集計 4 3 5 5" xfId="44075"/>
    <cellStyle name="集計 4 3 6" xfId="44076"/>
    <cellStyle name="集計 4 3 6 2" xfId="44077"/>
    <cellStyle name="集計 4 3 6 2 2" xfId="44078"/>
    <cellStyle name="集計 4 3 6 2 3" xfId="44079"/>
    <cellStyle name="集計 4 3 6 3" xfId="44080"/>
    <cellStyle name="集計 4 3 6 3 2" xfId="44081"/>
    <cellStyle name="集計 4 3 6 3 3" xfId="44082"/>
    <cellStyle name="集計 4 3 6 4" xfId="44083"/>
    <cellStyle name="集計 4 3 6 5" xfId="44084"/>
    <cellStyle name="集計 4 3 7" xfId="44085"/>
    <cellStyle name="集計 4 3 7 2" xfId="44086"/>
    <cellStyle name="集計 4 3 7 3" xfId="44087"/>
    <cellStyle name="集計 4 3 8" xfId="44088"/>
    <cellStyle name="集計 4 3 8 2" xfId="44089"/>
    <cellStyle name="集計 4 3 8 3" xfId="44090"/>
    <cellStyle name="集計 4 3 9" xfId="44091"/>
    <cellStyle name="集計 4 4" xfId="44092"/>
    <cellStyle name="集計 4 4 10" xfId="44093"/>
    <cellStyle name="集計 4 4 2" xfId="44094"/>
    <cellStyle name="集計 4 4 2 2" xfId="44095"/>
    <cellStyle name="集計 4 4 2 2 2" xfId="44096"/>
    <cellStyle name="集計 4 4 2 2 3" xfId="44097"/>
    <cellStyle name="集計 4 4 2 3" xfId="44098"/>
    <cellStyle name="集計 4 4 2 3 2" xfId="44099"/>
    <cellStyle name="集計 4 4 2 3 3" xfId="44100"/>
    <cellStyle name="集計 4 4 2 4" xfId="44101"/>
    <cellStyle name="集計 4 4 2 5" xfId="44102"/>
    <cellStyle name="集計 4 4 3" xfId="44103"/>
    <cellStyle name="集計 4 4 3 2" xfId="44104"/>
    <cellStyle name="集計 4 4 3 2 2" xfId="44105"/>
    <cellStyle name="集計 4 4 3 2 3" xfId="44106"/>
    <cellStyle name="集計 4 4 3 3" xfId="44107"/>
    <cellStyle name="集計 4 4 3 3 2" xfId="44108"/>
    <cellStyle name="集計 4 4 3 3 3" xfId="44109"/>
    <cellStyle name="集計 4 4 3 4" xfId="44110"/>
    <cellStyle name="集計 4 4 3 5" xfId="44111"/>
    <cellStyle name="集計 4 4 4" xfId="44112"/>
    <cellStyle name="集計 4 4 4 2" xfId="44113"/>
    <cellStyle name="集計 4 4 4 2 2" xfId="44114"/>
    <cellStyle name="集計 4 4 4 2 3" xfId="44115"/>
    <cellStyle name="集計 4 4 4 3" xfId="44116"/>
    <cellStyle name="集計 4 4 4 3 2" xfId="44117"/>
    <cellStyle name="集計 4 4 4 3 3" xfId="44118"/>
    <cellStyle name="集計 4 4 4 4" xfId="44119"/>
    <cellStyle name="集計 4 4 4 5" xfId="44120"/>
    <cellStyle name="集計 4 4 5" xfId="44121"/>
    <cellStyle name="集計 4 4 5 2" xfId="44122"/>
    <cellStyle name="集計 4 4 5 2 2" xfId="44123"/>
    <cellStyle name="集計 4 4 5 2 3" xfId="44124"/>
    <cellStyle name="集計 4 4 5 3" xfId="44125"/>
    <cellStyle name="集計 4 4 5 3 2" xfId="44126"/>
    <cellStyle name="集計 4 4 5 3 3" xfId="44127"/>
    <cellStyle name="集計 4 4 5 4" xfId="44128"/>
    <cellStyle name="集計 4 4 5 5" xfId="44129"/>
    <cellStyle name="集計 4 4 6" xfId="44130"/>
    <cellStyle name="集計 4 4 6 2" xfId="44131"/>
    <cellStyle name="集計 4 4 6 2 2" xfId="44132"/>
    <cellStyle name="集計 4 4 6 2 3" xfId="44133"/>
    <cellStyle name="集計 4 4 6 3" xfId="44134"/>
    <cellStyle name="集計 4 4 6 3 2" xfId="44135"/>
    <cellStyle name="集計 4 4 6 3 3" xfId="44136"/>
    <cellStyle name="集計 4 4 6 4" xfId="44137"/>
    <cellStyle name="集計 4 4 6 5" xfId="44138"/>
    <cellStyle name="集計 4 4 7" xfId="44139"/>
    <cellStyle name="集計 4 4 7 2" xfId="44140"/>
    <cellStyle name="集計 4 4 7 3" xfId="44141"/>
    <cellStyle name="集計 4 4 8" xfId="44142"/>
    <cellStyle name="集計 4 4 8 2" xfId="44143"/>
    <cellStyle name="集計 4 4 8 3" xfId="44144"/>
    <cellStyle name="集計 4 4 9" xfId="44145"/>
    <cellStyle name="集計 4 5" xfId="44146"/>
    <cellStyle name="集計 4 5 2" xfId="44147"/>
    <cellStyle name="集計 4 5 2 2" xfId="44148"/>
    <cellStyle name="集計 4 5 2 3" xfId="44149"/>
    <cellStyle name="集計 4 5 3" xfId="44150"/>
    <cellStyle name="集計 4 5 3 2" xfId="44151"/>
    <cellStyle name="集計 4 5 3 3" xfId="44152"/>
    <cellStyle name="集計 4 5 4" xfId="44153"/>
    <cellStyle name="集計 4 5 5" xfId="44154"/>
    <cellStyle name="集計 4 6" xfId="44155"/>
    <cellStyle name="集計 4 6 2" xfId="44156"/>
    <cellStyle name="集計 4 6 2 2" xfId="44157"/>
    <cellStyle name="集計 4 6 2 3" xfId="44158"/>
    <cellStyle name="集計 4 6 3" xfId="44159"/>
    <cellStyle name="集計 4 6 3 2" xfId="44160"/>
    <cellStyle name="集計 4 6 3 3" xfId="44161"/>
    <cellStyle name="集計 4 6 4" xfId="44162"/>
    <cellStyle name="集計 4 6 5" xfId="44163"/>
    <cellStyle name="集計 4 7" xfId="44164"/>
    <cellStyle name="集計 4 7 2" xfId="44165"/>
    <cellStyle name="集計 4 7 2 2" xfId="44166"/>
    <cellStyle name="集計 4 7 2 3" xfId="44167"/>
    <cellStyle name="集計 4 7 3" xfId="44168"/>
    <cellStyle name="集計 4 7 3 2" xfId="44169"/>
    <cellStyle name="集計 4 7 3 3" xfId="44170"/>
    <cellStyle name="集計 4 7 4" xfId="44171"/>
    <cellStyle name="集計 4 7 5" xfId="44172"/>
    <cellStyle name="集計 4 8" xfId="44173"/>
    <cellStyle name="集計 4 8 2" xfId="44174"/>
    <cellStyle name="集計 4 8 3" xfId="44175"/>
    <cellStyle name="集計 4 9" xfId="44176"/>
    <cellStyle name="集計 5" xfId="44177"/>
    <cellStyle name="集計 5 10" xfId="44178"/>
    <cellStyle name="集計 5 11" xfId="44179"/>
    <cellStyle name="集計 5 12" xfId="46151"/>
    <cellStyle name="集計 5 13" xfId="46386"/>
    <cellStyle name="集計 5 2" xfId="44180"/>
    <cellStyle name="集計 5 2 10" xfId="46323"/>
    <cellStyle name="集計 5 2 11" xfId="46555"/>
    <cellStyle name="集計 5 2 2" xfId="44181"/>
    <cellStyle name="集計 5 2 2 10" xfId="44182"/>
    <cellStyle name="集計 5 2 2 2" xfId="44183"/>
    <cellStyle name="集計 5 2 2 2 2" xfId="44184"/>
    <cellStyle name="集計 5 2 2 2 2 2" xfId="44185"/>
    <cellStyle name="集計 5 2 2 2 2 3" xfId="44186"/>
    <cellStyle name="集計 5 2 2 2 3" xfId="44187"/>
    <cellStyle name="集計 5 2 2 2 3 2" xfId="44188"/>
    <cellStyle name="集計 5 2 2 2 3 3" xfId="44189"/>
    <cellStyle name="集計 5 2 2 2 4" xfId="44190"/>
    <cellStyle name="集計 5 2 2 2 5" xfId="44191"/>
    <cellStyle name="集計 5 2 2 3" xfId="44192"/>
    <cellStyle name="集計 5 2 2 3 2" xfId="44193"/>
    <cellStyle name="集計 5 2 2 3 2 2" xfId="44194"/>
    <cellStyle name="集計 5 2 2 3 2 3" xfId="44195"/>
    <cellStyle name="集計 5 2 2 3 3" xfId="44196"/>
    <cellStyle name="集計 5 2 2 3 3 2" xfId="44197"/>
    <cellStyle name="集計 5 2 2 3 3 3" xfId="44198"/>
    <cellStyle name="集計 5 2 2 3 4" xfId="44199"/>
    <cellStyle name="集計 5 2 2 3 5" xfId="44200"/>
    <cellStyle name="集計 5 2 2 4" xfId="44201"/>
    <cellStyle name="集計 5 2 2 4 2" xfId="44202"/>
    <cellStyle name="集計 5 2 2 4 2 2" xfId="44203"/>
    <cellStyle name="集計 5 2 2 4 2 3" xfId="44204"/>
    <cellStyle name="集計 5 2 2 4 3" xfId="44205"/>
    <cellStyle name="集計 5 2 2 4 3 2" xfId="44206"/>
    <cellStyle name="集計 5 2 2 4 3 3" xfId="44207"/>
    <cellStyle name="集計 5 2 2 4 4" xfId="44208"/>
    <cellStyle name="集計 5 2 2 4 5" xfId="44209"/>
    <cellStyle name="集計 5 2 2 5" xfId="44210"/>
    <cellStyle name="集計 5 2 2 5 2" xfId="44211"/>
    <cellStyle name="集計 5 2 2 5 2 2" xfId="44212"/>
    <cellStyle name="集計 5 2 2 5 2 3" xfId="44213"/>
    <cellStyle name="集計 5 2 2 5 3" xfId="44214"/>
    <cellStyle name="集計 5 2 2 5 3 2" xfId="44215"/>
    <cellStyle name="集計 5 2 2 5 3 3" xfId="44216"/>
    <cellStyle name="集計 5 2 2 5 4" xfId="44217"/>
    <cellStyle name="集計 5 2 2 5 5" xfId="44218"/>
    <cellStyle name="集計 5 2 2 6" xfId="44219"/>
    <cellStyle name="集計 5 2 2 6 2" xfId="44220"/>
    <cellStyle name="集計 5 2 2 6 2 2" xfId="44221"/>
    <cellStyle name="集計 5 2 2 6 2 3" xfId="44222"/>
    <cellStyle name="集計 5 2 2 6 3" xfId="44223"/>
    <cellStyle name="集計 5 2 2 6 3 2" xfId="44224"/>
    <cellStyle name="集計 5 2 2 6 3 3" xfId="44225"/>
    <cellStyle name="集計 5 2 2 6 4" xfId="44226"/>
    <cellStyle name="集計 5 2 2 6 5" xfId="44227"/>
    <cellStyle name="集計 5 2 2 7" xfId="44228"/>
    <cellStyle name="集計 5 2 2 7 2" xfId="44229"/>
    <cellStyle name="集計 5 2 2 7 3" xfId="44230"/>
    <cellStyle name="集計 5 2 2 8" xfId="44231"/>
    <cellStyle name="集計 5 2 2 8 2" xfId="44232"/>
    <cellStyle name="集計 5 2 2 8 3" xfId="44233"/>
    <cellStyle name="集計 5 2 2 9" xfId="44234"/>
    <cellStyle name="集計 5 2 3" xfId="44235"/>
    <cellStyle name="集計 5 2 3 10" xfId="44236"/>
    <cellStyle name="集計 5 2 3 2" xfId="44237"/>
    <cellStyle name="集計 5 2 3 2 2" xfId="44238"/>
    <cellStyle name="集計 5 2 3 2 2 2" xfId="44239"/>
    <cellStyle name="集計 5 2 3 2 2 3" xfId="44240"/>
    <cellStyle name="集計 5 2 3 2 3" xfId="44241"/>
    <cellStyle name="集計 5 2 3 2 3 2" xfId="44242"/>
    <cellStyle name="集計 5 2 3 2 3 3" xfId="44243"/>
    <cellStyle name="集計 5 2 3 2 4" xfId="44244"/>
    <cellStyle name="集計 5 2 3 2 5" xfId="44245"/>
    <cellStyle name="集計 5 2 3 3" xfId="44246"/>
    <cellStyle name="集計 5 2 3 3 2" xfId="44247"/>
    <cellStyle name="集計 5 2 3 3 2 2" xfId="44248"/>
    <cellStyle name="集計 5 2 3 3 2 3" xfId="44249"/>
    <cellStyle name="集計 5 2 3 3 3" xfId="44250"/>
    <cellStyle name="集計 5 2 3 3 3 2" xfId="44251"/>
    <cellStyle name="集計 5 2 3 3 3 3" xfId="44252"/>
    <cellStyle name="集計 5 2 3 3 4" xfId="44253"/>
    <cellStyle name="集計 5 2 3 3 5" xfId="44254"/>
    <cellStyle name="集計 5 2 3 4" xfId="44255"/>
    <cellStyle name="集計 5 2 3 4 2" xfId="44256"/>
    <cellStyle name="集計 5 2 3 4 2 2" xfId="44257"/>
    <cellStyle name="集計 5 2 3 4 2 3" xfId="44258"/>
    <cellStyle name="集計 5 2 3 4 3" xfId="44259"/>
    <cellStyle name="集計 5 2 3 4 3 2" xfId="44260"/>
    <cellStyle name="集計 5 2 3 4 3 3" xfId="44261"/>
    <cellStyle name="集計 5 2 3 4 4" xfId="44262"/>
    <cellStyle name="集計 5 2 3 4 5" xfId="44263"/>
    <cellStyle name="集計 5 2 3 5" xfId="44264"/>
    <cellStyle name="集計 5 2 3 5 2" xfId="44265"/>
    <cellStyle name="集計 5 2 3 5 2 2" xfId="44266"/>
    <cellStyle name="集計 5 2 3 5 2 3" xfId="44267"/>
    <cellStyle name="集計 5 2 3 5 3" xfId="44268"/>
    <cellStyle name="集計 5 2 3 5 3 2" xfId="44269"/>
    <cellStyle name="集計 5 2 3 5 3 3" xfId="44270"/>
    <cellStyle name="集計 5 2 3 5 4" xfId="44271"/>
    <cellStyle name="集計 5 2 3 5 5" xfId="44272"/>
    <cellStyle name="集計 5 2 3 6" xfId="44273"/>
    <cellStyle name="集計 5 2 3 6 2" xfId="44274"/>
    <cellStyle name="集計 5 2 3 6 2 2" xfId="44275"/>
    <cellStyle name="集計 5 2 3 6 2 3" xfId="44276"/>
    <cellStyle name="集計 5 2 3 6 3" xfId="44277"/>
    <cellStyle name="集計 5 2 3 6 3 2" xfId="44278"/>
    <cellStyle name="集計 5 2 3 6 3 3" xfId="44279"/>
    <cellStyle name="集計 5 2 3 6 4" xfId="44280"/>
    <cellStyle name="集計 5 2 3 6 5" xfId="44281"/>
    <cellStyle name="集計 5 2 3 7" xfId="44282"/>
    <cellStyle name="集計 5 2 3 7 2" xfId="44283"/>
    <cellStyle name="集計 5 2 3 7 3" xfId="44284"/>
    <cellStyle name="集計 5 2 3 8" xfId="44285"/>
    <cellStyle name="集計 5 2 3 8 2" xfId="44286"/>
    <cellStyle name="集計 5 2 3 8 3" xfId="44287"/>
    <cellStyle name="集計 5 2 3 9" xfId="44288"/>
    <cellStyle name="集計 5 2 4" xfId="44289"/>
    <cellStyle name="集計 5 2 4 2" xfId="44290"/>
    <cellStyle name="集計 5 2 4 2 2" xfId="44291"/>
    <cellStyle name="集計 5 2 4 2 3" xfId="44292"/>
    <cellStyle name="集計 5 2 4 3" xfId="44293"/>
    <cellStyle name="集計 5 2 4 3 2" xfId="44294"/>
    <cellStyle name="集計 5 2 4 3 3" xfId="44295"/>
    <cellStyle name="集計 5 2 4 4" xfId="44296"/>
    <cellStyle name="集計 5 2 4 5" xfId="44297"/>
    <cellStyle name="集計 5 2 5" xfId="44298"/>
    <cellStyle name="集計 5 2 5 2" xfId="44299"/>
    <cellStyle name="集計 5 2 5 2 2" xfId="44300"/>
    <cellStyle name="集計 5 2 5 2 3" xfId="44301"/>
    <cellStyle name="集計 5 2 5 3" xfId="44302"/>
    <cellStyle name="集計 5 2 5 3 2" xfId="44303"/>
    <cellStyle name="集計 5 2 5 3 3" xfId="44304"/>
    <cellStyle name="集計 5 2 5 4" xfId="44305"/>
    <cellStyle name="集計 5 2 5 5" xfId="44306"/>
    <cellStyle name="集計 5 2 6" xfId="44307"/>
    <cellStyle name="集計 5 2 6 2" xfId="44308"/>
    <cellStyle name="集計 5 2 6 2 2" xfId="44309"/>
    <cellStyle name="集計 5 2 6 2 3" xfId="44310"/>
    <cellStyle name="集計 5 2 6 3" xfId="44311"/>
    <cellStyle name="集計 5 2 6 3 2" xfId="44312"/>
    <cellStyle name="集計 5 2 6 3 3" xfId="44313"/>
    <cellStyle name="集計 5 2 6 4" xfId="44314"/>
    <cellStyle name="集計 5 2 6 5" xfId="44315"/>
    <cellStyle name="集計 5 2 7" xfId="44316"/>
    <cellStyle name="集計 5 2 7 2" xfId="44317"/>
    <cellStyle name="集計 5 2 7 3" xfId="44318"/>
    <cellStyle name="集計 5 2 8" xfId="44319"/>
    <cellStyle name="集計 5 2 9" xfId="44320"/>
    <cellStyle name="集計 5 3" xfId="44321"/>
    <cellStyle name="集計 5 3 10" xfId="44322"/>
    <cellStyle name="集計 5 3 2" xfId="44323"/>
    <cellStyle name="集計 5 3 2 2" xfId="44324"/>
    <cellStyle name="集計 5 3 2 2 2" xfId="44325"/>
    <cellStyle name="集計 5 3 2 2 3" xfId="44326"/>
    <cellStyle name="集計 5 3 2 3" xfId="44327"/>
    <cellStyle name="集計 5 3 2 3 2" xfId="44328"/>
    <cellStyle name="集計 5 3 2 3 3" xfId="44329"/>
    <cellStyle name="集計 5 3 2 4" xfId="44330"/>
    <cellStyle name="集計 5 3 2 5" xfId="44331"/>
    <cellStyle name="集計 5 3 3" xfId="44332"/>
    <cellStyle name="集計 5 3 3 2" xfId="44333"/>
    <cellStyle name="集計 5 3 3 2 2" xfId="44334"/>
    <cellStyle name="集計 5 3 3 2 3" xfId="44335"/>
    <cellStyle name="集計 5 3 3 3" xfId="44336"/>
    <cellStyle name="集計 5 3 3 3 2" xfId="44337"/>
    <cellStyle name="集計 5 3 3 3 3" xfId="44338"/>
    <cellStyle name="集計 5 3 3 4" xfId="44339"/>
    <cellStyle name="集計 5 3 3 5" xfId="44340"/>
    <cellStyle name="集計 5 3 4" xfId="44341"/>
    <cellStyle name="集計 5 3 4 2" xfId="44342"/>
    <cellStyle name="集計 5 3 4 2 2" xfId="44343"/>
    <cellStyle name="集計 5 3 4 2 3" xfId="44344"/>
    <cellStyle name="集計 5 3 4 3" xfId="44345"/>
    <cellStyle name="集計 5 3 4 3 2" xfId="44346"/>
    <cellStyle name="集計 5 3 4 3 3" xfId="44347"/>
    <cellStyle name="集計 5 3 4 4" xfId="44348"/>
    <cellStyle name="集計 5 3 4 5" xfId="44349"/>
    <cellStyle name="集計 5 3 5" xfId="44350"/>
    <cellStyle name="集計 5 3 5 2" xfId="44351"/>
    <cellStyle name="集計 5 3 5 2 2" xfId="44352"/>
    <cellStyle name="集計 5 3 5 2 3" xfId="44353"/>
    <cellStyle name="集計 5 3 5 3" xfId="44354"/>
    <cellStyle name="集計 5 3 5 3 2" xfId="44355"/>
    <cellStyle name="集計 5 3 5 3 3" xfId="44356"/>
    <cellStyle name="集計 5 3 5 4" xfId="44357"/>
    <cellStyle name="集計 5 3 5 5" xfId="44358"/>
    <cellStyle name="集計 5 3 6" xfId="44359"/>
    <cellStyle name="集計 5 3 6 2" xfId="44360"/>
    <cellStyle name="集計 5 3 6 2 2" xfId="44361"/>
    <cellStyle name="集計 5 3 6 2 3" xfId="44362"/>
    <cellStyle name="集計 5 3 6 3" xfId="44363"/>
    <cellStyle name="集計 5 3 6 3 2" xfId="44364"/>
    <cellStyle name="集計 5 3 6 3 3" xfId="44365"/>
    <cellStyle name="集計 5 3 6 4" xfId="44366"/>
    <cellStyle name="集計 5 3 6 5" xfId="44367"/>
    <cellStyle name="集計 5 3 7" xfId="44368"/>
    <cellStyle name="集計 5 3 7 2" xfId="44369"/>
    <cellStyle name="集計 5 3 7 3" xfId="44370"/>
    <cellStyle name="集計 5 3 8" xfId="44371"/>
    <cellStyle name="集計 5 3 8 2" xfId="44372"/>
    <cellStyle name="集計 5 3 8 3" xfId="44373"/>
    <cellStyle name="集計 5 3 9" xfId="44374"/>
    <cellStyle name="集計 5 4" xfId="44375"/>
    <cellStyle name="集計 5 4 10" xfId="44376"/>
    <cellStyle name="集計 5 4 2" xfId="44377"/>
    <cellStyle name="集計 5 4 2 2" xfId="44378"/>
    <cellStyle name="集計 5 4 2 2 2" xfId="44379"/>
    <cellStyle name="集計 5 4 2 2 3" xfId="44380"/>
    <cellStyle name="集計 5 4 2 3" xfId="44381"/>
    <cellStyle name="集計 5 4 2 3 2" xfId="44382"/>
    <cellStyle name="集計 5 4 2 3 3" xfId="44383"/>
    <cellStyle name="集計 5 4 2 4" xfId="44384"/>
    <cellStyle name="集計 5 4 2 5" xfId="44385"/>
    <cellStyle name="集計 5 4 3" xfId="44386"/>
    <cellStyle name="集計 5 4 3 2" xfId="44387"/>
    <cellStyle name="集計 5 4 3 2 2" xfId="44388"/>
    <cellStyle name="集計 5 4 3 2 3" xfId="44389"/>
    <cellStyle name="集計 5 4 3 3" xfId="44390"/>
    <cellStyle name="集計 5 4 3 3 2" xfId="44391"/>
    <cellStyle name="集計 5 4 3 3 3" xfId="44392"/>
    <cellStyle name="集計 5 4 3 4" xfId="44393"/>
    <cellStyle name="集計 5 4 3 5" xfId="44394"/>
    <cellStyle name="集計 5 4 4" xfId="44395"/>
    <cellStyle name="集計 5 4 4 2" xfId="44396"/>
    <cellStyle name="集計 5 4 4 2 2" xfId="44397"/>
    <cellStyle name="集計 5 4 4 2 3" xfId="44398"/>
    <cellStyle name="集計 5 4 4 3" xfId="44399"/>
    <cellStyle name="集計 5 4 4 3 2" xfId="44400"/>
    <cellStyle name="集計 5 4 4 3 3" xfId="44401"/>
    <cellStyle name="集計 5 4 4 4" xfId="44402"/>
    <cellStyle name="集計 5 4 4 5" xfId="44403"/>
    <cellStyle name="集計 5 4 5" xfId="44404"/>
    <cellStyle name="集計 5 4 5 2" xfId="44405"/>
    <cellStyle name="集計 5 4 5 2 2" xfId="44406"/>
    <cellStyle name="集計 5 4 5 2 3" xfId="44407"/>
    <cellStyle name="集計 5 4 5 3" xfId="44408"/>
    <cellStyle name="集計 5 4 5 3 2" xfId="44409"/>
    <cellStyle name="集計 5 4 5 3 3" xfId="44410"/>
    <cellStyle name="集計 5 4 5 4" xfId="44411"/>
    <cellStyle name="集計 5 4 5 5" xfId="44412"/>
    <cellStyle name="集計 5 4 6" xfId="44413"/>
    <cellStyle name="集計 5 4 6 2" xfId="44414"/>
    <cellStyle name="集計 5 4 6 2 2" xfId="44415"/>
    <cellStyle name="集計 5 4 6 2 3" xfId="44416"/>
    <cellStyle name="集計 5 4 6 3" xfId="44417"/>
    <cellStyle name="集計 5 4 6 3 2" xfId="44418"/>
    <cellStyle name="集計 5 4 6 3 3" xfId="44419"/>
    <cellStyle name="集計 5 4 6 4" xfId="44420"/>
    <cellStyle name="集計 5 4 6 5" xfId="44421"/>
    <cellStyle name="集計 5 4 7" xfId="44422"/>
    <cellStyle name="集計 5 4 7 2" xfId="44423"/>
    <cellStyle name="集計 5 4 7 3" xfId="44424"/>
    <cellStyle name="集計 5 4 8" xfId="44425"/>
    <cellStyle name="集計 5 4 8 2" xfId="44426"/>
    <cellStyle name="集計 5 4 8 3" xfId="44427"/>
    <cellStyle name="集計 5 4 9" xfId="44428"/>
    <cellStyle name="集計 5 5" xfId="44429"/>
    <cellStyle name="集計 5 5 2" xfId="44430"/>
    <cellStyle name="集計 5 5 2 2" xfId="44431"/>
    <cellStyle name="集計 5 5 2 3" xfId="44432"/>
    <cellStyle name="集計 5 5 3" xfId="44433"/>
    <cellStyle name="集計 5 5 3 2" xfId="44434"/>
    <cellStyle name="集計 5 5 3 3" xfId="44435"/>
    <cellStyle name="集計 5 5 4" xfId="44436"/>
    <cellStyle name="集計 5 5 5" xfId="44437"/>
    <cellStyle name="集計 5 6" xfId="44438"/>
    <cellStyle name="集計 5 6 2" xfId="44439"/>
    <cellStyle name="集計 5 6 2 2" xfId="44440"/>
    <cellStyle name="集計 5 6 2 3" xfId="44441"/>
    <cellStyle name="集計 5 6 3" xfId="44442"/>
    <cellStyle name="集計 5 6 3 2" xfId="44443"/>
    <cellStyle name="集計 5 6 3 3" xfId="44444"/>
    <cellStyle name="集計 5 6 4" xfId="44445"/>
    <cellStyle name="集計 5 6 5" xfId="44446"/>
    <cellStyle name="集計 5 7" xfId="44447"/>
    <cellStyle name="集計 5 7 2" xfId="44448"/>
    <cellStyle name="集計 5 7 2 2" xfId="44449"/>
    <cellStyle name="集計 5 7 2 3" xfId="44450"/>
    <cellStyle name="集計 5 7 3" xfId="44451"/>
    <cellStyle name="集計 5 7 3 2" xfId="44452"/>
    <cellStyle name="集計 5 7 3 3" xfId="44453"/>
    <cellStyle name="集計 5 7 4" xfId="44454"/>
    <cellStyle name="集計 5 7 5" xfId="44455"/>
    <cellStyle name="集計 5 8" xfId="44456"/>
    <cellStyle name="集計 5 8 2" xfId="44457"/>
    <cellStyle name="集計 5 8 3" xfId="44458"/>
    <cellStyle name="集計 5 9" xfId="44459"/>
    <cellStyle name="集計 6" xfId="44460"/>
    <cellStyle name="集計 6 10" xfId="44461"/>
    <cellStyle name="集計 6 11" xfId="44462"/>
    <cellStyle name="集計 6 12" xfId="46152"/>
    <cellStyle name="集計 6 13" xfId="46387"/>
    <cellStyle name="集計 6 2" xfId="44463"/>
    <cellStyle name="集計 6 2 10" xfId="46324"/>
    <cellStyle name="集計 6 2 11" xfId="46556"/>
    <cellStyle name="集計 6 2 2" xfId="44464"/>
    <cellStyle name="集計 6 2 2 10" xfId="44465"/>
    <cellStyle name="集計 6 2 2 2" xfId="44466"/>
    <cellStyle name="集計 6 2 2 2 2" xfId="44467"/>
    <cellStyle name="集計 6 2 2 2 2 2" xfId="44468"/>
    <cellStyle name="集計 6 2 2 2 2 3" xfId="44469"/>
    <cellStyle name="集計 6 2 2 2 3" xfId="44470"/>
    <cellStyle name="集計 6 2 2 2 3 2" xfId="44471"/>
    <cellStyle name="集計 6 2 2 2 3 3" xfId="44472"/>
    <cellStyle name="集計 6 2 2 2 4" xfId="44473"/>
    <cellStyle name="集計 6 2 2 2 5" xfId="44474"/>
    <cellStyle name="集計 6 2 2 3" xfId="44475"/>
    <cellStyle name="集計 6 2 2 3 2" xfId="44476"/>
    <cellStyle name="集計 6 2 2 3 2 2" xfId="44477"/>
    <cellStyle name="集計 6 2 2 3 2 3" xfId="44478"/>
    <cellStyle name="集計 6 2 2 3 3" xfId="44479"/>
    <cellStyle name="集計 6 2 2 3 3 2" xfId="44480"/>
    <cellStyle name="集計 6 2 2 3 3 3" xfId="44481"/>
    <cellStyle name="集計 6 2 2 3 4" xfId="44482"/>
    <cellStyle name="集計 6 2 2 3 5" xfId="44483"/>
    <cellStyle name="集計 6 2 2 4" xfId="44484"/>
    <cellStyle name="集計 6 2 2 4 2" xfId="44485"/>
    <cellStyle name="集計 6 2 2 4 2 2" xfId="44486"/>
    <cellStyle name="集計 6 2 2 4 2 3" xfId="44487"/>
    <cellStyle name="集計 6 2 2 4 3" xfId="44488"/>
    <cellStyle name="集計 6 2 2 4 3 2" xfId="44489"/>
    <cellStyle name="集計 6 2 2 4 3 3" xfId="44490"/>
    <cellStyle name="集計 6 2 2 4 4" xfId="44491"/>
    <cellStyle name="集計 6 2 2 4 5" xfId="44492"/>
    <cellStyle name="集計 6 2 2 5" xfId="44493"/>
    <cellStyle name="集計 6 2 2 5 2" xfId="44494"/>
    <cellStyle name="集計 6 2 2 5 2 2" xfId="44495"/>
    <cellStyle name="集計 6 2 2 5 2 3" xfId="44496"/>
    <cellStyle name="集計 6 2 2 5 3" xfId="44497"/>
    <cellStyle name="集計 6 2 2 5 3 2" xfId="44498"/>
    <cellStyle name="集計 6 2 2 5 3 3" xfId="44499"/>
    <cellStyle name="集計 6 2 2 5 4" xfId="44500"/>
    <cellStyle name="集計 6 2 2 5 5" xfId="44501"/>
    <cellStyle name="集計 6 2 2 6" xfId="44502"/>
    <cellStyle name="集計 6 2 2 6 2" xfId="44503"/>
    <cellStyle name="集計 6 2 2 6 2 2" xfId="44504"/>
    <cellStyle name="集計 6 2 2 6 2 3" xfId="44505"/>
    <cellStyle name="集計 6 2 2 6 3" xfId="44506"/>
    <cellStyle name="集計 6 2 2 6 3 2" xfId="44507"/>
    <cellStyle name="集計 6 2 2 6 3 3" xfId="44508"/>
    <cellStyle name="集計 6 2 2 6 4" xfId="44509"/>
    <cellStyle name="集計 6 2 2 6 5" xfId="44510"/>
    <cellStyle name="集計 6 2 2 7" xfId="44511"/>
    <cellStyle name="集計 6 2 2 7 2" xfId="44512"/>
    <cellStyle name="集計 6 2 2 7 3" xfId="44513"/>
    <cellStyle name="集計 6 2 2 8" xfId="44514"/>
    <cellStyle name="集計 6 2 2 8 2" xfId="44515"/>
    <cellStyle name="集計 6 2 2 8 3" xfId="44516"/>
    <cellStyle name="集計 6 2 2 9" xfId="44517"/>
    <cellStyle name="集計 6 2 3" xfId="44518"/>
    <cellStyle name="集計 6 2 3 10" xfId="44519"/>
    <cellStyle name="集計 6 2 3 2" xfId="44520"/>
    <cellStyle name="集計 6 2 3 2 2" xfId="44521"/>
    <cellStyle name="集計 6 2 3 2 2 2" xfId="44522"/>
    <cellStyle name="集計 6 2 3 2 2 3" xfId="44523"/>
    <cellStyle name="集計 6 2 3 2 3" xfId="44524"/>
    <cellStyle name="集計 6 2 3 2 3 2" xfId="44525"/>
    <cellStyle name="集計 6 2 3 2 3 3" xfId="44526"/>
    <cellStyle name="集計 6 2 3 2 4" xfId="44527"/>
    <cellStyle name="集計 6 2 3 2 5" xfId="44528"/>
    <cellStyle name="集計 6 2 3 3" xfId="44529"/>
    <cellStyle name="集計 6 2 3 3 2" xfId="44530"/>
    <cellStyle name="集計 6 2 3 3 2 2" xfId="44531"/>
    <cellStyle name="集計 6 2 3 3 2 3" xfId="44532"/>
    <cellStyle name="集計 6 2 3 3 3" xfId="44533"/>
    <cellStyle name="集計 6 2 3 3 3 2" xfId="44534"/>
    <cellStyle name="集計 6 2 3 3 3 3" xfId="44535"/>
    <cellStyle name="集計 6 2 3 3 4" xfId="44536"/>
    <cellStyle name="集計 6 2 3 3 5" xfId="44537"/>
    <cellStyle name="集計 6 2 3 4" xfId="44538"/>
    <cellStyle name="集計 6 2 3 4 2" xfId="44539"/>
    <cellStyle name="集計 6 2 3 4 2 2" xfId="44540"/>
    <cellStyle name="集計 6 2 3 4 2 3" xfId="44541"/>
    <cellStyle name="集計 6 2 3 4 3" xfId="44542"/>
    <cellStyle name="集計 6 2 3 4 3 2" xfId="44543"/>
    <cellStyle name="集計 6 2 3 4 3 3" xfId="44544"/>
    <cellStyle name="集計 6 2 3 4 4" xfId="44545"/>
    <cellStyle name="集計 6 2 3 4 5" xfId="44546"/>
    <cellStyle name="集計 6 2 3 5" xfId="44547"/>
    <cellStyle name="集計 6 2 3 5 2" xfId="44548"/>
    <cellStyle name="集計 6 2 3 5 2 2" xfId="44549"/>
    <cellStyle name="集計 6 2 3 5 2 3" xfId="44550"/>
    <cellStyle name="集計 6 2 3 5 3" xfId="44551"/>
    <cellStyle name="集計 6 2 3 5 3 2" xfId="44552"/>
    <cellStyle name="集計 6 2 3 5 3 3" xfId="44553"/>
    <cellStyle name="集計 6 2 3 5 4" xfId="44554"/>
    <cellStyle name="集計 6 2 3 5 5" xfId="44555"/>
    <cellStyle name="集計 6 2 3 6" xfId="44556"/>
    <cellStyle name="集計 6 2 3 6 2" xfId="44557"/>
    <cellStyle name="集計 6 2 3 6 2 2" xfId="44558"/>
    <cellStyle name="集計 6 2 3 6 2 3" xfId="44559"/>
    <cellStyle name="集計 6 2 3 6 3" xfId="44560"/>
    <cellStyle name="集計 6 2 3 6 3 2" xfId="44561"/>
    <cellStyle name="集計 6 2 3 6 3 3" xfId="44562"/>
    <cellStyle name="集計 6 2 3 6 4" xfId="44563"/>
    <cellStyle name="集計 6 2 3 6 5" xfId="44564"/>
    <cellStyle name="集計 6 2 3 7" xfId="44565"/>
    <cellStyle name="集計 6 2 3 7 2" xfId="44566"/>
    <cellStyle name="集計 6 2 3 7 3" xfId="44567"/>
    <cellStyle name="集計 6 2 3 8" xfId="44568"/>
    <cellStyle name="集計 6 2 3 8 2" xfId="44569"/>
    <cellStyle name="集計 6 2 3 8 3" xfId="44570"/>
    <cellStyle name="集計 6 2 3 9" xfId="44571"/>
    <cellStyle name="集計 6 2 4" xfId="44572"/>
    <cellStyle name="集計 6 2 4 2" xfId="44573"/>
    <cellStyle name="集計 6 2 4 2 2" xfId="44574"/>
    <cellStyle name="集計 6 2 4 2 3" xfId="44575"/>
    <cellStyle name="集計 6 2 4 3" xfId="44576"/>
    <cellStyle name="集計 6 2 4 3 2" xfId="44577"/>
    <cellStyle name="集計 6 2 4 3 3" xfId="44578"/>
    <cellStyle name="集計 6 2 4 4" xfId="44579"/>
    <cellStyle name="集計 6 2 4 5" xfId="44580"/>
    <cellStyle name="集計 6 2 5" xfId="44581"/>
    <cellStyle name="集計 6 2 5 2" xfId="44582"/>
    <cellStyle name="集計 6 2 5 2 2" xfId="44583"/>
    <cellStyle name="集計 6 2 5 2 3" xfId="44584"/>
    <cellStyle name="集計 6 2 5 3" xfId="44585"/>
    <cellStyle name="集計 6 2 5 3 2" xfId="44586"/>
    <cellStyle name="集計 6 2 5 3 3" xfId="44587"/>
    <cellStyle name="集計 6 2 5 4" xfId="44588"/>
    <cellStyle name="集計 6 2 5 5" xfId="44589"/>
    <cellStyle name="集計 6 2 6" xfId="44590"/>
    <cellStyle name="集計 6 2 6 2" xfId="44591"/>
    <cellStyle name="集計 6 2 6 2 2" xfId="44592"/>
    <cellStyle name="集計 6 2 6 2 3" xfId="44593"/>
    <cellStyle name="集計 6 2 6 3" xfId="44594"/>
    <cellStyle name="集計 6 2 6 3 2" xfId="44595"/>
    <cellStyle name="集計 6 2 6 3 3" xfId="44596"/>
    <cellStyle name="集計 6 2 6 4" xfId="44597"/>
    <cellStyle name="集計 6 2 6 5" xfId="44598"/>
    <cellStyle name="集計 6 2 7" xfId="44599"/>
    <cellStyle name="集計 6 2 7 2" xfId="44600"/>
    <cellStyle name="集計 6 2 7 3" xfId="44601"/>
    <cellStyle name="集計 6 2 8" xfId="44602"/>
    <cellStyle name="集計 6 2 9" xfId="44603"/>
    <cellStyle name="集計 6 3" xfId="44604"/>
    <cellStyle name="集計 6 3 10" xfId="44605"/>
    <cellStyle name="集計 6 3 2" xfId="44606"/>
    <cellStyle name="集計 6 3 2 2" xfId="44607"/>
    <cellStyle name="集計 6 3 2 2 2" xfId="44608"/>
    <cellStyle name="集計 6 3 2 2 3" xfId="44609"/>
    <cellStyle name="集計 6 3 2 3" xfId="44610"/>
    <cellStyle name="集計 6 3 2 3 2" xfId="44611"/>
    <cellStyle name="集計 6 3 2 3 3" xfId="44612"/>
    <cellStyle name="集計 6 3 2 4" xfId="44613"/>
    <cellStyle name="集計 6 3 2 5" xfId="44614"/>
    <cellStyle name="集計 6 3 3" xfId="44615"/>
    <cellStyle name="集計 6 3 3 2" xfId="44616"/>
    <cellStyle name="集計 6 3 3 2 2" xfId="44617"/>
    <cellStyle name="集計 6 3 3 2 3" xfId="44618"/>
    <cellStyle name="集計 6 3 3 3" xfId="44619"/>
    <cellStyle name="集計 6 3 3 3 2" xfId="44620"/>
    <cellStyle name="集計 6 3 3 3 3" xfId="44621"/>
    <cellStyle name="集計 6 3 3 4" xfId="44622"/>
    <cellStyle name="集計 6 3 3 5" xfId="44623"/>
    <cellStyle name="集計 6 3 4" xfId="44624"/>
    <cellStyle name="集計 6 3 4 2" xfId="44625"/>
    <cellStyle name="集計 6 3 4 2 2" xfId="44626"/>
    <cellStyle name="集計 6 3 4 2 3" xfId="44627"/>
    <cellStyle name="集計 6 3 4 3" xfId="44628"/>
    <cellStyle name="集計 6 3 4 3 2" xfId="44629"/>
    <cellStyle name="集計 6 3 4 3 3" xfId="44630"/>
    <cellStyle name="集計 6 3 4 4" xfId="44631"/>
    <cellStyle name="集計 6 3 4 5" xfId="44632"/>
    <cellStyle name="集計 6 3 5" xfId="44633"/>
    <cellStyle name="集計 6 3 5 2" xfId="44634"/>
    <cellStyle name="集計 6 3 5 2 2" xfId="44635"/>
    <cellStyle name="集計 6 3 5 2 3" xfId="44636"/>
    <cellStyle name="集計 6 3 5 3" xfId="44637"/>
    <cellStyle name="集計 6 3 5 3 2" xfId="44638"/>
    <cellStyle name="集計 6 3 5 3 3" xfId="44639"/>
    <cellStyle name="集計 6 3 5 4" xfId="44640"/>
    <cellStyle name="集計 6 3 5 5" xfId="44641"/>
    <cellStyle name="集計 6 3 6" xfId="44642"/>
    <cellStyle name="集計 6 3 6 2" xfId="44643"/>
    <cellStyle name="集計 6 3 6 2 2" xfId="44644"/>
    <cellStyle name="集計 6 3 6 2 3" xfId="44645"/>
    <cellStyle name="集計 6 3 6 3" xfId="44646"/>
    <cellStyle name="集計 6 3 6 3 2" xfId="44647"/>
    <cellStyle name="集計 6 3 6 3 3" xfId="44648"/>
    <cellStyle name="集計 6 3 6 4" xfId="44649"/>
    <cellStyle name="集計 6 3 6 5" xfId="44650"/>
    <cellStyle name="集計 6 3 7" xfId="44651"/>
    <cellStyle name="集計 6 3 7 2" xfId="44652"/>
    <cellStyle name="集計 6 3 7 3" xfId="44653"/>
    <cellStyle name="集計 6 3 8" xfId="44654"/>
    <cellStyle name="集計 6 3 8 2" xfId="44655"/>
    <cellStyle name="集計 6 3 8 3" xfId="44656"/>
    <cellStyle name="集計 6 3 9" xfId="44657"/>
    <cellStyle name="集計 6 4" xfId="44658"/>
    <cellStyle name="集計 6 4 10" xfId="44659"/>
    <cellStyle name="集計 6 4 2" xfId="44660"/>
    <cellStyle name="集計 6 4 2 2" xfId="44661"/>
    <cellStyle name="集計 6 4 2 2 2" xfId="44662"/>
    <cellStyle name="集計 6 4 2 2 3" xfId="44663"/>
    <cellStyle name="集計 6 4 2 3" xfId="44664"/>
    <cellStyle name="集計 6 4 2 3 2" xfId="44665"/>
    <cellStyle name="集計 6 4 2 3 3" xfId="44666"/>
    <cellStyle name="集計 6 4 2 4" xfId="44667"/>
    <cellStyle name="集計 6 4 2 5" xfId="44668"/>
    <cellStyle name="集計 6 4 3" xfId="44669"/>
    <cellStyle name="集計 6 4 3 2" xfId="44670"/>
    <cellStyle name="集計 6 4 3 2 2" xfId="44671"/>
    <cellStyle name="集計 6 4 3 2 3" xfId="44672"/>
    <cellStyle name="集計 6 4 3 3" xfId="44673"/>
    <cellStyle name="集計 6 4 3 3 2" xfId="44674"/>
    <cellStyle name="集計 6 4 3 3 3" xfId="44675"/>
    <cellStyle name="集計 6 4 3 4" xfId="44676"/>
    <cellStyle name="集計 6 4 3 5" xfId="44677"/>
    <cellStyle name="集計 6 4 4" xfId="44678"/>
    <cellStyle name="集計 6 4 4 2" xfId="44679"/>
    <cellStyle name="集計 6 4 4 2 2" xfId="44680"/>
    <cellStyle name="集計 6 4 4 2 3" xfId="44681"/>
    <cellStyle name="集計 6 4 4 3" xfId="44682"/>
    <cellStyle name="集計 6 4 4 3 2" xfId="44683"/>
    <cellStyle name="集計 6 4 4 3 3" xfId="44684"/>
    <cellStyle name="集計 6 4 4 4" xfId="44685"/>
    <cellStyle name="集計 6 4 4 5" xfId="44686"/>
    <cellStyle name="集計 6 4 5" xfId="44687"/>
    <cellStyle name="集計 6 4 5 2" xfId="44688"/>
    <cellStyle name="集計 6 4 5 2 2" xfId="44689"/>
    <cellStyle name="集計 6 4 5 2 3" xfId="44690"/>
    <cellStyle name="集計 6 4 5 3" xfId="44691"/>
    <cellStyle name="集計 6 4 5 3 2" xfId="44692"/>
    <cellStyle name="集計 6 4 5 3 3" xfId="44693"/>
    <cellStyle name="集計 6 4 5 4" xfId="44694"/>
    <cellStyle name="集計 6 4 5 5" xfId="44695"/>
    <cellStyle name="集計 6 4 6" xfId="44696"/>
    <cellStyle name="集計 6 4 6 2" xfId="44697"/>
    <cellStyle name="集計 6 4 6 2 2" xfId="44698"/>
    <cellStyle name="集計 6 4 6 2 3" xfId="44699"/>
    <cellStyle name="集計 6 4 6 3" xfId="44700"/>
    <cellStyle name="集計 6 4 6 3 2" xfId="44701"/>
    <cellStyle name="集計 6 4 6 3 3" xfId="44702"/>
    <cellStyle name="集計 6 4 6 4" xfId="44703"/>
    <cellStyle name="集計 6 4 6 5" xfId="44704"/>
    <cellStyle name="集計 6 4 7" xfId="44705"/>
    <cellStyle name="集計 6 4 7 2" xfId="44706"/>
    <cellStyle name="集計 6 4 7 3" xfId="44707"/>
    <cellStyle name="集計 6 4 8" xfId="44708"/>
    <cellStyle name="集計 6 4 8 2" xfId="44709"/>
    <cellStyle name="集計 6 4 8 3" xfId="44710"/>
    <cellStyle name="集計 6 4 9" xfId="44711"/>
    <cellStyle name="集計 6 5" xfId="44712"/>
    <cellStyle name="集計 6 5 2" xfId="44713"/>
    <cellStyle name="集計 6 5 2 2" xfId="44714"/>
    <cellStyle name="集計 6 5 2 3" xfId="44715"/>
    <cellStyle name="集計 6 5 3" xfId="44716"/>
    <cellStyle name="集計 6 5 3 2" xfId="44717"/>
    <cellStyle name="集計 6 5 3 3" xfId="44718"/>
    <cellStyle name="集計 6 5 4" xfId="44719"/>
    <cellStyle name="集計 6 5 5" xfId="44720"/>
    <cellStyle name="集計 6 6" xfId="44721"/>
    <cellStyle name="集計 6 6 2" xfId="44722"/>
    <cellStyle name="集計 6 6 2 2" xfId="44723"/>
    <cellStyle name="集計 6 6 2 3" xfId="44724"/>
    <cellStyle name="集計 6 6 3" xfId="44725"/>
    <cellStyle name="集計 6 6 3 2" xfId="44726"/>
    <cellStyle name="集計 6 6 3 3" xfId="44727"/>
    <cellStyle name="集計 6 6 4" xfId="44728"/>
    <cellStyle name="集計 6 6 5" xfId="44729"/>
    <cellStyle name="集計 6 7" xfId="44730"/>
    <cellStyle name="集計 6 7 2" xfId="44731"/>
    <cellStyle name="集計 6 7 2 2" xfId="44732"/>
    <cellStyle name="集計 6 7 2 3" xfId="44733"/>
    <cellStyle name="集計 6 7 3" xfId="44734"/>
    <cellStyle name="集計 6 7 3 2" xfId="44735"/>
    <cellStyle name="集計 6 7 3 3" xfId="44736"/>
    <cellStyle name="集計 6 7 4" xfId="44737"/>
    <cellStyle name="集計 6 7 5" xfId="44738"/>
    <cellStyle name="集計 6 8" xfId="44739"/>
    <cellStyle name="集計 6 8 2" xfId="44740"/>
    <cellStyle name="集計 6 8 3" xfId="44741"/>
    <cellStyle name="集計 6 9" xfId="44742"/>
    <cellStyle name="集計 7" xfId="44743"/>
    <cellStyle name="集計 7 10" xfId="44744"/>
    <cellStyle name="集計 7 11" xfId="44745"/>
    <cellStyle name="集計 7 12" xfId="46153"/>
    <cellStyle name="集計 7 13" xfId="46388"/>
    <cellStyle name="集計 7 2" xfId="44746"/>
    <cellStyle name="集計 7 2 10" xfId="46325"/>
    <cellStyle name="集計 7 2 11" xfId="46557"/>
    <cellStyle name="集計 7 2 2" xfId="44747"/>
    <cellStyle name="集計 7 2 2 10" xfId="44748"/>
    <cellStyle name="集計 7 2 2 2" xfId="44749"/>
    <cellStyle name="集計 7 2 2 2 2" xfId="44750"/>
    <cellStyle name="集計 7 2 2 2 2 2" xfId="44751"/>
    <cellStyle name="集計 7 2 2 2 2 3" xfId="44752"/>
    <cellStyle name="集計 7 2 2 2 3" xfId="44753"/>
    <cellStyle name="集計 7 2 2 2 3 2" xfId="44754"/>
    <cellStyle name="集計 7 2 2 2 3 3" xfId="44755"/>
    <cellStyle name="集計 7 2 2 2 4" xfId="44756"/>
    <cellStyle name="集計 7 2 2 2 5" xfId="44757"/>
    <cellStyle name="集計 7 2 2 3" xfId="44758"/>
    <cellStyle name="集計 7 2 2 3 2" xfId="44759"/>
    <cellStyle name="集計 7 2 2 3 2 2" xfId="44760"/>
    <cellStyle name="集計 7 2 2 3 2 3" xfId="44761"/>
    <cellStyle name="集計 7 2 2 3 3" xfId="44762"/>
    <cellStyle name="集計 7 2 2 3 3 2" xfId="44763"/>
    <cellStyle name="集計 7 2 2 3 3 3" xfId="44764"/>
    <cellStyle name="集計 7 2 2 3 4" xfId="44765"/>
    <cellStyle name="集計 7 2 2 3 5" xfId="44766"/>
    <cellStyle name="集計 7 2 2 4" xfId="44767"/>
    <cellStyle name="集計 7 2 2 4 2" xfId="44768"/>
    <cellStyle name="集計 7 2 2 4 2 2" xfId="44769"/>
    <cellStyle name="集計 7 2 2 4 2 3" xfId="44770"/>
    <cellStyle name="集計 7 2 2 4 3" xfId="44771"/>
    <cellStyle name="集計 7 2 2 4 3 2" xfId="44772"/>
    <cellStyle name="集計 7 2 2 4 3 3" xfId="44773"/>
    <cellStyle name="集計 7 2 2 4 4" xfId="44774"/>
    <cellStyle name="集計 7 2 2 4 5" xfId="44775"/>
    <cellStyle name="集計 7 2 2 5" xfId="44776"/>
    <cellStyle name="集計 7 2 2 5 2" xfId="44777"/>
    <cellStyle name="集計 7 2 2 5 2 2" xfId="44778"/>
    <cellStyle name="集計 7 2 2 5 2 3" xfId="44779"/>
    <cellStyle name="集計 7 2 2 5 3" xfId="44780"/>
    <cellStyle name="集計 7 2 2 5 3 2" xfId="44781"/>
    <cellStyle name="集計 7 2 2 5 3 3" xfId="44782"/>
    <cellStyle name="集計 7 2 2 5 4" xfId="44783"/>
    <cellStyle name="集計 7 2 2 5 5" xfId="44784"/>
    <cellStyle name="集計 7 2 2 6" xfId="44785"/>
    <cellStyle name="集計 7 2 2 6 2" xfId="44786"/>
    <cellStyle name="集計 7 2 2 6 2 2" xfId="44787"/>
    <cellStyle name="集計 7 2 2 6 2 3" xfId="44788"/>
    <cellStyle name="集計 7 2 2 6 3" xfId="44789"/>
    <cellStyle name="集計 7 2 2 6 3 2" xfId="44790"/>
    <cellStyle name="集計 7 2 2 6 3 3" xfId="44791"/>
    <cellStyle name="集計 7 2 2 6 4" xfId="44792"/>
    <cellStyle name="集計 7 2 2 6 5" xfId="44793"/>
    <cellStyle name="集計 7 2 2 7" xfId="44794"/>
    <cellStyle name="集計 7 2 2 7 2" xfId="44795"/>
    <cellStyle name="集計 7 2 2 7 3" xfId="44796"/>
    <cellStyle name="集計 7 2 2 8" xfId="44797"/>
    <cellStyle name="集計 7 2 2 8 2" xfId="44798"/>
    <cellStyle name="集計 7 2 2 8 3" xfId="44799"/>
    <cellStyle name="集計 7 2 2 9" xfId="44800"/>
    <cellStyle name="集計 7 2 3" xfId="44801"/>
    <cellStyle name="集計 7 2 3 10" xfId="44802"/>
    <cellStyle name="集計 7 2 3 2" xfId="44803"/>
    <cellStyle name="集計 7 2 3 2 2" xfId="44804"/>
    <cellStyle name="集計 7 2 3 2 2 2" xfId="44805"/>
    <cellStyle name="集計 7 2 3 2 2 3" xfId="44806"/>
    <cellStyle name="集計 7 2 3 2 3" xfId="44807"/>
    <cellStyle name="集計 7 2 3 2 3 2" xfId="44808"/>
    <cellStyle name="集計 7 2 3 2 3 3" xfId="44809"/>
    <cellStyle name="集計 7 2 3 2 4" xfId="44810"/>
    <cellStyle name="集計 7 2 3 2 5" xfId="44811"/>
    <cellStyle name="集計 7 2 3 3" xfId="44812"/>
    <cellStyle name="集計 7 2 3 3 2" xfId="44813"/>
    <cellStyle name="集計 7 2 3 3 2 2" xfId="44814"/>
    <cellStyle name="集計 7 2 3 3 2 3" xfId="44815"/>
    <cellStyle name="集計 7 2 3 3 3" xfId="44816"/>
    <cellStyle name="集計 7 2 3 3 3 2" xfId="44817"/>
    <cellStyle name="集計 7 2 3 3 3 3" xfId="44818"/>
    <cellStyle name="集計 7 2 3 3 4" xfId="44819"/>
    <cellStyle name="集計 7 2 3 3 5" xfId="44820"/>
    <cellStyle name="集計 7 2 3 4" xfId="44821"/>
    <cellStyle name="集計 7 2 3 4 2" xfId="44822"/>
    <cellStyle name="集計 7 2 3 4 2 2" xfId="44823"/>
    <cellStyle name="集計 7 2 3 4 2 3" xfId="44824"/>
    <cellStyle name="集計 7 2 3 4 3" xfId="44825"/>
    <cellStyle name="集計 7 2 3 4 3 2" xfId="44826"/>
    <cellStyle name="集計 7 2 3 4 3 3" xfId="44827"/>
    <cellStyle name="集計 7 2 3 4 4" xfId="44828"/>
    <cellStyle name="集計 7 2 3 4 5" xfId="44829"/>
    <cellStyle name="集計 7 2 3 5" xfId="44830"/>
    <cellStyle name="集計 7 2 3 5 2" xfId="44831"/>
    <cellStyle name="集計 7 2 3 5 2 2" xfId="44832"/>
    <cellStyle name="集計 7 2 3 5 2 3" xfId="44833"/>
    <cellStyle name="集計 7 2 3 5 3" xfId="44834"/>
    <cellStyle name="集計 7 2 3 5 3 2" xfId="44835"/>
    <cellStyle name="集計 7 2 3 5 3 3" xfId="44836"/>
    <cellStyle name="集計 7 2 3 5 4" xfId="44837"/>
    <cellStyle name="集計 7 2 3 5 5" xfId="44838"/>
    <cellStyle name="集計 7 2 3 6" xfId="44839"/>
    <cellStyle name="集計 7 2 3 6 2" xfId="44840"/>
    <cellStyle name="集計 7 2 3 6 2 2" xfId="44841"/>
    <cellStyle name="集計 7 2 3 6 2 3" xfId="44842"/>
    <cellStyle name="集計 7 2 3 6 3" xfId="44843"/>
    <cellStyle name="集計 7 2 3 6 3 2" xfId="44844"/>
    <cellStyle name="集計 7 2 3 6 3 3" xfId="44845"/>
    <cellStyle name="集計 7 2 3 6 4" xfId="44846"/>
    <cellStyle name="集計 7 2 3 6 5" xfId="44847"/>
    <cellStyle name="集計 7 2 3 7" xfId="44848"/>
    <cellStyle name="集計 7 2 3 7 2" xfId="44849"/>
    <cellStyle name="集計 7 2 3 7 3" xfId="44850"/>
    <cellStyle name="集計 7 2 3 8" xfId="44851"/>
    <cellStyle name="集計 7 2 3 8 2" xfId="44852"/>
    <cellStyle name="集計 7 2 3 8 3" xfId="44853"/>
    <cellStyle name="集計 7 2 3 9" xfId="44854"/>
    <cellStyle name="集計 7 2 4" xfId="44855"/>
    <cellStyle name="集計 7 2 4 2" xfId="44856"/>
    <cellStyle name="集計 7 2 4 2 2" xfId="44857"/>
    <cellStyle name="集計 7 2 4 2 3" xfId="44858"/>
    <cellStyle name="集計 7 2 4 3" xfId="44859"/>
    <cellStyle name="集計 7 2 4 3 2" xfId="44860"/>
    <cellStyle name="集計 7 2 4 3 3" xfId="44861"/>
    <cellStyle name="集計 7 2 4 4" xfId="44862"/>
    <cellStyle name="集計 7 2 4 5" xfId="44863"/>
    <cellStyle name="集計 7 2 5" xfId="44864"/>
    <cellStyle name="集計 7 2 5 2" xfId="44865"/>
    <cellStyle name="集計 7 2 5 2 2" xfId="44866"/>
    <cellStyle name="集計 7 2 5 2 3" xfId="44867"/>
    <cellStyle name="集計 7 2 5 3" xfId="44868"/>
    <cellStyle name="集計 7 2 5 3 2" xfId="44869"/>
    <cellStyle name="集計 7 2 5 3 3" xfId="44870"/>
    <cellStyle name="集計 7 2 5 4" xfId="44871"/>
    <cellStyle name="集計 7 2 5 5" xfId="44872"/>
    <cellStyle name="集計 7 2 6" xfId="44873"/>
    <cellStyle name="集計 7 2 6 2" xfId="44874"/>
    <cellStyle name="集計 7 2 6 2 2" xfId="44875"/>
    <cellStyle name="集計 7 2 6 2 3" xfId="44876"/>
    <cellStyle name="集計 7 2 6 3" xfId="44877"/>
    <cellStyle name="集計 7 2 6 3 2" xfId="44878"/>
    <cellStyle name="集計 7 2 6 3 3" xfId="44879"/>
    <cellStyle name="集計 7 2 6 4" xfId="44880"/>
    <cellStyle name="集計 7 2 6 5" xfId="44881"/>
    <cellStyle name="集計 7 2 7" xfId="44882"/>
    <cellStyle name="集計 7 2 7 2" xfId="44883"/>
    <cellStyle name="集計 7 2 7 3" xfId="44884"/>
    <cellStyle name="集計 7 2 8" xfId="44885"/>
    <cellStyle name="集計 7 2 9" xfId="44886"/>
    <cellStyle name="集計 7 3" xfId="44887"/>
    <cellStyle name="集計 7 3 10" xfId="44888"/>
    <cellStyle name="集計 7 3 2" xfId="44889"/>
    <cellStyle name="集計 7 3 2 2" xfId="44890"/>
    <cellStyle name="集計 7 3 2 2 2" xfId="44891"/>
    <cellStyle name="集計 7 3 2 2 3" xfId="44892"/>
    <cellStyle name="集計 7 3 2 3" xfId="44893"/>
    <cellStyle name="集計 7 3 2 3 2" xfId="44894"/>
    <cellStyle name="集計 7 3 2 3 3" xfId="44895"/>
    <cellStyle name="集計 7 3 2 4" xfId="44896"/>
    <cellStyle name="集計 7 3 2 5" xfId="44897"/>
    <cellStyle name="集計 7 3 3" xfId="44898"/>
    <cellStyle name="集計 7 3 3 2" xfId="44899"/>
    <cellStyle name="集計 7 3 3 2 2" xfId="44900"/>
    <cellStyle name="集計 7 3 3 2 3" xfId="44901"/>
    <cellStyle name="集計 7 3 3 3" xfId="44902"/>
    <cellStyle name="集計 7 3 3 3 2" xfId="44903"/>
    <cellStyle name="集計 7 3 3 3 3" xfId="44904"/>
    <cellStyle name="集計 7 3 3 4" xfId="44905"/>
    <cellStyle name="集計 7 3 3 5" xfId="44906"/>
    <cellStyle name="集計 7 3 4" xfId="44907"/>
    <cellStyle name="集計 7 3 4 2" xfId="44908"/>
    <cellStyle name="集計 7 3 4 2 2" xfId="44909"/>
    <cellStyle name="集計 7 3 4 2 3" xfId="44910"/>
    <cellStyle name="集計 7 3 4 3" xfId="44911"/>
    <cellStyle name="集計 7 3 4 3 2" xfId="44912"/>
    <cellStyle name="集計 7 3 4 3 3" xfId="44913"/>
    <cellStyle name="集計 7 3 4 4" xfId="44914"/>
    <cellStyle name="集計 7 3 4 5" xfId="44915"/>
    <cellStyle name="集計 7 3 5" xfId="44916"/>
    <cellStyle name="集計 7 3 5 2" xfId="44917"/>
    <cellStyle name="集計 7 3 5 2 2" xfId="44918"/>
    <cellStyle name="集計 7 3 5 2 3" xfId="44919"/>
    <cellStyle name="集計 7 3 5 3" xfId="44920"/>
    <cellStyle name="集計 7 3 5 3 2" xfId="44921"/>
    <cellStyle name="集計 7 3 5 3 3" xfId="44922"/>
    <cellStyle name="集計 7 3 5 4" xfId="44923"/>
    <cellStyle name="集計 7 3 5 5" xfId="44924"/>
    <cellStyle name="集計 7 3 6" xfId="44925"/>
    <cellStyle name="集計 7 3 6 2" xfId="44926"/>
    <cellStyle name="集計 7 3 6 2 2" xfId="44927"/>
    <cellStyle name="集計 7 3 6 2 3" xfId="44928"/>
    <cellStyle name="集計 7 3 6 3" xfId="44929"/>
    <cellStyle name="集計 7 3 6 3 2" xfId="44930"/>
    <cellStyle name="集計 7 3 6 3 3" xfId="44931"/>
    <cellStyle name="集計 7 3 6 4" xfId="44932"/>
    <cellStyle name="集計 7 3 6 5" xfId="44933"/>
    <cellStyle name="集計 7 3 7" xfId="44934"/>
    <cellStyle name="集計 7 3 7 2" xfId="44935"/>
    <cellStyle name="集計 7 3 7 3" xfId="44936"/>
    <cellStyle name="集計 7 3 8" xfId="44937"/>
    <cellStyle name="集計 7 3 8 2" xfId="44938"/>
    <cellStyle name="集計 7 3 8 3" xfId="44939"/>
    <cellStyle name="集計 7 3 9" xfId="44940"/>
    <cellStyle name="集計 7 4" xfId="44941"/>
    <cellStyle name="集計 7 4 10" xfId="44942"/>
    <cellStyle name="集計 7 4 2" xfId="44943"/>
    <cellStyle name="集計 7 4 2 2" xfId="44944"/>
    <cellStyle name="集計 7 4 2 2 2" xfId="44945"/>
    <cellStyle name="集計 7 4 2 2 3" xfId="44946"/>
    <cellStyle name="集計 7 4 2 3" xfId="44947"/>
    <cellStyle name="集計 7 4 2 3 2" xfId="44948"/>
    <cellStyle name="集計 7 4 2 3 3" xfId="44949"/>
    <cellStyle name="集計 7 4 2 4" xfId="44950"/>
    <cellStyle name="集計 7 4 2 5" xfId="44951"/>
    <cellStyle name="集計 7 4 3" xfId="44952"/>
    <cellStyle name="集計 7 4 3 2" xfId="44953"/>
    <cellStyle name="集計 7 4 3 2 2" xfId="44954"/>
    <cellStyle name="集計 7 4 3 2 3" xfId="44955"/>
    <cellStyle name="集計 7 4 3 3" xfId="44956"/>
    <cellStyle name="集計 7 4 3 3 2" xfId="44957"/>
    <cellStyle name="集計 7 4 3 3 3" xfId="44958"/>
    <cellStyle name="集計 7 4 3 4" xfId="44959"/>
    <cellStyle name="集計 7 4 3 5" xfId="44960"/>
    <cellStyle name="集計 7 4 4" xfId="44961"/>
    <cellStyle name="集計 7 4 4 2" xfId="44962"/>
    <cellStyle name="集計 7 4 4 2 2" xfId="44963"/>
    <cellStyle name="集計 7 4 4 2 3" xfId="44964"/>
    <cellStyle name="集計 7 4 4 3" xfId="44965"/>
    <cellStyle name="集計 7 4 4 3 2" xfId="44966"/>
    <cellStyle name="集計 7 4 4 3 3" xfId="44967"/>
    <cellStyle name="集計 7 4 4 4" xfId="44968"/>
    <cellStyle name="集計 7 4 4 5" xfId="44969"/>
    <cellStyle name="集計 7 4 5" xfId="44970"/>
    <cellStyle name="集計 7 4 5 2" xfId="44971"/>
    <cellStyle name="集計 7 4 5 2 2" xfId="44972"/>
    <cellStyle name="集計 7 4 5 2 3" xfId="44973"/>
    <cellStyle name="集計 7 4 5 3" xfId="44974"/>
    <cellStyle name="集計 7 4 5 3 2" xfId="44975"/>
    <cellStyle name="集計 7 4 5 3 3" xfId="44976"/>
    <cellStyle name="集計 7 4 5 4" xfId="44977"/>
    <cellStyle name="集計 7 4 5 5" xfId="44978"/>
    <cellStyle name="集計 7 4 6" xfId="44979"/>
    <cellStyle name="集計 7 4 6 2" xfId="44980"/>
    <cellStyle name="集計 7 4 6 2 2" xfId="44981"/>
    <cellStyle name="集計 7 4 6 2 3" xfId="44982"/>
    <cellStyle name="集計 7 4 6 3" xfId="44983"/>
    <cellStyle name="集計 7 4 6 3 2" xfId="44984"/>
    <cellStyle name="集計 7 4 6 3 3" xfId="44985"/>
    <cellStyle name="集計 7 4 6 4" xfId="44986"/>
    <cellStyle name="集計 7 4 6 5" xfId="44987"/>
    <cellStyle name="集計 7 4 7" xfId="44988"/>
    <cellStyle name="集計 7 4 7 2" xfId="44989"/>
    <cellStyle name="集計 7 4 7 3" xfId="44990"/>
    <cellStyle name="集計 7 4 8" xfId="44991"/>
    <cellStyle name="集計 7 4 8 2" xfId="44992"/>
    <cellStyle name="集計 7 4 8 3" xfId="44993"/>
    <cellStyle name="集計 7 4 9" xfId="44994"/>
    <cellStyle name="集計 7 5" xfId="44995"/>
    <cellStyle name="集計 7 5 2" xfId="44996"/>
    <cellStyle name="集計 7 5 2 2" xfId="44997"/>
    <cellStyle name="集計 7 5 2 3" xfId="44998"/>
    <cellStyle name="集計 7 5 3" xfId="44999"/>
    <cellStyle name="集計 7 5 3 2" xfId="45000"/>
    <cellStyle name="集計 7 5 3 3" xfId="45001"/>
    <cellStyle name="集計 7 5 4" xfId="45002"/>
    <cellStyle name="集計 7 5 5" xfId="45003"/>
    <cellStyle name="集計 7 6" xfId="45004"/>
    <cellStyle name="集計 7 6 2" xfId="45005"/>
    <cellStyle name="集計 7 6 2 2" xfId="45006"/>
    <cellStyle name="集計 7 6 2 3" xfId="45007"/>
    <cellStyle name="集計 7 6 3" xfId="45008"/>
    <cellStyle name="集計 7 6 3 2" xfId="45009"/>
    <cellStyle name="集計 7 6 3 3" xfId="45010"/>
    <cellStyle name="集計 7 6 4" xfId="45011"/>
    <cellStyle name="集計 7 6 5" xfId="45012"/>
    <cellStyle name="集計 7 7" xfId="45013"/>
    <cellStyle name="集計 7 7 2" xfId="45014"/>
    <cellStyle name="集計 7 7 2 2" xfId="45015"/>
    <cellStyle name="集計 7 7 2 3" xfId="45016"/>
    <cellStyle name="集計 7 7 3" xfId="45017"/>
    <cellStyle name="集計 7 7 3 2" xfId="45018"/>
    <cellStyle name="集計 7 7 3 3" xfId="45019"/>
    <cellStyle name="集計 7 7 4" xfId="45020"/>
    <cellStyle name="集計 7 7 5" xfId="45021"/>
    <cellStyle name="集計 7 8" xfId="45022"/>
    <cellStyle name="集計 7 8 2" xfId="45023"/>
    <cellStyle name="集計 7 8 3" xfId="45024"/>
    <cellStyle name="集計 7 9" xfId="45025"/>
    <cellStyle name="集計 8" xfId="45026"/>
    <cellStyle name="集計 8 10" xfId="45027"/>
    <cellStyle name="集計 8 11" xfId="45028"/>
    <cellStyle name="集計 8 12" xfId="46154"/>
    <cellStyle name="集計 8 13" xfId="46389"/>
    <cellStyle name="集計 8 2" xfId="45029"/>
    <cellStyle name="集計 8 2 10" xfId="46326"/>
    <cellStyle name="集計 8 2 11" xfId="46558"/>
    <cellStyle name="集計 8 2 2" xfId="45030"/>
    <cellStyle name="集計 8 2 2 10" xfId="45031"/>
    <cellStyle name="集計 8 2 2 2" xfId="45032"/>
    <cellStyle name="集計 8 2 2 2 2" xfId="45033"/>
    <cellStyle name="集計 8 2 2 2 2 2" xfId="45034"/>
    <cellStyle name="集計 8 2 2 2 2 3" xfId="45035"/>
    <cellStyle name="集計 8 2 2 2 3" xfId="45036"/>
    <cellStyle name="集計 8 2 2 2 3 2" xfId="45037"/>
    <cellStyle name="集計 8 2 2 2 3 3" xfId="45038"/>
    <cellStyle name="集計 8 2 2 2 4" xfId="45039"/>
    <cellStyle name="集計 8 2 2 2 5" xfId="45040"/>
    <cellStyle name="集計 8 2 2 3" xfId="45041"/>
    <cellStyle name="集計 8 2 2 3 2" xfId="45042"/>
    <cellStyle name="集計 8 2 2 3 2 2" xfId="45043"/>
    <cellStyle name="集計 8 2 2 3 2 3" xfId="45044"/>
    <cellStyle name="集計 8 2 2 3 3" xfId="45045"/>
    <cellStyle name="集計 8 2 2 3 3 2" xfId="45046"/>
    <cellStyle name="集計 8 2 2 3 3 3" xfId="45047"/>
    <cellStyle name="集計 8 2 2 3 4" xfId="45048"/>
    <cellStyle name="集計 8 2 2 3 5" xfId="45049"/>
    <cellStyle name="集計 8 2 2 4" xfId="45050"/>
    <cellStyle name="集計 8 2 2 4 2" xfId="45051"/>
    <cellStyle name="集計 8 2 2 4 2 2" xfId="45052"/>
    <cellStyle name="集計 8 2 2 4 2 3" xfId="45053"/>
    <cellStyle name="集計 8 2 2 4 3" xfId="45054"/>
    <cellStyle name="集計 8 2 2 4 3 2" xfId="45055"/>
    <cellStyle name="集計 8 2 2 4 3 3" xfId="45056"/>
    <cellStyle name="集計 8 2 2 4 4" xfId="45057"/>
    <cellStyle name="集計 8 2 2 4 5" xfId="45058"/>
    <cellStyle name="集計 8 2 2 5" xfId="45059"/>
    <cellStyle name="集計 8 2 2 5 2" xfId="45060"/>
    <cellStyle name="集計 8 2 2 5 2 2" xfId="45061"/>
    <cellStyle name="集計 8 2 2 5 2 3" xfId="45062"/>
    <cellStyle name="集計 8 2 2 5 3" xfId="45063"/>
    <cellStyle name="集計 8 2 2 5 3 2" xfId="45064"/>
    <cellStyle name="集計 8 2 2 5 3 3" xfId="45065"/>
    <cellStyle name="集計 8 2 2 5 4" xfId="45066"/>
    <cellStyle name="集計 8 2 2 5 5" xfId="45067"/>
    <cellStyle name="集計 8 2 2 6" xfId="45068"/>
    <cellStyle name="集計 8 2 2 6 2" xfId="45069"/>
    <cellStyle name="集計 8 2 2 6 2 2" xfId="45070"/>
    <cellStyle name="集計 8 2 2 6 2 3" xfId="45071"/>
    <cellStyle name="集計 8 2 2 6 3" xfId="45072"/>
    <cellStyle name="集計 8 2 2 6 3 2" xfId="45073"/>
    <cellStyle name="集計 8 2 2 6 3 3" xfId="45074"/>
    <cellStyle name="集計 8 2 2 6 4" xfId="45075"/>
    <cellStyle name="集計 8 2 2 6 5" xfId="45076"/>
    <cellStyle name="集計 8 2 2 7" xfId="45077"/>
    <cellStyle name="集計 8 2 2 7 2" xfId="45078"/>
    <cellStyle name="集計 8 2 2 7 3" xfId="45079"/>
    <cellStyle name="集計 8 2 2 8" xfId="45080"/>
    <cellStyle name="集計 8 2 2 8 2" xfId="45081"/>
    <cellStyle name="集計 8 2 2 8 3" xfId="45082"/>
    <cellStyle name="集計 8 2 2 9" xfId="45083"/>
    <cellStyle name="集計 8 2 3" xfId="45084"/>
    <cellStyle name="集計 8 2 3 10" xfId="45085"/>
    <cellStyle name="集計 8 2 3 2" xfId="45086"/>
    <cellStyle name="集計 8 2 3 2 2" xfId="45087"/>
    <cellStyle name="集計 8 2 3 2 2 2" xfId="45088"/>
    <cellStyle name="集計 8 2 3 2 2 3" xfId="45089"/>
    <cellStyle name="集計 8 2 3 2 3" xfId="45090"/>
    <cellStyle name="集計 8 2 3 2 3 2" xfId="45091"/>
    <cellStyle name="集計 8 2 3 2 3 3" xfId="45092"/>
    <cellStyle name="集計 8 2 3 2 4" xfId="45093"/>
    <cellStyle name="集計 8 2 3 2 5" xfId="45094"/>
    <cellStyle name="集計 8 2 3 3" xfId="45095"/>
    <cellStyle name="集計 8 2 3 3 2" xfId="45096"/>
    <cellStyle name="集計 8 2 3 3 2 2" xfId="45097"/>
    <cellStyle name="集計 8 2 3 3 2 3" xfId="45098"/>
    <cellStyle name="集計 8 2 3 3 3" xfId="45099"/>
    <cellStyle name="集計 8 2 3 3 3 2" xfId="45100"/>
    <cellStyle name="集計 8 2 3 3 3 3" xfId="45101"/>
    <cellStyle name="集計 8 2 3 3 4" xfId="45102"/>
    <cellStyle name="集計 8 2 3 3 5" xfId="45103"/>
    <cellStyle name="集計 8 2 3 4" xfId="45104"/>
    <cellStyle name="集計 8 2 3 4 2" xfId="45105"/>
    <cellStyle name="集計 8 2 3 4 2 2" xfId="45106"/>
    <cellStyle name="集計 8 2 3 4 2 3" xfId="45107"/>
    <cellStyle name="集計 8 2 3 4 3" xfId="45108"/>
    <cellStyle name="集計 8 2 3 4 3 2" xfId="45109"/>
    <cellStyle name="集計 8 2 3 4 3 3" xfId="45110"/>
    <cellStyle name="集計 8 2 3 4 4" xfId="45111"/>
    <cellStyle name="集計 8 2 3 4 5" xfId="45112"/>
    <cellStyle name="集計 8 2 3 5" xfId="45113"/>
    <cellStyle name="集計 8 2 3 5 2" xfId="45114"/>
    <cellStyle name="集計 8 2 3 5 2 2" xfId="45115"/>
    <cellStyle name="集計 8 2 3 5 2 3" xfId="45116"/>
    <cellStyle name="集計 8 2 3 5 3" xfId="45117"/>
    <cellStyle name="集計 8 2 3 5 3 2" xfId="45118"/>
    <cellStyle name="集計 8 2 3 5 3 3" xfId="45119"/>
    <cellStyle name="集計 8 2 3 5 4" xfId="45120"/>
    <cellStyle name="集計 8 2 3 5 5" xfId="45121"/>
    <cellStyle name="集計 8 2 3 6" xfId="45122"/>
    <cellStyle name="集計 8 2 3 6 2" xfId="45123"/>
    <cellStyle name="集計 8 2 3 6 2 2" xfId="45124"/>
    <cellStyle name="集計 8 2 3 6 2 3" xfId="45125"/>
    <cellStyle name="集計 8 2 3 6 3" xfId="45126"/>
    <cellStyle name="集計 8 2 3 6 3 2" xfId="45127"/>
    <cellStyle name="集計 8 2 3 6 3 3" xfId="45128"/>
    <cellStyle name="集計 8 2 3 6 4" xfId="45129"/>
    <cellStyle name="集計 8 2 3 6 5" xfId="45130"/>
    <cellStyle name="集計 8 2 3 7" xfId="45131"/>
    <cellStyle name="集計 8 2 3 7 2" xfId="45132"/>
    <cellStyle name="集計 8 2 3 7 3" xfId="45133"/>
    <cellStyle name="集計 8 2 3 8" xfId="45134"/>
    <cellStyle name="集計 8 2 3 8 2" xfId="45135"/>
    <cellStyle name="集計 8 2 3 8 3" xfId="45136"/>
    <cellStyle name="集計 8 2 3 9" xfId="45137"/>
    <cellStyle name="集計 8 2 4" xfId="45138"/>
    <cellStyle name="集計 8 2 4 2" xfId="45139"/>
    <cellStyle name="集計 8 2 4 2 2" xfId="45140"/>
    <cellStyle name="集計 8 2 4 2 3" xfId="45141"/>
    <cellStyle name="集計 8 2 4 3" xfId="45142"/>
    <cellStyle name="集計 8 2 4 3 2" xfId="45143"/>
    <cellStyle name="集計 8 2 4 3 3" xfId="45144"/>
    <cellStyle name="集計 8 2 4 4" xfId="45145"/>
    <cellStyle name="集計 8 2 4 5" xfId="45146"/>
    <cellStyle name="集計 8 2 5" xfId="45147"/>
    <cellStyle name="集計 8 2 5 2" xfId="45148"/>
    <cellStyle name="集計 8 2 5 2 2" xfId="45149"/>
    <cellStyle name="集計 8 2 5 2 3" xfId="45150"/>
    <cellStyle name="集計 8 2 5 3" xfId="45151"/>
    <cellStyle name="集計 8 2 5 3 2" xfId="45152"/>
    <cellStyle name="集計 8 2 5 3 3" xfId="45153"/>
    <cellStyle name="集計 8 2 5 4" xfId="45154"/>
    <cellStyle name="集計 8 2 5 5" xfId="45155"/>
    <cellStyle name="集計 8 2 6" xfId="45156"/>
    <cellStyle name="集計 8 2 6 2" xfId="45157"/>
    <cellStyle name="集計 8 2 6 2 2" xfId="45158"/>
    <cellStyle name="集計 8 2 6 2 3" xfId="45159"/>
    <cellStyle name="集計 8 2 6 3" xfId="45160"/>
    <cellStyle name="集計 8 2 6 3 2" xfId="45161"/>
    <cellStyle name="集計 8 2 6 3 3" xfId="45162"/>
    <cellStyle name="集計 8 2 6 4" xfId="45163"/>
    <cellStyle name="集計 8 2 6 5" xfId="45164"/>
    <cellStyle name="集計 8 2 7" xfId="45165"/>
    <cellStyle name="集計 8 2 7 2" xfId="45166"/>
    <cellStyle name="集計 8 2 7 3" xfId="45167"/>
    <cellStyle name="集計 8 2 8" xfId="45168"/>
    <cellStyle name="集計 8 2 9" xfId="45169"/>
    <cellStyle name="集計 8 3" xfId="45170"/>
    <cellStyle name="集計 8 3 10" xfId="45171"/>
    <cellStyle name="集計 8 3 2" xfId="45172"/>
    <cellStyle name="集計 8 3 2 2" xfId="45173"/>
    <cellStyle name="集計 8 3 2 2 2" xfId="45174"/>
    <cellStyle name="集計 8 3 2 2 3" xfId="45175"/>
    <cellStyle name="集計 8 3 2 3" xfId="45176"/>
    <cellStyle name="集計 8 3 2 3 2" xfId="45177"/>
    <cellStyle name="集計 8 3 2 3 3" xfId="45178"/>
    <cellStyle name="集計 8 3 2 4" xfId="45179"/>
    <cellStyle name="集計 8 3 2 5" xfId="45180"/>
    <cellStyle name="集計 8 3 3" xfId="45181"/>
    <cellStyle name="集計 8 3 3 2" xfId="45182"/>
    <cellStyle name="集計 8 3 3 2 2" xfId="45183"/>
    <cellStyle name="集計 8 3 3 2 3" xfId="45184"/>
    <cellStyle name="集計 8 3 3 3" xfId="45185"/>
    <cellStyle name="集計 8 3 3 3 2" xfId="45186"/>
    <cellStyle name="集計 8 3 3 3 3" xfId="45187"/>
    <cellStyle name="集計 8 3 3 4" xfId="45188"/>
    <cellStyle name="集計 8 3 3 5" xfId="45189"/>
    <cellStyle name="集計 8 3 4" xfId="45190"/>
    <cellStyle name="集計 8 3 4 2" xfId="45191"/>
    <cellStyle name="集計 8 3 4 2 2" xfId="45192"/>
    <cellStyle name="集計 8 3 4 2 3" xfId="45193"/>
    <cellStyle name="集計 8 3 4 3" xfId="45194"/>
    <cellStyle name="集計 8 3 4 3 2" xfId="45195"/>
    <cellStyle name="集計 8 3 4 3 3" xfId="45196"/>
    <cellStyle name="集計 8 3 4 4" xfId="45197"/>
    <cellStyle name="集計 8 3 4 5" xfId="45198"/>
    <cellStyle name="集計 8 3 5" xfId="45199"/>
    <cellStyle name="集計 8 3 5 2" xfId="45200"/>
    <cellStyle name="集計 8 3 5 2 2" xfId="45201"/>
    <cellStyle name="集計 8 3 5 2 3" xfId="45202"/>
    <cellStyle name="集計 8 3 5 3" xfId="45203"/>
    <cellStyle name="集計 8 3 5 3 2" xfId="45204"/>
    <cellStyle name="集計 8 3 5 3 3" xfId="45205"/>
    <cellStyle name="集計 8 3 5 4" xfId="45206"/>
    <cellStyle name="集計 8 3 5 5" xfId="45207"/>
    <cellStyle name="集計 8 3 6" xfId="45208"/>
    <cellStyle name="集計 8 3 6 2" xfId="45209"/>
    <cellStyle name="集計 8 3 6 2 2" xfId="45210"/>
    <cellStyle name="集計 8 3 6 2 3" xfId="45211"/>
    <cellStyle name="集計 8 3 6 3" xfId="45212"/>
    <cellStyle name="集計 8 3 6 3 2" xfId="45213"/>
    <cellStyle name="集計 8 3 6 3 3" xfId="45214"/>
    <cellStyle name="集計 8 3 6 4" xfId="45215"/>
    <cellStyle name="集計 8 3 6 5" xfId="45216"/>
    <cellStyle name="集計 8 3 7" xfId="45217"/>
    <cellStyle name="集計 8 3 7 2" xfId="45218"/>
    <cellStyle name="集計 8 3 7 3" xfId="45219"/>
    <cellStyle name="集計 8 3 8" xfId="45220"/>
    <cellStyle name="集計 8 3 8 2" xfId="45221"/>
    <cellStyle name="集計 8 3 8 3" xfId="45222"/>
    <cellStyle name="集計 8 3 9" xfId="45223"/>
    <cellStyle name="集計 8 4" xfId="45224"/>
    <cellStyle name="集計 8 4 10" xfId="45225"/>
    <cellStyle name="集計 8 4 2" xfId="45226"/>
    <cellStyle name="集計 8 4 2 2" xfId="45227"/>
    <cellStyle name="集計 8 4 2 2 2" xfId="45228"/>
    <cellStyle name="集計 8 4 2 2 3" xfId="45229"/>
    <cellStyle name="集計 8 4 2 3" xfId="45230"/>
    <cellStyle name="集計 8 4 2 3 2" xfId="45231"/>
    <cellStyle name="集計 8 4 2 3 3" xfId="45232"/>
    <cellStyle name="集計 8 4 2 4" xfId="45233"/>
    <cellStyle name="集計 8 4 2 5" xfId="45234"/>
    <cellStyle name="集計 8 4 3" xfId="45235"/>
    <cellStyle name="集計 8 4 3 2" xfId="45236"/>
    <cellStyle name="集計 8 4 3 2 2" xfId="45237"/>
    <cellStyle name="集計 8 4 3 2 3" xfId="45238"/>
    <cellStyle name="集計 8 4 3 3" xfId="45239"/>
    <cellStyle name="集計 8 4 3 3 2" xfId="45240"/>
    <cellStyle name="集計 8 4 3 3 3" xfId="45241"/>
    <cellStyle name="集計 8 4 3 4" xfId="45242"/>
    <cellStyle name="集計 8 4 3 5" xfId="45243"/>
    <cellStyle name="集計 8 4 4" xfId="45244"/>
    <cellStyle name="集計 8 4 4 2" xfId="45245"/>
    <cellStyle name="集計 8 4 4 2 2" xfId="45246"/>
    <cellStyle name="集計 8 4 4 2 3" xfId="45247"/>
    <cellStyle name="集計 8 4 4 3" xfId="45248"/>
    <cellStyle name="集計 8 4 4 3 2" xfId="45249"/>
    <cellStyle name="集計 8 4 4 3 3" xfId="45250"/>
    <cellStyle name="集計 8 4 4 4" xfId="45251"/>
    <cellStyle name="集計 8 4 4 5" xfId="45252"/>
    <cellStyle name="集計 8 4 5" xfId="45253"/>
    <cellStyle name="集計 8 4 5 2" xfId="45254"/>
    <cellStyle name="集計 8 4 5 2 2" xfId="45255"/>
    <cellStyle name="集計 8 4 5 2 3" xfId="45256"/>
    <cellStyle name="集計 8 4 5 3" xfId="45257"/>
    <cellStyle name="集計 8 4 5 3 2" xfId="45258"/>
    <cellStyle name="集計 8 4 5 3 3" xfId="45259"/>
    <cellStyle name="集計 8 4 5 4" xfId="45260"/>
    <cellStyle name="集計 8 4 5 5" xfId="45261"/>
    <cellStyle name="集計 8 4 6" xfId="45262"/>
    <cellStyle name="集計 8 4 6 2" xfId="45263"/>
    <cellStyle name="集計 8 4 6 2 2" xfId="45264"/>
    <cellStyle name="集計 8 4 6 2 3" xfId="45265"/>
    <cellStyle name="集計 8 4 6 3" xfId="45266"/>
    <cellStyle name="集計 8 4 6 3 2" xfId="45267"/>
    <cellStyle name="集計 8 4 6 3 3" xfId="45268"/>
    <cellStyle name="集計 8 4 6 4" xfId="45269"/>
    <cellStyle name="集計 8 4 6 5" xfId="45270"/>
    <cellStyle name="集計 8 4 7" xfId="45271"/>
    <cellStyle name="集計 8 4 7 2" xfId="45272"/>
    <cellStyle name="集計 8 4 7 3" xfId="45273"/>
    <cellStyle name="集計 8 4 8" xfId="45274"/>
    <cellStyle name="集計 8 4 8 2" xfId="45275"/>
    <cellStyle name="集計 8 4 8 3" xfId="45276"/>
    <cellStyle name="集計 8 4 9" xfId="45277"/>
    <cellStyle name="集計 8 5" xfId="45278"/>
    <cellStyle name="集計 8 5 2" xfId="45279"/>
    <cellStyle name="集計 8 5 2 2" xfId="45280"/>
    <cellStyle name="集計 8 5 2 3" xfId="45281"/>
    <cellStyle name="集計 8 5 3" xfId="45282"/>
    <cellStyle name="集計 8 5 3 2" xfId="45283"/>
    <cellStyle name="集計 8 5 3 3" xfId="45284"/>
    <cellStyle name="集計 8 5 4" xfId="45285"/>
    <cellStyle name="集計 8 5 5" xfId="45286"/>
    <cellStyle name="集計 8 6" xfId="45287"/>
    <cellStyle name="集計 8 6 2" xfId="45288"/>
    <cellStyle name="集計 8 6 2 2" xfId="45289"/>
    <cellStyle name="集計 8 6 2 3" xfId="45290"/>
    <cellStyle name="集計 8 6 3" xfId="45291"/>
    <cellStyle name="集計 8 6 3 2" xfId="45292"/>
    <cellStyle name="集計 8 6 3 3" xfId="45293"/>
    <cellStyle name="集計 8 6 4" xfId="45294"/>
    <cellStyle name="集計 8 6 5" xfId="45295"/>
    <cellStyle name="集計 8 7" xfId="45296"/>
    <cellStyle name="集計 8 7 2" xfId="45297"/>
    <cellStyle name="集計 8 7 2 2" xfId="45298"/>
    <cellStyle name="集計 8 7 2 3" xfId="45299"/>
    <cellStyle name="集計 8 7 3" xfId="45300"/>
    <cellStyle name="集計 8 7 3 2" xfId="45301"/>
    <cellStyle name="集計 8 7 3 3" xfId="45302"/>
    <cellStyle name="集計 8 7 4" xfId="45303"/>
    <cellStyle name="集計 8 7 5" xfId="45304"/>
    <cellStyle name="集計 8 8" xfId="45305"/>
    <cellStyle name="集計 8 8 2" xfId="45306"/>
    <cellStyle name="集計 8 8 3" xfId="45307"/>
    <cellStyle name="集計 8 9" xfId="45308"/>
    <cellStyle name="集計 9" xfId="45309"/>
    <cellStyle name="集計 9 10" xfId="45310"/>
    <cellStyle name="集計 9 11" xfId="45311"/>
    <cellStyle name="集計 9 12" xfId="46155"/>
    <cellStyle name="集計 9 13" xfId="46390"/>
    <cellStyle name="集計 9 2" xfId="45312"/>
    <cellStyle name="集計 9 2 10" xfId="46327"/>
    <cellStyle name="集計 9 2 11" xfId="46559"/>
    <cellStyle name="集計 9 2 2" xfId="45313"/>
    <cellStyle name="集計 9 2 2 10" xfId="45314"/>
    <cellStyle name="集計 9 2 2 2" xfId="45315"/>
    <cellStyle name="集計 9 2 2 2 2" xfId="45316"/>
    <cellStyle name="集計 9 2 2 2 2 2" xfId="45317"/>
    <cellStyle name="集計 9 2 2 2 2 3" xfId="45318"/>
    <cellStyle name="集計 9 2 2 2 3" xfId="45319"/>
    <cellStyle name="集計 9 2 2 2 3 2" xfId="45320"/>
    <cellStyle name="集計 9 2 2 2 3 3" xfId="45321"/>
    <cellStyle name="集計 9 2 2 2 4" xfId="45322"/>
    <cellStyle name="集計 9 2 2 2 5" xfId="45323"/>
    <cellStyle name="集計 9 2 2 3" xfId="45324"/>
    <cellStyle name="集計 9 2 2 3 2" xfId="45325"/>
    <cellStyle name="集計 9 2 2 3 2 2" xfId="45326"/>
    <cellStyle name="集計 9 2 2 3 2 3" xfId="45327"/>
    <cellStyle name="集計 9 2 2 3 3" xfId="45328"/>
    <cellStyle name="集計 9 2 2 3 3 2" xfId="45329"/>
    <cellStyle name="集計 9 2 2 3 3 3" xfId="45330"/>
    <cellStyle name="集計 9 2 2 3 4" xfId="45331"/>
    <cellStyle name="集計 9 2 2 3 5" xfId="45332"/>
    <cellStyle name="集計 9 2 2 4" xfId="45333"/>
    <cellStyle name="集計 9 2 2 4 2" xfId="45334"/>
    <cellStyle name="集計 9 2 2 4 2 2" xfId="45335"/>
    <cellStyle name="集計 9 2 2 4 2 3" xfId="45336"/>
    <cellStyle name="集計 9 2 2 4 3" xfId="45337"/>
    <cellStyle name="集計 9 2 2 4 3 2" xfId="45338"/>
    <cellStyle name="集計 9 2 2 4 3 3" xfId="45339"/>
    <cellStyle name="集計 9 2 2 4 4" xfId="45340"/>
    <cellStyle name="集計 9 2 2 4 5" xfId="45341"/>
    <cellStyle name="集計 9 2 2 5" xfId="45342"/>
    <cellStyle name="集計 9 2 2 5 2" xfId="45343"/>
    <cellStyle name="集計 9 2 2 5 2 2" xfId="45344"/>
    <cellStyle name="集計 9 2 2 5 2 3" xfId="45345"/>
    <cellStyle name="集計 9 2 2 5 3" xfId="45346"/>
    <cellStyle name="集計 9 2 2 5 3 2" xfId="45347"/>
    <cellStyle name="集計 9 2 2 5 3 3" xfId="45348"/>
    <cellStyle name="集計 9 2 2 5 4" xfId="45349"/>
    <cellStyle name="集計 9 2 2 5 5" xfId="45350"/>
    <cellStyle name="集計 9 2 2 6" xfId="45351"/>
    <cellStyle name="集計 9 2 2 6 2" xfId="45352"/>
    <cellStyle name="集計 9 2 2 6 2 2" xfId="45353"/>
    <cellStyle name="集計 9 2 2 6 2 3" xfId="45354"/>
    <cellStyle name="集計 9 2 2 6 3" xfId="45355"/>
    <cellStyle name="集計 9 2 2 6 3 2" xfId="45356"/>
    <cellStyle name="集計 9 2 2 6 3 3" xfId="45357"/>
    <cellStyle name="集計 9 2 2 6 4" xfId="45358"/>
    <cellStyle name="集計 9 2 2 6 5" xfId="45359"/>
    <cellStyle name="集計 9 2 2 7" xfId="45360"/>
    <cellStyle name="集計 9 2 2 7 2" xfId="45361"/>
    <cellStyle name="集計 9 2 2 7 3" xfId="45362"/>
    <cellStyle name="集計 9 2 2 8" xfId="45363"/>
    <cellStyle name="集計 9 2 2 8 2" xfId="45364"/>
    <cellStyle name="集計 9 2 2 8 3" xfId="45365"/>
    <cellStyle name="集計 9 2 2 9" xfId="45366"/>
    <cellStyle name="集計 9 2 3" xfId="45367"/>
    <cellStyle name="集計 9 2 3 10" xfId="45368"/>
    <cellStyle name="集計 9 2 3 2" xfId="45369"/>
    <cellStyle name="集計 9 2 3 2 2" xfId="45370"/>
    <cellStyle name="集計 9 2 3 2 2 2" xfId="45371"/>
    <cellStyle name="集計 9 2 3 2 2 3" xfId="45372"/>
    <cellStyle name="集計 9 2 3 2 3" xfId="45373"/>
    <cellStyle name="集計 9 2 3 2 3 2" xfId="45374"/>
    <cellStyle name="集計 9 2 3 2 3 3" xfId="45375"/>
    <cellStyle name="集計 9 2 3 2 4" xfId="45376"/>
    <cellStyle name="集計 9 2 3 2 5" xfId="45377"/>
    <cellStyle name="集計 9 2 3 3" xfId="45378"/>
    <cellStyle name="集計 9 2 3 3 2" xfId="45379"/>
    <cellStyle name="集計 9 2 3 3 2 2" xfId="45380"/>
    <cellStyle name="集計 9 2 3 3 2 3" xfId="45381"/>
    <cellStyle name="集計 9 2 3 3 3" xfId="45382"/>
    <cellStyle name="集計 9 2 3 3 3 2" xfId="45383"/>
    <cellStyle name="集計 9 2 3 3 3 3" xfId="45384"/>
    <cellStyle name="集計 9 2 3 3 4" xfId="45385"/>
    <cellStyle name="集計 9 2 3 3 5" xfId="45386"/>
    <cellStyle name="集計 9 2 3 4" xfId="45387"/>
    <cellStyle name="集計 9 2 3 4 2" xfId="45388"/>
    <cellStyle name="集計 9 2 3 4 2 2" xfId="45389"/>
    <cellStyle name="集計 9 2 3 4 2 3" xfId="45390"/>
    <cellStyle name="集計 9 2 3 4 3" xfId="45391"/>
    <cellStyle name="集計 9 2 3 4 3 2" xfId="45392"/>
    <cellStyle name="集計 9 2 3 4 3 3" xfId="45393"/>
    <cellStyle name="集計 9 2 3 4 4" xfId="45394"/>
    <cellStyle name="集計 9 2 3 4 5" xfId="45395"/>
    <cellStyle name="集計 9 2 3 5" xfId="45396"/>
    <cellStyle name="集計 9 2 3 5 2" xfId="45397"/>
    <cellStyle name="集計 9 2 3 5 2 2" xfId="45398"/>
    <cellStyle name="集計 9 2 3 5 2 3" xfId="45399"/>
    <cellStyle name="集計 9 2 3 5 3" xfId="45400"/>
    <cellStyle name="集計 9 2 3 5 3 2" xfId="45401"/>
    <cellStyle name="集計 9 2 3 5 3 3" xfId="45402"/>
    <cellStyle name="集計 9 2 3 5 4" xfId="45403"/>
    <cellStyle name="集計 9 2 3 5 5" xfId="45404"/>
    <cellStyle name="集計 9 2 3 6" xfId="45405"/>
    <cellStyle name="集計 9 2 3 6 2" xfId="45406"/>
    <cellStyle name="集計 9 2 3 6 2 2" xfId="45407"/>
    <cellStyle name="集計 9 2 3 6 2 3" xfId="45408"/>
    <cellStyle name="集計 9 2 3 6 3" xfId="45409"/>
    <cellStyle name="集計 9 2 3 6 3 2" xfId="45410"/>
    <cellStyle name="集計 9 2 3 6 3 3" xfId="45411"/>
    <cellStyle name="集計 9 2 3 6 4" xfId="45412"/>
    <cellStyle name="集計 9 2 3 6 5" xfId="45413"/>
    <cellStyle name="集計 9 2 3 7" xfId="45414"/>
    <cellStyle name="集計 9 2 3 7 2" xfId="45415"/>
    <cellStyle name="集計 9 2 3 7 3" xfId="45416"/>
    <cellStyle name="集計 9 2 3 8" xfId="45417"/>
    <cellStyle name="集計 9 2 3 8 2" xfId="45418"/>
    <cellStyle name="集計 9 2 3 8 3" xfId="45419"/>
    <cellStyle name="集計 9 2 3 9" xfId="45420"/>
    <cellStyle name="集計 9 2 4" xfId="45421"/>
    <cellStyle name="集計 9 2 4 2" xfId="45422"/>
    <cellStyle name="集計 9 2 4 2 2" xfId="45423"/>
    <cellStyle name="集計 9 2 4 2 3" xfId="45424"/>
    <cellStyle name="集計 9 2 4 3" xfId="45425"/>
    <cellStyle name="集計 9 2 4 3 2" xfId="45426"/>
    <cellStyle name="集計 9 2 4 3 3" xfId="45427"/>
    <cellStyle name="集計 9 2 4 4" xfId="45428"/>
    <cellStyle name="集計 9 2 4 5" xfId="45429"/>
    <cellStyle name="集計 9 2 5" xfId="45430"/>
    <cellStyle name="集計 9 2 5 2" xfId="45431"/>
    <cellStyle name="集計 9 2 5 2 2" xfId="45432"/>
    <cellStyle name="集計 9 2 5 2 3" xfId="45433"/>
    <cellStyle name="集計 9 2 5 3" xfId="45434"/>
    <cellStyle name="集計 9 2 5 3 2" xfId="45435"/>
    <cellStyle name="集計 9 2 5 3 3" xfId="45436"/>
    <cellStyle name="集計 9 2 5 4" xfId="45437"/>
    <cellStyle name="集計 9 2 5 5" xfId="45438"/>
    <cellStyle name="集計 9 2 6" xfId="45439"/>
    <cellStyle name="集計 9 2 6 2" xfId="45440"/>
    <cellStyle name="集計 9 2 6 2 2" xfId="45441"/>
    <cellStyle name="集計 9 2 6 2 3" xfId="45442"/>
    <cellStyle name="集計 9 2 6 3" xfId="45443"/>
    <cellStyle name="集計 9 2 6 3 2" xfId="45444"/>
    <cellStyle name="集計 9 2 6 3 3" xfId="45445"/>
    <cellStyle name="集計 9 2 6 4" xfId="45446"/>
    <cellStyle name="集計 9 2 6 5" xfId="45447"/>
    <cellStyle name="集計 9 2 7" xfId="45448"/>
    <cellStyle name="集計 9 2 7 2" xfId="45449"/>
    <cellStyle name="集計 9 2 7 3" xfId="45450"/>
    <cellStyle name="集計 9 2 8" xfId="45451"/>
    <cellStyle name="集計 9 2 9" xfId="45452"/>
    <cellStyle name="集計 9 3" xfId="45453"/>
    <cellStyle name="集計 9 3 10" xfId="45454"/>
    <cellStyle name="集計 9 3 2" xfId="45455"/>
    <cellStyle name="集計 9 3 2 2" xfId="45456"/>
    <cellStyle name="集計 9 3 2 2 2" xfId="45457"/>
    <cellStyle name="集計 9 3 2 2 3" xfId="45458"/>
    <cellStyle name="集計 9 3 2 3" xfId="45459"/>
    <cellStyle name="集計 9 3 2 3 2" xfId="45460"/>
    <cellStyle name="集計 9 3 2 3 3" xfId="45461"/>
    <cellStyle name="集計 9 3 2 4" xfId="45462"/>
    <cellStyle name="集計 9 3 2 5" xfId="45463"/>
    <cellStyle name="集計 9 3 3" xfId="45464"/>
    <cellStyle name="集計 9 3 3 2" xfId="45465"/>
    <cellStyle name="集計 9 3 3 2 2" xfId="45466"/>
    <cellStyle name="集計 9 3 3 2 3" xfId="45467"/>
    <cellStyle name="集計 9 3 3 3" xfId="45468"/>
    <cellStyle name="集計 9 3 3 3 2" xfId="45469"/>
    <cellStyle name="集計 9 3 3 3 3" xfId="45470"/>
    <cellStyle name="集計 9 3 3 4" xfId="45471"/>
    <cellStyle name="集計 9 3 3 5" xfId="45472"/>
    <cellStyle name="集計 9 3 4" xfId="45473"/>
    <cellStyle name="集計 9 3 4 2" xfId="45474"/>
    <cellStyle name="集計 9 3 4 2 2" xfId="45475"/>
    <cellStyle name="集計 9 3 4 2 3" xfId="45476"/>
    <cellStyle name="集計 9 3 4 3" xfId="45477"/>
    <cellStyle name="集計 9 3 4 3 2" xfId="45478"/>
    <cellStyle name="集計 9 3 4 3 3" xfId="45479"/>
    <cellStyle name="集計 9 3 4 4" xfId="45480"/>
    <cellStyle name="集計 9 3 4 5" xfId="45481"/>
    <cellStyle name="集計 9 3 5" xfId="45482"/>
    <cellStyle name="集計 9 3 5 2" xfId="45483"/>
    <cellStyle name="集計 9 3 5 2 2" xfId="45484"/>
    <cellStyle name="集計 9 3 5 2 3" xfId="45485"/>
    <cellStyle name="集計 9 3 5 3" xfId="45486"/>
    <cellStyle name="集計 9 3 5 3 2" xfId="45487"/>
    <cellStyle name="集計 9 3 5 3 3" xfId="45488"/>
    <cellStyle name="集計 9 3 5 4" xfId="45489"/>
    <cellStyle name="集計 9 3 5 5" xfId="45490"/>
    <cellStyle name="集計 9 3 6" xfId="45491"/>
    <cellStyle name="集計 9 3 6 2" xfId="45492"/>
    <cellStyle name="集計 9 3 6 2 2" xfId="45493"/>
    <cellStyle name="集計 9 3 6 2 3" xfId="45494"/>
    <cellStyle name="集計 9 3 6 3" xfId="45495"/>
    <cellStyle name="集計 9 3 6 3 2" xfId="45496"/>
    <cellStyle name="集計 9 3 6 3 3" xfId="45497"/>
    <cellStyle name="集計 9 3 6 4" xfId="45498"/>
    <cellStyle name="集計 9 3 6 5" xfId="45499"/>
    <cellStyle name="集計 9 3 7" xfId="45500"/>
    <cellStyle name="集計 9 3 7 2" xfId="45501"/>
    <cellStyle name="集計 9 3 7 3" xfId="45502"/>
    <cellStyle name="集計 9 3 8" xfId="45503"/>
    <cellStyle name="集計 9 3 8 2" xfId="45504"/>
    <cellStyle name="集計 9 3 8 3" xfId="45505"/>
    <cellStyle name="集計 9 3 9" xfId="45506"/>
    <cellStyle name="集計 9 4" xfId="45507"/>
    <cellStyle name="集計 9 4 10" xfId="45508"/>
    <cellStyle name="集計 9 4 2" xfId="45509"/>
    <cellStyle name="集計 9 4 2 2" xfId="45510"/>
    <cellStyle name="集計 9 4 2 2 2" xfId="45511"/>
    <cellStyle name="集計 9 4 2 2 3" xfId="45512"/>
    <cellStyle name="集計 9 4 2 3" xfId="45513"/>
    <cellStyle name="集計 9 4 2 3 2" xfId="45514"/>
    <cellStyle name="集計 9 4 2 3 3" xfId="45515"/>
    <cellStyle name="集計 9 4 2 4" xfId="45516"/>
    <cellStyle name="集計 9 4 2 5" xfId="45517"/>
    <cellStyle name="集計 9 4 3" xfId="45518"/>
    <cellStyle name="集計 9 4 3 2" xfId="45519"/>
    <cellStyle name="集計 9 4 3 2 2" xfId="45520"/>
    <cellStyle name="集計 9 4 3 2 3" xfId="45521"/>
    <cellStyle name="集計 9 4 3 3" xfId="45522"/>
    <cellStyle name="集計 9 4 3 3 2" xfId="45523"/>
    <cellStyle name="集計 9 4 3 3 3" xfId="45524"/>
    <cellStyle name="集計 9 4 3 4" xfId="45525"/>
    <cellStyle name="集計 9 4 3 5" xfId="45526"/>
    <cellStyle name="集計 9 4 4" xfId="45527"/>
    <cellStyle name="集計 9 4 4 2" xfId="45528"/>
    <cellStyle name="集計 9 4 4 2 2" xfId="45529"/>
    <cellStyle name="集計 9 4 4 2 3" xfId="45530"/>
    <cellStyle name="集計 9 4 4 3" xfId="45531"/>
    <cellStyle name="集計 9 4 4 3 2" xfId="45532"/>
    <cellStyle name="集計 9 4 4 3 3" xfId="45533"/>
    <cellStyle name="集計 9 4 4 4" xfId="45534"/>
    <cellStyle name="集計 9 4 4 5" xfId="45535"/>
    <cellStyle name="集計 9 4 5" xfId="45536"/>
    <cellStyle name="集計 9 4 5 2" xfId="45537"/>
    <cellStyle name="集計 9 4 5 2 2" xfId="45538"/>
    <cellStyle name="集計 9 4 5 2 3" xfId="45539"/>
    <cellStyle name="集計 9 4 5 3" xfId="45540"/>
    <cellStyle name="集計 9 4 5 3 2" xfId="45541"/>
    <cellStyle name="集計 9 4 5 3 3" xfId="45542"/>
    <cellStyle name="集計 9 4 5 4" xfId="45543"/>
    <cellStyle name="集計 9 4 5 5" xfId="45544"/>
    <cellStyle name="集計 9 4 6" xfId="45545"/>
    <cellStyle name="集計 9 4 6 2" xfId="45546"/>
    <cellStyle name="集計 9 4 6 2 2" xfId="45547"/>
    <cellStyle name="集計 9 4 6 2 3" xfId="45548"/>
    <cellStyle name="集計 9 4 6 3" xfId="45549"/>
    <cellStyle name="集計 9 4 6 3 2" xfId="45550"/>
    <cellStyle name="集計 9 4 6 3 3" xfId="45551"/>
    <cellStyle name="集計 9 4 6 4" xfId="45552"/>
    <cellStyle name="集計 9 4 6 5" xfId="45553"/>
    <cellStyle name="集計 9 4 7" xfId="45554"/>
    <cellStyle name="集計 9 4 7 2" xfId="45555"/>
    <cellStyle name="集計 9 4 7 3" xfId="45556"/>
    <cellStyle name="集計 9 4 8" xfId="45557"/>
    <cellStyle name="集計 9 4 8 2" xfId="45558"/>
    <cellStyle name="集計 9 4 8 3" xfId="45559"/>
    <cellStyle name="集計 9 4 9" xfId="45560"/>
    <cellStyle name="集計 9 5" xfId="45561"/>
    <cellStyle name="集計 9 5 2" xfId="45562"/>
    <cellStyle name="集計 9 5 2 2" xfId="45563"/>
    <cellStyle name="集計 9 5 2 3" xfId="45564"/>
    <cellStyle name="集計 9 5 3" xfId="45565"/>
    <cellStyle name="集計 9 5 3 2" xfId="45566"/>
    <cellStyle name="集計 9 5 3 3" xfId="45567"/>
    <cellStyle name="集計 9 5 4" xfId="45568"/>
    <cellStyle name="集計 9 5 5" xfId="45569"/>
    <cellStyle name="集計 9 6" xfId="45570"/>
    <cellStyle name="集計 9 6 2" xfId="45571"/>
    <cellStyle name="集計 9 6 2 2" xfId="45572"/>
    <cellStyle name="集計 9 6 2 3" xfId="45573"/>
    <cellStyle name="集計 9 6 3" xfId="45574"/>
    <cellStyle name="集計 9 6 3 2" xfId="45575"/>
    <cellStyle name="集計 9 6 3 3" xfId="45576"/>
    <cellStyle name="集計 9 6 4" xfId="45577"/>
    <cellStyle name="集計 9 6 5" xfId="45578"/>
    <cellStyle name="集計 9 7" xfId="45579"/>
    <cellStyle name="集計 9 7 2" xfId="45580"/>
    <cellStyle name="集計 9 7 2 2" xfId="45581"/>
    <cellStyle name="集計 9 7 2 3" xfId="45582"/>
    <cellStyle name="集計 9 7 3" xfId="45583"/>
    <cellStyle name="集計 9 7 3 2" xfId="45584"/>
    <cellStyle name="集計 9 7 3 3" xfId="45585"/>
    <cellStyle name="集計 9 7 4" xfId="45586"/>
    <cellStyle name="集計 9 7 5" xfId="45587"/>
    <cellStyle name="集計 9 8" xfId="45588"/>
    <cellStyle name="集計 9 8 2" xfId="45589"/>
    <cellStyle name="集計 9 8 3" xfId="45590"/>
    <cellStyle name="集計 9 9" xfId="45591"/>
  </cellStyles>
  <dxfs count="691">
    <dxf>
      <font>
        <color auto="1"/>
      </font>
      <fill>
        <patternFill>
          <bgColor rgb="FFFF99FF"/>
        </patternFill>
      </fill>
    </dxf>
    <dxf>
      <font>
        <color auto="1"/>
      </font>
      <fill>
        <patternFill>
          <bgColor rgb="FFFF99FF"/>
        </patternFill>
      </fill>
    </dxf>
    <dxf>
      <fill>
        <patternFill patternType="solid">
          <bgColor theme="9" tint="0.59999389629810485"/>
        </patternFill>
      </fill>
    </dxf>
    <dxf>
      <alignment vertical="center" readingOrder="0"/>
    </dxf>
    <dxf>
      <alignment vertical="center"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rgb="FFFFC000"/>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wrapText="1" readingOrder="0"/>
    </dxf>
    <dxf>
      <alignment wrapText="1" readingOrder="0"/>
    </dxf>
    <dxf>
      <fill>
        <patternFill patternType="solid">
          <bgColor theme="9" tint="0.59999389629810485"/>
        </patternFill>
      </fill>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horizontal="center" readingOrder="0"/>
    </dxf>
    <dxf>
      <fill>
        <patternFill>
          <bgColor rgb="FFFF0000"/>
        </patternFill>
      </fill>
    </dxf>
    <dxf>
      <fill>
        <patternFill>
          <bgColor rgb="FFFF0000"/>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b/>
        <i val="0"/>
      </font>
      <fill>
        <patternFill>
          <bgColor rgb="FFFFFF99"/>
        </patternFill>
      </fill>
    </dxf>
    <dxf>
      <font>
        <b/>
        <i val="0"/>
        <color rgb="FFFF0000"/>
      </font>
      <fill>
        <patternFill>
          <bgColor theme="0"/>
        </patternFill>
      </fill>
    </dxf>
    <dxf>
      <font>
        <color rgb="FFFF0000"/>
      </font>
      <fill>
        <patternFill>
          <bgColor rgb="FFFFC000"/>
        </patternFill>
      </fill>
    </dxf>
    <dxf>
      <font>
        <b/>
        <i val="0"/>
        <color rgb="FFFF0000"/>
      </font>
      <fill>
        <patternFill>
          <bgColor theme="0"/>
        </patternFill>
      </fill>
    </dxf>
    <dxf>
      <fill>
        <patternFill>
          <bgColor rgb="FFFFFF99"/>
        </patternFill>
      </fill>
    </dxf>
    <dxf>
      <fill>
        <patternFill>
          <bgColor theme="5"/>
        </patternFill>
      </fill>
    </dxf>
    <dxf>
      <fill>
        <patternFill>
          <bgColor theme="9" tint="0.59996337778862885"/>
        </patternFill>
      </fill>
    </dxf>
    <dxf>
      <font>
        <b/>
        <i val="0"/>
      </font>
      <fill>
        <patternFill>
          <bgColor rgb="FFFFFF99"/>
        </patternFill>
      </fill>
    </dxf>
    <dxf>
      <font>
        <b/>
        <i val="0"/>
        <color rgb="FFFF0000"/>
      </font>
      <fill>
        <patternFill>
          <bgColor theme="0"/>
        </patternFill>
      </fill>
    </dxf>
    <dxf>
      <font>
        <b/>
        <i val="0"/>
      </font>
      <fill>
        <patternFill>
          <bgColor rgb="FFFFFF99"/>
        </patternFill>
      </fill>
    </dxf>
    <dxf>
      <font>
        <b/>
        <i val="0"/>
        <color rgb="FFFF0000"/>
      </font>
      <fill>
        <patternFill>
          <bgColor theme="0"/>
        </patternFill>
      </fill>
    </dxf>
    <dxf>
      <font>
        <b/>
        <i val="0"/>
      </font>
      <fill>
        <patternFill>
          <bgColor rgb="FFFFFF99"/>
        </patternFill>
      </fill>
    </dxf>
    <dxf>
      <font>
        <b/>
        <i val="0"/>
        <color rgb="FFFF0000"/>
      </font>
      <fill>
        <patternFill>
          <bgColor theme="0"/>
        </patternFill>
      </fill>
    </dxf>
    <dxf>
      <font>
        <b/>
        <i val="0"/>
      </font>
      <fill>
        <patternFill>
          <bgColor rgb="FFFFFF99"/>
        </patternFill>
      </fill>
    </dxf>
    <dxf>
      <font>
        <b/>
        <i val="0"/>
        <color rgb="FFFF0000"/>
      </font>
      <fill>
        <patternFill>
          <bgColor theme="0"/>
        </patternFill>
      </fill>
    </dxf>
    <dxf>
      <font>
        <b/>
        <i val="0"/>
      </font>
      <fill>
        <patternFill>
          <bgColor rgb="FFFFFF99"/>
        </patternFill>
      </fill>
    </dxf>
    <dxf>
      <font>
        <b/>
        <i val="0"/>
        <color rgb="FFFF0000"/>
      </font>
      <fill>
        <patternFill>
          <bgColor theme="0"/>
        </patternFill>
      </fill>
    </dxf>
    <dxf>
      <fill>
        <patternFill>
          <bgColor theme="5" tint="0.59996337778862885"/>
        </patternFill>
      </fill>
    </dxf>
    <dxf>
      <font>
        <b/>
        <i val="0"/>
      </font>
      <fill>
        <patternFill>
          <bgColor rgb="FFFFFF99"/>
        </patternFill>
      </fill>
    </dxf>
    <dxf>
      <font>
        <b/>
        <i val="0"/>
        <color rgb="FFFF0000"/>
      </font>
      <fill>
        <patternFill>
          <bgColor theme="0"/>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protection locked="1" hidden="0"/>
    </dxf>
    <dxf>
      <font>
        <b val="0"/>
        <i val="0"/>
        <strike val="0"/>
        <condense val="0"/>
        <extend val="0"/>
        <outline val="0"/>
        <shadow val="0"/>
        <u val="none"/>
        <vertAlign val="baseline"/>
        <sz val="9"/>
        <color indexed="8"/>
        <name val="ＭＳ Ｐ明朝"/>
        <scheme val="none"/>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thin">
          <color indexed="64"/>
        </left>
        <right/>
        <top/>
        <bottom/>
        <vertical/>
        <horizontal/>
      </border>
      <protection locked="1" hidden="0"/>
    </dxf>
    <dxf>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strike val="0"/>
        <outline val="0"/>
        <shadow val="0"/>
        <u val="none"/>
        <vertAlign val="baseline"/>
        <sz val="11"/>
        <color rgb="FF0070C0"/>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protection locked="1" hidden="0"/>
    </dxf>
    <dxf>
      <font>
        <sz val="12"/>
        <color indexed="8"/>
        <name val="Calibri"/>
        <scheme val="minor"/>
      </font>
      <fill>
        <patternFill patternType="none">
          <fgColor indexed="64"/>
          <bgColor indexed="65"/>
        </patternFill>
      </fill>
      <border outline="0">
        <left/>
        <right style="hair">
          <color auto="1"/>
        </right>
      </border>
      <protection locked="1" hidden="0"/>
    </dxf>
    <dxf>
      <font>
        <b val="0"/>
        <i val="0"/>
        <strike val="0"/>
        <condense val="0"/>
        <extend val="0"/>
        <outline val="0"/>
        <shadow val="0"/>
        <u val="none"/>
        <vertAlign val="baseline"/>
        <sz val="12"/>
        <color rgb="FFFF0000"/>
        <name val="Calibri"/>
        <scheme val="minor"/>
      </font>
      <numFmt numFmtId="22" formatCode="mmm\-yy"/>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right style="thin">
          <color indexed="8"/>
        </right>
        <top style="hair">
          <color indexed="8"/>
        </top>
        <bottom style="hair">
          <color indexed="8"/>
        </bottom>
      </border>
    </dxf>
    <dxf>
      <font>
        <b val="0"/>
        <i val="0"/>
        <strike val="0"/>
        <condense val="0"/>
        <extend val="0"/>
        <outline val="0"/>
        <shadow val="0"/>
        <u val="none"/>
        <vertAlign val="baseline"/>
        <sz val="12"/>
        <color rgb="FFFF0000"/>
        <name val="Calibri"/>
        <scheme val="minor"/>
      </font>
      <numFmt numFmtId="22" formatCode="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1" hidden="0"/>
    </dxf>
    <dxf>
      <font>
        <b val="0"/>
        <i val="0"/>
        <strike val="0"/>
        <condense val="0"/>
        <extend val="0"/>
        <outline val="0"/>
        <shadow val="0"/>
        <u val="none"/>
        <vertAlign val="baseline"/>
        <sz val="12"/>
        <color indexed="8"/>
        <name val="Calibri"/>
        <scheme val="minor"/>
      </font>
      <numFmt numFmtId="164" formatCode="[$-409]mmm\-yy;@"/>
      <fill>
        <patternFill patternType="none">
          <fgColor indexed="64"/>
          <bgColor indexed="65"/>
        </patternFill>
      </fill>
      <alignment horizontal="general" vertical="center" textRotation="0" wrapText="0" indent="0" justifyLastLine="0" shrinkToFit="0" readingOrder="0"/>
      <border diagonalUp="0" diagonalDown="0" outline="0">
        <left/>
        <right/>
        <top style="thin">
          <color indexed="8"/>
        </top>
        <bottom style="thin">
          <color indexed="8"/>
        </bottom>
      </border>
      <protection locked="1" hidden="0"/>
    </dxf>
    <dxf>
      <font>
        <b val="0"/>
        <sz val="12"/>
        <color rgb="FFFF0000"/>
        <name val="Calibri"/>
        <scheme val="minor"/>
      </font>
      <numFmt numFmtId="169" formatCode="_(* #,##0.0_);_(* \(#,##0.0\);_(* &quot;-&quot;??_);_(@_)"/>
      <fill>
        <patternFill patternType="solid">
          <fgColor indexed="64"/>
          <bgColor rgb="FF66FF66"/>
        </patternFill>
      </fill>
      <alignment horizontal="center" vertical="center" textRotation="0" wrapText="0" indent="0" justifyLastLine="0" shrinkToFit="0" readingOrder="0"/>
      <border diagonalUp="0" diagonalDown="0" outline="0">
        <left/>
        <right/>
        <top style="hair">
          <color auto="1"/>
        </top>
        <bottom style="hair">
          <color auto="1"/>
        </bottom>
      </border>
    </dxf>
    <dxf>
      <font>
        <b val="0"/>
        <i val="0"/>
        <strike val="0"/>
        <condense val="0"/>
        <extend val="0"/>
        <outline val="0"/>
        <shadow val="0"/>
        <u val="none"/>
        <vertAlign val="baseline"/>
        <sz val="12"/>
        <color rgb="FFFF0000"/>
        <name val="Calibri"/>
        <scheme val="none"/>
      </font>
      <numFmt numFmtId="22" formatCode="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auto="1"/>
        </top>
        <bottom style="hair">
          <color auto="1"/>
        </bottom>
      </border>
      <protection locked="1" hidden="0"/>
    </dxf>
    <dxf>
      <font>
        <b val="0"/>
        <i val="0"/>
        <strike val="0"/>
        <condense val="0"/>
        <extend val="0"/>
        <outline val="0"/>
        <shadow val="0"/>
        <u val="none"/>
        <vertAlign val="baseline"/>
        <sz val="12"/>
        <color rgb="FFFF0000"/>
        <name val="Calibri"/>
        <scheme val="none"/>
      </font>
      <numFmt numFmtId="22" formatCode="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auto="1"/>
        </top>
        <bottom style="hair">
          <color auto="1"/>
        </bottom>
      </border>
      <protection locked="1" hidden="0"/>
    </dxf>
    <dxf>
      <font>
        <b val="0"/>
        <i val="0"/>
        <strike val="0"/>
        <condense val="0"/>
        <extend val="0"/>
        <outline val="0"/>
        <shadow val="0"/>
        <u val="none"/>
        <vertAlign val="baseline"/>
        <sz val="12"/>
        <color rgb="FFFF0000"/>
        <name val="Calibri"/>
        <scheme val="none"/>
      </font>
      <numFmt numFmtId="22" formatCode="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auto="1"/>
        </top>
        <bottom style="hair">
          <color auto="1"/>
        </bottom>
      </border>
      <protection locked="1" hidden="0"/>
    </dxf>
    <dxf>
      <font>
        <b val="0"/>
        <i val="0"/>
        <strike val="0"/>
        <condense val="0"/>
        <extend val="0"/>
        <outline val="0"/>
        <shadow val="0"/>
        <u val="none"/>
        <vertAlign val="baseline"/>
        <sz val="12"/>
        <color rgb="FFFF0000"/>
        <name val="Calibri"/>
        <scheme val="none"/>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auto="1"/>
        </top>
        <bottom style="hair">
          <color auto="1"/>
        </bottom>
      </border>
      <protection locked="1" hidden="0"/>
    </dxf>
    <dxf>
      <font>
        <b val="0"/>
        <i val="0"/>
        <strike val="0"/>
        <condense val="0"/>
        <extend val="0"/>
        <outline val="0"/>
        <shadow val="0"/>
        <u val="none"/>
        <vertAlign val="baseline"/>
        <sz val="12"/>
        <color rgb="FFFF0000"/>
        <name val="Calibri"/>
        <scheme val="none"/>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auto="1"/>
        </top>
        <bottom style="hair">
          <color auto="1"/>
        </bottom>
      </border>
      <protection locked="1" hidden="0"/>
    </dxf>
    <dxf>
      <font>
        <b val="0"/>
        <i val="0"/>
        <strike val="0"/>
        <condense val="0"/>
        <extend val="0"/>
        <outline val="0"/>
        <shadow val="0"/>
        <u val="none"/>
        <vertAlign val="baseline"/>
        <sz val="12"/>
        <color rgb="FFFF0000"/>
        <name val="Calibri"/>
        <scheme val="none"/>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auto="1"/>
        </top>
        <bottom style="hair">
          <color auto="1"/>
        </bottom>
      </border>
      <protection locked="1" hidden="0"/>
    </dxf>
    <dxf>
      <font>
        <b val="0"/>
        <i val="0"/>
        <strike val="0"/>
        <condense val="0"/>
        <extend val="0"/>
        <outline val="0"/>
        <shadow val="0"/>
        <u val="none"/>
        <vertAlign val="baseline"/>
        <sz val="12"/>
        <color indexed="8"/>
        <name val="Calibri"/>
        <scheme val="none"/>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style="thin">
          <color indexed="8"/>
        </left>
        <right/>
        <top style="hair">
          <color auto="1"/>
        </top>
        <bottom style="hair">
          <color auto="1"/>
        </bottom>
      </border>
      <protection locked="1" hidden="0"/>
    </dxf>
    <dxf>
      <font>
        <b val="0"/>
        <i val="0"/>
        <strike val="0"/>
        <condense val="0"/>
        <extend val="0"/>
        <outline val="0"/>
        <shadow val="0"/>
        <u val="none"/>
        <vertAlign val="baseline"/>
        <sz val="12"/>
        <color auto="1"/>
        <name val="Calibri"/>
        <scheme val="none"/>
      </font>
      <numFmt numFmtId="178" formatCode="dd\-mmm\-yy"/>
      <fill>
        <patternFill patternType="none">
          <fgColor indexed="64"/>
          <bgColor auto="1"/>
        </patternFill>
      </fill>
      <alignment horizontal="center" vertical="center"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8"/>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numFmt numFmtId="3" formatCode="#,##0"/>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numFmt numFmtId="3" formatCode="#,##0"/>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numFmt numFmtId="3" formatCode="#,##0"/>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numFmt numFmtId="13" formatCode="0%"/>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general" vertical="bottom" textRotation="0" wrapText="0" indent="0" justifyLastLine="0" shrinkToFit="0" readingOrder="0"/>
      <border diagonalUp="0" diagonalDown="0" outline="0">
        <left/>
        <right/>
        <top style="thin">
          <color indexed="8"/>
        </top>
        <bottom style="thin">
          <color indexed="8"/>
        </bottom>
      </border>
      <protection locked="1" hidden="0"/>
    </dxf>
    <dxf>
      <font>
        <b val="0"/>
        <i val="0"/>
        <strike val="0"/>
        <condense val="0"/>
        <extend val="0"/>
        <outline val="0"/>
        <shadow val="0"/>
        <u val="none"/>
        <vertAlign val="baseline"/>
        <sz val="12"/>
        <color auto="1"/>
        <name val="Calibri"/>
        <scheme val="none"/>
      </font>
      <fill>
        <patternFill patternType="none">
          <fgColor indexed="64"/>
          <bgColor indexed="65"/>
        </patternFill>
      </fill>
      <alignment horizontal="center" vertical="bottom" textRotation="0" wrapText="0" indent="0" justifyLastLine="0" shrinkToFit="0" readingOrder="0"/>
      <border diagonalUp="0" diagonalDown="0" outline="0">
        <left style="thin">
          <color auto="1"/>
        </left>
        <right/>
        <top style="hair">
          <color auto="1"/>
        </top>
        <bottom style="hair">
          <color auto="1"/>
        </bottom>
      </border>
      <protection locked="1" hidden="0"/>
    </dxf>
    <dxf>
      <border outline="0">
        <right style="thin">
          <color indexed="8"/>
        </right>
      </border>
    </dxf>
    <dxf>
      <font>
        <b val="0"/>
        <i val="0"/>
        <strike val="0"/>
        <condense val="0"/>
        <extend val="0"/>
        <outline val="0"/>
        <shadow val="0"/>
        <u val="none"/>
        <vertAlign val="baseline"/>
        <sz val="9"/>
        <color indexed="8"/>
        <name val="ＭＳ Ｐ明朝"/>
        <scheme val="none"/>
      </font>
      <fill>
        <patternFill patternType="none">
          <fgColor indexed="64"/>
          <bgColor indexed="65"/>
        </patternFill>
      </fill>
      <alignment horizontal="general" vertical="center" textRotation="0" wrapText="0" indent="0" justifyLastLine="0" shrinkToFit="1" readingOrder="0"/>
      <protection locked="1" hidden="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alignment horizontal="general" vertical="center" textRotation="0" wrapText="0" indent="0" justifyLastLine="0" shrinkToFit="1" readingOrder="0"/>
    </dxf>
    <dxf>
      <font>
        <b val="0"/>
        <i val="0"/>
        <strike val="0"/>
        <condense val="0"/>
        <extend val="0"/>
        <outline val="0"/>
        <shadow val="0"/>
        <u val="none"/>
        <vertAlign val="baseline"/>
        <sz val="11"/>
        <color theme="1"/>
        <name val="Calibri"/>
        <scheme val="minor"/>
      </font>
      <numFmt numFmtId="13" formatCode="0%"/>
      <fill>
        <patternFill patternType="none">
          <fgColor indexed="64"/>
          <bgColor indexed="65"/>
        </patternFill>
      </fill>
      <alignment horizontal="general" vertical="center" textRotation="0" wrapText="0" indent="0" justifyLastLine="0" shrinkToFit="1" readingOrder="0"/>
      <border diagonalUp="0" diagonalDown="0" outline="0">
        <left/>
        <right/>
        <top/>
        <bottom/>
      </border>
    </dxf>
    <dxf>
      <fill>
        <patternFill patternType="none">
          <fgColor indexed="64"/>
          <bgColor indexed="65"/>
        </patternFill>
      </fill>
      <alignment horizontal="general" vertical="center" textRotation="0" wrapText="0" indent="0" justifyLastLine="0" shrinkToFit="1" readingOrder="0"/>
    </dxf>
    <dxf>
      <numFmt numFmtId="0" formatCode="General"/>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numFmt numFmtId="0" formatCode="General"/>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1"/>
        <color rgb="FF000000"/>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auto="1"/>
        </right>
        <top/>
        <bottom/>
      </border>
    </dxf>
    <dxf>
      <font>
        <color rgb="FF000000"/>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indexed="64"/>
        </left>
        <right style="hair">
          <color indexed="64"/>
        </right>
        <top/>
        <bottom style="hair">
          <color indexed="64"/>
        </bottom>
        <vertical/>
        <horizontal/>
      </border>
    </dxf>
    <dxf>
      <font>
        <b val="0"/>
        <i val="0"/>
        <strike val="0"/>
        <condense val="0"/>
        <extend val="0"/>
        <outline val="0"/>
        <shadow val="0"/>
        <u val="none"/>
        <vertAlign val="baseline"/>
        <sz val="11"/>
        <color rgb="FF000000"/>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auto="1"/>
        </right>
        <top/>
        <bottom/>
      </border>
    </dxf>
    <dxf>
      <font>
        <color rgb="FF000000"/>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indexed="64"/>
        </left>
        <right style="hair">
          <color indexed="64"/>
        </right>
        <top/>
        <bottom style="hair">
          <color indexed="64"/>
        </bottom>
        <vertical/>
        <horizontal/>
      </border>
    </dxf>
    <dxf>
      <font>
        <b val="0"/>
        <i val="0"/>
        <strike val="0"/>
        <condense val="0"/>
        <extend val="0"/>
        <outline val="0"/>
        <shadow val="0"/>
        <u val="none"/>
        <vertAlign val="baseline"/>
        <sz val="11"/>
        <color auto="1"/>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1"/>
        <color auto="1"/>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none"/>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none"/>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none"/>
      </font>
      <numFmt numFmtId="166" formatCode="_(* #,##0_);_(* \(#,##0\);_(* &quot;-&quot;??_);_(@_)"/>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none"/>
      </font>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strike val="0"/>
        <outline val="0"/>
        <shadow val="0"/>
        <u val="none"/>
        <vertAlign val="baseline"/>
        <sz val="11"/>
        <color auto="1"/>
        <name val="Calibri"/>
      </font>
      <numFmt numFmtId="176" formatCode="m/d;@"/>
      <fill>
        <patternFill patternType="none">
          <fgColor indexed="64"/>
          <bgColor auto="1"/>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auto="1"/>
        </right>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0" tint="-0.14999847407452621"/>
        <name val="Calibri"/>
        <scheme val="none"/>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theme="0" tint="-0.14999847407452621"/>
        <name val="Calibri"/>
        <scheme val="none"/>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0" tint="-0.14999847407452621"/>
        <name val="Calibri"/>
        <scheme val="minor"/>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theme="0" tint="-0.14999847407452621"/>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none"/>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0" tint="-0.14999847407452621"/>
        <name val="Calibri"/>
        <scheme val="minor"/>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theme="0" tint="-0.14999847407452621"/>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000000"/>
        <name val="Calibri"/>
        <scheme val="minor"/>
      </font>
      <numFmt numFmtId="176" formatCode="m/d;@"/>
      <fill>
        <patternFill patternType="none">
          <fgColor indexed="64"/>
          <bgColor indexed="65"/>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rgb="FF000000"/>
      </font>
      <numFmt numFmtId="176" formatCode="m/d;@"/>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0" tint="-0.14999847407452621"/>
        <name val="Calibri"/>
        <scheme val="minor"/>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theme="0" tint="-0.14999847407452621"/>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0" tint="-0.14999847407452621"/>
        <name val="Calibri"/>
        <scheme val="minor"/>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theme="0" tint="-0.14999847407452621"/>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0" tint="-0.14999847407452621"/>
        <name val="Calibri"/>
        <scheme val="minor"/>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outline="0">
        <left style="hair">
          <color auto="1"/>
        </left>
        <right style="hair">
          <color indexed="64"/>
        </right>
        <top style="hair">
          <color auto="1"/>
        </top>
        <bottom/>
      </border>
    </dxf>
    <dxf>
      <font>
        <color theme="0" tint="-0.14999847407452621"/>
      </font>
      <numFmt numFmtId="176" formatCode="m/d;@"/>
      <fill>
        <patternFill patternType="solid">
          <fgColor indexed="64"/>
          <bgColor theme="0" tint="-0.14999847407452621"/>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7" tint="0.79998168889431442"/>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7" tint="0.79998168889431442"/>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7" tint="0.79998168889431442"/>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7" tint="0.79998168889431442"/>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7" tint="0.79998168889431442"/>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7" tint="0.79998168889431442"/>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rgb="FF83E7E9"/>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rgb="FF83E7E9"/>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theme="4" tint="0.59999389629810485"/>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i val="0"/>
        <strike val="0"/>
        <condense val="0"/>
        <extend val="0"/>
        <outline val="0"/>
        <shadow val="0"/>
        <u val="none"/>
        <vertAlign val="baseline"/>
        <sz val="11"/>
        <color auto="1"/>
        <name val="Calibri"/>
        <scheme val="minor"/>
      </font>
      <numFmt numFmtId="166" formatCode="_(* #,##0_);_(* \(#,##0\);_(* &quot;-&quot;??_);_(@_)"/>
      <fill>
        <patternFill patternType="solid">
          <fgColor indexed="64"/>
          <bgColor theme="5" tint="0.59999389629810485"/>
        </patternFill>
      </fill>
      <alignment horizontal="center" vertical="bottom" textRotation="0" wrapText="0" indent="0" justifyLastLine="0" shrinkToFit="0" readingOrder="0"/>
      <border diagonalUp="0" diagonalDown="0" outline="0">
        <left style="hair">
          <color auto="1"/>
        </left>
        <right style="hair">
          <color indexed="64"/>
        </right>
        <top style="hair">
          <color auto="1"/>
        </top>
        <bottom/>
      </border>
    </dxf>
    <dxf>
      <font>
        <b/>
        <color auto="1"/>
      </font>
      <numFmt numFmtId="166" formatCode="_(* #,##0_);_(* \(#,##0\);_(* &quot;-&quot;??_);_(@_)"/>
      <fill>
        <patternFill patternType="solid">
          <fgColor indexed="64"/>
          <bgColor theme="5"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rgb="FFFF0000"/>
        <name val="Calibri"/>
        <scheme val="minor"/>
      </font>
      <numFmt numFmtId="166" formatCode="_(* #,##0_);_(* \(#,##0\);_(* &quot;-&quot;??_);_(@_)"/>
      <fill>
        <patternFill patternType="solid">
          <fgColor indexed="64"/>
          <bgColor rgb="FF80E478"/>
        </patternFill>
      </fill>
      <alignment horizontal="center" vertical="bottom" textRotation="0" wrapText="0" indent="0" justifyLastLine="0" shrinkToFit="0" readingOrder="0"/>
      <border diagonalUp="0" diagonalDown="0" outline="0">
        <left style="hair">
          <color auto="1"/>
        </left>
        <right style="hair">
          <color indexed="64"/>
        </right>
        <top style="hair">
          <color auto="1"/>
        </top>
        <bottom/>
      </border>
    </dxf>
    <dxf>
      <font>
        <color rgb="FFFF0000"/>
      </font>
      <numFmt numFmtId="166" formatCode="_(* #,##0_);_(* \(#,##0\);_(* &quot;-&quot;??_);_(@_)"/>
      <fill>
        <patternFill patternType="solid">
          <fgColor indexed="64"/>
          <bgColor rgb="FF80E478"/>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6" formatCode="_(* #,##0_);_(* \(#,##0\);_(* &quot;-&quot;??_);_(@_)"/>
      <fill>
        <patternFill patternType="solid">
          <fgColor indexed="64"/>
          <bgColor rgb="FFCCCCFF"/>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minor"/>
      </font>
      <numFmt numFmtId="166" formatCode="_(* #,##0_);_(* \(#,##0\);_(* &quot;-&quot;??_);_(@_)"/>
      <fill>
        <patternFill patternType="solid">
          <fgColor indexed="64"/>
          <bgColor rgb="FFCCCCFF"/>
        </patternFill>
      </fill>
      <alignment horizontal="general"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auto="1"/>
        <name val="Calibri"/>
        <scheme val="minor"/>
      </font>
      <numFmt numFmtId="164" formatCode="[$-409]mmm\-yy;@"/>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minor"/>
      </font>
      <numFmt numFmtId="164" formatCode="[$-409]mmm\-yy;@"/>
      <fill>
        <patternFill patternType="none">
          <fgColor indexed="64"/>
          <bgColor indexed="65"/>
        </patternFill>
      </fill>
      <alignment horizontal="general" vertical="center" textRotation="0" wrapText="0" indent="0" justifyLastLine="0" shrinkToFit="1" readingOrder="0"/>
      <border diagonalUp="0" diagonalDown="0">
        <left style="hair">
          <color auto="1"/>
        </left>
        <right style="hair">
          <color indexed="64"/>
        </right>
        <top style="hair">
          <color auto="1"/>
        </top>
        <bottom style="hair">
          <color indexed="64"/>
        </bottom>
        <vertical/>
        <horizontal/>
      </border>
    </dxf>
    <dxf>
      <font>
        <b val="0"/>
        <i val="0"/>
        <strike val="0"/>
        <condense val="0"/>
        <extend val="0"/>
        <outline val="0"/>
        <shadow val="0"/>
        <u val="none"/>
        <vertAlign val="baseline"/>
        <sz val="12"/>
        <color rgb="FFFF0000"/>
        <name val="Calibri"/>
        <scheme val="minor"/>
      </font>
      <numFmt numFmtId="167" formatCode="#,##0;[Red]&quot;▲&quot;#,##0;\-"/>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2"/>
        <color rgb="FFFF0000"/>
        <name val="Calibri"/>
        <scheme val="minor"/>
      </font>
      <numFmt numFmtId="167" formatCode="#,##0;[Red]&quot;▲&quot;#,##0;\-"/>
      <fill>
        <patternFill patternType="none">
          <fgColor indexed="64"/>
          <bgColor indexed="65"/>
        </patternFill>
      </fill>
      <alignment horizontal="center" vertical="center" textRotation="0" wrapText="0" indent="0" justifyLastLine="0" shrinkToFit="1"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2"/>
        <color rgb="FFFF0000"/>
        <name val="Calibri"/>
        <scheme val="minor"/>
      </font>
      <numFmt numFmtId="167" formatCode="#,##0;[Red]&quot;▲&quot;#,##0;\-"/>
      <fill>
        <patternFill patternType="solid">
          <fgColor indexed="64"/>
          <bgColor rgb="FF53F786"/>
        </patternFill>
      </fill>
      <alignment horizontal="center" vertical="center" textRotation="0" wrapText="0" indent="0" justifyLastLine="0" shrinkToFit="1" readingOrder="0"/>
      <border diagonalUp="0" diagonalDown="0" outline="0">
        <left style="hair">
          <color indexed="64"/>
        </left>
        <right style="double">
          <color indexed="64"/>
        </right>
        <top style="hair">
          <color auto="1"/>
        </top>
        <bottom/>
      </border>
    </dxf>
    <dxf>
      <font>
        <b val="0"/>
        <i val="0"/>
        <strike val="0"/>
        <condense val="0"/>
        <extend val="0"/>
        <outline val="0"/>
        <shadow val="0"/>
        <u val="none"/>
        <vertAlign val="baseline"/>
        <sz val="12"/>
        <color rgb="FFFF0000"/>
        <name val="Calibri"/>
        <scheme val="minor"/>
      </font>
      <numFmt numFmtId="167" formatCode="#,##0;[Red]&quot;▲&quot;#,##0;\-"/>
      <fill>
        <patternFill patternType="solid">
          <fgColor indexed="64"/>
          <bgColor rgb="FF53F786"/>
        </patternFill>
      </fill>
      <alignment horizontal="center" vertical="center" textRotation="0" wrapText="0" indent="0" justifyLastLine="0" shrinkToFit="1" readingOrder="0"/>
      <border diagonalUp="0" diagonalDown="0" outline="0">
        <left style="hair">
          <color indexed="64"/>
        </left>
        <right style="double">
          <color indexed="64"/>
        </right>
        <top style="hair">
          <color auto="1"/>
        </top>
        <bottom style="hair">
          <color auto="1"/>
        </bottom>
      </border>
    </dxf>
    <dxf>
      <font>
        <b val="0"/>
        <i val="0"/>
        <strike val="0"/>
        <condense val="0"/>
        <extend val="0"/>
        <outline val="0"/>
        <shadow val="0"/>
        <u val="none"/>
        <vertAlign val="baseline"/>
        <sz val="12"/>
        <color auto="1"/>
        <name val="Calibri"/>
        <scheme val="minor"/>
      </font>
      <numFmt numFmtId="167" formatCode="#,##0;[Red]&quot;▲&quot;#,##0;\-"/>
      <fill>
        <patternFill patternType="solid">
          <fgColor indexed="64"/>
          <bgColor rgb="FF53F786"/>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2"/>
        <color auto="1"/>
        <name val="Calibri"/>
        <scheme val="minor"/>
      </font>
      <numFmt numFmtId="167" formatCode="#,##0;[Red]&quot;▲&quot;#,##0;\-"/>
      <fill>
        <patternFill patternType="solid">
          <fgColor indexed="64"/>
          <bgColor rgb="FF53F786"/>
        </patternFill>
      </fill>
      <alignment horizontal="center" vertical="center" textRotation="0" wrapText="0" indent="0" justifyLastLine="0" shrinkToFit="1"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2"/>
        <color auto="1"/>
        <name val="Calibri"/>
        <scheme val="minor"/>
      </font>
      <numFmt numFmtId="167" formatCode="#,##0;[Red]&quot;▲&quot;#,##0;\-"/>
      <fill>
        <patternFill patternType="solid">
          <fgColor indexed="64"/>
          <bgColor rgb="FF53F786"/>
        </patternFill>
      </fill>
      <alignment horizontal="center" vertical="center" textRotation="0" wrapText="0" indent="0" justifyLastLine="0" shrinkToFit="1" readingOrder="0"/>
      <border diagonalUp="0" diagonalDown="0" outline="0">
        <left style="double">
          <color indexed="64"/>
        </left>
        <right style="hair">
          <color auto="1"/>
        </right>
        <top style="hair">
          <color auto="1"/>
        </top>
        <bottom/>
      </border>
    </dxf>
    <dxf>
      <font>
        <b val="0"/>
        <i val="0"/>
        <strike val="0"/>
        <condense val="0"/>
        <extend val="0"/>
        <outline val="0"/>
        <shadow val="0"/>
        <u val="none"/>
        <vertAlign val="baseline"/>
        <sz val="12"/>
        <color auto="1"/>
        <name val="Calibri"/>
        <scheme val="minor"/>
      </font>
      <numFmt numFmtId="167" formatCode="#,##0;[Red]&quot;▲&quot;#,##0;\-"/>
      <fill>
        <patternFill patternType="solid">
          <fgColor indexed="64"/>
          <bgColor rgb="FF53F786"/>
        </patternFill>
      </fill>
      <alignment horizontal="center" vertical="center" textRotation="0" wrapText="0" indent="0" justifyLastLine="0" shrinkToFit="1" readingOrder="0"/>
      <border diagonalUp="0" diagonalDown="0" outline="0">
        <left style="double">
          <color indexed="64"/>
        </left>
        <right style="hair">
          <color indexed="64"/>
        </right>
        <top style="hair">
          <color auto="1"/>
        </top>
        <bottom style="hair">
          <color auto="1"/>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strike val="0"/>
        <outline val="0"/>
        <shadow val="0"/>
        <u val="none"/>
        <vertAlign val="baseline"/>
        <sz val="11"/>
        <color auto="1"/>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indexed="64"/>
        </left>
        <right style="hair">
          <color auto="1"/>
        </right>
        <top style="hair">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outline val="0"/>
        <shadow val="0"/>
        <u val="none"/>
        <vertAlign val="baseline"/>
        <sz val="11"/>
        <color auto="1"/>
        <name val="Calibri"/>
        <scheme val="minor"/>
      </font>
      <fill>
        <patternFill patternType="none">
          <fgColor indexed="64"/>
          <bgColor auto="1"/>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style="hair">
          <color indexed="64"/>
        </bottom>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auto="1"/>
        </right>
        <top style="hair">
          <color auto="1"/>
        </top>
        <bottom/>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left style="hair">
          <color auto="1"/>
        </left>
        <right style="hair">
          <color auto="1"/>
        </right>
        <top style="hair">
          <color auto="1"/>
        </top>
        <bottom/>
        <vertical/>
        <horizontal/>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left style="hair">
          <color auto="1"/>
        </left>
        <right style="hair">
          <color auto="1"/>
        </right>
        <top style="hair">
          <color auto="1"/>
        </top>
        <bottom/>
        <vertical/>
        <horizontal/>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left style="hair">
          <color auto="1"/>
        </left>
        <right style="hair">
          <color auto="1"/>
        </right>
        <top style="hair">
          <color auto="1"/>
        </top>
        <bottom/>
        <vertical/>
        <horizontal/>
      </border>
    </dxf>
    <dxf>
      <numFmt numFmtId="176" formatCode="m/d;@"/>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fill>
        <patternFill patternType="none">
          <fgColor indexed="64"/>
          <bgColor indexed="65"/>
        </patternFill>
      </fill>
      <alignment horizontal="left" vertical="center" textRotation="0" wrapText="0" indent="0" justifyLastLine="0" shrinkToFit="1" readingOrder="0"/>
      <border diagonalUp="0" diagonalDown="0">
        <left style="hair">
          <color auto="1"/>
        </left>
        <right style="hair">
          <color auto="1"/>
        </right>
        <top style="hair">
          <color auto="1"/>
        </top>
        <bottom/>
        <vertical/>
        <horizontal/>
      </border>
    </dxf>
    <dxf>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ill>
        <patternFill patternType="none">
          <fgColor indexed="64"/>
          <bgColor auto="1"/>
        </patternFill>
      </fill>
      <alignment horizontal="general" vertical="center" textRotation="0" wrapText="0" indent="0" justifyLastLine="0" shrinkToFit="1"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auto="1"/>
        <name val="Calibri"/>
        <scheme val="minor"/>
      </font>
      <numFmt numFmtId="164" formatCode="[$-409]mmm\-yy;@"/>
      <fill>
        <patternFill patternType="solid">
          <fgColor indexed="64"/>
          <bgColor rgb="FFFFFF00"/>
        </patternFill>
      </fill>
      <alignment horizontal="general" vertical="center" textRotation="0" wrapText="0" indent="0" justifyLastLine="0" shrinkToFit="1" readingOrder="0"/>
      <border diagonalUp="0" diagonalDown="0" outline="0">
        <left style="hair">
          <color auto="1"/>
        </left>
        <right style="hair">
          <color auto="1"/>
        </right>
        <top style="hair">
          <color auto="1"/>
        </top>
        <bottom/>
      </border>
    </dxf>
    <dxf>
      <font>
        <b val="0"/>
        <i val="0"/>
        <strike val="0"/>
        <condense val="0"/>
        <extend val="0"/>
        <outline val="0"/>
        <shadow val="0"/>
        <u val="none"/>
        <vertAlign val="baseline"/>
        <sz val="11"/>
        <color auto="1"/>
        <name val="Calibri"/>
        <scheme val="minor"/>
      </font>
      <numFmt numFmtId="2" formatCode="0.00"/>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minor"/>
      </font>
      <numFmt numFmtId="2" formatCode="0.00"/>
      <fill>
        <patternFill patternType="none">
          <fgColor indexed="64"/>
          <bgColor indexed="65"/>
        </patternFill>
      </fill>
      <alignment horizontal="general" vertical="center" textRotation="0" wrapText="0" indent="0" justifyLastLine="0" shrinkToFit="1" readingOrder="0"/>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auto="1"/>
        <name val="Calibri"/>
        <scheme val="minor"/>
      </font>
      <numFmt numFmtId="166" formatCode="_(* #,##0_);_(* \(#,##0\);_(* &quot;-&quot;??_);_(@_)"/>
      <fill>
        <patternFill patternType="none">
          <fgColor indexed="64"/>
          <bgColor indexed="65"/>
        </patternFill>
      </fill>
      <alignment horizontal="general" vertical="center" textRotation="0" wrapText="0" indent="0" justifyLastLine="0" shrinkToFit="1" readingOrder="0"/>
      <border diagonalUp="0" diagonalDown="0" outline="0">
        <left style="hair">
          <color auto="1"/>
        </left>
        <right style="hair">
          <color auto="1"/>
        </right>
        <top style="hair">
          <color auto="1"/>
        </top>
        <bottom style="hair">
          <color auto="1"/>
        </bottom>
      </border>
    </dxf>
    <dxf>
      <numFmt numFmtId="175" formatCode="[$-409]d\-mmm\-yy;@"/>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numFmt numFmtId="175" formatCode="[$-409]d\-mmm\-yy;@"/>
      <fill>
        <patternFill patternType="none">
          <fgColor indexed="64"/>
          <bgColor indexed="65"/>
        </patternFill>
      </fill>
      <alignment horizontal="center" vertical="center" textRotation="0" wrapText="0" indent="0" justifyLastLine="0" shrinkToFit="1" readingOrder="0"/>
      <border diagonalUp="0" diagonalDown="0">
        <left style="hair">
          <color auto="1"/>
        </left>
        <right style="hair">
          <color indexed="64"/>
        </right>
        <top style="hair">
          <color auto="1"/>
        </top>
        <bottom style="hair">
          <color indexed="64"/>
        </bottom>
        <vertical/>
        <horizontal/>
      </border>
    </dxf>
    <dxf>
      <font>
        <b val="0"/>
        <i val="0"/>
        <strike val="0"/>
        <condense val="0"/>
        <extend val="0"/>
        <outline val="0"/>
        <shadow val="0"/>
        <u val="none"/>
        <vertAlign val="baseline"/>
        <sz val="11"/>
        <color rgb="FFFF0000"/>
        <name val="Calibri"/>
        <scheme val="minor"/>
      </font>
      <numFmt numFmtId="175" formatCode="[$-409]d\-mmm\-yy;@"/>
      <fill>
        <patternFill patternType="solid">
          <fgColor indexed="64"/>
          <bgColor rgb="FFFFFF99"/>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strike val="0"/>
        <outline val="0"/>
        <shadow val="0"/>
        <u val="none"/>
        <vertAlign val="baseline"/>
        <sz val="11"/>
        <color rgb="FFFF0000"/>
        <name val="Calibri"/>
        <scheme val="minor"/>
      </font>
      <numFmt numFmtId="175" formatCode="[$-409]d\-mmm\-yy;@"/>
      <fill>
        <patternFill patternType="solid">
          <fgColor indexed="64"/>
          <bgColor rgb="FFFFFF99"/>
        </patternFill>
      </fill>
      <alignment horizontal="center" vertical="center" textRotation="0" wrapText="0" indent="0" justifyLastLine="0" shrinkToFit="1" readingOrder="0"/>
      <border diagonalUp="0" diagonalDown="0" outline="0">
        <left style="hair">
          <color indexed="64"/>
        </left>
        <right style="hair">
          <color indexed="64"/>
        </right>
        <top style="hair">
          <color indexed="64"/>
        </top>
        <bottom style="hair">
          <color indexed="64"/>
        </bottom>
      </border>
    </dxf>
    <dxf>
      <numFmt numFmtId="175" formatCode="[$-409]d\-mmm\-yy;@"/>
      <fill>
        <patternFill patternType="solid">
          <fgColor indexed="64"/>
          <bgColor rgb="FF9BEFB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numFmt numFmtId="175" formatCode="[$-409]d\-mmm\-yy;@"/>
      <fill>
        <patternFill patternType="solid">
          <fgColor indexed="64"/>
          <bgColor rgb="FF9BEFB5"/>
        </patternFill>
      </fill>
      <alignment horizontal="center"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ill>
        <patternFill patternType="none">
          <fgColor indexed="64"/>
          <bgColor indexed="65"/>
        </patternFill>
      </fill>
      <alignment horizontal="center" vertical="center" textRotation="0" wrapText="0" indent="0" justifyLastLine="0" shrinkToFit="1"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font>
      <fill>
        <patternFill patternType="solid">
          <fgColor indexed="64"/>
          <bgColor theme="7" tint="0.79998168889431442"/>
        </patternFill>
      </fill>
      <alignment horizontal="general" vertical="center" textRotation="0" wrapText="0" indent="0" justifyLastLine="0" shrinkToFit="1"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9" formatCode="m/d/yyyy"/>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numFmt numFmtId="19" formatCode="m/d/yyyy"/>
      <fill>
        <patternFill patternType="none">
          <fgColor indexed="64"/>
          <bgColor indexed="65"/>
        </patternFill>
      </fill>
      <alignment horizontal="left" vertical="center" textRotation="0" wrapText="0" indent="0" justifyLastLine="0" shrinkToFit="1" readingOrder="0"/>
      <border diagonalUp="0" diagonalDown="0">
        <left style="hair">
          <color auto="1"/>
        </left>
        <right style="hair">
          <color indexed="64"/>
        </right>
        <top style="hair">
          <color auto="1"/>
        </top>
        <bottom style="hair">
          <color indexed="64"/>
        </bottom>
        <vertical/>
        <horizontal/>
      </border>
    </dxf>
    <dxf>
      <font>
        <b val="0"/>
        <i val="0"/>
        <strike val="0"/>
        <condense val="0"/>
        <extend val="0"/>
        <outline val="0"/>
        <shadow val="0"/>
        <u val="none"/>
        <vertAlign val="baseline"/>
        <sz val="11"/>
        <color theme="1"/>
        <name val="Calibri"/>
        <scheme val="minor"/>
      </font>
      <numFmt numFmtId="19" formatCode="m/d/yyyy"/>
      <fill>
        <patternFill patternType="solid">
          <fgColor indexed="64"/>
          <bgColor rgb="FF9BEFB5"/>
        </patternFill>
      </fill>
      <alignment horizontal="general"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theme="1"/>
        <name val="Calibri"/>
        <scheme val="minor"/>
      </font>
      <numFmt numFmtId="19" formatCode="m/d/yyyy"/>
      <fill>
        <patternFill patternType="solid">
          <fgColor indexed="64"/>
          <bgColor rgb="FF9BEFB5"/>
        </patternFill>
      </fill>
      <alignment horizontal="general" vertical="center" textRotation="0" wrapText="0" indent="0" justifyLastLine="0" shrinkToFit="1"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rgb="FFFF0000"/>
        <name val="Calibri"/>
        <scheme val="minor"/>
      </font>
      <numFmt numFmtId="19" formatCode="m/d/yyyy"/>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rgb="FFFF0000"/>
        <name val="Calibri"/>
        <scheme val="minor"/>
      </font>
      <numFmt numFmtId="19" formatCode="m/d/yyyy"/>
      <fill>
        <patternFill patternType="none">
          <fgColor indexed="64"/>
          <bgColor indexed="65"/>
        </patternFill>
      </fill>
      <alignment horizontal="center" vertical="center" textRotation="0" wrapText="0" indent="0" justifyLastLine="0" shrinkToFit="1"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rgb="FFFF0000"/>
        <name val="Calibri"/>
        <scheme val="minor"/>
      </font>
      <numFmt numFmtId="19" formatCode="m/d/yyyy"/>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rgb="FFFF0000"/>
        <name val="Calibri"/>
        <scheme val="minor"/>
      </font>
      <numFmt numFmtId="19" formatCode="m/d/yyyy"/>
      <fill>
        <patternFill patternType="none">
          <fgColor indexed="64"/>
          <bgColor indexed="65"/>
        </patternFill>
      </fill>
      <alignment horizontal="center" vertical="center" textRotation="0" wrapText="0" indent="0" justifyLastLine="0" shrinkToFit="1"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hair">
          <color indexed="64"/>
        </left>
        <right style="hair">
          <color indexed="64"/>
        </right>
        <top style="hair">
          <color indexed="64"/>
        </top>
        <bottom style="hair">
          <color indexed="64"/>
        </bottom>
      </border>
    </dxf>
    <dxf>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fill>
        <patternFill patternType="none">
          <fgColor indexed="64"/>
          <bgColor auto="1"/>
        </patternFill>
      </fill>
      <alignment horizontal="left" vertical="center" textRotation="0" wrapText="0" indent="0" justifyLastLine="0" shrinkToFit="1"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rgb="FFFF0000"/>
        <name val="Calibri"/>
        <scheme val="minor"/>
      </font>
      <numFmt numFmtId="19" formatCode="m/d/yyyy"/>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rgb="FFFF0000"/>
        <name val="Calibri"/>
        <scheme val="minor"/>
      </font>
      <numFmt numFmtId="19" formatCode="m/d/yyyy"/>
      <fill>
        <patternFill patternType="none">
          <fgColor indexed="64"/>
          <bgColor indexed="65"/>
        </patternFill>
      </fill>
      <alignment horizontal="center" vertical="center" textRotation="0" wrapText="0" indent="0" justifyLastLine="0" shrinkToFit="1" readingOrder="0"/>
      <border diagonalUp="0" diagonalDown="0">
        <left style="hair">
          <color auto="1"/>
        </left>
        <right style="hair">
          <color auto="1"/>
        </right>
        <top style="hair">
          <color auto="1"/>
        </top>
        <bottom style="hair">
          <color auto="1"/>
        </bottom>
        <vertical/>
        <horizontal/>
      </border>
    </dxf>
    <dxf>
      <font>
        <b/>
        <i val="0"/>
        <strike val="0"/>
        <condense val="0"/>
        <extend val="0"/>
        <outline val="0"/>
        <shadow val="0"/>
        <u val="none"/>
        <vertAlign val="baseline"/>
        <sz val="11"/>
        <color rgb="FFFF0000"/>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ont>
        <b/>
        <i val="0"/>
        <strike val="0"/>
        <condense val="0"/>
        <extend val="0"/>
        <outline val="0"/>
        <shadow val="0"/>
        <u val="none"/>
        <vertAlign val="baseline"/>
        <sz val="11"/>
        <color rgb="FFFF0000"/>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rgb="FFFF0000"/>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hair">
          <color auto="1"/>
        </left>
        <right style="hair">
          <color indexed="64"/>
        </right>
        <top style="hair">
          <color auto="1"/>
        </top>
        <bottom/>
      </border>
    </dxf>
    <dxf>
      <font>
        <b val="0"/>
        <i val="0"/>
        <strike val="0"/>
        <condense val="0"/>
        <extend val="0"/>
        <outline val="0"/>
        <shadow val="0"/>
        <u val="none"/>
        <vertAlign val="baseline"/>
        <sz val="11"/>
        <color rgb="FFFF0000"/>
        <name val="Calibri"/>
        <scheme val="minor"/>
      </font>
      <fill>
        <patternFill patternType="none">
          <fgColor indexed="64"/>
          <bgColor auto="1"/>
        </patternFill>
      </fill>
      <alignment horizontal="left" vertical="center" textRotation="0" wrapText="0" indent="0" justifyLastLine="0" shrinkToFit="1" readingOrder="0"/>
      <border diagonalUp="0" diagonalDown="0" outline="0">
        <left/>
        <right style="hair">
          <color indexed="64"/>
        </right>
        <top style="hair">
          <color indexed="64"/>
        </top>
        <bottom style="hair">
          <color indexed="64"/>
        </bottom>
      </border>
    </dxf>
    <dxf>
      <font>
        <b val="0"/>
        <strike val="0"/>
        <outline val="0"/>
        <shadow val="0"/>
        <u val="none"/>
        <vertAlign val="baseline"/>
        <sz val="11"/>
        <color auto="1"/>
        <name val="Calibri"/>
        <scheme val="minor"/>
      </font>
      <fill>
        <patternFill patternType="none">
          <fgColor indexed="64"/>
          <bgColor auto="1"/>
        </patternFill>
      </fill>
      <alignment horizontal="general" vertical="center" textRotation="0" wrapText="0" indent="0" justifyLastLine="0" shrinkToFit="1" readingOrder="0"/>
      <border diagonalUp="0" diagonalDown="0" outline="0">
        <left style="hair">
          <color auto="1"/>
        </left>
        <right style="hair">
          <color auto="1"/>
        </right>
        <top style="hair">
          <color indexed="64"/>
        </top>
        <bottom style="hair">
          <color indexed="64"/>
        </bottom>
      </border>
    </dxf>
    <dxf>
      <fill>
        <patternFill patternType="none">
          <fgColor indexed="64"/>
          <bgColor indexed="65"/>
        </patternFill>
      </fill>
      <alignment horizontal="center" vertical="center" textRotation="0" wrapText="0" indent="0" justifyLastLine="0" shrinkToFit="1" readingOrder="0"/>
      <border diagonalUp="0" diagonalDown="0" outline="0">
        <left style="hair">
          <color auto="1"/>
        </left>
        <right style="hair">
          <color indexed="64"/>
        </right>
        <top style="hair">
          <color auto="1"/>
        </top>
        <bottom/>
      </border>
    </dxf>
    <dxf>
      <fill>
        <patternFill patternType="none">
          <fgColor indexed="64"/>
          <bgColor auto="1"/>
        </patternFill>
      </fill>
      <alignment horizontal="center" vertical="center" textRotation="0" wrapText="0" indent="0" justifyLastLine="0" shrinkToFit="1" readingOrder="0"/>
      <border diagonalUp="0" diagonalDown="0" outline="0">
        <left style="hair">
          <color indexed="64"/>
        </left>
        <right/>
        <top style="hair">
          <color indexed="64"/>
        </top>
        <bottom style="hair">
          <color indexed="64"/>
        </bottom>
      </border>
    </dxf>
    <dxf>
      <border>
        <top style="hair">
          <color auto="1"/>
        </top>
      </border>
    </dxf>
    <dxf>
      <border diagonalUp="0" diagonalDown="0">
        <left style="hair">
          <color auto="1"/>
        </left>
        <right style="hair">
          <color auto="1"/>
        </right>
        <top style="hair">
          <color auto="1"/>
        </top>
        <bottom style="hair">
          <color auto="1"/>
        </bottom>
      </border>
    </dxf>
    <dxf>
      <alignment horizontal="general" vertical="center" textRotation="0" wrapText="0" indent="0" justifyLastLine="0" shrinkToFit="1" readingOrder="0"/>
    </dxf>
    <dxf>
      <border>
        <bottom style="hair">
          <color auto="1"/>
        </bottom>
      </border>
    </dxf>
    <dxf>
      <font>
        <b/>
        <i val="0"/>
        <strike val="0"/>
        <condense val="0"/>
        <extend val="0"/>
        <outline val="0"/>
        <shadow val="0"/>
        <u val="none"/>
        <vertAlign val="baseline"/>
        <sz val="11"/>
        <color auto="1"/>
        <name val="Calibri Light"/>
        <scheme val="major"/>
      </font>
      <alignment horizontal="center" vertical="top"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4" tint="0.39994506668294322"/>
        </patternFill>
      </fill>
    </dxf>
    <dxf>
      <fill>
        <patternFill patternType="none">
          <fgColor indexed="64"/>
          <bgColor auto="1"/>
        </patternFill>
      </fill>
      <border>
        <top style="thin">
          <color theme="6" tint="0.39994506668294322"/>
        </top>
        <bottom style="thin">
          <color theme="6" tint="0.39994506668294322"/>
        </bottom>
      </border>
    </dxf>
    <dxf>
      <font>
        <color theme="0"/>
      </font>
      <fill>
        <patternFill>
          <bgColor theme="1" tint="0.34998626667073579"/>
        </patternFill>
      </fill>
      <border diagonalUp="0" diagonalDown="0">
        <left/>
        <right/>
        <top/>
        <bottom/>
        <vertical/>
        <horizontal/>
      </border>
    </dxf>
    <dxf>
      <font>
        <color theme="3" tint="-0.24994659260841701"/>
      </font>
      <border diagonalUp="0" diagonalDown="0">
        <left/>
        <right style="thin">
          <color theme="6" tint="0.39994506668294322"/>
        </right>
        <top/>
        <bottom/>
        <vertical/>
        <horizontal/>
      </border>
    </dxf>
  </dxfs>
  <tableStyles count="2" defaultTableStyle="TableStyleMedium2" defaultPivotStyle="PivotStyleLight16">
    <tableStyle name="Gantt Table Style" pivot="0" count="3">
      <tableStyleElement type="wholeTable" dxfId="690"/>
      <tableStyleElement type="headerRow" dxfId="689"/>
      <tableStyleElement type="firstRowStripe" dxfId="688"/>
    </tableStyle>
    <tableStyle name="PivotTable Style 1" table="0" count="1">
      <tableStyleElement type="firstRowStripe" dxfId="687"/>
    </tableStyle>
  </tableStyles>
  <colors>
    <mruColors>
      <color rgb="FFFF99FF"/>
      <color rgb="FFC198E0"/>
      <color rgb="FFC6ABD1"/>
      <color rgb="FFCCFFCC"/>
      <color rgb="FFCCFFFF"/>
      <color rgb="FFF5A1F5"/>
      <color rgb="FF61D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9" Type="http://schemas.openxmlformats.org/officeDocument/2006/relationships/externalLink" Target="externalLinks/externalLink16.xml"/><Relationship Id="rId21" Type="http://schemas.openxmlformats.org/officeDocument/2006/relationships/worksheet" Target="worksheets/sheet21.xml"/><Relationship Id="rId34" Type="http://schemas.openxmlformats.org/officeDocument/2006/relationships/externalLink" Target="externalLinks/externalLink11.xml"/><Relationship Id="rId42" Type="http://schemas.openxmlformats.org/officeDocument/2006/relationships/externalLink" Target="externalLinks/externalLink19.xml"/><Relationship Id="rId47" Type="http://schemas.openxmlformats.org/officeDocument/2006/relationships/pivotCacheDefinition" Target="pivotCache/pivotCacheDefinition3.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40" Type="http://schemas.openxmlformats.org/officeDocument/2006/relationships/externalLink" Target="externalLinks/externalLink17.xml"/><Relationship Id="rId45" Type="http://schemas.openxmlformats.org/officeDocument/2006/relationships/pivotCacheDefinition" Target="pivotCache/pivotCacheDefinition1.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pivotCacheDefinition" Target="pivotCache/pivotCacheDefinition2.xml"/><Relationship Id="rId20" Type="http://schemas.openxmlformats.org/officeDocument/2006/relationships/worksheet" Target="worksheets/sheet20.xml"/><Relationship Id="rId41" Type="http://schemas.openxmlformats.org/officeDocument/2006/relationships/externalLink" Target="externalLinks/externalLink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000" b="0" i="0" u="none" strike="noStrike" kern="1200" spc="0" baseline="0">
                <a:solidFill>
                  <a:sysClr val="windowText" lastClr="000000"/>
                </a:solidFill>
                <a:latin typeface="+mn-lt"/>
                <a:ea typeface="+mn-ea"/>
                <a:cs typeface="+mn-cs"/>
              </a:defRPr>
            </a:pPr>
            <a:r>
              <a:rPr lang="en-US" sz="2000"/>
              <a:t>TDM FY2021 Sales Trend_Oct </a:t>
            </a:r>
            <a:r>
              <a:rPr lang="en-US" sz="2000" baseline="0"/>
              <a:t>04</a:t>
            </a:r>
            <a:r>
              <a:rPr lang="en-US" sz="2000"/>
              <a:t>, 2021</a:t>
            </a:r>
          </a:p>
        </c:rich>
      </c:tx>
      <c:layout>
        <c:manualLayout>
          <c:xMode val="edge"/>
          <c:yMode val="edge"/>
          <c:x val="8.6122566321595422E-3"/>
          <c:y val="5.8977018838000357E-3"/>
        </c:manualLayout>
      </c:layout>
      <c:overlay val="0"/>
      <c:spPr>
        <a:noFill/>
        <a:ln>
          <a:noFill/>
        </a:ln>
        <a:effectLst/>
      </c:spPr>
      <c:txPr>
        <a:bodyPr rot="0" spcFirstLastPara="1" vertOverflow="ellipsis" vert="horz" wrap="square" anchor="ctr" anchorCtr="1"/>
        <a:lstStyle/>
        <a:p>
          <a:pPr algn="l">
            <a:defRPr sz="20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6.4082389403980325E-2"/>
          <c:y val="0.13164034540735159"/>
          <c:w val="0.88529626368622527"/>
          <c:h val="0.74896070146612359"/>
        </c:manualLayout>
      </c:layout>
      <c:barChart>
        <c:barDir val="col"/>
        <c:grouping val="stacked"/>
        <c:varyColors val="0"/>
        <c:ser>
          <c:idx val="0"/>
          <c:order val="0"/>
          <c:tx>
            <c:strRef>
              <c:f>'TDM Sales plan by Customer'!$B$3</c:f>
              <c:strCache>
                <c:ptCount val="1"/>
                <c:pt idx="0">
                  <c:v>FINISH</c:v>
                </c:pt>
              </c:strCache>
            </c:strRef>
          </c:tx>
          <c:spPr>
            <a:solidFill>
              <a:schemeClr val="bg1">
                <a:lumMod val="75000"/>
              </a:schemeClr>
            </a:solidFill>
            <a:ln w="6350">
              <a:solidFill>
                <a:schemeClr val="tx1"/>
              </a:solidFill>
            </a:ln>
            <a:effectLst/>
          </c:spPr>
          <c:invertIfNegative val="0"/>
          <c:dLbls>
            <c:dLbl>
              <c:idx val="0"/>
              <c:layout>
                <c:manualLayout>
                  <c:x val="-1.0151698347159626E-3"/>
                  <c:y val="0.21865134928347435"/>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34E4-4D77-8BC6-01192D8DEA39}"/>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Customer'!$C$3:$N$3</c:f>
              <c:numCache>
                <c:formatCode>_(* #,##0_);_(* \(#,##0\);_(* "-"??_);_(@_)</c:formatCode>
                <c:ptCount val="12"/>
                <c:pt idx="0">
                  <c:v>190815.78549350915</c:v>
                </c:pt>
                <c:pt idx="1">
                  <c:v>123383.66195426193</c:v>
                </c:pt>
                <c:pt idx="2">
                  <c:v>138576.15435454453</c:v>
                </c:pt>
                <c:pt idx="3">
                  <c:v>142445.05860655737</c:v>
                </c:pt>
                <c:pt idx="4">
                  <c:v>137726</c:v>
                </c:pt>
                <c:pt idx="5">
                  <c:v>88912.654340836016</c:v>
                </c:pt>
              </c:numCache>
            </c:numRef>
          </c:val>
          <c:extLst>
            <c:ext xmlns:c16="http://schemas.microsoft.com/office/drawing/2014/chart" uri="{C3380CC4-5D6E-409C-BE32-E72D297353CC}">
              <c16:uniqueId val="{00000000-34E4-4D77-8BC6-01192D8DEA39}"/>
            </c:ext>
          </c:extLst>
        </c:ser>
        <c:ser>
          <c:idx val="1"/>
          <c:order val="1"/>
          <c:tx>
            <c:strRef>
              <c:f>'TDM Sales plan by Customer'!$B$4</c:f>
              <c:strCache>
                <c:ptCount val="1"/>
                <c:pt idx="0">
                  <c:v>WIP</c:v>
                </c:pt>
              </c:strCache>
            </c:strRef>
          </c:tx>
          <c:spPr>
            <a:solidFill>
              <a:schemeClr val="accent6">
                <a:lumMod val="40000"/>
                <a:lumOff val="60000"/>
              </a:schemeClr>
            </a:solidFill>
            <a:ln w="63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Customer'!$C$4:$N$4</c:f>
              <c:numCache>
                <c:formatCode>_(* #,##0_);_(* \(#,##0\);_(* "-"??_);_(@_)</c:formatCode>
                <c:ptCount val="12"/>
                <c:pt idx="6">
                  <c:v>150576.31430868167</c:v>
                </c:pt>
                <c:pt idx="7">
                  <c:v>190070.14308681674</c:v>
                </c:pt>
                <c:pt idx="8">
                  <c:v>0</c:v>
                </c:pt>
              </c:numCache>
            </c:numRef>
          </c:val>
          <c:extLst>
            <c:ext xmlns:c16="http://schemas.microsoft.com/office/drawing/2014/chart" uri="{C3380CC4-5D6E-409C-BE32-E72D297353CC}">
              <c16:uniqueId val="{00000001-34E4-4D77-8BC6-01192D8DEA39}"/>
            </c:ext>
          </c:extLst>
        </c:ser>
        <c:ser>
          <c:idx val="5"/>
          <c:order val="2"/>
          <c:tx>
            <c:strRef>
              <c:f>'TDM Sales plan by Customer'!$B$5</c:f>
              <c:strCache>
                <c:ptCount val="1"/>
                <c:pt idx="0">
                  <c:v>Waiting PO</c:v>
                </c:pt>
              </c:strCache>
            </c:strRef>
          </c:tx>
          <c:spPr>
            <a:solidFill>
              <a:srgbClr val="C198E0"/>
            </a:solidFill>
            <a:ln w="0">
              <a:solidFill>
                <a:schemeClr val="tx1"/>
              </a:solidFill>
            </a:ln>
            <a:effectLst/>
          </c:spPr>
          <c:invertIfNegative val="0"/>
          <c:dLbls>
            <c:dLbl>
              <c:idx val="6"/>
              <c:layout>
                <c:manualLayout>
                  <c:x val="-3.4853714877490123E-2"/>
                  <c:y val="-1.2524563039151004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493-4871-9C81-FC6C0570CF6A}"/>
                </c:ext>
              </c:extLst>
            </c:dLbl>
            <c:dLbl>
              <c:idx val="7"/>
              <c:layout>
                <c:manualLayout>
                  <c:x val="-3.0356461344910751E-2"/>
                  <c:y val="2.2796391024931851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493-4871-9C81-FC6C0570CF6A}"/>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Customer'!$C$5:$N$5</c:f>
              <c:numCache>
                <c:formatCode>_(* #,##0_);_(* \(#,##0\);_(* "-"??_);_(@_)</c:formatCode>
                <c:ptCount val="12"/>
                <c:pt idx="5">
                  <c:v>0</c:v>
                </c:pt>
                <c:pt idx="6">
                  <c:v>32370</c:v>
                </c:pt>
                <c:pt idx="7">
                  <c:v>54074</c:v>
                </c:pt>
                <c:pt idx="8">
                  <c:v>0</c:v>
                </c:pt>
                <c:pt idx="9">
                  <c:v>0</c:v>
                </c:pt>
                <c:pt idx="10">
                  <c:v>0</c:v>
                </c:pt>
                <c:pt idx="11">
                  <c:v>0</c:v>
                </c:pt>
              </c:numCache>
            </c:numRef>
          </c:val>
          <c:extLst>
            <c:ext xmlns:c16="http://schemas.microsoft.com/office/drawing/2014/chart" uri="{C3380CC4-5D6E-409C-BE32-E72D297353CC}">
              <c16:uniqueId val="{00000001-2493-4871-9C81-FC6C0570CF6A}"/>
            </c:ext>
          </c:extLst>
        </c:ser>
        <c:ser>
          <c:idx val="2"/>
          <c:order val="3"/>
          <c:tx>
            <c:strRef>
              <c:f>'TDM Sales plan by Customer'!$B$6</c:f>
              <c:strCache>
                <c:ptCount val="1"/>
                <c:pt idx="0">
                  <c:v>For Approval</c:v>
                </c:pt>
              </c:strCache>
            </c:strRef>
          </c:tx>
          <c:spPr>
            <a:pattFill prst="wdUpDiag">
              <a:fgClr>
                <a:srgbClr val="FFC000"/>
              </a:fgClr>
              <a:bgClr>
                <a:schemeClr val="bg1"/>
              </a:bgClr>
            </a:pattFill>
            <a:ln w="63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Customer'!$C$6:$N$6</c:f>
              <c:numCache>
                <c:formatCode>_(* #,##0_);_(* \(#,##0\);_(* "-"??_);_(@_)</c:formatCode>
                <c:ptCount val="12"/>
                <c:pt idx="5">
                  <c:v>0</c:v>
                </c:pt>
                <c:pt idx="6">
                  <c:v>9533</c:v>
                </c:pt>
                <c:pt idx="7">
                  <c:v>51547</c:v>
                </c:pt>
                <c:pt idx="8">
                  <c:v>84522</c:v>
                </c:pt>
                <c:pt idx="9">
                  <c:v>82648</c:v>
                </c:pt>
              </c:numCache>
            </c:numRef>
          </c:val>
          <c:extLst>
            <c:ext xmlns:c16="http://schemas.microsoft.com/office/drawing/2014/chart" uri="{C3380CC4-5D6E-409C-BE32-E72D297353CC}">
              <c16:uniqueId val="{00000002-34E4-4D77-8BC6-01192D8DEA39}"/>
            </c:ext>
          </c:extLst>
        </c:ser>
        <c:ser>
          <c:idx val="3"/>
          <c:order val="4"/>
          <c:tx>
            <c:strRef>
              <c:f>'TDM Sales plan by Customer'!$B$8</c:f>
              <c:strCache>
                <c:ptCount val="1"/>
                <c:pt idx="0">
                  <c:v>Forecast</c:v>
                </c:pt>
              </c:strCache>
            </c:strRef>
          </c:tx>
          <c:spPr>
            <a:pattFill prst="diagBrick">
              <a:fgClr>
                <a:schemeClr val="tx1"/>
              </a:fgClr>
              <a:bgClr>
                <a:schemeClr val="bg1"/>
              </a:bgClr>
            </a:pattFill>
            <a:ln w="6350">
              <a:solidFill>
                <a:schemeClr val="tx1"/>
              </a:solidFill>
            </a:ln>
            <a:effectLst/>
          </c:spPr>
          <c:invertIfNegative val="0"/>
          <c:dLbls>
            <c:dLbl>
              <c:idx val="7"/>
              <c:layout>
                <c:manualLayout>
                  <c:x val="-3.4853714877490206E-2"/>
                  <c:y val="2.4547325959801254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493-4871-9C81-FC6C0570CF6A}"/>
                </c:ext>
              </c:extLst>
            </c:dLbl>
            <c:dLbl>
              <c:idx val="9"/>
              <c:layout>
                <c:manualLayout>
                  <c:x val="2.5859207812331381E-2"/>
                  <c:y val="8.3231367923985965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493-4871-9C81-FC6C0570CF6A}"/>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Customer'!$C$8:$N$8</c:f>
              <c:numCache>
                <c:formatCode>_(* #,##0_);_(* \(#,##0\);_(* "-"??_);_(@_)</c:formatCode>
                <c:ptCount val="12"/>
                <c:pt idx="7">
                  <c:v>0</c:v>
                </c:pt>
                <c:pt idx="8">
                  <c:v>44678</c:v>
                </c:pt>
                <c:pt idx="9">
                  <c:v>66752</c:v>
                </c:pt>
                <c:pt idx="10">
                  <c:v>146000</c:v>
                </c:pt>
                <c:pt idx="11">
                  <c:v>160000</c:v>
                </c:pt>
              </c:numCache>
            </c:numRef>
          </c:val>
          <c:extLst>
            <c:ext xmlns:c16="http://schemas.microsoft.com/office/drawing/2014/chart" uri="{C3380CC4-5D6E-409C-BE32-E72D297353CC}">
              <c16:uniqueId val="{00000003-34E4-4D77-8BC6-01192D8DEA39}"/>
            </c:ext>
          </c:extLst>
        </c:ser>
        <c:ser>
          <c:idx val="8"/>
          <c:order val="5"/>
          <c:tx>
            <c:strRef>
              <c:f>'TDM Sales plan by Customer'!$B$7</c:f>
              <c:strCache>
                <c:ptCount val="1"/>
                <c:pt idx="0">
                  <c:v>RFQ</c:v>
                </c:pt>
              </c:strCache>
            </c:strRef>
          </c:tx>
          <c:spPr>
            <a:pattFill prst="pct20">
              <a:fgClr>
                <a:srgbClr val="00B0F0"/>
              </a:fgClr>
              <a:bgClr>
                <a:schemeClr val="bg1"/>
              </a:bgClr>
            </a:pattFill>
            <a:ln w="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Customer'!$C$7:$N$7</c:f>
              <c:numCache>
                <c:formatCode>_(* #,##0_);_(* \(#,##0\);_(* "-"??_);_(@_)</c:formatCode>
                <c:ptCount val="12"/>
                <c:pt idx="5">
                  <c:v>0</c:v>
                </c:pt>
                <c:pt idx="6">
                  <c:v>0</c:v>
                </c:pt>
                <c:pt idx="7">
                  <c:v>0</c:v>
                </c:pt>
                <c:pt idx="8">
                  <c:v>800</c:v>
                </c:pt>
                <c:pt idx="9">
                  <c:v>600</c:v>
                </c:pt>
                <c:pt idx="10">
                  <c:v>9000</c:v>
                </c:pt>
                <c:pt idx="11">
                  <c:v>0</c:v>
                </c:pt>
              </c:numCache>
            </c:numRef>
          </c:val>
          <c:extLst>
            <c:ext xmlns:c16="http://schemas.microsoft.com/office/drawing/2014/chart" uri="{C3380CC4-5D6E-409C-BE32-E72D297353CC}">
              <c16:uniqueId val="{00000000-AFF4-4FFA-B195-B782DA687D10}"/>
            </c:ext>
          </c:extLst>
        </c:ser>
        <c:dLbls>
          <c:showLegendKey val="0"/>
          <c:showVal val="0"/>
          <c:showCatName val="0"/>
          <c:showSerName val="0"/>
          <c:showPercent val="0"/>
          <c:showBubbleSize val="0"/>
        </c:dLbls>
        <c:gapWidth val="150"/>
        <c:overlap val="100"/>
        <c:axId val="2111604415"/>
        <c:axId val="2111613151"/>
      </c:barChart>
      <c:lineChart>
        <c:grouping val="standard"/>
        <c:varyColors val="0"/>
        <c:ser>
          <c:idx val="4"/>
          <c:order val="6"/>
          <c:tx>
            <c:strRef>
              <c:f>'TDM Sales plan by Customer'!$B$2</c:f>
              <c:strCache>
                <c:ptCount val="1"/>
                <c:pt idx="0">
                  <c:v>Sales Plan (3QRF)</c:v>
                </c:pt>
              </c:strCache>
            </c:strRef>
          </c:tx>
          <c:spPr>
            <a:ln w="50800" cap="rnd">
              <a:solidFill>
                <a:srgbClr val="00B050"/>
              </a:solidFill>
              <a:round/>
            </a:ln>
            <a:effectLst/>
          </c:spPr>
          <c:marker>
            <c:symbol val="square"/>
            <c:size val="10"/>
            <c:spPr>
              <a:solidFill>
                <a:srgbClr val="00B050"/>
              </a:solidFill>
              <a:ln w="0">
                <a:solidFill>
                  <a:srgbClr val="00B050"/>
                </a:solidFill>
              </a:ln>
              <a:effectLst/>
            </c:spPr>
          </c:marker>
          <c:dLbls>
            <c:spPr>
              <a:solidFill>
                <a:schemeClr val="bg1"/>
              </a:solidFill>
              <a:ln>
                <a:solidFill>
                  <a:srgbClr val="00B050"/>
                </a:solidFill>
              </a:ln>
              <a:effectLst/>
            </c:spPr>
            <c:txPr>
              <a:bodyPr rot="0" spcFirstLastPara="1" vertOverflow="ellipsis" vert="horz" wrap="square" lIns="38100" tIns="19050" rIns="38100" bIns="19050" anchor="ctr" anchorCtr="1">
                <a:spAutoFit/>
              </a:bodyPr>
              <a:lstStyle/>
              <a:p>
                <a:pPr>
                  <a:defRPr sz="1500" b="0" i="0" u="none" strike="noStrike" kern="1200" baseline="0">
                    <a:solidFill>
                      <a:srgbClr val="00B05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Customer'!$C$2:$N$2</c:f>
              <c:numCache>
                <c:formatCode>#,##0;[Red]"▲"#,##0;\-</c:formatCode>
                <c:ptCount val="12"/>
                <c:pt idx="0">
                  <c:v>190816</c:v>
                </c:pt>
                <c:pt idx="1">
                  <c:v>123384</c:v>
                </c:pt>
                <c:pt idx="2">
                  <c:v>138576.15435454453</c:v>
                </c:pt>
                <c:pt idx="3">
                  <c:v>142445</c:v>
                </c:pt>
                <c:pt idx="4">
                  <c:v>194000</c:v>
                </c:pt>
                <c:pt idx="5">
                  <c:v>96000</c:v>
                </c:pt>
                <c:pt idx="6">
                  <c:v>160000</c:v>
                </c:pt>
                <c:pt idx="7">
                  <c:v>160000</c:v>
                </c:pt>
                <c:pt idx="8">
                  <c:v>130000</c:v>
                </c:pt>
                <c:pt idx="9">
                  <c:v>150000</c:v>
                </c:pt>
                <c:pt idx="10">
                  <c:v>155000</c:v>
                </c:pt>
                <c:pt idx="11">
                  <c:v>160000</c:v>
                </c:pt>
              </c:numCache>
            </c:numRef>
          </c:val>
          <c:smooth val="0"/>
          <c:extLst>
            <c:ext xmlns:c16="http://schemas.microsoft.com/office/drawing/2014/chart" uri="{C3380CC4-5D6E-409C-BE32-E72D297353CC}">
              <c16:uniqueId val="{00000004-34E4-4D77-8BC6-01192D8DEA39}"/>
            </c:ext>
          </c:extLst>
        </c:ser>
        <c:ser>
          <c:idx val="9"/>
          <c:order val="7"/>
          <c:tx>
            <c:strRef>
              <c:f>'TDM Sales plan by Customer'!$BS$3</c:f>
              <c:strCache>
                <c:ptCount val="1"/>
                <c:pt idx="0">
                  <c:v>2QRF</c:v>
                </c:pt>
              </c:strCache>
            </c:strRef>
          </c:tx>
          <c:spPr>
            <a:ln w="38100" cap="rnd">
              <a:solidFill>
                <a:srgbClr val="7030A0"/>
              </a:solidFill>
              <a:round/>
            </a:ln>
            <a:effectLst/>
          </c:spPr>
          <c:marker>
            <c:symbol val="none"/>
          </c:marker>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Customer'!$BT$3:$CE$3</c:f>
              <c:numCache>
                <c:formatCode>_(* #,##0_);_(* \(#,##0\);_(* "-"??_);_(@_)</c:formatCode>
                <c:ptCount val="12"/>
                <c:pt idx="0">
                  <c:v>190816</c:v>
                </c:pt>
                <c:pt idx="1">
                  <c:v>123384</c:v>
                </c:pt>
                <c:pt idx="2">
                  <c:v>190784</c:v>
                </c:pt>
                <c:pt idx="3">
                  <c:v>140000</c:v>
                </c:pt>
                <c:pt idx="4">
                  <c:v>150000</c:v>
                </c:pt>
                <c:pt idx="5">
                  <c:v>150000</c:v>
                </c:pt>
                <c:pt idx="6">
                  <c:v>160000</c:v>
                </c:pt>
                <c:pt idx="7">
                  <c:v>160000</c:v>
                </c:pt>
                <c:pt idx="8">
                  <c:v>130000</c:v>
                </c:pt>
                <c:pt idx="9">
                  <c:v>150000</c:v>
                </c:pt>
                <c:pt idx="10">
                  <c:v>155000</c:v>
                </c:pt>
                <c:pt idx="11">
                  <c:v>160000</c:v>
                </c:pt>
              </c:numCache>
            </c:numRef>
          </c:val>
          <c:smooth val="0"/>
          <c:extLst>
            <c:ext xmlns:c16="http://schemas.microsoft.com/office/drawing/2014/chart" uri="{C3380CC4-5D6E-409C-BE32-E72D297353CC}">
              <c16:uniqueId val="{00000000-2F34-4D1F-A9E9-B4CAF071F121}"/>
            </c:ext>
          </c:extLst>
        </c:ser>
        <c:ser>
          <c:idx val="10"/>
          <c:order val="8"/>
          <c:tx>
            <c:strRef>
              <c:f>'TDM Sales plan by Customer'!$BS$2</c:f>
              <c:strCache>
                <c:ptCount val="1"/>
                <c:pt idx="0">
                  <c:v>1QRF</c:v>
                </c:pt>
              </c:strCache>
            </c:strRef>
          </c:tx>
          <c:spPr>
            <a:ln w="38100" cap="rnd">
              <a:solidFill>
                <a:srgbClr val="0070C0"/>
              </a:solidFill>
              <a:round/>
            </a:ln>
            <a:effectLst/>
          </c:spPr>
          <c:marker>
            <c:symbol val="none"/>
          </c:marker>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Customer'!$BT$2:$CE$2</c:f>
              <c:numCache>
                <c:formatCode>#,##0;[Red]"▲"#,##0;\-</c:formatCode>
                <c:ptCount val="12"/>
                <c:pt idx="0">
                  <c:v>130000</c:v>
                </c:pt>
                <c:pt idx="1">
                  <c:v>140000</c:v>
                </c:pt>
                <c:pt idx="2">
                  <c:v>140000</c:v>
                </c:pt>
                <c:pt idx="3">
                  <c:v>140000</c:v>
                </c:pt>
                <c:pt idx="4">
                  <c:v>150000</c:v>
                </c:pt>
                <c:pt idx="5">
                  <c:v>150000</c:v>
                </c:pt>
                <c:pt idx="6">
                  <c:v>160000</c:v>
                </c:pt>
                <c:pt idx="7">
                  <c:v>160000</c:v>
                </c:pt>
                <c:pt idx="8">
                  <c:v>130000</c:v>
                </c:pt>
                <c:pt idx="9">
                  <c:v>150000</c:v>
                </c:pt>
                <c:pt idx="10">
                  <c:v>155000</c:v>
                </c:pt>
                <c:pt idx="11">
                  <c:v>160000</c:v>
                </c:pt>
              </c:numCache>
            </c:numRef>
          </c:val>
          <c:smooth val="0"/>
          <c:extLst>
            <c:ext xmlns:c16="http://schemas.microsoft.com/office/drawing/2014/chart" uri="{C3380CC4-5D6E-409C-BE32-E72D297353CC}">
              <c16:uniqueId val="{00000001-2F34-4D1F-A9E9-B4CAF071F121}"/>
            </c:ext>
          </c:extLst>
        </c:ser>
        <c:dLbls>
          <c:showLegendKey val="0"/>
          <c:showVal val="0"/>
          <c:showCatName val="0"/>
          <c:showSerName val="0"/>
          <c:showPercent val="0"/>
          <c:showBubbleSize val="0"/>
        </c:dLbls>
        <c:marker val="1"/>
        <c:smooth val="0"/>
        <c:axId val="2111604415"/>
        <c:axId val="2111613151"/>
      </c:lineChart>
      <c:dateAx>
        <c:axId val="2111604415"/>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700" b="0" i="0" u="none" strike="noStrike" kern="1200" baseline="0">
                <a:solidFill>
                  <a:sysClr val="windowText" lastClr="000000"/>
                </a:solidFill>
                <a:latin typeface="+mn-lt"/>
                <a:ea typeface="+mn-ea"/>
                <a:cs typeface="+mn-cs"/>
              </a:defRPr>
            </a:pPr>
            <a:endParaRPr lang="en-US"/>
          </a:p>
        </c:txPr>
        <c:crossAx val="2111613151"/>
        <c:crosses val="autoZero"/>
        <c:auto val="1"/>
        <c:lblOffset val="100"/>
        <c:baseTimeUnit val="months"/>
      </c:dateAx>
      <c:valAx>
        <c:axId val="2111613151"/>
        <c:scaling>
          <c:orientation val="minMax"/>
          <c:max val="35000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ysClr val="windowText" lastClr="000000"/>
                </a:solidFill>
                <a:latin typeface="+mn-lt"/>
                <a:ea typeface="+mn-ea"/>
                <a:cs typeface="+mn-cs"/>
              </a:defRPr>
            </a:pPr>
            <a:endParaRPr lang="en-US"/>
          </a:p>
        </c:txPr>
        <c:crossAx val="2111604415"/>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dispUnitsLbl>
        </c:dispUnits>
      </c:valAx>
      <c:spPr>
        <a:solidFill>
          <a:schemeClr val="bg1"/>
        </a:solidFill>
        <a:ln>
          <a:noFill/>
        </a:ln>
        <a:effectLst/>
      </c:spPr>
    </c:plotArea>
    <c:legend>
      <c:legendPos val="b"/>
      <c:layout>
        <c:manualLayout>
          <c:xMode val="edge"/>
          <c:yMode val="edge"/>
          <c:x val="6.1907970434630338E-2"/>
          <c:y val="0.10234371826222838"/>
          <c:w val="0.89999995605571959"/>
          <c:h val="9.2489028515941318E-2"/>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300">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0" i="0" u="none" strike="noStrike" kern="1200" spc="0" baseline="0">
                <a:solidFill>
                  <a:sysClr val="windowText" lastClr="000000"/>
                </a:solidFill>
                <a:latin typeface="+mn-lt"/>
                <a:ea typeface="+mn-ea"/>
                <a:cs typeface="+mn-cs"/>
              </a:defRPr>
            </a:pPr>
            <a:r>
              <a:rPr lang="en-US" sz="3000"/>
              <a:t>TDM FY2021 Sales Trend_Aug 2021</a:t>
            </a:r>
          </a:p>
        </c:rich>
      </c:tx>
      <c:layout>
        <c:manualLayout>
          <c:xMode val="edge"/>
          <c:yMode val="edge"/>
          <c:x val="7.0026251994921518E-2"/>
          <c:y val="1.9115004597960054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7.0392278826709814E-2"/>
          <c:y val="0.13164034540735159"/>
          <c:w val="0.91893545117538256"/>
          <c:h val="0.77480476478901672"/>
        </c:manualLayout>
      </c:layout>
      <c:barChart>
        <c:barDir val="col"/>
        <c:grouping val="clustered"/>
        <c:varyColors val="0"/>
        <c:ser>
          <c:idx val="2"/>
          <c:order val="0"/>
          <c:tx>
            <c:strRef>
              <c:f>'TDM Sales plan by Customer'!$BS$2</c:f>
              <c:strCache>
                <c:ptCount val="1"/>
                <c:pt idx="0">
                  <c:v>1QRF</c:v>
                </c:pt>
              </c:strCache>
            </c:strRef>
          </c:tx>
          <c:spPr>
            <a:solidFill>
              <a:srgbClr val="CCFFFF"/>
            </a:solidFill>
            <a:ln w="0">
              <a:solidFill>
                <a:schemeClr val="tx1"/>
              </a:solidFill>
            </a:ln>
            <a:effectLst/>
          </c:spPr>
          <c:invertIfNegative val="0"/>
          <c:cat>
            <c:numRef>
              <c:f>'TDM Sales plan by Customer'!$BT$1:$CE$1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Customer'!$BT$2:$CE$2</c:f>
              <c:numCache>
                <c:formatCode>#,##0;[Red]"▲"#,##0;\-</c:formatCode>
                <c:ptCount val="12"/>
                <c:pt idx="0">
                  <c:v>130000</c:v>
                </c:pt>
                <c:pt idx="1">
                  <c:v>140000</c:v>
                </c:pt>
                <c:pt idx="2">
                  <c:v>140000</c:v>
                </c:pt>
                <c:pt idx="3">
                  <c:v>140000</c:v>
                </c:pt>
                <c:pt idx="4">
                  <c:v>150000</c:v>
                </c:pt>
                <c:pt idx="5">
                  <c:v>150000</c:v>
                </c:pt>
                <c:pt idx="6">
                  <c:v>160000</c:v>
                </c:pt>
                <c:pt idx="7">
                  <c:v>160000</c:v>
                </c:pt>
                <c:pt idx="8">
                  <c:v>130000</c:v>
                </c:pt>
                <c:pt idx="9">
                  <c:v>150000</c:v>
                </c:pt>
                <c:pt idx="10">
                  <c:v>155000</c:v>
                </c:pt>
                <c:pt idx="11">
                  <c:v>160000</c:v>
                </c:pt>
              </c:numCache>
            </c:numRef>
          </c:val>
          <c:extLst>
            <c:ext xmlns:c16="http://schemas.microsoft.com/office/drawing/2014/chart" uri="{C3380CC4-5D6E-409C-BE32-E72D297353CC}">
              <c16:uniqueId val="{00000003-F595-4B05-B30D-E8E431F5D7EE}"/>
            </c:ext>
          </c:extLst>
        </c:ser>
        <c:ser>
          <c:idx val="0"/>
          <c:order val="1"/>
          <c:tx>
            <c:strRef>
              <c:f>'TDM Sales plan by Customer'!$BS$3</c:f>
              <c:strCache>
                <c:ptCount val="1"/>
                <c:pt idx="0">
                  <c:v>2QRF</c:v>
                </c:pt>
              </c:strCache>
            </c:strRef>
          </c:tx>
          <c:spPr>
            <a:pattFill prst="pct5">
              <a:fgClr>
                <a:schemeClr val="bg1">
                  <a:lumMod val="75000"/>
                </a:schemeClr>
              </a:fgClr>
              <a:bgClr>
                <a:schemeClr val="bg1"/>
              </a:bgClr>
            </a:pattFill>
            <a:ln w="0">
              <a:solidFill>
                <a:schemeClr val="tx1"/>
              </a:solidFill>
            </a:ln>
            <a:effectLst/>
          </c:spPr>
          <c:invertIfNegative val="0"/>
          <c:cat>
            <c:numRef>
              <c:f>'TDM Sales plan by Customer'!$BT$1:$CE$1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Customer'!$BT$3:$CE$3</c:f>
              <c:numCache>
                <c:formatCode>_(* #,##0_);_(* \(#,##0\);_(* "-"??_);_(@_)</c:formatCode>
                <c:ptCount val="12"/>
                <c:pt idx="0">
                  <c:v>190816</c:v>
                </c:pt>
                <c:pt idx="1">
                  <c:v>123384</c:v>
                </c:pt>
                <c:pt idx="2">
                  <c:v>190784</c:v>
                </c:pt>
                <c:pt idx="3">
                  <c:v>140000</c:v>
                </c:pt>
                <c:pt idx="4">
                  <c:v>150000</c:v>
                </c:pt>
                <c:pt idx="5">
                  <c:v>150000</c:v>
                </c:pt>
                <c:pt idx="6">
                  <c:v>160000</c:v>
                </c:pt>
                <c:pt idx="7">
                  <c:v>160000</c:v>
                </c:pt>
                <c:pt idx="8">
                  <c:v>130000</c:v>
                </c:pt>
                <c:pt idx="9">
                  <c:v>150000</c:v>
                </c:pt>
                <c:pt idx="10">
                  <c:v>155000</c:v>
                </c:pt>
                <c:pt idx="11">
                  <c:v>160000</c:v>
                </c:pt>
              </c:numCache>
            </c:numRef>
          </c:val>
          <c:extLst>
            <c:ext xmlns:c16="http://schemas.microsoft.com/office/drawing/2014/chart" uri="{C3380CC4-5D6E-409C-BE32-E72D297353CC}">
              <c16:uniqueId val="{00000001-F595-4B05-B30D-E8E431F5D7EE}"/>
            </c:ext>
          </c:extLst>
        </c:ser>
        <c:ser>
          <c:idx val="1"/>
          <c:order val="2"/>
          <c:tx>
            <c:strRef>
              <c:f>'TDM Sales plan by Customer'!$BS$4</c:f>
              <c:strCache>
                <c:ptCount val="1"/>
                <c:pt idx="0">
                  <c:v>3QRF</c:v>
                </c:pt>
              </c:strCache>
            </c:strRef>
          </c:tx>
          <c:spPr>
            <a:solidFill>
              <a:schemeClr val="accent6">
                <a:lumMod val="40000"/>
                <a:lumOff val="60000"/>
              </a:schemeClr>
            </a:solidFill>
            <a:ln w="0">
              <a:solidFill>
                <a:schemeClr val="tx1"/>
              </a:solidFill>
            </a:ln>
            <a:effectLst/>
          </c:spPr>
          <c:invertIfNegative val="0"/>
          <c:cat>
            <c:numRef>
              <c:f>'TDM Sales plan by Customer'!$BT$1:$CE$1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Customer'!$BT$4:$CE$4</c:f>
              <c:numCache>
                <c:formatCode>_(* #,##0_);_(* \(#,##0\);_(* "-"??_);_(@_)</c:formatCode>
                <c:ptCount val="12"/>
                <c:pt idx="0">
                  <c:v>190816</c:v>
                </c:pt>
                <c:pt idx="1">
                  <c:v>123384</c:v>
                </c:pt>
                <c:pt idx="2">
                  <c:v>138576.15435454453</c:v>
                </c:pt>
                <c:pt idx="3">
                  <c:v>142445</c:v>
                </c:pt>
                <c:pt idx="4">
                  <c:v>194000</c:v>
                </c:pt>
                <c:pt idx="5">
                  <c:v>96000</c:v>
                </c:pt>
                <c:pt idx="6">
                  <c:v>160000</c:v>
                </c:pt>
                <c:pt idx="7">
                  <c:v>160000</c:v>
                </c:pt>
                <c:pt idx="8">
                  <c:v>130000</c:v>
                </c:pt>
                <c:pt idx="9">
                  <c:v>150000</c:v>
                </c:pt>
                <c:pt idx="10">
                  <c:v>155000</c:v>
                </c:pt>
                <c:pt idx="11">
                  <c:v>160000</c:v>
                </c:pt>
              </c:numCache>
            </c:numRef>
          </c:val>
          <c:extLst>
            <c:ext xmlns:c16="http://schemas.microsoft.com/office/drawing/2014/chart" uri="{C3380CC4-5D6E-409C-BE32-E72D297353CC}">
              <c16:uniqueId val="{00000002-F595-4B05-B30D-E8E431F5D7EE}"/>
            </c:ext>
          </c:extLst>
        </c:ser>
        <c:ser>
          <c:idx val="3"/>
          <c:order val="3"/>
          <c:tx>
            <c:strRef>
              <c:f>'TDM Sales plan by Customer'!$BS$6</c:f>
              <c:strCache>
                <c:ptCount val="1"/>
                <c:pt idx="0">
                  <c:v>\</c:v>
                </c:pt>
              </c:strCache>
            </c:strRef>
          </c:tx>
          <c:spPr>
            <a:pattFill prst="ltUpDiag">
              <a:fgClr>
                <a:srgbClr val="FFC000"/>
              </a:fgClr>
              <a:bgClr>
                <a:schemeClr val="bg1"/>
              </a:bgClr>
            </a:pattFill>
            <a:ln w="0">
              <a:solidFill>
                <a:schemeClr val="tx1"/>
              </a:solidFill>
            </a:ln>
            <a:effectLst/>
          </c:spPr>
          <c:invertIfNegative val="0"/>
          <c:cat>
            <c:numRef>
              <c:f>'TDM Sales plan by Customer'!$BT$1:$CE$1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Customer'!$BT$6:$CE$6</c:f>
              <c:numCache>
                <c:formatCode>General</c:formatCode>
                <c:ptCount val="12"/>
              </c:numCache>
            </c:numRef>
          </c:val>
          <c:extLst>
            <c:ext xmlns:c16="http://schemas.microsoft.com/office/drawing/2014/chart" uri="{C3380CC4-5D6E-409C-BE32-E72D297353CC}">
              <c16:uniqueId val="{00000004-F595-4B05-B30D-E8E431F5D7EE}"/>
            </c:ext>
          </c:extLst>
        </c:ser>
        <c:dLbls>
          <c:showLegendKey val="0"/>
          <c:showVal val="0"/>
          <c:showCatName val="0"/>
          <c:showSerName val="0"/>
          <c:showPercent val="0"/>
          <c:showBubbleSize val="0"/>
        </c:dLbls>
        <c:gapWidth val="100"/>
        <c:axId val="2111604415"/>
        <c:axId val="2111613151"/>
      </c:barChart>
      <c:dateAx>
        <c:axId val="2111604415"/>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11613151"/>
        <c:crosses val="autoZero"/>
        <c:auto val="1"/>
        <c:lblOffset val="100"/>
        <c:baseTimeUnit val="months"/>
      </c:dateAx>
      <c:valAx>
        <c:axId val="2111613151"/>
        <c:scaling>
          <c:orientation val="minMax"/>
        </c:scaling>
        <c:delete val="0"/>
        <c:axPos val="l"/>
        <c:majorGridlines>
          <c:spPr>
            <a:ln w="9525" cap="flat" cmpd="sng" algn="ctr">
              <a:solidFill>
                <a:schemeClr val="tx1">
                  <a:lumMod val="15000"/>
                  <a:lumOff val="85000"/>
                </a:schemeClr>
              </a:solidFill>
              <a:round/>
            </a:ln>
            <a:effectLst/>
          </c:spPr>
        </c:majorGridlines>
        <c:numFmt formatCode="#,##0;[Red]&quot;▲&quot;#,##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11604415"/>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dispUnitsLbl>
        </c:dispUnits>
      </c:valAx>
      <c:spPr>
        <a:solidFill>
          <a:schemeClr val="bg1">
            <a:lumMod val="95000"/>
          </a:schemeClr>
        </a:solidFill>
        <a:ln>
          <a:noFill/>
        </a:ln>
        <a:effectLst/>
      </c:spPr>
    </c:plotArea>
    <c:legend>
      <c:legendPos val="b"/>
      <c:layout>
        <c:manualLayout>
          <c:xMode val="edge"/>
          <c:yMode val="edge"/>
          <c:x val="0.61504156655469611"/>
          <c:y val="2.8120015853202129E-2"/>
          <c:w val="0.35686490567621465"/>
          <c:h val="9.2858469614375119E-2"/>
        </c:manualLayout>
      </c:layout>
      <c:overlay val="0"/>
      <c:spPr>
        <a:noFill/>
        <a:ln>
          <a:noFill/>
        </a:ln>
        <a:effectLst/>
      </c:spPr>
      <c:txPr>
        <a:bodyPr rot="0" spcFirstLastPara="1" vertOverflow="ellipsis" vert="horz" wrap="square" anchor="ctr" anchorCtr="1"/>
        <a:lstStyle/>
        <a:p>
          <a:pPr>
            <a:defRPr sz="25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20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r>
              <a:rPr lang="en-US" sz="2000" b="1"/>
              <a:t>FY2021 Sales Trend (Total)</a:t>
            </a:r>
          </a:p>
        </c:rich>
      </c:tx>
      <c:layout>
        <c:manualLayout>
          <c:xMode val="edge"/>
          <c:yMode val="edge"/>
          <c:x val="0.20245164556648773"/>
          <c:y val="4.1068716329766435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38200507908767573"/>
          <c:y val="0.19142508647774112"/>
          <c:w val="0.57825765902300386"/>
          <c:h val="0.65738645722699263"/>
        </c:manualLayout>
      </c:layout>
      <c:barChart>
        <c:barDir val="col"/>
        <c:grouping val="clustered"/>
        <c:varyColors val="0"/>
        <c:ser>
          <c:idx val="0"/>
          <c:order val="0"/>
          <c:tx>
            <c:strRef>
              <c:f>'TDM Sales plan by Customer'!$CF$1</c:f>
              <c:strCache>
                <c:ptCount val="1"/>
                <c:pt idx="0">
                  <c:v>FY2021 Total</c:v>
                </c:pt>
              </c:strCache>
            </c:strRef>
          </c:tx>
          <c:spPr>
            <a:solidFill>
              <a:schemeClr val="accent1"/>
            </a:solidFill>
            <a:ln>
              <a:noFill/>
            </a:ln>
            <a:effectLst/>
          </c:spPr>
          <c:invertIfNegative val="0"/>
          <c:dLbls>
            <c:spPr>
              <a:noFill/>
              <a:ln>
                <a:noFill/>
              </a:ln>
              <a:effectLst/>
            </c:spPr>
            <c:txPr>
              <a:bodyPr rot="-5400000" spcFirstLastPara="1" vertOverflow="ellipsis" wrap="square" anchor="ctr" anchorCtr="1"/>
              <a:lstStyle/>
              <a:p>
                <a:pPr>
                  <a:defRPr sz="18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'TDM Sales plan by Customer'!$BS$2:$BS$6</c:f>
              <c:strCache>
                <c:ptCount val="5"/>
                <c:pt idx="0">
                  <c:v>1QRF</c:v>
                </c:pt>
                <c:pt idx="1">
                  <c:v>2QRF</c:v>
                </c:pt>
                <c:pt idx="2">
                  <c:v>3QRF</c:v>
                </c:pt>
                <c:pt idx="3">
                  <c:v>4QRF</c:v>
                </c:pt>
                <c:pt idx="4">
                  <c:v>\</c:v>
                </c:pt>
              </c:strCache>
            </c:strRef>
          </c:cat>
          <c:val>
            <c:numRef>
              <c:f>'TDM Sales plan by Customer'!$CF$2:$CF$6</c:f>
              <c:numCache>
                <c:formatCode>_(* #,##0_);_(* \(#,##0\);_(* "-"??_);_(@_)</c:formatCode>
                <c:ptCount val="5"/>
                <c:pt idx="0">
                  <c:v>1765000</c:v>
                </c:pt>
                <c:pt idx="1">
                  <c:v>1859984</c:v>
                </c:pt>
                <c:pt idx="2">
                  <c:v>1800221.1543545446</c:v>
                </c:pt>
                <c:pt idx="3">
                  <c:v>0</c:v>
                </c:pt>
              </c:numCache>
            </c:numRef>
          </c:val>
          <c:extLst>
            <c:ext xmlns:c16="http://schemas.microsoft.com/office/drawing/2014/chart" uri="{C3380CC4-5D6E-409C-BE32-E72D297353CC}">
              <c16:uniqueId val="{00000000-A6EE-4743-984D-0542D51FD00E}"/>
            </c:ext>
          </c:extLst>
        </c:ser>
        <c:dLbls>
          <c:showLegendKey val="0"/>
          <c:showVal val="0"/>
          <c:showCatName val="0"/>
          <c:showSerName val="0"/>
          <c:showPercent val="0"/>
          <c:showBubbleSize val="0"/>
        </c:dLbls>
        <c:gapWidth val="71"/>
        <c:overlap val="3"/>
        <c:axId val="1018460480"/>
        <c:axId val="1018457984"/>
      </c:barChart>
      <c:catAx>
        <c:axId val="101846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800" b="0" i="0" u="none" strike="noStrike" kern="1200" baseline="0">
                <a:solidFill>
                  <a:sysClr val="windowText" lastClr="000000"/>
                </a:solidFill>
                <a:latin typeface="+mn-lt"/>
                <a:ea typeface="+mn-ea"/>
                <a:cs typeface="+mn-cs"/>
              </a:defRPr>
            </a:pPr>
            <a:endParaRPr lang="en-US"/>
          </a:p>
        </c:txPr>
        <c:crossAx val="1018457984"/>
        <c:crosses val="autoZero"/>
        <c:auto val="1"/>
        <c:lblAlgn val="ctr"/>
        <c:lblOffset val="100"/>
        <c:noMultiLvlLbl val="0"/>
      </c:catAx>
      <c:valAx>
        <c:axId val="1018457984"/>
        <c:scaling>
          <c:orientation val="minMax"/>
          <c:max val="2000000"/>
          <c:min val="100000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crossAx val="1018460480"/>
        <c:crosses val="autoZero"/>
        <c:crossBetween val="between"/>
        <c:majorUnit val="200000"/>
        <c:dispUnits>
          <c:builtInUnit val="thousands"/>
          <c:dispUnitsLbl>
            <c:layout/>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sz="20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2000" b="0" i="0" u="none" strike="noStrike" kern="1200" spc="0" baseline="0">
                <a:solidFill>
                  <a:sysClr val="windowText" lastClr="000000"/>
                </a:solidFill>
                <a:latin typeface="+mn-lt"/>
                <a:ea typeface="+mn-ea"/>
                <a:cs typeface="+mn-cs"/>
              </a:defRPr>
            </a:pPr>
            <a:r>
              <a:rPr lang="en-US" sz="2000"/>
              <a:t>TDM FY2021 Sales Trend_Oct 04, 2021</a:t>
            </a:r>
          </a:p>
        </c:rich>
      </c:tx>
      <c:layout>
        <c:manualLayout>
          <c:xMode val="edge"/>
          <c:yMode val="edge"/>
          <c:x val="8.6122566321595422E-3"/>
          <c:y val="5.8977018838000357E-3"/>
        </c:manualLayout>
      </c:layout>
      <c:overlay val="0"/>
      <c:spPr>
        <a:noFill/>
        <a:ln>
          <a:noFill/>
        </a:ln>
        <a:effectLst/>
      </c:spPr>
      <c:txPr>
        <a:bodyPr rot="0" spcFirstLastPara="1" vertOverflow="ellipsis" vert="horz" wrap="square" anchor="ctr" anchorCtr="1"/>
        <a:lstStyle/>
        <a:p>
          <a:pPr algn="l">
            <a:defRPr sz="20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6.4082389403980325E-2"/>
          <c:y val="0.15649926043562198"/>
          <c:w val="0.92352287574929526"/>
          <c:h val="0.67596379886197788"/>
        </c:manualLayout>
      </c:layout>
      <c:barChart>
        <c:barDir val="col"/>
        <c:grouping val="clustered"/>
        <c:varyColors val="0"/>
        <c:ser>
          <c:idx val="5"/>
          <c:order val="0"/>
          <c:tx>
            <c:strRef>
              <c:f>'TDM Sales plan by Customer'!$B$11</c:f>
              <c:strCache>
                <c:ptCount val="1"/>
                <c:pt idx="0">
                  <c:v>Sales Plan (∑)</c:v>
                </c:pt>
              </c:strCache>
            </c:strRef>
          </c:tx>
          <c:spPr>
            <a:solidFill>
              <a:schemeClr val="accent6"/>
            </a:solidFill>
            <a:ln w="0">
              <a:solidFill>
                <a:schemeClr val="tx1"/>
              </a:solidFill>
              <a:prstDash val="solid"/>
            </a:ln>
            <a:effectLst/>
          </c:spPr>
          <c:invertIfNegative val="0"/>
          <c:dLbls>
            <c:spPr>
              <a:solidFill>
                <a:schemeClr val="bg1"/>
              </a:solidFill>
              <a:ln w="19050">
                <a:solidFill>
                  <a:srgbClr val="0070C0"/>
                </a:solidFill>
              </a:ln>
              <a:effectLst/>
            </c:spPr>
            <c:txPr>
              <a:bodyPr rot="0" spcFirstLastPara="1" vertOverflow="ellipsis" vert="horz" wrap="square" lIns="38100" tIns="19050" rIns="38100" bIns="19050" anchor="ctr" anchorCtr="1">
                <a:spAutoFit/>
              </a:bodyPr>
              <a:lstStyle/>
              <a:p>
                <a:pPr>
                  <a:defRPr sz="1300" b="0" i="0" u="none" strike="noStrike" kern="1200" baseline="0">
                    <a:solidFill>
                      <a:srgbClr val="0070C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Customer'!$C$11:$N$11</c:f>
              <c:numCache>
                <c:formatCode>#,##0;[Red]"▲"#,##0;\-</c:formatCode>
                <c:ptCount val="12"/>
                <c:pt idx="0">
                  <c:v>190816</c:v>
                </c:pt>
                <c:pt idx="1">
                  <c:v>314200</c:v>
                </c:pt>
                <c:pt idx="2">
                  <c:v>452776.15435454453</c:v>
                </c:pt>
                <c:pt idx="3">
                  <c:v>595221.15435454459</c:v>
                </c:pt>
                <c:pt idx="4">
                  <c:v>789221.15435454459</c:v>
                </c:pt>
                <c:pt idx="5">
                  <c:v>885221.15435454459</c:v>
                </c:pt>
                <c:pt idx="6">
                  <c:v>1045221.1543545446</c:v>
                </c:pt>
                <c:pt idx="7">
                  <c:v>1205221.1543545446</c:v>
                </c:pt>
                <c:pt idx="8">
                  <c:v>1335221.1543545446</c:v>
                </c:pt>
                <c:pt idx="9">
                  <c:v>1485221.1543545446</c:v>
                </c:pt>
                <c:pt idx="10">
                  <c:v>1640221.1543545446</c:v>
                </c:pt>
                <c:pt idx="11">
                  <c:v>1800221.1543545446</c:v>
                </c:pt>
              </c:numCache>
            </c:numRef>
          </c:val>
          <c:extLst>
            <c:ext xmlns:c16="http://schemas.microsoft.com/office/drawing/2014/chart" uri="{C3380CC4-5D6E-409C-BE32-E72D297353CC}">
              <c16:uniqueId val="{00000009-91B3-4F72-B477-6FAFB12C504C}"/>
            </c:ext>
          </c:extLst>
        </c:ser>
        <c:ser>
          <c:idx val="6"/>
          <c:order val="1"/>
          <c:tx>
            <c:strRef>
              <c:f>'TDM Sales plan by Customer'!$B$12</c:f>
              <c:strCache>
                <c:ptCount val="1"/>
                <c:pt idx="0">
                  <c:v>Actual (∑)</c:v>
                </c:pt>
              </c:strCache>
            </c:strRef>
          </c:tx>
          <c:spPr>
            <a:solidFill>
              <a:schemeClr val="bg1">
                <a:lumMod val="75000"/>
              </a:schemeClr>
            </a:solidFill>
            <a:ln w="0">
              <a:solidFill>
                <a:schemeClr val="tx1"/>
              </a:solidFill>
            </a:ln>
            <a:effectLst/>
          </c:spPr>
          <c:invertIfNegative val="0"/>
          <c:dLbls>
            <c:spPr>
              <a:solidFill>
                <a:schemeClr val="bg1">
                  <a:lumMod val="75000"/>
                </a:schemeClr>
              </a:solidFill>
              <a:ln w="6350">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rgbClr val="FF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Customer'!$C$12:$N$12</c:f>
              <c:numCache>
                <c:formatCode>#,##0;[Red]"▲"#,##0;\-</c:formatCode>
                <c:ptCount val="12"/>
                <c:pt idx="0">
                  <c:v>190815.78549350915</c:v>
                </c:pt>
                <c:pt idx="1">
                  <c:v>314199.44744777109</c:v>
                </c:pt>
                <c:pt idx="2">
                  <c:v>452775.60180231562</c:v>
                </c:pt>
                <c:pt idx="3">
                  <c:v>595220.66040887299</c:v>
                </c:pt>
                <c:pt idx="4">
                  <c:v>732946.66040887299</c:v>
                </c:pt>
                <c:pt idx="5">
                  <c:v>821859.31474970898</c:v>
                </c:pt>
                <c:pt idx="6">
                  <c:v>821859.31474970898</c:v>
                </c:pt>
                <c:pt idx="7">
                  <c:v>821859.31474970898</c:v>
                </c:pt>
                <c:pt idx="8">
                  <c:v>821859.31474970898</c:v>
                </c:pt>
                <c:pt idx="9">
                  <c:v>821859.31474970898</c:v>
                </c:pt>
                <c:pt idx="10">
                  <c:v>821859.31474970898</c:v>
                </c:pt>
                <c:pt idx="11">
                  <c:v>821859.31474970898</c:v>
                </c:pt>
              </c:numCache>
            </c:numRef>
          </c:val>
          <c:extLst>
            <c:ext xmlns:c16="http://schemas.microsoft.com/office/drawing/2014/chart" uri="{C3380CC4-5D6E-409C-BE32-E72D297353CC}">
              <c16:uniqueId val="{0000000A-91B3-4F72-B477-6FAFB12C504C}"/>
            </c:ext>
          </c:extLst>
        </c:ser>
        <c:ser>
          <c:idx val="7"/>
          <c:order val="2"/>
          <c:tx>
            <c:strRef>
              <c:f>'TDM Sales plan by Customer'!$B$13</c:f>
              <c:strCache>
                <c:ptCount val="1"/>
                <c:pt idx="0">
                  <c:v>Forecast (∑)</c:v>
                </c:pt>
              </c:strCache>
            </c:strRef>
          </c:tx>
          <c:spPr>
            <a:pattFill prst="diagBrick">
              <a:fgClr>
                <a:schemeClr val="tx1">
                  <a:lumMod val="50000"/>
                  <a:lumOff val="50000"/>
                </a:schemeClr>
              </a:fgClr>
              <a:bgClr>
                <a:schemeClr val="bg1"/>
              </a:bgClr>
            </a:pattFill>
            <a:ln w="0">
              <a:solidFill>
                <a:schemeClr val="tx1"/>
              </a:solidFill>
              <a:prstDash val="solid"/>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B-91B3-4F72-B477-6FAFB12C504C}"/>
                </c:ext>
              </c:extLst>
            </c:dLbl>
            <c:spPr>
              <a:solidFill>
                <a:schemeClr val="bg1"/>
              </a:solidFill>
              <a:ln w="0">
                <a:solidFill>
                  <a:schemeClr val="tx1"/>
                </a:solidFill>
              </a:ln>
              <a:effectLst/>
            </c:spPr>
            <c:txPr>
              <a:bodyPr rot="0" spcFirstLastPara="1" vertOverflow="ellipsis" vert="horz" wrap="square" lIns="38100" tIns="19050" rIns="38100" bIns="19050" anchor="ctr" anchorCtr="1">
                <a:spAutoFit/>
              </a:bodyPr>
              <a:lstStyle/>
              <a:p>
                <a:pPr>
                  <a:defRPr sz="13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'TDM Sales plan by Customer'!$C$1:$N$1</c:f>
              <c:numCache>
                <c:formatCode>[$-409]mmm\-yy;@</c:formatCode>
                <c:ptCount val="12"/>
                <c:pt idx="0">
                  <c:v>44316</c:v>
                </c:pt>
                <c:pt idx="1">
                  <c:v>44347</c:v>
                </c:pt>
                <c:pt idx="2">
                  <c:v>44377</c:v>
                </c:pt>
                <c:pt idx="3">
                  <c:v>44408</c:v>
                </c:pt>
                <c:pt idx="4">
                  <c:v>44439</c:v>
                </c:pt>
                <c:pt idx="5">
                  <c:v>44469</c:v>
                </c:pt>
                <c:pt idx="6">
                  <c:v>44500</c:v>
                </c:pt>
                <c:pt idx="7">
                  <c:v>44530</c:v>
                </c:pt>
                <c:pt idx="8">
                  <c:v>44561</c:v>
                </c:pt>
                <c:pt idx="9">
                  <c:v>44592</c:v>
                </c:pt>
                <c:pt idx="10">
                  <c:v>44620</c:v>
                </c:pt>
                <c:pt idx="11">
                  <c:v>44651</c:v>
                </c:pt>
              </c:numCache>
            </c:numRef>
          </c:cat>
          <c:val>
            <c:numRef>
              <c:f>'TDM Sales plan by Customer'!$C$13:$N$13</c:f>
              <c:numCache>
                <c:formatCode>#,##0;[Red]"▲"#,##0;\-</c:formatCode>
                <c:ptCount val="12"/>
                <c:pt idx="5">
                  <c:v>821859.31474970898</c:v>
                </c:pt>
                <c:pt idx="6">
                  <c:v>1014338.6290583906</c:v>
                </c:pt>
                <c:pt idx="7">
                  <c:v>1310029.7721452075</c:v>
                </c:pt>
                <c:pt idx="8">
                  <c:v>1440029.7721452075</c:v>
                </c:pt>
                <c:pt idx="9">
                  <c:v>1590029.7721452075</c:v>
                </c:pt>
                <c:pt idx="10">
                  <c:v>1745029.7721452075</c:v>
                </c:pt>
                <c:pt idx="11">
                  <c:v>1905029.7721452075</c:v>
                </c:pt>
              </c:numCache>
            </c:numRef>
          </c:val>
          <c:extLst>
            <c:ext xmlns:c16="http://schemas.microsoft.com/office/drawing/2014/chart" uri="{C3380CC4-5D6E-409C-BE32-E72D297353CC}">
              <c16:uniqueId val="{0000000E-91B3-4F72-B477-6FAFB12C504C}"/>
            </c:ext>
          </c:extLst>
        </c:ser>
        <c:dLbls>
          <c:showLegendKey val="0"/>
          <c:showVal val="0"/>
          <c:showCatName val="0"/>
          <c:showSerName val="0"/>
          <c:showPercent val="0"/>
          <c:showBubbleSize val="0"/>
        </c:dLbls>
        <c:gapWidth val="100"/>
        <c:axId val="2111604415"/>
        <c:axId val="2111613151"/>
      </c:barChart>
      <c:dateAx>
        <c:axId val="2111604415"/>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ysClr val="windowText" lastClr="000000"/>
                </a:solidFill>
                <a:latin typeface="+mn-lt"/>
                <a:ea typeface="+mn-ea"/>
                <a:cs typeface="+mn-cs"/>
              </a:defRPr>
            </a:pPr>
            <a:endParaRPr lang="en-US"/>
          </a:p>
        </c:txPr>
        <c:crossAx val="2111613151"/>
        <c:crosses val="autoZero"/>
        <c:auto val="1"/>
        <c:lblOffset val="100"/>
        <c:baseTimeUnit val="months"/>
      </c:dateAx>
      <c:valAx>
        <c:axId val="2111613151"/>
        <c:scaling>
          <c:orientation val="minMax"/>
        </c:scaling>
        <c:delete val="0"/>
        <c:axPos val="l"/>
        <c:majorGridlines>
          <c:spPr>
            <a:ln w="9525" cap="flat" cmpd="sng" algn="ctr">
              <a:solidFill>
                <a:schemeClr val="tx1">
                  <a:lumMod val="15000"/>
                  <a:lumOff val="85000"/>
                </a:schemeClr>
              </a:solidFill>
              <a:round/>
            </a:ln>
            <a:effectLst/>
          </c:spPr>
        </c:majorGridlines>
        <c:numFmt formatCode="#,##0;[Red]&quot;▲&quot;#,##0;\-"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ysClr val="windowText" lastClr="000000"/>
                </a:solidFill>
                <a:latin typeface="+mn-lt"/>
                <a:ea typeface="+mn-ea"/>
                <a:cs typeface="+mn-cs"/>
              </a:defRPr>
            </a:pPr>
            <a:endParaRPr lang="en-US"/>
          </a:p>
        </c:txPr>
        <c:crossAx val="2111604415"/>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300" b="0" i="0" u="none" strike="noStrike" kern="1200" baseline="0">
                    <a:solidFill>
                      <a:sysClr val="windowText" lastClr="000000"/>
                    </a:solidFill>
                    <a:latin typeface="+mn-lt"/>
                    <a:ea typeface="+mn-ea"/>
                    <a:cs typeface="+mn-cs"/>
                  </a:defRPr>
                </a:pPr>
                <a:endParaRPr lang="en-US"/>
              </a:p>
            </c:txPr>
          </c:dispUnitsLbl>
        </c:dispUnits>
      </c:valAx>
      <c:spPr>
        <a:solidFill>
          <a:schemeClr val="bg1"/>
        </a:solidFill>
        <a:ln>
          <a:noFill/>
        </a:ln>
        <a:effectLst/>
      </c:spPr>
    </c:plotArea>
    <c:legend>
      <c:legendPos val="b"/>
      <c:layout>
        <c:manualLayout>
          <c:xMode val="edge"/>
          <c:yMode val="edge"/>
          <c:x val="6.977816411664424E-2"/>
          <c:y val="0.17231645443337326"/>
          <c:w val="0.37359968254651832"/>
          <c:h val="0.11116677607711709"/>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300">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54430</xdr:colOff>
      <xdr:row>2</xdr:row>
      <xdr:rowOff>95250</xdr:rowOff>
    </xdr:from>
    <xdr:to>
      <xdr:col>6</xdr:col>
      <xdr:colOff>1047751</xdr:colOff>
      <xdr:row>8</xdr:row>
      <xdr:rowOff>149679</xdr:rowOff>
    </xdr:to>
    <xdr:sp macro="" textlink="">
      <xdr:nvSpPr>
        <xdr:cNvPr id="3" name="Rectangle 2">
          <a:extLst>
            <a:ext uri="{FF2B5EF4-FFF2-40B4-BE49-F238E27FC236}">
              <a16:creationId xmlns:a16="http://schemas.microsoft.com/office/drawing/2014/main" id="{00000000-0008-0000-0E00-000004000000}"/>
            </a:ext>
          </a:extLst>
        </xdr:cNvPr>
        <xdr:cNvSpPr/>
      </xdr:nvSpPr>
      <xdr:spPr>
        <a:xfrm>
          <a:off x="5121730" y="533400"/>
          <a:ext cx="2374446" cy="1540329"/>
        </a:xfrm>
        <a:prstGeom prst="rect">
          <a:avLst/>
        </a:prstGeom>
        <a:ln>
          <a:solidFill>
            <a:schemeClr val="bg1">
              <a:lumMod val="75000"/>
            </a:schemeClr>
          </a:solidFill>
        </a:ln>
        <a:effectLst>
          <a:outerShdw blurRad="63500" sx="102000" sy="102000" algn="ctr"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200" b="1" u="sng">
              <a:latin typeface="Arial" panose="020B0604020202020204" pitchFamily="34" charset="0"/>
              <a:cs typeface="Arial" panose="020B0604020202020204" pitchFamily="34" charset="0"/>
            </a:rPr>
            <a:t>Customer Cut Off Schedule:</a:t>
          </a:r>
        </a:p>
        <a:p>
          <a:pPr algn="l"/>
          <a:r>
            <a:rPr lang="en-US" sz="1200">
              <a:latin typeface="Arial" panose="020B0604020202020204" pitchFamily="34" charset="0"/>
              <a:cs typeface="Arial" panose="020B0604020202020204" pitchFamily="34" charset="0"/>
            </a:rPr>
            <a:t>Sep.24</a:t>
          </a:r>
          <a:r>
            <a:rPr lang="en-US" sz="1200" baseline="0">
              <a:latin typeface="Arial" panose="020B0604020202020204" pitchFamily="34" charset="0"/>
              <a:cs typeface="Arial" panose="020B0604020202020204" pitchFamily="34" charset="0"/>
            </a:rPr>
            <a:t>   </a:t>
          </a:r>
          <a:r>
            <a:rPr lang="en-US" sz="1200">
              <a:latin typeface="Arial" panose="020B0604020202020204" pitchFamily="34" charset="0"/>
              <a:cs typeface="Arial" panose="020B0604020202020204" pitchFamily="34" charset="0"/>
            </a:rPr>
            <a:t> </a:t>
          </a:r>
          <a:r>
            <a:rPr lang="en-US" sz="1200" baseline="0">
              <a:latin typeface="Arial" panose="020B0604020202020204" pitchFamily="34" charset="0"/>
              <a:cs typeface="Arial" panose="020B0604020202020204" pitchFamily="34" charset="0"/>
            </a:rPr>
            <a:t>      FRONTECH</a:t>
          </a:r>
        </a:p>
        <a:p>
          <a:pPr algn="l"/>
          <a:r>
            <a:rPr lang="en-US" sz="1200" baseline="0">
              <a:latin typeface="Arial" panose="020B0604020202020204" pitchFamily="34" charset="0"/>
              <a:cs typeface="Arial" panose="020B0604020202020204" pitchFamily="34" charset="0"/>
            </a:rPr>
            <a:t>Sep.?            YUTAKA</a:t>
          </a:r>
        </a:p>
        <a:p>
          <a:pPr algn="l"/>
          <a:r>
            <a:rPr lang="en-US" sz="1200" baseline="0">
              <a:solidFill>
                <a:schemeClr val="dk1"/>
              </a:solidFill>
              <a:effectLst/>
              <a:latin typeface="Arial" panose="020B0604020202020204" pitchFamily="34" charset="0"/>
              <a:ea typeface="+mn-ea"/>
              <a:cs typeface="Arial" panose="020B0604020202020204" pitchFamily="34" charset="0"/>
            </a:rPr>
            <a:t>Sep.? </a:t>
          </a:r>
          <a:r>
            <a:rPr lang="en-US" sz="1200" baseline="0">
              <a:latin typeface="Arial" panose="020B0604020202020204" pitchFamily="34" charset="0"/>
              <a:cs typeface="Arial" panose="020B0604020202020204" pitchFamily="34" charset="0"/>
            </a:rPr>
            <a:t>           MITSUBA</a:t>
          </a:r>
        </a:p>
        <a:p>
          <a:pPr algn="l"/>
          <a:r>
            <a:rPr lang="en-US" sz="1200" baseline="0">
              <a:solidFill>
                <a:schemeClr val="dk1"/>
              </a:solidFill>
              <a:effectLst/>
              <a:latin typeface="Arial" panose="020B0604020202020204" pitchFamily="34" charset="0"/>
              <a:ea typeface="+mn-ea"/>
              <a:cs typeface="Arial" panose="020B0604020202020204" pitchFamily="34" charset="0"/>
            </a:rPr>
            <a:t>Sep.?</a:t>
          </a:r>
          <a:r>
            <a:rPr lang="en-US" sz="1200" baseline="0">
              <a:latin typeface="Arial" panose="020B0604020202020204" pitchFamily="34" charset="0"/>
              <a:cs typeface="Arial" panose="020B0604020202020204" pitchFamily="34" charset="0"/>
            </a:rPr>
            <a:t>            IMASEN</a:t>
          </a:r>
        </a:p>
        <a:p>
          <a:pPr algn="l"/>
          <a:r>
            <a:rPr lang="en-US" sz="1200" baseline="0">
              <a:solidFill>
                <a:schemeClr val="dk1"/>
              </a:solidFill>
              <a:effectLst/>
              <a:latin typeface="Arial" panose="020B0604020202020204" pitchFamily="34" charset="0"/>
              <a:ea typeface="+mn-ea"/>
              <a:cs typeface="Arial" panose="020B0604020202020204" pitchFamily="34" charset="0"/>
            </a:rPr>
            <a:t>Sep.? </a:t>
          </a:r>
          <a:r>
            <a:rPr lang="en-US" sz="1200" baseline="0">
              <a:latin typeface="Arial" panose="020B0604020202020204" pitchFamily="34" charset="0"/>
              <a:cs typeface="Arial" panose="020B0604020202020204" pitchFamily="34" charset="0"/>
            </a:rPr>
            <a:t>           SANYO DENKI</a:t>
          </a:r>
        </a:p>
        <a:p>
          <a:pPr algn="l"/>
          <a:r>
            <a:rPr lang="en-US" sz="1200" baseline="0">
              <a:latin typeface="Arial" panose="020B0604020202020204" pitchFamily="34" charset="0"/>
              <a:cs typeface="Arial" panose="020B0604020202020204" pitchFamily="34" charset="0"/>
            </a:rPr>
            <a:t>Sep.?            ISUZU AMC         </a:t>
          </a:r>
        </a:p>
      </xdr:txBody>
    </xdr:sp>
    <xdr:clientData/>
  </xdr:twoCellAnchor>
  <xdr:twoCellAnchor>
    <xdr:from>
      <xdr:col>5</xdr:col>
      <xdr:colOff>54430</xdr:colOff>
      <xdr:row>2</xdr:row>
      <xdr:rowOff>95250</xdr:rowOff>
    </xdr:from>
    <xdr:to>
      <xdr:col>6</xdr:col>
      <xdr:colOff>1047751</xdr:colOff>
      <xdr:row>8</xdr:row>
      <xdr:rowOff>149679</xdr:rowOff>
    </xdr:to>
    <xdr:sp macro="" textlink="">
      <xdr:nvSpPr>
        <xdr:cNvPr id="4" name="Rectangle 3">
          <a:extLst>
            <a:ext uri="{FF2B5EF4-FFF2-40B4-BE49-F238E27FC236}">
              <a16:creationId xmlns:a16="http://schemas.microsoft.com/office/drawing/2014/main" id="{00000000-0008-0000-0E00-000004000000}"/>
            </a:ext>
          </a:extLst>
        </xdr:cNvPr>
        <xdr:cNvSpPr/>
      </xdr:nvSpPr>
      <xdr:spPr>
        <a:xfrm>
          <a:off x="5121730" y="533400"/>
          <a:ext cx="2374446" cy="1540329"/>
        </a:xfrm>
        <a:prstGeom prst="rect">
          <a:avLst/>
        </a:prstGeom>
        <a:ln>
          <a:solidFill>
            <a:schemeClr val="bg1">
              <a:lumMod val="75000"/>
            </a:schemeClr>
          </a:solidFill>
        </a:ln>
        <a:effectLst>
          <a:outerShdw blurRad="63500" sx="102000" sy="102000" algn="ctr"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200" b="1" u="sng">
              <a:latin typeface="Arial" panose="020B0604020202020204" pitchFamily="34" charset="0"/>
              <a:cs typeface="Arial" panose="020B0604020202020204" pitchFamily="34" charset="0"/>
            </a:rPr>
            <a:t>Customer Cut Off Schedule:</a:t>
          </a:r>
        </a:p>
        <a:p>
          <a:pPr algn="l"/>
          <a:r>
            <a:rPr lang="en-US" sz="1200">
              <a:latin typeface="Arial" panose="020B0604020202020204" pitchFamily="34" charset="0"/>
              <a:cs typeface="Arial" panose="020B0604020202020204" pitchFamily="34" charset="0"/>
            </a:rPr>
            <a:t>Sep.24</a:t>
          </a:r>
          <a:r>
            <a:rPr lang="en-US" sz="1200" baseline="0">
              <a:latin typeface="Arial" panose="020B0604020202020204" pitchFamily="34" charset="0"/>
              <a:cs typeface="Arial" panose="020B0604020202020204" pitchFamily="34" charset="0"/>
            </a:rPr>
            <a:t>   </a:t>
          </a:r>
          <a:r>
            <a:rPr lang="en-US" sz="1200">
              <a:latin typeface="Arial" panose="020B0604020202020204" pitchFamily="34" charset="0"/>
              <a:cs typeface="Arial" panose="020B0604020202020204" pitchFamily="34" charset="0"/>
            </a:rPr>
            <a:t> </a:t>
          </a:r>
          <a:r>
            <a:rPr lang="en-US" sz="1200" baseline="0">
              <a:latin typeface="Arial" panose="020B0604020202020204" pitchFamily="34" charset="0"/>
              <a:cs typeface="Arial" panose="020B0604020202020204" pitchFamily="34" charset="0"/>
            </a:rPr>
            <a:t>      FRONTECH</a:t>
          </a:r>
        </a:p>
        <a:p>
          <a:pPr algn="l"/>
          <a:r>
            <a:rPr lang="en-US" sz="1200" baseline="0">
              <a:latin typeface="Arial" panose="020B0604020202020204" pitchFamily="34" charset="0"/>
              <a:cs typeface="Arial" panose="020B0604020202020204" pitchFamily="34" charset="0"/>
            </a:rPr>
            <a:t>Sep.?            YUTAKA</a:t>
          </a:r>
        </a:p>
        <a:p>
          <a:pPr algn="l"/>
          <a:r>
            <a:rPr lang="en-US" sz="1200" baseline="0">
              <a:solidFill>
                <a:schemeClr val="dk1"/>
              </a:solidFill>
              <a:effectLst/>
              <a:latin typeface="Arial" panose="020B0604020202020204" pitchFamily="34" charset="0"/>
              <a:ea typeface="+mn-ea"/>
              <a:cs typeface="Arial" panose="020B0604020202020204" pitchFamily="34" charset="0"/>
            </a:rPr>
            <a:t>Sep.? </a:t>
          </a:r>
          <a:r>
            <a:rPr lang="en-US" sz="1200" baseline="0">
              <a:latin typeface="Arial" panose="020B0604020202020204" pitchFamily="34" charset="0"/>
              <a:cs typeface="Arial" panose="020B0604020202020204" pitchFamily="34" charset="0"/>
            </a:rPr>
            <a:t>           MITSUBA</a:t>
          </a:r>
        </a:p>
        <a:p>
          <a:pPr algn="l"/>
          <a:r>
            <a:rPr lang="en-US" sz="1200" baseline="0">
              <a:solidFill>
                <a:schemeClr val="dk1"/>
              </a:solidFill>
              <a:effectLst/>
              <a:latin typeface="Arial" panose="020B0604020202020204" pitchFamily="34" charset="0"/>
              <a:ea typeface="+mn-ea"/>
              <a:cs typeface="Arial" panose="020B0604020202020204" pitchFamily="34" charset="0"/>
            </a:rPr>
            <a:t>Sep.?</a:t>
          </a:r>
          <a:r>
            <a:rPr lang="en-US" sz="1200" baseline="0">
              <a:latin typeface="Arial" panose="020B0604020202020204" pitchFamily="34" charset="0"/>
              <a:cs typeface="Arial" panose="020B0604020202020204" pitchFamily="34" charset="0"/>
            </a:rPr>
            <a:t>            IMASEN</a:t>
          </a:r>
        </a:p>
        <a:p>
          <a:pPr algn="l"/>
          <a:r>
            <a:rPr lang="en-US" sz="1200" baseline="0">
              <a:solidFill>
                <a:schemeClr val="dk1"/>
              </a:solidFill>
              <a:effectLst/>
              <a:latin typeface="Arial" panose="020B0604020202020204" pitchFamily="34" charset="0"/>
              <a:ea typeface="+mn-ea"/>
              <a:cs typeface="Arial" panose="020B0604020202020204" pitchFamily="34" charset="0"/>
            </a:rPr>
            <a:t>Sep.? </a:t>
          </a:r>
          <a:r>
            <a:rPr lang="en-US" sz="1200" baseline="0">
              <a:latin typeface="Arial" panose="020B0604020202020204" pitchFamily="34" charset="0"/>
              <a:cs typeface="Arial" panose="020B0604020202020204" pitchFamily="34" charset="0"/>
            </a:rPr>
            <a:t>           SANYO DENKI</a:t>
          </a:r>
        </a:p>
        <a:p>
          <a:pPr algn="l"/>
          <a:r>
            <a:rPr lang="en-US" sz="1200" baseline="0">
              <a:latin typeface="Arial" panose="020B0604020202020204" pitchFamily="34" charset="0"/>
              <a:cs typeface="Arial" panose="020B0604020202020204" pitchFamily="34" charset="0"/>
            </a:rPr>
            <a:t>Sep.?            ISUZU AMC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29</xdr:col>
      <xdr:colOff>106074</xdr:colOff>
      <xdr:row>0</xdr:row>
      <xdr:rowOff>86591</xdr:rowOff>
    </xdr:from>
    <xdr:to>
      <xdr:col>67</xdr:col>
      <xdr:colOff>2101994</xdr:colOff>
      <xdr:row>9</xdr:row>
      <xdr:rowOff>17319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70</xdr:col>
      <xdr:colOff>-1</xdr:colOff>
      <xdr:row>7</xdr:row>
      <xdr:rowOff>121227</xdr:rowOff>
    </xdr:from>
    <xdr:to>
      <xdr:col>81</xdr:col>
      <xdr:colOff>710046</xdr:colOff>
      <xdr:row>21</xdr:row>
      <xdr:rowOff>346364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81</xdr:col>
      <xdr:colOff>848592</xdr:colOff>
      <xdr:row>7</xdr:row>
      <xdr:rowOff>126421</xdr:rowOff>
    </xdr:from>
    <xdr:to>
      <xdr:col>84</xdr:col>
      <xdr:colOff>900545</xdr:colOff>
      <xdr:row>21</xdr:row>
      <xdr:rowOff>346363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75767</xdr:colOff>
      <xdr:row>9</xdr:row>
      <xdr:rowOff>225138</xdr:rowOff>
    </xdr:from>
    <xdr:to>
      <xdr:col>67</xdr:col>
      <xdr:colOff>2071687</xdr:colOff>
      <xdr:row>18</xdr:row>
      <xdr:rowOff>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41411</xdr:colOff>
      <xdr:row>1</xdr:row>
      <xdr:rowOff>43483</xdr:rowOff>
    </xdr:from>
    <xdr:to>
      <xdr:col>11</xdr:col>
      <xdr:colOff>472107</xdr:colOff>
      <xdr:row>22</xdr:row>
      <xdr:rowOff>98562</xdr:rowOff>
    </xdr:to>
    <xdr:pic>
      <xdr:nvPicPr>
        <xdr:cNvPr id="3" name="Picture 2"/>
        <xdr:cNvPicPr>
          <a:picLocks noChangeAspect="1"/>
        </xdr:cNvPicPr>
      </xdr:nvPicPr>
      <xdr:blipFill>
        <a:blip xmlns:r="http://schemas.openxmlformats.org/officeDocument/2006/relationships" r:embed="rId1"/>
        <a:stretch>
          <a:fillRect/>
        </a:stretch>
      </xdr:blipFill>
      <xdr:spPr>
        <a:xfrm>
          <a:off x="41411" y="184287"/>
          <a:ext cx="6261653" cy="3011971"/>
        </a:xfrm>
        <a:prstGeom prst="rect">
          <a:avLst/>
        </a:prstGeom>
      </xdr:spPr>
    </xdr:pic>
    <xdr:clientData/>
  </xdr:twoCellAnchor>
  <xdr:twoCellAnchor editAs="oneCell">
    <xdr:from>
      <xdr:col>0</xdr:col>
      <xdr:colOff>38100</xdr:colOff>
      <xdr:row>24</xdr:row>
      <xdr:rowOff>38100</xdr:rowOff>
    </xdr:from>
    <xdr:to>
      <xdr:col>11</xdr:col>
      <xdr:colOff>495299</xdr:colOff>
      <xdr:row>45</xdr:row>
      <xdr:rowOff>76200</xdr:rowOff>
    </xdr:to>
    <xdr:pic>
      <xdr:nvPicPr>
        <xdr:cNvPr id="2" name="Picture 1"/>
        <xdr:cNvPicPr>
          <a:picLocks noChangeAspect="1"/>
        </xdr:cNvPicPr>
      </xdr:nvPicPr>
      <xdr:blipFill>
        <a:blip xmlns:r="http://schemas.openxmlformats.org/officeDocument/2006/relationships" r:embed="rId2"/>
        <a:stretch>
          <a:fillRect/>
        </a:stretch>
      </xdr:blipFill>
      <xdr:spPr>
        <a:xfrm>
          <a:off x="38100" y="3467100"/>
          <a:ext cx="6324599" cy="3038475"/>
        </a:xfrm>
        <a:prstGeom prst="rect">
          <a:avLst/>
        </a:prstGeom>
      </xdr:spPr>
    </xdr:pic>
    <xdr:clientData/>
  </xdr:twoCellAnchor>
  <xdr:twoCellAnchor editAs="oneCell">
    <xdr:from>
      <xdr:col>0</xdr:col>
      <xdr:colOff>47625</xdr:colOff>
      <xdr:row>46</xdr:row>
      <xdr:rowOff>103331</xdr:rowOff>
    </xdr:from>
    <xdr:to>
      <xdr:col>11</xdr:col>
      <xdr:colOff>485775</xdr:colOff>
      <xdr:row>68</xdr:row>
      <xdr:rowOff>19051</xdr:rowOff>
    </xdr:to>
    <xdr:pic>
      <xdr:nvPicPr>
        <xdr:cNvPr id="6" name="Picture 5"/>
        <xdr:cNvPicPr>
          <a:picLocks noChangeAspect="1"/>
        </xdr:cNvPicPr>
      </xdr:nvPicPr>
      <xdr:blipFill>
        <a:blip xmlns:r="http://schemas.openxmlformats.org/officeDocument/2006/relationships" r:embed="rId3"/>
        <a:stretch>
          <a:fillRect/>
        </a:stretch>
      </xdr:blipFill>
      <xdr:spPr>
        <a:xfrm>
          <a:off x="47625" y="6675581"/>
          <a:ext cx="6305550" cy="30589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0</xdr:colOff>
      <xdr:row>50</xdr:row>
      <xdr:rowOff>1</xdr:rowOff>
    </xdr:from>
    <xdr:to>
      <xdr:col>23</xdr:col>
      <xdr:colOff>587828</xdr:colOff>
      <xdr:row>60</xdr:row>
      <xdr:rowOff>18143</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8061960" y="8602981"/>
          <a:ext cx="7034348" cy="19231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200" b="0" cap="none" spc="0">
              <a:ln w="0"/>
              <a:solidFill>
                <a:schemeClr val="tx1"/>
              </a:solidFill>
              <a:effectLst>
                <a:outerShdw blurRad="38100" dist="19050" dir="2700000" algn="tl" rotWithShape="0">
                  <a:schemeClr val="dk1">
                    <a:alpha val="40000"/>
                  </a:schemeClr>
                </a:outerShdw>
              </a:effectLst>
            </a:rPr>
            <a:t>May Actual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47.3K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YUTAKA,VACUUMTECH,FCC etc.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23.3K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FCC</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Jun</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88K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44.5K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GOSHI,YUTAKA,FCC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32K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31.9K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SRU,C-PRESTO Material</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Aug</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FCC,MITSUBA</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NIHO,SRU,Mecha Die</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MV</a:t>
          </a:r>
          <a:r>
            <a:rPr kumimoji="1" lang="ja-JP" altLang="en-US" sz="1200" b="0" cap="none" spc="0">
              <a:ln w="0"/>
              <a:solidFill>
                <a:schemeClr val="tx1"/>
              </a:solidFill>
              <a:effectLst>
                <a:outerShdw blurRad="38100" dist="19050" dir="2700000" algn="tl" rotWithShape="0">
                  <a:schemeClr val="dk1">
                    <a:alpha val="40000"/>
                  </a:schemeClr>
                </a:outerShdw>
              </a:effectLst>
            </a:rPr>
            <a:t>は土田</a:t>
          </a:r>
          <a:r>
            <a:rPr kumimoji="1" lang="en-US" altLang="ja-JP" sz="1200" b="0" cap="none" spc="0">
              <a:ln w="0"/>
              <a:solidFill>
                <a:schemeClr val="tx1"/>
              </a:solidFill>
              <a:effectLst>
                <a:outerShdw blurRad="38100" dist="19050" dir="2700000" algn="tl" rotWithShape="0">
                  <a:schemeClr val="dk1">
                    <a:alpha val="40000"/>
                  </a:schemeClr>
                </a:outerShdw>
              </a:effectLst>
            </a:rPr>
            <a:t>ADV</a:t>
          </a:r>
          <a:r>
            <a:rPr kumimoji="1" lang="ja-JP" altLang="en-US" sz="1200" b="0" cap="none" spc="0">
              <a:ln w="0"/>
              <a:solidFill>
                <a:schemeClr val="tx1"/>
              </a:solidFill>
              <a:effectLst>
                <a:outerShdw blurRad="38100" dist="19050" dir="2700000" algn="tl" rotWithShape="0">
                  <a:schemeClr val="dk1">
                    <a:alpha val="40000"/>
                  </a:schemeClr>
                </a:outerShdw>
              </a:effectLst>
            </a:rPr>
            <a:t>情報で修正（新機種</a:t>
          </a:r>
          <a:r>
            <a:rPr kumimoji="1" lang="en-US" altLang="ja-JP" sz="1200" b="0" cap="none" spc="0">
              <a:ln w="0"/>
              <a:solidFill>
                <a:schemeClr val="tx1"/>
              </a:solidFill>
              <a:effectLst>
                <a:outerShdw blurRad="38100" dist="19050" dir="2700000" algn="tl" rotWithShape="0">
                  <a:schemeClr val="dk1">
                    <a:alpha val="40000"/>
                  </a:schemeClr>
                </a:outerShdw>
              </a:effectLst>
            </a:rPr>
            <a:t>CBM</a:t>
          </a:r>
          <a:r>
            <a:rPr kumimoji="1" lang="ja-JP" altLang="en-US" sz="1200" b="0" cap="none" spc="0">
              <a:ln w="0"/>
              <a:solidFill>
                <a:schemeClr val="tx1"/>
              </a:solidFill>
              <a:effectLst>
                <a:outerShdw blurRad="38100" dist="19050" dir="2700000" algn="tl" rotWithShape="0">
                  <a:schemeClr val="dk1">
                    <a:alpha val="40000"/>
                  </a:schemeClr>
                </a:outerShdw>
              </a:effectLst>
            </a:rPr>
            <a:t>　</a:t>
          </a:r>
          <a:r>
            <a:rPr kumimoji="1" lang="en-US" altLang="ja-JP" sz="1200" b="0" cap="none" spc="0">
              <a:ln w="0"/>
              <a:solidFill>
                <a:schemeClr val="tx1"/>
              </a:solidFill>
              <a:effectLst>
                <a:outerShdw blurRad="38100" dist="19050" dir="2700000" algn="tl" rotWithShape="0">
                  <a:schemeClr val="dk1">
                    <a:alpha val="40000"/>
                  </a:schemeClr>
                </a:outerShdw>
              </a:effectLst>
            </a:rPr>
            <a:t>8/9</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170K</a:t>
          </a:r>
          <a:r>
            <a:rPr kumimoji="1" lang="ja-JP" altLang="en-US" sz="1200" b="0" cap="none" spc="0">
              <a:ln w="0"/>
              <a:solidFill>
                <a:schemeClr val="tx1"/>
              </a:solidFill>
              <a:effectLst>
                <a:outerShdw blurRad="38100" dist="19050" dir="2700000" algn="tl" rotWithShape="0">
                  <a:schemeClr val="dk1">
                    <a:alpha val="40000"/>
                  </a:schemeClr>
                </a:outerShdw>
              </a:effectLst>
            </a:rPr>
            <a:t>追加済み）</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SRU</a:t>
          </a:r>
          <a:r>
            <a:rPr kumimoji="1" lang="ja-JP" altLang="en-US" sz="1200" b="0" cap="none" spc="0">
              <a:ln w="0"/>
              <a:solidFill>
                <a:schemeClr val="tx1"/>
              </a:solidFill>
              <a:effectLst>
                <a:outerShdw blurRad="38100" dist="19050" dir="2700000" algn="tl" rotWithShape="0">
                  <a:schemeClr val="dk1">
                    <a:alpha val="40000"/>
                  </a:schemeClr>
                </a:outerShdw>
              </a:effectLst>
            </a:rPr>
            <a:t>起工時期変更・図番見直し（</a:t>
          </a:r>
          <a:r>
            <a:rPr kumimoji="1" lang="en-US" altLang="ja-JP" sz="1200" b="0" cap="none" spc="0">
              <a:ln w="0"/>
              <a:solidFill>
                <a:schemeClr val="tx1"/>
              </a:solidFill>
              <a:effectLst>
                <a:outerShdw blurRad="38100" dist="19050" dir="2700000" algn="tl" rotWithShape="0">
                  <a:schemeClr val="dk1">
                    <a:alpha val="40000"/>
                  </a:schemeClr>
                </a:outerShdw>
              </a:effectLst>
            </a:rPr>
            <a:t>7</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-100K, 8</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+300K,9</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+500K, 10</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+100K</a:t>
          </a:r>
          <a:r>
            <a:rPr kumimoji="1" lang="ja-JP" altLang="en-US" sz="12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141514</xdr:colOff>
      <xdr:row>39</xdr:row>
      <xdr:rowOff>119743</xdr:rowOff>
    </xdr:from>
    <xdr:to>
      <xdr:col>28</xdr:col>
      <xdr:colOff>174172</xdr:colOff>
      <xdr:row>59</xdr:row>
      <xdr:rowOff>152400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141514" y="6711043"/>
          <a:ext cx="19905618" cy="375883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17</xdr:col>
      <xdr:colOff>0</xdr:colOff>
      <xdr:row>50</xdr:row>
      <xdr:rowOff>1</xdr:rowOff>
    </xdr:from>
    <xdr:to>
      <xdr:col>23</xdr:col>
      <xdr:colOff>587828</xdr:colOff>
      <xdr:row>60</xdr:row>
      <xdr:rowOff>18143</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8061960" y="8602981"/>
          <a:ext cx="7034348" cy="19231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200" b="0" cap="none" spc="0">
              <a:ln w="0"/>
              <a:solidFill>
                <a:schemeClr val="tx1"/>
              </a:solidFill>
              <a:effectLst>
                <a:outerShdw blurRad="38100" dist="19050" dir="2700000" algn="tl" rotWithShape="0">
                  <a:schemeClr val="dk1">
                    <a:alpha val="40000"/>
                  </a:schemeClr>
                </a:outerShdw>
              </a:effectLst>
            </a:rPr>
            <a:t>May Actual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47.3K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YUTAKA,VACUUMTECH,FCC etc.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23.3K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FCC</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Jun</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88K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GOSHI,YUTAKA,FCC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32K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SRU,C-PRESTO Material</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Aug</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FCC,MITSUBA</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NIHO,SRU,Mecha Die</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MV</a:t>
          </a:r>
          <a:r>
            <a:rPr kumimoji="1" lang="ja-JP" altLang="en-US" sz="1200" b="0" cap="none" spc="0">
              <a:ln w="0"/>
              <a:solidFill>
                <a:schemeClr val="tx1"/>
              </a:solidFill>
              <a:effectLst>
                <a:outerShdw blurRad="38100" dist="19050" dir="2700000" algn="tl" rotWithShape="0">
                  <a:schemeClr val="dk1">
                    <a:alpha val="40000"/>
                  </a:schemeClr>
                </a:outerShdw>
              </a:effectLst>
            </a:rPr>
            <a:t>は土田</a:t>
          </a:r>
          <a:r>
            <a:rPr kumimoji="1" lang="en-US" altLang="ja-JP" sz="1200" b="0" cap="none" spc="0">
              <a:ln w="0"/>
              <a:solidFill>
                <a:schemeClr val="tx1"/>
              </a:solidFill>
              <a:effectLst>
                <a:outerShdw blurRad="38100" dist="19050" dir="2700000" algn="tl" rotWithShape="0">
                  <a:schemeClr val="dk1">
                    <a:alpha val="40000"/>
                  </a:schemeClr>
                </a:outerShdw>
              </a:effectLst>
            </a:rPr>
            <a:t>ADV</a:t>
          </a:r>
          <a:r>
            <a:rPr kumimoji="1" lang="ja-JP" altLang="en-US" sz="1200" b="0" cap="none" spc="0">
              <a:ln w="0"/>
              <a:solidFill>
                <a:schemeClr val="tx1"/>
              </a:solidFill>
              <a:effectLst>
                <a:outerShdw blurRad="38100" dist="19050" dir="2700000" algn="tl" rotWithShape="0">
                  <a:schemeClr val="dk1">
                    <a:alpha val="40000"/>
                  </a:schemeClr>
                </a:outerShdw>
              </a:effectLst>
            </a:rPr>
            <a:t>情報で修正（新機種</a:t>
          </a:r>
          <a:r>
            <a:rPr kumimoji="1" lang="en-US" altLang="ja-JP" sz="1200" b="0" cap="none" spc="0">
              <a:ln w="0"/>
              <a:solidFill>
                <a:schemeClr val="tx1"/>
              </a:solidFill>
              <a:effectLst>
                <a:outerShdw blurRad="38100" dist="19050" dir="2700000" algn="tl" rotWithShape="0">
                  <a:schemeClr val="dk1">
                    <a:alpha val="40000"/>
                  </a:schemeClr>
                </a:outerShdw>
              </a:effectLst>
            </a:rPr>
            <a:t>CBM</a:t>
          </a:r>
          <a:r>
            <a:rPr kumimoji="1" lang="ja-JP" altLang="en-US" sz="1200" b="0" cap="none" spc="0">
              <a:ln w="0"/>
              <a:solidFill>
                <a:schemeClr val="tx1"/>
              </a:solidFill>
              <a:effectLst>
                <a:outerShdw blurRad="38100" dist="19050" dir="2700000" algn="tl" rotWithShape="0">
                  <a:schemeClr val="dk1">
                    <a:alpha val="40000"/>
                  </a:schemeClr>
                </a:outerShdw>
              </a:effectLst>
            </a:rPr>
            <a:t>　</a:t>
          </a:r>
          <a:r>
            <a:rPr kumimoji="1" lang="en-US" altLang="ja-JP" sz="1200" b="0" cap="none" spc="0">
              <a:ln w="0"/>
              <a:solidFill>
                <a:schemeClr val="tx1"/>
              </a:solidFill>
              <a:effectLst>
                <a:outerShdw blurRad="38100" dist="19050" dir="2700000" algn="tl" rotWithShape="0">
                  <a:schemeClr val="dk1">
                    <a:alpha val="40000"/>
                  </a:schemeClr>
                </a:outerShdw>
              </a:effectLst>
            </a:rPr>
            <a:t>8/9</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170K</a:t>
          </a:r>
          <a:r>
            <a:rPr kumimoji="1" lang="ja-JP" altLang="en-US" sz="1200" b="0" cap="none" spc="0">
              <a:ln w="0"/>
              <a:solidFill>
                <a:schemeClr val="tx1"/>
              </a:solidFill>
              <a:effectLst>
                <a:outerShdw blurRad="38100" dist="19050" dir="2700000" algn="tl" rotWithShape="0">
                  <a:schemeClr val="dk1">
                    <a:alpha val="40000"/>
                  </a:schemeClr>
                </a:outerShdw>
              </a:effectLst>
            </a:rPr>
            <a:t>追加済み）</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SRU</a:t>
          </a:r>
          <a:r>
            <a:rPr kumimoji="1" lang="ja-JP" altLang="en-US" sz="1200" b="0" cap="none" spc="0">
              <a:ln w="0"/>
              <a:solidFill>
                <a:schemeClr val="tx1"/>
              </a:solidFill>
              <a:effectLst>
                <a:outerShdw blurRad="38100" dist="19050" dir="2700000" algn="tl" rotWithShape="0">
                  <a:schemeClr val="dk1">
                    <a:alpha val="40000"/>
                  </a:schemeClr>
                </a:outerShdw>
              </a:effectLst>
            </a:rPr>
            <a:t>起工時期変更・図番見直し（</a:t>
          </a:r>
          <a:r>
            <a:rPr kumimoji="1" lang="en-US" altLang="ja-JP" sz="1200" b="0" cap="none" spc="0">
              <a:ln w="0"/>
              <a:solidFill>
                <a:schemeClr val="tx1"/>
              </a:solidFill>
              <a:effectLst>
                <a:outerShdw blurRad="38100" dist="19050" dir="2700000" algn="tl" rotWithShape="0">
                  <a:schemeClr val="dk1">
                    <a:alpha val="40000"/>
                  </a:schemeClr>
                </a:outerShdw>
              </a:effectLst>
            </a:rPr>
            <a:t>7</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-100K, 8</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+300K,9</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+500K, 10</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+100K</a:t>
          </a:r>
          <a:r>
            <a:rPr kumimoji="1" lang="ja-JP" altLang="en-US" sz="12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141514</xdr:colOff>
      <xdr:row>39</xdr:row>
      <xdr:rowOff>119743</xdr:rowOff>
    </xdr:from>
    <xdr:to>
      <xdr:col>28</xdr:col>
      <xdr:colOff>174172</xdr:colOff>
      <xdr:row>59</xdr:row>
      <xdr:rowOff>152400</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141514" y="6711043"/>
          <a:ext cx="19905618" cy="375883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0</xdr:colOff>
      <xdr:row>50</xdr:row>
      <xdr:rowOff>1</xdr:rowOff>
    </xdr:from>
    <xdr:to>
      <xdr:col>23</xdr:col>
      <xdr:colOff>587828</xdr:colOff>
      <xdr:row>60</xdr:row>
      <xdr:rowOff>18143</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8061960" y="8602981"/>
          <a:ext cx="7034348" cy="19231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200" b="0" cap="none" spc="0">
              <a:ln w="0"/>
              <a:solidFill>
                <a:schemeClr val="tx1"/>
              </a:solidFill>
              <a:effectLst>
                <a:outerShdw blurRad="38100" dist="19050" dir="2700000" algn="tl" rotWithShape="0">
                  <a:schemeClr val="dk1">
                    <a:alpha val="40000"/>
                  </a:schemeClr>
                </a:outerShdw>
              </a:effectLst>
            </a:rPr>
            <a:t>May Actual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47.3K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YUTAKA,VACUUMTECH,FCC etc.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23.3K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FCC</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Jun</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88K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GOSHI,YUTAKA,FCC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17K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SRU,C-PRESTO Material</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Aug</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FCC,MITSUBA</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NIHO,SRU,Mecha Die</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MV</a:t>
          </a:r>
          <a:r>
            <a:rPr kumimoji="1" lang="ja-JP" altLang="en-US" sz="1200" b="0" cap="none" spc="0">
              <a:ln w="0"/>
              <a:solidFill>
                <a:schemeClr val="tx1"/>
              </a:solidFill>
              <a:effectLst>
                <a:outerShdw blurRad="38100" dist="19050" dir="2700000" algn="tl" rotWithShape="0">
                  <a:schemeClr val="dk1">
                    <a:alpha val="40000"/>
                  </a:schemeClr>
                </a:outerShdw>
              </a:effectLst>
            </a:rPr>
            <a:t>は土田</a:t>
          </a:r>
          <a:r>
            <a:rPr kumimoji="1" lang="en-US" altLang="ja-JP" sz="1200" b="0" cap="none" spc="0">
              <a:ln w="0"/>
              <a:solidFill>
                <a:schemeClr val="tx1"/>
              </a:solidFill>
              <a:effectLst>
                <a:outerShdw blurRad="38100" dist="19050" dir="2700000" algn="tl" rotWithShape="0">
                  <a:schemeClr val="dk1">
                    <a:alpha val="40000"/>
                  </a:schemeClr>
                </a:outerShdw>
              </a:effectLst>
            </a:rPr>
            <a:t>ADV</a:t>
          </a:r>
          <a:r>
            <a:rPr kumimoji="1" lang="ja-JP" altLang="en-US" sz="1200" b="0" cap="none" spc="0">
              <a:ln w="0"/>
              <a:solidFill>
                <a:schemeClr val="tx1"/>
              </a:solidFill>
              <a:effectLst>
                <a:outerShdw blurRad="38100" dist="19050" dir="2700000" algn="tl" rotWithShape="0">
                  <a:schemeClr val="dk1">
                    <a:alpha val="40000"/>
                  </a:schemeClr>
                </a:outerShdw>
              </a:effectLst>
            </a:rPr>
            <a:t>情報で修正（新機種</a:t>
          </a:r>
          <a:r>
            <a:rPr kumimoji="1" lang="en-US" altLang="ja-JP" sz="1200" b="0" cap="none" spc="0">
              <a:ln w="0"/>
              <a:solidFill>
                <a:schemeClr val="tx1"/>
              </a:solidFill>
              <a:effectLst>
                <a:outerShdw blurRad="38100" dist="19050" dir="2700000" algn="tl" rotWithShape="0">
                  <a:schemeClr val="dk1">
                    <a:alpha val="40000"/>
                  </a:schemeClr>
                </a:outerShdw>
              </a:effectLst>
            </a:rPr>
            <a:t>CBM</a:t>
          </a:r>
          <a:r>
            <a:rPr kumimoji="1" lang="ja-JP" altLang="en-US" sz="1200" b="0" cap="none" spc="0">
              <a:ln w="0"/>
              <a:solidFill>
                <a:schemeClr val="tx1"/>
              </a:solidFill>
              <a:effectLst>
                <a:outerShdw blurRad="38100" dist="19050" dir="2700000" algn="tl" rotWithShape="0">
                  <a:schemeClr val="dk1">
                    <a:alpha val="40000"/>
                  </a:schemeClr>
                </a:outerShdw>
              </a:effectLst>
            </a:rPr>
            <a:t>　</a:t>
          </a:r>
          <a:r>
            <a:rPr kumimoji="1" lang="en-US" altLang="ja-JP" sz="1200" b="0" cap="none" spc="0">
              <a:ln w="0"/>
              <a:solidFill>
                <a:schemeClr val="tx1"/>
              </a:solidFill>
              <a:effectLst>
                <a:outerShdw blurRad="38100" dist="19050" dir="2700000" algn="tl" rotWithShape="0">
                  <a:schemeClr val="dk1">
                    <a:alpha val="40000"/>
                  </a:schemeClr>
                </a:outerShdw>
              </a:effectLst>
            </a:rPr>
            <a:t>8/9</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170K</a:t>
          </a:r>
          <a:r>
            <a:rPr kumimoji="1" lang="ja-JP" altLang="en-US" sz="1200" b="0" cap="none" spc="0">
              <a:ln w="0"/>
              <a:solidFill>
                <a:schemeClr val="tx1"/>
              </a:solidFill>
              <a:effectLst>
                <a:outerShdw blurRad="38100" dist="19050" dir="2700000" algn="tl" rotWithShape="0">
                  <a:schemeClr val="dk1">
                    <a:alpha val="40000"/>
                  </a:schemeClr>
                </a:outerShdw>
              </a:effectLst>
            </a:rPr>
            <a:t>追加済み）</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SRU</a:t>
          </a:r>
          <a:r>
            <a:rPr kumimoji="1" lang="ja-JP" altLang="en-US" sz="1200" b="0" cap="none" spc="0">
              <a:ln w="0"/>
              <a:solidFill>
                <a:schemeClr val="tx1"/>
              </a:solidFill>
              <a:effectLst>
                <a:outerShdw blurRad="38100" dist="19050" dir="2700000" algn="tl" rotWithShape="0">
                  <a:schemeClr val="dk1">
                    <a:alpha val="40000"/>
                  </a:schemeClr>
                </a:outerShdw>
              </a:effectLst>
            </a:rPr>
            <a:t>起工時期変更・図番見直し（</a:t>
          </a:r>
          <a:r>
            <a:rPr kumimoji="1" lang="en-US" altLang="ja-JP" sz="1200" b="0" cap="none" spc="0">
              <a:ln w="0"/>
              <a:solidFill>
                <a:schemeClr val="tx1"/>
              </a:solidFill>
              <a:effectLst>
                <a:outerShdw blurRad="38100" dist="19050" dir="2700000" algn="tl" rotWithShape="0">
                  <a:schemeClr val="dk1">
                    <a:alpha val="40000"/>
                  </a:schemeClr>
                </a:outerShdw>
              </a:effectLst>
            </a:rPr>
            <a:t>7</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-100K, 8</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+300K,9</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+500K, 10</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+100K</a:t>
          </a:r>
          <a:r>
            <a:rPr kumimoji="1" lang="ja-JP" altLang="en-US" sz="12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141514</xdr:colOff>
      <xdr:row>39</xdr:row>
      <xdr:rowOff>119743</xdr:rowOff>
    </xdr:from>
    <xdr:to>
      <xdr:col>28</xdr:col>
      <xdr:colOff>174172</xdr:colOff>
      <xdr:row>59</xdr:row>
      <xdr:rowOff>152400</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1514" y="6711043"/>
          <a:ext cx="19905618" cy="375883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17</xdr:col>
      <xdr:colOff>0</xdr:colOff>
      <xdr:row>50</xdr:row>
      <xdr:rowOff>1</xdr:rowOff>
    </xdr:from>
    <xdr:to>
      <xdr:col>23</xdr:col>
      <xdr:colOff>587828</xdr:colOff>
      <xdr:row>60</xdr:row>
      <xdr:rowOff>18143</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7572375" y="8858251"/>
          <a:ext cx="6645728" cy="192314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200" b="0" cap="none" spc="0">
              <a:ln w="0"/>
              <a:solidFill>
                <a:schemeClr val="tx1"/>
              </a:solidFill>
              <a:effectLst>
                <a:outerShdw blurRad="38100" dist="19050" dir="2700000" algn="tl" rotWithShape="0">
                  <a:schemeClr val="dk1">
                    <a:alpha val="40000"/>
                  </a:schemeClr>
                </a:outerShdw>
              </a:effectLst>
            </a:rPr>
            <a:t>May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42K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VACUUMTECH,YUTAKA,MITSUBA</a:t>
          </a:r>
          <a:r>
            <a:rPr kumimoji="1" lang="ja-JP" altLang="en-US" sz="1200" b="0" cap="none" spc="0">
              <a:ln w="0"/>
              <a:solidFill>
                <a:schemeClr val="tx1"/>
              </a:solidFill>
              <a:effectLst>
                <a:outerShdw blurRad="38100" dist="19050" dir="2700000" algn="tl" rotWithShape="0">
                  <a:schemeClr val="dk1">
                    <a:alpha val="40000"/>
                  </a:schemeClr>
                </a:outerShdw>
              </a:effectLst>
            </a:rPr>
            <a:t>等スペア部品）、</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23K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FCC</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Jun</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65K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GOSHI,YUTAKA,FCC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SRU,C-PRESTO Material</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Aug</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FCC,MITSUBA</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NIHO,SRU,Mecha Die</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MV</a:t>
          </a:r>
          <a:r>
            <a:rPr kumimoji="1" lang="ja-JP" altLang="en-US" sz="1200" b="0" cap="none" spc="0">
              <a:ln w="0"/>
              <a:solidFill>
                <a:schemeClr val="tx1"/>
              </a:solidFill>
              <a:effectLst>
                <a:outerShdw blurRad="38100" dist="19050" dir="2700000" algn="tl" rotWithShape="0">
                  <a:schemeClr val="dk1">
                    <a:alpha val="40000"/>
                  </a:schemeClr>
                </a:outerShdw>
              </a:effectLst>
            </a:rPr>
            <a:t>は土田</a:t>
          </a:r>
          <a:r>
            <a:rPr kumimoji="1" lang="en-US" altLang="ja-JP" sz="1200" b="0" cap="none" spc="0">
              <a:ln w="0"/>
              <a:solidFill>
                <a:schemeClr val="tx1"/>
              </a:solidFill>
              <a:effectLst>
                <a:outerShdw blurRad="38100" dist="19050" dir="2700000" algn="tl" rotWithShape="0">
                  <a:schemeClr val="dk1">
                    <a:alpha val="40000"/>
                  </a:schemeClr>
                </a:outerShdw>
              </a:effectLst>
            </a:rPr>
            <a:t>ADV</a:t>
          </a:r>
          <a:r>
            <a:rPr kumimoji="1" lang="ja-JP" altLang="en-US" sz="1200" b="0" cap="none" spc="0">
              <a:ln w="0"/>
              <a:solidFill>
                <a:schemeClr val="tx1"/>
              </a:solidFill>
              <a:effectLst>
                <a:outerShdw blurRad="38100" dist="19050" dir="2700000" algn="tl" rotWithShape="0">
                  <a:schemeClr val="dk1">
                    <a:alpha val="40000"/>
                  </a:schemeClr>
                </a:outerShdw>
              </a:effectLst>
            </a:rPr>
            <a:t>情報で修正（新機種</a:t>
          </a:r>
          <a:r>
            <a:rPr kumimoji="1" lang="en-US" altLang="ja-JP" sz="1200" b="0" cap="none" spc="0">
              <a:ln w="0"/>
              <a:solidFill>
                <a:schemeClr val="tx1"/>
              </a:solidFill>
              <a:effectLst>
                <a:outerShdw blurRad="38100" dist="19050" dir="2700000" algn="tl" rotWithShape="0">
                  <a:schemeClr val="dk1">
                    <a:alpha val="40000"/>
                  </a:schemeClr>
                </a:outerShdw>
              </a:effectLst>
            </a:rPr>
            <a:t>CBM</a:t>
          </a:r>
          <a:r>
            <a:rPr kumimoji="1" lang="ja-JP" altLang="en-US" sz="1200" b="0" cap="none" spc="0">
              <a:ln w="0"/>
              <a:solidFill>
                <a:schemeClr val="tx1"/>
              </a:solidFill>
              <a:effectLst>
                <a:outerShdw blurRad="38100" dist="19050" dir="2700000" algn="tl" rotWithShape="0">
                  <a:schemeClr val="dk1">
                    <a:alpha val="40000"/>
                  </a:schemeClr>
                </a:outerShdw>
              </a:effectLst>
            </a:rPr>
            <a:t>　</a:t>
          </a:r>
          <a:r>
            <a:rPr kumimoji="1" lang="en-US" altLang="ja-JP" sz="1200" b="0" cap="none" spc="0">
              <a:ln w="0"/>
              <a:solidFill>
                <a:schemeClr val="tx1"/>
              </a:solidFill>
              <a:effectLst>
                <a:outerShdw blurRad="38100" dist="19050" dir="2700000" algn="tl" rotWithShape="0">
                  <a:schemeClr val="dk1">
                    <a:alpha val="40000"/>
                  </a:schemeClr>
                </a:outerShdw>
              </a:effectLst>
            </a:rPr>
            <a:t>8/9</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170K</a:t>
          </a:r>
          <a:r>
            <a:rPr kumimoji="1" lang="ja-JP" altLang="en-US" sz="1200" b="0" cap="none" spc="0">
              <a:ln w="0"/>
              <a:solidFill>
                <a:schemeClr val="tx1"/>
              </a:solidFill>
              <a:effectLst>
                <a:outerShdw blurRad="38100" dist="19050" dir="2700000" algn="tl" rotWithShape="0">
                  <a:schemeClr val="dk1">
                    <a:alpha val="40000"/>
                  </a:schemeClr>
                </a:outerShdw>
              </a:effectLst>
            </a:rPr>
            <a:t>追加済み）</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SRU</a:t>
          </a:r>
          <a:r>
            <a:rPr kumimoji="1" lang="ja-JP" altLang="en-US" sz="1200" b="0" cap="none" spc="0">
              <a:ln w="0"/>
              <a:solidFill>
                <a:schemeClr val="tx1"/>
              </a:solidFill>
              <a:effectLst>
                <a:outerShdw blurRad="38100" dist="19050" dir="2700000" algn="tl" rotWithShape="0">
                  <a:schemeClr val="dk1">
                    <a:alpha val="40000"/>
                  </a:schemeClr>
                </a:outerShdw>
              </a:effectLst>
            </a:rPr>
            <a:t>起工時期変更・図番見直し（</a:t>
          </a:r>
          <a:r>
            <a:rPr kumimoji="1" lang="en-US" altLang="ja-JP" sz="1200" b="0" cap="none" spc="0">
              <a:ln w="0"/>
              <a:solidFill>
                <a:schemeClr val="tx1"/>
              </a:solidFill>
              <a:effectLst>
                <a:outerShdw blurRad="38100" dist="19050" dir="2700000" algn="tl" rotWithShape="0">
                  <a:schemeClr val="dk1">
                    <a:alpha val="40000"/>
                  </a:schemeClr>
                </a:outerShdw>
              </a:effectLst>
            </a:rPr>
            <a:t>7</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-100K, 8</a:t>
          </a:r>
          <a:r>
            <a:rPr kumimoji="1" lang="ja-JP" altLang="en-US" sz="1200" b="0" cap="none" spc="0">
              <a:ln w="0"/>
              <a:solidFill>
                <a:schemeClr val="tx1"/>
              </a:solidFill>
              <a:effectLst>
                <a:outerShdw blurRad="38100" dist="19050" dir="2700000" algn="tl" rotWithShape="0">
                  <a:schemeClr val="dk1">
                    <a:alpha val="40000"/>
                  </a:schemeClr>
                </a:outerShdw>
              </a:effectLst>
            </a:rPr>
            <a:t>月</a:t>
          </a:r>
          <a:r>
            <a:rPr kumimoji="1" lang="en-US" altLang="ja-JP" sz="1200" b="0" cap="none" spc="0">
              <a:ln w="0"/>
              <a:solidFill>
                <a:schemeClr val="tx1"/>
              </a:solidFill>
              <a:effectLst>
                <a:outerShdw blurRad="38100" dist="19050" dir="2700000" algn="tl" rotWithShape="0">
                  <a:schemeClr val="dk1">
                    <a:alpha val="40000"/>
                  </a:schemeClr>
                </a:outerShdw>
              </a:effectLst>
            </a:rPr>
            <a:t>+300K,9</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+500K, 10</a:t>
          </a:r>
          <a:r>
            <a:rPr kumimoji="1" lang="ja-JP" altLang="en-US" sz="1200" b="0" cap="none" spc="0">
              <a:ln w="0"/>
              <a:solidFill>
                <a:schemeClr val="tx1"/>
              </a:solidFill>
              <a:effectLst>
                <a:outerShdw blurRad="38100" dist="19050" dir="2700000" algn="tl" rotWithShape="0">
                  <a:schemeClr val="dk1">
                    <a:alpha val="40000"/>
                  </a:schemeClr>
                </a:outerShdw>
              </a:effectLst>
            </a:rPr>
            <a:t>月 </a:t>
          </a:r>
          <a:r>
            <a:rPr kumimoji="1" lang="en-US" altLang="ja-JP" sz="1200" b="0" cap="none" spc="0">
              <a:ln w="0"/>
              <a:solidFill>
                <a:schemeClr val="tx1"/>
              </a:solidFill>
              <a:effectLst>
                <a:outerShdw blurRad="38100" dist="19050" dir="2700000" algn="tl" rotWithShape="0">
                  <a:schemeClr val="dk1">
                    <a:alpha val="40000"/>
                  </a:schemeClr>
                </a:outerShdw>
              </a:effectLst>
            </a:rPr>
            <a:t>+100K</a:t>
          </a:r>
          <a:r>
            <a:rPr kumimoji="1" lang="ja-JP" altLang="en-US" sz="12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141514</xdr:colOff>
      <xdr:row>39</xdr:row>
      <xdr:rowOff>119743</xdr:rowOff>
    </xdr:from>
    <xdr:to>
      <xdr:col>28</xdr:col>
      <xdr:colOff>174172</xdr:colOff>
      <xdr:row>59</xdr:row>
      <xdr:rowOff>152400</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1514" y="6920593"/>
          <a:ext cx="18701658" cy="380455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17</xdr:col>
      <xdr:colOff>0</xdr:colOff>
      <xdr:row>50</xdr:row>
      <xdr:rowOff>1</xdr:rowOff>
    </xdr:from>
    <xdr:to>
      <xdr:col>23</xdr:col>
      <xdr:colOff>587828</xdr:colOff>
      <xdr:row>58</xdr:row>
      <xdr:rowOff>141516</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7629525" y="8858251"/>
          <a:ext cx="6702878" cy="166551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200" b="0" cap="none" spc="0">
              <a:ln w="0"/>
              <a:solidFill>
                <a:schemeClr val="tx1"/>
              </a:solidFill>
              <a:effectLst>
                <a:outerShdw blurRad="38100" dist="19050" dir="2700000" algn="tl" rotWithShape="0">
                  <a:schemeClr val="dk1">
                    <a:alpha val="40000"/>
                  </a:schemeClr>
                </a:outerShdw>
              </a:effectLst>
            </a:rPr>
            <a:t>May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47KVACUUMTECH,YUTAKA,MITSUBA</a:t>
          </a:r>
          <a:r>
            <a:rPr kumimoji="1" lang="ja-JP" altLang="en-US" sz="1200" b="0" cap="none" spc="0">
              <a:ln w="0"/>
              <a:solidFill>
                <a:schemeClr val="tx1"/>
              </a:solidFill>
              <a:effectLst>
                <a:outerShdw blurRad="38100" dist="19050" dir="2700000" algn="tl" rotWithShape="0">
                  <a:schemeClr val="dk1">
                    <a:alpha val="40000"/>
                  </a:schemeClr>
                </a:outerShdw>
              </a:effectLst>
            </a:rPr>
            <a:t>等スペア部品）、</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23K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FCC</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Jun</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65K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GOSHI,YUTAKA,FCC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SRU,C-PRESTO Material</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Jul</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30K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GOSHI,FCC</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Aug</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MY</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FCC,MITSUBA</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MF</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50K</a:t>
          </a:r>
          <a:r>
            <a:rPr kumimoji="1" lang="ja-JP" altLang="en-US" sz="1200" b="0" cap="none" spc="0">
              <a:ln w="0"/>
              <a:solidFill>
                <a:schemeClr val="tx1"/>
              </a:solidFill>
              <a:effectLst>
                <a:outerShdw blurRad="38100" dist="19050" dir="2700000" algn="tl" rotWithShape="0">
                  <a:schemeClr val="dk1">
                    <a:alpha val="40000"/>
                  </a:schemeClr>
                </a:outerShdw>
              </a:effectLst>
            </a:rPr>
            <a:t>（</a:t>
          </a:r>
          <a:r>
            <a:rPr kumimoji="1" lang="en-US" altLang="ja-JP" sz="1200" b="0" cap="none" spc="0">
              <a:ln w="0"/>
              <a:solidFill>
                <a:schemeClr val="tx1"/>
              </a:solidFill>
              <a:effectLst>
                <a:outerShdw blurRad="38100" dist="19050" dir="2700000" algn="tl" rotWithShape="0">
                  <a:schemeClr val="dk1">
                    <a:alpha val="40000"/>
                  </a:schemeClr>
                </a:outerShdw>
              </a:effectLst>
            </a:rPr>
            <a:t>FTEC TDM NIHO,SRU,Mecha Die</a:t>
          </a:r>
          <a:r>
            <a:rPr kumimoji="1" lang="ja-JP" altLang="en-US" sz="1200" b="0" cap="none" spc="0">
              <a:ln w="0"/>
              <a:solidFill>
                <a:schemeClr val="tx1"/>
              </a:solidFill>
              <a:effectLst>
                <a:outerShdw blurRad="38100" dist="19050" dir="2700000" algn="tl" rotWithShape="0">
                  <a:schemeClr val="dk1">
                    <a:alpha val="40000"/>
                  </a:schemeClr>
                </a:outerShdw>
              </a:effectLst>
            </a:rPr>
            <a:t>）</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200" b="0" cap="none" spc="0">
              <a:ln w="0"/>
              <a:solidFill>
                <a:schemeClr val="tx1"/>
              </a:solidFill>
              <a:effectLst>
                <a:outerShdw blurRad="38100" dist="19050" dir="2700000" algn="tl" rotWithShape="0">
                  <a:schemeClr val="dk1">
                    <a:alpha val="40000"/>
                  </a:schemeClr>
                </a:outerShdw>
              </a:effectLst>
            </a:rPr>
            <a:t>MV</a:t>
          </a:r>
          <a:r>
            <a:rPr kumimoji="1" lang="ja-JP" altLang="en-US" sz="1200" b="0" cap="none" spc="0">
              <a:ln w="0"/>
              <a:solidFill>
                <a:schemeClr val="tx1"/>
              </a:solidFill>
              <a:effectLst>
                <a:outerShdw blurRad="38100" dist="19050" dir="2700000" algn="tl" rotWithShape="0">
                  <a:schemeClr val="dk1">
                    <a:alpha val="40000"/>
                  </a:schemeClr>
                </a:outerShdw>
              </a:effectLst>
            </a:rPr>
            <a:t>は土田</a:t>
          </a:r>
          <a:r>
            <a:rPr kumimoji="1" lang="en-US" altLang="ja-JP" sz="1200" b="0" cap="none" spc="0">
              <a:ln w="0"/>
              <a:solidFill>
                <a:schemeClr val="tx1"/>
              </a:solidFill>
              <a:effectLst>
                <a:outerShdw blurRad="38100" dist="19050" dir="2700000" algn="tl" rotWithShape="0">
                  <a:schemeClr val="dk1">
                    <a:alpha val="40000"/>
                  </a:schemeClr>
                </a:outerShdw>
              </a:effectLst>
            </a:rPr>
            <a:t>ADV</a:t>
          </a:r>
          <a:r>
            <a:rPr kumimoji="1" lang="ja-JP" altLang="en-US" sz="1200" b="0" cap="none" spc="0">
              <a:ln w="0"/>
              <a:solidFill>
                <a:schemeClr val="tx1"/>
              </a:solidFill>
              <a:effectLst>
                <a:outerShdw blurRad="38100" dist="19050" dir="2700000" algn="tl" rotWithShape="0">
                  <a:schemeClr val="dk1">
                    <a:alpha val="40000"/>
                  </a:schemeClr>
                </a:outerShdw>
              </a:effectLst>
            </a:rPr>
            <a:t>情報で修正</a:t>
          </a:r>
        </a:p>
      </xdr:txBody>
    </xdr:sp>
    <xdr:clientData/>
  </xdr:twoCellAnchor>
  <xdr:twoCellAnchor>
    <xdr:from>
      <xdr:col>0</xdr:col>
      <xdr:colOff>141514</xdr:colOff>
      <xdr:row>39</xdr:row>
      <xdr:rowOff>119743</xdr:rowOff>
    </xdr:from>
    <xdr:to>
      <xdr:col>28</xdr:col>
      <xdr:colOff>174172</xdr:colOff>
      <xdr:row>59</xdr:row>
      <xdr:rowOff>152400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41514" y="6920593"/>
          <a:ext cx="18854058" cy="380455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16</xdr:col>
      <xdr:colOff>43542</xdr:colOff>
      <xdr:row>42</xdr:row>
      <xdr:rowOff>76200</xdr:rowOff>
    </xdr:from>
    <xdr:to>
      <xdr:col>22</xdr:col>
      <xdr:colOff>706582</xdr:colOff>
      <xdr:row>55</xdr:row>
      <xdr:rowOff>138545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6653892" y="7486650"/>
          <a:ext cx="6778090" cy="25293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b="0" cap="none" spc="0">
              <a:ln w="0"/>
              <a:solidFill>
                <a:schemeClr val="tx1"/>
              </a:solidFill>
              <a:effectLst>
                <a:outerShdw blurRad="38100" dist="19050" dir="2700000" algn="tl" rotWithShape="0">
                  <a:schemeClr val="dk1">
                    <a:alpha val="40000"/>
                  </a:schemeClr>
                </a:outerShdw>
              </a:effectLst>
            </a:rPr>
            <a:t>May</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MY</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30K</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YUTAKA,MITSUBA</a:t>
          </a:r>
          <a:r>
            <a:rPr kumimoji="1" lang="ja-JP" altLang="en-US" sz="1100" b="0" cap="none" spc="0">
              <a:ln w="0"/>
              <a:solidFill>
                <a:schemeClr val="tx1"/>
              </a:solidFill>
              <a:effectLst>
                <a:outerShdw blurRad="38100" dist="19050" dir="2700000" algn="tl" rotWithShape="0">
                  <a:schemeClr val="dk1">
                    <a:alpha val="40000"/>
                  </a:schemeClr>
                </a:outerShdw>
              </a:effectLst>
            </a:rPr>
            <a:t>等スペア部品）、</a:t>
          </a:r>
          <a:r>
            <a:rPr kumimoji="1" lang="en-US" altLang="ja-JP" sz="1100" b="0" cap="none" spc="0">
              <a:ln w="0"/>
              <a:solidFill>
                <a:schemeClr val="tx1"/>
              </a:solidFill>
              <a:effectLst>
                <a:outerShdw blurRad="38100" dist="19050" dir="2700000" algn="tl" rotWithShape="0">
                  <a:schemeClr val="dk1">
                    <a:alpha val="40000"/>
                  </a:schemeClr>
                </a:outerShdw>
              </a:effectLst>
            </a:rPr>
            <a:t>MF</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30K</a:t>
          </a:r>
          <a:r>
            <a:rPr kumimoji="1" lang="ja-JP" altLang="en-US" sz="1100" b="0" cap="none" spc="0">
              <a:ln w="0"/>
              <a:solidFill>
                <a:schemeClr val="tx1"/>
              </a:solidFill>
              <a:effectLst>
                <a:outerShdw blurRad="38100" dist="19050" dir="2700000" algn="tl" rotWithShape="0">
                  <a:schemeClr val="dk1">
                    <a:alpha val="40000"/>
                  </a:schemeClr>
                </a:outerShdw>
              </a:effectLst>
            </a:rPr>
            <a:t>（メカ金型）</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100" b="0" cap="none" spc="0">
              <a:ln w="0"/>
              <a:solidFill>
                <a:schemeClr val="tx1"/>
              </a:solidFill>
              <a:effectLst>
                <a:outerShdw blurRad="38100" dist="19050" dir="2700000" algn="tl" rotWithShape="0">
                  <a:schemeClr val="dk1">
                    <a:alpha val="40000"/>
                  </a:schemeClr>
                </a:outerShdw>
              </a:effectLst>
            </a:rPr>
            <a:t>Jun</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MY</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60K</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GOSHI</a:t>
          </a:r>
          <a:r>
            <a:rPr kumimoji="1" lang="ja-JP" altLang="en-US" sz="1100" b="0" cap="none" spc="0">
              <a:ln w="0"/>
              <a:solidFill>
                <a:schemeClr val="tx1"/>
              </a:solidFill>
              <a:effectLst>
                <a:outerShdw blurRad="38100" dist="19050" dir="2700000" algn="tl" rotWithShape="0">
                  <a:schemeClr val="dk1">
                    <a:alpha val="40000"/>
                  </a:schemeClr>
                </a:outerShdw>
              </a:effectLst>
            </a:rPr>
            <a:t>単発型、</a:t>
          </a:r>
          <a:r>
            <a:rPr kumimoji="1" lang="en-US" altLang="ja-JP" sz="1100" b="0" cap="none" spc="0">
              <a:ln w="0"/>
              <a:solidFill>
                <a:schemeClr val="tx1"/>
              </a:solidFill>
              <a:effectLst>
                <a:outerShdw blurRad="38100" dist="19050" dir="2700000" algn="tl" rotWithShape="0">
                  <a:schemeClr val="dk1">
                    <a:alpha val="40000"/>
                  </a:schemeClr>
                </a:outerShdw>
              </a:effectLst>
            </a:rPr>
            <a:t>VACUUMTECH</a:t>
          </a:r>
          <a:r>
            <a:rPr kumimoji="1" lang="ja-JP" altLang="en-US" sz="1100" b="0" cap="none" spc="0">
              <a:ln w="0"/>
              <a:solidFill>
                <a:schemeClr val="tx1"/>
              </a:solidFill>
              <a:effectLst>
                <a:outerShdw blurRad="38100" dist="19050" dir="2700000" algn="tl" rotWithShape="0">
                  <a:schemeClr val="dk1">
                    <a:alpha val="40000"/>
                  </a:schemeClr>
                </a:outerShdw>
              </a:effectLst>
            </a:rPr>
            <a:t>絞り型、</a:t>
          </a:r>
          <a:r>
            <a:rPr kumimoji="1" lang="en-US" altLang="ja-JP" sz="1100" b="0" cap="none" spc="0">
              <a:ln w="0"/>
              <a:solidFill>
                <a:schemeClr val="tx1"/>
              </a:solidFill>
              <a:effectLst>
                <a:outerShdw blurRad="38100" dist="19050" dir="2700000" algn="tl" rotWithShape="0">
                  <a:schemeClr val="dk1">
                    <a:alpha val="40000"/>
                  </a:schemeClr>
                </a:outerShdw>
              </a:effectLst>
            </a:rPr>
            <a:t>MITSUBA</a:t>
          </a:r>
          <a:r>
            <a:rPr kumimoji="1" lang="ja-JP" altLang="en-US" sz="1100" b="0" cap="none" spc="0">
              <a:ln w="0"/>
              <a:solidFill>
                <a:schemeClr val="tx1"/>
              </a:solidFill>
              <a:effectLst>
                <a:outerShdw blurRad="38100" dist="19050" dir="2700000" algn="tl" rotWithShape="0">
                  <a:schemeClr val="dk1">
                    <a:alpha val="40000"/>
                  </a:schemeClr>
                </a:outerShdw>
              </a:effectLst>
            </a:rPr>
            <a:t>スペア部品、失注：</a:t>
          </a:r>
          <a:r>
            <a:rPr kumimoji="1" lang="en-US" altLang="ja-JP" sz="1100" b="0" cap="none" spc="0">
              <a:ln w="0"/>
              <a:solidFill>
                <a:schemeClr val="tx1"/>
              </a:solidFill>
              <a:effectLst>
                <a:outerShdw blurRad="38100" dist="19050" dir="2700000" algn="tl" rotWithShape="0">
                  <a:schemeClr val="dk1">
                    <a:alpha val="40000"/>
                  </a:schemeClr>
                </a:outerShdw>
              </a:effectLst>
            </a:rPr>
            <a:t>MITSUBA</a:t>
          </a:r>
          <a:r>
            <a:rPr kumimoji="1" lang="ja-JP" altLang="en-US" sz="1100" b="0" cap="none" spc="0">
              <a:ln w="0"/>
              <a:solidFill>
                <a:schemeClr val="tx1"/>
              </a:solidFill>
              <a:effectLst>
                <a:outerShdw blurRad="38100" dist="19050" dir="2700000" algn="tl" rotWithShape="0">
                  <a:schemeClr val="dk1">
                    <a:alpha val="40000"/>
                  </a:schemeClr>
                </a:outerShdw>
              </a:effectLst>
            </a:rPr>
            <a:t>他</a:t>
          </a:r>
          <a:r>
            <a:rPr kumimoji="1" lang="en-US" altLang="ja-JP" sz="1100" b="0" cap="none" spc="0">
              <a:ln w="0"/>
              <a:solidFill>
                <a:schemeClr val="tx1"/>
              </a:solidFill>
              <a:effectLst>
                <a:outerShdw blurRad="38100" dist="19050" dir="2700000" algn="tl" rotWithShape="0">
                  <a:schemeClr val="dk1">
                    <a:alpha val="40000"/>
                  </a:schemeClr>
                </a:outerShdw>
              </a:effectLst>
            </a:rPr>
            <a:t>20K</a:t>
          </a:r>
          <a:r>
            <a:rPr kumimoji="1" lang="ja-JP" altLang="en-US" sz="1100" b="0" cap="none" spc="0">
              <a:ln w="0"/>
              <a:solidFill>
                <a:schemeClr val="tx1"/>
              </a:solidFill>
              <a:effectLst>
                <a:outerShdw blurRad="38100" dist="19050" dir="2700000" algn="tl" rotWithShape="0">
                  <a:schemeClr val="dk1">
                    <a:alpha val="40000"/>
                  </a:schemeClr>
                </a:outerShdw>
              </a:effectLst>
            </a:rPr>
            <a:t>）</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r>
            <a:rPr kumimoji="1" lang="en-US" altLang="ja-JP" sz="1100" b="0" cap="none" spc="0">
              <a:ln w="0"/>
              <a:solidFill>
                <a:schemeClr val="tx1"/>
              </a:solidFill>
              <a:effectLst>
                <a:outerShdw blurRad="38100" dist="19050" dir="2700000" algn="tl" rotWithShape="0">
                  <a:schemeClr val="dk1">
                    <a:alpha val="40000"/>
                  </a:schemeClr>
                </a:outerShdw>
              </a:effectLst>
            </a:rPr>
            <a:t>MF</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40K</a:t>
          </a:r>
          <a:r>
            <a:rPr kumimoji="1" lang="ja-JP" altLang="en-US" sz="1100" b="0" cap="none" spc="0">
              <a:ln w="0"/>
              <a:solidFill>
                <a:schemeClr val="tx1"/>
              </a:solidFill>
              <a:effectLst>
                <a:outerShdw blurRad="38100" dist="19050" dir="2700000" algn="tl" rotWithShape="0">
                  <a:schemeClr val="dk1">
                    <a:alpha val="40000"/>
                  </a:schemeClr>
                </a:outerShdw>
              </a:effectLst>
            </a:rPr>
            <a:t>（工機製造部向け仁保、失注：</a:t>
          </a:r>
          <a:r>
            <a:rPr kumimoji="1" lang="en-US" altLang="ja-JP" sz="1100" b="0" cap="none" spc="0">
              <a:ln w="0"/>
              <a:solidFill>
                <a:schemeClr val="tx1"/>
              </a:solidFill>
              <a:effectLst>
                <a:outerShdw blurRad="38100" dist="19050" dir="2700000" algn="tl" rotWithShape="0">
                  <a:schemeClr val="dk1">
                    <a:alpha val="40000"/>
                  </a:schemeClr>
                </a:outerShdw>
              </a:effectLst>
            </a:rPr>
            <a:t>C-PRESTO40K</a:t>
          </a:r>
          <a:r>
            <a:rPr kumimoji="1" lang="ja-JP" altLang="en-US" sz="1100" b="0" cap="none" spc="0">
              <a:ln w="0"/>
              <a:solidFill>
                <a:schemeClr val="tx1"/>
              </a:solidFill>
              <a:effectLst>
                <a:outerShdw blurRad="38100" dist="19050" dir="2700000" algn="tl" rotWithShape="0">
                  <a:schemeClr val="dk1">
                    <a:alpha val="40000"/>
                  </a:schemeClr>
                </a:outerShdw>
              </a:effectLst>
            </a:rPr>
            <a:t>）</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100" b="0" cap="none" spc="0">
              <a:ln w="0"/>
              <a:solidFill>
                <a:schemeClr val="tx1"/>
              </a:solidFill>
              <a:effectLst>
                <a:outerShdw blurRad="38100" dist="19050" dir="2700000" algn="tl" rotWithShape="0">
                  <a:schemeClr val="dk1">
                    <a:alpha val="40000"/>
                  </a:schemeClr>
                </a:outerShdw>
              </a:effectLst>
            </a:rPr>
            <a:t>Jul</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MY</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60K</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GOSHI</a:t>
          </a:r>
          <a:r>
            <a:rPr kumimoji="1" lang="ja-JP" altLang="en-US" sz="1100" b="0" cap="none" spc="0">
              <a:ln w="0"/>
              <a:solidFill>
                <a:schemeClr val="tx1"/>
              </a:solidFill>
              <a:effectLst>
                <a:outerShdw blurRad="38100" dist="19050" dir="2700000" algn="tl" rotWithShape="0">
                  <a:schemeClr val="dk1">
                    <a:alpha val="40000"/>
                  </a:schemeClr>
                </a:outerShdw>
              </a:effectLst>
            </a:rPr>
            <a:t>単発型、</a:t>
          </a:r>
          <a:r>
            <a:rPr kumimoji="1" lang="en-US" altLang="ja-JP" sz="1100" b="0" cap="none" spc="0">
              <a:ln w="0"/>
              <a:solidFill>
                <a:schemeClr val="tx1"/>
              </a:solidFill>
              <a:effectLst>
                <a:outerShdw blurRad="38100" dist="19050" dir="2700000" algn="tl" rotWithShape="0">
                  <a:schemeClr val="dk1">
                    <a:alpha val="40000"/>
                  </a:schemeClr>
                </a:outerShdw>
              </a:effectLst>
            </a:rPr>
            <a:t>FCC</a:t>
          </a:r>
          <a:r>
            <a:rPr kumimoji="1" lang="ja-JP" altLang="en-US" sz="1100" b="0" cap="none" spc="0">
              <a:ln w="0"/>
              <a:solidFill>
                <a:schemeClr val="tx1"/>
              </a:solidFill>
              <a:effectLst>
                <a:outerShdw blurRad="38100" dist="19050" dir="2700000" algn="tl" rotWithShape="0">
                  <a:schemeClr val="dk1">
                    <a:alpha val="40000"/>
                  </a:schemeClr>
                </a:outerShdw>
              </a:effectLst>
            </a:rPr>
            <a:t>シェービング型、</a:t>
          </a:r>
          <a:r>
            <a:rPr kumimoji="1" lang="en-US" altLang="ja-JP" sz="1100" b="0" cap="none" spc="0">
              <a:ln w="0"/>
              <a:solidFill>
                <a:schemeClr val="tx1"/>
              </a:solidFill>
              <a:effectLst>
                <a:outerShdw blurRad="38100" dist="19050" dir="2700000" algn="tl" rotWithShape="0">
                  <a:schemeClr val="dk1">
                    <a:alpha val="40000"/>
                  </a:schemeClr>
                </a:outerShdw>
              </a:effectLst>
            </a:rPr>
            <a:t>MITSUBA</a:t>
          </a:r>
          <a:r>
            <a:rPr kumimoji="1" lang="ja-JP" altLang="en-US" sz="1100" b="0" cap="none" spc="0">
              <a:ln w="0"/>
              <a:solidFill>
                <a:schemeClr val="tx1"/>
              </a:solidFill>
              <a:effectLst>
                <a:outerShdw blurRad="38100" dist="19050" dir="2700000" algn="tl" rotWithShape="0">
                  <a:schemeClr val="dk1">
                    <a:alpha val="40000"/>
                  </a:schemeClr>
                </a:outerShdw>
              </a:effectLst>
            </a:rPr>
            <a:t>スペア部品、失注：</a:t>
          </a:r>
          <a:r>
            <a:rPr kumimoji="1" lang="en-US" altLang="ja-JP" sz="1100" b="0" cap="none" spc="0">
              <a:ln w="0"/>
              <a:solidFill>
                <a:schemeClr val="tx1"/>
              </a:solidFill>
              <a:effectLst>
                <a:outerShdw blurRad="38100" dist="19050" dir="2700000" algn="tl" rotWithShape="0">
                  <a:schemeClr val="dk1">
                    <a:alpha val="40000"/>
                  </a:schemeClr>
                </a:outerShdw>
              </a:effectLst>
            </a:rPr>
            <a:t>YUTAKA</a:t>
          </a:r>
          <a:r>
            <a:rPr kumimoji="1" lang="ja-JP" altLang="en-US" sz="1100" b="0" cap="none" spc="0">
              <a:ln w="0"/>
              <a:solidFill>
                <a:schemeClr val="tx1"/>
              </a:solidFill>
              <a:effectLst>
                <a:outerShdw blurRad="38100" dist="19050" dir="2700000" algn="tl" rotWithShape="0">
                  <a:schemeClr val="dk1">
                    <a:alpha val="40000"/>
                  </a:schemeClr>
                </a:outerShdw>
              </a:effectLst>
            </a:rPr>
            <a:t>他</a:t>
          </a:r>
          <a:r>
            <a:rPr kumimoji="1" lang="en-US" altLang="ja-JP" sz="1100" b="0" cap="none" spc="0">
              <a:ln w="0"/>
              <a:solidFill>
                <a:schemeClr val="tx1"/>
              </a:solidFill>
              <a:effectLst>
                <a:outerShdw blurRad="38100" dist="19050" dir="2700000" algn="tl" rotWithShape="0">
                  <a:schemeClr val="dk1">
                    <a:alpha val="40000"/>
                  </a:schemeClr>
                </a:outerShdw>
              </a:effectLst>
            </a:rPr>
            <a:t>30K</a:t>
          </a:r>
          <a:r>
            <a:rPr kumimoji="1" lang="ja-JP" altLang="en-US" sz="1100" b="0" cap="none" spc="0">
              <a:ln w="0"/>
              <a:solidFill>
                <a:schemeClr val="tx1"/>
              </a:solidFill>
              <a:effectLst>
                <a:outerShdw blurRad="38100" dist="19050" dir="2700000" algn="tl" rotWithShape="0">
                  <a:schemeClr val="dk1">
                    <a:alpha val="40000"/>
                  </a:schemeClr>
                </a:outerShdw>
              </a:effectLst>
            </a:rPr>
            <a:t>）</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r>
            <a:rPr kumimoji="1" lang="en-US" altLang="ja-JP" sz="1100" b="0" cap="none" spc="0">
              <a:ln w="0"/>
              <a:solidFill>
                <a:schemeClr val="tx1"/>
              </a:solidFill>
              <a:effectLst>
                <a:outerShdw blurRad="38100" dist="19050" dir="2700000" algn="tl" rotWithShape="0">
                  <a:schemeClr val="dk1">
                    <a:alpha val="40000"/>
                  </a:schemeClr>
                </a:outerShdw>
              </a:effectLst>
            </a:rPr>
            <a:t>MF=80K</a:t>
          </a:r>
          <a:r>
            <a:rPr kumimoji="1" lang="ja-JP" altLang="en-US" sz="1100" b="0" cap="none" spc="0">
              <a:ln w="0"/>
              <a:solidFill>
                <a:schemeClr val="tx1"/>
              </a:solidFill>
              <a:effectLst>
                <a:outerShdw blurRad="38100" dist="19050" dir="2700000" algn="tl" rotWithShape="0">
                  <a:schemeClr val="dk1">
                    <a:alpha val="40000"/>
                  </a:schemeClr>
                </a:outerShdw>
              </a:effectLst>
            </a:rPr>
            <a:t>（工機製造部向け仁保、メカ金型、</a:t>
          </a:r>
          <a:r>
            <a:rPr kumimoji="1" lang="en-US" altLang="ja-JP" sz="1100" b="0" cap="none" spc="0">
              <a:ln w="0"/>
              <a:solidFill>
                <a:schemeClr val="tx1"/>
              </a:solidFill>
              <a:effectLst>
                <a:outerShdw blurRad="38100" dist="19050" dir="2700000" algn="tl" rotWithShape="0">
                  <a:schemeClr val="dk1">
                    <a:alpha val="40000"/>
                  </a:schemeClr>
                </a:outerShdw>
              </a:effectLst>
            </a:rPr>
            <a:t>SRU</a:t>
          </a:r>
          <a:r>
            <a:rPr kumimoji="1" lang="ja-JP" altLang="en-US" sz="1100" b="0" cap="none" spc="0">
              <a:ln w="0"/>
              <a:solidFill>
                <a:schemeClr val="tx1"/>
              </a:solidFill>
              <a:effectLst>
                <a:outerShdw blurRad="38100" dist="19050" dir="2700000" algn="tl" rotWithShape="0">
                  <a:schemeClr val="dk1">
                    <a:alpha val="40000"/>
                  </a:schemeClr>
                </a:outerShdw>
              </a:effectLst>
            </a:rPr>
            <a:t>ジグ等、失注：</a:t>
          </a:r>
          <a:r>
            <a:rPr kumimoji="1" lang="en-US" altLang="ja-JP" sz="1100" b="0" cap="none" spc="0">
              <a:ln w="0"/>
              <a:solidFill>
                <a:schemeClr val="tx1"/>
              </a:solidFill>
              <a:effectLst>
                <a:outerShdw blurRad="38100" dist="19050" dir="2700000" algn="tl" rotWithShape="0">
                  <a:schemeClr val="dk1">
                    <a:alpha val="40000"/>
                  </a:schemeClr>
                </a:outerShdw>
              </a:effectLst>
            </a:rPr>
            <a:t>C-PRESTO20K</a:t>
          </a:r>
          <a:r>
            <a:rPr kumimoji="1" lang="ja-JP" altLang="en-US" sz="1100" b="0" cap="none" spc="0">
              <a:ln w="0"/>
              <a:solidFill>
                <a:schemeClr val="tx1"/>
              </a:solidFill>
              <a:effectLst>
                <a:outerShdw blurRad="38100" dist="19050" dir="2700000" algn="tl" rotWithShape="0">
                  <a:schemeClr val="dk1">
                    <a:alpha val="40000"/>
                  </a:schemeClr>
                </a:outerShdw>
              </a:effectLst>
            </a:rPr>
            <a:t>）</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100" b="0" cap="none" spc="0">
              <a:ln w="0"/>
              <a:solidFill>
                <a:schemeClr val="tx1"/>
              </a:solidFill>
              <a:effectLst>
                <a:outerShdw blurRad="38100" dist="19050" dir="2700000" algn="tl" rotWithShape="0">
                  <a:schemeClr val="dk1">
                    <a:alpha val="40000"/>
                  </a:schemeClr>
                </a:outerShdw>
              </a:effectLst>
            </a:rPr>
            <a:t>※</a:t>
          </a:r>
          <a:r>
            <a:rPr kumimoji="1" lang="ja-JP" altLang="en-US" sz="1100" b="0" cap="none" spc="0">
              <a:ln w="0"/>
              <a:solidFill>
                <a:schemeClr val="tx1"/>
              </a:solidFill>
              <a:effectLst>
                <a:outerShdw blurRad="38100" dist="19050" dir="2700000" algn="tl" rotWithShape="0">
                  <a:schemeClr val="dk1">
                    <a:alpha val="40000"/>
                  </a:schemeClr>
                </a:outerShdw>
              </a:effectLst>
            </a:rPr>
            <a:t>失注：</a:t>
          </a:r>
          <a:r>
            <a:rPr kumimoji="1" lang="en-US" altLang="ja-JP" sz="1100" b="0" cap="none" spc="0">
              <a:ln w="0"/>
              <a:solidFill>
                <a:schemeClr val="tx1"/>
              </a:solidFill>
              <a:effectLst>
                <a:outerShdw blurRad="38100" dist="19050" dir="2700000" algn="tl" rotWithShape="0">
                  <a:schemeClr val="dk1">
                    <a:alpha val="40000"/>
                  </a:schemeClr>
                </a:outerShdw>
              </a:effectLst>
            </a:rPr>
            <a:t>MY</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MITSUBA</a:t>
          </a:r>
          <a:r>
            <a:rPr kumimoji="1" lang="ja-JP" altLang="en-US" sz="1100" b="0" cap="none" spc="0">
              <a:ln w="0"/>
              <a:solidFill>
                <a:schemeClr val="tx1"/>
              </a:solidFill>
              <a:effectLst>
                <a:outerShdw blurRad="38100" dist="19050" dir="2700000" algn="tl" rotWithShape="0">
                  <a:schemeClr val="dk1">
                    <a:alpha val="40000"/>
                  </a:schemeClr>
                </a:outerShdw>
              </a:effectLst>
            </a:rPr>
            <a:t>順送型</a:t>
          </a:r>
          <a:r>
            <a:rPr kumimoji="1" lang="en-US" altLang="ja-JP" sz="1100" b="0" cap="none" spc="0">
              <a:ln w="0"/>
              <a:solidFill>
                <a:schemeClr val="tx1"/>
              </a:solidFill>
              <a:effectLst>
                <a:outerShdw blurRad="38100" dist="19050" dir="2700000" algn="tl" rotWithShape="0">
                  <a:schemeClr val="dk1">
                    <a:alpha val="40000"/>
                  </a:schemeClr>
                </a:outerShdw>
              </a:effectLst>
            </a:rPr>
            <a:t>16K</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YUTAKA/MITSUBA</a:t>
          </a:r>
          <a:r>
            <a:rPr kumimoji="1" lang="ja-JP" altLang="en-US" sz="1100" b="0" cap="none" spc="0">
              <a:ln w="0"/>
              <a:solidFill>
                <a:schemeClr val="tx1"/>
              </a:solidFill>
              <a:effectLst>
                <a:outerShdw blurRad="38100" dist="19050" dir="2700000" algn="tl" rotWithShape="0">
                  <a:schemeClr val="dk1">
                    <a:alpha val="40000"/>
                  </a:schemeClr>
                </a:outerShdw>
              </a:effectLst>
            </a:rPr>
            <a:t>スペア部品等</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r>
            <a:rPr kumimoji="1" lang="en-US" altLang="ja-JP" sz="1100" b="0" cap="none" spc="0">
              <a:ln w="0"/>
              <a:solidFill>
                <a:schemeClr val="tx1"/>
              </a:solidFill>
              <a:effectLst>
                <a:outerShdw blurRad="38100" dist="19050" dir="2700000" algn="tl" rotWithShape="0">
                  <a:schemeClr val="dk1">
                    <a:alpha val="40000"/>
                  </a:schemeClr>
                </a:outerShdw>
              </a:effectLst>
            </a:rPr>
            <a:t>MF</a:t>
          </a:r>
          <a:r>
            <a:rPr kumimoji="1" lang="ja-JP" altLang="en-US" sz="1100" b="0" cap="none" spc="0">
              <a:ln w="0"/>
              <a:solidFill>
                <a:schemeClr val="tx1"/>
              </a:solidFill>
              <a:effectLst>
                <a:outerShdw blurRad="38100" dist="19050" dir="2700000" algn="tl" rotWithShape="0">
                  <a:schemeClr val="dk1">
                    <a:alpha val="40000"/>
                  </a:schemeClr>
                </a:outerShdw>
              </a:effectLst>
            </a:rPr>
            <a:t>＝</a:t>
          </a:r>
          <a:r>
            <a:rPr kumimoji="1" lang="en-US" altLang="ja-JP" sz="1100" b="0" cap="none" spc="0">
              <a:ln w="0"/>
              <a:solidFill>
                <a:schemeClr val="tx1"/>
              </a:solidFill>
              <a:effectLst>
                <a:outerShdw blurRad="38100" dist="19050" dir="2700000" algn="tl" rotWithShape="0">
                  <a:schemeClr val="dk1">
                    <a:alpha val="40000"/>
                  </a:schemeClr>
                </a:outerShdw>
              </a:effectLst>
            </a:rPr>
            <a:t>C-PRESTO</a:t>
          </a:r>
          <a:r>
            <a:rPr kumimoji="1" lang="ja-JP" altLang="en-US" sz="1100" b="0" cap="none" spc="0">
              <a:ln w="0"/>
              <a:solidFill>
                <a:schemeClr val="tx1"/>
              </a:solidFill>
              <a:effectLst>
                <a:outerShdw blurRad="38100" dist="19050" dir="2700000" algn="tl" rotWithShape="0">
                  <a:schemeClr val="dk1">
                    <a:alpha val="40000"/>
                  </a:schemeClr>
                </a:outerShdw>
              </a:effectLst>
            </a:rPr>
            <a:t>単発型（中国メーカーへ転注）</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100" b="0" cap="none" spc="0">
              <a:ln w="0"/>
              <a:solidFill>
                <a:schemeClr val="tx1"/>
              </a:solidFill>
              <a:effectLst>
                <a:outerShdw blurRad="38100" dist="19050" dir="2700000" algn="tl" rotWithShape="0">
                  <a:schemeClr val="dk1">
                    <a:alpha val="40000"/>
                  </a:schemeClr>
                </a:outerShdw>
              </a:effectLst>
            </a:rPr>
            <a:t>※</a:t>
          </a:r>
          <a:r>
            <a:rPr kumimoji="1" lang="ja-JP" altLang="en-US" sz="1100" b="0" cap="none" spc="0">
              <a:ln w="0"/>
              <a:solidFill>
                <a:schemeClr val="tx1"/>
              </a:solidFill>
              <a:effectLst>
                <a:outerShdw blurRad="38100" dist="19050" dir="2700000" algn="tl" rotWithShape="0">
                  <a:schemeClr val="dk1">
                    <a:alpha val="40000"/>
                  </a:schemeClr>
                </a:outerShdw>
              </a:effectLst>
            </a:rPr>
            <a:t>新規：直販顧客への営業活動強化で</a:t>
          </a:r>
          <a:r>
            <a:rPr kumimoji="1" lang="en-US" altLang="ja-JP" sz="1100" b="0" cap="none" spc="0">
              <a:ln w="0"/>
              <a:solidFill>
                <a:schemeClr val="tx1"/>
              </a:solidFill>
              <a:effectLst>
                <a:outerShdw blurRad="38100" dist="19050" dir="2700000" algn="tl" rotWithShape="0">
                  <a:schemeClr val="dk1">
                    <a:alpha val="40000"/>
                  </a:schemeClr>
                </a:outerShdw>
              </a:effectLst>
            </a:rPr>
            <a:t>8</a:t>
          </a:r>
          <a:r>
            <a:rPr kumimoji="1" lang="ja-JP" altLang="en-US" sz="1100" b="0" cap="none" spc="0">
              <a:ln w="0"/>
              <a:solidFill>
                <a:schemeClr val="tx1"/>
              </a:solidFill>
              <a:effectLst>
                <a:outerShdw blurRad="38100" dist="19050" dir="2700000" algn="tl" rotWithShape="0">
                  <a:schemeClr val="dk1">
                    <a:alpha val="40000"/>
                  </a:schemeClr>
                </a:outerShdw>
              </a:effectLst>
            </a:rPr>
            <a:t>月以降で</a:t>
          </a:r>
          <a:r>
            <a:rPr kumimoji="1" lang="en-US" altLang="ja-JP" sz="1100" b="0" cap="none" spc="0">
              <a:ln w="0"/>
              <a:solidFill>
                <a:schemeClr val="tx1"/>
              </a:solidFill>
              <a:effectLst>
                <a:outerShdw blurRad="38100" dist="19050" dir="2700000" algn="tl" rotWithShape="0">
                  <a:schemeClr val="dk1">
                    <a:alpha val="40000"/>
                  </a:schemeClr>
                </a:outerShdw>
              </a:effectLst>
            </a:rPr>
            <a:t>90K</a:t>
          </a:r>
          <a:r>
            <a:rPr kumimoji="1" lang="ja-JP" altLang="en-US" sz="1100" b="0" cap="none" spc="0">
              <a:ln w="0"/>
              <a:solidFill>
                <a:schemeClr val="tx1"/>
              </a:solidFill>
              <a:effectLst>
                <a:outerShdw blurRad="38100" dist="19050" dir="2700000" algn="tl" rotWithShape="0">
                  <a:schemeClr val="dk1">
                    <a:alpha val="40000"/>
                  </a:schemeClr>
                </a:outerShdw>
              </a:effectLst>
            </a:rPr>
            <a:t>追加を盛り込み</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156881</xdr:colOff>
      <xdr:row>11</xdr:row>
      <xdr:rowOff>122464</xdr:rowOff>
    </xdr:from>
    <xdr:to>
      <xdr:col>16</xdr:col>
      <xdr:colOff>54429</xdr:colOff>
      <xdr:row>33</xdr:row>
      <xdr:rowOff>108857</xdr:rowOff>
    </xdr:to>
    <xdr:sp macro="" textlink="">
      <xdr:nvSpPr>
        <xdr:cNvPr id="2" name="正方形/長方形 2">
          <a:extLst>
            <a:ext uri="{FF2B5EF4-FFF2-40B4-BE49-F238E27FC236}">
              <a16:creationId xmlns:a16="http://schemas.microsoft.com/office/drawing/2014/main" id="{00000000-0008-0000-0100-000003000000}"/>
            </a:ext>
          </a:extLst>
        </xdr:cNvPr>
        <xdr:cNvSpPr/>
      </xdr:nvSpPr>
      <xdr:spPr>
        <a:xfrm>
          <a:off x="156881" y="2398939"/>
          <a:ext cx="15489973" cy="454886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5</a:t>
          </a:r>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164.30.10\Common\Users\fp044090\AppData\Local\Microsoft\Windows\Temporary%20Internet%20Files\Content.Outlook\077ENHOF\PE%20Report%20(Draf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64.20.12\press\Documents%20and%20Settings\press\Local%20Settings\Temporary%20Internet%20Files\Content.IE5\852Z8ZY9\My%20Documents\&#27231;&#31278;&#21029;&#36039;&#26009;\&#12381;&#12398;&#20182;\&#31038;&#38263;_&#24441;&#21729;&#35500;&#26126;\20071109_&#31038;&#38263;&#35500;&#26126;\ZEXSA&#21697;&#36074;&#29366;&#27841;_20071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nkaws02\&#20849;&#26377;\Documents%20and%20Settings\&#27744;&#30000;\Local%20Settings\Temporary%20Internet%20Files\Content.IE5\50J78613\&#32076;&#29702;&#35506;\FJ&#25552;&#20986;&#36039;&#26009;\2002&#24180;&#24230;\&#19978;&#26399;&#20027;&#35336;\month02h.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164.30.61\accounting\ryuji\FUKAGUCHI\&#12304;02&#12305;&#32076;&#29702;\2016&#24180;&#24230;\2016&#24180;10&#26376;\&#12304;02&#12305;&#25613;&#30410;&#22577;&#21578;&#36039;&#26009;\&#12304;01&#12305;FDTP&#31649;&#29702;&#36039;&#26009;\&#12304;01&#12305;&#27231;&#31278;&#21029;&#25613;&#30410;%20(Production)Profit%20and%20loss\2014\MAR.2015_FS\FDTPmonth12ver33.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ccs04\teamwork\Documents%20and%20Settings\NFDY23J\Local%20Settings\Temporary%20Internet%20Files\Content.Outlook\0YO1ETER\&#35211;&#31309;&#65404;&#65392;&#65412;%20Mariner%20&#22823;&#23481;&#37327;&#12459;&#12475;&#12483;&#12488;(LB).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echa_press012\c$\Documents%20and%20Settings\jordhan\My%20Documents\NADROJ\SHINEI'S%20FILE\JORDAN'S%20FOLDER\SHINEI%20CONTROL\FUJITSU%20PRODUCTION%20MONITORI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ccs04\teamwork\&#20849;&#26377;\m20\&#30707;&#38468;&#12373;&#12435;&#29992;\KD03168-D001&#24076;&#26395;&#20385;&#2668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X:\INSPECTION\TRP%20MONITORING%20(%20Post%20Process%20Trouble%20)\2006\ASSEMBLY\04%20TRP%20OF%20APRIL%2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nkaws02\&#20849;&#26377;\Documents%20and%20Settings\&#27744;&#30000;\Local%20Settings\Temporary%20Internet%20Files\Content.IE5\50J78613\02H.Bdg.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gweb.frontech.fujitsu.com/Documents%20and%20Settings/NFDR81T.HONSYA/My%20Documents/&#20154;&#20107;&#30064;&#21205;/20051021&#20154;&#20107;&#30064;&#21205;/&#20154;&#20107;&#30064;&#21205;2005102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20849;&#26377;\m20\&#30707;&#38468;&#12373;&#12435;&#29992;\KD03168-D001&#24076;&#26395;&#20385;&#2668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ccs04\teamwork\&#20849;&#26377;\m20\&#25552;&#20986;&#29992;\m20&#35211;&#31309;&#12426;\060203&#25552;&#20986;&#35211;&#31309;&#12426;\C392&#8594;C391&#12395;&#22793;&#26356;\060203\060119&#35211;&#31309;&#12426;&#12471;&#12540;&#12488;(&#20860;&#29992;&#29256;)Ver3.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ccs04\teamwork\Documents%20and%20Settings\NFDR95C\Local%20Settings\Temporary%20Internet%20Files\OLK1E\KD20016-B211PT&#26495;&#35211;&#31309;&#12426;&#12471;&#12540;&#12488;Ver0.8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fdy03d\11_&#12513;&#12459;&#23637;&#38283;\02_&#12499;&#12472;&#12493;&#12473;&#12503;&#12521;&#12531;&#36039;&#26009;\FDTP&#20013;&#26399;&#35336;&#30011;\&#20013;&#26399;&#35336;&#30011;021112\&#65318;&#65316;&#65332;&#65328;&#20013;&#26399;&#35336;&#30011;021114.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_TEMP\_temp\Book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Nccs04\teamwork\My%20Documents\&#27231;&#31278;&#21029;&#36039;&#26009;\&#12381;&#12398;&#20182;\&#31038;&#38263;_&#24441;&#21729;&#35500;&#26126;\20071109_&#31038;&#38263;&#35500;&#26126;\ZEXSA&#21697;&#36074;&#29366;&#27841;_2007101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nccs04\teamwork\Documents%20and%20Settings\NFDY27C\Local%20Settings\Temporary%20Internet%20Files\OLK1\06-0469%20ALEX%20&#23455;&#32318;&#35211;&#36796;&#12415;(K0206A0298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Nccs04\teamwork\Documents%20and%20Settings\NFDY31L\&#12487;&#12473;&#12463;&#12488;&#12483;&#12503;\ZEXSA_&#21463;&#20837;&#21697;&#36074;&#29366;&#27841;\DVD\ZEXSA_&#21463;&#20837;&#21697;&#36074;&#29366;&#27841;\ZEXSA&#37329;&#22411;&#25913;&#21892;_&#36914;&#25431;&#34920;_02&#2925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TDM/SALES/@Sales%20Control%20Monitoring/17.%20Making%20TDM%20Quotation/&#9733;Quotation%20Number%20Series/Copy%20of%20Quotation%20Number%20Monitoring%202021_For%20update_0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TDM/SALES/@Sales%20Control%20Monitoring/17.%20Making%20TDM%20Quotation/&#9733;Quotation%20Number%20Series/Quotation%20Number%20Monitoring%20FY2020~202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DM/0%20TDM%20Budget%20Plan/2021%20PLAN/2021.2QRF/07.12.2021/Load%20Man-hour%20Calcul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10.2014"/>
      <sheetName val="4.9.2014"/>
      <sheetName val="MR (DRAFT 9.27.14)"/>
      <sheetName val="FY'14 ERRF Ledger"/>
      <sheetName val="FY'13 ERRF Ledger(Revised 6.12)"/>
      <sheetName val="SA2015"/>
      <sheetName val="SA2014"/>
      <sheetName val="Sheet1"/>
      <sheetName val="1.ECO FY15_1H"/>
      <sheetName val="2.Answered ERRF"/>
      <sheetName val="MR Data Causes"/>
      <sheetName val="Backlog Metal Item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まとめ_A4横_03版"/>
      <sheetName val="まとめ_A3横_02版"/>
      <sheetName val="まとめ_A3横"/>
      <sheetName val="まとめ_A4縦"/>
      <sheetName val="summry"/>
      <sheetName val="品質ﾃﾞｰﾀ"/>
      <sheetName val="ｸﾞﾗﾌ1"/>
      <sheetName val="ｸﾞﾗﾌ2"/>
      <sheetName val="ｸﾞﾗﾌ2 (2)"/>
      <sheetName val="検査体制"/>
      <sheetName val="ｺｽﾄｲﾝﾊﾟｸﾄ"/>
      <sheetName val="まとめ"/>
      <sheetName val="ｲﾍﾞﾝﾄ"/>
      <sheetName val="合理化"/>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reSales"/>
      <sheetName val="BS"/>
      <sheetName val="TABLE"/>
      <sheetName val="PL_B"/>
      <sheetName val="CF"/>
      <sheetName val="PL_A"/>
      <sheetName val="PL_F"/>
      <sheetName val="SS"/>
      <sheetName val="INT_BS"/>
      <sheetName val="INT_BS1"/>
      <sheetName val="INT_BS2"/>
      <sheetName val="INT_BS4"/>
      <sheetName val="INT_BS5"/>
      <sheetName val="INT_BS6"/>
      <sheetName val="INT_BS7"/>
      <sheetName val="INT_BS8"/>
      <sheetName val="INT_PL"/>
      <sheetName val="INT_PL1"/>
      <sheetName val="INT_PL2"/>
      <sheetName val="INT_PL3"/>
      <sheetName val="INT_PL4"/>
      <sheetName val="INT_PL_B"/>
      <sheetName val="FA"/>
      <sheetName val="FA2"/>
      <sheetName val="SUB_FA"/>
      <sheetName val="BB"/>
      <sheetName val="INT_BS3"/>
      <sheetName val="CF_INFO"/>
      <sheetName val="CF_INFO2"/>
      <sheetName val="PL_DETAIL"/>
      <sheetName val="PL_DETAIL2"/>
      <sheetName val="SFT"/>
      <sheetName val="PENSION_M"/>
      <sheetName val="WORK"/>
      <sheetName val="MSG_CONTROL"/>
      <sheetName val="Sheet1"/>
      <sheetName val="CRT_CONTROL"/>
      <sheetName val="SHIFT_TABLE"/>
      <sheetName val="MSG_TABLE_I"/>
      <sheetName val="MSG_TABLE_E"/>
      <sheetName val="MSG_TABLE_W"/>
    </sheetNames>
    <sheetDataSet>
      <sheetData sheetId="0" refreshError="1">
        <row r="15">
          <cell r="D15">
            <v>2</v>
          </cell>
        </row>
      </sheetData>
      <sheetData sheetId="1" refreshError="1"/>
      <sheetData sheetId="2" refreshError="1"/>
      <sheetData sheetId="3" refreshError="1">
        <row r="1">
          <cell r="FH1" t="str">
            <v>Q1 02</v>
          </cell>
          <cell r="FI1" t="str">
            <v>Q1 02</v>
          </cell>
          <cell r="FJ1" t="str">
            <v>Q1 02</v>
          </cell>
          <cell r="FK1" t="str">
            <v>Q1 02</v>
          </cell>
          <cell r="FL1" t="str">
            <v>Q1 02</v>
          </cell>
          <cell r="FM1" t="str">
            <v>Q2 02</v>
          </cell>
          <cell r="FN1" t="str">
            <v>Q2 02</v>
          </cell>
          <cell r="FO1" t="str">
            <v>Q2 02</v>
          </cell>
          <cell r="FP1" t="str">
            <v>Q2 02</v>
          </cell>
          <cell r="FQ1" t="str">
            <v>Q2 02</v>
          </cell>
          <cell r="FR1" t="str">
            <v>Q1 02</v>
          </cell>
          <cell r="FS1" t="str">
            <v>Q1 02</v>
          </cell>
          <cell r="FT1" t="str">
            <v>Q2 02</v>
          </cell>
          <cell r="FU1" t="str">
            <v>Q2 02</v>
          </cell>
        </row>
        <row r="2">
          <cell r="A2" t="str">
            <v>CODE</v>
          </cell>
          <cell r="B2" t="str">
            <v>INDEX社名</v>
          </cell>
          <cell r="C2" t="str">
            <v>取引会社名（日本語版）</v>
          </cell>
          <cell r="D2" t="str">
            <v>Company List (Engilish)</v>
          </cell>
          <cell r="E2" t="str">
            <v>110110</v>
          </cell>
          <cell r="F2" t="str">
            <v>110120</v>
          </cell>
          <cell r="G2" t="str">
            <v>110100</v>
          </cell>
          <cell r="H2" t="str">
            <v>110200</v>
          </cell>
          <cell r="I2" t="str">
            <v>110300</v>
          </cell>
          <cell r="J2" t="str">
            <v>110400</v>
          </cell>
          <cell r="K2" t="str">
            <v>430300</v>
          </cell>
          <cell r="L2" t="str">
            <v>111120</v>
          </cell>
          <cell r="M2">
            <v>111130</v>
          </cell>
          <cell r="N2" t="str">
            <v>111100</v>
          </cell>
          <cell r="O2" t="str">
            <v>111200</v>
          </cell>
          <cell r="P2" t="str">
            <v>110500</v>
          </cell>
          <cell r="Q2" t="str">
            <v>110700</v>
          </cell>
          <cell r="R2" t="str">
            <v>110910</v>
          </cell>
          <cell r="S2" t="str">
            <v>AAAADA</v>
          </cell>
          <cell r="T2" t="str">
            <v>110900</v>
          </cell>
          <cell r="U2" t="str">
            <v>111000</v>
          </cell>
          <cell r="V2" t="str">
            <v>120100</v>
          </cell>
          <cell r="W2" t="str">
            <v>120200</v>
          </cell>
          <cell r="X2" t="str">
            <v>120500</v>
          </cell>
          <cell r="Y2" t="str">
            <v>120600</v>
          </cell>
          <cell r="Z2" t="str">
            <v>120000</v>
          </cell>
          <cell r="AA2" t="str">
            <v>210800</v>
          </cell>
          <cell r="AB2" t="str">
            <v>210900</v>
          </cell>
          <cell r="AC2" t="str">
            <v>120700</v>
          </cell>
          <cell r="AD2" t="str">
            <v>131000</v>
          </cell>
          <cell r="AE2" t="str">
            <v>210100</v>
          </cell>
          <cell r="AF2" t="str">
            <v>210400</v>
          </cell>
          <cell r="AG2" t="str">
            <v>210500</v>
          </cell>
          <cell r="AH2" t="str">
            <v>210600</v>
          </cell>
          <cell r="AI2" t="str">
            <v>211000</v>
          </cell>
          <cell r="AJ2" t="str">
            <v>211100</v>
          </cell>
          <cell r="AK2" t="str">
            <v>210000</v>
          </cell>
          <cell r="AL2" t="str">
            <v>220000</v>
          </cell>
          <cell r="AM2" t="str">
            <v>250000</v>
          </cell>
          <cell r="AN2" t="str">
            <v>230100</v>
          </cell>
          <cell r="AO2" t="str">
            <v>230200</v>
          </cell>
          <cell r="AP2" t="str">
            <v>230300</v>
          </cell>
          <cell r="AQ2" t="str">
            <v>230400</v>
          </cell>
          <cell r="AR2" t="str">
            <v>230500</v>
          </cell>
          <cell r="AS2" t="str">
            <v>230700</v>
          </cell>
          <cell r="AT2" t="str">
            <v>430400</v>
          </cell>
          <cell r="AU2" t="str">
            <v>230900</v>
          </cell>
          <cell r="AV2" t="str">
            <v>231000</v>
          </cell>
          <cell r="AW2" t="str">
            <v>230800</v>
          </cell>
          <cell r="AX2" t="str">
            <v>230000</v>
          </cell>
          <cell r="AY2" t="str">
            <v>200000</v>
          </cell>
          <cell r="AZ2" t="str">
            <v>240100</v>
          </cell>
          <cell r="BA2" t="str">
            <v>299900</v>
          </cell>
          <cell r="BB2" t="str">
            <v>310100</v>
          </cell>
          <cell r="BC2" t="str">
            <v>310200</v>
          </cell>
          <cell r="BD2" t="str">
            <v>310220</v>
          </cell>
          <cell r="BE2" t="str">
            <v>310230</v>
          </cell>
          <cell r="BF2" t="str">
            <v>310310</v>
          </cell>
          <cell r="BG2" t="str">
            <v>310300</v>
          </cell>
          <cell r="BH2" t="str">
            <v>310300</v>
          </cell>
          <cell r="BI2" t="str">
            <v>310400</v>
          </cell>
          <cell r="BJ2" t="str">
            <v>310500</v>
          </cell>
          <cell r="BK2" t="str">
            <v>420320</v>
          </cell>
          <cell r="BL2" t="str">
            <v>310610</v>
          </cell>
          <cell r="BM2" t="str">
            <v>310620</v>
          </cell>
          <cell r="BN2" t="str">
            <v>310600</v>
          </cell>
          <cell r="BO2" t="str">
            <v>ACACDA</v>
          </cell>
          <cell r="BP2" t="str">
            <v>310700</v>
          </cell>
          <cell r="BQ2" t="str">
            <v>310800</v>
          </cell>
          <cell r="BR2" t="str">
            <v>310900</v>
          </cell>
          <cell r="BS2" t="str">
            <v>311000</v>
          </cell>
          <cell r="BT2" t="str">
            <v>311100</v>
          </cell>
          <cell r="BU2" t="str">
            <v>311200</v>
          </cell>
          <cell r="BV2" t="str">
            <v>311300</v>
          </cell>
          <cell r="BW2" t="str">
            <v>311400</v>
          </cell>
          <cell r="BX2" t="str">
            <v>311500</v>
          </cell>
          <cell r="BY2" t="str">
            <v>311600</v>
          </cell>
          <cell r="BZ2" t="str">
            <v>311700</v>
          </cell>
          <cell r="CA2" t="str">
            <v>312100</v>
          </cell>
          <cell r="CB2" t="str">
            <v>321000</v>
          </cell>
          <cell r="CC2" t="str">
            <v>420100</v>
          </cell>
          <cell r="CD2" t="str">
            <v>420200</v>
          </cell>
          <cell r="CE2" t="str">
            <v>420310</v>
          </cell>
          <cell r="CF2" t="str">
            <v>ADAADA</v>
          </cell>
          <cell r="CG2" t="str">
            <v>420300</v>
          </cell>
          <cell r="CH2" t="str">
            <v>420400</v>
          </cell>
          <cell r="CI2" t="str">
            <v>430900</v>
          </cell>
          <cell r="CJ2" t="str">
            <v>430200</v>
          </cell>
          <cell r="CK2" t="str">
            <v>430500</v>
          </cell>
          <cell r="CL2" t="str">
            <v>440200</v>
          </cell>
          <cell r="CM2" t="str">
            <v>440300</v>
          </cell>
          <cell r="CN2" t="str">
            <v>440100</v>
          </cell>
          <cell r="CO2" t="str">
            <v>430700</v>
          </cell>
          <cell r="CP2" t="str">
            <v>450000</v>
          </cell>
          <cell r="CQ2" t="str">
            <v>400000</v>
          </cell>
          <cell r="CR2" t="str">
            <v>499900</v>
          </cell>
          <cell r="CS2" t="str">
            <v>440000</v>
          </cell>
          <cell r="CT2" t="str">
            <v>510100</v>
          </cell>
          <cell r="CU2" t="str">
            <v>520100</v>
          </cell>
          <cell r="CV2" t="str">
            <v>520200</v>
          </cell>
          <cell r="CW2" t="str">
            <v>530100</v>
          </cell>
          <cell r="CX2" t="str">
            <v>530200</v>
          </cell>
          <cell r="CY2" t="str">
            <v>530300</v>
          </cell>
          <cell r="CZ2" t="str">
            <v>530400</v>
          </cell>
          <cell r="DA2" t="str">
            <v>530500</v>
          </cell>
          <cell r="DB2" t="str">
            <v>530600</v>
          </cell>
          <cell r="DC2" t="str">
            <v>530700</v>
          </cell>
          <cell r="DD2" t="str">
            <v>530800</v>
          </cell>
          <cell r="DE2" t="str">
            <v>530900</v>
          </cell>
          <cell r="DF2" t="str">
            <v>530000</v>
          </cell>
          <cell r="DG2" t="str">
            <v>540000</v>
          </cell>
          <cell r="DH2" t="str">
            <v>500000</v>
          </cell>
          <cell r="DI2" t="str">
            <v>599900</v>
          </cell>
          <cell r="DJ2" t="str">
            <v>570000</v>
          </cell>
          <cell r="DK2" t="str">
            <v>560000</v>
          </cell>
          <cell r="DL2" t="str">
            <v>SHIHONKIN_KIMATU</v>
          </cell>
          <cell r="DM2" t="str">
            <v>SHIJYUN_KIMATU</v>
          </cell>
          <cell r="DN2" t="str">
            <v>RIJYUN_KIMATU</v>
          </cell>
          <cell r="DO2" t="str">
            <v>JYOUYO_KIMATU</v>
          </cell>
          <cell r="DP2" t="str">
            <v>881900.1100</v>
          </cell>
          <cell r="DQ2" t="str">
            <v>881900.1200</v>
          </cell>
          <cell r="DR2" t="str">
            <v>881900.1300</v>
          </cell>
          <cell r="DS2" t="str">
            <v>881900.1410</v>
          </cell>
          <cell r="DT2" t="str">
            <v>881900.1420</v>
          </cell>
          <cell r="DU2" t="str">
            <v>881900.1500</v>
          </cell>
          <cell r="DV2">
            <v>986900.00100000005</v>
          </cell>
          <cell r="DW2">
            <v>986900.00199999998</v>
          </cell>
          <cell r="DX2" t="str">
            <v>881950.1100</v>
          </cell>
          <cell r="DY2" t="str">
            <v>881950.1200</v>
          </cell>
          <cell r="DZ2" t="str">
            <v>881950.1300</v>
          </cell>
          <cell r="EA2" t="str">
            <v>881950.1410</v>
          </cell>
          <cell r="EB2" t="str">
            <v>881950.1420</v>
          </cell>
          <cell r="EC2" t="str">
            <v>881950.1500</v>
          </cell>
          <cell r="ED2" t="str">
            <v>847000</v>
          </cell>
          <cell r="EE2" t="str">
            <v>PKG_FG.1006</v>
          </cell>
          <cell r="EF2" t="str">
            <v>PKG_WIP.1006</v>
          </cell>
          <cell r="EG2" t="str">
            <v>846000</v>
          </cell>
          <cell r="EH2">
            <v>847000</v>
          </cell>
          <cell r="EI2" t="str">
            <v>899130.100</v>
          </cell>
          <cell r="EJ2" t="str">
            <v>899130.200</v>
          </cell>
          <cell r="EK2" t="str">
            <v>899230.100</v>
          </cell>
          <cell r="EL2" t="str">
            <v>899230.200</v>
          </cell>
          <cell r="EM2" t="str">
            <v>888600.100</v>
          </cell>
          <cell r="EN2" t="str">
            <v>888600.200</v>
          </cell>
          <cell r="EO2" t="str">
            <v>889000.100</v>
          </cell>
          <cell r="EP2" t="str">
            <v>889000.200</v>
          </cell>
          <cell r="EQ2" t="str">
            <v>889400</v>
          </cell>
          <cell r="ER2" t="str">
            <v>889500</v>
          </cell>
          <cell r="ES2" t="str">
            <v>889600</v>
          </cell>
          <cell r="ET2" t="str">
            <v>CF_INV_KIMATU.100</v>
          </cell>
          <cell r="EU2" t="str">
            <v>CF_INV_KIMATU.200</v>
          </cell>
          <cell r="EV2" t="str">
            <v>CF_LTINV_KIMATU.100</v>
          </cell>
          <cell r="EW2" t="str">
            <v>CF_LTINV_KIMATU.200</v>
          </cell>
          <cell r="EZ2" t="str">
            <v>011000</v>
          </cell>
          <cell r="FA2" t="str">
            <v>012000</v>
          </cell>
          <cell r="FB2" t="str">
            <v>999900</v>
          </cell>
          <cell r="FC2" t="str">
            <v>999910</v>
          </cell>
          <cell r="FD2" t="str">
            <v>999920</v>
          </cell>
          <cell r="FE2" t="str">
            <v>999950</v>
          </cell>
          <cell r="FH2" t="str">
            <v>SALES</v>
          </cell>
          <cell r="FI2" t="str">
            <v>OPERATING_PL</v>
          </cell>
          <cell r="FJ2" t="str">
            <v>ORDNY_PL</v>
          </cell>
          <cell r="FK2" t="str">
            <v>PBT</v>
          </cell>
          <cell r="FL2" t="str">
            <v>NET_INCOME</v>
          </cell>
          <cell r="FM2" t="str">
            <v>SALES</v>
          </cell>
          <cell r="FN2" t="str">
            <v>OPERATING_PL</v>
          </cell>
          <cell r="FO2" t="str">
            <v>ORDNY_PL</v>
          </cell>
          <cell r="FP2" t="str">
            <v>PBT</v>
          </cell>
          <cell r="FQ2" t="str">
            <v>NET_INCOME</v>
          </cell>
          <cell r="FR2" t="str">
            <v>SALES.EXT</v>
          </cell>
          <cell r="FT2" t="str">
            <v>SALES.EXT</v>
          </cell>
        </row>
        <row r="3">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cell r="AI3">
            <v>35</v>
          </cell>
          <cell r="AJ3">
            <v>36</v>
          </cell>
          <cell r="AK3">
            <v>37</v>
          </cell>
          <cell r="AL3">
            <v>38</v>
          </cell>
          <cell r="AM3">
            <v>39</v>
          </cell>
          <cell r="AN3">
            <v>40</v>
          </cell>
          <cell r="AO3">
            <v>41</v>
          </cell>
          <cell r="AP3">
            <v>42</v>
          </cell>
          <cell r="AQ3">
            <v>43</v>
          </cell>
          <cell r="AR3">
            <v>44</v>
          </cell>
          <cell r="AS3">
            <v>45</v>
          </cell>
          <cell r="AT3">
            <v>46</v>
          </cell>
          <cell r="AU3">
            <v>47</v>
          </cell>
          <cell r="AV3">
            <v>48</v>
          </cell>
          <cell r="AW3">
            <v>49</v>
          </cell>
          <cell r="AX3">
            <v>50</v>
          </cell>
          <cell r="AY3">
            <v>51</v>
          </cell>
          <cell r="AZ3">
            <v>52</v>
          </cell>
          <cell r="BA3">
            <v>53</v>
          </cell>
          <cell r="BB3">
            <v>54</v>
          </cell>
          <cell r="BC3">
            <v>55</v>
          </cell>
          <cell r="BD3">
            <v>56</v>
          </cell>
          <cell r="BE3">
            <v>57</v>
          </cell>
          <cell r="BF3">
            <v>58</v>
          </cell>
          <cell r="BG3">
            <v>59</v>
          </cell>
          <cell r="BH3">
            <v>60</v>
          </cell>
          <cell r="BI3">
            <v>61</v>
          </cell>
          <cell r="BJ3">
            <v>62</v>
          </cell>
          <cell r="BK3">
            <v>63</v>
          </cell>
          <cell r="BL3">
            <v>64</v>
          </cell>
          <cell r="BM3">
            <v>65</v>
          </cell>
          <cell r="BN3">
            <v>66</v>
          </cell>
          <cell r="BO3">
            <v>67</v>
          </cell>
          <cell r="BP3">
            <v>68</v>
          </cell>
          <cell r="BQ3">
            <v>69</v>
          </cell>
          <cell r="BR3">
            <v>70</v>
          </cell>
          <cell r="BS3">
            <v>71</v>
          </cell>
          <cell r="BT3">
            <v>72</v>
          </cell>
          <cell r="BU3">
            <v>73</v>
          </cell>
          <cell r="BV3">
            <v>74</v>
          </cell>
          <cell r="BW3">
            <v>75</v>
          </cell>
          <cell r="BX3">
            <v>76</v>
          </cell>
          <cell r="BY3">
            <v>77</v>
          </cell>
          <cell r="BZ3">
            <v>78</v>
          </cell>
          <cell r="CA3">
            <v>79</v>
          </cell>
          <cell r="CB3">
            <v>80</v>
          </cell>
          <cell r="CC3">
            <v>81</v>
          </cell>
          <cell r="CD3">
            <v>82</v>
          </cell>
          <cell r="CE3">
            <v>83</v>
          </cell>
          <cell r="CF3">
            <v>84</v>
          </cell>
          <cell r="CG3">
            <v>85</v>
          </cell>
          <cell r="CH3">
            <v>86</v>
          </cell>
          <cell r="CI3">
            <v>87</v>
          </cell>
          <cell r="CJ3">
            <v>88</v>
          </cell>
          <cell r="CK3">
            <v>89</v>
          </cell>
          <cell r="CL3">
            <v>90</v>
          </cell>
          <cell r="CM3">
            <v>91</v>
          </cell>
          <cell r="CN3">
            <v>92</v>
          </cell>
          <cell r="CO3">
            <v>93</v>
          </cell>
          <cell r="CP3">
            <v>94</v>
          </cell>
          <cell r="CQ3">
            <v>95</v>
          </cell>
          <cell r="CR3">
            <v>96</v>
          </cell>
          <cell r="CS3">
            <v>97</v>
          </cell>
          <cell r="CT3">
            <v>98</v>
          </cell>
          <cell r="CU3">
            <v>99</v>
          </cell>
          <cell r="CV3">
            <v>100</v>
          </cell>
          <cell r="CW3">
            <v>101</v>
          </cell>
          <cell r="CX3">
            <v>102</v>
          </cell>
          <cell r="CY3">
            <v>103</v>
          </cell>
          <cell r="CZ3">
            <v>104</v>
          </cell>
          <cell r="DA3">
            <v>105</v>
          </cell>
          <cell r="DB3">
            <v>106</v>
          </cell>
          <cell r="DC3">
            <v>107</v>
          </cell>
          <cell r="DD3">
            <v>108</v>
          </cell>
          <cell r="DE3">
            <v>109</v>
          </cell>
          <cell r="DF3">
            <v>110</v>
          </cell>
          <cell r="DG3">
            <v>111</v>
          </cell>
          <cell r="DH3">
            <v>112</v>
          </cell>
          <cell r="DI3">
            <v>113</v>
          </cell>
          <cell r="DJ3">
            <v>114</v>
          </cell>
          <cell r="DK3">
            <v>115</v>
          </cell>
          <cell r="DL3">
            <v>116</v>
          </cell>
          <cell r="DM3">
            <v>117</v>
          </cell>
          <cell r="DN3">
            <v>118</v>
          </cell>
          <cell r="DO3">
            <v>119</v>
          </cell>
          <cell r="DP3">
            <v>120</v>
          </cell>
          <cell r="DQ3">
            <v>121</v>
          </cell>
          <cell r="DR3">
            <v>122</v>
          </cell>
          <cell r="DS3">
            <v>123</v>
          </cell>
          <cell r="DT3">
            <v>124</v>
          </cell>
          <cell r="DU3">
            <v>125</v>
          </cell>
          <cell r="DV3">
            <v>126</v>
          </cell>
          <cell r="DW3">
            <v>127</v>
          </cell>
          <cell r="DX3">
            <v>128</v>
          </cell>
          <cell r="DY3">
            <v>129</v>
          </cell>
          <cell r="DZ3">
            <v>130</v>
          </cell>
          <cell r="EA3">
            <v>131</v>
          </cell>
          <cell r="EB3">
            <v>132</v>
          </cell>
          <cell r="EC3">
            <v>133</v>
          </cell>
          <cell r="ED3">
            <v>134</v>
          </cell>
          <cell r="EE3">
            <v>135</v>
          </cell>
          <cell r="EF3">
            <v>136</v>
          </cell>
          <cell r="EG3">
            <v>137</v>
          </cell>
          <cell r="EH3">
            <v>138</v>
          </cell>
          <cell r="EI3">
            <v>139</v>
          </cell>
          <cell r="EJ3">
            <v>140</v>
          </cell>
          <cell r="EK3">
            <v>141</v>
          </cell>
          <cell r="EL3">
            <v>142</v>
          </cell>
          <cell r="EM3">
            <v>143</v>
          </cell>
          <cell r="EN3">
            <v>144</v>
          </cell>
          <cell r="EO3">
            <v>145</v>
          </cell>
          <cell r="EP3">
            <v>146</v>
          </cell>
          <cell r="EQ3">
            <v>147</v>
          </cell>
          <cell r="ER3">
            <v>148</v>
          </cell>
          <cell r="ES3">
            <v>149</v>
          </cell>
          <cell r="ET3">
            <v>150</v>
          </cell>
          <cell r="EU3">
            <v>151</v>
          </cell>
          <cell r="EV3">
            <v>152</v>
          </cell>
          <cell r="EW3">
            <v>153</v>
          </cell>
          <cell r="EX3">
            <v>154</v>
          </cell>
          <cell r="EY3">
            <v>155</v>
          </cell>
          <cell r="EZ3">
            <v>156</v>
          </cell>
          <cell r="FA3">
            <v>157</v>
          </cell>
          <cell r="FB3">
            <v>158</v>
          </cell>
          <cell r="FC3">
            <v>159</v>
          </cell>
          <cell r="FD3">
            <v>160</v>
          </cell>
          <cell r="FE3">
            <v>161</v>
          </cell>
          <cell r="FF3">
            <v>162</v>
          </cell>
          <cell r="FG3">
            <v>163</v>
          </cell>
          <cell r="FH3">
            <v>164</v>
          </cell>
          <cell r="FI3">
            <v>165</v>
          </cell>
          <cell r="FJ3">
            <v>166</v>
          </cell>
          <cell r="FK3">
            <v>167</v>
          </cell>
          <cell r="FL3">
            <v>168</v>
          </cell>
          <cell r="FM3">
            <v>169</v>
          </cell>
          <cell r="FN3">
            <v>170</v>
          </cell>
          <cell r="FO3">
            <v>171</v>
          </cell>
          <cell r="FP3">
            <v>172</v>
          </cell>
          <cell r="FQ3">
            <v>173</v>
          </cell>
          <cell r="FR3">
            <v>174</v>
          </cell>
          <cell r="FS3">
            <v>175</v>
          </cell>
          <cell r="FT3">
            <v>176</v>
          </cell>
          <cell r="FU3">
            <v>177</v>
          </cell>
        </row>
        <row r="4">
          <cell r="A4" t="str">
            <v>INT_BS5</v>
          </cell>
          <cell r="E4" t="str">
            <v>現預金 (現・現等)</v>
          </cell>
          <cell r="F4" t="str">
            <v>現預金（短期投資)</v>
          </cell>
          <cell r="G4" t="str">
            <v>現預金</v>
          </cell>
          <cell r="H4" t="str">
            <v>預け金</v>
          </cell>
          <cell r="I4" t="str">
            <v>受取手形</v>
          </cell>
          <cell r="J4" t="str">
            <v>売掛金</v>
          </cell>
          <cell r="K4" t="str">
            <v>貸倒引当金(流動)</v>
          </cell>
          <cell r="L4" t="str">
            <v>有価証券 (現・現等)</v>
          </cell>
          <cell r="M4" t="str">
            <v>有価証券（短期投資)</v>
          </cell>
          <cell r="N4" t="str">
            <v>有価証券</v>
          </cell>
          <cell r="O4" t="str">
            <v>自己株式</v>
          </cell>
          <cell r="P4" t="str">
            <v>短期貸付金</v>
          </cell>
          <cell r="Q4" t="str">
            <v>前渡金</v>
          </cell>
          <cell r="R4" t="str">
            <v>未収入金（内未収消費税）</v>
          </cell>
          <cell r="S4" t="str">
            <v>未収入金</v>
          </cell>
          <cell r="T4" t="str">
            <v>未収入金</v>
          </cell>
          <cell r="U4" t="str">
            <v>仮払金</v>
          </cell>
          <cell r="V4" t="str">
            <v>製品</v>
          </cell>
          <cell r="W4" t="str">
            <v>仕掛品</v>
          </cell>
          <cell r="X4" t="str">
            <v>材料</v>
          </cell>
          <cell r="Y4" t="str">
            <v>貯蔵品</v>
          </cell>
          <cell r="Z4" t="str">
            <v>棚卸資産計</v>
          </cell>
          <cell r="AA4" t="str">
            <v>繰延ヘッジ損失(流動)</v>
          </cell>
          <cell r="AB4" t="str">
            <v>デリバティブの時価(流動資産)</v>
          </cell>
          <cell r="AC4" t="str">
            <v>繰延税金(流動)</v>
          </cell>
          <cell r="AD4" t="str">
            <v>流動資産計(除、為替調整勘定)</v>
          </cell>
          <cell r="AE4" t="str">
            <v>建物及び構築物</v>
          </cell>
          <cell r="AF4" t="str">
            <v>機械装置</v>
          </cell>
          <cell r="AG4" t="str">
            <v>車輛及び運搬具</v>
          </cell>
          <cell r="AH4" t="str">
            <v>工具器具及び備品</v>
          </cell>
          <cell r="AI4" t="str">
            <v>土地</v>
          </cell>
          <cell r="AJ4" t="str">
            <v>建設仮勘定</v>
          </cell>
          <cell r="AK4" t="str">
            <v>有形固定資産計</v>
          </cell>
          <cell r="AL4" t="str">
            <v>無形固定資産</v>
          </cell>
          <cell r="AM4" t="str">
            <v>連結調整勘定(借）</v>
          </cell>
          <cell r="AN4" t="str">
            <v>資本参加</v>
          </cell>
          <cell r="AO4" t="str">
            <v>長期投資</v>
          </cell>
          <cell r="AP4" t="str">
            <v>長期貸付金</v>
          </cell>
          <cell r="AQ4" t="str">
            <v>長期売掛債権</v>
          </cell>
          <cell r="AR4" t="str">
            <v>前払年金費用</v>
          </cell>
          <cell r="AS4" t="str">
            <v>その他投資</v>
          </cell>
          <cell r="AT4" t="str">
            <v>貸倒引当金(固定)</v>
          </cell>
          <cell r="AU4" t="str">
            <v>繰延ヘッジ損失(固定)</v>
          </cell>
          <cell r="AV4" t="str">
            <v>デリバティブの時価(固定資産)</v>
          </cell>
          <cell r="AW4" t="str">
            <v>繰延税金(固定)</v>
          </cell>
          <cell r="AX4" t="str">
            <v>投資等計</v>
          </cell>
          <cell r="AY4" t="str">
            <v>固定資産計</v>
          </cell>
          <cell r="AZ4" t="str">
            <v>繰延資産計</v>
          </cell>
          <cell r="BA4" t="str">
            <v>総資産</v>
          </cell>
          <cell r="BB4" t="str">
            <v>支払手形</v>
          </cell>
          <cell r="BC4" t="str">
            <v>買掛金</v>
          </cell>
          <cell r="BD4" t="str">
            <v>買掛金(設備口)</v>
          </cell>
          <cell r="BE4" t="str">
            <v>買掛金(その他)</v>
          </cell>
          <cell r="BF4" t="str">
            <v>短期借入金（内ＣＰ）</v>
          </cell>
          <cell r="BG4" t="str">
            <v>短期借入金</v>
          </cell>
          <cell r="BH4" t="str">
            <v>短期借入金</v>
          </cell>
          <cell r="BI4" t="str">
            <v>長借一年内</v>
          </cell>
          <cell r="BJ4" t="str">
            <v>社債一年内</v>
          </cell>
          <cell r="BK4" t="str">
            <v>リース債務(一年内)</v>
          </cell>
          <cell r="BL4" t="str">
            <v>未払金（内未払消費税）</v>
          </cell>
          <cell r="BM4" t="str">
            <v>未払金（設備口）</v>
          </cell>
          <cell r="BN4" t="str">
            <v>未払金</v>
          </cell>
          <cell r="BO4" t="str">
            <v>未払金(その他)</v>
          </cell>
          <cell r="BP4" t="str">
            <v>長期未払金一年内</v>
          </cell>
          <cell r="BQ4" t="str">
            <v>未払法人税</v>
          </cell>
          <cell r="BR4" t="str">
            <v>未払事業税等</v>
          </cell>
          <cell r="BS4" t="str">
            <v>前受金</v>
          </cell>
          <cell r="BT4" t="str">
            <v>預かり金</v>
          </cell>
          <cell r="BU4" t="str">
            <v>従業員預かり金</v>
          </cell>
          <cell r="BV4" t="str">
            <v>仮受金</v>
          </cell>
          <cell r="BW4" t="str">
            <v>割賦売上等繰延利益</v>
          </cell>
          <cell r="BX4" t="str">
            <v>製品保証引当金</v>
          </cell>
          <cell r="BY4" t="str">
            <v>繰延ヘッジ利益(流動)</v>
          </cell>
          <cell r="BZ4" t="str">
            <v>デリバティブの時価(流動負債)</v>
          </cell>
          <cell r="CA4" t="str">
            <v>繰延税金(流動)</v>
          </cell>
          <cell r="CB4" t="str">
            <v>流動負債計(除、為替換算調整勘定)</v>
          </cell>
          <cell r="CC4" t="str">
            <v>社債</v>
          </cell>
          <cell r="CD4" t="str">
            <v>長期借入金</v>
          </cell>
          <cell r="CE4" t="str">
            <v>長期未払金(内リース債務)[海外]</v>
          </cell>
          <cell r="CG4" t="str">
            <v>長期未払金</v>
          </cell>
          <cell r="CH4" t="str">
            <v>受入保証金</v>
          </cell>
          <cell r="CI4" t="str">
            <v>長期前受収益</v>
          </cell>
          <cell r="CJ4" t="str">
            <v>退職給付引当金</v>
          </cell>
          <cell r="CK4" t="str">
            <v>役員退職慰労引当金</v>
          </cell>
          <cell r="CL4" t="str">
            <v>繰延ヘッジ利益(固定)</v>
          </cell>
          <cell r="CM4" t="str">
            <v>デリバティブの時価(固定負債)</v>
          </cell>
          <cell r="CN4" t="str">
            <v>繰延税金(固定)</v>
          </cell>
          <cell r="CO4" t="str">
            <v>電算機買戻損失引当金</v>
          </cell>
          <cell r="CP4" t="str">
            <v>連結調整勘定（貸）</v>
          </cell>
          <cell r="CQ4" t="str">
            <v>固定負債計</v>
          </cell>
          <cell r="CR4" t="str">
            <v>負債合計</v>
          </cell>
          <cell r="CS4" t="str">
            <v>少数株主持分</v>
          </cell>
          <cell r="CT4" t="str">
            <v>資本金</v>
          </cell>
          <cell r="CU4" t="str">
            <v>資本準備金</v>
          </cell>
          <cell r="CV4" t="str">
            <v>利益準備金</v>
          </cell>
          <cell r="CW4" t="str">
            <v>海外投資損失準備金</v>
          </cell>
          <cell r="CX4" t="str">
            <v>電算機積立金</v>
          </cell>
          <cell r="CY4" t="str">
            <v>プログラム準備金</v>
          </cell>
          <cell r="CZ4" t="str">
            <v>特別償却準備金</v>
          </cell>
          <cell r="DA4" t="str">
            <v>海外市場開拓準備金</v>
          </cell>
          <cell r="DB4" t="str">
            <v>圧縮記帳積立金</v>
          </cell>
          <cell r="DC4" t="str">
            <v>その他目的積立金</v>
          </cell>
          <cell r="DD4" t="str">
            <v>別途積立金</v>
          </cell>
          <cell r="DE4" t="str">
            <v>当期未処分利益</v>
          </cell>
          <cell r="DF4" t="str">
            <v>剰余金計</v>
          </cell>
          <cell r="DG4" t="str">
            <v>その他有価証券評価差額</v>
          </cell>
          <cell r="DH4" t="str">
            <v>資本合計</v>
          </cell>
          <cell r="DI4" t="str">
            <v>負債資本合計</v>
          </cell>
          <cell r="DJ4" t="str">
            <v>土地再評価差額金</v>
          </cell>
          <cell r="DK4" t="str">
            <v>自己株式</v>
          </cell>
          <cell r="DL4" t="str">
            <v>資本金_当期末</v>
          </cell>
          <cell r="DM4" t="str">
            <v>資本準備金_当期末</v>
          </cell>
          <cell r="DN4" t="str">
            <v>利益準備金_当期末</v>
          </cell>
          <cell r="DO4" t="str">
            <v>その他の剰余金_当期末</v>
          </cell>
          <cell r="DP4" t="str">
            <v>881900 - 土地</v>
          </cell>
          <cell r="DQ4" t="str">
            <v>881900 - 建物及び構築物</v>
          </cell>
          <cell r="DR4" t="str">
            <v>881900 - 機械装置・車両及び運搬具</v>
          </cell>
          <cell r="DS4" t="str">
            <v>881900 - 工具器具及び備品(貸出資産)</v>
          </cell>
          <cell r="DT4" t="str">
            <v>881900 - 工具器具及び備品(その他)</v>
          </cell>
          <cell r="DU4" t="str">
            <v>881900 - 建設仮勘定</v>
          </cell>
          <cell r="DV4" t="str">
            <v>986900 - ITEM1</v>
          </cell>
          <cell r="DW4" t="str">
            <v>986900 - ITEM2</v>
          </cell>
          <cell r="DX4" t="str">
            <v>881950 - 土地</v>
          </cell>
          <cell r="DY4" t="str">
            <v>881950 - 建物及び構築物</v>
          </cell>
          <cell r="DZ4" t="str">
            <v>881950 - 機械装置・車両及び運搬具</v>
          </cell>
          <cell r="EA4" t="str">
            <v>881950 - 工具器具及び備品(貸出資産)</v>
          </cell>
          <cell r="EB4" t="str">
            <v>881950 - 工具器具及び備品(その他)</v>
          </cell>
          <cell r="EC4" t="str">
            <v>881950 - 建設仮勘定</v>
          </cell>
          <cell r="ED4" t="str">
            <v>設備購入資金(未払金)</v>
          </cell>
          <cell r="EE4" t="str">
            <v>PKG_FG - 期末残高</v>
          </cell>
          <cell r="EF4" t="str">
            <v>PKG_WIP - 期末残高</v>
          </cell>
          <cell r="EG4" t="str">
            <v>設備購入資金(買掛金)</v>
          </cell>
          <cell r="EH4" t="str">
            <v>設備購入資金(未払金)</v>
          </cell>
          <cell r="EI4" t="str">
            <v>899130 - 連結会社から借入</v>
          </cell>
          <cell r="EJ4" t="str">
            <v>899130 - 連結会社以外から借入</v>
          </cell>
          <cell r="EK4" t="str">
            <v>899230 - 連結会社から借入</v>
          </cell>
          <cell r="EL4" t="str">
            <v>899230 - 連結会社以外から借入</v>
          </cell>
          <cell r="EM4" t="str">
            <v>888600 - 連結会社への貸付</v>
          </cell>
          <cell r="EN4" t="str">
            <v>888600 - 連結会社以外への貸付</v>
          </cell>
          <cell r="EO4" t="str">
            <v>889000 - 連結会社への貸付</v>
          </cell>
          <cell r="EP4" t="str">
            <v>889000 - 連結会社以外への貸付</v>
          </cell>
          <cell r="EQ4" t="str">
            <v>CF)当年度未収入金配当収入口</v>
          </cell>
          <cell r="ER4" t="str">
            <v>CF)当年度未収入金収入利子口</v>
          </cell>
          <cell r="ES4" t="str">
            <v>CF)当年度未払金支払利子口</v>
          </cell>
          <cell r="ET4" t="str">
            <v>CF_INV_KIMATU - 外部</v>
          </cell>
          <cell r="EU4" t="str">
            <v>CF_INV_KIMATU - 対連結会社</v>
          </cell>
          <cell r="EV4" t="str">
            <v>CF_LTINV_KIMATU - 外部</v>
          </cell>
          <cell r="EW4" t="str">
            <v>CF_LTINV_KIMATU - 対連結会社</v>
          </cell>
          <cell r="EX4" t="str">
            <v>Bucode</v>
          </cell>
          <cell r="EY4" t="str">
            <v>BU</v>
          </cell>
          <cell r="EZ4" t="str">
            <v>持株率(BS)</v>
          </cell>
          <cell r="FA4" t="str">
            <v>持分率(PL)</v>
          </cell>
          <cell r="FB4" t="str">
            <v>富士通の株式数</v>
          </cell>
          <cell r="FC4" t="str">
            <v>期末資本金</v>
          </cell>
          <cell r="FD4" t="str">
            <v>発行済株式総数</v>
          </cell>
          <cell r="FE4" t="str">
            <v>1株額面</v>
          </cell>
          <cell r="FH4" t="str">
            <v>売上高</v>
          </cell>
          <cell r="FI4" t="str">
            <v>営業利益</v>
          </cell>
          <cell r="FJ4" t="str">
            <v>経常利益</v>
          </cell>
          <cell r="FK4" t="str">
            <v>税引前利益</v>
          </cell>
          <cell r="FL4" t="str">
            <v>純利益</v>
          </cell>
          <cell r="FM4" t="str">
            <v>売上高</v>
          </cell>
          <cell r="FN4" t="str">
            <v>営業利益</v>
          </cell>
          <cell r="FO4" t="str">
            <v>経常利益</v>
          </cell>
          <cell r="FP4" t="str">
            <v>税引前利益</v>
          </cell>
          <cell r="FQ4" t="str">
            <v>純利益</v>
          </cell>
          <cell r="FR4" t="str">
            <v>売上高(外部）</v>
          </cell>
          <cell r="FS4" t="str">
            <v>売上高（内部）</v>
          </cell>
          <cell r="FT4" t="str">
            <v>売上高(外部）</v>
          </cell>
          <cell r="FU4" t="str">
            <v>売上高（内部）</v>
          </cell>
        </row>
        <row r="5">
          <cell r="B5" t="str">
            <v>FUJ02</v>
          </cell>
        </row>
        <row r="6">
          <cell r="A6" t="str">
            <v>00010</v>
          </cell>
          <cell r="B6" t="str">
            <v>富  士  通</v>
          </cell>
          <cell r="C6" t="str">
            <v>富士通(株)</v>
          </cell>
          <cell r="D6" t="str">
            <v>Fujitsu Ltd.</v>
          </cell>
          <cell r="E6">
            <v>148135</v>
          </cell>
          <cell r="F6">
            <v>0</v>
          </cell>
          <cell r="G6">
            <v>148135</v>
          </cell>
          <cell r="H6">
            <v>0</v>
          </cell>
          <cell r="I6">
            <v>5062</v>
          </cell>
          <cell r="J6">
            <v>525418</v>
          </cell>
          <cell r="K6">
            <v>-103948</v>
          </cell>
          <cell r="L6">
            <v>0</v>
          </cell>
          <cell r="M6">
            <v>0</v>
          </cell>
          <cell r="N6">
            <v>0</v>
          </cell>
          <cell r="O6">
            <v>169</v>
          </cell>
          <cell r="P6">
            <v>118333</v>
          </cell>
          <cell r="Q6">
            <v>40743</v>
          </cell>
          <cell r="R6">
            <v>16</v>
          </cell>
          <cell r="S6">
            <v>72852</v>
          </cell>
          <cell r="T6">
            <v>72868</v>
          </cell>
          <cell r="U6">
            <v>14352</v>
          </cell>
          <cell r="V6">
            <v>169980</v>
          </cell>
          <cell r="W6">
            <v>126990</v>
          </cell>
          <cell r="X6">
            <v>45417</v>
          </cell>
          <cell r="Y6">
            <v>3049</v>
          </cell>
          <cell r="Z6">
            <v>345436</v>
          </cell>
          <cell r="AA6">
            <v>0</v>
          </cell>
          <cell r="AB6">
            <v>0</v>
          </cell>
          <cell r="AC6">
            <v>84500</v>
          </cell>
          <cell r="AD6">
            <v>1251068</v>
          </cell>
          <cell r="AE6">
            <v>171215</v>
          </cell>
          <cell r="AF6">
            <v>83292</v>
          </cell>
          <cell r="AG6">
            <v>58</v>
          </cell>
          <cell r="AH6">
            <v>131044</v>
          </cell>
          <cell r="AI6">
            <v>96644</v>
          </cell>
          <cell r="AJ6">
            <v>18549</v>
          </cell>
          <cell r="AK6">
            <v>500802</v>
          </cell>
          <cell r="AL6">
            <v>61793</v>
          </cell>
          <cell r="AM6">
            <v>0</v>
          </cell>
          <cell r="AN6">
            <v>1164534</v>
          </cell>
          <cell r="AO6">
            <v>28</v>
          </cell>
          <cell r="AP6">
            <v>4775</v>
          </cell>
          <cell r="AQ6">
            <v>0</v>
          </cell>
          <cell r="AR6">
            <v>13489</v>
          </cell>
          <cell r="AS6">
            <v>43700</v>
          </cell>
          <cell r="AT6">
            <v>-4256</v>
          </cell>
          <cell r="AU6">
            <v>0</v>
          </cell>
          <cell r="AV6">
            <v>0</v>
          </cell>
          <cell r="AW6">
            <v>142800</v>
          </cell>
          <cell r="AX6">
            <v>1365070</v>
          </cell>
          <cell r="AY6">
            <v>1927665</v>
          </cell>
          <cell r="AZ6">
            <v>0</v>
          </cell>
          <cell r="BA6">
            <v>3178733</v>
          </cell>
          <cell r="BB6">
            <v>0</v>
          </cell>
          <cell r="BC6">
            <v>733042</v>
          </cell>
          <cell r="BD6">
            <v>30138</v>
          </cell>
          <cell r="BE6">
            <v>702904</v>
          </cell>
          <cell r="BF6">
            <v>107739</v>
          </cell>
          <cell r="BG6">
            <v>129989</v>
          </cell>
          <cell r="BH6">
            <v>129989</v>
          </cell>
          <cell r="BI6">
            <v>6772</v>
          </cell>
          <cell r="BJ6">
            <v>93031</v>
          </cell>
          <cell r="BK6">
            <v>0</v>
          </cell>
          <cell r="BL6">
            <v>6699</v>
          </cell>
          <cell r="BM6">
            <v>0</v>
          </cell>
          <cell r="BN6">
            <v>213412</v>
          </cell>
          <cell r="BO6">
            <v>206713</v>
          </cell>
          <cell r="BP6">
            <v>0</v>
          </cell>
          <cell r="BQ6">
            <v>247</v>
          </cell>
          <cell r="BR6">
            <v>919</v>
          </cell>
          <cell r="BS6">
            <v>10771</v>
          </cell>
          <cell r="BT6">
            <v>22562</v>
          </cell>
          <cell r="BU6">
            <v>0</v>
          </cell>
          <cell r="BV6">
            <v>425</v>
          </cell>
          <cell r="BW6">
            <v>0</v>
          </cell>
          <cell r="BX6">
            <v>0</v>
          </cell>
          <cell r="BY6">
            <v>0</v>
          </cell>
          <cell r="BZ6">
            <v>0</v>
          </cell>
          <cell r="CA6">
            <v>0</v>
          </cell>
          <cell r="CB6">
            <v>1211170</v>
          </cell>
          <cell r="CC6">
            <v>695194</v>
          </cell>
          <cell r="CD6">
            <v>228146</v>
          </cell>
          <cell r="CE6">
            <v>0</v>
          </cell>
          <cell r="CF6">
            <v>216</v>
          </cell>
          <cell r="CG6">
            <v>216</v>
          </cell>
          <cell r="CH6">
            <v>0</v>
          </cell>
          <cell r="CI6">
            <v>0</v>
          </cell>
          <cell r="CJ6">
            <v>0</v>
          </cell>
          <cell r="CK6">
            <v>0</v>
          </cell>
          <cell r="CL6">
            <v>0</v>
          </cell>
          <cell r="CM6">
            <v>0</v>
          </cell>
          <cell r="CN6">
            <v>0</v>
          </cell>
          <cell r="CO6">
            <v>84175</v>
          </cell>
          <cell r="CP6">
            <v>0</v>
          </cell>
          <cell r="CQ6">
            <v>1007731</v>
          </cell>
          <cell r="CR6">
            <v>2218901</v>
          </cell>
          <cell r="CS6">
            <v>0</v>
          </cell>
          <cell r="CT6">
            <v>324624</v>
          </cell>
          <cell r="CU6">
            <v>394442</v>
          </cell>
          <cell r="CV6">
            <v>36448</v>
          </cell>
          <cell r="CW6">
            <v>0</v>
          </cell>
          <cell r="CX6">
            <v>0</v>
          </cell>
          <cell r="CY6">
            <v>0</v>
          </cell>
          <cell r="CZ6">
            <v>0</v>
          </cell>
          <cell r="DA6">
            <v>0</v>
          </cell>
          <cell r="DB6">
            <v>0</v>
          </cell>
          <cell r="DC6">
            <v>0</v>
          </cell>
          <cell r="DD6">
            <v>0</v>
          </cell>
          <cell r="DE6">
            <v>194403</v>
          </cell>
          <cell r="DF6">
            <v>194403</v>
          </cell>
          <cell r="DG6">
            <v>9915</v>
          </cell>
          <cell r="DH6">
            <v>959832</v>
          </cell>
          <cell r="DI6">
            <v>3178733</v>
          </cell>
          <cell r="DJ6">
            <v>0</v>
          </cell>
          <cell r="DK6">
            <v>-169</v>
          </cell>
          <cell r="DL6">
            <v>324624</v>
          </cell>
          <cell r="DM6">
            <v>394442</v>
          </cell>
          <cell r="DN6">
            <v>36448</v>
          </cell>
          <cell r="DO6">
            <v>194403.00000100001</v>
          </cell>
          <cell r="DP6">
            <v>96657</v>
          </cell>
          <cell r="DQ6">
            <v>180301</v>
          </cell>
          <cell r="DR6">
            <v>112534</v>
          </cell>
          <cell r="DS6">
            <v>34096</v>
          </cell>
          <cell r="DT6">
            <v>127724</v>
          </cell>
          <cell r="DU6">
            <v>33382</v>
          </cell>
          <cell r="DV6">
            <v>56139</v>
          </cell>
          <cell r="DW6">
            <v>5449</v>
          </cell>
          <cell r="DX6">
            <v>0</v>
          </cell>
          <cell r="DY6">
            <v>0</v>
          </cell>
          <cell r="DZ6">
            <v>0</v>
          </cell>
          <cell r="EA6">
            <v>0</v>
          </cell>
          <cell r="EB6">
            <v>0</v>
          </cell>
          <cell r="EC6">
            <v>0</v>
          </cell>
          <cell r="ED6">
            <v>0</v>
          </cell>
          <cell r="EE6">
            <v>0</v>
          </cell>
          <cell r="EF6">
            <v>0</v>
          </cell>
          <cell r="EG6">
            <v>0</v>
          </cell>
          <cell r="EH6">
            <v>0</v>
          </cell>
          <cell r="EI6">
            <v>0</v>
          </cell>
          <cell r="EJ6">
            <v>0</v>
          </cell>
          <cell r="EK6">
            <v>0</v>
          </cell>
          <cell r="EL6">
            <v>0</v>
          </cell>
          <cell r="EM6">
            <v>0</v>
          </cell>
          <cell r="EN6">
            <v>0</v>
          </cell>
          <cell r="EO6">
            <v>0</v>
          </cell>
          <cell r="EP6">
            <v>0</v>
          </cell>
          <cell r="EQ6">
            <v>0</v>
          </cell>
          <cell r="ER6">
            <v>0</v>
          </cell>
          <cell r="ES6">
            <v>0</v>
          </cell>
          <cell r="ET6">
            <v>932800</v>
          </cell>
          <cell r="EU6">
            <v>0</v>
          </cell>
          <cell r="EV6">
            <v>0</v>
          </cell>
          <cell r="EW6">
            <v>0</v>
          </cell>
          <cell r="EX6" t="str">
            <v>T</v>
          </cell>
          <cell r="EY6" t="str">
            <v>Sales</v>
          </cell>
          <cell r="EZ6">
            <v>0</v>
          </cell>
          <cell r="FA6">
            <v>0</v>
          </cell>
          <cell r="FB6">
            <v>0</v>
          </cell>
          <cell r="FC6">
            <v>0</v>
          </cell>
          <cell r="FD6">
            <v>0</v>
          </cell>
          <cell r="FE6">
            <v>0</v>
          </cell>
        </row>
        <row r="7">
          <cell r="A7" t="str">
            <v>FJ_NET</v>
          </cell>
          <cell r="B7" t="str">
            <v>FJ_NET</v>
          </cell>
          <cell r="C7" t="str">
            <v>富士通）ネットワーク事業本部</v>
          </cell>
          <cell r="D7" t="str">
            <v>Fujitsu Ltd.[Network Systems Group]</v>
          </cell>
          <cell r="EX7" t="str">
            <v>A</v>
          </cell>
          <cell r="EY7" t="str">
            <v>Network Systems Group</v>
          </cell>
        </row>
        <row r="8">
          <cell r="A8" t="str">
            <v>FJ_TRN</v>
          </cell>
          <cell r="B8" t="str">
            <v>FJ_TRN</v>
          </cell>
          <cell r="C8" t="str">
            <v>富士通）トランスポート事業本部</v>
          </cell>
          <cell r="D8" t="str">
            <v>Fujitsu Ltd.[Transport Systems Group]</v>
          </cell>
          <cell r="EX8" t="str">
            <v>B</v>
          </cell>
          <cell r="EY8" t="str">
            <v>Transport Systems Group</v>
          </cell>
        </row>
        <row r="9">
          <cell r="A9" t="str">
            <v>FJ_MP</v>
          </cell>
          <cell r="B9" t="str">
            <v>FJ_MP</v>
          </cell>
          <cell r="C9" t="str">
            <v>富士通）モバイルフォン事業本部</v>
          </cell>
          <cell r="D9" t="str">
            <v>Fujitsu Ltd.[Mobile Phones Group]</v>
          </cell>
          <cell r="EX9" t="str">
            <v>C</v>
          </cell>
          <cell r="EY9" t="str">
            <v>Mobile Phones Group</v>
          </cell>
        </row>
        <row r="10">
          <cell r="A10" t="str">
            <v>FJ_CNP</v>
          </cell>
          <cell r="B10" t="str">
            <v>FJ_CNP</v>
          </cell>
          <cell r="C10" t="str">
            <v>富士通）コンピュータ事業本部</v>
          </cell>
          <cell r="D10" t="str">
            <v>Fujitsu Ltd.[Computer Systems Group]</v>
          </cell>
          <cell r="EX10" t="str">
            <v>D</v>
          </cell>
          <cell r="EY10" t="str">
            <v>Computer Systems Group</v>
          </cell>
          <cell r="FL10" t="str">
            <v>予算エリア（FA～FN）</v>
          </cell>
        </row>
        <row r="11">
          <cell r="A11" t="str">
            <v>FJ_FLS</v>
          </cell>
          <cell r="B11" t="str">
            <v>FJ_FLS</v>
          </cell>
          <cell r="C11" t="str">
            <v>富士通）ファイルシステム事業本部</v>
          </cell>
          <cell r="D11" t="str">
            <v>Fujitsu Ltd.[File Systems Group]</v>
          </cell>
          <cell r="EX11" t="str">
            <v>E</v>
          </cell>
          <cell r="EY11" t="str">
            <v>File System Group</v>
          </cell>
        </row>
        <row r="12">
          <cell r="A12" t="str">
            <v>FJ_SFT</v>
          </cell>
          <cell r="B12" t="str">
            <v>FJ_SFT</v>
          </cell>
          <cell r="C12" t="str">
            <v>富士通）ソフトウェア事業本部</v>
          </cell>
          <cell r="D12" t="str">
            <v>Fujitsu Ltd.[Software Group]</v>
          </cell>
          <cell r="EX12" t="str">
            <v>F</v>
          </cell>
          <cell r="EY12" t="str">
            <v>Software Group</v>
          </cell>
        </row>
        <row r="13">
          <cell r="A13" t="str">
            <v>FJ_SP</v>
          </cell>
          <cell r="B13" t="str">
            <v>FJ_SP</v>
          </cell>
          <cell r="C13" t="str">
            <v>富士通）ストレージプロダクト事業本部</v>
          </cell>
          <cell r="D13" t="str">
            <v>Fujitsu Ltd.[Storage Products Group]</v>
          </cell>
          <cell r="EX13" t="str">
            <v>G</v>
          </cell>
          <cell r="EY13" t="str">
            <v>Storage Products Group</v>
          </cell>
        </row>
        <row r="14">
          <cell r="A14" t="str">
            <v>FJ_PRT</v>
          </cell>
          <cell r="B14" t="str">
            <v>FJ_PRT</v>
          </cell>
          <cell r="C14" t="str">
            <v>富士通）ストレージプロダクト事業本部</v>
          </cell>
          <cell r="D14" t="str">
            <v>Fujitsu Ltd.[Storage Products Group]</v>
          </cell>
          <cell r="EX14" t="str">
            <v>H</v>
          </cell>
          <cell r="EY14" t="str">
            <v>Print</v>
          </cell>
        </row>
        <row r="15">
          <cell r="A15" t="str">
            <v>FJ_ODK</v>
          </cell>
          <cell r="B15" t="str">
            <v>FJ_ODK</v>
          </cell>
          <cell r="C15" t="str">
            <v>富士通）光ディスク事業部</v>
          </cell>
          <cell r="D15" t="str">
            <v>Fujitsu Ltd.[Optical Disk Systems Group]</v>
          </cell>
          <cell r="EY15" t="str">
            <v>Optical Disk Systems Group</v>
          </cell>
        </row>
        <row r="16">
          <cell r="A16" t="str">
            <v>FJ_TEC</v>
          </cell>
          <cell r="B16" t="str">
            <v>FJ_TEC</v>
          </cell>
          <cell r="C16" t="str">
            <v>富士通）プリント板本部</v>
          </cell>
          <cell r="D16" t="str">
            <v>Fujitsu Ltd.[Printed Wiring Board Group]</v>
          </cell>
          <cell r="EX16" t="str">
            <v>I</v>
          </cell>
          <cell r="EY16" t="str">
            <v>Printed Wiring Board Group</v>
          </cell>
        </row>
        <row r="17">
          <cell r="A17" t="str">
            <v>FJ_PB</v>
          </cell>
          <cell r="B17" t="str">
            <v>FJ_PB</v>
          </cell>
          <cell r="C17" t="str">
            <v>富士通）パーソナルビジネス本部</v>
          </cell>
          <cell r="D17" t="str">
            <v>Fujitsu Ltd.[Personal Systems Business Group]</v>
          </cell>
          <cell r="EX17" t="str">
            <v>J</v>
          </cell>
          <cell r="EY17" t="str">
            <v>Personal Systems Business Group</v>
          </cell>
        </row>
        <row r="18">
          <cell r="A18" t="str">
            <v>FJ_SYS</v>
          </cell>
          <cell r="B18" t="str">
            <v>FJ_SYS</v>
          </cell>
          <cell r="C18" t="str">
            <v>富士通）ソリューション事業本部</v>
          </cell>
          <cell r="D18" t="str">
            <v>Fujitsu Ltd.[Solution Group]</v>
          </cell>
          <cell r="EX18" t="str">
            <v>K</v>
          </cell>
          <cell r="EY18" t="str">
            <v>Solutions Group</v>
          </cell>
        </row>
        <row r="19">
          <cell r="A19" t="str">
            <v>FJ_PKG</v>
          </cell>
          <cell r="B19" t="str">
            <v>FJ_PKG</v>
          </cell>
          <cell r="C19" t="str">
            <v>富士通）システムインテグレーション事業本部</v>
          </cell>
          <cell r="D19" t="str">
            <v>Fujitsu Ltd.[Systems Integration Group]</v>
          </cell>
          <cell r="EX19" t="str">
            <v>L</v>
          </cell>
          <cell r="EY19" t="str">
            <v>Systems Integration Group</v>
          </cell>
        </row>
        <row r="20">
          <cell r="A20" t="str">
            <v>FJ_NS</v>
          </cell>
          <cell r="B20" t="str">
            <v>FJ_NS</v>
          </cell>
          <cell r="C20" t="str">
            <v>富士通）ネットワークサービス本部</v>
          </cell>
          <cell r="D20" t="str">
            <v>Fujitsu Ltd.[Network Services Group]</v>
          </cell>
          <cell r="EX20" t="str">
            <v>M</v>
          </cell>
          <cell r="EY20" t="str">
            <v>Network Services Group</v>
          </cell>
        </row>
        <row r="21">
          <cell r="A21" t="str">
            <v>FJ_FS</v>
          </cell>
          <cell r="B21" t="str">
            <v>FJ_FS</v>
          </cell>
          <cell r="C21" t="str">
            <v>富士通）システムサポート本部</v>
          </cell>
          <cell r="D21" t="str">
            <v>Fujitsu Ltd.[System Support Group]</v>
          </cell>
          <cell r="EX21" t="str">
            <v>N</v>
          </cell>
          <cell r="EY21" t="str">
            <v>System Support Group</v>
          </cell>
        </row>
        <row r="22">
          <cell r="A22" t="str">
            <v>FJ_CT</v>
          </cell>
          <cell r="B22" t="str">
            <v>FJ_CT</v>
          </cell>
          <cell r="C22" t="str">
            <v>富士通）ｺﾝｼｭｰﾏﾄﾗﾝｻﾞｸｼｮﾝ事業本部</v>
          </cell>
          <cell r="D22" t="str">
            <v>Fujitsu Ltd.[Consumer Transaction Systems Group]</v>
          </cell>
          <cell r="EX22" t="str">
            <v>O</v>
          </cell>
          <cell r="EY22" t="str">
            <v>Consumer Transaction Systems Group</v>
          </cell>
        </row>
        <row r="23">
          <cell r="A23" t="str">
            <v>FJ_LSI</v>
          </cell>
          <cell r="B23" t="str">
            <v>FJ_LSI</v>
          </cell>
          <cell r="C23" t="str">
            <v>富士通）電子ﾃﾞﾊﾞｲｽ事業本部</v>
          </cell>
          <cell r="D23" t="str">
            <v>Fujitsu Ltd.[Electric Group]</v>
          </cell>
          <cell r="EX23" t="str">
            <v>P</v>
          </cell>
          <cell r="EY23" t="str">
            <v>Electronic Devices Group</v>
          </cell>
        </row>
        <row r="24">
          <cell r="A24" t="str">
            <v>FJ_LCD</v>
          </cell>
          <cell r="B24" t="str">
            <v>FJ_LCD</v>
          </cell>
          <cell r="C24" t="str">
            <v>富士通）ＬＣＤ事業本部</v>
          </cell>
          <cell r="D24" t="str">
            <v>Fujitsu Ltd.[LCD Group]</v>
          </cell>
          <cell r="EX24" t="str">
            <v>Q</v>
          </cell>
          <cell r="EY24" t="str">
            <v>LCD Group</v>
          </cell>
        </row>
        <row r="25">
          <cell r="A25" t="str">
            <v>FJ_HNB</v>
          </cell>
          <cell r="B25" t="str">
            <v>FJ_HNB</v>
          </cell>
          <cell r="C25" t="str">
            <v xml:space="preserve">富士通）その他本部                                </v>
          </cell>
          <cell r="D25" t="str">
            <v>Fujitsu Ltd.[HQ Group]</v>
          </cell>
          <cell r="EX25" t="str">
            <v>R</v>
          </cell>
          <cell r="EY25" t="str">
            <v>HQ</v>
          </cell>
        </row>
        <row r="26">
          <cell r="A26" t="str">
            <v>00020</v>
          </cell>
          <cell r="B26" t="str">
            <v>電      装</v>
          </cell>
          <cell r="C26" t="str">
            <v>富士通電装(株)</v>
          </cell>
          <cell r="D26" t="str">
            <v>Fujitsu Denso Ltd.</v>
          </cell>
          <cell r="E26">
            <v>637</v>
          </cell>
          <cell r="F26">
            <v>0</v>
          </cell>
          <cell r="G26">
            <v>637</v>
          </cell>
          <cell r="H26">
            <v>3000</v>
          </cell>
          <cell r="I26">
            <v>405</v>
          </cell>
          <cell r="J26">
            <v>17169</v>
          </cell>
          <cell r="K26">
            <v>-14</v>
          </cell>
          <cell r="L26">
            <v>0</v>
          </cell>
          <cell r="M26">
            <v>0</v>
          </cell>
          <cell r="N26">
            <v>0</v>
          </cell>
          <cell r="O26">
            <v>0</v>
          </cell>
          <cell r="P26">
            <v>2234</v>
          </cell>
          <cell r="Q26">
            <v>23</v>
          </cell>
          <cell r="R26">
            <v>0</v>
          </cell>
          <cell r="S26">
            <v>84</v>
          </cell>
          <cell r="T26">
            <v>84</v>
          </cell>
          <cell r="U26">
            <v>412</v>
          </cell>
          <cell r="V26">
            <v>2249</v>
          </cell>
          <cell r="W26">
            <v>3795</v>
          </cell>
          <cell r="X26">
            <v>1138</v>
          </cell>
          <cell r="Y26">
            <v>0</v>
          </cell>
          <cell r="Z26">
            <v>7182</v>
          </cell>
          <cell r="AA26">
            <v>0</v>
          </cell>
          <cell r="AB26">
            <v>0</v>
          </cell>
          <cell r="AC26">
            <v>144</v>
          </cell>
          <cell r="AD26">
            <v>31276</v>
          </cell>
          <cell r="AE26">
            <v>2700</v>
          </cell>
          <cell r="AF26">
            <v>409</v>
          </cell>
          <cell r="AG26">
            <v>1</v>
          </cell>
          <cell r="AH26">
            <v>1741</v>
          </cell>
          <cell r="AI26">
            <v>1980</v>
          </cell>
          <cell r="AJ26">
            <v>0</v>
          </cell>
          <cell r="AK26">
            <v>6831</v>
          </cell>
          <cell r="AL26">
            <v>160</v>
          </cell>
          <cell r="AM26">
            <v>0</v>
          </cell>
          <cell r="AN26">
            <v>1744</v>
          </cell>
          <cell r="AO26">
            <v>0</v>
          </cell>
          <cell r="AP26">
            <v>246</v>
          </cell>
          <cell r="AQ26">
            <v>0</v>
          </cell>
          <cell r="AR26">
            <v>0</v>
          </cell>
          <cell r="AS26">
            <v>721</v>
          </cell>
          <cell r="AT26">
            <v>-61</v>
          </cell>
          <cell r="AU26">
            <v>0</v>
          </cell>
          <cell r="AV26">
            <v>0</v>
          </cell>
          <cell r="AW26">
            <v>3111</v>
          </cell>
          <cell r="AX26">
            <v>5761</v>
          </cell>
          <cell r="AY26">
            <v>12752</v>
          </cell>
          <cell r="AZ26">
            <v>0</v>
          </cell>
          <cell r="BA26">
            <v>44028</v>
          </cell>
          <cell r="BB26">
            <v>0</v>
          </cell>
          <cell r="BC26">
            <v>6987</v>
          </cell>
          <cell r="BD26">
            <v>0</v>
          </cell>
          <cell r="BE26">
            <v>6987</v>
          </cell>
          <cell r="BF26">
            <v>0</v>
          </cell>
          <cell r="BG26">
            <v>1210</v>
          </cell>
          <cell r="BH26">
            <v>1210</v>
          </cell>
          <cell r="BI26">
            <v>0</v>
          </cell>
          <cell r="BJ26">
            <v>0</v>
          </cell>
          <cell r="BK26">
            <v>0</v>
          </cell>
          <cell r="BL26">
            <v>350</v>
          </cell>
          <cell r="BM26">
            <v>0</v>
          </cell>
          <cell r="BN26">
            <v>4143</v>
          </cell>
          <cell r="BO26">
            <v>3793</v>
          </cell>
          <cell r="BP26">
            <v>0</v>
          </cell>
          <cell r="BQ26">
            <v>82</v>
          </cell>
          <cell r="BR26">
            <v>22</v>
          </cell>
          <cell r="BS26">
            <v>1</v>
          </cell>
          <cell r="BT26">
            <v>753</v>
          </cell>
          <cell r="BU26">
            <v>0</v>
          </cell>
          <cell r="BV26">
            <v>0</v>
          </cell>
          <cell r="BW26">
            <v>0</v>
          </cell>
          <cell r="BX26">
            <v>0</v>
          </cell>
          <cell r="BY26">
            <v>0</v>
          </cell>
          <cell r="BZ26">
            <v>0</v>
          </cell>
          <cell r="CA26">
            <v>0</v>
          </cell>
          <cell r="CB26">
            <v>13198</v>
          </cell>
          <cell r="CC26">
            <v>0</v>
          </cell>
          <cell r="CD26">
            <v>2900</v>
          </cell>
          <cell r="CE26">
            <v>0</v>
          </cell>
          <cell r="CF26">
            <v>0</v>
          </cell>
          <cell r="CG26">
            <v>0</v>
          </cell>
          <cell r="CH26">
            <v>0</v>
          </cell>
          <cell r="CI26">
            <v>0</v>
          </cell>
          <cell r="CJ26">
            <v>2765</v>
          </cell>
          <cell r="CK26">
            <v>170</v>
          </cell>
          <cell r="CL26">
            <v>0</v>
          </cell>
          <cell r="CM26">
            <v>0</v>
          </cell>
          <cell r="CN26">
            <v>0</v>
          </cell>
          <cell r="CO26">
            <v>0</v>
          </cell>
          <cell r="CP26">
            <v>0</v>
          </cell>
          <cell r="CQ26">
            <v>5835</v>
          </cell>
          <cell r="CR26">
            <v>19033</v>
          </cell>
          <cell r="CS26">
            <v>0</v>
          </cell>
          <cell r="CT26">
            <v>6692</v>
          </cell>
          <cell r="CU26">
            <v>7068</v>
          </cell>
          <cell r="CV26">
            <v>428</v>
          </cell>
          <cell r="CW26">
            <v>0</v>
          </cell>
          <cell r="CX26">
            <v>0</v>
          </cell>
          <cell r="CY26">
            <v>0</v>
          </cell>
          <cell r="CZ26">
            <v>0</v>
          </cell>
          <cell r="DA26">
            <v>0</v>
          </cell>
          <cell r="DB26">
            <v>0</v>
          </cell>
          <cell r="DC26">
            <v>0</v>
          </cell>
          <cell r="DD26">
            <v>0</v>
          </cell>
          <cell r="DE26">
            <v>10724</v>
          </cell>
          <cell r="DF26">
            <v>10724</v>
          </cell>
          <cell r="DG26">
            <v>83</v>
          </cell>
          <cell r="DH26">
            <v>24995</v>
          </cell>
          <cell r="DI26">
            <v>44028</v>
          </cell>
          <cell r="DJ26">
            <v>0</v>
          </cell>
          <cell r="DK26">
            <v>0</v>
          </cell>
          <cell r="DL26">
            <v>6692</v>
          </cell>
          <cell r="DM26">
            <v>7068</v>
          </cell>
          <cell r="DN26">
            <v>428</v>
          </cell>
          <cell r="DO26">
            <v>10724</v>
          </cell>
          <cell r="DP26">
            <v>1980</v>
          </cell>
          <cell r="DQ26">
            <v>2700</v>
          </cell>
          <cell r="DR26">
            <v>410</v>
          </cell>
          <cell r="DS26">
            <v>0</v>
          </cell>
          <cell r="DT26">
            <v>1741</v>
          </cell>
          <cell r="DU26">
            <v>0</v>
          </cell>
          <cell r="DV26">
            <v>136</v>
          </cell>
          <cell r="DW26">
            <v>24</v>
          </cell>
          <cell r="DX26">
            <v>0</v>
          </cell>
          <cell r="DY26">
            <v>0</v>
          </cell>
          <cell r="DZ26">
            <v>0</v>
          </cell>
          <cell r="EA26">
            <v>0</v>
          </cell>
          <cell r="EB26">
            <v>0</v>
          </cell>
          <cell r="EC26">
            <v>0</v>
          </cell>
          <cell r="ED26">
            <v>0</v>
          </cell>
          <cell r="EE26">
            <v>0</v>
          </cell>
          <cell r="EF26">
            <v>0</v>
          </cell>
          <cell r="EG26">
            <v>0</v>
          </cell>
          <cell r="EH26">
            <v>0</v>
          </cell>
          <cell r="EI26">
            <v>0</v>
          </cell>
          <cell r="EJ26">
            <v>1210</v>
          </cell>
          <cell r="EK26">
            <v>0</v>
          </cell>
          <cell r="EL26">
            <v>2900</v>
          </cell>
          <cell r="EM26">
            <v>0</v>
          </cell>
          <cell r="EN26">
            <v>2234</v>
          </cell>
          <cell r="EO26">
            <v>0</v>
          </cell>
          <cell r="EP26">
            <v>246</v>
          </cell>
          <cell r="EQ26">
            <v>0</v>
          </cell>
          <cell r="ER26">
            <v>0</v>
          </cell>
          <cell r="ES26">
            <v>0</v>
          </cell>
          <cell r="ET26">
            <v>148</v>
          </cell>
          <cell r="EU26">
            <v>1596</v>
          </cell>
          <cell r="EV26">
            <v>0</v>
          </cell>
          <cell r="EW26">
            <v>0</v>
          </cell>
          <cell r="EX26" t="str">
            <v>B</v>
          </cell>
          <cell r="EY26" t="str">
            <v>Transport Systems Group</v>
          </cell>
          <cell r="EZ26">
            <v>0.50430631299999995</v>
          </cell>
          <cell r="FA26">
            <v>0.50430631299999995</v>
          </cell>
          <cell r="FB26">
            <v>0</v>
          </cell>
          <cell r="FC26">
            <v>0</v>
          </cell>
          <cell r="FD26">
            <v>0</v>
          </cell>
          <cell r="FE26">
            <v>0</v>
          </cell>
          <cell r="FH26">
            <v>6133</v>
          </cell>
          <cell r="FI26">
            <v>-1003</v>
          </cell>
          <cell r="FJ26">
            <v>-1127</v>
          </cell>
          <cell r="FK26">
            <v>-1127</v>
          </cell>
          <cell r="FL26">
            <v>-657</v>
          </cell>
          <cell r="FM26">
            <v>14925</v>
          </cell>
          <cell r="FN26">
            <v>-248</v>
          </cell>
          <cell r="FO26">
            <v>-423</v>
          </cell>
          <cell r="FP26">
            <v>-723</v>
          </cell>
          <cell r="FQ26">
            <v>-443</v>
          </cell>
          <cell r="FR26">
            <v>1945</v>
          </cell>
          <cell r="FS26">
            <v>4188</v>
          </cell>
          <cell r="FT26">
            <v>3432</v>
          </cell>
          <cell r="FU26">
            <v>11493</v>
          </cell>
        </row>
        <row r="27">
          <cell r="A27" t="str">
            <v>00030</v>
          </cell>
          <cell r="B27" t="str">
            <v>機      電</v>
          </cell>
          <cell r="C27" t="str">
            <v>富士通機電(株)</v>
          </cell>
          <cell r="D27" t="str">
            <v>Fujitsu Kiden Ltd.</v>
          </cell>
          <cell r="E27">
            <v>2607</v>
          </cell>
          <cell r="F27">
            <v>0</v>
          </cell>
          <cell r="G27">
            <v>2607</v>
          </cell>
          <cell r="H27">
            <v>0</v>
          </cell>
          <cell r="I27">
            <v>334</v>
          </cell>
          <cell r="J27">
            <v>12664</v>
          </cell>
          <cell r="K27">
            <v>-7</v>
          </cell>
          <cell r="L27">
            <v>0</v>
          </cell>
          <cell r="M27">
            <v>0</v>
          </cell>
          <cell r="N27">
            <v>0</v>
          </cell>
          <cell r="O27">
            <v>0</v>
          </cell>
          <cell r="P27">
            <v>0</v>
          </cell>
          <cell r="Q27">
            <v>26</v>
          </cell>
          <cell r="R27">
            <v>0</v>
          </cell>
          <cell r="S27">
            <v>1067</v>
          </cell>
          <cell r="T27">
            <v>1067</v>
          </cell>
          <cell r="U27">
            <v>902</v>
          </cell>
          <cell r="V27">
            <v>1732</v>
          </cell>
          <cell r="W27">
            <v>6042</v>
          </cell>
          <cell r="X27">
            <v>4399</v>
          </cell>
          <cell r="Y27">
            <v>6</v>
          </cell>
          <cell r="Z27">
            <v>12179</v>
          </cell>
          <cell r="AA27">
            <v>0</v>
          </cell>
          <cell r="AB27">
            <v>0</v>
          </cell>
          <cell r="AC27">
            <v>61</v>
          </cell>
          <cell r="AD27">
            <v>29833</v>
          </cell>
          <cell r="AE27">
            <v>4388</v>
          </cell>
          <cell r="AF27">
            <v>721</v>
          </cell>
          <cell r="AG27">
            <v>2</v>
          </cell>
          <cell r="AH27">
            <v>1084</v>
          </cell>
          <cell r="AI27">
            <v>1807</v>
          </cell>
          <cell r="AJ27">
            <v>274</v>
          </cell>
          <cell r="AK27">
            <v>8276</v>
          </cell>
          <cell r="AL27">
            <v>369</v>
          </cell>
          <cell r="AM27">
            <v>0</v>
          </cell>
          <cell r="AN27">
            <v>1617</v>
          </cell>
          <cell r="AO27">
            <v>0</v>
          </cell>
          <cell r="AP27">
            <v>817</v>
          </cell>
          <cell r="AQ27">
            <v>12</v>
          </cell>
          <cell r="AR27">
            <v>0</v>
          </cell>
          <cell r="AS27">
            <v>218</v>
          </cell>
          <cell r="AT27">
            <v>-35</v>
          </cell>
          <cell r="AU27">
            <v>0</v>
          </cell>
          <cell r="AV27">
            <v>0</v>
          </cell>
          <cell r="AW27">
            <v>2626</v>
          </cell>
          <cell r="AX27">
            <v>5255</v>
          </cell>
          <cell r="AY27">
            <v>13900</v>
          </cell>
          <cell r="AZ27">
            <v>0</v>
          </cell>
          <cell r="BA27">
            <v>43733</v>
          </cell>
          <cell r="BB27">
            <v>1714</v>
          </cell>
          <cell r="BC27">
            <v>11421</v>
          </cell>
          <cell r="BD27">
            <v>0</v>
          </cell>
          <cell r="BE27">
            <v>11421</v>
          </cell>
          <cell r="BF27">
            <v>0</v>
          </cell>
          <cell r="BG27">
            <v>140</v>
          </cell>
          <cell r="BH27">
            <v>140</v>
          </cell>
          <cell r="BI27">
            <v>0</v>
          </cell>
          <cell r="BJ27">
            <v>0</v>
          </cell>
          <cell r="BK27">
            <v>0</v>
          </cell>
          <cell r="BL27">
            <v>0</v>
          </cell>
          <cell r="BM27">
            <v>0</v>
          </cell>
          <cell r="BN27">
            <v>3214</v>
          </cell>
          <cell r="BO27">
            <v>3214</v>
          </cell>
          <cell r="BP27">
            <v>0</v>
          </cell>
          <cell r="BQ27">
            <v>21</v>
          </cell>
          <cell r="BR27">
            <v>0</v>
          </cell>
          <cell r="BS27">
            <v>7</v>
          </cell>
          <cell r="BT27">
            <v>44</v>
          </cell>
          <cell r="BU27">
            <v>0</v>
          </cell>
          <cell r="BV27">
            <v>0</v>
          </cell>
          <cell r="BW27">
            <v>0</v>
          </cell>
          <cell r="BX27">
            <v>0</v>
          </cell>
          <cell r="BY27">
            <v>0</v>
          </cell>
          <cell r="BZ27">
            <v>0</v>
          </cell>
          <cell r="CA27">
            <v>0</v>
          </cell>
          <cell r="CB27">
            <v>16561</v>
          </cell>
          <cell r="CC27">
            <v>0</v>
          </cell>
          <cell r="CD27">
            <v>0</v>
          </cell>
          <cell r="CE27">
            <v>0</v>
          </cell>
          <cell r="CF27">
            <v>0</v>
          </cell>
          <cell r="CG27">
            <v>0</v>
          </cell>
          <cell r="CH27">
            <v>0</v>
          </cell>
          <cell r="CI27">
            <v>0</v>
          </cell>
          <cell r="CJ27">
            <v>1937</v>
          </cell>
          <cell r="CK27">
            <v>125</v>
          </cell>
          <cell r="CL27">
            <v>0</v>
          </cell>
          <cell r="CM27">
            <v>0</v>
          </cell>
          <cell r="CN27">
            <v>0</v>
          </cell>
          <cell r="CO27">
            <v>0</v>
          </cell>
          <cell r="CP27">
            <v>0</v>
          </cell>
          <cell r="CQ27">
            <v>2062</v>
          </cell>
          <cell r="CR27">
            <v>18623</v>
          </cell>
          <cell r="CS27">
            <v>0</v>
          </cell>
          <cell r="CT27">
            <v>8458</v>
          </cell>
          <cell r="CU27">
            <v>8223</v>
          </cell>
          <cell r="CV27">
            <v>348</v>
          </cell>
          <cell r="CW27">
            <v>0</v>
          </cell>
          <cell r="CX27">
            <v>0</v>
          </cell>
          <cell r="CY27">
            <v>0</v>
          </cell>
          <cell r="CZ27">
            <v>0</v>
          </cell>
          <cell r="DA27">
            <v>0</v>
          </cell>
          <cell r="DB27">
            <v>0</v>
          </cell>
          <cell r="DC27">
            <v>0</v>
          </cell>
          <cell r="DD27">
            <v>0</v>
          </cell>
          <cell r="DE27">
            <v>8052</v>
          </cell>
          <cell r="DF27">
            <v>8052</v>
          </cell>
          <cell r="DG27">
            <v>29</v>
          </cell>
          <cell r="DH27">
            <v>25110</v>
          </cell>
          <cell r="DI27">
            <v>43733</v>
          </cell>
          <cell r="DJ27">
            <v>0</v>
          </cell>
          <cell r="DK27">
            <v>0</v>
          </cell>
          <cell r="DL27">
            <v>8458</v>
          </cell>
          <cell r="DM27">
            <v>8223</v>
          </cell>
          <cell r="DN27">
            <v>348</v>
          </cell>
          <cell r="DO27">
            <v>8052</v>
          </cell>
          <cell r="DP27">
            <v>1807</v>
          </cell>
          <cell r="DQ27">
            <v>4388</v>
          </cell>
          <cell r="DR27">
            <v>723</v>
          </cell>
          <cell r="DS27">
            <v>0</v>
          </cell>
          <cell r="DT27">
            <v>1084</v>
          </cell>
          <cell r="DU27">
            <v>274</v>
          </cell>
          <cell r="DV27">
            <v>360</v>
          </cell>
          <cell r="DW27">
            <v>9</v>
          </cell>
          <cell r="DX27">
            <v>0</v>
          </cell>
          <cell r="DY27">
            <v>0</v>
          </cell>
          <cell r="DZ27">
            <v>0</v>
          </cell>
          <cell r="EA27">
            <v>0</v>
          </cell>
          <cell r="EB27">
            <v>0</v>
          </cell>
          <cell r="EC27">
            <v>0</v>
          </cell>
          <cell r="ED27">
            <v>0</v>
          </cell>
          <cell r="EE27">
            <v>0</v>
          </cell>
          <cell r="EF27">
            <v>0</v>
          </cell>
          <cell r="EG27">
            <v>0</v>
          </cell>
          <cell r="EH27">
            <v>0</v>
          </cell>
          <cell r="EI27">
            <v>0</v>
          </cell>
          <cell r="EJ27">
            <v>140</v>
          </cell>
          <cell r="EK27">
            <v>0</v>
          </cell>
          <cell r="EL27">
            <v>0</v>
          </cell>
          <cell r="EM27">
            <v>0</v>
          </cell>
          <cell r="EN27">
            <v>0</v>
          </cell>
          <cell r="EO27">
            <v>0</v>
          </cell>
          <cell r="EP27">
            <v>817</v>
          </cell>
          <cell r="EQ27">
            <v>0</v>
          </cell>
          <cell r="ER27">
            <v>0</v>
          </cell>
          <cell r="ES27">
            <v>0</v>
          </cell>
          <cell r="ET27">
            <v>37</v>
          </cell>
          <cell r="EU27">
            <v>1580</v>
          </cell>
          <cell r="EV27">
            <v>0</v>
          </cell>
          <cell r="EW27">
            <v>0</v>
          </cell>
          <cell r="EX27" t="str">
            <v>O</v>
          </cell>
          <cell r="EY27" t="str">
            <v>Consumer Transaction Systems Group</v>
          </cell>
          <cell r="EZ27">
            <v>0.53639999999999999</v>
          </cell>
          <cell r="FA27">
            <v>0.53639999999999999</v>
          </cell>
          <cell r="FB27">
            <v>0</v>
          </cell>
          <cell r="FC27">
            <v>0</v>
          </cell>
          <cell r="FD27">
            <v>0</v>
          </cell>
          <cell r="FE27">
            <v>0</v>
          </cell>
          <cell r="FH27">
            <v>24032</v>
          </cell>
          <cell r="FI27">
            <v>876</v>
          </cell>
          <cell r="FJ27">
            <v>706</v>
          </cell>
          <cell r="FK27">
            <v>706</v>
          </cell>
          <cell r="FL27">
            <v>945</v>
          </cell>
          <cell r="FM27">
            <v>15573</v>
          </cell>
          <cell r="FN27">
            <v>0</v>
          </cell>
          <cell r="FO27">
            <v>-107</v>
          </cell>
          <cell r="FP27">
            <v>-157</v>
          </cell>
          <cell r="FQ27">
            <v>-157</v>
          </cell>
          <cell r="FR27">
            <v>3397</v>
          </cell>
          <cell r="FS27">
            <v>20635</v>
          </cell>
          <cell r="FT27">
            <v>2859</v>
          </cell>
          <cell r="FU27">
            <v>12714</v>
          </cell>
        </row>
        <row r="28">
          <cell r="A28" t="str">
            <v>00040</v>
          </cell>
          <cell r="B28" t="str">
            <v>Ｆ  Ｊ　Ｂ</v>
          </cell>
          <cell r="C28" t="str">
            <v>(株)富士通ビジネスシステム</v>
          </cell>
          <cell r="D28" t="str">
            <v>Fujitsu Business Systems Ltd.</v>
          </cell>
          <cell r="E28">
            <v>6368</v>
          </cell>
          <cell r="F28">
            <v>900</v>
          </cell>
          <cell r="G28">
            <v>7268</v>
          </cell>
          <cell r="H28">
            <v>20101</v>
          </cell>
          <cell r="I28">
            <v>3807</v>
          </cell>
          <cell r="J28">
            <v>44471</v>
          </cell>
          <cell r="K28">
            <v>-86</v>
          </cell>
          <cell r="L28">
            <v>0</v>
          </cell>
          <cell r="M28">
            <v>105</v>
          </cell>
          <cell r="N28">
            <v>105</v>
          </cell>
          <cell r="O28">
            <v>0</v>
          </cell>
          <cell r="P28">
            <v>84</v>
          </cell>
          <cell r="Q28">
            <v>0</v>
          </cell>
          <cell r="R28">
            <v>0</v>
          </cell>
          <cell r="S28">
            <v>4250</v>
          </cell>
          <cell r="T28">
            <v>4250</v>
          </cell>
          <cell r="U28">
            <v>127</v>
          </cell>
          <cell r="V28">
            <v>312</v>
          </cell>
          <cell r="W28">
            <v>10794</v>
          </cell>
          <cell r="X28">
            <v>71</v>
          </cell>
          <cell r="Y28">
            <v>17</v>
          </cell>
          <cell r="Z28">
            <v>11194</v>
          </cell>
          <cell r="AA28">
            <v>0</v>
          </cell>
          <cell r="AB28">
            <v>0</v>
          </cell>
          <cell r="AC28">
            <v>904</v>
          </cell>
          <cell r="AD28">
            <v>92225</v>
          </cell>
          <cell r="AE28">
            <v>1680</v>
          </cell>
          <cell r="AF28">
            <v>0</v>
          </cell>
          <cell r="AG28">
            <v>0</v>
          </cell>
          <cell r="AH28">
            <v>1077</v>
          </cell>
          <cell r="AI28">
            <v>1084</v>
          </cell>
          <cell r="AJ28">
            <v>105</v>
          </cell>
          <cell r="AK28">
            <v>3946</v>
          </cell>
          <cell r="AL28">
            <v>1950</v>
          </cell>
          <cell r="AM28">
            <v>0</v>
          </cell>
          <cell r="AN28">
            <v>1125</v>
          </cell>
          <cell r="AO28">
            <v>3068</v>
          </cell>
          <cell r="AP28">
            <v>81</v>
          </cell>
          <cell r="AQ28">
            <v>0</v>
          </cell>
          <cell r="AR28">
            <v>0</v>
          </cell>
          <cell r="AS28">
            <v>9244</v>
          </cell>
          <cell r="AT28">
            <v>-484</v>
          </cell>
          <cell r="AU28">
            <v>0</v>
          </cell>
          <cell r="AV28">
            <v>0</v>
          </cell>
          <cell r="AW28">
            <v>1985</v>
          </cell>
          <cell r="AX28">
            <v>15019</v>
          </cell>
          <cell r="AY28">
            <v>20915</v>
          </cell>
          <cell r="AZ28">
            <v>0</v>
          </cell>
          <cell r="BA28">
            <v>113140</v>
          </cell>
          <cell r="BB28">
            <v>2899</v>
          </cell>
          <cell r="BC28">
            <v>37092</v>
          </cell>
          <cell r="BD28">
            <v>0</v>
          </cell>
          <cell r="BE28">
            <v>37092</v>
          </cell>
          <cell r="BF28">
            <v>0</v>
          </cell>
          <cell r="BG28">
            <v>430</v>
          </cell>
          <cell r="BH28">
            <v>430</v>
          </cell>
          <cell r="BI28">
            <v>0</v>
          </cell>
          <cell r="BJ28">
            <v>0</v>
          </cell>
          <cell r="BK28">
            <v>0</v>
          </cell>
          <cell r="BL28">
            <v>1266</v>
          </cell>
          <cell r="BM28">
            <v>0</v>
          </cell>
          <cell r="BN28">
            <v>6385</v>
          </cell>
          <cell r="BO28">
            <v>5119</v>
          </cell>
          <cell r="BP28">
            <v>0</v>
          </cell>
          <cell r="BQ28">
            <v>974</v>
          </cell>
          <cell r="BR28">
            <v>71</v>
          </cell>
          <cell r="BS28">
            <v>1375</v>
          </cell>
          <cell r="BT28">
            <v>182</v>
          </cell>
          <cell r="BU28">
            <v>0</v>
          </cell>
          <cell r="BV28">
            <v>149</v>
          </cell>
          <cell r="BW28">
            <v>0</v>
          </cell>
          <cell r="BX28">
            <v>0</v>
          </cell>
          <cell r="BY28">
            <v>0</v>
          </cell>
          <cell r="BZ28">
            <v>0</v>
          </cell>
          <cell r="CA28">
            <v>0</v>
          </cell>
          <cell r="CB28">
            <v>49557</v>
          </cell>
          <cell r="CC28">
            <v>0</v>
          </cell>
          <cell r="CD28">
            <v>0</v>
          </cell>
          <cell r="CE28">
            <v>0</v>
          </cell>
          <cell r="CF28">
            <v>162</v>
          </cell>
          <cell r="CG28">
            <v>162</v>
          </cell>
          <cell r="CH28">
            <v>0</v>
          </cell>
          <cell r="CI28">
            <v>0</v>
          </cell>
          <cell r="CJ28">
            <v>6398</v>
          </cell>
          <cell r="CK28">
            <v>130</v>
          </cell>
          <cell r="CL28">
            <v>0</v>
          </cell>
          <cell r="CM28">
            <v>0</v>
          </cell>
          <cell r="CN28">
            <v>0</v>
          </cell>
          <cell r="CO28">
            <v>0</v>
          </cell>
          <cell r="CP28">
            <v>0</v>
          </cell>
          <cell r="CQ28">
            <v>6690</v>
          </cell>
          <cell r="CR28">
            <v>56247</v>
          </cell>
          <cell r="CS28">
            <v>0</v>
          </cell>
          <cell r="CT28">
            <v>12220</v>
          </cell>
          <cell r="CU28">
            <v>11811</v>
          </cell>
          <cell r="CV28">
            <v>504</v>
          </cell>
          <cell r="CW28">
            <v>0</v>
          </cell>
          <cell r="CX28">
            <v>0</v>
          </cell>
          <cell r="CY28">
            <v>0</v>
          </cell>
          <cell r="CZ28">
            <v>0</v>
          </cell>
          <cell r="DA28">
            <v>0</v>
          </cell>
          <cell r="DB28">
            <v>0</v>
          </cell>
          <cell r="DC28">
            <v>0</v>
          </cell>
          <cell r="DD28">
            <v>0</v>
          </cell>
          <cell r="DE28">
            <v>32414</v>
          </cell>
          <cell r="DF28">
            <v>32414</v>
          </cell>
          <cell r="DG28">
            <v>-56</v>
          </cell>
          <cell r="DH28">
            <v>56893</v>
          </cell>
          <cell r="DI28">
            <v>113140</v>
          </cell>
          <cell r="DJ28">
            <v>0</v>
          </cell>
          <cell r="DK28">
            <v>0</v>
          </cell>
          <cell r="DL28">
            <v>12220</v>
          </cell>
          <cell r="DM28">
            <v>11811</v>
          </cell>
          <cell r="DN28">
            <v>504</v>
          </cell>
          <cell r="DO28">
            <v>32414</v>
          </cell>
          <cell r="DP28">
            <v>1084</v>
          </cell>
          <cell r="DQ28">
            <v>1680</v>
          </cell>
          <cell r="DR28">
            <v>0</v>
          </cell>
          <cell r="DS28">
            <v>0</v>
          </cell>
          <cell r="DT28">
            <v>1077</v>
          </cell>
          <cell r="DU28">
            <v>105</v>
          </cell>
          <cell r="DV28">
            <v>1796</v>
          </cell>
          <cell r="DW28">
            <v>154</v>
          </cell>
          <cell r="DX28">
            <v>0</v>
          </cell>
          <cell r="DY28">
            <v>0</v>
          </cell>
          <cell r="DZ28">
            <v>0</v>
          </cell>
          <cell r="EA28">
            <v>0</v>
          </cell>
          <cell r="EB28">
            <v>0</v>
          </cell>
          <cell r="EC28">
            <v>0</v>
          </cell>
          <cell r="ED28">
            <v>0</v>
          </cell>
          <cell r="EE28">
            <v>50</v>
          </cell>
          <cell r="EF28">
            <v>0</v>
          </cell>
          <cell r="EG28">
            <v>0</v>
          </cell>
          <cell r="EH28">
            <v>0</v>
          </cell>
          <cell r="EI28">
            <v>0</v>
          </cell>
          <cell r="EJ28">
            <v>430</v>
          </cell>
          <cell r="EK28">
            <v>0</v>
          </cell>
          <cell r="EL28">
            <v>0</v>
          </cell>
          <cell r="EM28">
            <v>0</v>
          </cell>
          <cell r="EN28">
            <v>84</v>
          </cell>
          <cell r="EO28">
            <v>0</v>
          </cell>
          <cell r="EP28">
            <v>81</v>
          </cell>
          <cell r="EQ28">
            <v>0</v>
          </cell>
          <cell r="ER28">
            <v>27</v>
          </cell>
          <cell r="ES28">
            <v>0</v>
          </cell>
          <cell r="ET28">
            <v>174</v>
          </cell>
          <cell r="EU28">
            <v>951</v>
          </cell>
          <cell r="EV28">
            <v>0</v>
          </cell>
          <cell r="EW28">
            <v>3068</v>
          </cell>
          <cell r="EX28" t="str">
            <v>T</v>
          </cell>
          <cell r="EY28" t="str">
            <v>Sales</v>
          </cell>
          <cell r="EZ28">
            <v>0.52612780699999995</v>
          </cell>
          <cell r="FA28">
            <v>0.52612780699999995</v>
          </cell>
          <cell r="FB28">
            <v>0</v>
          </cell>
          <cell r="FC28">
            <v>0</v>
          </cell>
          <cell r="FD28">
            <v>0</v>
          </cell>
          <cell r="FE28">
            <v>0</v>
          </cell>
          <cell r="FH28">
            <v>31100</v>
          </cell>
          <cell r="FI28">
            <v>-1295</v>
          </cell>
          <cell r="FJ28">
            <v>-1572</v>
          </cell>
          <cell r="FK28">
            <v>-1572</v>
          </cell>
          <cell r="FL28">
            <v>-1572</v>
          </cell>
          <cell r="FM28">
            <v>57702</v>
          </cell>
          <cell r="FN28">
            <v>2706</v>
          </cell>
          <cell r="FO28">
            <v>2374</v>
          </cell>
          <cell r="FP28">
            <v>2374</v>
          </cell>
          <cell r="FQ28">
            <v>1897</v>
          </cell>
          <cell r="FR28">
            <v>24334</v>
          </cell>
          <cell r="FS28">
            <v>6766</v>
          </cell>
          <cell r="FT28">
            <v>45152</v>
          </cell>
          <cell r="FU28">
            <v>12550</v>
          </cell>
        </row>
        <row r="29">
          <cell r="A29" t="str">
            <v>00050</v>
          </cell>
          <cell r="B29" t="str">
            <v>ｱｲｿﾃｯｸ</v>
          </cell>
          <cell r="C29" t="str">
            <v>富士通アイソテック(株)</v>
          </cell>
          <cell r="D29" t="str">
            <v>Fujitsu Isotec Ltd.</v>
          </cell>
          <cell r="E29">
            <v>11</v>
          </cell>
          <cell r="F29">
            <v>0</v>
          </cell>
          <cell r="G29">
            <v>11</v>
          </cell>
          <cell r="H29">
            <v>0</v>
          </cell>
          <cell r="I29">
            <v>69</v>
          </cell>
          <cell r="J29">
            <v>10908</v>
          </cell>
          <cell r="K29">
            <v>-185</v>
          </cell>
          <cell r="L29">
            <v>0</v>
          </cell>
          <cell r="M29">
            <v>0</v>
          </cell>
          <cell r="N29">
            <v>0</v>
          </cell>
          <cell r="O29">
            <v>0</v>
          </cell>
          <cell r="P29">
            <v>1006</v>
          </cell>
          <cell r="Q29">
            <v>24</v>
          </cell>
          <cell r="R29">
            <v>0</v>
          </cell>
          <cell r="S29">
            <v>429</v>
          </cell>
          <cell r="T29">
            <v>429</v>
          </cell>
          <cell r="U29">
            <v>289</v>
          </cell>
          <cell r="V29">
            <v>157</v>
          </cell>
          <cell r="W29">
            <v>1947</v>
          </cell>
          <cell r="X29">
            <v>27</v>
          </cell>
          <cell r="Y29">
            <v>4431</v>
          </cell>
          <cell r="Z29">
            <v>6562</v>
          </cell>
          <cell r="AA29">
            <v>0</v>
          </cell>
          <cell r="AB29">
            <v>0</v>
          </cell>
          <cell r="AC29">
            <v>149</v>
          </cell>
          <cell r="AD29">
            <v>19262</v>
          </cell>
          <cell r="AE29">
            <v>1512</v>
          </cell>
          <cell r="AF29">
            <v>742</v>
          </cell>
          <cell r="AG29">
            <v>0</v>
          </cell>
          <cell r="AH29">
            <v>381</v>
          </cell>
          <cell r="AI29">
            <v>1023</v>
          </cell>
          <cell r="AJ29">
            <v>1</v>
          </cell>
          <cell r="AK29">
            <v>3659</v>
          </cell>
          <cell r="AL29">
            <v>155</v>
          </cell>
          <cell r="AM29">
            <v>0</v>
          </cell>
          <cell r="AN29">
            <v>105</v>
          </cell>
          <cell r="AO29">
            <v>0</v>
          </cell>
          <cell r="AP29">
            <v>1</v>
          </cell>
          <cell r="AQ29">
            <v>0</v>
          </cell>
          <cell r="AR29">
            <v>0</v>
          </cell>
          <cell r="AS29">
            <v>41</v>
          </cell>
          <cell r="AT29">
            <v>-13</v>
          </cell>
          <cell r="AU29">
            <v>0</v>
          </cell>
          <cell r="AV29">
            <v>0</v>
          </cell>
          <cell r="AW29">
            <v>699</v>
          </cell>
          <cell r="AX29">
            <v>833</v>
          </cell>
          <cell r="AY29">
            <v>4647</v>
          </cell>
          <cell r="AZ29">
            <v>0</v>
          </cell>
          <cell r="BA29">
            <v>23909</v>
          </cell>
          <cell r="BB29">
            <v>1586</v>
          </cell>
          <cell r="BC29">
            <v>12083</v>
          </cell>
          <cell r="BD29">
            <v>41</v>
          </cell>
          <cell r="BE29">
            <v>12042</v>
          </cell>
          <cell r="BF29">
            <v>0</v>
          </cell>
          <cell r="BG29">
            <v>3133</v>
          </cell>
          <cell r="BH29">
            <v>3133</v>
          </cell>
          <cell r="BI29">
            <v>0</v>
          </cell>
          <cell r="BJ29">
            <v>0</v>
          </cell>
          <cell r="BK29">
            <v>0</v>
          </cell>
          <cell r="BL29">
            <v>595</v>
          </cell>
          <cell r="BM29">
            <v>0</v>
          </cell>
          <cell r="BN29">
            <v>1694</v>
          </cell>
          <cell r="BO29">
            <v>1099</v>
          </cell>
          <cell r="BP29">
            <v>0</v>
          </cell>
          <cell r="BQ29">
            <v>153</v>
          </cell>
          <cell r="BR29">
            <v>0</v>
          </cell>
          <cell r="BS29">
            <v>0</v>
          </cell>
          <cell r="BT29">
            <v>50</v>
          </cell>
          <cell r="BU29">
            <v>0</v>
          </cell>
          <cell r="BV29">
            <v>2</v>
          </cell>
          <cell r="BW29">
            <v>0</v>
          </cell>
          <cell r="BX29">
            <v>0</v>
          </cell>
          <cell r="BY29">
            <v>0</v>
          </cell>
          <cell r="BZ29">
            <v>0</v>
          </cell>
          <cell r="CA29">
            <v>0</v>
          </cell>
          <cell r="CB29">
            <v>18701</v>
          </cell>
          <cell r="CC29">
            <v>0</v>
          </cell>
          <cell r="CD29">
            <v>0</v>
          </cell>
          <cell r="CE29">
            <v>0</v>
          </cell>
          <cell r="CF29">
            <v>0</v>
          </cell>
          <cell r="CG29">
            <v>0</v>
          </cell>
          <cell r="CH29">
            <v>0</v>
          </cell>
          <cell r="CI29">
            <v>0</v>
          </cell>
          <cell r="CJ29">
            <v>2054</v>
          </cell>
          <cell r="CK29">
            <v>32</v>
          </cell>
          <cell r="CL29">
            <v>0</v>
          </cell>
          <cell r="CM29">
            <v>0</v>
          </cell>
          <cell r="CN29">
            <v>7</v>
          </cell>
          <cell r="CO29">
            <v>0</v>
          </cell>
          <cell r="CP29">
            <v>0</v>
          </cell>
          <cell r="CQ29">
            <v>2093</v>
          </cell>
          <cell r="CR29">
            <v>20794</v>
          </cell>
          <cell r="CS29">
            <v>0</v>
          </cell>
          <cell r="CT29">
            <v>1500</v>
          </cell>
          <cell r="CU29">
            <v>750</v>
          </cell>
          <cell r="CV29">
            <v>96</v>
          </cell>
          <cell r="CW29">
            <v>0</v>
          </cell>
          <cell r="CX29">
            <v>0</v>
          </cell>
          <cell r="CY29">
            <v>0</v>
          </cell>
          <cell r="CZ29">
            <v>0</v>
          </cell>
          <cell r="DA29">
            <v>0</v>
          </cell>
          <cell r="DB29">
            <v>0</v>
          </cell>
          <cell r="DC29">
            <v>0</v>
          </cell>
          <cell r="DD29">
            <v>0</v>
          </cell>
          <cell r="DE29">
            <v>758</v>
          </cell>
          <cell r="DF29">
            <v>758</v>
          </cell>
          <cell r="DG29">
            <v>11</v>
          </cell>
          <cell r="DH29">
            <v>3115</v>
          </cell>
          <cell r="DI29">
            <v>23909</v>
          </cell>
          <cell r="DJ29">
            <v>0</v>
          </cell>
          <cell r="DK29">
            <v>0</v>
          </cell>
          <cell r="DL29">
            <v>1500</v>
          </cell>
          <cell r="DM29">
            <v>750</v>
          </cell>
          <cell r="DN29">
            <v>96</v>
          </cell>
          <cell r="DO29">
            <v>758</v>
          </cell>
          <cell r="DP29">
            <v>1023</v>
          </cell>
          <cell r="DQ29">
            <v>1512</v>
          </cell>
          <cell r="DR29">
            <v>742</v>
          </cell>
          <cell r="DS29">
            <v>0</v>
          </cell>
          <cell r="DT29">
            <v>381</v>
          </cell>
          <cell r="DU29">
            <v>1</v>
          </cell>
          <cell r="DV29">
            <v>115</v>
          </cell>
          <cell r="DW29">
            <v>40</v>
          </cell>
          <cell r="DX29">
            <v>0</v>
          </cell>
          <cell r="DY29">
            <v>0</v>
          </cell>
          <cell r="DZ29">
            <v>0</v>
          </cell>
          <cell r="EA29">
            <v>0</v>
          </cell>
          <cell r="EB29">
            <v>0</v>
          </cell>
          <cell r="EC29">
            <v>0</v>
          </cell>
          <cell r="ED29">
            <v>0</v>
          </cell>
          <cell r="EE29">
            <v>0</v>
          </cell>
          <cell r="EF29">
            <v>0</v>
          </cell>
          <cell r="EG29">
            <v>0</v>
          </cell>
          <cell r="EH29">
            <v>0</v>
          </cell>
          <cell r="EI29">
            <v>3133</v>
          </cell>
          <cell r="EJ29">
            <v>0</v>
          </cell>
          <cell r="EK29">
            <v>0</v>
          </cell>
          <cell r="EL29">
            <v>0</v>
          </cell>
          <cell r="EM29">
            <v>0</v>
          </cell>
          <cell r="EN29">
            <v>1006</v>
          </cell>
          <cell r="EO29">
            <v>0</v>
          </cell>
          <cell r="EP29">
            <v>1</v>
          </cell>
          <cell r="EQ29">
            <v>0</v>
          </cell>
          <cell r="ER29">
            <v>0</v>
          </cell>
          <cell r="ES29">
            <v>0</v>
          </cell>
          <cell r="ET29">
            <v>0</v>
          </cell>
          <cell r="EU29">
            <v>105</v>
          </cell>
          <cell r="EV29">
            <v>0</v>
          </cell>
          <cell r="EW29">
            <v>0</v>
          </cell>
          <cell r="EX29" t="str">
            <v>J</v>
          </cell>
          <cell r="EY29" t="str">
            <v>Personal Systems Business Group</v>
          </cell>
          <cell r="EZ29">
            <v>1</v>
          </cell>
          <cell r="FA29">
            <v>1</v>
          </cell>
          <cell r="FB29">
            <v>0</v>
          </cell>
          <cell r="FC29">
            <v>0</v>
          </cell>
          <cell r="FD29">
            <v>0</v>
          </cell>
          <cell r="FE29">
            <v>0</v>
          </cell>
          <cell r="FH29">
            <v>37507</v>
          </cell>
          <cell r="FI29">
            <v>171</v>
          </cell>
          <cell r="FJ29">
            <v>-39</v>
          </cell>
          <cell r="FK29">
            <v>-249</v>
          </cell>
          <cell r="FL29">
            <v>-147</v>
          </cell>
          <cell r="FM29">
            <v>36523</v>
          </cell>
          <cell r="FN29">
            <v>455</v>
          </cell>
          <cell r="FO29">
            <v>315</v>
          </cell>
          <cell r="FP29">
            <v>315</v>
          </cell>
          <cell r="FQ29">
            <v>179</v>
          </cell>
          <cell r="FR29">
            <v>833</v>
          </cell>
          <cell r="FS29">
            <v>36674</v>
          </cell>
          <cell r="FT29">
            <v>749</v>
          </cell>
          <cell r="FU29">
            <v>35774</v>
          </cell>
        </row>
        <row r="30">
          <cell r="A30" t="str">
            <v>00060</v>
          </cell>
          <cell r="B30" t="str">
            <v>アイネット</v>
          </cell>
          <cell r="C30" t="str">
            <v>富士通アイ・ネットワークシステムズ(株)</v>
          </cell>
          <cell r="D30" t="str">
            <v>Fujitsu I Network Systems Ltd.</v>
          </cell>
          <cell r="E30">
            <v>366</v>
          </cell>
          <cell r="F30">
            <v>0</v>
          </cell>
          <cell r="G30">
            <v>366</v>
          </cell>
          <cell r="H30">
            <v>0</v>
          </cell>
          <cell r="I30">
            <v>49</v>
          </cell>
          <cell r="J30">
            <v>8095</v>
          </cell>
          <cell r="K30">
            <v>-10</v>
          </cell>
          <cell r="L30">
            <v>0</v>
          </cell>
          <cell r="M30">
            <v>0</v>
          </cell>
          <cell r="N30">
            <v>0</v>
          </cell>
          <cell r="O30">
            <v>0</v>
          </cell>
          <cell r="P30">
            <v>4</v>
          </cell>
          <cell r="Q30">
            <v>136</v>
          </cell>
          <cell r="R30">
            <v>0</v>
          </cell>
          <cell r="S30">
            <v>416</v>
          </cell>
          <cell r="T30">
            <v>416</v>
          </cell>
          <cell r="U30">
            <v>270</v>
          </cell>
          <cell r="V30">
            <v>1258</v>
          </cell>
          <cell r="W30">
            <v>2965</v>
          </cell>
          <cell r="X30">
            <v>2084</v>
          </cell>
          <cell r="Y30">
            <v>27</v>
          </cell>
          <cell r="Z30">
            <v>6334</v>
          </cell>
          <cell r="AA30">
            <v>0</v>
          </cell>
          <cell r="AB30">
            <v>0</v>
          </cell>
          <cell r="AC30">
            <v>132</v>
          </cell>
          <cell r="AD30">
            <v>15792</v>
          </cell>
          <cell r="AE30">
            <v>1043</v>
          </cell>
          <cell r="AF30">
            <v>483</v>
          </cell>
          <cell r="AG30">
            <v>1</v>
          </cell>
          <cell r="AH30">
            <v>617</v>
          </cell>
          <cell r="AI30">
            <v>185</v>
          </cell>
          <cell r="AJ30">
            <v>19</v>
          </cell>
          <cell r="AK30">
            <v>2348</v>
          </cell>
          <cell r="AL30">
            <v>1045</v>
          </cell>
          <cell r="AM30">
            <v>0</v>
          </cell>
          <cell r="AN30">
            <v>90</v>
          </cell>
          <cell r="AO30">
            <v>48</v>
          </cell>
          <cell r="AP30">
            <v>16</v>
          </cell>
          <cell r="AQ30">
            <v>140</v>
          </cell>
          <cell r="AR30">
            <v>0</v>
          </cell>
          <cell r="AS30">
            <v>299</v>
          </cell>
          <cell r="AT30">
            <v>-140</v>
          </cell>
          <cell r="AU30">
            <v>0</v>
          </cell>
          <cell r="AV30">
            <v>0</v>
          </cell>
          <cell r="AW30">
            <v>438</v>
          </cell>
          <cell r="AX30">
            <v>891</v>
          </cell>
          <cell r="AY30">
            <v>4284</v>
          </cell>
          <cell r="AZ30">
            <v>0</v>
          </cell>
          <cell r="BA30">
            <v>20076</v>
          </cell>
          <cell r="BB30">
            <v>427</v>
          </cell>
          <cell r="BC30">
            <v>6218</v>
          </cell>
          <cell r="BD30">
            <v>0</v>
          </cell>
          <cell r="BE30">
            <v>6218</v>
          </cell>
          <cell r="BF30">
            <v>0</v>
          </cell>
          <cell r="BG30">
            <v>7020</v>
          </cell>
          <cell r="BH30">
            <v>7020</v>
          </cell>
          <cell r="BI30">
            <v>614</v>
          </cell>
          <cell r="BJ30">
            <v>0</v>
          </cell>
          <cell r="BK30">
            <v>0</v>
          </cell>
          <cell r="BL30">
            <v>357</v>
          </cell>
          <cell r="BM30">
            <v>0</v>
          </cell>
          <cell r="BN30">
            <v>2098</v>
          </cell>
          <cell r="BO30">
            <v>1741</v>
          </cell>
          <cell r="BP30">
            <v>158</v>
          </cell>
          <cell r="BQ30">
            <v>8</v>
          </cell>
          <cell r="BR30">
            <v>15</v>
          </cell>
          <cell r="BS30">
            <v>2</v>
          </cell>
          <cell r="BT30">
            <v>69</v>
          </cell>
          <cell r="BU30">
            <v>0</v>
          </cell>
          <cell r="BV30">
            <v>2</v>
          </cell>
          <cell r="BW30">
            <v>0</v>
          </cell>
          <cell r="BX30">
            <v>0</v>
          </cell>
          <cell r="BY30">
            <v>0</v>
          </cell>
          <cell r="BZ30">
            <v>0</v>
          </cell>
          <cell r="CA30">
            <v>0</v>
          </cell>
          <cell r="CB30">
            <v>16631</v>
          </cell>
          <cell r="CC30">
            <v>0</v>
          </cell>
          <cell r="CD30">
            <v>1068</v>
          </cell>
          <cell r="CE30">
            <v>0</v>
          </cell>
          <cell r="CF30">
            <v>79</v>
          </cell>
          <cell r="CG30">
            <v>79</v>
          </cell>
          <cell r="CH30">
            <v>434</v>
          </cell>
          <cell r="CI30">
            <v>0</v>
          </cell>
          <cell r="CJ30">
            <v>1564</v>
          </cell>
          <cell r="CK30">
            <v>50</v>
          </cell>
          <cell r="CL30">
            <v>0</v>
          </cell>
          <cell r="CM30">
            <v>0</v>
          </cell>
          <cell r="CN30">
            <v>0</v>
          </cell>
          <cell r="CO30">
            <v>0</v>
          </cell>
          <cell r="CP30">
            <v>0</v>
          </cell>
          <cell r="CQ30">
            <v>3195</v>
          </cell>
          <cell r="CR30">
            <v>19826</v>
          </cell>
          <cell r="CS30">
            <v>0</v>
          </cell>
          <cell r="CT30">
            <v>1922</v>
          </cell>
          <cell r="CU30">
            <v>7</v>
          </cell>
          <cell r="CV30">
            <v>22</v>
          </cell>
          <cell r="CW30">
            <v>0</v>
          </cell>
          <cell r="CX30">
            <v>0</v>
          </cell>
          <cell r="CY30">
            <v>0</v>
          </cell>
          <cell r="CZ30">
            <v>0</v>
          </cell>
          <cell r="DA30">
            <v>0</v>
          </cell>
          <cell r="DB30">
            <v>0</v>
          </cell>
          <cell r="DC30">
            <v>0</v>
          </cell>
          <cell r="DD30">
            <v>0</v>
          </cell>
          <cell r="DE30">
            <v>-1700</v>
          </cell>
          <cell r="DF30">
            <v>-1700</v>
          </cell>
          <cell r="DG30">
            <v>-1</v>
          </cell>
          <cell r="DH30">
            <v>250</v>
          </cell>
          <cell r="DI30">
            <v>20076</v>
          </cell>
          <cell r="DJ30">
            <v>0</v>
          </cell>
          <cell r="DK30">
            <v>0</v>
          </cell>
          <cell r="DL30">
            <v>1922</v>
          </cell>
          <cell r="DM30">
            <v>7</v>
          </cell>
          <cell r="DN30">
            <v>22</v>
          </cell>
          <cell r="DO30">
            <v>-1700</v>
          </cell>
          <cell r="DP30">
            <v>185</v>
          </cell>
          <cell r="DQ30">
            <v>1043</v>
          </cell>
          <cell r="DR30">
            <v>484</v>
          </cell>
          <cell r="DS30">
            <v>0</v>
          </cell>
          <cell r="DT30">
            <v>617</v>
          </cell>
          <cell r="DU30">
            <v>19</v>
          </cell>
          <cell r="DV30">
            <v>929</v>
          </cell>
          <cell r="DW30">
            <v>116</v>
          </cell>
          <cell r="DX30">
            <v>0</v>
          </cell>
          <cell r="DY30">
            <v>0</v>
          </cell>
          <cell r="DZ30">
            <v>0</v>
          </cell>
          <cell r="EA30">
            <v>0</v>
          </cell>
          <cell r="EB30">
            <v>0</v>
          </cell>
          <cell r="EC30">
            <v>0</v>
          </cell>
          <cell r="ED30">
            <v>0</v>
          </cell>
          <cell r="EE30">
            <v>0</v>
          </cell>
          <cell r="EF30">
            <v>0</v>
          </cell>
          <cell r="EG30">
            <v>0</v>
          </cell>
          <cell r="EH30">
            <v>0</v>
          </cell>
          <cell r="EI30">
            <v>0</v>
          </cell>
          <cell r="EJ30">
            <v>7020</v>
          </cell>
          <cell r="EK30">
            <v>0</v>
          </cell>
          <cell r="EL30">
            <v>1682</v>
          </cell>
          <cell r="EM30">
            <v>0</v>
          </cell>
          <cell r="EN30">
            <v>4</v>
          </cell>
          <cell r="EO30">
            <v>0</v>
          </cell>
          <cell r="EP30">
            <v>16</v>
          </cell>
          <cell r="EQ30">
            <v>0</v>
          </cell>
          <cell r="ER30">
            <v>0</v>
          </cell>
          <cell r="ES30">
            <v>1</v>
          </cell>
          <cell r="ET30">
            <v>21</v>
          </cell>
          <cell r="EU30">
            <v>69</v>
          </cell>
          <cell r="EV30">
            <v>0</v>
          </cell>
          <cell r="EW30">
            <v>48</v>
          </cell>
          <cell r="EX30" t="str">
            <v>A</v>
          </cell>
          <cell r="EY30" t="str">
            <v>Network Systems Group</v>
          </cell>
          <cell r="EZ30">
            <v>0.89341145799999999</v>
          </cell>
          <cell r="FA30">
            <v>0.89341145799999999</v>
          </cell>
          <cell r="FB30">
            <v>0</v>
          </cell>
          <cell r="FC30">
            <v>0</v>
          </cell>
          <cell r="FD30">
            <v>0</v>
          </cell>
          <cell r="FE30">
            <v>0</v>
          </cell>
          <cell r="FH30">
            <v>8273</v>
          </cell>
          <cell r="FI30">
            <v>-306</v>
          </cell>
          <cell r="FJ30">
            <v>-399</v>
          </cell>
          <cell r="FK30">
            <v>-459</v>
          </cell>
          <cell r="FL30">
            <v>-377</v>
          </cell>
          <cell r="FM30">
            <v>9895</v>
          </cell>
          <cell r="FN30">
            <v>129</v>
          </cell>
          <cell r="FO30">
            <v>42</v>
          </cell>
          <cell r="FP30">
            <v>42</v>
          </cell>
          <cell r="FQ30">
            <v>117</v>
          </cell>
          <cell r="FR30">
            <v>4131</v>
          </cell>
          <cell r="FS30">
            <v>4142</v>
          </cell>
          <cell r="FT30">
            <v>6039</v>
          </cell>
          <cell r="FU30">
            <v>3856</v>
          </cell>
        </row>
        <row r="31">
          <cell r="A31" t="str">
            <v>00070</v>
          </cell>
          <cell r="B31" t="str">
            <v>新光電気工</v>
          </cell>
          <cell r="C31" t="str">
            <v>新光電気工業(株)</v>
          </cell>
          <cell r="D31" t="str">
            <v>Shinko Electric Industries Co.,Ltd.</v>
          </cell>
          <cell r="E31">
            <v>26838</v>
          </cell>
          <cell r="F31">
            <v>0</v>
          </cell>
          <cell r="G31">
            <v>26838</v>
          </cell>
          <cell r="H31">
            <v>7700</v>
          </cell>
          <cell r="I31">
            <v>468</v>
          </cell>
          <cell r="J31">
            <v>26350</v>
          </cell>
          <cell r="K31">
            <v>-1211</v>
          </cell>
          <cell r="L31">
            <v>0</v>
          </cell>
          <cell r="M31">
            <v>0</v>
          </cell>
          <cell r="N31">
            <v>0</v>
          </cell>
          <cell r="O31">
            <v>664</v>
          </cell>
          <cell r="P31">
            <v>1568</v>
          </cell>
          <cell r="Q31">
            <v>358</v>
          </cell>
          <cell r="R31">
            <v>602</v>
          </cell>
          <cell r="S31">
            <v>438</v>
          </cell>
          <cell r="T31">
            <v>1040</v>
          </cell>
          <cell r="U31">
            <v>104</v>
          </cell>
          <cell r="V31">
            <v>2825</v>
          </cell>
          <cell r="W31">
            <v>5465</v>
          </cell>
          <cell r="X31">
            <v>1502</v>
          </cell>
          <cell r="Y31">
            <v>205</v>
          </cell>
          <cell r="Z31">
            <v>9997</v>
          </cell>
          <cell r="AA31">
            <v>129</v>
          </cell>
          <cell r="AB31">
            <v>206</v>
          </cell>
          <cell r="AC31">
            <v>2194</v>
          </cell>
          <cell r="AD31">
            <v>76405</v>
          </cell>
          <cell r="AE31">
            <v>19167</v>
          </cell>
          <cell r="AF31">
            <v>21457</v>
          </cell>
          <cell r="AG31">
            <v>12</v>
          </cell>
          <cell r="AH31">
            <v>8159</v>
          </cell>
          <cell r="AI31">
            <v>6905</v>
          </cell>
          <cell r="AJ31">
            <v>2722</v>
          </cell>
          <cell r="AK31">
            <v>58422</v>
          </cell>
          <cell r="AL31">
            <v>920</v>
          </cell>
          <cell r="AM31">
            <v>0</v>
          </cell>
          <cell r="AN31">
            <v>6868</v>
          </cell>
          <cell r="AO31">
            <v>0</v>
          </cell>
          <cell r="AP31">
            <v>118</v>
          </cell>
          <cell r="AQ31">
            <v>0</v>
          </cell>
          <cell r="AR31">
            <v>0</v>
          </cell>
          <cell r="AS31">
            <v>497</v>
          </cell>
          <cell r="AT31">
            <v>-136</v>
          </cell>
          <cell r="AU31">
            <v>0</v>
          </cell>
          <cell r="AV31">
            <v>0</v>
          </cell>
          <cell r="AW31">
            <v>3145</v>
          </cell>
          <cell r="AX31">
            <v>10492</v>
          </cell>
          <cell r="AY31">
            <v>69834</v>
          </cell>
          <cell r="AZ31">
            <v>0</v>
          </cell>
          <cell r="BA31">
            <v>146239</v>
          </cell>
          <cell r="BB31">
            <v>0</v>
          </cell>
          <cell r="BC31">
            <v>13757</v>
          </cell>
          <cell r="BD31">
            <v>1912</v>
          </cell>
          <cell r="BE31">
            <v>11845</v>
          </cell>
          <cell r="BF31">
            <v>0</v>
          </cell>
          <cell r="BG31">
            <v>0</v>
          </cell>
          <cell r="BH31">
            <v>0</v>
          </cell>
          <cell r="BI31">
            <v>9732</v>
          </cell>
          <cell r="BJ31">
            <v>0</v>
          </cell>
          <cell r="BK31">
            <v>0</v>
          </cell>
          <cell r="BL31">
            <v>0</v>
          </cell>
          <cell r="BM31">
            <v>0</v>
          </cell>
          <cell r="BN31">
            <v>7774</v>
          </cell>
          <cell r="BO31">
            <v>7774</v>
          </cell>
          <cell r="BP31">
            <v>0</v>
          </cell>
          <cell r="BQ31">
            <v>984</v>
          </cell>
          <cell r="BR31">
            <v>84</v>
          </cell>
          <cell r="BS31">
            <v>4</v>
          </cell>
          <cell r="BT31">
            <v>245</v>
          </cell>
          <cell r="BU31">
            <v>0</v>
          </cell>
          <cell r="BV31">
            <v>175</v>
          </cell>
          <cell r="BW31">
            <v>0</v>
          </cell>
          <cell r="BX31">
            <v>0</v>
          </cell>
          <cell r="BY31">
            <v>63</v>
          </cell>
          <cell r="BZ31">
            <v>424</v>
          </cell>
          <cell r="CA31">
            <v>0</v>
          </cell>
          <cell r="CB31">
            <v>33242</v>
          </cell>
          <cell r="CC31">
            <v>10000</v>
          </cell>
          <cell r="CD31">
            <v>11684</v>
          </cell>
          <cell r="CE31">
            <v>0</v>
          </cell>
          <cell r="CF31">
            <v>0</v>
          </cell>
          <cell r="CG31">
            <v>0</v>
          </cell>
          <cell r="CH31">
            <v>0</v>
          </cell>
          <cell r="CI31">
            <v>0</v>
          </cell>
          <cell r="CJ31">
            <v>5555</v>
          </cell>
          <cell r="CK31">
            <v>329</v>
          </cell>
          <cell r="CL31">
            <v>0</v>
          </cell>
          <cell r="CM31">
            <v>0</v>
          </cell>
          <cell r="CN31">
            <v>0</v>
          </cell>
          <cell r="CO31">
            <v>0</v>
          </cell>
          <cell r="CP31">
            <v>0</v>
          </cell>
          <cell r="CQ31">
            <v>27568</v>
          </cell>
          <cell r="CR31">
            <v>60810</v>
          </cell>
          <cell r="CS31">
            <v>0</v>
          </cell>
          <cell r="CT31">
            <v>24223</v>
          </cell>
          <cell r="CU31">
            <v>24151</v>
          </cell>
          <cell r="CV31">
            <v>911</v>
          </cell>
          <cell r="CW31">
            <v>0</v>
          </cell>
          <cell r="CX31">
            <v>0</v>
          </cell>
          <cell r="CY31">
            <v>0</v>
          </cell>
          <cell r="CZ31">
            <v>0</v>
          </cell>
          <cell r="DA31">
            <v>0</v>
          </cell>
          <cell r="DB31">
            <v>0</v>
          </cell>
          <cell r="DC31">
            <v>0</v>
          </cell>
          <cell r="DD31">
            <v>0</v>
          </cell>
          <cell r="DE31">
            <v>36113</v>
          </cell>
          <cell r="DF31">
            <v>36113</v>
          </cell>
          <cell r="DG31">
            <v>31</v>
          </cell>
          <cell r="DH31">
            <v>85429</v>
          </cell>
          <cell r="DI31">
            <v>146239</v>
          </cell>
          <cell r="DJ31">
            <v>0</v>
          </cell>
          <cell r="DK31">
            <v>-664</v>
          </cell>
          <cell r="DL31">
            <v>24223</v>
          </cell>
          <cell r="DM31">
            <v>24151</v>
          </cell>
          <cell r="DN31">
            <v>911</v>
          </cell>
          <cell r="DO31">
            <v>36113</v>
          </cell>
          <cell r="DP31">
            <v>6905</v>
          </cell>
          <cell r="DQ31">
            <v>19167</v>
          </cell>
          <cell r="DR31">
            <v>21469</v>
          </cell>
          <cell r="DS31">
            <v>0</v>
          </cell>
          <cell r="DT31">
            <v>8159</v>
          </cell>
          <cell r="DU31">
            <v>2722</v>
          </cell>
          <cell r="DV31">
            <v>766</v>
          </cell>
          <cell r="DW31">
            <v>154</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21416</v>
          </cell>
          <cell r="EM31">
            <v>1566</v>
          </cell>
          <cell r="EN31">
            <v>2</v>
          </cell>
          <cell r="EO31">
            <v>0</v>
          </cell>
          <cell r="EP31">
            <v>118</v>
          </cell>
          <cell r="EQ31">
            <v>0</v>
          </cell>
          <cell r="ER31">
            <v>0</v>
          </cell>
          <cell r="ES31">
            <v>0</v>
          </cell>
          <cell r="ET31">
            <v>70</v>
          </cell>
          <cell r="EU31">
            <v>6798</v>
          </cell>
          <cell r="EV31">
            <v>0</v>
          </cell>
          <cell r="EW31">
            <v>0</v>
          </cell>
          <cell r="EX31" t="str">
            <v>V</v>
          </cell>
          <cell r="EY31" t="str">
            <v>Shinko</v>
          </cell>
          <cell r="EZ31">
            <v>0.50039999999999996</v>
          </cell>
          <cell r="FA31">
            <v>0.50029999999999997</v>
          </cell>
          <cell r="FB31">
            <v>0</v>
          </cell>
          <cell r="FC31">
            <v>0</v>
          </cell>
          <cell r="FD31">
            <v>0</v>
          </cell>
          <cell r="FE31">
            <v>0</v>
          </cell>
          <cell r="FH31">
            <v>27429</v>
          </cell>
          <cell r="FI31">
            <v>889</v>
          </cell>
          <cell r="FJ31">
            <v>583</v>
          </cell>
          <cell r="FK31">
            <v>390</v>
          </cell>
          <cell r="FL31">
            <v>227</v>
          </cell>
          <cell r="FM31">
            <v>29246</v>
          </cell>
          <cell r="FN31">
            <v>1455</v>
          </cell>
          <cell r="FO31">
            <v>1172</v>
          </cell>
          <cell r="FP31">
            <v>708</v>
          </cell>
          <cell r="FQ31">
            <v>412</v>
          </cell>
          <cell r="FR31">
            <v>24125</v>
          </cell>
          <cell r="FS31">
            <v>3304</v>
          </cell>
          <cell r="FT31">
            <v>26041</v>
          </cell>
          <cell r="FU31">
            <v>3205</v>
          </cell>
        </row>
        <row r="32">
          <cell r="A32" t="str">
            <v>00110</v>
          </cell>
          <cell r="B32" t="str">
            <v xml:space="preserve">不  動  産 </v>
          </cell>
          <cell r="C32" t="str">
            <v>富士通不動産(株）</v>
          </cell>
          <cell r="D32" t="str">
            <v>Fujitsu Fudosan Ltd.</v>
          </cell>
          <cell r="E32">
            <v>14</v>
          </cell>
          <cell r="F32">
            <v>0</v>
          </cell>
          <cell r="G32">
            <v>14</v>
          </cell>
          <cell r="H32">
            <v>1421</v>
          </cell>
          <cell r="I32">
            <v>0</v>
          </cell>
          <cell r="J32">
            <v>1396</v>
          </cell>
          <cell r="K32">
            <v>-2</v>
          </cell>
          <cell r="L32">
            <v>0</v>
          </cell>
          <cell r="M32">
            <v>0</v>
          </cell>
          <cell r="N32">
            <v>0</v>
          </cell>
          <cell r="O32">
            <v>0</v>
          </cell>
          <cell r="P32">
            <v>0</v>
          </cell>
          <cell r="Q32">
            <v>25</v>
          </cell>
          <cell r="R32">
            <v>0</v>
          </cell>
          <cell r="S32">
            <v>21</v>
          </cell>
          <cell r="T32">
            <v>21</v>
          </cell>
          <cell r="U32">
            <v>5</v>
          </cell>
          <cell r="V32">
            <v>0</v>
          </cell>
          <cell r="W32">
            <v>197</v>
          </cell>
          <cell r="X32">
            <v>0</v>
          </cell>
          <cell r="Y32">
            <v>0</v>
          </cell>
          <cell r="Z32">
            <v>197</v>
          </cell>
          <cell r="AA32">
            <v>0</v>
          </cell>
          <cell r="AB32">
            <v>0</v>
          </cell>
          <cell r="AC32">
            <v>172</v>
          </cell>
          <cell r="AD32">
            <v>3249</v>
          </cell>
          <cell r="AE32">
            <v>5906</v>
          </cell>
          <cell r="AF32">
            <v>93</v>
          </cell>
          <cell r="AG32">
            <v>10</v>
          </cell>
          <cell r="AH32">
            <v>113</v>
          </cell>
          <cell r="AI32">
            <v>1151</v>
          </cell>
          <cell r="AJ32">
            <v>3</v>
          </cell>
          <cell r="AK32">
            <v>7276</v>
          </cell>
          <cell r="AL32">
            <v>76</v>
          </cell>
          <cell r="AM32">
            <v>0</v>
          </cell>
          <cell r="AN32">
            <v>59</v>
          </cell>
          <cell r="AO32">
            <v>0</v>
          </cell>
          <cell r="AP32">
            <v>0</v>
          </cell>
          <cell r="AQ32">
            <v>0</v>
          </cell>
          <cell r="AR32">
            <v>0</v>
          </cell>
          <cell r="AS32">
            <v>96</v>
          </cell>
          <cell r="AT32">
            <v>-25</v>
          </cell>
          <cell r="AU32">
            <v>0</v>
          </cell>
          <cell r="AV32">
            <v>0</v>
          </cell>
          <cell r="AW32">
            <v>130</v>
          </cell>
          <cell r="AX32">
            <v>260</v>
          </cell>
          <cell r="AY32">
            <v>7612</v>
          </cell>
          <cell r="AZ32">
            <v>0</v>
          </cell>
          <cell r="BA32">
            <v>10861</v>
          </cell>
          <cell r="BB32">
            <v>0</v>
          </cell>
          <cell r="BC32">
            <v>500</v>
          </cell>
          <cell r="BD32">
            <v>117</v>
          </cell>
          <cell r="BE32">
            <v>383</v>
          </cell>
          <cell r="BF32">
            <v>0</v>
          </cell>
          <cell r="BG32">
            <v>0</v>
          </cell>
          <cell r="BH32">
            <v>0</v>
          </cell>
          <cell r="BI32">
            <v>0</v>
          </cell>
          <cell r="BJ32">
            <v>0</v>
          </cell>
          <cell r="BK32">
            <v>0</v>
          </cell>
          <cell r="BL32">
            <v>91</v>
          </cell>
          <cell r="BM32">
            <v>0</v>
          </cell>
          <cell r="BN32">
            <v>845</v>
          </cell>
          <cell r="BO32">
            <v>754</v>
          </cell>
          <cell r="BP32">
            <v>0</v>
          </cell>
          <cell r="BQ32">
            <v>137</v>
          </cell>
          <cell r="BR32">
            <v>0</v>
          </cell>
          <cell r="BS32">
            <v>141</v>
          </cell>
          <cell r="BT32">
            <v>21</v>
          </cell>
          <cell r="BU32">
            <v>0</v>
          </cell>
          <cell r="BV32">
            <v>0</v>
          </cell>
          <cell r="BW32">
            <v>0</v>
          </cell>
          <cell r="BX32">
            <v>0</v>
          </cell>
          <cell r="BY32">
            <v>0</v>
          </cell>
          <cell r="BZ32">
            <v>0</v>
          </cell>
          <cell r="CA32">
            <v>0</v>
          </cell>
          <cell r="CB32">
            <v>1644</v>
          </cell>
          <cell r="CC32">
            <v>0</v>
          </cell>
          <cell r="CD32">
            <v>0</v>
          </cell>
          <cell r="CE32">
            <v>0</v>
          </cell>
          <cell r="CF32">
            <v>0</v>
          </cell>
          <cell r="CG32">
            <v>0</v>
          </cell>
          <cell r="CH32">
            <v>1920</v>
          </cell>
          <cell r="CI32">
            <v>0</v>
          </cell>
          <cell r="CJ32">
            <v>319</v>
          </cell>
          <cell r="CK32">
            <v>5</v>
          </cell>
          <cell r="CL32">
            <v>0</v>
          </cell>
          <cell r="CM32">
            <v>0</v>
          </cell>
          <cell r="CN32">
            <v>0</v>
          </cell>
          <cell r="CO32">
            <v>0</v>
          </cell>
          <cell r="CP32">
            <v>0</v>
          </cell>
          <cell r="CQ32">
            <v>2244</v>
          </cell>
          <cell r="CR32">
            <v>3888</v>
          </cell>
          <cell r="CS32">
            <v>0</v>
          </cell>
          <cell r="CT32">
            <v>500</v>
          </cell>
          <cell r="CU32">
            <v>0</v>
          </cell>
          <cell r="CV32">
            <v>125</v>
          </cell>
          <cell r="CW32">
            <v>0</v>
          </cell>
          <cell r="CX32">
            <v>0</v>
          </cell>
          <cell r="CY32">
            <v>0</v>
          </cell>
          <cell r="CZ32">
            <v>0</v>
          </cell>
          <cell r="DA32">
            <v>0</v>
          </cell>
          <cell r="DB32">
            <v>0</v>
          </cell>
          <cell r="DC32">
            <v>0</v>
          </cell>
          <cell r="DD32">
            <v>0</v>
          </cell>
          <cell r="DE32">
            <v>6345</v>
          </cell>
          <cell r="DF32">
            <v>6345</v>
          </cell>
          <cell r="DG32">
            <v>3</v>
          </cell>
          <cell r="DH32">
            <v>6973</v>
          </cell>
          <cell r="DI32">
            <v>10861</v>
          </cell>
          <cell r="DJ32">
            <v>0</v>
          </cell>
          <cell r="DK32">
            <v>0</v>
          </cell>
          <cell r="DL32">
            <v>500</v>
          </cell>
          <cell r="DM32">
            <v>0</v>
          </cell>
          <cell r="DN32">
            <v>125</v>
          </cell>
          <cell r="DO32">
            <v>6345</v>
          </cell>
          <cell r="DP32">
            <v>1151</v>
          </cell>
          <cell r="DQ32">
            <v>5906</v>
          </cell>
          <cell r="DR32">
            <v>103</v>
          </cell>
          <cell r="DS32">
            <v>0</v>
          </cell>
          <cell r="DT32">
            <v>113</v>
          </cell>
          <cell r="DU32">
            <v>3</v>
          </cell>
          <cell r="DV32">
            <v>61</v>
          </cell>
          <cell r="DW32">
            <v>15</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50</v>
          </cell>
          <cell r="EU32">
            <v>9</v>
          </cell>
          <cell r="EV32">
            <v>0</v>
          </cell>
          <cell r="EW32">
            <v>0</v>
          </cell>
          <cell r="EX32" t="str">
            <v>Y</v>
          </cell>
          <cell r="EY32" t="str">
            <v>Other</v>
          </cell>
          <cell r="EZ32">
            <v>1</v>
          </cell>
          <cell r="FA32">
            <v>1</v>
          </cell>
          <cell r="FB32">
            <v>0</v>
          </cell>
          <cell r="FC32">
            <v>0</v>
          </cell>
          <cell r="FD32">
            <v>0</v>
          </cell>
          <cell r="FE32">
            <v>0</v>
          </cell>
          <cell r="FH32">
            <v>2190</v>
          </cell>
          <cell r="FI32">
            <v>190</v>
          </cell>
          <cell r="FJ32">
            <v>157</v>
          </cell>
          <cell r="FK32">
            <v>157</v>
          </cell>
          <cell r="FL32">
            <v>87</v>
          </cell>
          <cell r="FM32">
            <v>2690</v>
          </cell>
          <cell r="FN32">
            <v>210</v>
          </cell>
          <cell r="FO32">
            <v>177</v>
          </cell>
          <cell r="FP32">
            <v>177</v>
          </cell>
          <cell r="FQ32">
            <v>98</v>
          </cell>
          <cell r="FR32">
            <v>245</v>
          </cell>
          <cell r="FS32">
            <v>1945</v>
          </cell>
          <cell r="FT32">
            <v>245</v>
          </cell>
          <cell r="FU32">
            <v>2445</v>
          </cell>
        </row>
        <row r="33">
          <cell r="A33" t="str">
            <v>00130</v>
          </cell>
          <cell r="B33" t="str">
            <v>化      成</v>
          </cell>
          <cell r="C33" t="str">
            <v>富士通化成(株)</v>
          </cell>
          <cell r="D33" t="str">
            <v>Fujitsu Kasei Ltd.</v>
          </cell>
          <cell r="E33">
            <v>63</v>
          </cell>
          <cell r="F33">
            <v>0</v>
          </cell>
          <cell r="G33">
            <v>63</v>
          </cell>
          <cell r="H33">
            <v>0</v>
          </cell>
          <cell r="I33">
            <v>578</v>
          </cell>
          <cell r="J33">
            <v>7960</v>
          </cell>
          <cell r="K33">
            <v>-19</v>
          </cell>
          <cell r="L33">
            <v>0</v>
          </cell>
          <cell r="M33">
            <v>0</v>
          </cell>
          <cell r="N33">
            <v>0</v>
          </cell>
          <cell r="O33">
            <v>0</v>
          </cell>
          <cell r="P33">
            <v>0</v>
          </cell>
          <cell r="Q33">
            <v>120</v>
          </cell>
          <cell r="R33">
            <v>0</v>
          </cell>
          <cell r="S33">
            <v>90</v>
          </cell>
          <cell r="T33">
            <v>90</v>
          </cell>
          <cell r="U33">
            <v>87</v>
          </cell>
          <cell r="V33">
            <v>538</v>
          </cell>
          <cell r="W33">
            <v>1228</v>
          </cell>
          <cell r="X33">
            <v>677</v>
          </cell>
          <cell r="Y33">
            <v>12</v>
          </cell>
          <cell r="Z33">
            <v>2455</v>
          </cell>
          <cell r="AA33">
            <v>0</v>
          </cell>
          <cell r="AB33">
            <v>0</v>
          </cell>
          <cell r="AC33">
            <v>106</v>
          </cell>
          <cell r="AD33">
            <v>11440</v>
          </cell>
          <cell r="AE33">
            <v>1641</v>
          </cell>
          <cell r="AF33">
            <v>1694</v>
          </cell>
          <cell r="AG33">
            <v>7</v>
          </cell>
          <cell r="AH33">
            <v>316</v>
          </cell>
          <cell r="AI33">
            <v>352</v>
          </cell>
          <cell r="AJ33">
            <v>165</v>
          </cell>
          <cell r="AK33">
            <v>4175</v>
          </cell>
          <cell r="AL33">
            <v>50</v>
          </cell>
          <cell r="AM33">
            <v>0</v>
          </cell>
          <cell r="AN33">
            <v>188</v>
          </cell>
          <cell r="AO33">
            <v>0</v>
          </cell>
          <cell r="AP33">
            <v>0</v>
          </cell>
          <cell r="AQ33">
            <v>0</v>
          </cell>
          <cell r="AR33">
            <v>9</v>
          </cell>
          <cell r="AS33">
            <v>95</v>
          </cell>
          <cell r="AT33">
            <v>-28</v>
          </cell>
          <cell r="AU33">
            <v>0</v>
          </cell>
          <cell r="AV33">
            <v>0</v>
          </cell>
          <cell r="AW33">
            <v>305</v>
          </cell>
          <cell r="AX33">
            <v>569</v>
          </cell>
          <cell r="AY33">
            <v>4794</v>
          </cell>
          <cell r="AZ33">
            <v>0</v>
          </cell>
          <cell r="BA33">
            <v>16234</v>
          </cell>
          <cell r="BB33">
            <v>3738</v>
          </cell>
          <cell r="BC33">
            <v>2785</v>
          </cell>
          <cell r="BD33">
            <v>0</v>
          </cell>
          <cell r="BE33">
            <v>2785</v>
          </cell>
          <cell r="BF33">
            <v>0</v>
          </cell>
          <cell r="BG33">
            <v>4836</v>
          </cell>
          <cell r="BH33">
            <v>4836</v>
          </cell>
          <cell r="BI33">
            <v>299</v>
          </cell>
          <cell r="BJ33">
            <v>0</v>
          </cell>
          <cell r="BK33">
            <v>0</v>
          </cell>
          <cell r="BL33">
            <v>85</v>
          </cell>
          <cell r="BM33">
            <v>0</v>
          </cell>
          <cell r="BN33">
            <v>1013</v>
          </cell>
          <cell r="BO33">
            <v>928</v>
          </cell>
          <cell r="BP33">
            <v>0</v>
          </cell>
          <cell r="BQ33">
            <v>1</v>
          </cell>
          <cell r="BR33">
            <v>13</v>
          </cell>
          <cell r="BS33">
            <v>0</v>
          </cell>
          <cell r="BT33">
            <v>38</v>
          </cell>
          <cell r="BU33">
            <v>0</v>
          </cell>
          <cell r="BV33">
            <v>2</v>
          </cell>
          <cell r="BW33">
            <v>0</v>
          </cell>
          <cell r="BX33">
            <v>0</v>
          </cell>
          <cell r="BY33">
            <v>0</v>
          </cell>
          <cell r="BZ33">
            <v>0</v>
          </cell>
          <cell r="CA33">
            <v>0</v>
          </cell>
          <cell r="CB33">
            <v>12725</v>
          </cell>
          <cell r="CC33">
            <v>0</v>
          </cell>
          <cell r="CD33">
            <v>1290</v>
          </cell>
          <cell r="CE33">
            <v>0</v>
          </cell>
          <cell r="CF33">
            <v>0</v>
          </cell>
          <cell r="CG33">
            <v>0</v>
          </cell>
          <cell r="CH33">
            <v>0</v>
          </cell>
          <cell r="CI33">
            <v>0</v>
          </cell>
          <cell r="CJ33">
            <v>970</v>
          </cell>
          <cell r="CK33">
            <v>120</v>
          </cell>
          <cell r="CL33">
            <v>0</v>
          </cell>
          <cell r="CM33">
            <v>0</v>
          </cell>
          <cell r="CN33">
            <v>8</v>
          </cell>
          <cell r="CO33">
            <v>0</v>
          </cell>
          <cell r="CP33">
            <v>0</v>
          </cell>
          <cell r="CQ33">
            <v>2388</v>
          </cell>
          <cell r="CR33">
            <v>15113</v>
          </cell>
          <cell r="CS33">
            <v>0</v>
          </cell>
          <cell r="CT33">
            <v>743</v>
          </cell>
          <cell r="CU33">
            <v>105</v>
          </cell>
          <cell r="CV33">
            <v>38</v>
          </cell>
          <cell r="CW33">
            <v>0</v>
          </cell>
          <cell r="CX33">
            <v>0</v>
          </cell>
          <cell r="CY33">
            <v>0</v>
          </cell>
          <cell r="CZ33">
            <v>0</v>
          </cell>
          <cell r="DA33">
            <v>0</v>
          </cell>
          <cell r="DB33">
            <v>0</v>
          </cell>
          <cell r="DC33">
            <v>0</v>
          </cell>
          <cell r="DD33">
            <v>0</v>
          </cell>
          <cell r="DE33">
            <v>225</v>
          </cell>
          <cell r="DF33">
            <v>225</v>
          </cell>
          <cell r="DG33">
            <v>10</v>
          </cell>
          <cell r="DH33">
            <v>1121</v>
          </cell>
          <cell r="DI33">
            <v>16234</v>
          </cell>
          <cell r="DJ33">
            <v>0</v>
          </cell>
          <cell r="DK33">
            <v>0</v>
          </cell>
          <cell r="DL33">
            <v>743</v>
          </cell>
          <cell r="DM33">
            <v>105</v>
          </cell>
          <cell r="DN33">
            <v>38</v>
          </cell>
          <cell r="DO33">
            <v>225</v>
          </cell>
          <cell r="DP33">
            <v>352</v>
          </cell>
          <cell r="DQ33">
            <v>1641</v>
          </cell>
          <cell r="DR33">
            <v>1701</v>
          </cell>
          <cell r="DS33">
            <v>0</v>
          </cell>
          <cell r="DT33">
            <v>316</v>
          </cell>
          <cell r="DU33">
            <v>165</v>
          </cell>
          <cell r="DV33">
            <v>43</v>
          </cell>
          <cell r="DW33">
            <v>7</v>
          </cell>
          <cell r="DX33">
            <v>0</v>
          </cell>
          <cell r="DY33">
            <v>0</v>
          </cell>
          <cell r="DZ33">
            <v>0</v>
          </cell>
          <cell r="EA33">
            <v>0</v>
          </cell>
          <cell r="EB33">
            <v>0</v>
          </cell>
          <cell r="EC33">
            <v>0</v>
          </cell>
          <cell r="ED33">
            <v>0</v>
          </cell>
          <cell r="EE33">
            <v>0</v>
          </cell>
          <cell r="EF33">
            <v>0</v>
          </cell>
          <cell r="EG33">
            <v>0</v>
          </cell>
          <cell r="EH33">
            <v>0</v>
          </cell>
          <cell r="EI33">
            <v>482</v>
          </cell>
          <cell r="EJ33">
            <v>4354</v>
          </cell>
          <cell r="EK33">
            <v>0</v>
          </cell>
          <cell r="EL33">
            <v>1589</v>
          </cell>
          <cell r="EM33">
            <v>0</v>
          </cell>
          <cell r="EN33">
            <v>0</v>
          </cell>
          <cell r="EO33">
            <v>0</v>
          </cell>
          <cell r="EP33">
            <v>0</v>
          </cell>
          <cell r="EQ33">
            <v>0</v>
          </cell>
          <cell r="ER33">
            <v>0</v>
          </cell>
          <cell r="ES33">
            <v>0</v>
          </cell>
          <cell r="ET33">
            <v>0</v>
          </cell>
          <cell r="EU33">
            <v>188</v>
          </cell>
          <cell r="EV33">
            <v>0</v>
          </cell>
          <cell r="EW33">
            <v>0</v>
          </cell>
          <cell r="EX33" t="str">
            <v>Y</v>
          </cell>
          <cell r="EY33" t="str">
            <v>Other</v>
          </cell>
          <cell r="EZ33">
            <v>1</v>
          </cell>
          <cell r="FA33">
            <v>0.98029999999999995</v>
          </cell>
          <cell r="FB33">
            <v>0</v>
          </cell>
          <cell r="FC33">
            <v>0</v>
          </cell>
          <cell r="FD33">
            <v>0</v>
          </cell>
          <cell r="FE33">
            <v>0</v>
          </cell>
          <cell r="FH33">
            <v>6022</v>
          </cell>
          <cell r="FI33">
            <v>-287</v>
          </cell>
          <cell r="FJ33">
            <v>-340</v>
          </cell>
          <cell r="FK33">
            <v>-340</v>
          </cell>
          <cell r="FL33">
            <v>-319</v>
          </cell>
          <cell r="FM33">
            <v>7864</v>
          </cell>
          <cell r="FN33">
            <v>186</v>
          </cell>
          <cell r="FO33">
            <v>112</v>
          </cell>
          <cell r="FP33">
            <v>112</v>
          </cell>
          <cell r="FQ33">
            <v>134</v>
          </cell>
          <cell r="FR33">
            <v>3606</v>
          </cell>
          <cell r="FS33">
            <v>2416</v>
          </cell>
          <cell r="FT33">
            <v>4932</v>
          </cell>
          <cell r="FU33">
            <v>2932</v>
          </cell>
        </row>
        <row r="34">
          <cell r="A34" t="str">
            <v>00140</v>
          </cell>
          <cell r="B34" t="str">
            <v>高見澤電機</v>
          </cell>
          <cell r="C34" t="str">
            <v>(株)高見澤電機製作所</v>
          </cell>
          <cell r="D34" t="str">
            <v>Takamisawa Electric Co., Ltd.</v>
          </cell>
          <cell r="E34">
            <v>389</v>
          </cell>
          <cell r="F34">
            <v>0</v>
          </cell>
          <cell r="G34">
            <v>389</v>
          </cell>
          <cell r="H34">
            <v>0</v>
          </cell>
          <cell r="I34">
            <v>0</v>
          </cell>
          <cell r="J34">
            <v>642</v>
          </cell>
          <cell r="K34">
            <v>-9</v>
          </cell>
          <cell r="L34">
            <v>0</v>
          </cell>
          <cell r="M34">
            <v>0</v>
          </cell>
          <cell r="N34">
            <v>0</v>
          </cell>
          <cell r="O34">
            <v>0</v>
          </cell>
          <cell r="P34">
            <v>0</v>
          </cell>
          <cell r="Q34">
            <v>0</v>
          </cell>
          <cell r="R34">
            <v>84</v>
          </cell>
          <cell r="S34">
            <v>1786</v>
          </cell>
          <cell r="T34">
            <v>1870</v>
          </cell>
          <cell r="U34">
            <v>0</v>
          </cell>
          <cell r="V34">
            <v>0</v>
          </cell>
          <cell r="W34">
            <v>8</v>
          </cell>
          <cell r="X34">
            <v>0</v>
          </cell>
          <cell r="Y34">
            <v>4</v>
          </cell>
          <cell r="Z34">
            <v>12</v>
          </cell>
          <cell r="AA34">
            <v>0</v>
          </cell>
          <cell r="AB34">
            <v>0</v>
          </cell>
          <cell r="AC34">
            <v>0</v>
          </cell>
          <cell r="AD34">
            <v>2904</v>
          </cell>
          <cell r="AE34">
            <v>438</v>
          </cell>
          <cell r="AF34">
            <v>116</v>
          </cell>
          <cell r="AG34">
            <v>0</v>
          </cell>
          <cell r="AH34">
            <v>54</v>
          </cell>
          <cell r="AI34">
            <v>1881</v>
          </cell>
          <cell r="AJ34">
            <v>28</v>
          </cell>
          <cell r="AK34">
            <v>2517</v>
          </cell>
          <cell r="AL34">
            <v>2</v>
          </cell>
          <cell r="AM34">
            <v>0</v>
          </cell>
          <cell r="AN34">
            <v>6100</v>
          </cell>
          <cell r="AO34">
            <v>0</v>
          </cell>
          <cell r="AP34">
            <v>4182</v>
          </cell>
          <cell r="AQ34">
            <v>0</v>
          </cell>
          <cell r="AR34">
            <v>0</v>
          </cell>
          <cell r="AS34">
            <v>221</v>
          </cell>
          <cell r="AT34">
            <v>-59</v>
          </cell>
          <cell r="AU34">
            <v>0</v>
          </cell>
          <cell r="AV34">
            <v>0</v>
          </cell>
          <cell r="AW34">
            <v>0</v>
          </cell>
          <cell r="AX34">
            <v>10444</v>
          </cell>
          <cell r="AY34">
            <v>12963</v>
          </cell>
          <cell r="AZ34">
            <v>0</v>
          </cell>
          <cell r="BA34">
            <v>15867</v>
          </cell>
          <cell r="BB34">
            <v>4</v>
          </cell>
          <cell r="BC34">
            <v>277</v>
          </cell>
          <cell r="BD34">
            <v>0</v>
          </cell>
          <cell r="BE34">
            <v>277</v>
          </cell>
          <cell r="BF34">
            <v>0</v>
          </cell>
          <cell r="BG34">
            <v>4239</v>
          </cell>
          <cell r="BH34">
            <v>4239</v>
          </cell>
          <cell r="BI34">
            <v>0</v>
          </cell>
          <cell r="BJ34">
            <v>0</v>
          </cell>
          <cell r="BK34">
            <v>0</v>
          </cell>
          <cell r="BL34">
            <v>0</v>
          </cell>
          <cell r="BM34">
            <v>0</v>
          </cell>
          <cell r="BN34">
            <v>355</v>
          </cell>
          <cell r="BO34">
            <v>355</v>
          </cell>
          <cell r="BP34">
            <v>528</v>
          </cell>
          <cell r="BQ34">
            <v>6</v>
          </cell>
          <cell r="BR34">
            <v>0</v>
          </cell>
          <cell r="BS34">
            <v>0</v>
          </cell>
          <cell r="BT34">
            <v>82</v>
          </cell>
          <cell r="BU34">
            <v>0</v>
          </cell>
          <cell r="BV34">
            <v>0</v>
          </cell>
          <cell r="BW34">
            <v>0</v>
          </cell>
          <cell r="BX34">
            <v>0</v>
          </cell>
          <cell r="BY34">
            <v>0</v>
          </cell>
          <cell r="BZ34">
            <v>0</v>
          </cell>
          <cell r="CA34">
            <v>0</v>
          </cell>
          <cell r="CB34">
            <v>5491</v>
          </cell>
          <cell r="CC34">
            <v>0</v>
          </cell>
          <cell r="CD34">
            <v>605</v>
          </cell>
          <cell r="CE34">
            <v>0</v>
          </cell>
          <cell r="CF34">
            <v>0</v>
          </cell>
          <cell r="CG34">
            <v>0</v>
          </cell>
          <cell r="CH34">
            <v>0</v>
          </cell>
          <cell r="CI34">
            <v>0</v>
          </cell>
          <cell r="CJ34">
            <v>316</v>
          </cell>
          <cell r="CK34">
            <v>68</v>
          </cell>
          <cell r="CL34">
            <v>0</v>
          </cell>
          <cell r="CM34">
            <v>0</v>
          </cell>
          <cell r="CN34">
            <v>597</v>
          </cell>
          <cell r="CO34">
            <v>0</v>
          </cell>
          <cell r="CP34">
            <v>0</v>
          </cell>
          <cell r="CQ34">
            <v>1586</v>
          </cell>
          <cell r="CR34">
            <v>7077</v>
          </cell>
          <cell r="CS34">
            <v>0</v>
          </cell>
          <cell r="CT34">
            <v>6331</v>
          </cell>
          <cell r="CU34">
            <v>6347</v>
          </cell>
          <cell r="CV34">
            <v>90</v>
          </cell>
          <cell r="CW34">
            <v>0</v>
          </cell>
          <cell r="CX34">
            <v>0</v>
          </cell>
          <cell r="CY34">
            <v>0</v>
          </cell>
          <cell r="CZ34">
            <v>0</v>
          </cell>
          <cell r="DA34">
            <v>0</v>
          </cell>
          <cell r="DB34">
            <v>0</v>
          </cell>
          <cell r="DC34">
            <v>0</v>
          </cell>
          <cell r="DD34">
            <v>0</v>
          </cell>
          <cell r="DE34">
            <v>-3723</v>
          </cell>
          <cell r="DF34">
            <v>-3723</v>
          </cell>
          <cell r="DG34">
            <v>-255</v>
          </cell>
          <cell r="DH34">
            <v>8790</v>
          </cell>
          <cell r="DI34">
            <v>15867</v>
          </cell>
          <cell r="DJ34">
            <v>0</v>
          </cell>
          <cell r="DK34">
            <v>0</v>
          </cell>
          <cell r="DL34">
            <v>6331</v>
          </cell>
          <cell r="DM34">
            <v>6347</v>
          </cell>
          <cell r="DN34">
            <v>90</v>
          </cell>
          <cell r="DO34">
            <v>-3723</v>
          </cell>
          <cell r="DP34">
            <v>1881</v>
          </cell>
          <cell r="DQ34">
            <v>438</v>
          </cell>
          <cell r="DR34">
            <v>116</v>
          </cell>
          <cell r="DS34">
            <v>21</v>
          </cell>
          <cell r="DT34">
            <v>33</v>
          </cell>
          <cell r="DU34">
            <v>28</v>
          </cell>
          <cell r="DV34">
            <v>0</v>
          </cell>
          <cell r="DW34">
            <v>2</v>
          </cell>
          <cell r="DX34">
            <v>0</v>
          </cell>
          <cell r="DY34">
            <v>0</v>
          </cell>
          <cell r="DZ34">
            <v>0</v>
          </cell>
          <cell r="EA34">
            <v>0</v>
          </cell>
          <cell r="EB34">
            <v>0</v>
          </cell>
          <cell r="EC34">
            <v>0</v>
          </cell>
          <cell r="ED34">
            <v>0</v>
          </cell>
          <cell r="EE34">
            <v>0</v>
          </cell>
          <cell r="EF34">
            <v>0</v>
          </cell>
          <cell r="EG34">
            <v>0</v>
          </cell>
          <cell r="EH34">
            <v>0</v>
          </cell>
          <cell r="EI34">
            <v>0</v>
          </cell>
          <cell r="EJ34">
            <v>4239</v>
          </cell>
          <cell r="EK34">
            <v>505</v>
          </cell>
          <cell r="EL34">
            <v>100</v>
          </cell>
          <cell r="EM34">
            <v>0</v>
          </cell>
          <cell r="EN34">
            <v>0</v>
          </cell>
          <cell r="EO34">
            <v>0</v>
          </cell>
          <cell r="EP34">
            <v>4182</v>
          </cell>
          <cell r="EQ34">
            <v>0</v>
          </cell>
          <cell r="ER34">
            <v>3</v>
          </cell>
          <cell r="ES34">
            <v>2</v>
          </cell>
          <cell r="ET34">
            <v>1223</v>
          </cell>
          <cell r="EU34">
            <v>1081</v>
          </cell>
          <cell r="EV34">
            <v>0</v>
          </cell>
          <cell r="EW34">
            <v>0</v>
          </cell>
          <cell r="EX34" t="str">
            <v>P</v>
          </cell>
          <cell r="EY34" t="str">
            <v>Electronic Devices Group</v>
          </cell>
          <cell r="EZ34">
            <v>0.53390000000000004</v>
          </cell>
          <cell r="FA34">
            <v>0.53390000000000004</v>
          </cell>
          <cell r="FB34">
            <v>0</v>
          </cell>
          <cell r="FC34">
            <v>0</v>
          </cell>
          <cell r="FD34">
            <v>0</v>
          </cell>
          <cell r="FE34">
            <v>0</v>
          </cell>
          <cell r="FH34">
            <v>1735</v>
          </cell>
          <cell r="FI34">
            <v>-494</v>
          </cell>
          <cell r="FJ34">
            <v>-483</v>
          </cell>
          <cell r="FK34">
            <v>-483</v>
          </cell>
          <cell r="FL34">
            <v>-483</v>
          </cell>
          <cell r="FM34">
            <v>1886</v>
          </cell>
          <cell r="FN34">
            <v>-451</v>
          </cell>
          <cell r="FO34">
            <v>-444</v>
          </cell>
          <cell r="FP34">
            <v>-444</v>
          </cell>
          <cell r="FQ34">
            <v>-448</v>
          </cell>
          <cell r="FR34">
            <v>0</v>
          </cell>
          <cell r="FS34">
            <v>1735</v>
          </cell>
          <cell r="FT34">
            <v>0</v>
          </cell>
          <cell r="FU34">
            <v>1886</v>
          </cell>
        </row>
        <row r="35">
          <cell r="A35" t="str">
            <v>00150</v>
          </cell>
          <cell r="B35" t="str">
            <v>Ｆ　Ｄ　Ｋ</v>
          </cell>
          <cell r="C35" t="str">
            <v>エフ・ディー・ケー㈱</v>
          </cell>
          <cell r="D35" t="str">
            <v xml:space="preserve">FDK Corporation </v>
          </cell>
          <cell r="E35">
            <v>5032</v>
          </cell>
          <cell r="F35">
            <v>450</v>
          </cell>
          <cell r="G35">
            <v>5482</v>
          </cell>
          <cell r="H35">
            <v>0</v>
          </cell>
          <cell r="I35">
            <v>1805</v>
          </cell>
          <cell r="J35">
            <v>21397</v>
          </cell>
          <cell r="K35">
            <v>-16</v>
          </cell>
          <cell r="L35">
            <v>0</v>
          </cell>
          <cell r="M35">
            <v>0</v>
          </cell>
          <cell r="N35">
            <v>0</v>
          </cell>
          <cell r="O35">
            <v>3</v>
          </cell>
          <cell r="P35">
            <v>0</v>
          </cell>
          <cell r="Q35">
            <v>22</v>
          </cell>
          <cell r="R35">
            <v>731</v>
          </cell>
          <cell r="S35">
            <v>4548</v>
          </cell>
          <cell r="T35">
            <v>5279</v>
          </cell>
          <cell r="U35">
            <v>56</v>
          </cell>
          <cell r="V35">
            <v>1464</v>
          </cell>
          <cell r="W35">
            <v>1547</v>
          </cell>
          <cell r="X35">
            <v>1583</v>
          </cell>
          <cell r="Y35">
            <v>116</v>
          </cell>
          <cell r="Z35">
            <v>4710</v>
          </cell>
          <cell r="AA35">
            <v>74</v>
          </cell>
          <cell r="AB35">
            <v>0</v>
          </cell>
          <cell r="AC35">
            <v>0</v>
          </cell>
          <cell r="AD35">
            <v>38812</v>
          </cell>
          <cell r="AE35">
            <v>6251</v>
          </cell>
          <cell r="AF35">
            <v>7121</v>
          </cell>
          <cell r="AG35">
            <v>2</v>
          </cell>
          <cell r="AH35">
            <v>2278</v>
          </cell>
          <cell r="AI35">
            <v>592</v>
          </cell>
          <cell r="AJ35">
            <v>143</v>
          </cell>
          <cell r="AK35">
            <v>16387</v>
          </cell>
          <cell r="AL35">
            <v>499</v>
          </cell>
          <cell r="AM35">
            <v>0</v>
          </cell>
          <cell r="AN35">
            <v>9501</v>
          </cell>
          <cell r="AO35">
            <v>21</v>
          </cell>
          <cell r="AP35">
            <v>12</v>
          </cell>
          <cell r="AQ35">
            <v>0</v>
          </cell>
          <cell r="AR35">
            <v>0</v>
          </cell>
          <cell r="AS35">
            <v>627</v>
          </cell>
          <cell r="AT35">
            <v>-94</v>
          </cell>
          <cell r="AU35">
            <v>0</v>
          </cell>
          <cell r="AV35">
            <v>0</v>
          </cell>
          <cell r="AW35">
            <v>0</v>
          </cell>
          <cell r="AX35">
            <v>10067</v>
          </cell>
          <cell r="AY35">
            <v>26953</v>
          </cell>
          <cell r="AZ35">
            <v>0</v>
          </cell>
          <cell r="BA35">
            <v>65765</v>
          </cell>
          <cell r="BB35">
            <v>935</v>
          </cell>
          <cell r="BC35">
            <v>12199</v>
          </cell>
          <cell r="BD35">
            <v>0</v>
          </cell>
          <cell r="BE35">
            <v>12199</v>
          </cell>
          <cell r="BF35">
            <v>0</v>
          </cell>
          <cell r="BG35">
            <v>22733</v>
          </cell>
          <cell r="BH35">
            <v>22733</v>
          </cell>
          <cell r="BI35">
            <v>1716</v>
          </cell>
          <cell r="BJ35">
            <v>0</v>
          </cell>
          <cell r="BK35">
            <v>0</v>
          </cell>
          <cell r="BL35">
            <v>0</v>
          </cell>
          <cell r="BM35">
            <v>0</v>
          </cell>
          <cell r="BN35">
            <v>4783</v>
          </cell>
          <cell r="BO35">
            <v>4783</v>
          </cell>
          <cell r="BP35">
            <v>0</v>
          </cell>
          <cell r="BQ35">
            <v>55</v>
          </cell>
          <cell r="BR35">
            <v>6</v>
          </cell>
          <cell r="BS35">
            <v>3</v>
          </cell>
          <cell r="BT35">
            <v>298</v>
          </cell>
          <cell r="BU35">
            <v>0</v>
          </cell>
          <cell r="BV35">
            <v>0</v>
          </cell>
          <cell r="BW35">
            <v>0</v>
          </cell>
          <cell r="BX35">
            <v>0</v>
          </cell>
          <cell r="BY35">
            <v>0</v>
          </cell>
          <cell r="BZ35">
            <v>173</v>
          </cell>
          <cell r="CA35">
            <v>0</v>
          </cell>
          <cell r="CB35">
            <v>42901</v>
          </cell>
          <cell r="CC35">
            <v>0</v>
          </cell>
          <cell r="CD35">
            <v>9651</v>
          </cell>
          <cell r="CE35">
            <v>0</v>
          </cell>
          <cell r="CF35">
            <v>0</v>
          </cell>
          <cell r="CG35">
            <v>0</v>
          </cell>
          <cell r="CH35">
            <v>0</v>
          </cell>
          <cell r="CI35">
            <v>0</v>
          </cell>
          <cell r="CJ35">
            <v>2379</v>
          </cell>
          <cell r="CK35">
            <v>247</v>
          </cell>
          <cell r="CL35">
            <v>0</v>
          </cell>
          <cell r="CM35">
            <v>0</v>
          </cell>
          <cell r="CN35">
            <v>61</v>
          </cell>
          <cell r="CO35">
            <v>0</v>
          </cell>
          <cell r="CP35">
            <v>0</v>
          </cell>
          <cell r="CQ35">
            <v>12338</v>
          </cell>
          <cell r="CR35">
            <v>55239</v>
          </cell>
          <cell r="CS35">
            <v>0</v>
          </cell>
          <cell r="CT35">
            <v>13206</v>
          </cell>
          <cell r="CU35">
            <v>7583</v>
          </cell>
          <cell r="CV35">
            <v>28</v>
          </cell>
          <cell r="CW35">
            <v>0</v>
          </cell>
          <cell r="CX35">
            <v>0</v>
          </cell>
          <cell r="CY35">
            <v>0</v>
          </cell>
          <cell r="CZ35">
            <v>0</v>
          </cell>
          <cell r="DA35">
            <v>0</v>
          </cell>
          <cell r="DB35">
            <v>0</v>
          </cell>
          <cell r="DC35">
            <v>0</v>
          </cell>
          <cell r="DD35">
            <v>0</v>
          </cell>
          <cell r="DE35">
            <v>-10378</v>
          </cell>
          <cell r="DF35">
            <v>-10378</v>
          </cell>
          <cell r="DG35">
            <v>87</v>
          </cell>
          <cell r="DH35">
            <v>10526</v>
          </cell>
          <cell r="DI35">
            <v>65765</v>
          </cell>
          <cell r="DJ35">
            <v>0</v>
          </cell>
          <cell r="DK35">
            <v>-3</v>
          </cell>
          <cell r="DL35">
            <v>13206</v>
          </cell>
          <cell r="DM35">
            <v>7583</v>
          </cell>
          <cell r="DN35">
            <v>28</v>
          </cell>
          <cell r="DO35">
            <v>-10378</v>
          </cell>
          <cell r="DP35">
            <v>592</v>
          </cell>
          <cell r="DQ35">
            <v>6251</v>
          </cell>
          <cell r="DR35">
            <v>7123</v>
          </cell>
          <cell r="DS35">
            <v>0</v>
          </cell>
          <cell r="DT35">
            <v>2278</v>
          </cell>
          <cell r="DU35">
            <v>143</v>
          </cell>
          <cell r="DV35">
            <v>186</v>
          </cell>
          <cell r="DW35">
            <v>313</v>
          </cell>
          <cell r="DX35">
            <v>0</v>
          </cell>
          <cell r="DY35">
            <v>0</v>
          </cell>
          <cell r="DZ35">
            <v>0</v>
          </cell>
          <cell r="EA35">
            <v>0</v>
          </cell>
          <cell r="EB35">
            <v>0</v>
          </cell>
          <cell r="EC35">
            <v>0</v>
          </cell>
          <cell r="ED35">
            <v>0</v>
          </cell>
          <cell r="EE35">
            <v>0</v>
          </cell>
          <cell r="EF35">
            <v>0</v>
          </cell>
          <cell r="EG35">
            <v>0</v>
          </cell>
          <cell r="EH35">
            <v>0</v>
          </cell>
          <cell r="EI35">
            <v>5500</v>
          </cell>
          <cell r="EJ35">
            <v>17233</v>
          </cell>
          <cell r="EK35">
            <v>0</v>
          </cell>
          <cell r="EL35">
            <v>11367</v>
          </cell>
          <cell r="EM35">
            <v>0</v>
          </cell>
          <cell r="EN35">
            <v>0</v>
          </cell>
          <cell r="EO35">
            <v>0</v>
          </cell>
          <cell r="EP35">
            <v>12</v>
          </cell>
          <cell r="EQ35">
            <v>236</v>
          </cell>
          <cell r="ER35">
            <v>0</v>
          </cell>
          <cell r="ES35">
            <v>13</v>
          </cell>
          <cell r="ET35">
            <v>3</v>
          </cell>
          <cell r="EU35">
            <v>9498</v>
          </cell>
          <cell r="EV35">
            <v>0</v>
          </cell>
          <cell r="EW35">
            <v>21</v>
          </cell>
          <cell r="EX35" t="str">
            <v>U</v>
          </cell>
          <cell r="EY35" t="str">
            <v>FDK</v>
          </cell>
          <cell r="EZ35">
            <v>0.61009999999999998</v>
          </cell>
          <cell r="FA35">
            <v>0.61</v>
          </cell>
          <cell r="FB35">
            <v>0</v>
          </cell>
          <cell r="FC35">
            <v>0</v>
          </cell>
          <cell r="FD35">
            <v>0</v>
          </cell>
          <cell r="FE35">
            <v>0</v>
          </cell>
          <cell r="FH35">
            <v>16968</v>
          </cell>
          <cell r="FI35">
            <v>-1253</v>
          </cell>
          <cell r="FJ35">
            <v>-1737</v>
          </cell>
          <cell r="FK35">
            <v>-1737</v>
          </cell>
          <cell r="FL35">
            <v>-1747</v>
          </cell>
          <cell r="FM35">
            <v>21520</v>
          </cell>
          <cell r="FN35">
            <v>398</v>
          </cell>
          <cell r="FO35">
            <v>-243</v>
          </cell>
          <cell r="FP35">
            <v>-243</v>
          </cell>
          <cell r="FQ35">
            <v>-253</v>
          </cell>
          <cell r="FR35">
            <v>14584</v>
          </cell>
          <cell r="FS35">
            <v>2384</v>
          </cell>
          <cell r="FT35">
            <v>18462</v>
          </cell>
          <cell r="FU35">
            <v>3058</v>
          </cell>
        </row>
        <row r="36">
          <cell r="A36" t="str">
            <v>00160</v>
          </cell>
          <cell r="B36" t="str">
            <v>信越富士通</v>
          </cell>
          <cell r="C36" t="str">
            <v>信越富士通(株)</v>
          </cell>
          <cell r="D36" t="str">
            <v>Shinetsu Fujitsu Ltd.</v>
          </cell>
          <cell r="E36">
            <v>2</v>
          </cell>
          <cell r="F36">
            <v>0</v>
          </cell>
          <cell r="G36">
            <v>2</v>
          </cell>
          <cell r="H36">
            <v>112</v>
          </cell>
          <cell r="I36">
            <v>12</v>
          </cell>
          <cell r="J36">
            <v>2261</v>
          </cell>
          <cell r="K36">
            <v>-2</v>
          </cell>
          <cell r="L36">
            <v>0</v>
          </cell>
          <cell r="M36">
            <v>0</v>
          </cell>
          <cell r="N36">
            <v>0</v>
          </cell>
          <cell r="O36">
            <v>0</v>
          </cell>
          <cell r="P36">
            <v>0</v>
          </cell>
          <cell r="Q36">
            <v>0</v>
          </cell>
          <cell r="R36">
            <v>0</v>
          </cell>
          <cell r="S36">
            <v>3</v>
          </cell>
          <cell r="T36">
            <v>3</v>
          </cell>
          <cell r="U36">
            <v>35</v>
          </cell>
          <cell r="V36">
            <v>51</v>
          </cell>
          <cell r="W36">
            <v>587</v>
          </cell>
          <cell r="X36">
            <v>523</v>
          </cell>
          <cell r="Y36">
            <v>3</v>
          </cell>
          <cell r="Z36">
            <v>1164</v>
          </cell>
          <cell r="AA36">
            <v>0</v>
          </cell>
          <cell r="AB36">
            <v>0</v>
          </cell>
          <cell r="AC36">
            <v>40</v>
          </cell>
          <cell r="AD36">
            <v>3627</v>
          </cell>
          <cell r="AE36">
            <v>689</v>
          </cell>
          <cell r="AF36">
            <v>369</v>
          </cell>
          <cell r="AG36">
            <v>2</v>
          </cell>
          <cell r="AH36">
            <v>258</v>
          </cell>
          <cell r="AI36">
            <v>18</v>
          </cell>
          <cell r="AJ36">
            <v>0</v>
          </cell>
          <cell r="AK36">
            <v>1336</v>
          </cell>
          <cell r="AL36">
            <v>34</v>
          </cell>
          <cell r="AM36">
            <v>0</v>
          </cell>
          <cell r="AN36">
            <v>20</v>
          </cell>
          <cell r="AO36">
            <v>0</v>
          </cell>
          <cell r="AP36">
            <v>0</v>
          </cell>
          <cell r="AQ36">
            <v>0</v>
          </cell>
          <cell r="AR36">
            <v>0</v>
          </cell>
          <cell r="AS36">
            <v>17</v>
          </cell>
          <cell r="AT36">
            <v>0</v>
          </cell>
          <cell r="AU36">
            <v>0</v>
          </cell>
          <cell r="AV36">
            <v>0</v>
          </cell>
          <cell r="AW36">
            <v>224</v>
          </cell>
          <cell r="AX36">
            <v>261</v>
          </cell>
          <cell r="AY36">
            <v>1631</v>
          </cell>
          <cell r="AZ36">
            <v>0</v>
          </cell>
          <cell r="BA36">
            <v>5258</v>
          </cell>
          <cell r="BB36">
            <v>14</v>
          </cell>
          <cell r="BC36">
            <v>2564</v>
          </cell>
          <cell r="BD36">
            <v>24</v>
          </cell>
          <cell r="BE36">
            <v>2540</v>
          </cell>
          <cell r="BF36">
            <v>0</v>
          </cell>
          <cell r="BG36">
            <v>0</v>
          </cell>
          <cell r="BH36">
            <v>0</v>
          </cell>
          <cell r="BI36">
            <v>0</v>
          </cell>
          <cell r="BJ36">
            <v>0</v>
          </cell>
          <cell r="BK36">
            <v>0</v>
          </cell>
          <cell r="BL36">
            <v>1</v>
          </cell>
          <cell r="BM36">
            <v>0</v>
          </cell>
          <cell r="BN36">
            <v>319</v>
          </cell>
          <cell r="BO36">
            <v>318</v>
          </cell>
          <cell r="BP36">
            <v>0</v>
          </cell>
          <cell r="BQ36">
            <v>0</v>
          </cell>
          <cell r="BR36">
            <v>0</v>
          </cell>
          <cell r="BS36">
            <v>0</v>
          </cell>
          <cell r="BT36">
            <v>61</v>
          </cell>
          <cell r="BU36">
            <v>0</v>
          </cell>
          <cell r="BV36">
            <v>0</v>
          </cell>
          <cell r="BW36">
            <v>0</v>
          </cell>
          <cell r="BX36">
            <v>0</v>
          </cell>
          <cell r="BY36">
            <v>0</v>
          </cell>
          <cell r="BZ36">
            <v>0</v>
          </cell>
          <cell r="CA36">
            <v>0</v>
          </cell>
          <cell r="CB36">
            <v>2958</v>
          </cell>
          <cell r="CC36">
            <v>0</v>
          </cell>
          <cell r="CD36">
            <v>0</v>
          </cell>
          <cell r="CE36">
            <v>0</v>
          </cell>
          <cell r="CF36">
            <v>0</v>
          </cell>
          <cell r="CG36">
            <v>0</v>
          </cell>
          <cell r="CH36">
            <v>0</v>
          </cell>
          <cell r="CI36">
            <v>0</v>
          </cell>
          <cell r="CJ36">
            <v>547</v>
          </cell>
          <cell r="CK36">
            <v>15</v>
          </cell>
          <cell r="CL36">
            <v>0</v>
          </cell>
          <cell r="CM36">
            <v>0</v>
          </cell>
          <cell r="CN36">
            <v>0</v>
          </cell>
          <cell r="CO36">
            <v>0</v>
          </cell>
          <cell r="CP36">
            <v>0</v>
          </cell>
          <cell r="CQ36">
            <v>562</v>
          </cell>
          <cell r="CR36">
            <v>3520</v>
          </cell>
          <cell r="CS36">
            <v>0</v>
          </cell>
          <cell r="CT36">
            <v>205</v>
          </cell>
          <cell r="CU36">
            <v>105</v>
          </cell>
          <cell r="CV36">
            <v>51</v>
          </cell>
          <cell r="CW36">
            <v>0</v>
          </cell>
          <cell r="CX36">
            <v>0</v>
          </cell>
          <cell r="CY36">
            <v>0</v>
          </cell>
          <cell r="CZ36">
            <v>0</v>
          </cell>
          <cell r="DA36">
            <v>0</v>
          </cell>
          <cell r="DB36">
            <v>0</v>
          </cell>
          <cell r="DC36">
            <v>0</v>
          </cell>
          <cell r="DD36">
            <v>0</v>
          </cell>
          <cell r="DE36">
            <v>1377</v>
          </cell>
          <cell r="DF36">
            <v>1377</v>
          </cell>
          <cell r="DG36">
            <v>0</v>
          </cell>
          <cell r="DH36">
            <v>1738</v>
          </cell>
          <cell r="DI36">
            <v>5258</v>
          </cell>
          <cell r="DJ36">
            <v>0</v>
          </cell>
          <cell r="DK36">
            <v>0</v>
          </cell>
          <cell r="DL36">
            <v>205</v>
          </cell>
          <cell r="DM36">
            <v>105</v>
          </cell>
          <cell r="DN36">
            <v>51</v>
          </cell>
          <cell r="DO36">
            <v>1377</v>
          </cell>
          <cell r="DP36">
            <v>18</v>
          </cell>
          <cell r="DQ36">
            <v>689</v>
          </cell>
          <cell r="DR36">
            <v>371</v>
          </cell>
          <cell r="DS36">
            <v>0</v>
          </cell>
          <cell r="DT36">
            <v>258</v>
          </cell>
          <cell r="DU36">
            <v>0</v>
          </cell>
          <cell r="DV36">
            <v>31</v>
          </cell>
          <cell r="DW36">
            <v>3</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20</v>
          </cell>
          <cell r="EV36">
            <v>0</v>
          </cell>
          <cell r="EW36">
            <v>0</v>
          </cell>
          <cell r="EX36" t="str">
            <v>E</v>
          </cell>
          <cell r="EY36" t="str">
            <v>File System Group</v>
          </cell>
          <cell r="EZ36">
            <v>0.88235294099999995</v>
          </cell>
          <cell r="FA36">
            <v>0.88235294099999995</v>
          </cell>
          <cell r="FB36">
            <v>0</v>
          </cell>
          <cell r="FC36">
            <v>0</v>
          </cell>
          <cell r="FD36">
            <v>0</v>
          </cell>
          <cell r="FE36">
            <v>0</v>
          </cell>
          <cell r="FH36">
            <v>2588</v>
          </cell>
          <cell r="FI36">
            <v>89</v>
          </cell>
          <cell r="FJ36">
            <v>68</v>
          </cell>
          <cell r="FK36">
            <v>68</v>
          </cell>
          <cell r="FL36">
            <v>44</v>
          </cell>
          <cell r="FM36">
            <v>2685</v>
          </cell>
          <cell r="FN36">
            <v>79</v>
          </cell>
          <cell r="FO36">
            <v>44</v>
          </cell>
          <cell r="FP36">
            <v>44</v>
          </cell>
          <cell r="FQ36">
            <v>26</v>
          </cell>
          <cell r="FR36">
            <v>85</v>
          </cell>
          <cell r="FS36">
            <v>2503</v>
          </cell>
          <cell r="FT36">
            <v>151</v>
          </cell>
          <cell r="FU36">
            <v>2534</v>
          </cell>
        </row>
        <row r="37">
          <cell r="A37" t="str">
            <v>00170</v>
          </cell>
          <cell r="B37" t="str">
            <v>ワイエフシー</v>
          </cell>
          <cell r="C37" t="str">
            <v>(株)富士通ワイエフシー</v>
          </cell>
          <cell r="D37" t="str">
            <v>Fujitsu YFC Ltd.</v>
          </cell>
          <cell r="E37">
            <v>343</v>
          </cell>
          <cell r="F37">
            <v>0</v>
          </cell>
          <cell r="G37">
            <v>343</v>
          </cell>
          <cell r="H37">
            <v>0</v>
          </cell>
          <cell r="I37">
            <v>0</v>
          </cell>
          <cell r="J37">
            <v>1036</v>
          </cell>
          <cell r="K37">
            <v>-5</v>
          </cell>
          <cell r="L37">
            <v>0</v>
          </cell>
          <cell r="M37">
            <v>0</v>
          </cell>
          <cell r="N37">
            <v>0</v>
          </cell>
          <cell r="O37">
            <v>0</v>
          </cell>
          <cell r="P37">
            <v>1</v>
          </cell>
          <cell r="Q37">
            <v>0</v>
          </cell>
          <cell r="R37">
            <v>0</v>
          </cell>
          <cell r="S37">
            <v>1</v>
          </cell>
          <cell r="T37">
            <v>1</v>
          </cell>
          <cell r="U37">
            <v>0</v>
          </cell>
          <cell r="V37">
            <v>19</v>
          </cell>
          <cell r="W37">
            <v>95</v>
          </cell>
          <cell r="X37">
            <v>0</v>
          </cell>
          <cell r="Y37">
            <v>5</v>
          </cell>
          <cell r="Z37">
            <v>119</v>
          </cell>
          <cell r="AA37">
            <v>0</v>
          </cell>
          <cell r="AB37">
            <v>0</v>
          </cell>
          <cell r="AC37">
            <v>54</v>
          </cell>
          <cell r="AD37">
            <v>1549</v>
          </cell>
          <cell r="AE37">
            <v>97</v>
          </cell>
          <cell r="AF37">
            <v>0</v>
          </cell>
          <cell r="AG37">
            <v>0</v>
          </cell>
          <cell r="AH37">
            <v>92</v>
          </cell>
          <cell r="AI37">
            <v>454</v>
          </cell>
          <cell r="AJ37">
            <v>0</v>
          </cell>
          <cell r="AK37">
            <v>643</v>
          </cell>
          <cell r="AL37">
            <v>16</v>
          </cell>
          <cell r="AM37">
            <v>0</v>
          </cell>
          <cell r="AN37">
            <v>478</v>
          </cell>
          <cell r="AO37">
            <v>0</v>
          </cell>
          <cell r="AP37">
            <v>2</v>
          </cell>
          <cell r="AQ37">
            <v>0</v>
          </cell>
          <cell r="AR37">
            <v>0</v>
          </cell>
          <cell r="AS37">
            <v>181</v>
          </cell>
          <cell r="AT37">
            <v>-20</v>
          </cell>
          <cell r="AU37">
            <v>0</v>
          </cell>
          <cell r="AV37">
            <v>0</v>
          </cell>
          <cell r="AW37">
            <v>115</v>
          </cell>
          <cell r="AX37">
            <v>756</v>
          </cell>
          <cell r="AY37">
            <v>1415</v>
          </cell>
          <cell r="AZ37">
            <v>0</v>
          </cell>
          <cell r="BA37">
            <v>2964</v>
          </cell>
          <cell r="BB37">
            <v>0</v>
          </cell>
          <cell r="BC37">
            <v>496</v>
          </cell>
          <cell r="BD37">
            <v>0</v>
          </cell>
          <cell r="BE37">
            <v>496</v>
          </cell>
          <cell r="BF37">
            <v>0</v>
          </cell>
          <cell r="BG37">
            <v>0</v>
          </cell>
          <cell r="BH37">
            <v>0</v>
          </cell>
          <cell r="BI37">
            <v>20</v>
          </cell>
          <cell r="BJ37">
            <v>0</v>
          </cell>
          <cell r="BK37">
            <v>0</v>
          </cell>
          <cell r="BL37">
            <v>27</v>
          </cell>
          <cell r="BM37">
            <v>0</v>
          </cell>
          <cell r="BN37">
            <v>263</v>
          </cell>
          <cell r="BO37">
            <v>236</v>
          </cell>
          <cell r="BP37">
            <v>0</v>
          </cell>
          <cell r="BQ37">
            <v>23</v>
          </cell>
          <cell r="BR37">
            <v>6</v>
          </cell>
          <cell r="BS37">
            <v>4</v>
          </cell>
          <cell r="BT37">
            <v>29</v>
          </cell>
          <cell r="BU37">
            <v>0</v>
          </cell>
          <cell r="BV37">
            <v>0</v>
          </cell>
          <cell r="BW37">
            <v>0</v>
          </cell>
          <cell r="BX37">
            <v>0</v>
          </cell>
          <cell r="BY37">
            <v>0</v>
          </cell>
          <cell r="BZ37">
            <v>0</v>
          </cell>
          <cell r="CA37">
            <v>0</v>
          </cell>
          <cell r="CB37">
            <v>841</v>
          </cell>
          <cell r="CC37">
            <v>0</v>
          </cell>
          <cell r="CD37">
            <v>119</v>
          </cell>
          <cell r="CE37">
            <v>0</v>
          </cell>
          <cell r="CF37">
            <v>0</v>
          </cell>
          <cell r="CG37">
            <v>0</v>
          </cell>
          <cell r="CH37">
            <v>0</v>
          </cell>
          <cell r="CI37">
            <v>0</v>
          </cell>
          <cell r="CJ37">
            <v>299</v>
          </cell>
          <cell r="CK37">
            <v>62</v>
          </cell>
          <cell r="CL37">
            <v>0</v>
          </cell>
          <cell r="CM37">
            <v>0</v>
          </cell>
          <cell r="CN37">
            <v>0</v>
          </cell>
          <cell r="CO37">
            <v>0</v>
          </cell>
          <cell r="CP37">
            <v>0</v>
          </cell>
          <cell r="CQ37">
            <v>480</v>
          </cell>
          <cell r="CR37">
            <v>1321</v>
          </cell>
          <cell r="CS37">
            <v>0</v>
          </cell>
          <cell r="CT37">
            <v>100</v>
          </cell>
          <cell r="CU37">
            <v>0</v>
          </cell>
          <cell r="CV37">
            <v>25</v>
          </cell>
          <cell r="CW37">
            <v>0</v>
          </cell>
          <cell r="CX37">
            <v>0</v>
          </cell>
          <cell r="CY37">
            <v>0</v>
          </cell>
          <cell r="CZ37">
            <v>0</v>
          </cell>
          <cell r="DA37">
            <v>0</v>
          </cell>
          <cell r="DB37">
            <v>0</v>
          </cell>
          <cell r="DC37">
            <v>0</v>
          </cell>
          <cell r="DD37">
            <v>0</v>
          </cell>
          <cell r="DE37">
            <v>1510</v>
          </cell>
          <cell r="DF37">
            <v>1510</v>
          </cell>
          <cell r="DG37">
            <v>8</v>
          </cell>
          <cell r="DH37">
            <v>1643</v>
          </cell>
          <cell r="DI37">
            <v>2964</v>
          </cell>
          <cell r="DJ37">
            <v>0</v>
          </cell>
          <cell r="DK37">
            <v>0</v>
          </cell>
          <cell r="DL37">
            <v>100</v>
          </cell>
          <cell r="DM37">
            <v>0</v>
          </cell>
          <cell r="DN37">
            <v>25</v>
          </cell>
          <cell r="DO37">
            <v>1510</v>
          </cell>
          <cell r="DP37">
            <v>454</v>
          </cell>
          <cell r="DQ37">
            <v>97</v>
          </cell>
          <cell r="DR37">
            <v>0</v>
          </cell>
          <cell r="DS37">
            <v>0</v>
          </cell>
          <cell r="DT37">
            <v>92</v>
          </cell>
          <cell r="DU37">
            <v>0</v>
          </cell>
          <cell r="DV37">
            <v>13</v>
          </cell>
          <cell r="DW37">
            <v>3</v>
          </cell>
          <cell r="DX37">
            <v>0</v>
          </cell>
          <cell r="DY37">
            <v>0</v>
          </cell>
          <cell r="DZ37">
            <v>0</v>
          </cell>
          <cell r="EA37">
            <v>0</v>
          </cell>
          <cell r="EB37">
            <v>0</v>
          </cell>
          <cell r="EC37">
            <v>0</v>
          </cell>
          <cell r="ED37">
            <v>0</v>
          </cell>
          <cell r="EE37">
            <v>11</v>
          </cell>
          <cell r="EF37">
            <v>14</v>
          </cell>
          <cell r="EG37">
            <v>0</v>
          </cell>
          <cell r="EH37">
            <v>0</v>
          </cell>
          <cell r="EI37">
            <v>0</v>
          </cell>
          <cell r="EJ37">
            <v>0</v>
          </cell>
          <cell r="EK37">
            <v>0</v>
          </cell>
          <cell r="EL37">
            <v>139</v>
          </cell>
          <cell r="EM37">
            <v>0</v>
          </cell>
          <cell r="EN37">
            <v>1</v>
          </cell>
          <cell r="EO37">
            <v>0</v>
          </cell>
          <cell r="EP37">
            <v>2</v>
          </cell>
          <cell r="EQ37">
            <v>0</v>
          </cell>
          <cell r="ER37">
            <v>0</v>
          </cell>
          <cell r="ES37">
            <v>0</v>
          </cell>
          <cell r="ET37">
            <v>0</v>
          </cell>
          <cell r="EU37">
            <v>478</v>
          </cell>
          <cell r="EV37">
            <v>0</v>
          </cell>
          <cell r="EW37">
            <v>0</v>
          </cell>
          <cell r="EX37" t="str">
            <v>K</v>
          </cell>
          <cell r="EY37" t="str">
            <v>Solutions Group</v>
          </cell>
          <cell r="EZ37">
            <v>0.9</v>
          </cell>
          <cell r="FA37">
            <v>0.9</v>
          </cell>
          <cell r="FB37">
            <v>0</v>
          </cell>
          <cell r="FC37">
            <v>0</v>
          </cell>
          <cell r="FD37">
            <v>0</v>
          </cell>
          <cell r="FE37">
            <v>0</v>
          </cell>
          <cell r="FH37">
            <v>935</v>
          </cell>
          <cell r="FI37">
            <v>2</v>
          </cell>
          <cell r="FJ37">
            <v>7</v>
          </cell>
          <cell r="FK37">
            <v>7</v>
          </cell>
          <cell r="FL37">
            <v>1</v>
          </cell>
          <cell r="FM37">
            <v>1035</v>
          </cell>
          <cell r="FN37">
            <v>26</v>
          </cell>
          <cell r="FO37">
            <v>8</v>
          </cell>
          <cell r="FP37">
            <v>8</v>
          </cell>
          <cell r="FQ37">
            <v>2</v>
          </cell>
          <cell r="FR37">
            <v>536</v>
          </cell>
          <cell r="FS37">
            <v>399</v>
          </cell>
          <cell r="FT37">
            <v>680</v>
          </cell>
          <cell r="FU37">
            <v>355</v>
          </cell>
        </row>
        <row r="38">
          <cell r="A38" t="str">
            <v>00220</v>
          </cell>
          <cell r="B38" t="str">
            <v>山口情報</v>
          </cell>
          <cell r="C38" t="str">
            <v>(株)富士通山口情報</v>
          </cell>
          <cell r="D38" t="str">
            <v>Fujitsu Yamguchi Information Ltd.</v>
          </cell>
          <cell r="E38">
            <v>0</v>
          </cell>
          <cell r="F38">
            <v>0</v>
          </cell>
          <cell r="G38">
            <v>0</v>
          </cell>
          <cell r="H38">
            <v>0</v>
          </cell>
          <cell r="I38">
            <v>1</v>
          </cell>
          <cell r="J38">
            <v>428</v>
          </cell>
          <cell r="K38">
            <v>-2</v>
          </cell>
          <cell r="L38">
            <v>0</v>
          </cell>
          <cell r="M38">
            <v>0</v>
          </cell>
          <cell r="N38">
            <v>0</v>
          </cell>
          <cell r="O38">
            <v>0</v>
          </cell>
          <cell r="P38">
            <v>0</v>
          </cell>
          <cell r="Q38">
            <v>0</v>
          </cell>
          <cell r="R38">
            <v>0</v>
          </cell>
          <cell r="S38">
            <v>1</v>
          </cell>
          <cell r="T38">
            <v>1</v>
          </cell>
          <cell r="U38">
            <v>9</v>
          </cell>
          <cell r="V38">
            <v>14</v>
          </cell>
          <cell r="W38">
            <v>23</v>
          </cell>
          <cell r="X38">
            <v>0</v>
          </cell>
          <cell r="Y38">
            <v>0</v>
          </cell>
          <cell r="Z38">
            <v>37</v>
          </cell>
          <cell r="AA38">
            <v>0</v>
          </cell>
          <cell r="AB38">
            <v>0</v>
          </cell>
          <cell r="AC38">
            <v>20</v>
          </cell>
          <cell r="AD38">
            <v>494</v>
          </cell>
          <cell r="AE38">
            <v>120</v>
          </cell>
          <cell r="AF38">
            <v>0</v>
          </cell>
          <cell r="AG38">
            <v>0</v>
          </cell>
          <cell r="AH38">
            <v>16</v>
          </cell>
          <cell r="AI38">
            <v>77</v>
          </cell>
          <cell r="AJ38">
            <v>0</v>
          </cell>
          <cell r="AK38">
            <v>213</v>
          </cell>
          <cell r="AL38">
            <v>3</v>
          </cell>
          <cell r="AM38">
            <v>0</v>
          </cell>
          <cell r="AN38">
            <v>2</v>
          </cell>
          <cell r="AO38">
            <v>0</v>
          </cell>
          <cell r="AP38">
            <v>1</v>
          </cell>
          <cell r="AQ38">
            <v>0</v>
          </cell>
          <cell r="AR38">
            <v>0</v>
          </cell>
          <cell r="AS38">
            <v>5</v>
          </cell>
          <cell r="AT38">
            <v>0</v>
          </cell>
          <cell r="AU38">
            <v>0</v>
          </cell>
          <cell r="AV38">
            <v>0</v>
          </cell>
          <cell r="AW38">
            <v>7</v>
          </cell>
          <cell r="AX38">
            <v>15</v>
          </cell>
          <cell r="AY38">
            <v>231</v>
          </cell>
          <cell r="AZ38">
            <v>0</v>
          </cell>
          <cell r="BA38">
            <v>725</v>
          </cell>
          <cell r="BB38">
            <v>0</v>
          </cell>
          <cell r="BC38">
            <v>177</v>
          </cell>
          <cell r="BD38">
            <v>0</v>
          </cell>
          <cell r="BE38">
            <v>177</v>
          </cell>
          <cell r="BF38">
            <v>0</v>
          </cell>
          <cell r="BG38">
            <v>107</v>
          </cell>
          <cell r="BH38">
            <v>107</v>
          </cell>
          <cell r="BI38">
            <v>0</v>
          </cell>
          <cell r="BJ38">
            <v>0</v>
          </cell>
          <cell r="BK38">
            <v>0</v>
          </cell>
          <cell r="BL38">
            <v>9</v>
          </cell>
          <cell r="BM38">
            <v>0</v>
          </cell>
          <cell r="BN38">
            <v>139</v>
          </cell>
          <cell r="BO38">
            <v>130</v>
          </cell>
          <cell r="BP38">
            <v>0</v>
          </cell>
          <cell r="BQ38">
            <v>34</v>
          </cell>
          <cell r="BR38">
            <v>0</v>
          </cell>
          <cell r="BS38">
            <v>0</v>
          </cell>
          <cell r="BT38">
            <v>3</v>
          </cell>
          <cell r="BU38">
            <v>0</v>
          </cell>
          <cell r="BV38">
            <v>0</v>
          </cell>
          <cell r="BW38">
            <v>0</v>
          </cell>
          <cell r="BX38">
            <v>0</v>
          </cell>
          <cell r="BY38">
            <v>0</v>
          </cell>
          <cell r="BZ38">
            <v>0</v>
          </cell>
          <cell r="CA38">
            <v>0</v>
          </cell>
          <cell r="CB38">
            <v>460</v>
          </cell>
          <cell r="CC38">
            <v>0</v>
          </cell>
          <cell r="CD38">
            <v>0</v>
          </cell>
          <cell r="CE38">
            <v>0</v>
          </cell>
          <cell r="CF38">
            <v>0</v>
          </cell>
          <cell r="CG38">
            <v>0</v>
          </cell>
          <cell r="CH38">
            <v>0</v>
          </cell>
          <cell r="CI38">
            <v>0</v>
          </cell>
          <cell r="CJ38">
            <v>4</v>
          </cell>
          <cell r="CK38">
            <v>6</v>
          </cell>
          <cell r="CL38">
            <v>0</v>
          </cell>
          <cell r="CM38">
            <v>0</v>
          </cell>
          <cell r="CN38">
            <v>0</v>
          </cell>
          <cell r="CO38">
            <v>0</v>
          </cell>
          <cell r="CP38">
            <v>0</v>
          </cell>
          <cell r="CQ38">
            <v>10</v>
          </cell>
          <cell r="CR38">
            <v>470</v>
          </cell>
          <cell r="CS38">
            <v>0</v>
          </cell>
          <cell r="CT38">
            <v>70</v>
          </cell>
          <cell r="CU38">
            <v>0</v>
          </cell>
          <cell r="CV38">
            <v>6</v>
          </cell>
          <cell r="CW38">
            <v>0</v>
          </cell>
          <cell r="CX38">
            <v>0</v>
          </cell>
          <cell r="CY38">
            <v>0</v>
          </cell>
          <cell r="CZ38">
            <v>0</v>
          </cell>
          <cell r="DA38">
            <v>0</v>
          </cell>
          <cell r="DB38">
            <v>0</v>
          </cell>
          <cell r="DC38">
            <v>0</v>
          </cell>
          <cell r="DD38">
            <v>0</v>
          </cell>
          <cell r="DE38">
            <v>179</v>
          </cell>
          <cell r="DF38">
            <v>179</v>
          </cell>
          <cell r="DG38">
            <v>0</v>
          </cell>
          <cell r="DH38">
            <v>255</v>
          </cell>
          <cell r="DI38">
            <v>725</v>
          </cell>
          <cell r="DJ38">
            <v>0</v>
          </cell>
          <cell r="DK38">
            <v>0</v>
          </cell>
          <cell r="DL38">
            <v>70</v>
          </cell>
          <cell r="DM38">
            <v>0</v>
          </cell>
          <cell r="DN38">
            <v>6</v>
          </cell>
          <cell r="DO38">
            <v>179</v>
          </cell>
          <cell r="DP38">
            <v>77</v>
          </cell>
          <cell r="DQ38">
            <v>120</v>
          </cell>
          <cell r="DR38">
            <v>0</v>
          </cell>
          <cell r="DS38">
            <v>1</v>
          </cell>
          <cell r="DT38">
            <v>15</v>
          </cell>
          <cell r="DU38">
            <v>0</v>
          </cell>
          <cell r="DV38">
            <v>1</v>
          </cell>
          <cell r="DW38">
            <v>2</v>
          </cell>
          <cell r="DX38">
            <v>0</v>
          </cell>
          <cell r="DY38">
            <v>0</v>
          </cell>
          <cell r="DZ38">
            <v>0</v>
          </cell>
          <cell r="EA38">
            <v>0</v>
          </cell>
          <cell r="EB38">
            <v>0</v>
          </cell>
          <cell r="EC38">
            <v>0</v>
          </cell>
          <cell r="ED38">
            <v>0</v>
          </cell>
          <cell r="EE38">
            <v>13</v>
          </cell>
          <cell r="EF38">
            <v>0</v>
          </cell>
          <cell r="EG38">
            <v>0</v>
          </cell>
          <cell r="EH38">
            <v>0</v>
          </cell>
          <cell r="EI38">
            <v>107</v>
          </cell>
          <cell r="EJ38">
            <v>0</v>
          </cell>
          <cell r="EK38">
            <v>0</v>
          </cell>
          <cell r="EL38">
            <v>0</v>
          </cell>
          <cell r="EM38">
            <v>0</v>
          </cell>
          <cell r="EN38">
            <v>0</v>
          </cell>
          <cell r="EO38">
            <v>0</v>
          </cell>
          <cell r="EP38">
            <v>1</v>
          </cell>
          <cell r="EQ38">
            <v>0</v>
          </cell>
          <cell r="ER38">
            <v>0</v>
          </cell>
          <cell r="ES38">
            <v>0</v>
          </cell>
          <cell r="ET38">
            <v>0</v>
          </cell>
          <cell r="EU38">
            <v>2</v>
          </cell>
          <cell r="EV38">
            <v>0</v>
          </cell>
          <cell r="EW38">
            <v>0</v>
          </cell>
          <cell r="EX38" t="str">
            <v>K</v>
          </cell>
          <cell r="EY38" t="str">
            <v>Solutions Group</v>
          </cell>
          <cell r="EZ38">
            <v>0.8</v>
          </cell>
          <cell r="FA38">
            <v>0.8</v>
          </cell>
          <cell r="FB38">
            <v>0</v>
          </cell>
          <cell r="FC38">
            <v>0</v>
          </cell>
          <cell r="FD38">
            <v>0</v>
          </cell>
          <cell r="FE38">
            <v>0</v>
          </cell>
          <cell r="FH38">
            <v>205</v>
          </cell>
          <cell r="FI38">
            <v>4</v>
          </cell>
          <cell r="FJ38">
            <v>3</v>
          </cell>
          <cell r="FK38">
            <v>3</v>
          </cell>
          <cell r="FL38">
            <v>3</v>
          </cell>
          <cell r="FM38">
            <v>380</v>
          </cell>
          <cell r="FN38">
            <v>44</v>
          </cell>
          <cell r="FO38">
            <v>43</v>
          </cell>
          <cell r="FP38">
            <v>43</v>
          </cell>
          <cell r="FQ38">
            <v>23</v>
          </cell>
          <cell r="FR38">
            <v>105</v>
          </cell>
          <cell r="FS38">
            <v>100</v>
          </cell>
          <cell r="FT38">
            <v>219</v>
          </cell>
          <cell r="FU38">
            <v>161</v>
          </cell>
        </row>
        <row r="39">
          <cell r="A39" t="str">
            <v>00250</v>
          </cell>
          <cell r="B39" t="str">
            <v>四国インフ</v>
          </cell>
          <cell r="C39" t="str">
            <v>(株)富士通四国インフォテック</v>
          </cell>
          <cell r="D39" t="str">
            <v>Fujitsu Shikoku Infortec Ltd.</v>
          </cell>
          <cell r="E39">
            <v>5</v>
          </cell>
          <cell r="F39">
            <v>0</v>
          </cell>
          <cell r="G39">
            <v>5</v>
          </cell>
          <cell r="H39">
            <v>656</v>
          </cell>
          <cell r="I39">
            <v>63</v>
          </cell>
          <cell r="J39">
            <v>2275</v>
          </cell>
          <cell r="K39">
            <v>-11</v>
          </cell>
          <cell r="L39">
            <v>0</v>
          </cell>
          <cell r="M39">
            <v>0</v>
          </cell>
          <cell r="N39">
            <v>0</v>
          </cell>
          <cell r="O39">
            <v>0</v>
          </cell>
          <cell r="P39">
            <v>0</v>
          </cell>
          <cell r="Q39">
            <v>0</v>
          </cell>
          <cell r="R39">
            <v>0</v>
          </cell>
          <cell r="S39">
            <v>50</v>
          </cell>
          <cell r="T39">
            <v>50</v>
          </cell>
          <cell r="U39">
            <v>1</v>
          </cell>
          <cell r="V39">
            <v>65</v>
          </cell>
          <cell r="W39">
            <v>97</v>
          </cell>
          <cell r="X39">
            <v>0</v>
          </cell>
          <cell r="Y39">
            <v>2</v>
          </cell>
          <cell r="Z39">
            <v>164</v>
          </cell>
          <cell r="AA39">
            <v>0</v>
          </cell>
          <cell r="AB39">
            <v>0</v>
          </cell>
          <cell r="AC39">
            <v>78</v>
          </cell>
          <cell r="AD39">
            <v>3281</v>
          </cell>
          <cell r="AE39">
            <v>24</v>
          </cell>
          <cell r="AF39">
            <v>0</v>
          </cell>
          <cell r="AG39">
            <v>3</v>
          </cell>
          <cell r="AH39">
            <v>139</v>
          </cell>
          <cell r="AI39">
            <v>0</v>
          </cell>
          <cell r="AJ39">
            <v>4</v>
          </cell>
          <cell r="AK39">
            <v>170</v>
          </cell>
          <cell r="AL39">
            <v>26</v>
          </cell>
          <cell r="AM39">
            <v>0</v>
          </cell>
          <cell r="AN39">
            <v>20</v>
          </cell>
          <cell r="AO39">
            <v>0</v>
          </cell>
          <cell r="AP39">
            <v>0</v>
          </cell>
          <cell r="AQ39">
            <v>0</v>
          </cell>
          <cell r="AR39">
            <v>0</v>
          </cell>
          <cell r="AS39">
            <v>124</v>
          </cell>
          <cell r="AT39">
            <v>-8</v>
          </cell>
          <cell r="AU39">
            <v>0</v>
          </cell>
          <cell r="AV39">
            <v>0</v>
          </cell>
          <cell r="AW39">
            <v>221</v>
          </cell>
          <cell r="AX39">
            <v>357</v>
          </cell>
          <cell r="AY39">
            <v>553</v>
          </cell>
          <cell r="AZ39">
            <v>0</v>
          </cell>
          <cell r="BA39">
            <v>3834</v>
          </cell>
          <cell r="BB39">
            <v>0</v>
          </cell>
          <cell r="BC39">
            <v>1574</v>
          </cell>
          <cell r="BD39">
            <v>5</v>
          </cell>
          <cell r="BE39">
            <v>1569</v>
          </cell>
          <cell r="BF39">
            <v>0</v>
          </cell>
          <cell r="BG39">
            <v>0</v>
          </cell>
          <cell r="BH39">
            <v>0</v>
          </cell>
          <cell r="BI39">
            <v>0</v>
          </cell>
          <cell r="BJ39">
            <v>0</v>
          </cell>
          <cell r="BK39">
            <v>0</v>
          </cell>
          <cell r="BL39">
            <v>31</v>
          </cell>
          <cell r="BM39">
            <v>0</v>
          </cell>
          <cell r="BN39">
            <v>355</v>
          </cell>
          <cell r="BO39">
            <v>324</v>
          </cell>
          <cell r="BP39">
            <v>0</v>
          </cell>
          <cell r="BQ39">
            <v>154</v>
          </cell>
          <cell r="BR39">
            <v>5</v>
          </cell>
          <cell r="BS39">
            <v>6</v>
          </cell>
          <cell r="BT39">
            <v>7</v>
          </cell>
          <cell r="BU39">
            <v>0</v>
          </cell>
          <cell r="BV39">
            <v>0</v>
          </cell>
          <cell r="BW39">
            <v>0</v>
          </cell>
          <cell r="BX39">
            <v>0</v>
          </cell>
          <cell r="BY39">
            <v>0</v>
          </cell>
          <cell r="BZ39">
            <v>0</v>
          </cell>
          <cell r="CA39">
            <v>0</v>
          </cell>
          <cell r="CB39">
            <v>2101</v>
          </cell>
          <cell r="CC39">
            <v>0</v>
          </cell>
          <cell r="CD39">
            <v>0</v>
          </cell>
          <cell r="CE39">
            <v>0</v>
          </cell>
          <cell r="CF39">
            <v>0</v>
          </cell>
          <cell r="CG39">
            <v>0</v>
          </cell>
          <cell r="CH39">
            <v>0</v>
          </cell>
          <cell r="CI39">
            <v>0</v>
          </cell>
          <cell r="CJ39">
            <v>666</v>
          </cell>
          <cell r="CK39">
            <v>0</v>
          </cell>
          <cell r="CL39">
            <v>0</v>
          </cell>
          <cell r="CM39">
            <v>0</v>
          </cell>
          <cell r="CN39">
            <v>0</v>
          </cell>
          <cell r="CO39">
            <v>0</v>
          </cell>
          <cell r="CP39">
            <v>0</v>
          </cell>
          <cell r="CQ39">
            <v>666</v>
          </cell>
          <cell r="CR39">
            <v>2767</v>
          </cell>
          <cell r="CS39">
            <v>0</v>
          </cell>
          <cell r="CT39">
            <v>50</v>
          </cell>
          <cell r="CU39">
            <v>0</v>
          </cell>
          <cell r="CV39">
            <v>14</v>
          </cell>
          <cell r="CW39">
            <v>0</v>
          </cell>
          <cell r="CX39">
            <v>0</v>
          </cell>
          <cell r="CY39">
            <v>0</v>
          </cell>
          <cell r="CZ39">
            <v>0</v>
          </cell>
          <cell r="DA39">
            <v>0</v>
          </cell>
          <cell r="DB39">
            <v>0</v>
          </cell>
          <cell r="DC39">
            <v>0</v>
          </cell>
          <cell r="DD39">
            <v>0</v>
          </cell>
          <cell r="DE39">
            <v>1003</v>
          </cell>
          <cell r="DF39">
            <v>1003</v>
          </cell>
          <cell r="DG39">
            <v>0</v>
          </cell>
          <cell r="DH39">
            <v>1067</v>
          </cell>
          <cell r="DI39">
            <v>3834</v>
          </cell>
          <cell r="DJ39">
            <v>0</v>
          </cell>
          <cell r="DK39">
            <v>0</v>
          </cell>
          <cell r="DL39">
            <v>50</v>
          </cell>
          <cell r="DM39">
            <v>0</v>
          </cell>
          <cell r="DN39">
            <v>14</v>
          </cell>
          <cell r="DO39">
            <v>1003</v>
          </cell>
          <cell r="DP39">
            <v>0</v>
          </cell>
          <cell r="DQ39">
            <v>24</v>
          </cell>
          <cell r="DR39">
            <v>3</v>
          </cell>
          <cell r="DS39">
            <v>1</v>
          </cell>
          <cell r="DT39">
            <v>138</v>
          </cell>
          <cell r="DU39">
            <v>4</v>
          </cell>
          <cell r="DV39">
            <v>16</v>
          </cell>
          <cell r="DW39">
            <v>10</v>
          </cell>
          <cell r="DX39">
            <v>0</v>
          </cell>
          <cell r="DY39">
            <v>0</v>
          </cell>
          <cell r="DZ39">
            <v>0</v>
          </cell>
          <cell r="EA39">
            <v>0</v>
          </cell>
          <cell r="EB39">
            <v>0</v>
          </cell>
          <cell r="EC39">
            <v>0</v>
          </cell>
          <cell r="ED39">
            <v>0</v>
          </cell>
          <cell r="EE39">
            <v>62</v>
          </cell>
          <cell r="EF39">
            <v>32</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20</v>
          </cell>
          <cell r="EV39">
            <v>0</v>
          </cell>
          <cell r="EW39">
            <v>0</v>
          </cell>
          <cell r="EX39" t="str">
            <v>K</v>
          </cell>
          <cell r="EY39" t="str">
            <v>Solutions Group</v>
          </cell>
          <cell r="EZ39">
            <v>1</v>
          </cell>
          <cell r="FA39">
            <v>1</v>
          </cell>
          <cell r="FB39">
            <v>0</v>
          </cell>
          <cell r="FC39">
            <v>0</v>
          </cell>
          <cell r="FD39">
            <v>0</v>
          </cell>
          <cell r="FE39">
            <v>0</v>
          </cell>
          <cell r="FH39">
            <v>1639</v>
          </cell>
          <cell r="FI39">
            <v>14</v>
          </cell>
          <cell r="FJ39">
            <v>-15</v>
          </cell>
          <cell r="FK39">
            <v>-15</v>
          </cell>
          <cell r="FL39">
            <v>-12</v>
          </cell>
          <cell r="FM39">
            <v>2277</v>
          </cell>
          <cell r="FN39">
            <v>70</v>
          </cell>
          <cell r="FO39">
            <v>38</v>
          </cell>
          <cell r="FP39">
            <v>38</v>
          </cell>
          <cell r="FQ39">
            <v>31</v>
          </cell>
          <cell r="FR39">
            <v>1257</v>
          </cell>
          <cell r="FS39">
            <v>382</v>
          </cell>
          <cell r="FT39">
            <v>1818</v>
          </cell>
          <cell r="FU39">
            <v>459</v>
          </cell>
        </row>
        <row r="40">
          <cell r="A40" t="str">
            <v>00260</v>
          </cell>
          <cell r="B40" t="str">
            <v>研  究  所</v>
          </cell>
          <cell r="C40" t="str">
            <v>(株)富士通研究所</v>
          </cell>
          <cell r="D40" t="str">
            <v>Fujitsu Laboratories Ltd.</v>
          </cell>
          <cell r="E40">
            <v>9</v>
          </cell>
          <cell r="F40">
            <v>0</v>
          </cell>
          <cell r="G40">
            <v>9</v>
          </cell>
          <cell r="H40">
            <v>0</v>
          </cell>
          <cell r="I40">
            <v>0</v>
          </cell>
          <cell r="J40">
            <v>0</v>
          </cell>
          <cell r="K40">
            <v>0</v>
          </cell>
          <cell r="L40">
            <v>0</v>
          </cell>
          <cell r="M40">
            <v>0</v>
          </cell>
          <cell r="N40">
            <v>0</v>
          </cell>
          <cell r="O40">
            <v>0</v>
          </cell>
          <cell r="P40">
            <v>0</v>
          </cell>
          <cell r="Q40">
            <v>0</v>
          </cell>
          <cell r="R40">
            <v>0</v>
          </cell>
          <cell r="S40">
            <v>8241</v>
          </cell>
          <cell r="T40">
            <v>8241</v>
          </cell>
          <cell r="U40">
            <v>27</v>
          </cell>
          <cell r="V40">
            <v>0</v>
          </cell>
          <cell r="W40">
            <v>0</v>
          </cell>
          <cell r="X40">
            <v>0</v>
          </cell>
          <cell r="Y40">
            <v>127</v>
          </cell>
          <cell r="Z40">
            <v>127</v>
          </cell>
          <cell r="AA40">
            <v>0</v>
          </cell>
          <cell r="AB40">
            <v>0</v>
          </cell>
          <cell r="AC40">
            <v>527</v>
          </cell>
          <cell r="AD40">
            <v>8931</v>
          </cell>
          <cell r="AE40">
            <v>10923</v>
          </cell>
          <cell r="AF40">
            <v>9299</v>
          </cell>
          <cell r="AG40">
            <v>0</v>
          </cell>
          <cell r="AH40">
            <v>7226</v>
          </cell>
          <cell r="AI40">
            <v>0</v>
          </cell>
          <cell r="AJ40">
            <v>2</v>
          </cell>
          <cell r="AK40">
            <v>27450</v>
          </cell>
          <cell r="AL40">
            <v>1694</v>
          </cell>
          <cell r="AM40">
            <v>0</v>
          </cell>
          <cell r="AN40">
            <v>685</v>
          </cell>
          <cell r="AO40">
            <v>0</v>
          </cell>
          <cell r="AP40">
            <v>0</v>
          </cell>
          <cell r="AQ40">
            <v>0</v>
          </cell>
          <cell r="AR40">
            <v>0</v>
          </cell>
          <cell r="AS40">
            <v>6</v>
          </cell>
          <cell r="AT40">
            <v>0</v>
          </cell>
          <cell r="AU40">
            <v>0</v>
          </cell>
          <cell r="AV40">
            <v>0</v>
          </cell>
          <cell r="AW40">
            <v>810</v>
          </cell>
          <cell r="AX40">
            <v>1501</v>
          </cell>
          <cell r="AY40">
            <v>30645</v>
          </cell>
          <cell r="AZ40">
            <v>0</v>
          </cell>
          <cell r="BA40">
            <v>39576</v>
          </cell>
          <cell r="BB40">
            <v>0</v>
          </cell>
          <cell r="BC40">
            <v>12624</v>
          </cell>
          <cell r="BD40">
            <v>10253</v>
          </cell>
          <cell r="BE40">
            <v>2371</v>
          </cell>
          <cell r="BF40">
            <v>0</v>
          </cell>
          <cell r="BG40">
            <v>6165</v>
          </cell>
          <cell r="BH40">
            <v>6165</v>
          </cell>
          <cell r="BI40">
            <v>1253</v>
          </cell>
          <cell r="BJ40">
            <v>0</v>
          </cell>
          <cell r="BK40">
            <v>0</v>
          </cell>
          <cell r="BL40">
            <v>418</v>
          </cell>
          <cell r="BM40">
            <v>0</v>
          </cell>
          <cell r="BN40">
            <v>3886</v>
          </cell>
          <cell r="BO40">
            <v>3468</v>
          </cell>
          <cell r="BP40">
            <v>10</v>
          </cell>
          <cell r="BQ40">
            <v>87</v>
          </cell>
          <cell r="BR40">
            <v>26</v>
          </cell>
          <cell r="BS40">
            <v>0</v>
          </cell>
          <cell r="BT40">
            <v>0</v>
          </cell>
          <cell r="BU40">
            <v>0</v>
          </cell>
          <cell r="BV40">
            <v>0</v>
          </cell>
          <cell r="BW40">
            <v>0</v>
          </cell>
          <cell r="BX40">
            <v>0</v>
          </cell>
          <cell r="BY40">
            <v>0</v>
          </cell>
          <cell r="BZ40">
            <v>0</v>
          </cell>
          <cell r="CA40">
            <v>0</v>
          </cell>
          <cell r="CB40">
            <v>24051</v>
          </cell>
          <cell r="CC40">
            <v>0</v>
          </cell>
          <cell r="CD40">
            <v>3570</v>
          </cell>
          <cell r="CE40">
            <v>0</v>
          </cell>
          <cell r="CF40">
            <v>23</v>
          </cell>
          <cell r="CG40">
            <v>23</v>
          </cell>
          <cell r="CH40">
            <v>0</v>
          </cell>
          <cell r="CI40">
            <v>0</v>
          </cell>
          <cell r="CJ40">
            <v>2360</v>
          </cell>
          <cell r="CK40">
            <v>451</v>
          </cell>
          <cell r="CL40">
            <v>0</v>
          </cell>
          <cell r="CM40">
            <v>0</v>
          </cell>
          <cell r="CN40">
            <v>123</v>
          </cell>
          <cell r="CO40">
            <v>0</v>
          </cell>
          <cell r="CP40">
            <v>0</v>
          </cell>
          <cell r="CQ40">
            <v>6527</v>
          </cell>
          <cell r="CR40">
            <v>30578</v>
          </cell>
          <cell r="CS40">
            <v>0</v>
          </cell>
          <cell r="CT40">
            <v>5000</v>
          </cell>
          <cell r="CU40">
            <v>0</v>
          </cell>
          <cell r="CV40">
            <v>0</v>
          </cell>
          <cell r="CW40">
            <v>0</v>
          </cell>
          <cell r="CX40">
            <v>0</v>
          </cell>
          <cell r="CY40">
            <v>0</v>
          </cell>
          <cell r="CZ40">
            <v>0</v>
          </cell>
          <cell r="DA40">
            <v>0</v>
          </cell>
          <cell r="DB40">
            <v>0</v>
          </cell>
          <cell r="DC40">
            <v>0</v>
          </cell>
          <cell r="DD40">
            <v>0</v>
          </cell>
          <cell r="DE40">
            <v>3998</v>
          </cell>
          <cell r="DF40">
            <v>3998</v>
          </cell>
          <cell r="DG40">
            <v>0</v>
          </cell>
          <cell r="DH40">
            <v>8998</v>
          </cell>
          <cell r="DI40">
            <v>39576</v>
          </cell>
          <cell r="DJ40">
            <v>0</v>
          </cell>
          <cell r="DK40">
            <v>0</v>
          </cell>
          <cell r="DL40">
            <v>5000</v>
          </cell>
          <cell r="DM40">
            <v>0</v>
          </cell>
          <cell r="DN40">
            <v>0</v>
          </cell>
          <cell r="DO40">
            <v>3998</v>
          </cell>
          <cell r="DP40">
            <v>0</v>
          </cell>
          <cell r="DQ40">
            <v>10923</v>
          </cell>
          <cell r="DR40">
            <v>9299</v>
          </cell>
          <cell r="DS40">
            <v>0</v>
          </cell>
          <cell r="DT40">
            <v>7226</v>
          </cell>
          <cell r="DU40">
            <v>2</v>
          </cell>
          <cell r="DV40">
            <v>1687</v>
          </cell>
          <cell r="DW40">
            <v>7</v>
          </cell>
          <cell r="DX40">
            <v>0</v>
          </cell>
          <cell r="DY40">
            <v>0</v>
          </cell>
          <cell r="DZ40">
            <v>0</v>
          </cell>
          <cell r="EA40">
            <v>0</v>
          </cell>
          <cell r="EB40">
            <v>0</v>
          </cell>
          <cell r="EC40">
            <v>0</v>
          </cell>
          <cell r="ED40">
            <v>0</v>
          </cell>
          <cell r="EE40">
            <v>0</v>
          </cell>
          <cell r="EF40">
            <v>0</v>
          </cell>
          <cell r="EG40">
            <v>0</v>
          </cell>
          <cell r="EH40">
            <v>0</v>
          </cell>
          <cell r="EI40">
            <v>6165</v>
          </cell>
          <cell r="EJ40">
            <v>0</v>
          </cell>
          <cell r="EK40">
            <v>3000</v>
          </cell>
          <cell r="EL40">
            <v>1823</v>
          </cell>
          <cell r="EM40">
            <v>0</v>
          </cell>
          <cell r="EN40">
            <v>0</v>
          </cell>
          <cell r="EO40">
            <v>0</v>
          </cell>
          <cell r="EP40">
            <v>0</v>
          </cell>
          <cell r="EQ40">
            <v>0</v>
          </cell>
          <cell r="ER40">
            <v>0</v>
          </cell>
          <cell r="ES40">
            <v>16</v>
          </cell>
          <cell r="ET40">
            <v>0</v>
          </cell>
          <cell r="EU40">
            <v>685</v>
          </cell>
          <cell r="EV40">
            <v>0</v>
          </cell>
          <cell r="EW40">
            <v>0</v>
          </cell>
          <cell r="EX40" t="str">
            <v>Y</v>
          </cell>
          <cell r="EY40" t="str">
            <v>Other</v>
          </cell>
          <cell r="EZ40">
            <v>1</v>
          </cell>
          <cell r="FA40">
            <v>1</v>
          </cell>
          <cell r="FB40">
            <v>0</v>
          </cell>
          <cell r="FC40">
            <v>0</v>
          </cell>
          <cell r="FD40">
            <v>0</v>
          </cell>
          <cell r="FE40">
            <v>0</v>
          </cell>
          <cell r="FH40">
            <v>10852</v>
          </cell>
          <cell r="FI40">
            <v>60</v>
          </cell>
          <cell r="FJ40">
            <v>49</v>
          </cell>
          <cell r="FK40">
            <v>49</v>
          </cell>
          <cell r="FL40">
            <v>17</v>
          </cell>
          <cell r="FM40">
            <v>11462</v>
          </cell>
          <cell r="FN40">
            <v>292</v>
          </cell>
          <cell r="FO40">
            <v>49</v>
          </cell>
          <cell r="FP40">
            <v>49</v>
          </cell>
          <cell r="FQ40">
            <v>17</v>
          </cell>
          <cell r="FR40">
            <v>5</v>
          </cell>
          <cell r="FS40">
            <v>10847</v>
          </cell>
          <cell r="FT40">
            <v>5</v>
          </cell>
          <cell r="FU40">
            <v>11457</v>
          </cell>
        </row>
        <row r="41">
          <cell r="A41" t="str">
            <v>00310</v>
          </cell>
          <cell r="B41" t="str">
            <v>Ｐ　Ｆ　Ｕ</v>
          </cell>
          <cell r="C41" t="str">
            <v>(株)ＰＦＵ</v>
          </cell>
          <cell r="D41" t="str">
            <v>PFU Ltd.</v>
          </cell>
          <cell r="E41">
            <v>1118</v>
          </cell>
          <cell r="F41">
            <v>0</v>
          </cell>
          <cell r="G41">
            <v>1118</v>
          </cell>
          <cell r="H41">
            <v>16832</v>
          </cell>
          <cell r="I41">
            <v>1185</v>
          </cell>
          <cell r="J41">
            <v>33716</v>
          </cell>
          <cell r="K41">
            <v>-77</v>
          </cell>
          <cell r="L41">
            <v>0</v>
          </cell>
          <cell r="M41">
            <v>0</v>
          </cell>
          <cell r="N41">
            <v>0</v>
          </cell>
          <cell r="O41">
            <v>0</v>
          </cell>
          <cell r="P41">
            <v>0</v>
          </cell>
          <cell r="Q41">
            <v>92</v>
          </cell>
          <cell r="R41">
            <v>0</v>
          </cell>
          <cell r="S41">
            <v>1290</v>
          </cell>
          <cell r="T41">
            <v>1290</v>
          </cell>
          <cell r="U41">
            <v>89</v>
          </cell>
          <cell r="V41">
            <v>4393</v>
          </cell>
          <cell r="W41">
            <v>4793</v>
          </cell>
          <cell r="X41">
            <v>6208</v>
          </cell>
          <cell r="Y41">
            <v>0</v>
          </cell>
          <cell r="Z41">
            <v>15394</v>
          </cell>
          <cell r="AA41">
            <v>28</v>
          </cell>
          <cell r="AB41">
            <v>0</v>
          </cell>
          <cell r="AC41">
            <v>1054</v>
          </cell>
          <cell r="AD41">
            <v>70721</v>
          </cell>
          <cell r="AE41">
            <v>7045</v>
          </cell>
          <cell r="AF41">
            <v>541</v>
          </cell>
          <cell r="AG41">
            <v>17</v>
          </cell>
          <cell r="AH41">
            <v>2609</v>
          </cell>
          <cell r="AI41">
            <v>5496</v>
          </cell>
          <cell r="AJ41">
            <v>1044</v>
          </cell>
          <cell r="AK41">
            <v>16752</v>
          </cell>
          <cell r="AL41">
            <v>3458</v>
          </cell>
          <cell r="AM41">
            <v>0</v>
          </cell>
          <cell r="AN41">
            <v>2419</v>
          </cell>
          <cell r="AO41">
            <v>0</v>
          </cell>
          <cell r="AP41">
            <v>16</v>
          </cell>
          <cell r="AQ41">
            <v>0</v>
          </cell>
          <cell r="AR41">
            <v>0</v>
          </cell>
          <cell r="AS41">
            <v>2992</v>
          </cell>
          <cell r="AT41">
            <v>-340</v>
          </cell>
          <cell r="AU41">
            <v>0</v>
          </cell>
          <cell r="AV41">
            <v>0</v>
          </cell>
          <cell r="AW41">
            <v>1367</v>
          </cell>
          <cell r="AX41">
            <v>6454</v>
          </cell>
          <cell r="AY41">
            <v>26664</v>
          </cell>
          <cell r="AZ41">
            <v>0</v>
          </cell>
          <cell r="BA41">
            <v>97385</v>
          </cell>
          <cell r="BB41">
            <v>0</v>
          </cell>
          <cell r="BC41">
            <v>22966</v>
          </cell>
          <cell r="BD41">
            <v>0</v>
          </cell>
          <cell r="BE41">
            <v>22966</v>
          </cell>
          <cell r="BF41">
            <v>0</v>
          </cell>
          <cell r="BG41">
            <v>200</v>
          </cell>
          <cell r="BH41">
            <v>200</v>
          </cell>
          <cell r="BI41">
            <v>0</v>
          </cell>
          <cell r="BJ41">
            <v>0</v>
          </cell>
          <cell r="BK41">
            <v>0</v>
          </cell>
          <cell r="BL41">
            <v>926</v>
          </cell>
          <cell r="BM41">
            <v>0</v>
          </cell>
          <cell r="BN41">
            <v>10245</v>
          </cell>
          <cell r="BO41">
            <v>9319</v>
          </cell>
          <cell r="BP41">
            <v>0</v>
          </cell>
          <cell r="BQ41">
            <v>2527</v>
          </cell>
          <cell r="BR41">
            <v>47</v>
          </cell>
          <cell r="BS41">
            <v>1101</v>
          </cell>
          <cell r="BT41">
            <v>111</v>
          </cell>
          <cell r="BU41">
            <v>0</v>
          </cell>
          <cell r="BV41">
            <v>62</v>
          </cell>
          <cell r="BW41">
            <v>0</v>
          </cell>
          <cell r="BX41">
            <v>0</v>
          </cell>
          <cell r="BY41">
            <v>0</v>
          </cell>
          <cell r="BZ41">
            <v>28</v>
          </cell>
          <cell r="CA41">
            <v>0</v>
          </cell>
          <cell r="CB41">
            <v>37287</v>
          </cell>
          <cell r="CC41">
            <v>0</v>
          </cell>
          <cell r="CD41">
            <v>0</v>
          </cell>
          <cell r="CE41">
            <v>0</v>
          </cell>
          <cell r="CF41">
            <v>8</v>
          </cell>
          <cell r="CG41">
            <v>8</v>
          </cell>
          <cell r="CH41">
            <v>63</v>
          </cell>
          <cell r="CI41">
            <v>0</v>
          </cell>
          <cell r="CJ41">
            <v>8469</v>
          </cell>
          <cell r="CK41">
            <v>207</v>
          </cell>
          <cell r="CL41">
            <v>0</v>
          </cell>
          <cell r="CM41">
            <v>0</v>
          </cell>
          <cell r="CN41">
            <v>0</v>
          </cell>
          <cell r="CO41">
            <v>0</v>
          </cell>
          <cell r="CP41">
            <v>0</v>
          </cell>
          <cell r="CQ41">
            <v>8747</v>
          </cell>
          <cell r="CR41">
            <v>46034</v>
          </cell>
          <cell r="CS41">
            <v>0</v>
          </cell>
          <cell r="CT41">
            <v>4980</v>
          </cell>
          <cell r="CU41">
            <v>3603</v>
          </cell>
          <cell r="CV41">
            <v>734</v>
          </cell>
          <cell r="CW41">
            <v>0</v>
          </cell>
          <cell r="CX41">
            <v>0</v>
          </cell>
          <cell r="CY41">
            <v>0</v>
          </cell>
          <cell r="CZ41">
            <v>0</v>
          </cell>
          <cell r="DA41">
            <v>0</v>
          </cell>
          <cell r="DB41">
            <v>0</v>
          </cell>
          <cell r="DC41">
            <v>0</v>
          </cell>
          <cell r="DD41">
            <v>0</v>
          </cell>
          <cell r="DE41">
            <v>41883</v>
          </cell>
          <cell r="DF41">
            <v>41883</v>
          </cell>
          <cell r="DG41">
            <v>151</v>
          </cell>
          <cell r="DH41">
            <v>51351</v>
          </cell>
          <cell r="DI41">
            <v>97385</v>
          </cell>
          <cell r="DJ41">
            <v>0</v>
          </cell>
          <cell r="DK41">
            <v>0</v>
          </cell>
          <cell r="DL41">
            <v>4980</v>
          </cell>
          <cell r="DM41">
            <v>3603</v>
          </cell>
          <cell r="DN41">
            <v>734</v>
          </cell>
          <cell r="DO41">
            <v>41883</v>
          </cell>
          <cell r="DP41">
            <v>5496</v>
          </cell>
          <cell r="DQ41">
            <v>7045</v>
          </cell>
          <cell r="DR41">
            <v>558</v>
          </cell>
          <cell r="DS41">
            <v>0</v>
          </cell>
          <cell r="DT41">
            <v>2609</v>
          </cell>
          <cell r="DU41">
            <v>1044</v>
          </cell>
          <cell r="DV41">
            <v>2562</v>
          </cell>
          <cell r="DW41">
            <v>896</v>
          </cell>
          <cell r="DX41">
            <v>0</v>
          </cell>
          <cell r="DY41">
            <v>0</v>
          </cell>
          <cell r="DZ41">
            <v>0</v>
          </cell>
          <cell r="EA41">
            <v>0</v>
          </cell>
          <cell r="EB41">
            <v>0</v>
          </cell>
          <cell r="EC41">
            <v>0</v>
          </cell>
          <cell r="ED41">
            <v>0</v>
          </cell>
          <cell r="EE41">
            <v>1490</v>
          </cell>
          <cell r="EF41">
            <v>570</v>
          </cell>
          <cell r="EG41">
            <v>0</v>
          </cell>
          <cell r="EH41">
            <v>0</v>
          </cell>
          <cell r="EI41">
            <v>0</v>
          </cell>
          <cell r="EJ41">
            <v>200</v>
          </cell>
          <cell r="EK41">
            <v>0</v>
          </cell>
          <cell r="EL41">
            <v>0</v>
          </cell>
          <cell r="EM41">
            <v>0</v>
          </cell>
          <cell r="EN41">
            <v>0</v>
          </cell>
          <cell r="EO41">
            <v>0</v>
          </cell>
          <cell r="EP41">
            <v>16</v>
          </cell>
          <cell r="EQ41">
            <v>0</v>
          </cell>
          <cell r="ER41">
            <v>0</v>
          </cell>
          <cell r="ES41">
            <v>0</v>
          </cell>
          <cell r="ET41">
            <v>266</v>
          </cell>
          <cell r="EU41">
            <v>2153</v>
          </cell>
          <cell r="EV41">
            <v>0</v>
          </cell>
          <cell r="EW41">
            <v>0</v>
          </cell>
          <cell r="EX41" t="str">
            <v>K</v>
          </cell>
          <cell r="EY41" t="str">
            <v>Solutions Group</v>
          </cell>
          <cell r="EZ41">
            <v>0.62193462499999996</v>
          </cell>
          <cell r="FA41">
            <v>0.62193462499999996</v>
          </cell>
          <cell r="FB41">
            <v>0</v>
          </cell>
          <cell r="FC41">
            <v>0</v>
          </cell>
          <cell r="FD41">
            <v>0</v>
          </cell>
          <cell r="FE41">
            <v>0</v>
          </cell>
          <cell r="FH41">
            <v>14674</v>
          </cell>
          <cell r="FI41">
            <v>-519</v>
          </cell>
          <cell r="FJ41">
            <v>-544</v>
          </cell>
          <cell r="FK41">
            <v>-544</v>
          </cell>
          <cell r="FL41">
            <v>-263</v>
          </cell>
          <cell r="FM41">
            <v>29521</v>
          </cell>
          <cell r="FN41">
            <v>1765</v>
          </cell>
          <cell r="FO41">
            <v>1511</v>
          </cell>
          <cell r="FP41">
            <v>1511</v>
          </cell>
          <cell r="FQ41">
            <v>850</v>
          </cell>
          <cell r="FR41">
            <v>8283</v>
          </cell>
          <cell r="FS41">
            <v>6391</v>
          </cell>
          <cell r="FT41">
            <v>17768</v>
          </cell>
          <cell r="FU41">
            <v>11753</v>
          </cell>
        </row>
        <row r="42">
          <cell r="A42" t="str">
            <v>00350</v>
          </cell>
          <cell r="B42" t="str">
            <v>テ　　　ン</v>
          </cell>
          <cell r="C42" t="str">
            <v>富士通テン(株)</v>
          </cell>
          <cell r="D42" t="str">
            <v>Fujitsu TEN Ltd.</v>
          </cell>
          <cell r="E42">
            <v>8345</v>
          </cell>
          <cell r="F42">
            <v>0</v>
          </cell>
          <cell r="G42">
            <v>8345</v>
          </cell>
          <cell r="H42">
            <v>0</v>
          </cell>
          <cell r="I42">
            <v>343</v>
          </cell>
          <cell r="J42">
            <v>29284</v>
          </cell>
          <cell r="K42">
            <v>-82</v>
          </cell>
          <cell r="L42">
            <v>0</v>
          </cell>
          <cell r="M42">
            <v>0</v>
          </cell>
          <cell r="N42">
            <v>0</v>
          </cell>
          <cell r="O42">
            <v>0</v>
          </cell>
          <cell r="P42">
            <v>0</v>
          </cell>
          <cell r="Q42">
            <v>6911</v>
          </cell>
          <cell r="R42">
            <v>210</v>
          </cell>
          <cell r="S42">
            <v>1569</v>
          </cell>
          <cell r="T42">
            <v>1779</v>
          </cell>
          <cell r="U42">
            <v>361</v>
          </cell>
          <cell r="V42">
            <v>4390</v>
          </cell>
          <cell r="W42">
            <v>1463</v>
          </cell>
          <cell r="X42">
            <v>3930</v>
          </cell>
          <cell r="Y42">
            <v>49</v>
          </cell>
          <cell r="Z42">
            <v>9832</v>
          </cell>
          <cell r="AA42">
            <v>0</v>
          </cell>
          <cell r="AB42">
            <v>0</v>
          </cell>
          <cell r="AC42">
            <v>1510</v>
          </cell>
          <cell r="AD42">
            <v>58283</v>
          </cell>
          <cell r="AE42">
            <v>5815</v>
          </cell>
          <cell r="AF42">
            <v>1508</v>
          </cell>
          <cell r="AG42">
            <v>103</v>
          </cell>
          <cell r="AH42">
            <v>3893</v>
          </cell>
          <cell r="AI42">
            <v>2725</v>
          </cell>
          <cell r="AJ42">
            <v>145</v>
          </cell>
          <cell r="AK42">
            <v>14189</v>
          </cell>
          <cell r="AL42">
            <v>1272</v>
          </cell>
          <cell r="AM42">
            <v>0</v>
          </cell>
          <cell r="AN42">
            <v>4421</v>
          </cell>
          <cell r="AO42">
            <v>1553</v>
          </cell>
          <cell r="AP42">
            <v>108</v>
          </cell>
          <cell r="AQ42">
            <v>0</v>
          </cell>
          <cell r="AR42">
            <v>0</v>
          </cell>
          <cell r="AS42">
            <v>721</v>
          </cell>
          <cell r="AT42">
            <v>-71</v>
          </cell>
          <cell r="AU42">
            <v>0</v>
          </cell>
          <cell r="AV42">
            <v>0</v>
          </cell>
          <cell r="AW42">
            <v>2557</v>
          </cell>
          <cell r="AX42">
            <v>9289</v>
          </cell>
          <cell r="AY42">
            <v>24750</v>
          </cell>
          <cell r="AZ42">
            <v>0</v>
          </cell>
          <cell r="BA42">
            <v>83033</v>
          </cell>
          <cell r="BB42">
            <v>1857</v>
          </cell>
          <cell r="BC42">
            <v>31286</v>
          </cell>
          <cell r="BD42">
            <v>0</v>
          </cell>
          <cell r="BE42">
            <v>31286</v>
          </cell>
          <cell r="BF42">
            <v>0</v>
          </cell>
          <cell r="BG42">
            <v>431</v>
          </cell>
          <cell r="BH42">
            <v>431</v>
          </cell>
          <cell r="BI42">
            <v>0</v>
          </cell>
          <cell r="BJ42">
            <v>0</v>
          </cell>
          <cell r="BK42">
            <v>0</v>
          </cell>
          <cell r="BL42">
            <v>0</v>
          </cell>
          <cell r="BM42">
            <v>0</v>
          </cell>
          <cell r="BN42">
            <v>8179</v>
          </cell>
          <cell r="BO42">
            <v>8179</v>
          </cell>
          <cell r="BP42">
            <v>0</v>
          </cell>
          <cell r="BQ42">
            <v>740</v>
          </cell>
          <cell r="BR42">
            <v>63</v>
          </cell>
          <cell r="BS42">
            <v>0</v>
          </cell>
          <cell r="BT42">
            <v>198</v>
          </cell>
          <cell r="BU42">
            <v>0</v>
          </cell>
          <cell r="BV42">
            <v>21</v>
          </cell>
          <cell r="BW42">
            <v>0</v>
          </cell>
          <cell r="BX42">
            <v>1136</v>
          </cell>
          <cell r="BY42">
            <v>0</v>
          </cell>
          <cell r="BZ42">
            <v>0</v>
          </cell>
          <cell r="CA42">
            <v>0</v>
          </cell>
          <cell r="CB42">
            <v>43911</v>
          </cell>
          <cell r="CC42">
            <v>0</v>
          </cell>
          <cell r="CD42">
            <v>0</v>
          </cell>
          <cell r="CE42">
            <v>0</v>
          </cell>
          <cell r="CF42">
            <v>0</v>
          </cell>
          <cell r="CG42">
            <v>0</v>
          </cell>
          <cell r="CH42">
            <v>0</v>
          </cell>
          <cell r="CI42">
            <v>0</v>
          </cell>
          <cell r="CJ42">
            <v>7846</v>
          </cell>
          <cell r="CK42">
            <v>169</v>
          </cell>
          <cell r="CL42">
            <v>0</v>
          </cell>
          <cell r="CM42">
            <v>0</v>
          </cell>
          <cell r="CN42">
            <v>0</v>
          </cell>
          <cell r="CO42">
            <v>0</v>
          </cell>
          <cell r="CP42">
            <v>0</v>
          </cell>
          <cell r="CQ42">
            <v>8015</v>
          </cell>
          <cell r="CR42">
            <v>51926</v>
          </cell>
          <cell r="CS42">
            <v>0</v>
          </cell>
          <cell r="CT42">
            <v>5300</v>
          </cell>
          <cell r="CU42">
            <v>5653</v>
          </cell>
          <cell r="CV42">
            <v>1325</v>
          </cell>
          <cell r="CW42">
            <v>0</v>
          </cell>
          <cell r="CX42">
            <v>0</v>
          </cell>
          <cell r="CY42">
            <v>0</v>
          </cell>
          <cell r="CZ42">
            <v>0</v>
          </cell>
          <cell r="DA42">
            <v>0</v>
          </cell>
          <cell r="DB42">
            <v>0</v>
          </cell>
          <cell r="DC42">
            <v>0</v>
          </cell>
          <cell r="DD42">
            <v>0</v>
          </cell>
          <cell r="DE42">
            <v>18131</v>
          </cell>
          <cell r="DF42">
            <v>18131</v>
          </cell>
          <cell r="DG42">
            <v>698</v>
          </cell>
          <cell r="DH42">
            <v>31107</v>
          </cell>
          <cell r="DI42">
            <v>83033</v>
          </cell>
          <cell r="DJ42">
            <v>0</v>
          </cell>
          <cell r="DK42">
            <v>0</v>
          </cell>
          <cell r="DL42">
            <v>5300</v>
          </cell>
          <cell r="DM42">
            <v>5653</v>
          </cell>
          <cell r="DN42">
            <v>1325</v>
          </cell>
          <cell r="DO42">
            <v>18131</v>
          </cell>
          <cell r="DP42">
            <v>2725</v>
          </cell>
          <cell r="DQ42">
            <v>5815</v>
          </cell>
          <cell r="DR42">
            <v>1611</v>
          </cell>
          <cell r="DS42">
            <v>0</v>
          </cell>
          <cell r="DT42">
            <v>3893</v>
          </cell>
          <cell r="DU42">
            <v>145</v>
          </cell>
          <cell r="DV42">
            <v>1224</v>
          </cell>
          <cell r="DW42">
            <v>48</v>
          </cell>
          <cell r="DX42">
            <v>0</v>
          </cell>
          <cell r="DY42">
            <v>0</v>
          </cell>
          <cell r="DZ42">
            <v>0</v>
          </cell>
          <cell r="EA42">
            <v>0</v>
          </cell>
          <cell r="EB42">
            <v>0</v>
          </cell>
          <cell r="EC42">
            <v>0</v>
          </cell>
          <cell r="ED42">
            <v>0</v>
          </cell>
          <cell r="EE42">
            <v>0</v>
          </cell>
          <cell r="EF42">
            <v>59</v>
          </cell>
          <cell r="EG42">
            <v>0</v>
          </cell>
          <cell r="EH42">
            <v>0</v>
          </cell>
          <cell r="EI42">
            <v>0</v>
          </cell>
          <cell r="EJ42">
            <v>431</v>
          </cell>
          <cell r="EK42">
            <v>0</v>
          </cell>
          <cell r="EL42">
            <v>0</v>
          </cell>
          <cell r="EM42">
            <v>0</v>
          </cell>
          <cell r="EN42">
            <v>0</v>
          </cell>
          <cell r="EO42">
            <v>0</v>
          </cell>
          <cell r="EP42">
            <v>108</v>
          </cell>
          <cell r="EQ42">
            <v>0</v>
          </cell>
          <cell r="ER42">
            <v>0</v>
          </cell>
          <cell r="ES42">
            <v>0</v>
          </cell>
          <cell r="ET42">
            <v>60</v>
          </cell>
          <cell r="EU42">
            <v>4361</v>
          </cell>
          <cell r="EV42">
            <v>0</v>
          </cell>
          <cell r="EW42">
            <v>1553</v>
          </cell>
          <cell r="EX42" t="str">
            <v>W</v>
          </cell>
          <cell r="EY42" t="str">
            <v>Ten</v>
          </cell>
          <cell r="EZ42">
            <v>0.55000000000000004</v>
          </cell>
          <cell r="FA42">
            <v>0.55000000000000004</v>
          </cell>
          <cell r="FB42">
            <v>0</v>
          </cell>
          <cell r="FC42">
            <v>0</v>
          </cell>
          <cell r="FD42">
            <v>0</v>
          </cell>
          <cell r="FE42">
            <v>0</v>
          </cell>
          <cell r="FH42">
            <v>35722</v>
          </cell>
          <cell r="FI42">
            <v>119</v>
          </cell>
          <cell r="FJ42">
            <v>47</v>
          </cell>
          <cell r="FK42">
            <v>47</v>
          </cell>
          <cell r="FL42">
            <v>28</v>
          </cell>
          <cell r="FM42">
            <v>40638</v>
          </cell>
          <cell r="FN42">
            <v>1000</v>
          </cell>
          <cell r="FO42">
            <v>721</v>
          </cell>
          <cell r="FP42">
            <v>721</v>
          </cell>
          <cell r="FQ42">
            <v>464</v>
          </cell>
          <cell r="FR42">
            <v>35533</v>
          </cell>
          <cell r="FS42">
            <v>189</v>
          </cell>
          <cell r="FT42">
            <v>40415</v>
          </cell>
          <cell r="FU42">
            <v>223</v>
          </cell>
        </row>
        <row r="43">
          <cell r="A43" t="str">
            <v>00360</v>
          </cell>
          <cell r="B43" t="str">
            <v>デバイス</v>
          </cell>
          <cell r="C43" t="str">
            <v>富士通デバイス(株)</v>
          </cell>
          <cell r="D43" t="str">
            <v>Fujitsu Devices Ltd.</v>
          </cell>
          <cell r="E43">
            <v>2019</v>
          </cell>
          <cell r="F43">
            <v>0</v>
          </cell>
          <cell r="G43">
            <v>2019</v>
          </cell>
          <cell r="H43">
            <v>1228</v>
          </cell>
          <cell r="I43">
            <v>3035</v>
          </cell>
          <cell r="J43">
            <v>47691</v>
          </cell>
          <cell r="K43">
            <v>-460</v>
          </cell>
          <cell r="L43">
            <v>1000</v>
          </cell>
          <cell r="M43">
            <v>0</v>
          </cell>
          <cell r="N43">
            <v>1000</v>
          </cell>
          <cell r="O43">
            <v>0</v>
          </cell>
          <cell r="P43">
            <v>0</v>
          </cell>
          <cell r="Q43">
            <v>0</v>
          </cell>
          <cell r="R43">
            <v>0</v>
          </cell>
          <cell r="S43">
            <v>659</v>
          </cell>
          <cell r="T43">
            <v>659</v>
          </cell>
          <cell r="U43">
            <v>52</v>
          </cell>
          <cell r="V43">
            <v>5414</v>
          </cell>
          <cell r="W43">
            <v>463</v>
          </cell>
          <cell r="X43">
            <v>124</v>
          </cell>
          <cell r="Y43">
            <v>0</v>
          </cell>
          <cell r="Z43">
            <v>6001</v>
          </cell>
          <cell r="AA43">
            <v>0</v>
          </cell>
          <cell r="AB43">
            <v>0</v>
          </cell>
          <cell r="AC43">
            <v>589</v>
          </cell>
          <cell r="AD43">
            <v>61814</v>
          </cell>
          <cell r="AE43">
            <v>420</v>
          </cell>
          <cell r="AF43">
            <v>70</v>
          </cell>
          <cell r="AG43">
            <v>0</v>
          </cell>
          <cell r="AH43">
            <v>329</v>
          </cell>
          <cell r="AI43">
            <v>560</v>
          </cell>
          <cell r="AJ43">
            <v>0</v>
          </cell>
          <cell r="AK43">
            <v>1379</v>
          </cell>
          <cell r="AL43">
            <v>206</v>
          </cell>
          <cell r="AM43">
            <v>0</v>
          </cell>
          <cell r="AN43">
            <v>590</v>
          </cell>
          <cell r="AO43">
            <v>0</v>
          </cell>
          <cell r="AP43">
            <v>28</v>
          </cell>
          <cell r="AQ43">
            <v>0</v>
          </cell>
          <cell r="AR43">
            <v>0</v>
          </cell>
          <cell r="AS43">
            <v>1065</v>
          </cell>
          <cell r="AT43">
            <v>0</v>
          </cell>
          <cell r="AU43">
            <v>0</v>
          </cell>
          <cell r="AV43">
            <v>0</v>
          </cell>
          <cell r="AW43">
            <v>176</v>
          </cell>
          <cell r="AX43">
            <v>1859</v>
          </cell>
          <cell r="AY43">
            <v>3444</v>
          </cell>
          <cell r="AZ43">
            <v>0</v>
          </cell>
          <cell r="BA43">
            <v>65258</v>
          </cell>
          <cell r="BB43">
            <v>0</v>
          </cell>
          <cell r="BC43">
            <v>39037</v>
          </cell>
          <cell r="BD43">
            <v>0</v>
          </cell>
          <cell r="BE43">
            <v>39037</v>
          </cell>
          <cell r="BF43">
            <v>0</v>
          </cell>
          <cell r="BG43">
            <v>0</v>
          </cell>
          <cell r="BH43">
            <v>0</v>
          </cell>
          <cell r="BI43">
            <v>0</v>
          </cell>
          <cell r="BJ43">
            <v>0</v>
          </cell>
          <cell r="BK43">
            <v>0</v>
          </cell>
          <cell r="BL43">
            <v>225</v>
          </cell>
          <cell r="BM43">
            <v>0</v>
          </cell>
          <cell r="BN43">
            <v>1074</v>
          </cell>
          <cell r="BO43">
            <v>849</v>
          </cell>
          <cell r="BP43">
            <v>0</v>
          </cell>
          <cell r="BQ43">
            <v>641</v>
          </cell>
          <cell r="BR43">
            <v>18</v>
          </cell>
          <cell r="BS43">
            <v>7</v>
          </cell>
          <cell r="BT43">
            <v>7</v>
          </cell>
          <cell r="BU43">
            <v>21</v>
          </cell>
          <cell r="BV43">
            <v>0</v>
          </cell>
          <cell r="BW43">
            <v>0</v>
          </cell>
          <cell r="BX43">
            <v>0</v>
          </cell>
          <cell r="BY43">
            <v>0</v>
          </cell>
          <cell r="BZ43">
            <v>0</v>
          </cell>
          <cell r="CA43">
            <v>0</v>
          </cell>
          <cell r="CB43">
            <v>40805</v>
          </cell>
          <cell r="CC43">
            <v>0</v>
          </cell>
          <cell r="CD43">
            <v>0</v>
          </cell>
          <cell r="CE43">
            <v>0</v>
          </cell>
          <cell r="CF43">
            <v>0</v>
          </cell>
          <cell r="CG43">
            <v>0</v>
          </cell>
          <cell r="CH43">
            <v>0</v>
          </cell>
          <cell r="CI43">
            <v>0</v>
          </cell>
          <cell r="CJ43">
            <v>671</v>
          </cell>
          <cell r="CK43">
            <v>126</v>
          </cell>
          <cell r="CL43">
            <v>0</v>
          </cell>
          <cell r="CM43">
            <v>0</v>
          </cell>
          <cell r="CN43">
            <v>0</v>
          </cell>
          <cell r="CO43">
            <v>0</v>
          </cell>
          <cell r="CP43">
            <v>0</v>
          </cell>
          <cell r="CQ43">
            <v>797</v>
          </cell>
          <cell r="CR43">
            <v>41602</v>
          </cell>
          <cell r="CS43">
            <v>0</v>
          </cell>
          <cell r="CT43">
            <v>3646</v>
          </cell>
          <cell r="CU43">
            <v>4195</v>
          </cell>
          <cell r="CV43">
            <v>326</v>
          </cell>
          <cell r="CW43">
            <v>0</v>
          </cell>
          <cell r="CX43">
            <v>0</v>
          </cell>
          <cell r="CY43">
            <v>0</v>
          </cell>
          <cell r="CZ43">
            <v>0</v>
          </cell>
          <cell r="DA43">
            <v>0</v>
          </cell>
          <cell r="DB43">
            <v>0</v>
          </cell>
          <cell r="DC43">
            <v>0</v>
          </cell>
          <cell r="DD43">
            <v>0</v>
          </cell>
          <cell r="DE43">
            <v>15465</v>
          </cell>
          <cell r="DF43">
            <v>15465</v>
          </cell>
          <cell r="DG43">
            <v>24</v>
          </cell>
          <cell r="DH43">
            <v>23656</v>
          </cell>
          <cell r="DI43">
            <v>65258</v>
          </cell>
          <cell r="DJ43">
            <v>0</v>
          </cell>
          <cell r="DK43">
            <v>0</v>
          </cell>
          <cell r="DL43">
            <v>3646</v>
          </cell>
          <cell r="DM43">
            <v>4195</v>
          </cell>
          <cell r="DN43">
            <v>326</v>
          </cell>
          <cell r="DO43">
            <v>15465</v>
          </cell>
          <cell r="DP43">
            <v>560</v>
          </cell>
          <cell r="DQ43">
            <v>420</v>
          </cell>
          <cell r="DR43">
            <v>70</v>
          </cell>
          <cell r="DS43">
            <v>45</v>
          </cell>
          <cell r="DT43">
            <v>284</v>
          </cell>
          <cell r="DU43">
            <v>0</v>
          </cell>
          <cell r="DV43">
            <v>170</v>
          </cell>
          <cell r="DW43">
            <v>36</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28</v>
          </cell>
          <cell r="EQ43">
            <v>0</v>
          </cell>
          <cell r="ER43">
            <v>0</v>
          </cell>
          <cell r="ES43">
            <v>0</v>
          </cell>
          <cell r="ET43">
            <v>0</v>
          </cell>
          <cell r="EU43">
            <v>590</v>
          </cell>
          <cell r="EV43">
            <v>0</v>
          </cell>
          <cell r="EW43">
            <v>0</v>
          </cell>
          <cell r="EX43" t="str">
            <v>P</v>
          </cell>
          <cell r="EY43" t="str">
            <v>Electronic Devices Group</v>
          </cell>
          <cell r="EZ43">
            <v>0.66739643199999998</v>
          </cell>
          <cell r="FA43">
            <v>0.66739643199999998</v>
          </cell>
          <cell r="FB43">
            <v>0</v>
          </cell>
          <cell r="FC43">
            <v>0</v>
          </cell>
          <cell r="FD43">
            <v>0</v>
          </cell>
          <cell r="FE43">
            <v>0</v>
          </cell>
          <cell r="FH43">
            <v>34919</v>
          </cell>
          <cell r="FI43">
            <v>394</v>
          </cell>
          <cell r="FJ43">
            <v>414</v>
          </cell>
          <cell r="FK43">
            <v>414</v>
          </cell>
          <cell r="FL43">
            <v>223</v>
          </cell>
          <cell r="FM43">
            <v>38301</v>
          </cell>
          <cell r="FN43">
            <v>908</v>
          </cell>
          <cell r="FO43">
            <v>866</v>
          </cell>
          <cell r="FP43">
            <v>866</v>
          </cell>
          <cell r="FQ43">
            <v>485</v>
          </cell>
          <cell r="FR43">
            <v>33714</v>
          </cell>
          <cell r="FS43">
            <v>1205</v>
          </cell>
          <cell r="FT43">
            <v>36499</v>
          </cell>
          <cell r="FU43">
            <v>1802</v>
          </cell>
        </row>
        <row r="44">
          <cell r="A44" t="str">
            <v>00440</v>
          </cell>
          <cell r="B44" t="str">
            <v>Ｂ　Ｓ　Ｃ</v>
          </cell>
          <cell r="C44" t="str">
            <v>(株)富士通ビー・エス・シー</v>
          </cell>
          <cell r="D44" t="str">
            <v>FJ Broad Solution &amp; Consulting Inc.</v>
          </cell>
          <cell r="E44">
            <v>511</v>
          </cell>
          <cell r="F44">
            <v>0</v>
          </cell>
          <cell r="G44">
            <v>511</v>
          </cell>
          <cell r="H44">
            <v>3490</v>
          </cell>
          <cell r="I44">
            <v>25</v>
          </cell>
          <cell r="J44">
            <v>10842</v>
          </cell>
          <cell r="K44">
            <v>-20</v>
          </cell>
          <cell r="L44">
            <v>0</v>
          </cell>
          <cell r="M44">
            <v>0</v>
          </cell>
          <cell r="N44">
            <v>0</v>
          </cell>
          <cell r="O44">
            <v>0</v>
          </cell>
          <cell r="P44">
            <v>0</v>
          </cell>
          <cell r="Q44">
            <v>21</v>
          </cell>
          <cell r="R44">
            <v>0</v>
          </cell>
          <cell r="S44">
            <v>20</v>
          </cell>
          <cell r="T44">
            <v>20</v>
          </cell>
          <cell r="U44">
            <v>66</v>
          </cell>
          <cell r="V44">
            <v>10</v>
          </cell>
          <cell r="W44">
            <v>2030</v>
          </cell>
          <cell r="X44">
            <v>0</v>
          </cell>
          <cell r="Y44">
            <v>0</v>
          </cell>
          <cell r="Z44">
            <v>2040</v>
          </cell>
          <cell r="AA44">
            <v>0</v>
          </cell>
          <cell r="AB44">
            <v>0</v>
          </cell>
          <cell r="AC44">
            <v>449</v>
          </cell>
          <cell r="AD44">
            <v>17444</v>
          </cell>
          <cell r="AE44">
            <v>895</v>
          </cell>
          <cell r="AF44">
            <v>0</v>
          </cell>
          <cell r="AG44">
            <v>0</v>
          </cell>
          <cell r="AH44">
            <v>200</v>
          </cell>
          <cell r="AI44">
            <v>1269</v>
          </cell>
          <cell r="AJ44">
            <v>0</v>
          </cell>
          <cell r="AK44">
            <v>2364</v>
          </cell>
          <cell r="AL44">
            <v>175</v>
          </cell>
          <cell r="AM44">
            <v>0</v>
          </cell>
          <cell r="AN44">
            <v>166</v>
          </cell>
          <cell r="AO44">
            <v>0</v>
          </cell>
          <cell r="AP44">
            <v>0</v>
          </cell>
          <cell r="AQ44">
            <v>0</v>
          </cell>
          <cell r="AR44">
            <v>0</v>
          </cell>
          <cell r="AS44">
            <v>782</v>
          </cell>
          <cell r="AT44">
            <v>0</v>
          </cell>
          <cell r="AU44">
            <v>0</v>
          </cell>
          <cell r="AV44">
            <v>0</v>
          </cell>
          <cell r="AW44">
            <v>556</v>
          </cell>
          <cell r="AX44">
            <v>1504</v>
          </cell>
          <cell r="AY44">
            <v>4043</v>
          </cell>
          <cell r="AZ44">
            <v>0</v>
          </cell>
          <cell r="BA44">
            <v>21487</v>
          </cell>
          <cell r="BB44">
            <v>0</v>
          </cell>
          <cell r="BC44">
            <v>2438</v>
          </cell>
          <cell r="BD44">
            <v>0</v>
          </cell>
          <cell r="BE44">
            <v>2438</v>
          </cell>
          <cell r="BF44">
            <v>0</v>
          </cell>
          <cell r="BG44">
            <v>0</v>
          </cell>
          <cell r="BH44">
            <v>0</v>
          </cell>
          <cell r="BI44">
            <v>170</v>
          </cell>
          <cell r="BJ44">
            <v>0</v>
          </cell>
          <cell r="BK44">
            <v>0</v>
          </cell>
          <cell r="BL44">
            <v>587</v>
          </cell>
          <cell r="BM44">
            <v>0</v>
          </cell>
          <cell r="BN44">
            <v>2925</v>
          </cell>
          <cell r="BO44">
            <v>2338</v>
          </cell>
          <cell r="BP44">
            <v>0</v>
          </cell>
          <cell r="BQ44">
            <v>376</v>
          </cell>
          <cell r="BR44">
            <v>36</v>
          </cell>
          <cell r="BS44">
            <v>12</v>
          </cell>
          <cell r="BT44">
            <v>51</v>
          </cell>
          <cell r="BU44">
            <v>0</v>
          </cell>
          <cell r="BV44">
            <v>0</v>
          </cell>
          <cell r="BW44">
            <v>0</v>
          </cell>
          <cell r="BX44">
            <v>0</v>
          </cell>
          <cell r="BY44">
            <v>0</v>
          </cell>
          <cell r="BZ44">
            <v>0</v>
          </cell>
          <cell r="CA44">
            <v>0</v>
          </cell>
          <cell r="CB44">
            <v>6008</v>
          </cell>
          <cell r="CC44">
            <v>0</v>
          </cell>
          <cell r="CD44">
            <v>0</v>
          </cell>
          <cell r="CE44">
            <v>0</v>
          </cell>
          <cell r="CF44">
            <v>0</v>
          </cell>
          <cell r="CG44">
            <v>0</v>
          </cell>
          <cell r="CH44">
            <v>0</v>
          </cell>
          <cell r="CI44">
            <v>0</v>
          </cell>
          <cell r="CJ44">
            <v>1800</v>
          </cell>
          <cell r="CK44">
            <v>109</v>
          </cell>
          <cell r="CL44">
            <v>0</v>
          </cell>
          <cell r="CM44">
            <v>0</v>
          </cell>
          <cell r="CN44">
            <v>0</v>
          </cell>
          <cell r="CO44">
            <v>0</v>
          </cell>
          <cell r="CP44">
            <v>0</v>
          </cell>
          <cell r="CQ44">
            <v>1909</v>
          </cell>
          <cell r="CR44">
            <v>7917</v>
          </cell>
          <cell r="CS44">
            <v>0</v>
          </cell>
          <cell r="CT44">
            <v>1970</v>
          </cell>
          <cell r="CU44">
            <v>3012</v>
          </cell>
          <cell r="CV44">
            <v>87</v>
          </cell>
          <cell r="CW44">
            <v>0</v>
          </cell>
          <cell r="CX44">
            <v>0</v>
          </cell>
          <cell r="CY44">
            <v>0</v>
          </cell>
          <cell r="CZ44">
            <v>0</v>
          </cell>
          <cell r="DA44">
            <v>0</v>
          </cell>
          <cell r="DB44">
            <v>0</v>
          </cell>
          <cell r="DC44">
            <v>0</v>
          </cell>
          <cell r="DD44">
            <v>0</v>
          </cell>
          <cell r="DE44">
            <v>8492</v>
          </cell>
          <cell r="DF44">
            <v>8492</v>
          </cell>
          <cell r="DG44">
            <v>9</v>
          </cell>
          <cell r="DH44">
            <v>13570</v>
          </cell>
          <cell r="DI44">
            <v>21487</v>
          </cell>
          <cell r="DJ44">
            <v>0</v>
          </cell>
          <cell r="DK44">
            <v>0</v>
          </cell>
          <cell r="DL44">
            <v>1970</v>
          </cell>
          <cell r="DM44">
            <v>3012</v>
          </cell>
          <cell r="DN44">
            <v>87</v>
          </cell>
          <cell r="DO44">
            <v>8492</v>
          </cell>
          <cell r="DP44">
            <v>1269</v>
          </cell>
          <cell r="DQ44">
            <v>895</v>
          </cell>
          <cell r="DR44">
            <v>0</v>
          </cell>
          <cell r="DS44">
            <v>0</v>
          </cell>
          <cell r="DT44">
            <v>200</v>
          </cell>
          <cell r="DU44">
            <v>0</v>
          </cell>
          <cell r="DV44">
            <v>147</v>
          </cell>
          <cell r="DW44">
            <v>28</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170</v>
          </cell>
          <cell r="EM44">
            <v>0</v>
          </cell>
          <cell r="EN44">
            <v>0</v>
          </cell>
          <cell r="EO44">
            <v>0</v>
          </cell>
          <cell r="EP44">
            <v>0</v>
          </cell>
          <cell r="EQ44">
            <v>0</v>
          </cell>
          <cell r="ER44">
            <v>1</v>
          </cell>
          <cell r="ES44">
            <v>0</v>
          </cell>
          <cell r="ET44">
            <v>20</v>
          </cell>
          <cell r="EU44">
            <v>146</v>
          </cell>
          <cell r="EV44">
            <v>0</v>
          </cell>
          <cell r="EW44">
            <v>0</v>
          </cell>
          <cell r="EX44" t="str">
            <v>L</v>
          </cell>
          <cell r="EY44" t="str">
            <v>Systems Integration Group</v>
          </cell>
          <cell r="EZ44">
            <v>0.56440678</v>
          </cell>
          <cell r="FA44">
            <v>0.56440678</v>
          </cell>
          <cell r="FB44">
            <v>0</v>
          </cell>
          <cell r="FC44">
            <v>0</v>
          </cell>
          <cell r="FD44">
            <v>0</v>
          </cell>
          <cell r="FE44">
            <v>0</v>
          </cell>
          <cell r="FH44">
            <v>5456</v>
          </cell>
          <cell r="FI44">
            <v>5</v>
          </cell>
          <cell r="FJ44">
            <v>-45</v>
          </cell>
          <cell r="FK44">
            <v>-45</v>
          </cell>
          <cell r="FL44">
            <v>-45</v>
          </cell>
          <cell r="FM44">
            <v>12042</v>
          </cell>
          <cell r="FN44">
            <v>1262</v>
          </cell>
          <cell r="FO44">
            <v>1166</v>
          </cell>
          <cell r="FP44">
            <v>1166</v>
          </cell>
          <cell r="FQ44">
            <v>680</v>
          </cell>
          <cell r="FR44">
            <v>1965</v>
          </cell>
          <cell r="FS44">
            <v>3491</v>
          </cell>
          <cell r="FT44">
            <v>4259</v>
          </cell>
          <cell r="FU44">
            <v>7783</v>
          </cell>
        </row>
        <row r="45">
          <cell r="A45" t="str">
            <v>00470</v>
          </cell>
          <cell r="B45" t="str">
            <v>Ｓ　Ｓ　Ｌ</v>
          </cell>
          <cell r="C45" t="str">
            <v>(株)富士通ソーシアルサイエンスラボラトリ</v>
          </cell>
          <cell r="D45" t="str">
            <v>FJ Social Science Laboratories Ltd.</v>
          </cell>
          <cell r="E45">
            <v>5</v>
          </cell>
          <cell r="F45">
            <v>0</v>
          </cell>
          <cell r="G45">
            <v>5</v>
          </cell>
          <cell r="H45">
            <v>628</v>
          </cell>
          <cell r="I45">
            <v>12</v>
          </cell>
          <cell r="J45">
            <v>5956</v>
          </cell>
          <cell r="K45">
            <v>-13</v>
          </cell>
          <cell r="L45">
            <v>0</v>
          </cell>
          <cell r="M45">
            <v>0</v>
          </cell>
          <cell r="N45">
            <v>0</v>
          </cell>
          <cell r="O45">
            <v>0</v>
          </cell>
          <cell r="P45">
            <v>2</v>
          </cell>
          <cell r="Q45">
            <v>4</v>
          </cell>
          <cell r="R45">
            <v>0</v>
          </cell>
          <cell r="S45">
            <v>13</v>
          </cell>
          <cell r="T45">
            <v>13</v>
          </cell>
          <cell r="U45">
            <v>28</v>
          </cell>
          <cell r="V45">
            <v>23</v>
          </cell>
          <cell r="W45">
            <v>661</v>
          </cell>
          <cell r="X45">
            <v>0</v>
          </cell>
          <cell r="Y45">
            <v>0</v>
          </cell>
          <cell r="Z45">
            <v>684</v>
          </cell>
          <cell r="AA45">
            <v>0</v>
          </cell>
          <cell r="AB45">
            <v>5</v>
          </cell>
          <cell r="AC45">
            <v>271</v>
          </cell>
          <cell r="AD45">
            <v>7595</v>
          </cell>
          <cell r="AE45">
            <v>99</v>
          </cell>
          <cell r="AF45">
            <v>0</v>
          </cell>
          <cell r="AG45">
            <v>0</v>
          </cell>
          <cell r="AH45">
            <v>333</v>
          </cell>
          <cell r="AI45">
            <v>31</v>
          </cell>
          <cell r="AJ45">
            <v>0</v>
          </cell>
          <cell r="AK45">
            <v>463</v>
          </cell>
          <cell r="AL45">
            <v>83</v>
          </cell>
          <cell r="AM45">
            <v>0</v>
          </cell>
          <cell r="AN45">
            <v>21</v>
          </cell>
          <cell r="AO45">
            <v>0</v>
          </cell>
          <cell r="AP45">
            <v>7</v>
          </cell>
          <cell r="AQ45">
            <v>0</v>
          </cell>
          <cell r="AR45">
            <v>0</v>
          </cell>
          <cell r="AS45">
            <v>357</v>
          </cell>
          <cell r="AT45">
            <v>0</v>
          </cell>
          <cell r="AU45">
            <v>0</v>
          </cell>
          <cell r="AV45">
            <v>0</v>
          </cell>
          <cell r="AW45">
            <v>199</v>
          </cell>
          <cell r="AX45">
            <v>584</v>
          </cell>
          <cell r="AY45">
            <v>1130</v>
          </cell>
          <cell r="AZ45">
            <v>0</v>
          </cell>
          <cell r="BA45">
            <v>8725</v>
          </cell>
          <cell r="BB45">
            <v>0</v>
          </cell>
          <cell r="BC45">
            <v>1804</v>
          </cell>
          <cell r="BD45">
            <v>0</v>
          </cell>
          <cell r="BE45">
            <v>1804</v>
          </cell>
          <cell r="BF45">
            <v>0</v>
          </cell>
          <cell r="BG45">
            <v>0</v>
          </cell>
          <cell r="BH45">
            <v>0</v>
          </cell>
          <cell r="BI45">
            <v>0</v>
          </cell>
          <cell r="BJ45">
            <v>0</v>
          </cell>
          <cell r="BK45">
            <v>0</v>
          </cell>
          <cell r="BL45">
            <v>255</v>
          </cell>
          <cell r="BM45">
            <v>0</v>
          </cell>
          <cell r="BN45">
            <v>1574</v>
          </cell>
          <cell r="BO45">
            <v>1319</v>
          </cell>
          <cell r="BP45">
            <v>0</v>
          </cell>
          <cell r="BQ45">
            <v>158</v>
          </cell>
          <cell r="BR45">
            <v>26</v>
          </cell>
          <cell r="BS45">
            <v>55</v>
          </cell>
          <cell r="BT45">
            <v>82</v>
          </cell>
          <cell r="BU45">
            <v>0</v>
          </cell>
          <cell r="BV45">
            <v>0</v>
          </cell>
          <cell r="BW45">
            <v>0</v>
          </cell>
          <cell r="BX45">
            <v>0</v>
          </cell>
          <cell r="BY45">
            <v>5</v>
          </cell>
          <cell r="BZ45">
            <v>0</v>
          </cell>
          <cell r="CA45">
            <v>0</v>
          </cell>
          <cell r="CB45">
            <v>3704</v>
          </cell>
          <cell r="CC45">
            <v>0</v>
          </cell>
          <cell r="CD45">
            <v>0</v>
          </cell>
          <cell r="CE45">
            <v>0</v>
          </cell>
          <cell r="CF45">
            <v>0</v>
          </cell>
          <cell r="CG45">
            <v>0</v>
          </cell>
          <cell r="CH45">
            <v>0</v>
          </cell>
          <cell r="CI45">
            <v>0</v>
          </cell>
          <cell r="CJ45">
            <v>489</v>
          </cell>
          <cell r="CK45">
            <v>53</v>
          </cell>
          <cell r="CL45">
            <v>0</v>
          </cell>
          <cell r="CM45">
            <v>0</v>
          </cell>
          <cell r="CN45">
            <v>0</v>
          </cell>
          <cell r="CO45">
            <v>0</v>
          </cell>
          <cell r="CP45">
            <v>0</v>
          </cell>
          <cell r="CQ45">
            <v>542</v>
          </cell>
          <cell r="CR45">
            <v>4246</v>
          </cell>
          <cell r="CS45">
            <v>0</v>
          </cell>
          <cell r="CT45">
            <v>450</v>
          </cell>
          <cell r="CU45">
            <v>0</v>
          </cell>
          <cell r="CV45">
            <v>112</v>
          </cell>
          <cell r="CW45">
            <v>0</v>
          </cell>
          <cell r="CX45">
            <v>0</v>
          </cell>
          <cell r="CY45">
            <v>0</v>
          </cell>
          <cell r="CZ45">
            <v>0</v>
          </cell>
          <cell r="DA45">
            <v>0</v>
          </cell>
          <cell r="DB45">
            <v>0</v>
          </cell>
          <cell r="DC45">
            <v>0</v>
          </cell>
          <cell r="DD45">
            <v>0</v>
          </cell>
          <cell r="DE45">
            <v>3917</v>
          </cell>
          <cell r="DF45">
            <v>3917</v>
          </cell>
          <cell r="DG45">
            <v>0</v>
          </cell>
          <cell r="DH45">
            <v>4479</v>
          </cell>
          <cell r="DI45">
            <v>8725</v>
          </cell>
          <cell r="DJ45">
            <v>0</v>
          </cell>
          <cell r="DK45">
            <v>0</v>
          </cell>
          <cell r="DL45">
            <v>450</v>
          </cell>
          <cell r="DM45">
            <v>0</v>
          </cell>
          <cell r="DN45">
            <v>112</v>
          </cell>
          <cell r="DO45">
            <v>3917</v>
          </cell>
          <cell r="DP45">
            <v>31</v>
          </cell>
          <cell r="DQ45">
            <v>99</v>
          </cell>
          <cell r="DR45">
            <v>0</v>
          </cell>
          <cell r="DS45">
            <v>0</v>
          </cell>
          <cell r="DT45">
            <v>333</v>
          </cell>
          <cell r="DU45">
            <v>0</v>
          </cell>
          <cell r="DV45">
            <v>70</v>
          </cell>
          <cell r="DW45">
            <v>13</v>
          </cell>
          <cell r="DX45">
            <v>0</v>
          </cell>
          <cell r="DY45">
            <v>0</v>
          </cell>
          <cell r="DZ45">
            <v>0</v>
          </cell>
          <cell r="EA45">
            <v>0</v>
          </cell>
          <cell r="EB45">
            <v>0</v>
          </cell>
          <cell r="EC45">
            <v>0</v>
          </cell>
          <cell r="ED45">
            <v>0</v>
          </cell>
          <cell r="EE45">
            <v>21</v>
          </cell>
          <cell r="EF45">
            <v>17</v>
          </cell>
          <cell r="EG45">
            <v>0</v>
          </cell>
          <cell r="EH45">
            <v>0</v>
          </cell>
          <cell r="EI45">
            <v>0</v>
          </cell>
          <cell r="EJ45">
            <v>0</v>
          </cell>
          <cell r="EK45">
            <v>0</v>
          </cell>
          <cell r="EL45">
            <v>0</v>
          </cell>
          <cell r="EM45">
            <v>0</v>
          </cell>
          <cell r="EN45">
            <v>2</v>
          </cell>
          <cell r="EO45">
            <v>0</v>
          </cell>
          <cell r="EP45">
            <v>7</v>
          </cell>
          <cell r="EQ45">
            <v>0</v>
          </cell>
          <cell r="ER45">
            <v>0</v>
          </cell>
          <cell r="ES45">
            <v>0</v>
          </cell>
          <cell r="ET45">
            <v>20</v>
          </cell>
          <cell r="EU45">
            <v>1</v>
          </cell>
          <cell r="EV45">
            <v>0</v>
          </cell>
          <cell r="EW45">
            <v>0</v>
          </cell>
          <cell r="EX45" t="str">
            <v>L</v>
          </cell>
          <cell r="EY45" t="str">
            <v>Systems Integration Group</v>
          </cell>
          <cell r="EZ45">
            <v>1</v>
          </cell>
          <cell r="FA45">
            <v>1</v>
          </cell>
          <cell r="FB45">
            <v>0</v>
          </cell>
          <cell r="FC45">
            <v>0</v>
          </cell>
          <cell r="FD45">
            <v>0</v>
          </cell>
          <cell r="FE45">
            <v>0</v>
          </cell>
          <cell r="FH45">
            <v>3229</v>
          </cell>
          <cell r="FI45">
            <v>77</v>
          </cell>
          <cell r="FJ45">
            <v>37</v>
          </cell>
          <cell r="FK45">
            <v>37</v>
          </cell>
          <cell r="FL45">
            <v>21</v>
          </cell>
          <cell r="FM45">
            <v>6065</v>
          </cell>
          <cell r="FN45">
            <v>321</v>
          </cell>
          <cell r="FO45">
            <v>267</v>
          </cell>
          <cell r="FP45">
            <v>267</v>
          </cell>
          <cell r="FQ45">
            <v>154</v>
          </cell>
          <cell r="FR45">
            <v>788</v>
          </cell>
          <cell r="FS45">
            <v>2441</v>
          </cell>
          <cell r="FT45">
            <v>1721</v>
          </cell>
          <cell r="FU45">
            <v>4344</v>
          </cell>
        </row>
        <row r="46">
          <cell r="A46" t="str">
            <v>00530</v>
          </cell>
          <cell r="B46" t="str">
            <v>テクノシス</v>
          </cell>
          <cell r="C46" t="str">
            <v>(株)富士通テクノシステム</v>
          </cell>
          <cell r="D46" t="str">
            <v>Fujitsu Technosystems Ltd.</v>
          </cell>
          <cell r="E46">
            <v>1</v>
          </cell>
          <cell r="F46">
            <v>0</v>
          </cell>
          <cell r="G46">
            <v>1</v>
          </cell>
          <cell r="H46">
            <v>0</v>
          </cell>
          <cell r="I46">
            <v>40</v>
          </cell>
          <cell r="J46">
            <v>2587</v>
          </cell>
          <cell r="K46">
            <v>-5</v>
          </cell>
          <cell r="L46">
            <v>0</v>
          </cell>
          <cell r="M46">
            <v>0</v>
          </cell>
          <cell r="N46">
            <v>0</v>
          </cell>
          <cell r="O46">
            <v>0</v>
          </cell>
          <cell r="P46">
            <v>0</v>
          </cell>
          <cell r="Q46">
            <v>0</v>
          </cell>
          <cell r="R46">
            <v>0</v>
          </cell>
          <cell r="S46">
            <v>8</v>
          </cell>
          <cell r="T46">
            <v>8</v>
          </cell>
          <cell r="U46">
            <v>100</v>
          </cell>
          <cell r="V46">
            <v>173</v>
          </cell>
          <cell r="W46">
            <v>526</v>
          </cell>
          <cell r="X46">
            <v>0</v>
          </cell>
          <cell r="Y46">
            <v>0</v>
          </cell>
          <cell r="Z46">
            <v>699</v>
          </cell>
          <cell r="AA46">
            <v>0</v>
          </cell>
          <cell r="AB46">
            <v>0</v>
          </cell>
          <cell r="AC46">
            <v>168</v>
          </cell>
          <cell r="AD46">
            <v>3598</v>
          </cell>
          <cell r="AE46">
            <v>20</v>
          </cell>
          <cell r="AF46">
            <v>0</v>
          </cell>
          <cell r="AG46">
            <v>0</v>
          </cell>
          <cell r="AH46">
            <v>180</v>
          </cell>
          <cell r="AI46">
            <v>0</v>
          </cell>
          <cell r="AJ46">
            <v>0</v>
          </cell>
          <cell r="AK46">
            <v>200</v>
          </cell>
          <cell r="AL46">
            <v>18</v>
          </cell>
          <cell r="AM46">
            <v>0</v>
          </cell>
          <cell r="AN46">
            <v>13</v>
          </cell>
          <cell r="AO46">
            <v>0</v>
          </cell>
          <cell r="AP46">
            <v>0</v>
          </cell>
          <cell r="AQ46">
            <v>0</v>
          </cell>
          <cell r="AR46">
            <v>0</v>
          </cell>
          <cell r="AS46">
            <v>97</v>
          </cell>
          <cell r="AT46">
            <v>0</v>
          </cell>
          <cell r="AU46">
            <v>0</v>
          </cell>
          <cell r="AV46">
            <v>0</v>
          </cell>
          <cell r="AW46">
            <v>188</v>
          </cell>
          <cell r="AX46">
            <v>298</v>
          </cell>
          <cell r="AY46">
            <v>516</v>
          </cell>
          <cell r="AZ46">
            <v>0</v>
          </cell>
          <cell r="BA46">
            <v>4114</v>
          </cell>
          <cell r="BB46">
            <v>0</v>
          </cell>
          <cell r="BC46">
            <v>1134</v>
          </cell>
          <cell r="BD46">
            <v>0</v>
          </cell>
          <cell r="BE46">
            <v>1134</v>
          </cell>
          <cell r="BF46">
            <v>0</v>
          </cell>
          <cell r="BG46">
            <v>38</v>
          </cell>
          <cell r="BH46">
            <v>38</v>
          </cell>
          <cell r="BI46">
            <v>0</v>
          </cell>
          <cell r="BJ46">
            <v>0</v>
          </cell>
          <cell r="BK46">
            <v>0</v>
          </cell>
          <cell r="BL46">
            <v>73</v>
          </cell>
          <cell r="BM46">
            <v>0</v>
          </cell>
          <cell r="BN46">
            <v>718</v>
          </cell>
          <cell r="BO46">
            <v>645</v>
          </cell>
          <cell r="BP46">
            <v>0</v>
          </cell>
          <cell r="BQ46">
            <v>86</v>
          </cell>
          <cell r="BR46">
            <v>11</v>
          </cell>
          <cell r="BS46">
            <v>6</v>
          </cell>
          <cell r="BT46">
            <v>18</v>
          </cell>
          <cell r="BU46">
            <v>0</v>
          </cell>
          <cell r="BV46">
            <v>0</v>
          </cell>
          <cell r="BW46">
            <v>0</v>
          </cell>
          <cell r="BX46">
            <v>0</v>
          </cell>
          <cell r="BY46">
            <v>0</v>
          </cell>
          <cell r="BZ46">
            <v>0</v>
          </cell>
          <cell r="CA46">
            <v>0</v>
          </cell>
          <cell r="CB46">
            <v>2011</v>
          </cell>
          <cell r="CC46">
            <v>0</v>
          </cell>
          <cell r="CD46">
            <v>0</v>
          </cell>
          <cell r="CE46">
            <v>0</v>
          </cell>
          <cell r="CF46">
            <v>0</v>
          </cell>
          <cell r="CG46">
            <v>0</v>
          </cell>
          <cell r="CH46">
            <v>0</v>
          </cell>
          <cell r="CI46">
            <v>0</v>
          </cell>
          <cell r="CJ46">
            <v>700</v>
          </cell>
          <cell r="CK46">
            <v>0</v>
          </cell>
          <cell r="CL46">
            <v>0</v>
          </cell>
          <cell r="CM46">
            <v>0</v>
          </cell>
          <cell r="CN46">
            <v>0</v>
          </cell>
          <cell r="CO46">
            <v>0</v>
          </cell>
          <cell r="CP46">
            <v>0</v>
          </cell>
          <cell r="CQ46">
            <v>700</v>
          </cell>
          <cell r="CR46">
            <v>2711</v>
          </cell>
          <cell r="CS46">
            <v>0</v>
          </cell>
          <cell r="CT46">
            <v>200</v>
          </cell>
          <cell r="CU46">
            <v>0</v>
          </cell>
          <cell r="CV46">
            <v>47</v>
          </cell>
          <cell r="CW46">
            <v>0</v>
          </cell>
          <cell r="CX46">
            <v>0</v>
          </cell>
          <cell r="CY46">
            <v>0</v>
          </cell>
          <cell r="CZ46">
            <v>0</v>
          </cell>
          <cell r="DA46">
            <v>0</v>
          </cell>
          <cell r="DB46">
            <v>0</v>
          </cell>
          <cell r="DC46">
            <v>0</v>
          </cell>
          <cell r="DD46">
            <v>0</v>
          </cell>
          <cell r="DE46">
            <v>1156</v>
          </cell>
          <cell r="DF46">
            <v>1156</v>
          </cell>
          <cell r="DG46">
            <v>0</v>
          </cell>
          <cell r="DH46">
            <v>1403</v>
          </cell>
          <cell r="DI46">
            <v>4114</v>
          </cell>
          <cell r="DJ46">
            <v>0</v>
          </cell>
          <cell r="DK46">
            <v>0</v>
          </cell>
          <cell r="DL46">
            <v>200</v>
          </cell>
          <cell r="DM46">
            <v>0</v>
          </cell>
          <cell r="DN46">
            <v>47</v>
          </cell>
          <cell r="DO46">
            <v>1156</v>
          </cell>
          <cell r="DP46">
            <v>0</v>
          </cell>
          <cell r="DQ46">
            <v>20</v>
          </cell>
          <cell r="DR46">
            <v>0</v>
          </cell>
          <cell r="DS46">
            <v>0</v>
          </cell>
          <cell r="DT46">
            <v>180</v>
          </cell>
          <cell r="DU46">
            <v>0</v>
          </cell>
          <cell r="DV46">
            <v>8</v>
          </cell>
          <cell r="DW46">
            <v>10</v>
          </cell>
          <cell r="DX46">
            <v>0</v>
          </cell>
          <cell r="DY46">
            <v>0</v>
          </cell>
          <cell r="DZ46">
            <v>0</v>
          </cell>
          <cell r="EA46">
            <v>0</v>
          </cell>
          <cell r="EB46">
            <v>0</v>
          </cell>
          <cell r="EC46">
            <v>0</v>
          </cell>
          <cell r="ED46">
            <v>0</v>
          </cell>
          <cell r="EE46">
            <v>51</v>
          </cell>
          <cell r="EF46">
            <v>5</v>
          </cell>
          <cell r="EG46">
            <v>0</v>
          </cell>
          <cell r="EH46">
            <v>0</v>
          </cell>
          <cell r="EI46">
            <v>38</v>
          </cell>
          <cell r="EJ46">
            <v>0</v>
          </cell>
          <cell r="EK46">
            <v>0</v>
          </cell>
          <cell r="EL46">
            <v>0</v>
          </cell>
          <cell r="EM46">
            <v>0</v>
          </cell>
          <cell r="EN46">
            <v>0</v>
          </cell>
          <cell r="EO46">
            <v>0</v>
          </cell>
          <cell r="EP46">
            <v>0</v>
          </cell>
          <cell r="EQ46">
            <v>0</v>
          </cell>
          <cell r="ER46">
            <v>0</v>
          </cell>
          <cell r="ES46">
            <v>0</v>
          </cell>
          <cell r="ET46">
            <v>0</v>
          </cell>
          <cell r="EU46">
            <v>13</v>
          </cell>
          <cell r="EV46">
            <v>0</v>
          </cell>
          <cell r="EW46">
            <v>0</v>
          </cell>
          <cell r="EX46" t="str">
            <v>L</v>
          </cell>
          <cell r="EY46" t="str">
            <v>Systems Integration Group</v>
          </cell>
          <cell r="EZ46">
            <v>1</v>
          </cell>
          <cell r="FA46">
            <v>1</v>
          </cell>
          <cell r="FB46">
            <v>0</v>
          </cell>
          <cell r="FC46">
            <v>0</v>
          </cell>
          <cell r="FD46">
            <v>0</v>
          </cell>
          <cell r="FE46">
            <v>0</v>
          </cell>
          <cell r="FH46">
            <v>1490</v>
          </cell>
          <cell r="FI46">
            <v>72</v>
          </cell>
          <cell r="FJ46">
            <v>36</v>
          </cell>
          <cell r="FK46">
            <v>36</v>
          </cell>
          <cell r="FL46">
            <v>36</v>
          </cell>
          <cell r="FM46">
            <v>2404</v>
          </cell>
          <cell r="FN46">
            <v>102</v>
          </cell>
          <cell r="FO46">
            <v>58</v>
          </cell>
          <cell r="FP46">
            <v>58</v>
          </cell>
          <cell r="FQ46">
            <v>24</v>
          </cell>
          <cell r="FR46">
            <v>54</v>
          </cell>
          <cell r="FS46">
            <v>1436</v>
          </cell>
          <cell r="FT46">
            <v>171</v>
          </cell>
          <cell r="FU46">
            <v>2233</v>
          </cell>
        </row>
        <row r="47">
          <cell r="A47" t="str">
            <v>00550</v>
          </cell>
          <cell r="B47" t="str">
            <v>ラーニング</v>
          </cell>
          <cell r="C47" t="str">
            <v>(株)富士通ラーニングメディア</v>
          </cell>
          <cell r="D47" t="str">
            <v>Fujitsu Learning Media Ltd.</v>
          </cell>
          <cell r="E47">
            <v>4</v>
          </cell>
          <cell r="F47">
            <v>0</v>
          </cell>
          <cell r="G47">
            <v>4</v>
          </cell>
          <cell r="H47">
            <v>0</v>
          </cell>
          <cell r="I47">
            <v>0</v>
          </cell>
          <cell r="J47">
            <v>4024</v>
          </cell>
          <cell r="K47">
            <v>-12</v>
          </cell>
          <cell r="L47">
            <v>0</v>
          </cell>
          <cell r="M47">
            <v>0</v>
          </cell>
          <cell r="N47">
            <v>0</v>
          </cell>
          <cell r="O47">
            <v>0</v>
          </cell>
          <cell r="P47">
            <v>0</v>
          </cell>
          <cell r="Q47">
            <v>0</v>
          </cell>
          <cell r="R47">
            <v>0</v>
          </cell>
          <cell r="S47">
            <v>6</v>
          </cell>
          <cell r="T47">
            <v>6</v>
          </cell>
          <cell r="U47">
            <v>4</v>
          </cell>
          <cell r="V47">
            <v>0</v>
          </cell>
          <cell r="W47">
            <v>169</v>
          </cell>
          <cell r="X47">
            <v>0</v>
          </cell>
          <cell r="Y47">
            <v>238</v>
          </cell>
          <cell r="Z47">
            <v>407</v>
          </cell>
          <cell r="AA47">
            <v>0</v>
          </cell>
          <cell r="AB47">
            <v>0</v>
          </cell>
          <cell r="AC47">
            <v>146</v>
          </cell>
          <cell r="AD47">
            <v>4579</v>
          </cell>
          <cell r="AE47">
            <v>234</v>
          </cell>
          <cell r="AF47">
            <v>0</v>
          </cell>
          <cell r="AG47">
            <v>0</v>
          </cell>
          <cell r="AH47">
            <v>361</v>
          </cell>
          <cell r="AI47">
            <v>0</v>
          </cell>
          <cell r="AJ47">
            <v>3</v>
          </cell>
          <cell r="AK47">
            <v>598</v>
          </cell>
          <cell r="AL47">
            <v>525</v>
          </cell>
          <cell r="AM47">
            <v>0</v>
          </cell>
          <cell r="AN47">
            <v>40</v>
          </cell>
          <cell r="AO47">
            <v>0</v>
          </cell>
          <cell r="AP47">
            <v>0</v>
          </cell>
          <cell r="AQ47">
            <v>0</v>
          </cell>
          <cell r="AR47">
            <v>0</v>
          </cell>
          <cell r="AS47">
            <v>719</v>
          </cell>
          <cell r="AT47">
            <v>0</v>
          </cell>
          <cell r="AU47">
            <v>0</v>
          </cell>
          <cell r="AV47">
            <v>0</v>
          </cell>
          <cell r="AW47">
            <v>0</v>
          </cell>
          <cell r="AX47">
            <v>759</v>
          </cell>
          <cell r="AY47">
            <v>1882</v>
          </cell>
          <cell r="AZ47">
            <v>0</v>
          </cell>
          <cell r="BA47">
            <v>6461</v>
          </cell>
          <cell r="BB47">
            <v>0</v>
          </cell>
          <cell r="BC47">
            <v>2207</v>
          </cell>
          <cell r="BD47">
            <v>42</v>
          </cell>
          <cell r="BE47">
            <v>2165</v>
          </cell>
          <cell r="BF47">
            <v>0</v>
          </cell>
          <cell r="BG47">
            <v>50</v>
          </cell>
          <cell r="BH47">
            <v>50</v>
          </cell>
          <cell r="BI47">
            <v>0</v>
          </cell>
          <cell r="BJ47">
            <v>0</v>
          </cell>
          <cell r="BK47">
            <v>0</v>
          </cell>
          <cell r="BL47">
            <v>123</v>
          </cell>
          <cell r="BM47">
            <v>0</v>
          </cell>
          <cell r="BN47">
            <v>982</v>
          </cell>
          <cell r="BO47">
            <v>859</v>
          </cell>
          <cell r="BP47">
            <v>0</v>
          </cell>
          <cell r="BQ47">
            <v>271</v>
          </cell>
          <cell r="BR47">
            <v>19</v>
          </cell>
          <cell r="BS47">
            <v>17</v>
          </cell>
          <cell r="BT47">
            <v>92</v>
          </cell>
          <cell r="BU47">
            <v>9</v>
          </cell>
          <cell r="BV47">
            <v>0</v>
          </cell>
          <cell r="BW47">
            <v>0</v>
          </cell>
          <cell r="BX47">
            <v>0</v>
          </cell>
          <cell r="BY47">
            <v>0</v>
          </cell>
          <cell r="BZ47">
            <v>0</v>
          </cell>
          <cell r="CA47">
            <v>0</v>
          </cell>
          <cell r="CB47">
            <v>3647</v>
          </cell>
          <cell r="CC47">
            <v>0</v>
          </cell>
          <cell r="CD47">
            <v>0</v>
          </cell>
          <cell r="CE47">
            <v>0</v>
          </cell>
          <cell r="CF47">
            <v>0</v>
          </cell>
          <cell r="CG47">
            <v>0</v>
          </cell>
          <cell r="CH47">
            <v>0</v>
          </cell>
          <cell r="CI47">
            <v>0</v>
          </cell>
          <cell r="CJ47">
            <v>330</v>
          </cell>
          <cell r="CK47">
            <v>0</v>
          </cell>
          <cell r="CL47">
            <v>0</v>
          </cell>
          <cell r="CM47">
            <v>0</v>
          </cell>
          <cell r="CN47">
            <v>471</v>
          </cell>
          <cell r="CO47">
            <v>0</v>
          </cell>
          <cell r="CP47">
            <v>0</v>
          </cell>
          <cell r="CQ47">
            <v>801</v>
          </cell>
          <cell r="CR47">
            <v>4448</v>
          </cell>
          <cell r="CS47">
            <v>0</v>
          </cell>
          <cell r="CT47">
            <v>300</v>
          </cell>
          <cell r="CU47">
            <v>0</v>
          </cell>
          <cell r="CV47">
            <v>56</v>
          </cell>
          <cell r="CW47">
            <v>0</v>
          </cell>
          <cell r="CX47">
            <v>0</v>
          </cell>
          <cell r="CY47">
            <v>0</v>
          </cell>
          <cell r="CZ47">
            <v>0</v>
          </cell>
          <cell r="DA47">
            <v>0</v>
          </cell>
          <cell r="DB47">
            <v>0</v>
          </cell>
          <cell r="DC47">
            <v>0</v>
          </cell>
          <cell r="DD47">
            <v>0</v>
          </cell>
          <cell r="DE47">
            <v>1657</v>
          </cell>
          <cell r="DF47">
            <v>1657</v>
          </cell>
          <cell r="DG47">
            <v>0</v>
          </cell>
          <cell r="DH47">
            <v>2013</v>
          </cell>
          <cell r="DI47">
            <v>6461</v>
          </cell>
          <cell r="DJ47">
            <v>0</v>
          </cell>
          <cell r="DK47">
            <v>0</v>
          </cell>
          <cell r="DL47">
            <v>300</v>
          </cell>
          <cell r="DM47">
            <v>0</v>
          </cell>
          <cell r="DN47">
            <v>56</v>
          </cell>
          <cell r="DO47">
            <v>1657</v>
          </cell>
          <cell r="DP47">
            <v>0</v>
          </cell>
          <cell r="DQ47">
            <v>234</v>
          </cell>
          <cell r="DR47">
            <v>0</v>
          </cell>
          <cell r="DS47">
            <v>0</v>
          </cell>
          <cell r="DT47">
            <v>361</v>
          </cell>
          <cell r="DU47">
            <v>3</v>
          </cell>
          <cell r="DV47">
            <v>520</v>
          </cell>
          <cell r="DW47">
            <v>5</v>
          </cell>
          <cell r="DX47">
            <v>0</v>
          </cell>
          <cell r="DY47">
            <v>0</v>
          </cell>
          <cell r="DZ47">
            <v>0</v>
          </cell>
          <cell r="EA47">
            <v>0</v>
          </cell>
          <cell r="EB47">
            <v>0</v>
          </cell>
          <cell r="EC47">
            <v>0</v>
          </cell>
          <cell r="ED47">
            <v>0</v>
          </cell>
          <cell r="EE47">
            <v>0</v>
          </cell>
          <cell r="EF47">
            <v>0</v>
          </cell>
          <cell r="EG47">
            <v>0</v>
          </cell>
          <cell r="EH47">
            <v>0</v>
          </cell>
          <cell r="EI47">
            <v>50</v>
          </cell>
          <cell r="EJ47">
            <v>0</v>
          </cell>
          <cell r="EK47">
            <v>0</v>
          </cell>
          <cell r="EL47">
            <v>0</v>
          </cell>
          <cell r="EM47">
            <v>0</v>
          </cell>
          <cell r="EN47">
            <v>0</v>
          </cell>
          <cell r="EO47">
            <v>0</v>
          </cell>
          <cell r="EP47">
            <v>0</v>
          </cell>
          <cell r="EQ47">
            <v>0</v>
          </cell>
          <cell r="ER47">
            <v>0</v>
          </cell>
          <cell r="ES47">
            <v>0</v>
          </cell>
          <cell r="ET47">
            <v>0</v>
          </cell>
          <cell r="EU47">
            <v>40</v>
          </cell>
          <cell r="EV47">
            <v>0</v>
          </cell>
          <cell r="EW47">
            <v>0</v>
          </cell>
          <cell r="EX47" t="str">
            <v>K</v>
          </cell>
          <cell r="EY47" t="str">
            <v>Solutions Group</v>
          </cell>
          <cell r="EZ47">
            <v>1</v>
          </cell>
          <cell r="FA47">
            <v>1</v>
          </cell>
          <cell r="FB47">
            <v>0</v>
          </cell>
          <cell r="FC47">
            <v>0</v>
          </cell>
          <cell r="FD47">
            <v>0</v>
          </cell>
          <cell r="FE47">
            <v>0</v>
          </cell>
          <cell r="FH47">
            <v>4017</v>
          </cell>
          <cell r="FI47">
            <v>-68</v>
          </cell>
          <cell r="FJ47">
            <v>-82</v>
          </cell>
          <cell r="FK47">
            <v>-82</v>
          </cell>
          <cell r="FL47">
            <v>-45</v>
          </cell>
          <cell r="FM47">
            <v>5474</v>
          </cell>
          <cell r="FN47">
            <v>412</v>
          </cell>
          <cell r="FO47">
            <v>362</v>
          </cell>
          <cell r="FP47">
            <v>362</v>
          </cell>
          <cell r="FQ47">
            <v>197</v>
          </cell>
          <cell r="FR47">
            <v>1954</v>
          </cell>
          <cell r="FS47">
            <v>2063</v>
          </cell>
          <cell r="FT47">
            <v>2196</v>
          </cell>
          <cell r="FU47">
            <v>3278</v>
          </cell>
        </row>
        <row r="48">
          <cell r="A48" t="str">
            <v>00560</v>
          </cell>
          <cell r="B48" t="str">
            <v>Ｆ　Ｉ　Ｐ</v>
          </cell>
          <cell r="C48" t="str">
            <v>富士通エフ・アイ・ピー(株)</v>
          </cell>
          <cell r="D48" t="str">
            <v>Fujitsu FIP Corp.</v>
          </cell>
          <cell r="E48">
            <v>7060</v>
          </cell>
          <cell r="F48">
            <v>0</v>
          </cell>
          <cell r="G48">
            <v>7060</v>
          </cell>
          <cell r="H48">
            <v>0</v>
          </cell>
          <cell r="I48">
            <v>338</v>
          </cell>
          <cell r="J48">
            <v>20337</v>
          </cell>
          <cell r="K48">
            <v>-191</v>
          </cell>
          <cell r="L48">
            <v>0</v>
          </cell>
          <cell r="M48">
            <v>0</v>
          </cell>
          <cell r="N48">
            <v>0</v>
          </cell>
          <cell r="O48">
            <v>0</v>
          </cell>
          <cell r="P48">
            <v>0</v>
          </cell>
          <cell r="Q48">
            <v>0</v>
          </cell>
          <cell r="R48">
            <v>0</v>
          </cell>
          <cell r="S48">
            <v>286</v>
          </cell>
          <cell r="T48">
            <v>286</v>
          </cell>
          <cell r="U48">
            <v>260</v>
          </cell>
          <cell r="V48">
            <v>1265</v>
          </cell>
          <cell r="W48">
            <v>3016</v>
          </cell>
          <cell r="X48">
            <v>0</v>
          </cell>
          <cell r="Y48">
            <v>0</v>
          </cell>
          <cell r="Z48">
            <v>4281</v>
          </cell>
          <cell r="AA48">
            <v>0</v>
          </cell>
          <cell r="AB48">
            <v>0</v>
          </cell>
          <cell r="AC48">
            <v>880</v>
          </cell>
          <cell r="AD48">
            <v>33251</v>
          </cell>
          <cell r="AE48">
            <v>2363</v>
          </cell>
          <cell r="AF48">
            <v>0</v>
          </cell>
          <cell r="AG48">
            <v>0</v>
          </cell>
          <cell r="AH48">
            <v>2212</v>
          </cell>
          <cell r="AI48">
            <v>0</v>
          </cell>
          <cell r="AJ48">
            <v>0</v>
          </cell>
          <cell r="AK48">
            <v>4575</v>
          </cell>
          <cell r="AL48">
            <v>1105</v>
          </cell>
          <cell r="AM48">
            <v>0</v>
          </cell>
          <cell r="AN48">
            <v>643</v>
          </cell>
          <cell r="AO48">
            <v>20</v>
          </cell>
          <cell r="AP48">
            <v>39</v>
          </cell>
          <cell r="AQ48">
            <v>0</v>
          </cell>
          <cell r="AR48">
            <v>0</v>
          </cell>
          <cell r="AS48">
            <v>2862</v>
          </cell>
          <cell r="AT48">
            <v>-62</v>
          </cell>
          <cell r="AU48">
            <v>0</v>
          </cell>
          <cell r="AV48">
            <v>0</v>
          </cell>
          <cell r="AW48">
            <v>2105</v>
          </cell>
          <cell r="AX48">
            <v>5607</v>
          </cell>
          <cell r="AY48">
            <v>11287</v>
          </cell>
          <cell r="AZ48">
            <v>0</v>
          </cell>
          <cell r="BA48">
            <v>44538</v>
          </cell>
          <cell r="BB48">
            <v>0</v>
          </cell>
          <cell r="BC48">
            <v>10648</v>
          </cell>
          <cell r="BD48">
            <v>0</v>
          </cell>
          <cell r="BE48">
            <v>10648</v>
          </cell>
          <cell r="BF48">
            <v>0</v>
          </cell>
          <cell r="BG48">
            <v>3450</v>
          </cell>
          <cell r="BH48">
            <v>3450</v>
          </cell>
          <cell r="BI48">
            <v>2000</v>
          </cell>
          <cell r="BJ48">
            <v>0</v>
          </cell>
          <cell r="BK48">
            <v>0</v>
          </cell>
          <cell r="BL48">
            <v>751</v>
          </cell>
          <cell r="BM48">
            <v>0</v>
          </cell>
          <cell r="BN48">
            <v>5493</v>
          </cell>
          <cell r="BO48">
            <v>4742</v>
          </cell>
          <cell r="BP48">
            <v>37</v>
          </cell>
          <cell r="BQ48">
            <v>892</v>
          </cell>
          <cell r="BR48">
            <v>66</v>
          </cell>
          <cell r="BS48">
            <v>959</v>
          </cell>
          <cell r="BT48">
            <v>268</v>
          </cell>
          <cell r="BU48">
            <v>0</v>
          </cell>
          <cell r="BV48">
            <v>30</v>
          </cell>
          <cell r="BW48">
            <v>0</v>
          </cell>
          <cell r="BX48">
            <v>0</v>
          </cell>
          <cell r="BY48">
            <v>0</v>
          </cell>
          <cell r="BZ48">
            <v>0</v>
          </cell>
          <cell r="CA48">
            <v>0</v>
          </cell>
          <cell r="CB48">
            <v>23843</v>
          </cell>
          <cell r="CC48">
            <v>0</v>
          </cell>
          <cell r="CD48">
            <v>500</v>
          </cell>
          <cell r="CE48">
            <v>0</v>
          </cell>
          <cell r="CF48">
            <v>118</v>
          </cell>
          <cell r="CG48">
            <v>118</v>
          </cell>
          <cell r="CH48">
            <v>0</v>
          </cell>
          <cell r="CI48">
            <v>0</v>
          </cell>
          <cell r="CJ48">
            <v>6318</v>
          </cell>
          <cell r="CK48">
            <v>150</v>
          </cell>
          <cell r="CL48">
            <v>0</v>
          </cell>
          <cell r="CM48">
            <v>0</v>
          </cell>
          <cell r="CN48">
            <v>0</v>
          </cell>
          <cell r="CO48">
            <v>0</v>
          </cell>
          <cell r="CP48">
            <v>0</v>
          </cell>
          <cell r="CQ48">
            <v>7086</v>
          </cell>
          <cell r="CR48">
            <v>30929</v>
          </cell>
          <cell r="CS48">
            <v>0</v>
          </cell>
          <cell r="CT48">
            <v>2000</v>
          </cell>
          <cell r="CU48">
            <v>80</v>
          </cell>
          <cell r="CV48">
            <v>283</v>
          </cell>
          <cell r="CW48">
            <v>0</v>
          </cell>
          <cell r="CX48">
            <v>0</v>
          </cell>
          <cell r="CY48">
            <v>0</v>
          </cell>
          <cell r="CZ48">
            <v>0</v>
          </cell>
          <cell r="DA48">
            <v>0</v>
          </cell>
          <cell r="DB48">
            <v>0</v>
          </cell>
          <cell r="DC48">
            <v>0</v>
          </cell>
          <cell r="DD48">
            <v>0</v>
          </cell>
          <cell r="DE48">
            <v>11179</v>
          </cell>
          <cell r="DF48">
            <v>11179</v>
          </cell>
          <cell r="DG48">
            <v>67</v>
          </cell>
          <cell r="DH48">
            <v>13609</v>
          </cell>
          <cell r="DI48">
            <v>44538</v>
          </cell>
          <cell r="DJ48">
            <v>0</v>
          </cell>
          <cell r="DK48">
            <v>0</v>
          </cell>
          <cell r="DL48">
            <v>2000</v>
          </cell>
          <cell r="DM48">
            <v>80</v>
          </cell>
          <cell r="DN48">
            <v>283</v>
          </cell>
          <cell r="DO48">
            <v>11179</v>
          </cell>
          <cell r="DP48">
            <v>0</v>
          </cell>
          <cell r="DQ48">
            <v>2363</v>
          </cell>
          <cell r="DR48">
            <v>0</v>
          </cell>
          <cell r="DS48">
            <v>5</v>
          </cell>
          <cell r="DT48">
            <v>2207</v>
          </cell>
          <cell r="DU48">
            <v>0</v>
          </cell>
          <cell r="DV48">
            <v>907</v>
          </cell>
          <cell r="DW48">
            <v>198</v>
          </cell>
          <cell r="DX48">
            <v>0</v>
          </cell>
          <cell r="DY48">
            <v>0</v>
          </cell>
          <cell r="DZ48">
            <v>0</v>
          </cell>
          <cell r="EA48">
            <v>0</v>
          </cell>
          <cell r="EB48">
            <v>0</v>
          </cell>
          <cell r="EC48">
            <v>0</v>
          </cell>
          <cell r="ED48">
            <v>0</v>
          </cell>
          <cell r="EE48">
            <v>243</v>
          </cell>
          <cell r="EF48">
            <v>231</v>
          </cell>
          <cell r="EG48">
            <v>0</v>
          </cell>
          <cell r="EH48">
            <v>0</v>
          </cell>
          <cell r="EI48">
            <v>0</v>
          </cell>
          <cell r="EJ48">
            <v>3450</v>
          </cell>
          <cell r="EK48">
            <v>0</v>
          </cell>
          <cell r="EL48">
            <v>2500</v>
          </cell>
          <cell r="EM48">
            <v>0</v>
          </cell>
          <cell r="EN48">
            <v>0</v>
          </cell>
          <cell r="EO48">
            <v>0</v>
          </cell>
          <cell r="EP48">
            <v>39</v>
          </cell>
          <cell r="EQ48">
            <v>0</v>
          </cell>
          <cell r="ER48">
            <v>0</v>
          </cell>
          <cell r="ES48">
            <v>15</v>
          </cell>
          <cell r="ET48">
            <v>96</v>
          </cell>
          <cell r="EU48">
            <v>547</v>
          </cell>
          <cell r="EV48">
            <v>0</v>
          </cell>
          <cell r="EW48">
            <v>20</v>
          </cell>
          <cell r="EX48" t="str">
            <v>M</v>
          </cell>
          <cell r="EY48" t="str">
            <v>Network Services Group</v>
          </cell>
          <cell r="EZ48">
            <v>1</v>
          </cell>
          <cell r="FA48">
            <v>1</v>
          </cell>
          <cell r="FB48">
            <v>0</v>
          </cell>
          <cell r="FC48">
            <v>0</v>
          </cell>
          <cell r="FD48">
            <v>0</v>
          </cell>
          <cell r="FE48">
            <v>0</v>
          </cell>
          <cell r="FH48">
            <v>13762</v>
          </cell>
          <cell r="FI48">
            <v>50</v>
          </cell>
          <cell r="FJ48">
            <v>-324</v>
          </cell>
          <cell r="FK48">
            <v>-324</v>
          </cell>
          <cell r="FL48">
            <v>-166</v>
          </cell>
          <cell r="FM48">
            <v>22062</v>
          </cell>
          <cell r="FN48">
            <v>1278</v>
          </cell>
          <cell r="FO48">
            <v>903</v>
          </cell>
          <cell r="FP48">
            <v>903</v>
          </cell>
          <cell r="FQ48">
            <v>462</v>
          </cell>
          <cell r="FR48">
            <v>8198</v>
          </cell>
          <cell r="FS48">
            <v>5564</v>
          </cell>
          <cell r="FT48">
            <v>13689</v>
          </cell>
          <cell r="FU48">
            <v>8373</v>
          </cell>
        </row>
        <row r="49">
          <cell r="A49" t="str">
            <v>00580</v>
          </cell>
          <cell r="B49" t="str">
            <v>リ　ー　ス</v>
          </cell>
          <cell r="C49" t="str">
            <v>富士通リース(株)</v>
          </cell>
          <cell r="D49" t="str">
            <v>Fujitsu Leasing Co.,Ltd.</v>
          </cell>
          <cell r="E49">
            <v>1371</v>
          </cell>
          <cell r="F49">
            <v>0</v>
          </cell>
          <cell r="G49">
            <v>1371</v>
          </cell>
          <cell r="H49">
            <v>0</v>
          </cell>
          <cell r="I49">
            <v>91</v>
          </cell>
          <cell r="J49">
            <v>60837</v>
          </cell>
          <cell r="K49">
            <v>-204</v>
          </cell>
          <cell r="L49">
            <v>0</v>
          </cell>
          <cell r="M49">
            <v>0</v>
          </cell>
          <cell r="N49">
            <v>0</v>
          </cell>
          <cell r="O49">
            <v>0</v>
          </cell>
          <cell r="P49">
            <v>0</v>
          </cell>
          <cell r="Q49">
            <v>0</v>
          </cell>
          <cell r="R49">
            <v>0</v>
          </cell>
          <cell r="S49">
            <v>2058</v>
          </cell>
          <cell r="T49">
            <v>2058</v>
          </cell>
          <cell r="U49">
            <v>864</v>
          </cell>
          <cell r="V49">
            <v>0</v>
          </cell>
          <cell r="W49">
            <v>0</v>
          </cell>
          <cell r="X49">
            <v>0</v>
          </cell>
          <cell r="Y49">
            <v>0</v>
          </cell>
          <cell r="Z49">
            <v>0</v>
          </cell>
          <cell r="AA49">
            <v>11</v>
          </cell>
          <cell r="AB49">
            <v>0</v>
          </cell>
          <cell r="AC49">
            <v>514</v>
          </cell>
          <cell r="AD49">
            <v>65542</v>
          </cell>
          <cell r="AE49">
            <v>22</v>
          </cell>
          <cell r="AF49">
            <v>0</v>
          </cell>
          <cell r="AG49">
            <v>0</v>
          </cell>
          <cell r="AH49">
            <v>165498</v>
          </cell>
          <cell r="AI49">
            <v>0</v>
          </cell>
          <cell r="AJ49">
            <v>0</v>
          </cell>
          <cell r="AK49">
            <v>165520</v>
          </cell>
          <cell r="AL49">
            <v>63580</v>
          </cell>
          <cell r="AM49">
            <v>0</v>
          </cell>
          <cell r="AN49">
            <v>160</v>
          </cell>
          <cell r="AO49">
            <v>0</v>
          </cell>
          <cell r="AP49">
            <v>4355</v>
          </cell>
          <cell r="AQ49">
            <v>0</v>
          </cell>
          <cell r="AR49">
            <v>0</v>
          </cell>
          <cell r="AS49">
            <v>344</v>
          </cell>
          <cell r="AT49">
            <v>-956</v>
          </cell>
          <cell r="AU49">
            <v>0</v>
          </cell>
          <cell r="AV49">
            <v>0</v>
          </cell>
          <cell r="AW49">
            <v>1346</v>
          </cell>
          <cell r="AX49">
            <v>5249</v>
          </cell>
          <cell r="AY49">
            <v>234349</v>
          </cell>
          <cell r="AZ49">
            <v>0</v>
          </cell>
          <cell r="BA49">
            <v>299891</v>
          </cell>
          <cell r="BB49">
            <v>0</v>
          </cell>
          <cell r="BC49">
            <v>23747</v>
          </cell>
          <cell r="BD49">
            <v>0</v>
          </cell>
          <cell r="BE49">
            <v>23747</v>
          </cell>
          <cell r="BF49">
            <v>0</v>
          </cell>
          <cell r="BG49">
            <v>40800</v>
          </cell>
          <cell r="BH49">
            <v>40800</v>
          </cell>
          <cell r="BI49">
            <v>34421</v>
          </cell>
          <cell r="BJ49">
            <v>0</v>
          </cell>
          <cell r="BK49">
            <v>0</v>
          </cell>
          <cell r="BL49">
            <v>0</v>
          </cell>
          <cell r="BM49">
            <v>0</v>
          </cell>
          <cell r="BN49">
            <v>2015</v>
          </cell>
          <cell r="BO49">
            <v>2015</v>
          </cell>
          <cell r="BP49">
            <v>12725</v>
          </cell>
          <cell r="BQ49">
            <v>40</v>
          </cell>
          <cell r="BR49">
            <v>3</v>
          </cell>
          <cell r="BS49">
            <v>857</v>
          </cell>
          <cell r="BT49">
            <v>5017</v>
          </cell>
          <cell r="BU49">
            <v>0</v>
          </cell>
          <cell r="BV49">
            <v>6</v>
          </cell>
          <cell r="BW49">
            <v>2380</v>
          </cell>
          <cell r="BX49">
            <v>0</v>
          </cell>
          <cell r="BY49">
            <v>0</v>
          </cell>
          <cell r="BZ49">
            <v>0</v>
          </cell>
          <cell r="CA49">
            <v>0</v>
          </cell>
          <cell r="CB49">
            <v>122011</v>
          </cell>
          <cell r="CC49">
            <v>0</v>
          </cell>
          <cell r="CD49">
            <v>149996</v>
          </cell>
          <cell r="CE49">
            <v>0</v>
          </cell>
          <cell r="CF49">
            <v>12589</v>
          </cell>
          <cell r="CG49">
            <v>12589</v>
          </cell>
          <cell r="CH49">
            <v>0</v>
          </cell>
          <cell r="CI49">
            <v>0</v>
          </cell>
          <cell r="CJ49">
            <v>89</v>
          </cell>
          <cell r="CK49">
            <v>40</v>
          </cell>
          <cell r="CL49">
            <v>0</v>
          </cell>
          <cell r="CM49">
            <v>0</v>
          </cell>
          <cell r="CN49">
            <v>52</v>
          </cell>
          <cell r="CO49">
            <v>0</v>
          </cell>
          <cell r="CP49">
            <v>0</v>
          </cell>
          <cell r="CQ49">
            <v>162766</v>
          </cell>
          <cell r="CR49">
            <v>284777</v>
          </cell>
          <cell r="CS49">
            <v>0</v>
          </cell>
          <cell r="CT49">
            <v>1000</v>
          </cell>
          <cell r="CU49">
            <v>0</v>
          </cell>
          <cell r="CV49">
            <v>250</v>
          </cell>
          <cell r="CW49">
            <v>0</v>
          </cell>
          <cell r="CX49">
            <v>0</v>
          </cell>
          <cell r="CY49">
            <v>0</v>
          </cell>
          <cell r="CZ49">
            <v>0</v>
          </cell>
          <cell r="DA49">
            <v>0</v>
          </cell>
          <cell r="DB49">
            <v>0</v>
          </cell>
          <cell r="DC49">
            <v>0</v>
          </cell>
          <cell r="DD49">
            <v>0</v>
          </cell>
          <cell r="DE49">
            <v>13792</v>
          </cell>
          <cell r="DF49">
            <v>13792</v>
          </cell>
          <cell r="DG49">
            <v>72</v>
          </cell>
          <cell r="DH49">
            <v>15114</v>
          </cell>
          <cell r="DI49">
            <v>299891</v>
          </cell>
          <cell r="DJ49">
            <v>0</v>
          </cell>
          <cell r="DK49">
            <v>0</v>
          </cell>
          <cell r="DL49">
            <v>1000</v>
          </cell>
          <cell r="DM49">
            <v>0</v>
          </cell>
          <cell r="DN49">
            <v>250</v>
          </cell>
          <cell r="DO49">
            <v>13792</v>
          </cell>
          <cell r="DP49">
            <v>0</v>
          </cell>
          <cell r="DQ49">
            <v>22</v>
          </cell>
          <cell r="DR49">
            <v>0</v>
          </cell>
          <cell r="DS49">
            <v>165414</v>
          </cell>
          <cell r="DT49">
            <v>84</v>
          </cell>
          <cell r="DU49">
            <v>0</v>
          </cell>
          <cell r="DV49">
            <v>282</v>
          </cell>
          <cell r="DW49">
            <v>63298</v>
          </cell>
          <cell r="DX49">
            <v>0</v>
          </cell>
          <cell r="DY49">
            <v>0</v>
          </cell>
          <cell r="DZ49">
            <v>0</v>
          </cell>
          <cell r="EA49">
            <v>0</v>
          </cell>
          <cell r="EB49">
            <v>0</v>
          </cell>
          <cell r="EC49">
            <v>0</v>
          </cell>
          <cell r="ED49">
            <v>0</v>
          </cell>
          <cell r="EE49">
            <v>0</v>
          </cell>
          <cell r="EF49">
            <v>0</v>
          </cell>
          <cell r="EG49">
            <v>0</v>
          </cell>
          <cell r="EH49">
            <v>0</v>
          </cell>
          <cell r="EI49">
            <v>10000</v>
          </cell>
          <cell r="EJ49">
            <v>30800</v>
          </cell>
          <cell r="EK49">
            <v>0</v>
          </cell>
          <cell r="EL49">
            <v>184417</v>
          </cell>
          <cell r="EM49">
            <v>0</v>
          </cell>
          <cell r="EN49">
            <v>0</v>
          </cell>
          <cell r="EO49">
            <v>44</v>
          </cell>
          <cell r="EP49">
            <v>4311</v>
          </cell>
          <cell r="EQ49">
            <v>0</v>
          </cell>
          <cell r="ER49">
            <v>0</v>
          </cell>
          <cell r="ES49">
            <v>534</v>
          </cell>
          <cell r="ET49">
            <v>156</v>
          </cell>
          <cell r="EU49">
            <v>4</v>
          </cell>
          <cell r="EV49">
            <v>0</v>
          </cell>
          <cell r="EW49">
            <v>0</v>
          </cell>
          <cell r="EX49" t="str">
            <v>Y</v>
          </cell>
          <cell r="EY49" t="str">
            <v>Other</v>
          </cell>
          <cell r="EZ49">
            <v>0.5</v>
          </cell>
          <cell r="FA49">
            <v>0.4763</v>
          </cell>
          <cell r="FB49">
            <v>0</v>
          </cell>
          <cell r="FC49">
            <v>0</v>
          </cell>
          <cell r="FD49">
            <v>0</v>
          </cell>
          <cell r="FE49">
            <v>0</v>
          </cell>
          <cell r="FH49">
            <v>33139</v>
          </cell>
          <cell r="FI49">
            <v>1342</v>
          </cell>
          <cell r="FJ49">
            <v>1375</v>
          </cell>
          <cell r="FK49">
            <v>1375</v>
          </cell>
          <cell r="FL49">
            <v>796</v>
          </cell>
          <cell r="FM49">
            <v>31082</v>
          </cell>
          <cell r="FN49">
            <v>1012</v>
          </cell>
          <cell r="FO49">
            <v>1048</v>
          </cell>
          <cell r="FP49">
            <v>1048</v>
          </cell>
          <cell r="FQ49">
            <v>606</v>
          </cell>
          <cell r="FR49">
            <v>23072</v>
          </cell>
          <cell r="FS49">
            <v>10067</v>
          </cell>
          <cell r="FT49">
            <v>23255</v>
          </cell>
          <cell r="FU49">
            <v>7827</v>
          </cell>
        </row>
        <row r="50">
          <cell r="A50" t="str">
            <v>00600</v>
          </cell>
          <cell r="B50" t="str">
            <v>テクノリサ</v>
          </cell>
          <cell r="C50" t="str">
            <v>富士通テクノリサーチ(株)</v>
          </cell>
          <cell r="D50" t="str">
            <v>Fujitsu Techno Research Ltd.</v>
          </cell>
          <cell r="E50">
            <v>17</v>
          </cell>
          <cell r="F50">
            <v>0</v>
          </cell>
          <cell r="G50">
            <v>17</v>
          </cell>
          <cell r="H50">
            <v>222</v>
          </cell>
          <cell r="I50">
            <v>0</v>
          </cell>
          <cell r="J50">
            <v>208</v>
          </cell>
          <cell r="K50">
            <v>-1</v>
          </cell>
          <cell r="L50">
            <v>0</v>
          </cell>
          <cell r="M50">
            <v>0</v>
          </cell>
          <cell r="N50">
            <v>0</v>
          </cell>
          <cell r="O50">
            <v>0</v>
          </cell>
          <cell r="P50">
            <v>0</v>
          </cell>
          <cell r="Q50">
            <v>0</v>
          </cell>
          <cell r="R50">
            <v>0</v>
          </cell>
          <cell r="S50">
            <v>1</v>
          </cell>
          <cell r="T50">
            <v>1</v>
          </cell>
          <cell r="U50">
            <v>0</v>
          </cell>
          <cell r="V50">
            <v>0</v>
          </cell>
          <cell r="W50">
            <v>0</v>
          </cell>
          <cell r="X50">
            <v>0</v>
          </cell>
          <cell r="Y50">
            <v>0</v>
          </cell>
          <cell r="Z50">
            <v>0</v>
          </cell>
          <cell r="AA50">
            <v>0</v>
          </cell>
          <cell r="AB50">
            <v>0</v>
          </cell>
          <cell r="AC50">
            <v>19</v>
          </cell>
          <cell r="AD50">
            <v>466</v>
          </cell>
          <cell r="AE50">
            <v>6</v>
          </cell>
          <cell r="AF50">
            <v>0</v>
          </cell>
          <cell r="AG50">
            <v>0</v>
          </cell>
          <cell r="AH50">
            <v>26</v>
          </cell>
          <cell r="AI50">
            <v>0</v>
          </cell>
          <cell r="AJ50">
            <v>0</v>
          </cell>
          <cell r="AK50">
            <v>32</v>
          </cell>
          <cell r="AL50">
            <v>3</v>
          </cell>
          <cell r="AM50">
            <v>0</v>
          </cell>
          <cell r="AN50">
            <v>0</v>
          </cell>
          <cell r="AO50">
            <v>0</v>
          </cell>
          <cell r="AP50">
            <v>0</v>
          </cell>
          <cell r="AQ50">
            <v>0</v>
          </cell>
          <cell r="AR50">
            <v>0</v>
          </cell>
          <cell r="AS50">
            <v>0</v>
          </cell>
          <cell r="AT50">
            <v>0</v>
          </cell>
          <cell r="AU50">
            <v>0</v>
          </cell>
          <cell r="AV50">
            <v>0</v>
          </cell>
          <cell r="AW50">
            <v>20</v>
          </cell>
          <cell r="AX50">
            <v>20</v>
          </cell>
          <cell r="AY50">
            <v>55</v>
          </cell>
          <cell r="AZ50">
            <v>0</v>
          </cell>
          <cell r="BA50">
            <v>521</v>
          </cell>
          <cell r="BB50">
            <v>0</v>
          </cell>
          <cell r="BC50">
            <v>0</v>
          </cell>
          <cell r="BD50">
            <v>0</v>
          </cell>
          <cell r="BE50">
            <v>0</v>
          </cell>
          <cell r="BF50">
            <v>0</v>
          </cell>
          <cell r="BG50">
            <v>0</v>
          </cell>
          <cell r="BH50">
            <v>0</v>
          </cell>
          <cell r="BI50">
            <v>0</v>
          </cell>
          <cell r="BJ50">
            <v>0</v>
          </cell>
          <cell r="BK50">
            <v>0</v>
          </cell>
          <cell r="BL50">
            <v>14</v>
          </cell>
          <cell r="BM50">
            <v>0</v>
          </cell>
          <cell r="BN50">
            <v>161</v>
          </cell>
          <cell r="BO50">
            <v>147</v>
          </cell>
          <cell r="BP50">
            <v>0</v>
          </cell>
          <cell r="BQ50">
            <v>5</v>
          </cell>
          <cell r="BR50">
            <v>0</v>
          </cell>
          <cell r="BS50">
            <v>0</v>
          </cell>
          <cell r="BT50">
            <v>0</v>
          </cell>
          <cell r="BU50">
            <v>2</v>
          </cell>
          <cell r="BV50">
            <v>0</v>
          </cell>
          <cell r="BW50">
            <v>0</v>
          </cell>
          <cell r="BX50">
            <v>0</v>
          </cell>
          <cell r="BY50">
            <v>0</v>
          </cell>
          <cell r="BZ50">
            <v>0</v>
          </cell>
          <cell r="CA50">
            <v>0</v>
          </cell>
          <cell r="CB50">
            <v>168</v>
          </cell>
          <cell r="CC50">
            <v>0</v>
          </cell>
          <cell r="CD50">
            <v>0</v>
          </cell>
          <cell r="CE50">
            <v>0</v>
          </cell>
          <cell r="CF50">
            <v>0</v>
          </cell>
          <cell r="CG50">
            <v>0</v>
          </cell>
          <cell r="CH50">
            <v>0</v>
          </cell>
          <cell r="CI50">
            <v>0</v>
          </cell>
          <cell r="CJ50">
            <v>31</v>
          </cell>
          <cell r="CK50">
            <v>21</v>
          </cell>
          <cell r="CL50">
            <v>0</v>
          </cell>
          <cell r="CM50">
            <v>0</v>
          </cell>
          <cell r="CN50">
            <v>0</v>
          </cell>
          <cell r="CO50">
            <v>0</v>
          </cell>
          <cell r="CP50">
            <v>0</v>
          </cell>
          <cell r="CQ50">
            <v>52</v>
          </cell>
          <cell r="CR50">
            <v>220</v>
          </cell>
          <cell r="CS50">
            <v>0</v>
          </cell>
          <cell r="CT50">
            <v>10</v>
          </cell>
          <cell r="CU50">
            <v>0</v>
          </cell>
          <cell r="CV50">
            <v>3</v>
          </cell>
          <cell r="CW50">
            <v>0</v>
          </cell>
          <cell r="CX50">
            <v>0</v>
          </cell>
          <cell r="CY50">
            <v>0</v>
          </cell>
          <cell r="CZ50">
            <v>0</v>
          </cell>
          <cell r="DA50">
            <v>0</v>
          </cell>
          <cell r="DB50">
            <v>0</v>
          </cell>
          <cell r="DC50">
            <v>0</v>
          </cell>
          <cell r="DD50">
            <v>0</v>
          </cell>
          <cell r="DE50">
            <v>288</v>
          </cell>
          <cell r="DF50">
            <v>288</v>
          </cell>
          <cell r="DG50">
            <v>0</v>
          </cell>
          <cell r="DH50">
            <v>301</v>
          </cell>
          <cell r="DI50">
            <v>521</v>
          </cell>
          <cell r="DJ50">
            <v>0</v>
          </cell>
          <cell r="DK50">
            <v>0</v>
          </cell>
          <cell r="DL50">
            <v>10</v>
          </cell>
          <cell r="DM50">
            <v>0</v>
          </cell>
          <cell r="DN50">
            <v>3</v>
          </cell>
          <cell r="DO50">
            <v>288</v>
          </cell>
          <cell r="DP50">
            <v>0</v>
          </cell>
          <cell r="DQ50">
            <v>6</v>
          </cell>
          <cell r="DR50">
            <v>0</v>
          </cell>
          <cell r="DS50">
            <v>0</v>
          </cell>
          <cell r="DT50">
            <v>26</v>
          </cell>
          <cell r="DU50">
            <v>0</v>
          </cell>
          <cell r="DV50">
            <v>3</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t="str">
            <v>Y</v>
          </cell>
          <cell r="EY50" t="str">
            <v>Other</v>
          </cell>
          <cell r="EZ50">
            <v>1</v>
          </cell>
          <cell r="FA50">
            <v>1</v>
          </cell>
          <cell r="FB50">
            <v>0</v>
          </cell>
          <cell r="FC50">
            <v>0</v>
          </cell>
          <cell r="FD50">
            <v>0</v>
          </cell>
          <cell r="FE50">
            <v>0</v>
          </cell>
          <cell r="FH50">
            <v>297</v>
          </cell>
          <cell r="FI50">
            <v>7</v>
          </cell>
          <cell r="FJ50">
            <v>10</v>
          </cell>
          <cell r="FK50">
            <v>10</v>
          </cell>
          <cell r="FL50">
            <v>4</v>
          </cell>
          <cell r="FM50">
            <v>301</v>
          </cell>
          <cell r="FN50">
            <v>7</v>
          </cell>
          <cell r="FO50">
            <v>9</v>
          </cell>
          <cell r="FP50">
            <v>9</v>
          </cell>
          <cell r="FQ50">
            <v>3</v>
          </cell>
          <cell r="FR50">
            <v>0</v>
          </cell>
          <cell r="FS50">
            <v>297</v>
          </cell>
          <cell r="FT50">
            <v>0</v>
          </cell>
          <cell r="FU50">
            <v>301</v>
          </cell>
        </row>
        <row r="51">
          <cell r="A51" t="str">
            <v>00610</v>
          </cell>
          <cell r="B51" t="str">
            <v>九州エレク</v>
          </cell>
          <cell r="C51" t="str">
            <v>(株)九州富士通エレクトロニクス</v>
          </cell>
          <cell r="D51" t="str">
            <v>Kyushu Fujitsu Electronics Ltd.</v>
          </cell>
          <cell r="E51">
            <v>17</v>
          </cell>
          <cell r="F51">
            <v>0</v>
          </cell>
          <cell r="G51">
            <v>17</v>
          </cell>
          <cell r="H51">
            <v>0</v>
          </cell>
          <cell r="I51">
            <v>0</v>
          </cell>
          <cell r="J51">
            <v>4549</v>
          </cell>
          <cell r="K51">
            <v>0</v>
          </cell>
          <cell r="L51">
            <v>0</v>
          </cell>
          <cell r="M51">
            <v>0</v>
          </cell>
          <cell r="N51">
            <v>0</v>
          </cell>
          <cell r="O51">
            <v>0</v>
          </cell>
          <cell r="P51">
            <v>0</v>
          </cell>
          <cell r="Q51">
            <v>0</v>
          </cell>
          <cell r="R51">
            <v>0</v>
          </cell>
          <cell r="S51">
            <v>43</v>
          </cell>
          <cell r="T51">
            <v>43</v>
          </cell>
          <cell r="U51">
            <v>9</v>
          </cell>
          <cell r="V51">
            <v>11</v>
          </cell>
          <cell r="W51">
            <v>206</v>
          </cell>
          <cell r="X51">
            <v>44</v>
          </cell>
          <cell r="Y51">
            <v>121</v>
          </cell>
          <cell r="Z51">
            <v>382</v>
          </cell>
          <cell r="AA51">
            <v>0</v>
          </cell>
          <cell r="AB51">
            <v>0</v>
          </cell>
          <cell r="AC51">
            <v>507</v>
          </cell>
          <cell r="AD51">
            <v>5507</v>
          </cell>
          <cell r="AE51">
            <v>1203</v>
          </cell>
          <cell r="AF51">
            <v>2916</v>
          </cell>
          <cell r="AG51">
            <v>0</v>
          </cell>
          <cell r="AH51">
            <v>1026</v>
          </cell>
          <cell r="AI51">
            <v>64</v>
          </cell>
          <cell r="AJ51">
            <v>199</v>
          </cell>
          <cell r="AK51">
            <v>5408</v>
          </cell>
          <cell r="AL51">
            <v>94</v>
          </cell>
          <cell r="AM51">
            <v>0</v>
          </cell>
          <cell r="AN51">
            <v>0</v>
          </cell>
          <cell r="AO51">
            <v>0</v>
          </cell>
          <cell r="AP51">
            <v>0</v>
          </cell>
          <cell r="AQ51">
            <v>0</v>
          </cell>
          <cell r="AR51">
            <v>0</v>
          </cell>
          <cell r="AS51">
            <v>2</v>
          </cell>
          <cell r="AT51">
            <v>0</v>
          </cell>
          <cell r="AU51">
            <v>0</v>
          </cell>
          <cell r="AV51">
            <v>0</v>
          </cell>
          <cell r="AW51">
            <v>482</v>
          </cell>
          <cell r="AX51">
            <v>484</v>
          </cell>
          <cell r="AY51">
            <v>5986</v>
          </cell>
          <cell r="AZ51">
            <v>0</v>
          </cell>
          <cell r="BA51">
            <v>11493</v>
          </cell>
          <cell r="BB51">
            <v>2</v>
          </cell>
          <cell r="BC51">
            <v>1620</v>
          </cell>
          <cell r="BD51">
            <v>0</v>
          </cell>
          <cell r="BE51">
            <v>1620</v>
          </cell>
          <cell r="BF51">
            <v>0</v>
          </cell>
          <cell r="BG51">
            <v>143</v>
          </cell>
          <cell r="BH51">
            <v>143</v>
          </cell>
          <cell r="BI51">
            <v>720</v>
          </cell>
          <cell r="BJ51">
            <v>0</v>
          </cell>
          <cell r="BK51">
            <v>0</v>
          </cell>
          <cell r="BL51">
            <v>84</v>
          </cell>
          <cell r="BM51">
            <v>0</v>
          </cell>
          <cell r="BN51">
            <v>1193</v>
          </cell>
          <cell r="BO51">
            <v>1109</v>
          </cell>
          <cell r="BP51">
            <v>0</v>
          </cell>
          <cell r="BQ51">
            <v>0</v>
          </cell>
          <cell r="BR51">
            <v>0</v>
          </cell>
          <cell r="BS51">
            <v>0</v>
          </cell>
          <cell r="BT51">
            <v>14</v>
          </cell>
          <cell r="BU51">
            <v>0</v>
          </cell>
          <cell r="BV51">
            <v>0</v>
          </cell>
          <cell r="BW51">
            <v>0</v>
          </cell>
          <cell r="BX51">
            <v>0</v>
          </cell>
          <cell r="BY51">
            <v>0</v>
          </cell>
          <cell r="BZ51">
            <v>0</v>
          </cell>
          <cell r="CA51">
            <v>0</v>
          </cell>
          <cell r="CB51">
            <v>3692</v>
          </cell>
          <cell r="CC51">
            <v>0</v>
          </cell>
          <cell r="CD51">
            <v>0</v>
          </cell>
          <cell r="CE51">
            <v>0</v>
          </cell>
          <cell r="CF51">
            <v>0</v>
          </cell>
          <cell r="CG51">
            <v>0</v>
          </cell>
          <cell r="CH51">
            <v>0</v>
          </cell>
          <cell r="CI51">
            <v>0</v>
          </cell>
          <cell r="CJ51">
            <v>1423</v>
          </cell>
          <cell r="CK51">
            <v>0</v>
          </cell>
          <cell r="CL51">
            <v>0</v>
          </cell>
          <cell r="CM51">
            <v>0</v>
          </cell>
          <cell r="CN51">
            <v>0</v>
          </cell>
          <cell r="CO51">
            <v>0</v>
          </cell>
          <cell r="CP51">
            <v>0</v>
          </cell>
          <cell r="CQ51">
            <v>1423</v>
          </cell>
          <cell r="CR51">
            <v>5115</v>
          </cell>
          <cell r="CS51">
            <v>0</v>
          </cell>
          <cell r="CT51">
            <v>1000</v>
          </cell>
          <cell r="CU51">
            <v>0</v>
          </cell>
          <cell r="CV51">
            <v>250</v>
          </cell>
          <cell r="CW51">
            <v>0</v>
          </cell>
          <cell r="CX51">
            <v>0</v>
          </cell>
          <cell r="CY51">
            <v>0</v>
          </cell>
          <cell r="CZ51">
            <v>0</v>
          </cell>
          <cell r="DA51">
            <v>0</v>
          </cell>
          <cell r="DB51">
            <v>0</v>
          </cell>
          <cell r="DC51">
            <v>0</v>
          </cell>
          <cell r="DD51">
            <v>0</v>
          </cell>
          <cell r="DE51">
            <v>5128</v>
          </cell>
          <cell r="DF51">
            <v>5128</v>
          </cell>
          <cell r="DG51">
            <v>0</v>
          </cell>
          <cell r="DH51">
            <v>6378</v>
          </cell>
          <cell r="DI51">
            <v>11493</v>
          </cell>
          <cell r="DJ51">
            <v>0</v>
          </cell>
          <cell r="DK51">
            <v>0</v>
          </cell>
          <cell r="DL51">
            <v>1000</v>
          </cell>
          <cell r="DM51">
            <v>0</v>
          </cell>
          <cell r="DN51">
            <v>250</v>
          </cell>
          <cell r="DO51">
            <v>5128</v>
          </cell>
          <cell r="DP51">
            <v>64</v>
          </cell>
          <cell r="DQ51">
            <v>1203</v>
          </cell>
          <cell r="DR51">
            <v>2916</v>
          </cell>
          <cell r="DS51">
            <v>0</v>
          </cell>
          <cell r="DT51">
            <v>1026</v>
          </cell>
          <cell r="DU51">
            <v>199</v>
          </cell>
          <cell r="DV51">
            <v>62</v>
          </cell>
          <cell r="DW51">
            <v>32</v>
          </cell>
          <cell r="DX51">
            <v>0</v>
          </cell>
          <cell r="DY51">
            <v>0</v>
          </cell>
          <cell r="DZ51">
            <v>0</v>
          </cell>
          <cell r="EA51">
            <v>0</v>
          </cell>
          <cell r="EB51">
            <v>0</v>
          </cell>
          <cell r="EC51">
            <v>0</v>
          </cell>
          <cell r="ED51">
            <v>0</v>
          </cell>
          <cell r="EE51">
            <v>0</v>
          </cell>
          <cell r="EF51">
            <v>0</v>
          </cell>
          <cell r="EG51">
            <v>0</v>
          </cell>
          <cell r="EH51">
            <v>0</v>
          </cell>
          <cell r="EI51">
            <v>143</v>
          </cell>
          <cell r="EJ51">
            <v>0</v>
          </cell>
          <cell r="EK51">
            <v>720</v>
          </cell>
          <cell r="EL51">
            <v>0</v>
          </cell>
          <cell r="EM51">
            <v>0</v>
          </cell>
          <cell r="EN51">
            <v>0</v>
          </cell>
          <cell r="EO51">
            <v>0</v>
          </cell>
          <cell r="EP51">
            <v>0</v>
          </cell>
          <cell r="EQ51">
            <v>0</v>
          </cell>
          <cell r="ER51">
            <v>0</v>
          </cell>
          <cell r="ES51">
            <v>2</v>
          </cell>
          <cell r="ET51">
            <v>0</v>
          </cell>
          <cell r="EU51">
            <v>0</v>
          </cell>
          <cell r="EV51">
            <v>0</v>
          </cell>
          <cell r="EW51">
            <v>0</v>
          </cell>
          <cell r="EX51" t="str">
            <v>P</v>
          </cell>
          <cell r="EY51" t="str">
            <v>Electronic Devices Group</v>
          </cell>
          <cell r="EZ51">
            <v>1</v>
          </cell>
          <cell r="FA51">
            <v>1</v>
          </cell>
          <cell r="FB51">
            <v>0</v>
          </cell>
          <cell r="FC51">
            <v>0</v>
          </cell>
          <cell r="FD51">
            <v>0</v>
          </cell>
          <cell r="FE51">
            <v>0</v>
          </cell>
          <cell r="FH51">
            <v>4105</v>
          </cell>
          <cell r="FI51">
            <v>195</v>
          </cell>
          <cell r="FJ51">
            <v>131</v>
          </cell>
          <cell r="FK51">
            <v>131</v>
          </cell>
          <cell r="FL51">
            <v>162</v>
          </cell>
          <cell r="FM51">
            <v>0</v>
          </cell>
          <cell r="FN51">
            <v>0</v>
          </cell>
          <cell r="FO51">
            <v>0</v>
          </cell>
          <cell r="FP51">
            <v>0</v>
          </cell>
          <cell r="FQ51">
            <v>0</v>
          </cell>
          <cell r="FR51">
            <v>347</v>
          </cell>
          <cell r="FS51">
            <v>3758</v>
          </cell>
          <cell r="FT51">
            <v>0</v>
          </cell>
          <cell r="FU51">
            <v>0</v>
          </cell>
        </row>
        <row r="52">
          <cell r="A52" t="str">
            <v>00630</v>
          </cell>
          <cell r="B52" t="str">
            <v>ＦＩＭＡＴ</v>
          </cell>
          <cell r="C52" t="str">
            <v>(株)富士通経営研修所</v>
          </cell>
          <cell r="D52" t="str">
            <v>Fujitsu Institute of Management Ltd.</v>
          </cell>
          <cell r="E52">
            <v>8</v>
          </cell>
          <cell r="F52">
            <v>0</v>
          </cell>
          <cell r="G52">
            <v>8</v>
          </cell>
          <cell r="H52">
            <v>141</v>
          </cell>
          <cell r="I52">
            <v>0</v>
          </cell>
          <cell r="J52">
            <v>814</v>
          </cell>
          <cell r="K52">
            <v>-4</v>
          </cell>
          <cell r="L52">
            <v>0</v>
          </cell>
          <cell r="M52">
            <v>0</v>
          </cell>
          <cell r="N52">
            <v>0</v>
          </cell>
          <cell r="O52">
            <v>0</v>
          </cell>
          <cell r="P52">
            <v>0</v>
          </cell>
          <cell r="Q52">
            <v>0</v>
          </cell>
          <cell r="R52">
            <v>0</v>
          </cell>
          <cell r="S52">
            <v>0</v>
          </cell>
          <cell r="T52">
            <v>0</v>
          </cell>
          <cell r="U52">
            <v>0</v>
          </cell>
          <cell r="V52">
            <v>0</v>
          </cell>
          <cell r="W52">
            <v>32</v>
          </cell>
          <cell r="X52">
            <v>0</v>
          </cell>
          <cell r="Y52">
            <v>0</v>
          </cell>
          <cell r="Z52">
            <v>32</v>
          </cell>
          <cell r="AA52">
            <v>0</v>
          </cell>
          <cell r="AB52">
            <v>0</v>
          </cell>
          <cell r="AC52">
            <v>14</v>
          </cell>
          <cell r="AD52">
            <v>1005</v>
          </cell>
          <cell r="AE52">
            <v>0</v>
          </cell>
          <cell r="AF52">
            <v>0</v>
          </cell>
          <cell r="AG52">
            <v>0</v>
          </cell>
          <cell r="AH52">
            <v>57</v>
          </cell>
          <cell r="AI52">
            <v>0</v>
          </cell>
          <cell r="AJ52">
            <v>0</v>
          </cell>
          <cell r="AK52">
            <v>57</v>
          </cell>
          <cell r="AL52">
            <v>17</v>
          </cell>
          <cell r="AM52">
            <v>0</v>
          </cell>
          <cell r="AN52">
            <v>0</v>
          </cell>
          <cell r="AO52">
            <v>0</v>
          </cell>
          <cell r="AP52">
            <v>0</v>
          </cell>
          <cell r="AQ52">
            <v>0</v>
          </cell>
          <cell r="AR52">
            <v>0</v>
          </cell>
          <cell r="AS52">
            <v>57</v>
          </cell>
          <cell r="AT52">
            <v>0</v>
          </cell>
          <cell r="AU52">
            <v>0</v>
          </cell>
          <cell r="AV52">
            <v>0</v>
          </cell>
          <cell r="AW52">
            <v>2</v>
          </cell>
          <cell r="AX52">
            <v>59</v>
          </cell>
          <cell r="AY52">
            <v>133</v>
          </cell>
          <cell r="AZ52">
            <v>0</v>
          </cell>
          <cell r="BA52">
            <v>1138</v>
          </cell>
          <cell r="BB52">
            <v>0</v>
          </cell>
          <cell r="BC52">
            <v>0</v>
          </cell>
          <cell r="BD52">
            <v>0</v>
          </cell>
          <cell r="BE52">
            <v>0</v>
          </cell>
          <cell r="BF52">
            <v>0</v>
          </cell>
          <cell r="BG52">
            <v>0</v>
          </cell>
          <cell r="BH52">
            <v>0</v>
          </cell>
          <cell r="BI52">
            <v>0</v>
          </cell>
          <cell r="BJ52">
            <v>0</v>
          </cell>
          <cell r="BK52">
            <v>0</v>
          </cell>
          <cell r="BL52">
            <v>28</v>
          </cell>
          <cell r="BM52">
            <v>0</v>
          </cell>
          <cell r="BN52">
            <v>782</v>
          </cell>
          <cell r="BO52">
            <v>754</v>
          </cell>
          <cell r="BP52">
            <v>0</v>
          </cell>
          <cell r="BQ52">
            <v>14</v>
          </cell>
          <cell r="BR52">
            <v>3</v>
          </cell>
          <cell r="BS52">
            <v>0</v>
          </cell>
          <cell r="BT52">
            <v>1</v>
          </cell>
          <cell r="BU52">
            <v>0</v>
          </cell>
          <cell r="BV52">
            <v>0</v>
          </cell>
          <cell r="BW52">
            <v>0</v>
          </cell>
          <cell r="BX52">
            <v>0</v>
          </cell>
          <cell r="BY52">
            <v>0</v>
          </cell>
          <cell r="BZ52">
            <v>0</v>
          </cell>
          <cell r="CA52">
            <v>0</v>
          </cell>
          <cell r="CB52">
            <v>800</v>
          </cell>
          <cell r="CC52">
            <v>0</v>
          </cell>
          <cell r="CD52">
            <v>0</v>
          </cell>
          <cell r="CE52">
            <v>0</v>
          </cell>
          <cell r="CF52">
            <v>0</v>
          </cell>
          <cell r="CG52">
            <v>0</v>
          </cell>
          <cell r="CH52">
            <v>0</v>
          </cell>
          <cell r="CI52">
            <v>0</v>
          </cell>
          <cell r="CJ52">
            <v>6</v>
          </cell>
          <cell r="CK52">
            <v>0</v>
          </cell>
          <cell r="CL52">
            <v>0</v>
          </cell>
          <cell r="CM52">
            <v>0</v>
          </cell>
          <cell r="CN52">
            <v>0</v>
          </cell>
          <cell r="CO52">
            <v>0</v>
          </cell>
          <cell r="CP52">
            <v>0</v>
          </cell>
          <cell r="CQ52">
            <v>6</v>
          </cell>
          <cell r="CR52">
            <v>806</v>
          </cell>
          <cell r="CS52">
            <v>0</v>
          </cell>
          <cell r="CT52">
            <v>20</v>
          </cell>
          <cell r="CU52">
            <v>0</v>
          </cell>
          <cell r="CV52">
            <v>5</v>
          </cell>
          <cell r="CW52">
            <v>0</v>
          </cell>
          <cell r="CX52">
            <v>0</v>
          </cell>
          <cell r="CY52">
            <v>0</v>
          </cell>
          <cell r="CZ52">
            <v>0</v>
          </cell>
          <cell r="DA52">
            <v>0</v>
          </cell>
          <cell r="DB52">
            <v>0</v>
          </cell>
          <cell r="DC52">
            <v>0</v>
          </cell>
          <cell r="DD52">
            <v>0</v>
          </cell>
          <cell r="DE52">
            <v>307</v>
          </cell>
          <cell r="DF52">
            <v>307</v>
          </cell>
          <cell r="DG52">
            <v>0</v>
          </cell>
          <cell r="DH52">
            <v>332</v>
          </cell>
          <cell r="DI52">
            <v>1138</v>
          </cell>
          <cell r="DJ52">
            <v>0</v>
          </cell>
          <cell r="DK52">
            <v>0</v>
          </cell>
          <cell r="DL52">
            <v>20</v>
          </cell>
          <cell r="DM52">
            <v>0</v>
          </cell>
          <cell r="DN52">
            <v>5</v>
          </cell>
          <cell r="DO52">
            <v>307</v>
          </cell>
          <cell r="DP52">
            <v>0</v>
          </cell>
          <cell r="DQ52">
            <v>0</v>
          </cell>
          <cell r="DR52">
            <v>0</v>
          </cell>
          <cell r="DS52">
            <v>0</v>
          </cell>
          <cell r="DT52">
            <v>57</v>
          </cell>
          <cell r="DU52">
            <v>0</v>
          </cell>
          <cell r="DV52">
            <v>17</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t="str">
            <v>Y</v>
          </cell>
          <cell r="EY52" t="str">
            <v>Other</v>
          </cell>
          <cell r="EZ52">
            <v>1</v>
          </cell>
          <cell r="FA52">
            <v>1</v>
          </cell>
          <cell r="FB52">
            <v>0</v>
          </cell>
          <cell r="FC52">
            <v>0</v>
          </cell>
          <cell r="FD52">
            <v>0</v>
          </cell>
          <cell r="FE52">
            <v>0</v>
          </cell>
          <cell r="FH52">
            <v>1317</v>
          </cell>
          <cell r="FI52">
            <v>50</v>
          </cell>
          <cell r="FJ52">
            <v>50</v>
          </cell>
          <cell r="FK52">
            <v>50</v>
          </cell>
          <cell r="FL52">
            <v>27</v>
          </cell>
          <cell r="FM52">
            <v>1433</v>
          </cell>
          <cell r="FN52">
            <v>45</v>
          </cell>
          <cell r="FO52">
            <v>45</v>
          </cell>
          <cell r="FP52">
            <v>48</v>
          </cell>
          <cell r="FQ52">
            <v>25</v>
          </cell>
          <cell r="FR52">
            <v>100</v>
          </cell>
          <cell r="FS52">
            <v>1217</v>
          </cell>
          <cell r="FT52">
            <v>125</v>
          </cell>
          <cell r="FU52">
            <v>1308</v>
          </cell>
        </row>
        <row r="53">
          <cell r="A53" t="str">
            <v>00640</v>
          </cell>
          <cell r="B53" t="str">
            <v>ｿﾘｭｰｼｮﾝｽﾞ</v>
          </cell>
          <cell r="C53" t="str">
            <v>(株)富士通システムソリューションズ</v>
          </cell>
          <cell r="D53" t="str">
            <v>Fujitsu System Solutions Ltd</v>
          </cell>
          <cell r="E53">
            <v>41</v>
          </cell>
          <cell r="F53">
            <v>0</v>
          </cell>
          <cell r="G53">
            <v>41</v>
          </cell>
          <cell r="H53">
            <v>4398</v>
          </cell>
          <cell r="I53">
            <v>99</v>
          </cell>
          <cell r="J53">
            <v>20250</v>
          </cell>
          <cell r="K53">
            <v>-38</v>
          </cell>
          <cell r="L53">
            <v>0</v>
          </cell>
          <cell r="M53">
            <v>0</v>
          </cell>
          <cell r="N53">
            <v>0</v>
          </cell>
          <cell r="O53">
            <v>0</v>
          </cell>
          <cell r="P53">
            <v>0</v>
          </cell>
          <cell r="Q53">
            <v>87</v>
          </cell>
          <cell r="R53">
            <v>0</v>
          </cell>
          <cell r="S53">
            <v>215</v>
          </cell>
          <cell r="T53">
            <v>215</v>
          </cell>
          <cell r="U53">
            <v>135</v>
          </cell>
          <cell r="V53">
            <v>41</v>
          </cell>
          <cell r="W53">
            <v>1513</v>
          </cell>
          <cell r="X53">
            <v>0</v>
          </cell>
          <cell r="Y53">
            <v>1</v>
          </cell>
          <cell r="Z53">
            <v>1555</v>
          </cell>
          <cell r="AA53">
            <v>0</v>
          </cell>
          <cell r="AB53">
            <v>0</v>
          </cell>
          <cell r="AC53">
            <v>511</v>
          </cell>
          <cell r="AD53">
            <v>27253</v>
          </cell>
          <cell r="AE53">
            <v>252</v>
          </cell>
          <cell r="AF53">
            <v>0</v>
          </cell>
          <cell r="AG53">
            <v>0</v>
          </cell>
          <cell r="AH53">
            <v>542</v>
          </cell>
          <cell r="AI53">
            <v>0</v>
          </cell>
          <cell r="AJ53">
            <v>0</v>
          </cell>
          <cell r="AK53">
            <v>794</v>
          </cell>
          <cell r="AL53">
            <v>306</v>
          </cell>
          <cell r="AM53">
            <v>0</v>
          </cell>
          <cell r="AN53">
            <v>249</v>
          </cell>
          <cell r="AO53">
            <v>0</v>
          </cell>
          <cell r="AP53">
            <v>2</v>
          </cell>
          <cell r="AQ53">
            <v>14</v>
          </cell>
          <cell r="AR53">
            <v>0</v>
          </cell>
          <cell r="AS53">
            <v>738</v>
          </cell>
          <cell r="AT53">
            <v>-19</v>
          </cell>
          <cell r="AU53">
            <v>0</v>
          </cell>
          <cell r="AV53">
            <v>0</v>
          </cell>
          <cell r="AW53">
            <v>1302</v>
          </cell>
          <cell r="AX53">
            <v>2286</v>
          </cell>
          <cell r="AY53">
            <v>3386</v>
          </cell>
          <cell r="AZ53">
            <v>0</v>
          </cell>
          <cell r="BA53">
            <v>30639</v>
          </cell>
          <cell r="BB53">
            <v>0</v>
          </cell>
          <cell r="BC53">
            <v>9821</v>
          </cell>
          <cell r="BD53">
            <v>0</v>
          </cell>
          <cell r="BE53">
            <v>9821</v>
          </cell>
          <cell r="BF53">
            <v>0</v>
          </cell>
          <cell r="BG53">
            <v>0</v>
          </cell>
          <cell r="BH53">
            <v>0</v>
          </cell>
          <cell r="BI53">
            <v>0</v>
          </cell>
          <cell r="BJ53">
            <v>0</v>
          </cell>
          <cell r="BK53">
            <v>0</v>
          </cell>
          <cell r="BL53">
            <v>657</v>
          </cell>
          <cell r="BM53">
            <v>0</v>
          </cell>
          <cell r="BN53">
            <v>4106</v>
          </cell>
          <cell r="BO53">
            <v>3449</v>
          </cell>
          <cell r="BP53">
            <v>0</v>
          </cell>
          <cell r="BQ53">
            <v>1164</v>
          </cell>
          <cell r="BR53">
            <v>48</v>
          </cell>
          <cell r="BS53">
            <v>87</v>
          </cell>
          <cell r="BT53">
            <v>126</v>
          </cell>
          <cell r="BU53">
            <v>0</v>
          </cell>
          <cell r="BV53">
            <v>0</v>
          </cell>
          <cell r="BW53">
            <v>0</v>
          </cell>
          <cell r="BX53">
            <v>0</v>
          </cell>
          <cell r="BY53">
            <v>0</v>
          </cell>
          <cell r="BZ53">
            <v>0</v>
          </cell>
          <cell r="CA53">
            <v>0</v>
          </cell>
          <cell r="CB53">
            <v>15352</v>
          </cell>
          <cell r="CC53">
            <v>0</v>
          </cell>
          <cell r="CD53">
            <v>0</v>
          </cell>
          <cell r="CE53">
            <v>0</v>
          </cell>
          <cell r="CF53">
            <v>0</v>
          </cell>
          <cell r="CG53">
            <v>0</v>
          </cell>
          <cell r="CH53">
            <v>0</v>
          </cell>
          <cell r="CI53">
            <v>0</v>
          </cell>
          <cell r="CJ53">
            <v>3595</v>
          </cell>
          <cell r="CK53">
            <v>18</v>
          </cell>
          <cell r="CL53">
            <v>0</v>
          </cell>
          <cell r="CM53">
            <v>0</v>
          </cell>
          <cell r="CN53">
            <v>0</v>
          </cell>
          <cell r="CO53">
            <v>0</v>
          </cell>
          <cell r="CP53">
            <v>0</v>
          </cell>
          <cell r="CQ53">
            <v>3613</v>
          </cell>
          <cell r="CR53">
            <v>18965</v>
          </cell>
          <cell r="CS53">
            <v>0</v>
          </cell>
          <cell r="CT53">
            <v>1200</v>
          </cell>
          <cell r="CU53">
            <v>58</v>
          </cell>
          <cell r="CV53">
            <v>300</v>
          </cell>
          <cell r="CW53">
            <v>0</v>
          </cell>
          <cell r="CX53">
            <v>0</v>
          </cell>
          <cell r="CY53">
            <v>0</v>
          </cell>
          <cell r="CZ53">
            <v>0</v>
          </cell>
          <cell r="DA53">
            <v>0</v>
          </cell>
          <cell r="DB53">
            <v>0</v>
          </cell>
          <cell r="DC53">
            <v>0</v>
          </cell>
          <cell r="DD53">
            <v>0</v>
          </cell>
          <cell r="DE53">
            <v>10116</v>
          </cell>
          <cell r="DF53">
            <v>10116</v>
          </cell>
          <cell r="DG53">
            <v>0</v>
          </cell>
          <cell r="DH53">
            <v>11674</v>
          </cell>
          <cell r="DI53">
            <v>30639</v>
          </cell>
          <cell r="DJ53">
            <v>0</v>
          </cell>
          <cell r="DK53">
            <v>0</v>
          </cell>
          <cell r="DL53">
            <v>1200</v>
          </cell>
          <cell r="DM53">
            <v>58</v>
          </cell>
          <cell r="DN53">
            <v>300</v>
          </cell>
          <cell r="DO53">
            <v>10116</v>
          </cell>
          <cell r="DP53">
            <v>0</v>
          </cell>
          <cell r="DQ53">
            <v>252</v>
          </cell>
          <cell r="DR53">
            <v>0</v>
          </cell>
          <cell r="DS53">
            <v>0</v>
          </cell>
          <cell r="DT53">
            <v>542</v>
          </cell>
          <cell r="DU53">
            <v>0</v>
          </cell>
          <cell r="DV53">
            <v>263</v>
          </cell>
          <cell r="DW53">
            <v>43</v>
          </cell>
          <cell r="DX53">
            <v>0</v>
          </cell>
          <cell r="DY53">
            <v>0</v>
          </cell>
          <cell r="DZ53">
            <v>0</v>
          </cell>
          <cell r="EA53">
            <v>0</v>
          </cell>
          <cell r="EB53">
            <v>0</v>
          </cell>
          <cell r="EC53">
            <v>0</v>
          </cell>
          <cell r="ED53">
            <v>0</v>
          </cell>
          <cell r="EE53">
            <v>26</v>
          </cell>
          <cell r="EF53">
            <v>128</v>
          </cell>
          <cell r="EG53">
            <v>0</v>
          </cell>
          <cell r="EH53">
            <v>0</v>
          </cell>
          <cell r="EI53">
            <v>0</v>
          </cell>
          <cell r="EJ53">
            <v>0</v>
          </cell>
          <cell r="EK53">
            <v>0</v>
          </cell>
          <cell r="EL53">
            <v>0</v>
          </cell>
          <cell r="EM53">
            <v>0</v>
          </cell>
          <cell r="EN53">
            <v>0</v>
          </cell>
          <cell r="EO53">
            <v>0</v>
          </cell>
          <cell r="EP53">
            <v>2</v>
          </cell>
          <cell r="EQ53">
            <v>0</v>
          </cell>
          <cell r="ER53">
            <v>0</v>
          </cell>
          <cell r="ES53">
            <v>0</v>
          </cell>
          <cell r="ET53">
            <v>0</v>
          </cell>
          <cell r="EU53">
            <v>249</v>
          </cell>
          <cell r="EV53">
            <v>0</v>
          </cell>
          <cell r="EW53">
            <v>0</v>
          </cell>
          <cell r="EX53" t="str">
            <v>K</v>
          </cell>
          <cell r="EY53" t="str">
            <v>Solutions Group</v>
          </cell>
          <cell r="EZ53">
            <v>0.95652173900000004</v>
          </cell>
          <cell r="FA53">
            <v>0.95652173900000004</v>
          </cell>
          <cell r="FB53">
            <v>0</v>
          </cell>
          <cell r="FC53">
            <v>0</v>
          </cell>
          <cell r="FD53">
            <v>0</v>
          </cell>
          <cell r="FE53">
            <v>0</v>
          </cell>
          <cell r="FH53">
            <v>5900</v>
          </cell>
          <cell r="FI53">
            <v>27</v>
          </cell>
          <cell r="FJ53">
            <v>-204</v>
          </cell>
          <cell r="FK53">
            <v>-304</v>
          </cell>
          <cell r="FL53">
            <v>-166</v>
          </cell>
          <cell r="FM53">
            <v>17800</v>
          </cell>
          <cell r="FN53">
            <v>1353</v>
          </cell>
          <cell r="FO53">
            <v>1145</v>
          </cell>
          <cell r="FP53">
            <v>1045</v>
          </cell>
          <cell r="FQ53">
            <v>571</v>
          </cell>
          <cell r="FR53">
            <v>1935</v>
          </cell>
          <cell r="FS53">
            <v>3965</v>
          </cell>
          <cell r="FT53">
            <v>5296</v>
          </cell>
          <cell r="FU53">
            <v>12504</v>
          </cell>
        </row>
        <row r="54">
          <cell r="A54" t="str">
            <v>00660</v>
          </cell>
          <cell r="B54" t="str">
            <v>コミュニケ</v>
          </cell>
          <cell r="C54" t="str">
            <v>富士通コミュニケーションシステムズ(株)</v>
          </cell>
          <cell r="D54" t="str">
            <v>Fujitsu Communication Systems Ltd.</v>
          </cell>
          <cell r="E54">
            <v>2</v>
          </cell>
          <cell r="F54">
            <v>0</v>
          </cell>
          <cell r="G54">
            <v>2</v>
          </cell>
          <cell r="H54">
            <v>958</v>
          </cell>
          <cell r="I54">
            <v>0</v>
          </cell>
          <cell r="J54">
            <v>2937</v>
          </cell>
          <cell r="K54">
            <v>-6</v>
          </cell>
          <cell r="L54">
            <v>0</v>
          </cell>
          <cell r="M54">
            <v>0</v>
          </cell>
          <cell r="N54">
            <v>0</v>
          </cell>
          <cell r="O54">
            <v>0</v>
          </cell>
          <cell r="P54">
            <v>0</v>
          </cell>
          <cell r="Q54">
            <v>0</v>
          </cell>
          <cell r="R54">
            <v>0</v>
          </cell>
          <cell r="S54">
            <v>8</v>
          </cell>
          <cell r="T54">
            <v>8</v>
          </cell>
          <cell r="U54">
            <v>0</v>
          </cell>
          <cell r="V54">
            <v>12</v>
          </cell>
          <cell r="W54">
            <v>500</v>
          </cell>
          <cell r="X54">
            <v>0</v>
          </cell>
          <cell r="Y54">
            <v>0</v>
          </cell>
          <cell r="Z54">
            <v>512</v>
          </cell>
          <cell r="AA54">
            <v>0</v>
          </cell>
          <cell r="AB54">
            <v>0</v>
          </cell>
          <cell r="AC54">
            <v>120</v>
          </cell>
          <cell r="AD54">
            <v>4531</v>
          </cell>
          <cell r="AE54">
            <v>64</v>
          </cell>
          <cell r="AF54">
            <v>0</v>
          </cell>
          <cell r="AG54">
            <v>0</v>
          </cell>
          <cell r="AH54">
            <v>335</v>
          </cell>
          <cell r="AI54">
            <v>0</v>
          </cell>
          <cell r="AJ54">
            <v>0</v>
          </cell>
          <cell r="AK54">
            <v>399</v>
          </cell>
          <cell r="AL54">
            <v>58</v>
          </cell>
          <cell r="AM54">
            <v>0</v>
          </cell>
          <cell r="AN54">
            <v>0</v>
          </cell>
          <cell r="AO54">
            <v>0</v>
          </cell>
          <cell r="AP54">
            <v>1</v>
          </cell>
          <cell r="AQ54">
            <v>0</v>
          </cell>
          <cell r="AR54">
            <v>0</v>
          </cell>
          <cell r="AS54">
            <v>424</v>
          </cell>
          <cell r="AT54">
            <v>0</v>
          </cell>
          <cell r="AU54">
            <v>0</v>
          </cell>
          <cell r="AV54">
            <v>0</v>
          </cell>
          <cell r="AW54">
            <v>322</v>
          </cell>
          <cell r="AX54">
            <v>747</v>
          </cell>
          <cell r="AY54">
            <v>1204</v>
          </cell>
          <cell r="AZ54">
            <v>0</v>
          </cell>
          <cell r="BA54">
            <v>5735</v>
          </cell>
          <cell r="BB54">
            <v>0</v>
          </cell>
          <cell r="BC54">
            <v>1404</v>
          </cell>
          <cell r="BD54">
            <v>0</v>
          </cell>
          <cell r="BE54">
            <v>1404</v>
          </cell>
          <cell r="BF54">
            <v>0</v>
          </cell>
          <cell r="BG54">
            <v>0</v>
          </cell>
          <cell r="BH54">
            <v>0</v>
          </cell>
          <cell r="BI54">
            <v>0</v>
          </cell>
          <cell r="BJ54">
            <v>0</v>
          </cell>
          <cell r="BK54">
            <v>0</v>
          </cell>
          <cell r="BL54">
            <v>77</v>
          </cell>
          <cell r="BM54">
            <v>0</v>
          </cell>
          <cell r="BN54">
            <v>959</v>
          </cell>
          <cell r="BO54">
            <v>882</v>
          </cell>
          <cell r="BP54">
            <v>0</v>
          </cell>
          <cell r="BQ54">
            <v>5</v>
          </cell>
          <cell r="BR54">
            <v>17</v>
          </cell>
          <cell r="BS54">
            <v>0</v>
          </cell>
          <cell r="BT54">
            <v>48</v>
          </cell>
          <cell r="BU54">
            <v>0</v>
          </cell>
          <cell r="BV54">
            <v>0</v>
          </cell>
          <cell r="BW54">
            <v>0</v>
          </cell>
          <cell r="BX54">
            <v>0</v>
          </cell>
          <cell r="BY54">
            <v>0</v>
          </cell>
          <cell r="BZ54">
            <v>0</v>
          </cell>
          <cell r="CA54">
            <v>0</v>
          </cell>
          <cell r="CB54">
            <v>2433</v>
          </cell>
          <cell r="CC54">
            <v>0</v>
          </cell>
          <cell r="CD54">
            <v>0</v>
          </cell>
          <cell r="CE54">
            <v>0</v>
          </cell>
          <cell r="CF54">
            <v>0</v>
          </cell>
          <cell r="CG54">
            <v>0</v>
          </cell>
          <cell r="CH54">
            <v>0</v>
          </cell>
          <cell r="CI54">
            <v>0</v>
          </cell>
          <cell r="CJ54">
            <v>1099</v>
          </cell>
          <cell r="CK54">
            <v>2</v>
          </cell>
          <cell r="CL54">
            <v>0</v>
          </cell>
          <cell r="CM54">
            <v>0</v>
          </cell>
          <cell r="CN54">
            <v>0</v>
          </cell>
          <cell r="CO54">
            <v>0</v>
          </cell>
          <cell r="CP54">
            <v>0</v>
          </cell>
          <cell r="CQ54">
            <v>1101</v>
          </cell>
          <cell r="CR54">
            <v>3534</v>
          </cell>
          <cell r="CS54">
            <v>0</v>
          </cell>
          <cell r="CT54">
            <v>300</v>
          </cell>
          <cell r="CU54">
            <v>0</v>
          </cell>
          <cell r="CV54">
            <v>72</v>
          </cell>
          <cell r="CW54">
            <v>0</v>
          </cell>
          <cell r="CX54">
            <v>0</v>
          </cell>
          <cell r="CY54">
            <v>0</v>
          </cell>
          <cell r="CZ54">
            <v>0</v>
          </cell>
          <cell r="DA54">
            <v>0</v>
          </cell>
          <cell r="DB54">
            <v>0</v>
          </cell>
          <cell r="DC54">
            <v>0</v>
          </cell>
          <cell r="DD54">
            <v>0</v>
          </cell>
          <cell r="DE54">
            <v>1829</v>
          </cell>
          <cell r="DF54">
            <v>1829</v>
          </cell>
          <cell r="DG54">
            <v>0</v>
          </cell>
          <cell r="DH54">
            <v>2201</v>
          </cell>
          <cell r="DI54">
            <v>5735</v>
          </cell>
          <cell r="DJ54">
            <v>0</v>
          </cell>
          <cell r="DK54">
            <v>0</v>
          </cell>
          <cell r="DL54">
            <v>300</v>
          </cell>
          <cell r="DM54">
            <v>0</v>
          </cell>
          <cell r="DN54">
            <v>72</v>
          </cell>
          <cell r="DO54">
            <v>1829</v>
          </cell>
          <cell r="DP54">
            <v>0</v>
          </cell>
          <cell r="DQ54">
            <v>64</v>
          </cell>
          <cell r="DR54">
            <v>0</v>
          </cell>
          <cell r="DS54">
            <v>0</v>
          </cell>
          <cell r="DT54">
            <v>335</v>
          </cell>
          <cell r="DU54">
            <v>0</v>
          </cell>
          <cell r="DV54">
            <v>56</v>
          </cell>
          <cell r="DW54">
            <v>2</v>
          </cell>
          <cell r="DX54">
            <v>0</v>
          </cell>
          <cell r="DY54">
            <v>0</v>
          </cell>
          <cell r="DZ54">
            <v>0</v>
          </cell>
          <cell r="EA54">
            <v>0</v>
          </cell>
          <cell r="EB54">
            <v>0</v>
          </cell>
          <cell r="EC54">
            <v>0</v>
          </cell>
          <cell r="ED54">
            <v>0</v>
          </cell>
          <cell r="EE54">
            <v>12</v>
          </cell>
          <cell r="EF54">
            <v>0</v>
          </cell>
          <cell r="EG54">
            <v>0</v>
          </cell>
          <cell r="EH54">
            <v>0</v>
          </cell>
          <cell r="EI54">
            <v>0</v>
          </cell>
          <cell r="EJ54">
            <v>0</v>
          </cell>
          <cell r="EK54">
            <v>0</v>
          </cell>
          <cell r="EL54">
            <v>0</v>
          </cell>
          <cell r="EM54">
            <v>0</v>
          </cell>
          <cell r="EN54">
            <v>0</v>
          </cell>
          <cell r="EO54">
            <v>0</v>
          </cell>
          <cell r="EP54">
            <v>1</v>
          </cell>
          <cell r="EQ54">
            <v>0</v>
          </cell>
          <cell r="ER54">
            <v>0</v>
          </cell>
          <cell r="ES54">
            <v>0</v>
          </cell>
          <cell r="ET54">
            <v>0</v>
          </cell>
          <cell r="EU54">
            <v>0</v>
          </cell>
          <cell r="EV54">
            <v>0</v>
          </cell>
          <cell r="EW54">
            <v>0</v>
          </cell>
          <cell r="EX54" t="str">
            <v>B</v>
          </cell>
          <cell r="EY54" t="str">
            <v>Transport Systems Group</v>
          </cell>
          <cell r="EZ54">
            <v>1</v>
          </cell>
          <cell r="FA54">
            <v>1</v>
          </cell>
          <cell r="FB54">
            <v>0</v>
          </cell>
          <cell r="FC54">
            <v>0</v>
          </cell>
          <cell r="FD54">
            <v>0</v>
          </cell>
          <cell r="FE54">
            <v>0</v>
          </cell>
          <cell r="FH54">
            <v>1954</v>
          </cell>
          <cell r="FI54">
            <v>74</v>
          </cell>
          <cell r="FJ54">
            <v>10</v>
          </cell>
          <cell r="FK54">
            <v>10</v>
          </cell>
          <cell r="FL54">
            <v>5</v>
          </cell>
          <cell r="FM54">
            <v>2415</v>
          </cell>
          <cell r="FN54">
            <v>67</v>
          </cell>
          <cell r="FO54">
            <v>3</v>
          </cell>
          <cell r="FP54">
            <v>3</v>
          </cell>
          <cell r="FQ54">
            <v>2</v>
          </cell>
          <cell r="FR54">
            <v>74</v>
          </cell>
          <cell r="FS54">
            <v>1880</v>
          </cell>
          <cell r="FT54">
            <v>273</v>
          </cell>
          <cell r="FU54">
            <v>2142</v>
          </cell>
        </row>
        <row r="55">
          <cell r="A55" t="str">
            <v>00690</v>
          </cell>
          <cell r="B55" t="str">
            <v>シンター</v>
          </cell>
          <cell r="C55" t="str">
            <v>富士通シンター(株)</v>
          </cell>
          <cell r="D55" t="str">
            <v>Fujitsu Sinter Ltd.</v>
          </cell>
          <cell r="E55">
            <v>60</v>
          </cell>
          <cell r="F55">
            <v>0</v>
          </cell>
          <cell r="G55">
            <v>60</v>
          </cell>
          <cell r="H55">
            <v>140</v>
          </cell>
          <cell r="I55">
            <v>79</v>
          </cell>
          <cell r="J55">
            <v>449</v>
          </cell>
          <cell r="K55">
            <v>-1</v>
          </cell>
          <cell r="L55">
            <v>0</v>
          </cell>
          <cell r="M55">
            <v>0</v>
          </cell>
          <cell r="N55">
            <v>0</v>
          </cell>
          <cell r="O55">
            <v>0</v>
          </cell>
          <cell r="P55">
            <v>0</v>
          </cell>
          <cell r="Q55">
            <v>0</v>
          </cell>
          <cell r="R55">
            <v>0</v>
          </cell>
          <cell r="S55">
            <v>7</v>
          </cell>
          <cell r="T55">
            <v>7</v>
          </cell>
          <cell r="U55">
            <v>19</v>
          </cell>
          <cell r="V55">
            <v>105</v>
          </cell>
          <cell r="W55">
            <v>105</v>
          </cell>
          <cell r="X55">
            <v>7</v>
          </cell>
          <cell r="Y55">
            <v>0</v>
          </cell>
          <cell r="Z55">
            <v>217</v>
          </cell>
          <cell r="AA55">
            <v>0</v>
          </cell>
          <cell r="AB55">
            <v>0</v>
          </cell>
          <cell r="AC55">
            <v>0</v>
          </cell>
          <cell r="AD55">
            <v>970</v>
          </cell>
          <cell r="AE55">
            <v>336</v>
          </cell>
          <cell r="AF55">
            <v>158</v>
          </cell>
          <cell r="AG55">
            <v>1</v>
          </cell>
          <cell r="AH55">
            <v>31</v>
          </cell>
          <cell r="AI55">
            <v>484</v>
          </cell>
          <cell r="AJ55">
            <v>0</v>
          </cell>
          <cell r="AK55">
            <v>1010</v>
          </cell>
          <cell r="AL55">
            <v>3</v>
          </cell>
          <cell r="AM55">
            <v>0</v>
          </cell>
          <cell r="AN55">
            <v>0</v>
          </cell>
          <cell r="AO55">
            <v>0</v>
          </cell>
          <cell r="AP55">
            <v>0</v>
          </cell>
          <cell r="AQ55">
            <v>0</v>
          </cell>
          <cell r="AR55">
            <v>0</v>
          </cell>
          <cell r="AS55">
            <v>10</v>
          </cell>
          <cell r="AT55">
            <v>0</v>
          </cell>
          <cell r="AU55">
            <v>0</v>
          </cell>
          <cell r="AV55">
            <v>0</v>
          </cell>
          <cell r="AW55">
            <v>0</v>
          </cell>
          <cell r="AX55">
            <v>10</v>
          </cell>
          <cell r="AY55">
            <v>1023</v>
          </cell>
          <cell r="AZ55">
            <v>0</v>
          </cell>
          <cell r="BA55">
            <v>1993</v>
          </cell>
          <cell r="BB55">
            <v>165</v>
          </cell>
          <cell r="BC55">
            <v>235</v>
          </cell>
          <cell r="BD55">
            <v>0</v>
          </cell>
          <cell r="BE55">
            <v>235</v>
          </cell>
          <cell r="BF55">
            <v>0</v>
          </cell>
          <cell r="BG55">
            <v>0</v>
          </cell>
          <cell r="BH55">
            <v>0</v>
          </cell>
          <cell r="BI55">
            <v>0</v>
          </cell>
          <cell r="BJ55">
            <v>0</v>
          </cell>
          <cell r="BK55">
            <v>0</v>
          </cell>
          <cell r="BL55">
            <v>5</v>
          </cell>
          <cell r="BM55">
            <v>0</v>
          </cell>
          <cell r="BN55">
            <v>136</v>
          </cell>
          <cell r="BO55">
            <v>131</v>
          </cell>
          <cell r="BP55">
            <v>0</v>
          </cell>
          <cell r="BQ55">
            <v>0</v>
          </cell>
          <cell r="BR55">
            <v>0</v>
          </cell>
          <cell r="BS55">
            <v>0</v>
          </cell>
          <cell r="BT55">
            <v>1</v>
          </cell>
          <cell r="BU55">
            <v>0</v>
          </cell>
          <cell r="BV55">
            <v>0</v>
          </cell>
          <cell r="BW55">
            <v>0</v>
          </cell>
          <cell r="BX55">
            <v>0</v>
          </cell>
          <cell r="BY55">
            <v>0</v>
          </cell>
          <cell r="BZ55">
            <v>0</v>
          </cell>
          <cell r="CA55">
            <v>0</v>
          </cell>
          <cell r="CB55">
            <v>537</v>
          </cell>
          <cell r="CC55">
            <v>0</v>
          </cell>
          <cell r="CD55">
            <v>0</v>
          </cell>
          <cell r="CE55">
            <v>0</v>
          </cell>
          <cell r="CF55">
            <v>0</v>
          </cell>
          <cell r="CG55">
            <v>0</v>
          </cell>
          <cell r="CH55">
            <v>0</v>
          </cell>
          <cell r="CI55">
            <v>0</v>
          </cell>
          <cell r="CJ55">
            <v>176</v>
          </cell>
          <cell r="CK55">
            <v>0</v>
          </cell>
          <cell r="CL55">
            <v>0</v>
          </cell>
          <cell r="CM55">
            <v>0</v>
          </cell>
          <cell r="CN55">
            <v>0</v>
          </cell>
          <cell r="CO55">
            <v>0</v>
          </cell>
          <cell r="CP55">
            <v>0</v>
          </cell>
          <cell r="CQ55">
            <v>176</v>
          </cell>
          <cell r="CR55">
            <v>713</v>
          </cell>
          <cell r="CS55">
            <v>0</v>
          </cell>
          <cell r="CT55">
            <v>100</v>
          </cell>
          <cell r="CU55">
            <v>25</v>
          </cell>
          <cell r="CV55">
            <v>2</v>
          </cell>
          <cell r="CW55">
            <v>0</v>
          </cell>
          <cell r="CX55">
            <v>0</v>
          </cell>
          <cell r="CY55">
            <v>0</v>
          </cell>
          <cell r="CZ55">
            <v>0</v>
          </cell>
          <cell r="DA55">
            <v>0</v>
          </cell>
          <cell r="DB55">
            <v>0</v>
          </cell>
          <cell r="DC55">
            <v>0</v>
          </cell>
          <cell r="DD55">
            <v>0</v>
          </cell>
          <cell r="DE55">
            <v>1153</v>
          </cell>
          <cell r="DF55">
            <v>1153</v>
          </cell>
          <cell r="DG55">
            <v>0</v>
          </cell>
          <cell r="DH55">
            <v>1280</v>
          </cell>
          <cell r="DI55">
            <v>1993</v>
          </cell>
          <cell r="DJ55">
            <v>0</v>
          </cell>
          <cell r="DK55">
            <v>0</v>
          </cell>
          <cell r="DL55">
            <v>100</v>
          </cell>
          <cell r="DM55">
            <v>25</v>
          </cell>
          <cell r="DN55">
            <v>2</v>
          </cell>
          <cell r="DO55">
            <v>1153</v>
          </cell>
          <cell r="DP55">
            <v>484</v>
          </cell>
          <cell r="DQ55">
            <v>336</v>
          </cell>
          <cell r="DR55">
            <v>159</v>
          </cell>
          <cell r="DS55">
            <v>0</v>
          </cell>
          <cell r="DT55">
            <v>31</v>
          </cell>
          <cell r="DU55">
            <v>0</v>
          </cell>
          <cell r="DV55">
            <v>3</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t="str">
            <v>Y</v>
          </cell>
          <cell r="EY55" t="str">
            <v>Other</v>
          </cell>
          <cell r="EZ55">
            <v>1</v>
          </cell>
          <cell r="FA55">
            <v>1</v>
          </cell>
          <cell r="FB55">
            <v>0</v>
          </cell>
          <cell r="FC55">
            <v>0</v>
          </cell>
          <cell r="FD55">
            <v>0</v>
          </cell>
          <cell r="FE55">
            <v>0</v>
          </cell>
          <cell r="FH55">
            <v>319</v>
          </cell>
          <cell r="FI55">
            <v>-53</v>
          </cell>
          <cell r="FJ55">
            <v>-53</v>
          </cell>
          <cell r="FK55">
            <v>-53</v>
          </cell>
          <cell r="FL55">
            <v>-53</v>
          </cell>
          <cell r="FM55">
            <v>99</v>
          </cell>
          <cell r="FN55">
            <v>-5</v>
          </cell>
          <cell r="FO55">
            <v>-5</v>
          </cell>
          <cell r="FP55">
            <v>-822</v>
          </cell>
          <cell r="FQ55">
            <v>-822</v>
          </cell>
          <cell r="FR55">
            <v>250</v>
          </cell>
          <cell r="FS55">
            <v>69</v>
          </cell>
          <cell r="FT55">
            <v>81</v>
          </cell>
          <cell r="FU55">
            <v>18</v>
          </cell>
        </row>
        <row r="56">
          <cell r="A56" t="str">
            <v>00720</v>
          </cell>
          <cell r="B56" t="str">
            <v>アプリコ</v>
          </cell>
          <cell r="C56" t="str">
            <v>富士通アプリコ(株)</v>
          </cell>
          <cell r="D56" t="str">
            <v>FJ Advanced Printing &amp; Publishing Co., Ltd.</v>
          </cell>
          <cell r="E56">
            <v>5</v>
          </cell>
          <cell r="F56">
            <v>0</v>
          </cell>
          <cell r="G56">
            <v>5</v>
          </cell>
          <cell r="H56">
            <v>363</v>
          </cell>
          <cell r="I56">
            <v>56</v>
          </cell>
          <cell r="J56">
            <v>1652</v>
          </cell>
          <cell r="K56">
            <v>-5</v>
          </cell>
          <cell r="L56">
            <v>0</v>
          </cell>
          <cell r="M56">
            <v>0</v>
          </cell>
          <cell r="N56">
            <v>0</v>
          </cell>
          <cell r="O56">
            <v>0</v>
          </cell>
          <cell r="P56">
            <v>0</v>
          </cell>
          <cell r="Q56">
            <v>0</v>
          </cell>
          <cell r="R56">
            <v>0</v>
          </cell>
          <cell r="S56">
            <v>0</v>
          </cell>
          <cell r="T56">
            <v>0</v>
          </cell>
          <cell r="U56">
            <v>13</v>
          </cell>
          <cell r="V56">
            <v>10</v>
          </cell>
          <cell r="W56">
            <v>113</v>
          </cell>
          <cell r="X56">
            <v>17</v>
          </cell>
          <cell r="Y56">
            <v>0</v>
          </cell>
          <cell r="Z56">
            <v>140</v>
          </cell>
          <cell r="AA56">
            <v>0</v>
          </cell>
          <cell r="AB56">
            <v>0</v>
          </cell>
          <cell r="AC56">
            <v>48</v>
          </cell>
          <cell r="AD56">
            <v>2272</v>
          </cell>
          <cell r="AE56">
            <v>24</v>
          </cell>
          <cell r="AF56">
            <v>102</v>
          </cell>
          <cell r="AG56">
            <v>0</v>
          </cell>
          <cell r="AH56">
            <v>17</v>
          </cell>
          <cell r="AI56">
            <v>0</v>
          </cell>
          <cell r="AJ56">
            <v>0</v>
          </cell>
          <cell r="AK56">
            <v>143</v>
          </cell>
          <cell r="AL56">
            <v>76</v>
          </cell>
          <cell r="AM56">
            <v>0</v>
          </cell>
          <cell r="AN56">
            <v>0</v>
          </cell>
          <cell r="AO56">
            <v>0</v>
          </cell>
          <cell r="AP56">
            <v>0</v>
          </cell>
          <cell r="AQ56">
            <v>0</v>
          </cell>
          <cell r="AR56">
            <v>0</v>
          </cell>
          <cell r="AS56">
            <v>206</v>
          </cell>
          <cell r="AT56">
            <v>0</v>
          </cell>
          <cell r="AU56">
            <v>0</v>
          </cell>
          <cell r="AV56">
            <v>0</v>
          </cell>
          <cell r="AW56">
            <v>80</v>
          </cell>
          <cell r="AX56">
            <v>286</v>
          </cell>
          <cell r="AY56">
            <v>505</v>
          </cell>
          <cell r="AZ56">
            <v>0</v>
          </cell>
          <cell r="BA56">
            <v>2777</v>
          </cell>
          <cell r="BB56">
            <v>0</v>
          </cell>
          <cell r="BC56">
            <v>727</v>
          </cell>
          <cell r="BD56">
            <v>0</v>
          </cell>
          <cell r="BE56">
            <v>727</v>
          </cell>
          <cell r="BF56">
            <v>0</v>
          </cell>
          <cell r="BG56">
            <v>0</v>
          </cell>
          <cell r="BH56">
            <v>0</v>
          </cell>
          <cell r="BI56">
            <v>0</v>
          </cell>
          <cell r="BJ56">
            <v>0</v>
          </cell>
          <cell r="BK56">
            <v>0</v>
          </cell>
          <cell r="BL56">
            <v>48</v>
          </cell>
          <cell r="BM56">
            <v>0</v>
          </cell>
          <cell r="BN56">
            <v>576</v>
          </cell>
          <cell r="BO56">
            <v>528</v>
          </cell>
          <cell r="BP56">
            <v>0</v>
          </cell>
          <cell r="BQ56">
            <v>63</v>
          </cell>
          <cell r="BR56">
            <v>0</v>
          </cell>
          <cell r="BS56">
            <v>0</v>
          </cell>
          <cell r="BT56">
            <v>9</v>
          </cell>
          <cell r="BU56">
            <v>0</v>
          </cell>
          <cell r="BV56">
            <v>0</v>
          </cell>
          <cell r="BW56">
            <v>0</v>
          </cell>
          <cell r="BX56">
            <v>0</v>
          </cell>
          <cell r="BY56">
            <v>0</v>
          </cell>
          <cell r="BZ56">
            <v>0</v>
          </cell>
          <cell r="CA56">
            <v>0</v>
          </cell>
          <cell r="CB56">
            <v>1375</v>
          </cell>
          <cell r="CC56">
            <v>0</v>
          </cell>
          <cell r="CD56">
            <v>0</v>
          </cell>
          <cell r="CE56">
            <v>0</v>
          </cell>
          <cell r="CF56">
            <v>0</v>
          </cell>
          <cell r="CG56">
            <v>0</v>
          </cell>
          <cell r="CH56">
            <v>0</v>
          </cell>
          <cell r="CI56">
            <v>0</v>
          </cell>
          <cell r="CJ56">
            <v>253</v>
          </cell>
          <cell r="CK56">
            <v>0</v>
          </cell>
          <cell r="CL56">
            <v>0</v>
          </cell>
          <cell r="CM56">
            <v>0</v>
          </cell>
          <cell r="CN56">
            <v>0</v>
          </cell>
          <cell r="CO56">
            <v>0</v>
          </cell>
          <cell r="CP56">
            <v>0</v>
          </cell>
          <cell r="CQ56">
            <v>253</v>
          </cell>
          <cell r="CR56">
            <v>1628</v>
          </cell>
          <cell r="CS56">
            <v>0</v>
          </cell>
          <cell r="CT56">
            <v>120</v>
          </cell>
          <cell r="CU56">
            <v>0</v>
          </cell>
          <cell r="CV56">
            <v>29</v>
          </cell>
          <cell r="CW56">
            <v>0</v>
          </cell>
          <cell r="CX56">
            <v>0</v>
          </cell>
          <cell r="CY56">
            <v>0</v>
          </cell>
          <cell r="CZ56">
            <v>0</v>
          </cell>
          <cell r="DA56">
            <v>0</v>
          </cell>
          <cell r="DB56">
            <v>0</v>
          </cell>
          <cell r="DC56">
            <v>0</v>
          </cell>
          <cell r="DD56">
            <v>0</v>
          </cell>
          <cell r="DE56">
            <v>1000</v>
          </cell>
          <cell r="DF56">
            <v>1000</v>
          </cell>
          <cell r="DG56">
            <v>0</v>
          </cell>
          <cell r="DH56">
            <v>1149</v>
          </cell>
          <cell r="DI56">
            <v>2777</v>
          </cell>
          <cell r="DJ56">
            <v>0</v>
          </cell>
          <cell r="DK56">
            <v>0</v>
          </cell>
          <cell r="DL56">
            <v>120</v>
          </cell>
          <cell r="DM56">
            <v>0</v>
          </cell>
          <cell r="DN56">
            <v>29</v>
          </cell>
          <cell r="DO56">
            <v>1000</v>
          </cell>
          <cell r="DP56">
            <v>0</v>
          </cell>
          <cell r="DQ56">
            <v>24</v>
          </cell>
          <cell r="DR56">
            <v>102</v>
          </cell>
          <cell r="DS56">
            <v>0</v>
          </cell>
          <cell r="DT56">
            <v>17</v>
          </cell>
          <cell r="DU56">
            <v>0</v>
          </cell>
          <cell r="DV56">
            <v>70</v>
          </cell>
          <cell r="DW56">
            <v>6</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t="str">
            <v>Y</v>
          </cell>
          <cell r="EY56" t="str">
            <v>Other</v>
          </cell>
          <cell r="EZ56">
            <v>1</v>
          </cell>
          <cell r="FA56">
            <v>1</v>
          </cell>
          <cell r="FB56">
            <v>0</v>
          </cell>
          <cell r="FC56">
            <v>0</v>
          </cell>
          <cell r="FD56">
            <v>0</v>
          </cell>
          <cell r="FE56">
            <v>0</v>
          </cell>
          <cell r="FH56">
            <v>1508</v>
          </cell>
          <cell r="FI56">
            <v>62</v>
          </cell>
          <cell r="FJ56">
            <v>45</v>
          </cell>
          <cell r="FK56">
            <v>45</v>
          </cell>
          <cell r="FL56">
            <v>30</v>
          </cell>
          <cell r="FM56">
            <v>1362</v>
          </cell>
          <cell r="FN56">
            <v>-13</v>
          </cell>
          <cell r="FO56">
            <v>-26</v>
          </cell>
          <cell r="FP56">
            <v>-26</v>
          </cell>
          <cell r="FQ56">
            <v>-26</v>
          </cell>
          <cell r="FR56">
            <v>160</v>
          </cell>
          <cell r="FS56">
            <v>1348</v>
          </cell>
          <cell r="FT56">
            <v>191</v>
          </cell>
          <cell r="FU56">
            <v>1171</v>
          </cell>
        </row>
        <row r="57">
          <cell r="A57" t="str">
            <v>00750</v>
          </cell>
          <cell r="B57" t="str">
            <v>統　合　研</v>
          </cell>
          <cell r="C57" t="str">
            <v>(株)富士通システム統合研究所</v>
          </cell>
          <cell r="D57" t="str">
            <v>FJ System Integration Laboratories Ltd.</v>
          </cell>
          <cell r="E57">
            <v>1</v>
          </cell>
          <cell r="F57">
            <v>0</v>
          </cell>
          <cell r="G57">
            <v>1</v>
          </cell>
          <cell r="H57">
            <v>479</v>
          </cell>
          <cell r="I57">
            <v>0</v>
          </cell>
          <cell r="J57">
            <v>483</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17</v>
          </cell>
          <cell r="AD57">
            <v>980</v>
          </cell>
          <cell r="AE57">
            <v>7</v>
          </cell>
          <cell r="AF57">
            <v>0</v>
          </cell>
          <cell r="AG57">
            <v>0</v>
          </cell>
          <cell r="AH57">
            <v>73</v>
          </cell>
          <cell r="AI57">
            <v>0</v>
          </cell>
          <cell r="AJ57">
            <v>0</v>
          </cell>
          <cell r="AK57">
            <v>80</v>
          </cell>
          <cell r="AL57">
            <v>71</v>
          </cell>
          <cell r="AM57">
            <v>0</v>
          </cell>
          <cell r="AN57">
            <v>0</v>
          </cell>
          <cell r="AO57">
            <v>0</v>
          </cell>
          <cell r="AP57">
            <v>0</v>
          </cell>
          <cell r="AQ57">
            <v>0</v>
          </cell>
          <cell r="AR57">
            <v>0</v>
          </cell>
          <cell r="AS57">
            <v>0</v>
          </cell>
          <cell r="AT57">
            <v>0</v>
          </cell>
          <cell r="AU57">
            <v>0</v>
          </cell>
          <cell r="AV57">
            <v>0</v>
          </cell>
          <cell r="AW57">
            <v>10</v>
          </cell>
          <cell r="AX57">
            <v>10</v>
          </cell>
          <cell r="AY57">
            <v>161</v>
          </cell>
          <cell r="AZ57">
            <v>0</v>
          </cell>
          <cell r="BA57">
            <v>1141</v>
          </cell>
          <cell r="BB57">
            <v>0</v>
          </cell>
          <cell r="BC57">
            <v>0</v>
          </cell>
          <cell r="BD57">
            <v>0</v>
          </cell>
          <cell r="BE57">
            <v>0</v>
          </cell>
          <cell r="BF57">
            <v>0</v>
          </cell>
          <cell r="BG57">
            <v>0</v>
          </cell>
          <cell r="BH57">
            <v>0</v>
          </cell>
          <cell r="BI57">
            <v>0</v>
          </cell>
          <cell r="BJ57">
            <v>0</v>
          </cell>
          <cell r="BK57">
            <v>0</v>
          </cell>
          <cell r="BL57">
            <v>10</v>
          </cell>
          <cell r="BM57">
            <v>0</v>
          </cell>
          <cell r="BN57">
            <v>282</v>
          </cell>
          <cell r="BO57">
            <v>272</v>
          </cell>
          <cell r="BP57">
            <v>0</v>
          </cell>
          <cell r="BQ57">
            <v>15</v>
          </cell>
          <cell r="BR57">
            <v>2</v>
          </cell>
          <cell r="BS57">
            <v>0</v>
          </cell>
          <cell r="BT57">
            <v>2</v>
          </cell>
          <cell r="BU57">
            <v>0</v>
          </cell>
          <cell r="BV57">
            <v>0</v>
          </cell>
          <cell r="BW57">
            <v>0</v>
          </cell>
          <cell r="BX57">
            <v>0</v>
          </cell>
          <cell r="BY57">
            <v>0</v>
          </cell>
          <cell r="BZ57">
            <v>0</v>
          </cell>
          <cell r="CA57">
            <v>0</v>
          </cell>
          <cell r="CB57">
            <v>301</v>
          </cell>
          <cell r="CC57">
            <v>0</v>
          </cell>
          <cell r="CD57">
            <v>0</v>
          </cell>
          <cell r="CE57">
            <v>0</v>
          </cell>
          <cell r="CF57">
            <v>0</v>
          </cell>
          <cell r="CG57">
            <v>0</v>
          </cell>
          <cell r="CH57">
            <v>0</v>
          </cell>
          <cell r="CI57">
            <v>0</v>
          </cell>
          <cell r="CJ57">
            <v>16</v>
          </cell>
          <cell r="CK57">
            <v>7</v>
          </cell>
          <cell r="CL57">
            <v>0</v>
          </cell>
          <cell r="CM57">
            <v>0</v>
          </cell>
          <cell r="CN57">
            <v>0</v>
          </cell>
          <cell r="CO57">
            <v>0</v>
          </cell>
          <cell r="CP57">
            <v>0</v>
          </cell>
          <cell r="CQ57">
            <v>23</v>
          </cell>
          <cell r="CR57">
            <v>324</v>
          </cell>
          <cell r="CS57">
            <v>0</v>
          </cell>
          <cell r="CT57">
            <v>500</v>
          </cell>
          <cell r="CU57">
            <v>0</v>
          </cell>
          <cell r="CV57">
            <v>11</v>
          </cell>
          <cell r="CW57">
            <v>0</v>
          </cell>
          <cell r="CX57">
            <v>0</v>
          </cell>
          <cell r="CY57">
            <v>0</v>
          </cell>
          <cell r="CZ57">
            <v>0</v>
          </cell>
          <cell r="DA57">
            <v>0</v>
          </cell>
          <cell r="DB57">
            <v>0</v>
          </cell>
          <cell r="DC57">
            <v>0</v>
          </cell>
          <cell r="DD57">
            <v>0</v>
          </cell>
          <cell r="DE57">
            <v>306</v>
          </cell>
          <cell r="DF57">
            <v>306</v>
          </cell>
          <cell r="DG57">
            <v>0</v>
          </cell>
          <cell r="DH57">
            <v>817</v>
          </cell>
          <cell r="DI57">
            <v>1141</v>
          </cell>
          <cell r="DJ57">
            <v>0</v>
          </cell>
          <cell r="DK57">
            <v>0</v>
          </cell>
          <cell r="DL57">
            <v>500</v>
          </cell>
          <cell r="DM57">
            <v>0</v>
          </cell>
          <cell r="DN57">
            <v>11</v>
          </cell>
          <cell r="DO57">
            <v>306</v>
          </cell>
          <cell r="DP57">
            <v>0</v>
          </cell>
          <cell r="DQ57">
            <v>7</v>
          </cell>
          <cell r="DR57">
            <v>0</v>
          </cell>
          <cell r="DS57">
            <v>0</v>
          </cell>
          <cell r="DT57">
            <v>73</v>
          </cell>
          <cell r="DU57">
            <v>0</v>
          </cell>
          <cell r="DV57">
            <v>71</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t="str">
            <v>X</v>
          </cell>
          <cell r="EY57" t="str">
            <v>Defense</v>
          </cell>
          <cell r="EZ57">
            <v>1</v>
          </cell>
          <cell r="FA57">
            <v>1</v>
          </cell>
          <cell r="FB57">
            <v>0</v>
          </cell>
          <cell r="FC57">
            <v>0</v>
          </cell>
          <cell r="FD57">
            <v>0</v>
          </cell>
          <cell r="FE57">
            <v>0</v>
          </cell>
          <cell r="FH57">
            <v>277</v>
          </cell>
          <cell r="FI57">
            <v>21</v>
          </cell>
          <cell r="FJ57">
            <v>20</v>
          </cell>
          <cell r="FK57">
            <v>20</v>
          </cell>
          <cell r="FL57">
            <v>20</v>
          </cell>
          <cell r="FM57">
            <v>487</v>
          </cell>
          <cell r="FN57">
            <v>5</v>
          </cell>
          <cell r="FO57">
            <v>-4</v>
          </cell>
          <cell r="FP57">
            <v>-4</v>
          </cell>
          <cell r="FQ57">
            <v>-13</v>
          </cell>
          <cell r="FR57">
            <v>0</v>
          </cell>
          <cell r="FS57">
            <v>277</v>
          </cell>
          <cell r="FT57">
            <v>0</v>
          </cell>
          <cell r="FU57">
            <v>487</v>
          </cell>
        </row>
        <row r="58">
          <cell r="A58" t="str">
            <v>00760</v>
          </cell>
          <cell r="B58" t="str">
            <v>関西システ</v>
          </cell>
          <cell r="C58" t="str">
            <v>(株)富士通関西システムズ</v>
          </cell>
          <cell r="D58" t="str">
            <v>Fujitsu Kansai Systems Ltd.</v>
          </cell>
          <cell r="E58">
            <v>31</v>
          </cell>
          <cell r="F58">
            <v>0</v>
          </cell>
          <cell r="G58">
            <v>31</v>
          </cell>
          <cell r="H58">
            <v>1146</v>
          </cell>
          <cell r="I58">
            <v>178</v>
          </cell>
          <cell r="J58">
            <v>8848</v>
          </cell>
          <cell r="K58">
            <v>-16</v>
          </cell>
          <cell r="L58">
            <v>0</v>
          </cell>
          <cell r="M58">
            <v>0</v>
          </cell>
          <cell r="N58">
            <v>0</v>
          </cell>
          <cell r="O58">
            <v>0</v>
          </cell>
          <cell r="P58">
            <v>0</v>
          </cell>
          <cell r="Q58">
            <v>0</v>
          </cell>
          <cell r="R58">
            <v>0</v>
          </cell>
          <cell r="S58">
            <v>2</v>
          </cell>
          <cell r="T58">
            <v>2</v>
          </cell>
          <cell r="U58">
            <v>18</v>
          </cell>
          <cell r="V58">
            <v>454</v>
          </cell>
          <cell r="W58">
            <v>1441</v>
          </cell>
          <cell r="X58">
            <v>1</v>
          </cell>
          <cell r="Y58">
            <v>0</v>
          </cell>
          <cell r="Z58">
            <v>1896</v>
          </cell>
          <cell r="AA58">
            <v>0</v>
          </cell>
          <cell r="AB58">
            <v>0</v>
          </cell>
          <cell r="AC58">
            <v>172</v>
          </cell>
          <cell r="AD58">
            <v>12275</v>
          </cell>
          <cell r="AE58">
            <v>88</v>
          </cell>
          <cell r="AF58">
            <v>0</v>
          </cell>
          <cell r="AG58">
            <v>0</v>
          </cell>
          <cell r="AH58">
            <v>193</v>
          </cell>
          <cell r="AI58">
            <v>0</v>
          </cell>
          <cell r="AJ58">
            <v>0</v>
          </cell>
          <cell r="AK58">
            <v>281</v>
          </cell>
          <cell r="AL58">
            <v>125</v>
          </cell>
          <cell r="AM58">
            <v>0</v>
          </cell>
          <cell r="AN58">
            <v>10</v>
          </cell>
          <cell r="AO58">
            <v>0</v>
          </cell>
          <cell r="AP58">
            <v>10</v>
          </cell>
          <cell r="AQ58">
            <v>0</v>
          </cell>
          <cell r="AR58">
            <v>0</v>
          </cell>
          <cell r="AS58">
            <v>273</v>
          </cell>
          <cell r="AT58">
            <v>0</v>
          </cell>
          <cell r="AU58">
            <v>0</v>
          </cell>
          <cell r="AV58">
            <v>0</v>
          </cell>
          <cell r="AW58">
            <v>514</v>
          </cell>
          <cell r="AX58">
            <v>807</v>
          </cell>
          <cell r="AY58">
            <v>1213</v>
          </cell>
          <cell r="AZ58">
            <v>0</v>
          </cell>
          <cell r="BA58">
            <v>13488</v>
          </cell>
          <cell r="BB58">
            <v>0</v>
          </cell>
          <cell r="BC58">
            <v>5338</v>
          </cell>
          <cell r="BD58">
            <v>0</v>
          </cell>
          <cell r="BE58">
            <v>5338</v>
          </cell>
          <cell r="BF58">
            <v>0</v>
          </cell>
          <cell r="BG58">
            <v>0</v>
          </cell>
          <cell r="BH58">
            <v>0</v>
          </cell>
          <cell r="BI58">
            <v>0</v>
          </cell>
          <cell r="BJ58">
            <v>0</v>
          </cell>
          <cell r="BK58">
            <v>0</v>
          </cell>
          <cell r="BL58">
            <v>0</v>
          </cell>
          <cell r="BM58">
            <v>0</v>
          </cell>
          <cell r="BN58">
            <v>1373</v>
          </cell>
          <cell r="BO58">
            <v>1373</v>
          </cell>
          <cell r="BP58">
            <v>0</v>
          </cell>
          <cell r="BQ58">
            <v>505</v>
          </cell>
          <cell r="BR58">
            <v>19</v>
          </cell>
          <cell r="BS58">
            <v>58</v>
          </cell>
          <cell r="BT58">
            <v>33</v>
          </cell>
          <cell r="BU58">
            <v>0</v>
          </cell>
          <cell r="BV58">
            <v>0</v>
          </cell>
          <cell r="BW58">
            <v>0</v>
          </cell>
          <cell r="BX58">
            <v>0</v>
          </cell>
          <cell r="BY58">
            <v>0</v>
          </cell>
          <cell r="BZ58">
            <v>0</v>
          </cell>
          <cell r="CA58">
            <v>0</v>
          </cell>
          <cell r="CB58">
            <v>7326</v>
          </cell>
          <cell r="CC58">
            <v>0</v>
          </cell>
          <cell r="CD58">
            <v>0</v>
          </cell>
          <cell r="CE58">
            <v>0</v>
          </cell>
          <cell r="CF58">
            <v>0</v>
          </cell>
          <cell r="CG58">
            <v>0</v>
          </cell>
          <cell r="CH58">
            <v>0</v>
          </cell>
          <cell r="CI58">
            <v>0</v>
          </cell>
          <cell r="CJ58">
            <v>1443</v>
          </cell>
          <cell r="CK58">
            <v>0</v>
          </cell>
          <cell r="CL58">
            <v>0</v>
          </cell>
          <cell r="CM58">
            <v>0</v>
          </cell>
          <cell r="CN58">
            <v>0</v>
          </cell>
          <cell r="CO58">
            <v>0</v>
          </cell>
          <cell r="CP58">
            <v>0</v>
          </cell>
          <cell r="CQ58">
            <v>1443</v>
          </cell>
          <cell r="CR58">
            <v>8769</v>
          </cell>
          <cell r="CS58">
            <v>0</v>
          </cell>
          <cell r="CT58">
            <v>400</v>
          </cell>
          <cell r="CU58">
            <v>0</v>
          </cell>
          <cell r="CV58">
            <v>100</v>
          </cell>
          <cell r="CW58">
            <v>0</v>
          </cell>
          <cell r="CX58">
            <v>0</v>
          </cell>
          <cell r="CY58">
            <v>0</v>
          </cell>
          <cell r="CZ58">
            <v>0</v>
          </cell>
          <cell r="DA58">
            <v>0</v>
          </cell>
          <cell r="DB58">
            <v>0</v>
          </cell>
          <cell r="DC58">
            <v>0</v>
          </cell>
          <cell r="DD58">
            <v>0</v>
          </cell>
          <cell r="DE58">
            <v>4219</v>
          </cell>
          <cell r="DF58">
            <v>4219</v>
          </cell>
          <cell r="DG58">
            <v>0</v>
          </cell>
          <cell r="DH58">
            <v>4719</v>
          </cell>
          <cell r="DI58">
            <v>13488</v>
          </cell>
          <cell r="DJ58">
            <v>0</v>
          </cell>
          <cell r="DK58">
            <v>0</v>
          </cell>
          <cell r="DL58">
            <v>400</v>
          </cell>
          <cell r="DM58">
            <v>0</v>
          </cell>
          <cell r="DN58">
            <v>100</v>
          </cell>
          <cell r="DO58">
            <v>4219</v>
          </cell>
          <cell r="DP58">
            <v>0</v>
          </cell>
          <cell r="DQ58">
            <v>88</v>
          </cell>
          <cell r="DR58">
            <v>0</v>
          </cell>
          <cell r="DS58">
            <v>11</v>
          </cell>
          <cell r="DT58">
            <v>182</v>
          </cell>
          <cell r="DU58">
            <v>0</v>
          </cell>
          <cell r="DV58">
            <v>107</v>
          </cell>
          <cell r="DW58">
            <v>18</v>
          </cell>
          <cell r="DX58">
            <v>0</v>
          </cell>
          <cell r="DY58">
            <v>0</v>
          </cell>
          <cell r="DZ58">
            <v>0</v>
          </cell>
          <cell r="EA58">
            <v>0</v>
          </cell>
          <cell r="EB58">
            <v>0</v>
          </cell>
          <cell r="EC58">
            <v>0</v>
          </cell>
          <cell r="ED58">
            <v>0</v>
          </cell>
          <cell r="EE58">
            <v>226</v>
          </cell>
          <cell r="EF58">
            <v>0</v>
          </cell>
          <cell r="EG58">
            <v>0</v>
          </cell>
          <cell r="EH58">
            <v>0</v>
          </cell>
          <cell r="EI58">
            <v>0</v>
          </cell>
          <cell r="EJ58">
            <v>0</v>
          </cell>
          <cell r="EK58">
            <v>0</v>
          </cell>
          <cell r="EL58">
            <v>0</v>
          </cell>
          <cell r="EM58">
            <v>0</v>
          </cell>
          <cell r="EN58">
            <v>0</v>
          </cell>
          <cell r="EO58">
            <v>0</v>
          </cell>
          <cell r="EP58">
            <v>10</v>
          </cell>
          <cell r="EQ58">
            <v>0</v>
          </cell>
          <cell r="ER58">
            <v>0</v>
          </cell>
          <cell r="ES58">
            <v>0</v>
          </cell>
          <cell r="ET58">
            <v>0</v>
          </cell>
          <cell r="EU58">
            <v>10</v>
          </cell>
          <cell r="EV58">
            <v>0</v>
          </cell>
          <cell r="EW58">
            <v>0</v>
          </cell>
          <cell r="EX58" t="str">
            <v>K</v>
          </cell>
          <cell r="EY58" t="str">
            <v>Solutions Group</v>
          </cell>
          <cell r="EZ58">
            <v>1</v>
          </cell>
          <cell r="FA58">
            <v>1</v>
          </cell>
          <cell r="FB58">
            <v>0</v>
          </cell>
          <cell r="FC58">
            <v>0</v>
          </cell>
          <cell r="FD58">
            <v>0</v>
          </cell>
          <cell r="FE58">
            <v>0</v>
          </cell>
          <cell r="FH58">
            <v>3431</v>
          </cell>
          <cell r="FI58">
            <v>0</v>
          </cell>
          <cell r="FJ58">
            <v>-79</v>
          </cell>
          <cell r="FK58">
            <v>-79</v>
          </cell>
          <cell r="FL58">
            <v>-79</v>
          </cell>
          <cell r="FM58">
            <v>8073</v>
          </cell>
          <cell r="FN58">
            <v>264</v>
          </cell>
          <cell r="FO58">
            <v>188</v>
          </cell>
          <cell r="FP58">
            <v>188</v>
          </cell>
          <cell r="FQ58">
            <v>156</v>
          </cell>
          <cell r="FR58">
            <v>1230</v>
          </cell>
          <cell r="FS58">
            <v>2201</v>
          </cell>
          <cell r="FT58">
            <v>2880</v>
          </cell>
          <cell r="FU58">
            <v>5193</v>
          </cell>
        </row>
        <row r="59">
          <cell r="A59" t="str">
            <v>00770</v>
          </cell>
          <cell r="B59" t="str">
            <v>Ｆ　Ｏ　Ｍ</v>
          </cell>
          <cell r="C59" t="str">
            <v>富士通オフィス機器(株)</v>
          </cell>
          <cell r="D59" t="str">
            <v>Fujitsu Office Machines Ltd.</v>
          </cell>
          <cell r="E59">
            <v>7</v>
          </cell>
          <cell r="F59">
            <v>0</v>
          </cell>
          <cell r="G59">
            <v>7</v>
          </cell>
          <cell r="H59">
            <v>958</v>
          </cell>
          <cell r="I59">
            <v>3</v>
          </cell>
          <cell r="J59">
            <v>1628</v>
          </cell>
          <cell r="K59">
            <v>-4</v>
          </cell>
          <cell r="L59">
            <v>0</v>
          </cell>
          <cell r="M59">
            <v>0</v>
          </cell>
          <cell r="N59">
            <v>0</v>
          </cell>
          <cell r="O59">
            <v>0</v>
          </cell>
          <cell r="P59">
            <v>0</v>
          </cell>
          <cell r="Q59">
            <v>0</v>
          </cell>
          <cell r="R59">
            <v>0</v>
          </cell>
          <cell r="S59">
            <v>0</v>
          </cell>
          <cell r="T59">
            <v>0</v>
          </cell>
          <cell r="U59">
            <v>2</v>
          </cell>
          <cell r="V59">
            <v>268</v>
          </cell>
          <cell r="W59">
            <v>148</v>
          </cell>
          <cell r="X59">
            <v>0</v>
          </cell>
          <cell r="Y59">
            <v>0</v>
          </cell>
          <cell r="Z59">
            <v>416</v>
          </cell>
          <cell r="AA59">
            <v>0</v>
          </cell>
          <cell r="AB59">
            <v>0</v>
          </cell>
          <cell r="AC59">
            <v>131</v>
          </cell>
          <cell r="AD59">
            <v>3141</v>
          </cell>
          <cell r="AE59">
            <v>94</v>
          </cell>
          <cell r="AF59">
            <v>0</v>
          </cell>
          <cell r="AG59">
            <v>0</v>
          </cell>
          <cell r="AH59">
            <v>104</v>
          </cell>
          <cell r="AI59">
            <v>0</v>
          </cell>
          <cell r="AJ59">
            <v>0</v>
          </cell>
          <cell r="AK59">
            <v>198</v>
          </cell>
          <cell r="AL59">
            <v>77</v>
          </cell>
          <cell r="AM59">
            <v>0</v>
          </cell>
          <cell r="AN59">
            <v>5</v>
          </cell>
          <cell r="AO59">
            <v>0</v>
          </cell>
          <cell r="AP59">
            <v>0</v>
          </cell>
          <cell r="AQ59">
            <v>0</v>
          </cell>
          <cell r="AR59">
            <v>0</v>
          </cell>
          <cell r="AS59">
            <v>351</v>
          </cell>
          <cell r="AT59">
            <v>0</v>
          </cell>
          <cell r="AU59">
            <v>0</v>
          </cell>
          <cell r="AV59">
            <v>0</v>
          </cell>
          <cell r="AW59">
            <v>267</v>
          </cell>
          <cell r="AX59">
            <v>623</v>
          </cell>
          <cell r="AY59">
            <v>898</v>
          </cell>
          <cell r="AZ59">
            <v>0</v>
          </cell>
          <cell r="BA59">
            <v>4039</v>
          </cell>
          <cell r="BB59">
            <v>0</v>
          </cell>
          <cell r="BC59">
            <v>333</v>
          </cell>
          <cell r="BD59">
            <v>0</v>
          </cell>
          <cell r="BE59">
            <v>333</v>
          </cell>
          <cell r="BF59">
            <v>0</v>
          </cell>
          <cell r="BG59">
            <v>0</v>
          </cell>
          <cell r="BH59">
            <v>0</v>
          </cell>
          <cell r="BI59">
            <v>0</v>
          </cell>
          <cell r="BJ59">
            <v>0</v>
          </cell>
          <cell r="BK59">
            <v>0</v>
          </cell>
          <cell r="BL59">
            <v>0</v>
          </cell>
          <cell r="BM59">
            <v>0</v>
          </cell>
          <cell r="BN59">
            <v>1334</v>
          </cell>
          <cell r="BO59">
            <v>1334</v>
          </cell>
          <cell r="BP59">
            <v>0</v>
          </cell>
          <cell r="BQ59">
            <v>264</v>
          </cell>
          <cell r="BR59">
            <v>0</v>
          </cell>
          <cell r="BS59">
            <v>0</v>
          </cell>
          <cell r="BT59">
            <v>52</v>
          </cell>
          <cell r="BU59">
            <v>0</v>
          </cell>
          <cell r="BV59">
            <v>7</v>
          </cell>
          <cell r="BW59">
            <v>0</v>
          </cell>
          <cell r="BX59">
            <v>24</v>
          </cell>
          <cell r="BY59">
            <v>0</v>
          </cell>
          <cell r="BZ59">
            <v>0</v>
          </cell>
          <cell r="CA59">
            <v>0</v>
          </cell>
          <cell r="CB59">
            <v>2014</v>
          </cell>
          <cell r="CC59">
            <v>0</v>
          </cell>
          <cell r="CD59">
            <v>0</v>
          </cell>
          <cell r="CE59">
            <v>0</v>
          </cell>
          <cell r="CF59">
            <v>0</v>
          </cell>
          <cell r="CG59">
            <v>0</v>
          </cell>
          <cell r="CH59">
            <v>0</v>
          </cell>
          <cell r="CI59">
            <v>0</v>
          </cell>
          <cell r="CJ59">
            <v>632</v>
          </cell>
          <cell r="CK59">
            <v>12</v>
          </cell>
          <cell r="CL59">
            <v>0</v>
          </cell>
          <cell r="CM59">
            <v>0</v>
          </cell>
          <cell r="CN59">
            <v>0</v>
          </cell>
          <cell r="CO59">
            <v>0</v>
          </cell>
          <cell r="CP59">
            <v>0</v>
          </cell>
          <cell r="CQ59">
            <v>644</v>
          </cell>
          <cell r="CR59">
            <v>2658</v>
          </cell>
          <cell r="CS59">
            <v>0</v>
          </cell>
          <cell r="CT59">
            <v>300</v>
          </cell>
          <cell r="CU59">
            <v>0</v>
          </cell>
          <cell r="CV59">
            <v>43</v>
          </cell>
          <cell r="CW59">
            <v>0</v>
          </cell>
          <cell r="CX59">
            <v>0</v>
          </cell>
          <cell r="CY59">
            <v>0</v>
          </cell>
          <cell r="CZ59">
            <v>0</v>
          </cell>
          <cell r="DA59">
            <v>0</v>
          </cell>
          <cell r="DB59">
            <v>0</v>
          </cell>
          <cell r="DC59">
            <v>0</v>
          </cell>
          <cell r="DD59">
            <v>0</v>
          </cell>
          <cell r="DE59">
            <v>1038</v>
          </cell>
          <cell r="DF59">
            <v>1038</v>
          </cell>
          <cell r="DG59">
            <v>0</v>
          </cell>
          <cell r="DH59">
            <v>1381</v>
          </cell>
          <cell r="DI59">
            <v>4039</v>
          </cell>
          <cell r="DJ59">
            <v>0</v>
          </cell>
          <cell r="DK59">
            <v>0</v>
          </cell>
          <cell r="DL59">
            <v>300</v>
          </cell>
          <cell r="DM59">
            <v>0</v>
          </cell>
          <cell r="DN59">
            <v>43</v>
          </cell>
          <cell r="DO59">
            <v>1038</v>
          </cell>
          <cell r="DP59">
            <v>0</v>
          </cell>
          <cell r="DQ59">
            <v>94</v>
          </cell>
          <cell r="DR59">
            <v>0</v>
          </cell>
          <cell r="DS59">
            <v>0</v>
          </cell>
          <cell r="DT59">
            <v>104</v>
          </cell>
          <cell r="DU59">
            <v>0</v>
          </cell>
          <cell r="DV59">
            <v>62</v>
          </cell>
          <cell r="DW59">
            <v>15</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5</v>
          </cell>
          <cell r="EX59" t="str">
            <v>T</v>
          </cell>
          <cell r="EY59" t="str">
            <v>Sales</v>
          </cell>
          <cell r="EZ59">
            <v>1</v>
          </cell>
          <cell r="FA59">
            <v>1</v>
          </cell>
          <cell r="FB59">
            <v>0</v>
          </cell>
          <cell r="FC59">
            <v>0</v>
          </cell>
          <cell r="FD59">
            <v>0</v>
          </cell>
          <cell r="FE59">
            <v>0</v>
          </cell>
          <cell r="FH59">
            <v>2007</v>
          </cell>
          <cell r="FI59">
            <v>65</v>
          </cell>
          <cell r="FJ59">
            <v>25</v>
          </cell>
          <cell r="FK59">
            <v>25</v>
          </cell>
          <cell r="FL59">
            <v>15</v>
          </cell>
          <cell r="FM59">
            <v>2498</v>
          </cell>
          <cell r="FN59">
            <v>107</v>
          </cell>
          <cell r="FO59">
            <v>31</v>
          </cell>
          <cell r="FP59">
            <v>31</v>
          </cell>
          <cell r="FQ59">
            <v>5</v>
          </cell>
          <cell r="FR59">
            <v>1506</v>
          </cell>
          <cell r="FS59">
            <v>501</v>
          </cell>
          <cell r="FT59">
            <v>1895</v>
          </cell>
          <cell r="FU59">
            <v>603</v>
          </cell>
        </row>
        <row r="60">
          <cell r="A60" t="str">
            <v>00780</v>
          </cell>
          <cell r="B60" t="str">
            <v>九州システ</v>
          </cell>
          <cell r="C60" t="str">
            <v>(株)富士通九州システムエンジニアリング</v>
          </cell>
          <cell r="D60" t="str">
            <v>FJ Kyusyu Systems Engineering Ltd.</v>
          </cell>
          <cell r="E60">
            <v>57</v>
          </cell>
          <cell r="F60">
            <v>0</v>
          </cell>
          <cell r="G60">
            <v>57</v>
          </cell>
          <cell r="H60">
            <v>726</v>
          </cell>
          <cell r="I60">
            <v>30</v>
          </cell>
          <cell r="J60">
            <v>8017</v>
          </cell>
          <cell r="K60">
            <v>-15</v>
          </cell>
          <cell r="L60">
            <v>0</v>
          </cell>
          <cell r="M60">
            <v>0</v>
          </cell>
          <cell r="N60">
            <v>0</v>
          </cell>
          <cell r="O60">
            <v>0</v>
          </cell>
          <cell r="P60">
            <v>0</v>
          </cell>
          <cell r="Q60">
            <v>98</v>
          </cell>
          <cell r="R60">
            <v>0</v>
          </cell>
          <cell r="S60">
            <v>215</v>
          </cell>
          <cell r="T60">
            <v>215</v>
          </cell>
          <cell r="U60">
            <v>171</v>
          </cell>
          <cell r="V60">
            <v>248</v>
          </cell>
          <cell r="W60">
            <v>663</v>
          </cell>
          <cell r="X60">
            <v>0</v>
          </cell>
          <cell r="Y60">
            <v>0</v>
          </cell>
          <cell r="Z60">
            <v>911</v>
          </cell>
          <cell r="AA60">
            <v>0</v>
          </cell>
          <cell r="AB60">
            <v>0</v>
          </cell>
          <cell r="AC60">
            <v>156</v>
          </cell>
          <cell r="AD60">
            <v>10366</v>
          </cell>
          <cell r="AE60">
            <v>3</v>
          </cell>
          <cell r="AF60">
            <v>0</v>
          </cell>
          <cell r="AG60">
            <v>0</v>
          </cell>
          <cell r="AH60">
            <v>116</v>
          </cell>
          <cell r="AI60">
            <v>0</v>
          </cell>
          <cell r="AJ60">
            <v>2</v>
          </cell>
          <cell r="AK60">
            <v>121</v>
          </cell>
          <cell r="AL60">
            <v>262</v>
          </cell>
          <cell r="AM60">
            <v>0</v>
          </cell>
          <cell r="AN60">
            <v>52</v>
          </cell>
          <cell r="AO60">
            <v>0</v>
          </cell>
          <cell r="AP60">
            <v>4</v>
          </cell>
          <cell r="AQ60">
            <v>0</v>
          </cell>
          <cell r="AR60">
            <v>0</v>
          </cell>
          <cell r="AS60">
            <v>54</v>
          </cell>
          <cell r="AT60">
            <v>0</v>
          </cell>
          <cell r="AU60">
            <v>0</v>
          </cell>
          <cell r="AV60">
            <v>0</v>
          </cell>
          <cell r="AW60">
            <v>424</v>
          </cell>
          <cell r="AX60">
            <v>534</v>
          </cell>
          <cell r="AY60">
            <v>917</v>
          </cell>
          <cell r="AZ60">
            <v>0</v>
          </cell>
          <cell r="BA60">
            <v>11283</v>
          </cell>
          <cell r="BB60">
            <v>0</v>
          </cell>
          <cell r="BC60">
            <v>3685</v>
          </cell>
          <cell r="BD60">
            <v>14</v>
          </cell>
          <cell r="BE60">
            <v>3671</v>
          </cell>
          <cell r="BF60">
            <v>0</v>
          </cell>
          <cell r="BG60">
            <v>0</v>
          </cell>
          <cell r="BH60">
            <v>0</v>
          </cell>
          <cell r="BI60">
            <v>0</v>
          </cell>
          <cell r="BJ60">
            <v>0</v>
          </cell>
          <cell r="BK60">
            <v>0</v>
          </cell>
          <cell r="BL60">
            <v>0</v>
          </cell>
          <cell r="BM60">
            <v>0</v>
          </cell>
          <cell r="BN60">
            <v>1475</v>
          </cell>
          <cell r="BO60">
            <v>1475</v>
          </cell>
          <cell r="BP60">
            <v>0</v>
          </cell>
          <cell r="BQ60">
            <v>398</v>
          </cell>
          <cell r="BR60">
            <v>18</v>
          </cell>
          <cell r="BS60">
            <v>222</v>
          </cell>
          <cell r="BT60">
            <v>44</v>
          </cell>
          <cell r="BU60">
            <v>0</v>
          </cell>
          <cell r="BV60">
            <v>23</v>
          </cell>
          <cell r="BW60">
            <v>0</v>
          </cell>
          <cell r="BX60">
            <v>0</v>
          </cell>
          <cell r="BY60">
            <v>0</v>
          </cell>
          <cell r="BZ60">
            <v>0</v>
          </cell>
          <cell r="CA60">
            <v>0</v>
          </cell>
          <cell r="CB60">
            <v>5865</v>
          </cell>
          <cell r="CC60">
            <v>0</v>
          </cell>
          <cell r="CD60">
            <v>0</v>
          </cell>
          <cell r="CE60">
            <v>0</v>
          </cell>
          <cell r="CF60">
            <v>0</v>
          </cell>
          <cell r="CG60">
            <v>0</v>
          </cell>
          <cell r="CH60">
            <v>0</v>
          </cell>
          <cell r="CI60">
            <v>0</v>
          </cell>
          <cell r="CJ60">
            <v>1278</v>
          </cell>
          <cell r="CK60">
            <v>113</v>
          </cell>
          <cell r="CL60">
            <v>0</v>
          </cell>
          <cell r="CM60">
            <v>0</v>
          </cell>
          <cell r="CN60">
            <v>0</v>
          </cell>
          <cell r="CO60">
            <v>0</v>
          </cell>
          <cell r="CP60">
            <v>0</v>
          </cell>
          <cell r="CQ60">
            <v>1391</v>
          </cell>
          <cell r="CR60">
            <v>7256</v>
          </cell>
          <cell r="CS60">
            <v>0</v>
          </cell>
          <cell r="CT60">
            <v>300</v>
          </cell>
          <cell r="CU60">
            <v>0</v>
          </cell>
          <cell r="CV60">
            <v>75</v>
          </cell>
          <cell r="CW60">
            <v>0</v>
          </cell>
          <cell r="CX60">
            <v>0</v>
          </cell>
          <cell r="CY60">
            <v>0</v>
          </cell>
          <cell r="CZ60">
            <v>0</v>
          </cell>
          <cell r="DA60">
            <v>0</v>
          </cell>
          <cell r="DB60">
            <v>0</v>
          </cell>
          <cell r="DC60">
            <v>0</v>
          </cell>
          <cell r="DD60">
            <v>0</v>
          </cell>
          <cell r="DE60">
            <v>3652</v>
          </cell>
          <cell r="DF60">
            <v>3652</v>
          </cell>
          <cell r="DG60">
            <v>0</v>
          </cell>
          <cell r="DH60">
            <v>4027</v>
          </cell>
          <cell r="DI60">
            <v>11283</v>
          </cell>
          <cell r="DJ60">
            <v>0</v>
          </cell>
          <cell r="DK60">
            <v>0</v>
          </cell>
          <cell r="DL60">
            <v>300</v>
          </cell>
          <cell r="DM60">
            <v>0</v>
          </cell>
          <cell r="DN60">
            <v>75</v>
          </cell>
          <cell r="DO60">
            <v>3652</v>
          </cell>
          <cell r="DP60">
            <v>0</v>
          </cell>
          <cell r="DQ60">
            <v>3</v>
          </cell>
          <cell r="DR60">
            <v>0</v>
          </cell>
          <cell r="DS60">
            <v>0</v>
          </cell>
          <cell r="DT60">
            <v>116</v>
          </cell>
          <cell r="DU60">
            <v>2</v>
          </cell>
          <cell r="DV60">
            <v>258</v>
          </cell>
          <cell r="DW60">
            <v>4</v>
          </cell>
          <cell r="DX60">
            <v>0</v>
          </cell>
          <cell r="DY60">
            <v>0</v>
          </cell>
          <cell r="DZ60">
            <v>0</v>
          </cell>
          <cell r="EA60">
            <v>0</v>
          </cell>
          <cell r="EB60">
            <v>0</v>
          </cell>
          <cell r="EC60">
            <v>0</v>
          </cell>
          <cell r="ED60">
            <v>0</v>
          </cell>
          <cell r="EE60">
            <v>172</v>
          </cell>
          <cell r="EF60">
            <v>48</v>
          </cell>
          <cell r="EG60">
            <v>0</v>
          </cell>
          <cell r="EH60">
            <v>0</v>
          </cell>
          <cell r="EI60">
            <v>0</v>
          </cell>
          <cell r="EJ60">
            <v>0</v>
          </cell>
          <cell r="EK60">
            <v>0</v>
          </cell>
          <cell r="EL60">
            <v>0</v>
          </cell>
          <cell r="EM60">
            <v>0</v>
          </cell>
          <cell r="EN60">
            <v>0</v>
          </cell>
          <cell r="EO60">
            <v>0</v>
          </cell>
          <cell r="EP60">
            <v>4</v>
          </cell>
          <cell r="EQ60">
            <v>0</v>
          </cell>
          <cell r="ER60">
            <v>0</v>
          </cell>
          <cell r="ES60">
            <v>0</v>
          </cell>
          <cell r="ET60">
            <v>0</v>
          </cell>
          <cell r="EU60">
            <v>52</v>
          </cell>
          <cell r="EV60">
            <v>0</v>
          </cell>
          <cell r="EW60">
            <v>0</v>
          </cell>
          <cell r="EX60" t="str">
            <v>K</v>
          </cell>
          <cell r="EY60" t="str">
            <v>Solutions Group</v>
          </cell>
          <cell r="EZ60">
            <v>0.9</v>
          </cell>
          <cell r="FA60">
            <v>0.9</v>
          </cell>
          <cell r="FB60">
            <v>0</v>
          </cell>
          <cell r="FC60">
            <v>0</v>
          </cell>
          <cell r="FD60">
            <v>0</v>
          </cell>
          <cell r="FE60">
            <v>0</v>
          </cell>
          <cell r="FH60">
            <v>2900</v>
          </cell>
          <cell r="FI60">
            <v>0</v>
          </cell>
          <cell r="FJ60">
            <v>-72</v>
          </cell>
          <cell r="FK60">
            <v>-72</v>
          </cell>
          <cell r="FL60">
            <v>-41</v>
          </cell>
          <cell r="FM60">
            <v>6800</v>
          </cell>
          <cell r="FN60">
            <v>590</v>
          </cell>
          <cell r="FO60">
            <v>522</v>
          </cell>
          <cell r="FP60">
            <v>522</v>
          </cell>
          <cell r="FQ60">
            <v>291</v>
          </cell>
          <cell r="FR60">
            <v>1225</v>
          </cell>
          <cell r="FS60">
            <v>1675</v>
          </cell>
          <cell r="FT60">
            <v>2017</v>
          </cell>
          <cell r="FU60">
            <v>4783</v>
          </cell>
        </row>
        <row r="61">
          <cell r="A61" t="str">
            <v>00800</v>
          </cell>
          <cell r="B61" t="str">
            <v>東北エレク</v>
          </cell>
          <cell r="C61" t="str">
            <v>(株)富士通東北エレクトロニクス</v>
          </cell>
          <cell r="D61" t="str">
            <v>Fujitsu Tohoku Electronics Ltd.</v>
          </cell>
          <cell r="E61">
            <v>8</v>
          </cell>
          <cell r="F61">
            <v>0</v>
          </cell>
          <cell r="G61">
            <v>8</v>
          </cell>
          <cell r="H61">
            <v>0</v>
          </cell>
          <cell r="I61">
            <v>36</v>
          </cell>
          <cell r="J61">
            <v>8736</v>
          </cell>
          <cell r="K61">
            <v>-23</v>
          </cell>
          <cell r="L61">
            <v>0</v>
          </cell>
          <cell r="M61">
            <v>0</v>
          </cell>
          <cell r="N61">
            <v>0</v>
          </cell>
          <cell r="O61">
            <v>0</v>
          </cell>
          <cell r="P61">
            <v>0</v>
          </cell>
          <cell r="Q61">
            <v>42</v>
          </cell>
          <cell r="R61">
            <v>0</v>
          </cell>
          <cell r="S61">
            <v>529</v>
          </cell>
          <cell r="T61">
            <v>529</v>
          </cell>
          <cell r="U61">
            <v>7</v>
          </cell>
          <cell r="V61">
            <v>76</v>
          </cell>
          <cell r="W61">
            <v>639</v>
          </cell>
          <cell r="X61">
            <v>479</v>
          </cell>
          <cell r="Y61">
            <v>47</v>
          </cell>
          <cell r="Z61">
            <v>1241</v>
          </cell>
          <cell r="AA61">
            <v>0</v>
          </cell>
          <cell r="AB61">
            <v>0</v>
          </cell>
          <cell r="AC61">
            <v>836</v>
          </cell>
          <cell r="AD61">
            <v>11412</v>
          </cell>
          <cell r="AE61">
            <v>1655</v>
          </cell>
          <cell r="AF61">
            <v>2149</v>
          </cell>
          <cell r="AG61">
            <v>0</v>
          </cell>
          <cell r="AH61">
            <v>1902</v>
          </cell>
          <cell r="AI61">
            <v>0</v>
          </cell>
          <cell r="AJ61">
            <v>26</v>
          </cell>
          <cell r="AK61">
            <v>5732</v>
          </cell>
          <cell r="AL61">
            <v>151</v>
          </cell>
          <cell r="AM61">
            <v>0</v>
          </cell>
          <cell r="AN61">
            <v>0</v>
          </cell>
          <cell r="AO61">
            <v>0</v>
          </cell>
          <cell r="AP61">
            <v>3</v>
          </cell>
          <cell r="AQ61">
            <v>0</v>
          </cell>
          <cell r="AR61">
            <v>0</v>
          </cell>
          <cell r="AS61">
            <v>63</v>
          </cell>
          <cell r="AT61">
            <v>0</v>
          </cell>
          <cell r="AU61">
            <v>0</v>
          </cell>
          <cell r="AV61">
            <v>0</v>
          </cell>
          <cell r="AW61">
            <v>580</v>
          </cell>
          <cell r="AX61">
            <v>646</v>
          </cell>
          <cell r="AY61">
            <v>6529</v>
          </cell>
          <cell r="AZ61">
            <v>0</v>
          </cell>
          <cell r="BA61">
            <v>17941</v>
          </cell>
          <cell r="BB61">
            <v>174</v>
          </cell>
          <cell r="BC61">
            <v>7287</v>
          </cell>
          <cell r="BD61">
            <v>0</v>
          </cell>
          <cell r="BE61">
            <v>7287</v>
          </cell>
          <cell r="BF61">
            <v>0</v>
          </cell>
          <cell r="BG61">
            <v>7119</v>
          </cell>
          <cell r="BH61">
            <v>7119</v>
          </cell>
          <cell r="BI61">
            <v>0</v>
          </cell>
          <cell r="BJ61">
            <v>0</v>
          </cell>
          <cell r="BK61">
            <v>0</v>
          </cell>
          <cell r="BL61">
            <v>0</v>
          </cell>
          <cell r="BM61">
            <v>0</v>
          </cell>
          <cell r="BN61">
            <v>3617</v>
          </cell>
          <cell r="BO61">
            <v>3617</v>
          </cell>
          <cell r="BP61">
            <v>0</v>
          </cell>
          <cell r="BQ61">
            <v>0</v>
          </cell>
          <cell r="BR61">
            <v>0</v>
          </cell>
          <cell r="BS61">
            <v>0</v>
          </cell>
          <cell r="BT61">
            <v>36</v>
          </cell>
          <cell r="BU61">
            <v>0</v>
          </cell>
          <cell r="BV61">
            <v>7</v>
          </cell>
          <cell r="BW61">
            <v>0</v>
          </cell>
          <cell r="BX61">
            <v>0</v>
          </cell>
          <cell r="BY61">
            <v>0</v>
          </cell>
          <cell r="BZ61">
            <v>0</v>
          </cell>
          <cell r="CA61">
            <v>0</v>
          </cell>
          <cell r="CB61">
            <v>18240</v>
          </cell>
          <cell r="CC61">
            <v>0</v>
          </cell>
          <cell r="CD61">
            <v>0</v>
          </cell>
          <cell r="CE61">
            <v>0</v>
          </cell>
          <cell r="CF61">
            <v>0</v>
          </cell>
          <cell r="CG61">
            <v>0</v>
          </cell>
          <cell r="CH61">
            <v>0</v>
          </cell>
          <cell r="CI61">
            <v>0</v>
          </cell>
          <cell r="CJ61">
            <v>1738</v>
          </cell>
          <cell r="CK61">
            <v>0</v>
          </cell>
          <cell r="CL61">
            <v>0</v>
          </cell>
          <cell r="CM61">
            <v>0</v>
          </cell>
          <cell r="CN61">
            <v>0</v>
          </cell>
          <cell r="CO61">
            <v>0</v>
          </cell>
          <cell r="CP61">
            <v>0</v>
          </cell>
          <cell r="CQ61">
            <v>1738</v>
          </cell>
          <cell r="CR61">
            <v>19978</v>
          </cell>
          <cell r="CS61">
            <v>0</v>
          </cell>
          <cell r="CT61">
            <v>450</v>
          </cell>
          <cell r="CU61">
            <v>0</v>
          </cell>
          <cell r="CV61">
            <v>112</v>
          </cell>
          <cell r="CW61">
            <v>0</v>
          </cell>
          <cell r="CX61">
            <v>0</v>
          </cell>
          <cell r="CY61">
            <v>0</v>
          </cell>
          <cell r="CZ61">
            <v>0</v>
          </cell>
          <cell r="DA61">
            <v>0</v>
          </cell>
          <cell r="DB61">
            <v>0</v>
          </cell>
          <cell r="DC61">
            <v>0</v>
          </cell>
          <cell r="DD61">
            <v>0</v>
          </cell>
          <cell r="DE61">
            <v>-2599</v>
          </cell>
          <cell r="DF61">
            <v>-2599</v>
          </cell>
          <cell r="DG61">
            <v>0</v>
          </cell>
          <cell r="DH61">
            <v>-2037</v>
          </cell>
          <cell r="DI61">
            <v>17941</v>
          </cell>
          <cell r="DJ61">
            <v>0</v>
          </cell>
          <cell r="DK61">
            <v>0</v>
          </cell>
          <cell r="DL61">
            <v>450</v>
          </cell>
          <cell r="DM61">
            <v>0</v>
          </cell>
          <cell r="DN61">
            <v>112</v>
          </cell>
          <cell r="DO61">
            <v>-2599</v>
          </cell>
          <cell r="DP61">
            <v>0</v>
          </cell>
          <cell r="DQ61">
            <v>1655</v>
          </cell>
          <cell r="DR61">
            <v>2149</v>
          </cell>
          <cell r="DS61">
            <v>0</v>
          </cell>
          <cell r="DT61">
            <v>1902</v>
          </cell>
          <cell r="DU61">
            <v>26</v>
          </cell>
          <cell r="DV61">
            <v>135</v>
          </cell>
          <cell r="DW61">
            <v>16</v>
          </cell>
          <cell r="DX61">
            <v>0</v>
          </cell>
          <cell r="DY61">
            <v>0</v>
          </cell>
          <cell r="DZ61">
            <v>0</v>
          </cell>
          <cell r="EA61">
            <v>0</v>
          </cell>
          <cell r="EB61">
            <v>0</v>
          </cell>
          <cell r="EC61">
            <v>0</v>
          </cell>
          <cell r="ED61">
            <v>0</v>
          </cell>
          <cell r="EE61">
            <v>0</v>
          </cell>
          <cell r="EF61">
            <v>0</v>
          </cell>
          <cell r="EG61">
            <v>0</v>
          </cell>
          <cell r="EH61">
            <v>0</v>
          </cell>
          <cell r="EI61">
            <v>7119</v>
          </cell>
          <cell r="EJ61">
            <v>0</v>
          </cell>
          <cell r="EK61">
            <v>0</v>
          </cell>
          <cell r="EL61">
            <v>0</v>
          </cell>
          <cell r="EM61">
            <v>0</v>
          </cell>
          <cell r="EN61">
            <v>0</v>
          </cell>
          <cell r="EO61">
            <v>0</v>
          </cell>
          <cell r="EP61">
            <v>3</v>
          </cell>
          <cell r="EQ61">
            <v>0</v>
          </cell>
          <cell r="ER61">
            <v>0</v>
          </cell>
          <cell r="ES61">
            <v>0</v>
          </cell>
          <cell r="ET61">
            <v>0</v>
          </cell>
          <cell r="EU61">
            <v>0</v>
          </cell>
          <cell r="EV61">
            <v>0</v>
          </cell>
          <cell r="EW61">
            <v>0</v>
          </cell>
          <cell r="EX61" t="str">
            <v>P</v>
          </cell>
          <cell r="EY61" t="str">
            <v>Electronic Devices Group</v>
          </cell>
          <cell r="EZ61">
            <v>1</v>
          </cell>
          <cell r="FA61">
            <v>1</v>
          </cell>
          <cell r="FB61">
            <v>0</v>
          </cell>
          <cell r="FC61">
            <v>0</v>
          </cell>
          <cell r="FD61">
            <v>0</v>
          </cell>
          <cell r="FE61">
            <v>0</v>
          </cell>
          <cell r="FH61">
            <v>9585</v>
          </cell>
          <cell r="FI61">
            <v>428</v>
          </cell>
          <cell r="FJ61">
            <v>294</v>
          </cell>
          <cell r="FK61">
            <v>-332</v>
          </cell>
          <cell r="FL61">
            <v>-247</v>
          </cell>
          <cell r="FM61">
            <v>10042</v>
          </cell>
          <cell r="FN61">
            <v>530</v>
          </cell>
          <cell r="FO61">
            <v>355</v>
          </cell>
          <cell r="FP61">
            <v>-324</v>
          </cell>
          <cell r="FQ61">
            <v>-241</v>
          </cell>
          <cell r="FR61">
            <v>729</v>
          </cell>
          <cell r="FS61">
            <v>8856</v>
          </cell>
          <cell r="FT61">
            <v>950</v>
          </cell>
          <cell r="FU61">
            <v>9092</v>
          </cell>
        </row>
        <row r="62">
          <cell r="A62" t="str">
            <v>00810</v>
          </cell>
          <cell r="B62" t="str">
            <v>新潟システ</v>
          </cell>
          <cell r="C62" t="str">
            <v>(株)富士通新潟システムズ</v>
          </cell>
          <cell r="D62" t="str">
            <v>Fujitsu Nigata Systems Ltd.</v>
          </cell>
          <cell r="E62">
            <v>1</v>
          </cell>
          <cell r="F62">
            <v>0</v>
          </cell>
          <cell r="G62">
            <v>1</v>
          </cell>
          <cell r="H62">
            <v>414</v>
          </cell>
          <cell r="I62">
            <v>0</v>
          </cell>
          <cell r="J62">
            <v>1974</v>
          </cell>
          <cell r="K62">
            <v>-11</v>
          </cell>
          <cell r="L62">
            <v>0</v>
          </cell>
          <cell r="M62">
            <v>0</v>
          </cell>
          <cell r="N62">
            <v>0</v>
          </cell>
          <cell r="O62">
            <v>0</v>
          </cell>
          <cell r="P62">
            <v>0</v>
          </cell>
          <cell r="Q62">
            <v>0</v>
          </cell>
          <cell r="R62">
            <v>0</v>
          </cell>
          <cell r="S62">
            <v>2</v>
          </cell>
          <cell r="T62">
            <v>2</v>
          </cell>
          <cell r="U62">
            <v>3</v>
          </cell>
          <cell r="V62">
            <v>69</v>
          </cell>
          <cell r="W62">
            <v>161</v>
          </cell>
          <cell r="X62">
            <v>0</v>
          </cell>
          <cell r="Y62">
            <v>0</v>
          </cell>
          <cell r="Z62">
            <v>230</v>
          </cell>
          <cell r="AA62">
            <v>0</v>
          </cell>
          <cell r="AB62">
            <v>0</v>
          </cell>
          <cell r="AC62">
            <v>57</v>
          </cell>
          <cell r="AD62">
            <v>2670</v>
          </cell>
          <cell r="AE62">
            <v>39</v>
          </cell>
          <cell r="AF62">
            <v>0</v>
          </cell>
          <cell r="AG62">
            <v>0</v>
          </cell>
          <cell r="AH62">
            <v>55</v>
          </cell>
          <cell r="AI62">
            <v>0</v>
          </cell>
          <cell r="AJ62">
            <v>0</v>
          </cell>
          <cell r="AK62">
            <v>94</v>
          </cell>
          <cell r="AL62">
            <v>5</v>
          </cell>
          <cell r="AM62">
            <v>0</v>
          </cell>
          <cell r="AN62">
            <v>0</v>
          </cell>
          <cell r="AO62">
            <v>3</v>
          </cell>
          <cell r="AP62">
            <v>0</v>
          </cell>
          <cell r="AQ62">
            <v>0</v>
          </cell>
          <cell r="AR62">
            <v>72</v>
          </cell>
          <cell r="AS62">
            <v>71</v>
          </cell>
          <cell r="AT62">
            <v>-16</v>
          </cell>
          <cell r="AU62">
            <v>0</v>
          </cell>
          <cell r="AV62">
            <v>0</v>
          </cell>
          <cell r="AW62">
            <v>47</v>
          </cell>
          <cell r="AX62">
            <v>177</v>
          </cell>
          <cell r="AY62">
            <v>276</v>
          </cell>
          <cell r="AZ62">
            <v>0</v>
          </cell>
          <cell r="BA62">
            <v>2946</v>
          </cell>
          <cell r="BB62">
            <v>0</v>
          </cell>
          <cell r="BC62">
            <v>884</v>
          </cell>
          <cell r="BD62">
            <v>0</v>
          </cell>
          <cell r="BE62">
            <v>884</v>
          </cell>
          <cell r="BF62">
            <v>0</v>
          </cell>
          <cell r="BG62">
            <v>0</v>
          </cell>
          <cell r="BH62">
            <v>0</v>
          </cell>
          <cell r="BI62">
            <v>0</v>
          </cell>
          <cell r="BJ62">
            <v>0</v>
          </cell>
          <cell r="BK62">
            <v>0</v>
          </cell>
          <cell r="BL62">
            <v>49</v>
          </cell>
          <cell r="BM62">
            <v>0</v>
          </cell>
          <cell r="BN62">
            <v>356</v>
          </cell>
          <cell r="BO62">
            <v>307</v>
          </cell>
          <cell r="BP62">
            <v>0</v>
          </cell>
          <cell r="BQ62">
            <v>112</v>
          </cell>
          <cell r="BR62">
            <v>0</v>
          </cell>
          <cell r="BS62">
            <v>1</v>
          </cell>
          <cell r="BT62">
            <v>5</v>
          </cell>
          <cell r="BU62">
            <v>0</v>
          </cell>
          <cell r="BV62">
            <v>0</v>
          </cell>
          <cell r="BW62">
            <v>0</v>
          </cell>
          <cell r="BX62">
            <v>0</v>
          </cell>
          <cell r="BY62">
            <v>0</v>
          </cell>
          <cell r="BZ62">
            <v>0</v>
          </cell>
          <cell r="CA62">
            <v>0</v>
          </cell>
          <cell r="CB62">
            <v>1358</v>
          </cell>
          <cell r="CC62">
            <v>0</v>
          </cell>
          <cell r="CD62">
            <v>0</v>
          </cell>
          <cell r="CE62">
            <v>0</v>
          </cell>
          <cell r="CF62">
            <v>0</v>
          </cell>
          <cell r="CG62">
            <v>0</v>
          </cell>
          <cell r="CH62">
            <v>0</v>
          </cell>
          <cell r="CI62">
            <v>0</v>
          </cell>
          <cell r="CJ62">
            <v>320</v>
          </cell>
          <cell r="CK62">
            <v>0</v>
          </cell>
          <cell r="CL62">
            <v>0</v>
          </cell>
          <cell r="CM62">
            <v>0</v>
          </cell>
          <cell r="CN62">
            <v>0</v>
          </cell>
          <cell r="CO62">
            <v>0</v>
          </cell>
          <cell r="CP62">
            <v>0</v>
          </cell>
          <cell r="CQ62">
            <v>320</v>
          </cell>
          <cell r="CR62">
            <v>1678</v>
          </cell>
          <cell r="CS62">
            <v>0</v>
          </cell>
          <cell r="CT62">
            <v>100</v>
          </cell>
          <cell r="CU62">
            <v>0</v>
          </cell>
          <cell r="CV62">
            <v>25</v>
          </cell>
          <cell r="CW62">
            <v>0</v>
          </cell>
          <cell r="CX62">
            <v>0</v>
          </cell>
          <cell r="CY62">
            <v>0</v>
          </cell>
          <cell r="CZ62">
            <v>0</v>
          </cell>
          <cell r="DA62">
            <v>0</v>
          </cell>
          <cell r="DB62">
            <v>0</v>
          </cell>
          <cell r="DC62">
            <v>0</v>
          </cell>
          <cell r="DD62">
            <v>0</v>
          </cell>
          <cell r="DE62">
            <v>1143</v>
          </cell>
          <cell r="DF62">
            <v>1143</v>
          </cell>
          <cell r="DG62">
            <v>0</v>
          </cell>
          <cell r="DH62">
            <v>1268</v>
          </cell>
          <cell r="DI62">
            <v>2946</v>
          </cell>
          <cell r="DJ62">
            <v>0</v>
          </cell>
          <cell r="DK62">
            <v>0</v>
          </cell>
          <cell r="DL62">
            <v>100</v>
          </cell>
          <cell r="DM62">
            <v>0</v>
          </cell>
          <cell r="DN62">
            <v>25</v>
          </cell>
          <cell r="DO62">
            <v>1143</v>
          </cell>
          <cell r="DP62">
            <v>0</v>
          </cell>
          <cell r="DQ62">
            <v>39</v>
          </cell>
          <cell r="DR62">
            <v>0</v>
          </cell>
          <cell r="DS62">
            <v>4</v>
          </cell>
          <cell r="DT62">
            <v>51</v>
          </cell>
          <cell r="DU62">
            <v>0</v>
          </cell>
          <cell r="DV62">
            <v>3</v>
          </cell>
          <cell r="DW62">
            <v>2</v>
          </cell>
          <cell r="DX62">
            <v>0</v>
          </cell>
          <cell r="DY62">
            <v>0</v>
          </cell>
          <cell r="DZ62">
            <v>0</v>
          </cell>
          <cell r="EA62">
            <v>0</v>
          </cell>
          <cell r="EB62">
            <v>0</v>
          </cell>
          <cell r="EC62">
            <v>0</v>
          </cell>
          <cell r="ED62">
            <v>0</v>
          </cell>
          <cell r="EE62">
            <v>62</v>
          </cell>
          <cell r="EF62">
            <v>56</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3</v>
          </cell>
          <cell r="EX62" t="str">
            <v>K</v>
          </cell>
          <cell r="EY62" t="str">
            <v>Solutions Group</v>
          </cell>
          <cell r="EZ62">
            <v>1</v>
          </cell>
          <cell r="FA62">
            <v>1</v>
          </cell>
          <cell r="FB62">
            <v>0</v>
          </cell>
          <cell r="FC62">
            <v>0</v>
          </cell>
          <cell r="FD62">
            <v>0</v>
          </cell>
          <cell r="FE62">
            <v>0</v>
          </cell>
          <cell r="FH62">
            <v>520</v>
          </cell>
          <cell r="FI62">
            <v>4</v>
          </cell>
          <cell r="FJ62">
            <v>8</v>
          </cell>
          <cell r="FK62">
            <v>8</v>
          </cell>
          <cell r="FL62">
            <v>3</v>
          </cell>
          <cell r="FM62">
            <v>1346</v>
          </cell>
          <cell r="FN62">
            <v>105</v>
          </cell>
          <cell r="FO62">
            <v>109</v>
          </cell>
          <cell r="FP62">
            <v>109</v>
          </cell>
          <cell r="FQ62">
            <v>31</v>
          </cell>
          <cell r="FR62">
            <v>180</v>
          </cell>
          <cell r="FS62">
            <v>340</v>
          </cell>
          <cell r="FT62">
            <v>205</v>
          </cell>
          <cell r="FU62">
            <v>1141</v>
          </cell>
        </row>
        <row r="63">
          <cell r="A63" t="str">
            <v>00820</v>
          </cell>
          <cell r="B63" t="str">
            <v>オートメー</v>
          </cell>
          <cell r="C63" t="str">
            <v>富士通オートメーション(株)</v>
          </cell>
          <cell r="D63" t="str">
            <v>Fujitsu Automation Ltd.</v>
          </cell>
          <cell r="E63">
            <v>109</v>
          </cell>
          <cell r="F63">
            <v>0</v>
          </cell>
          <cell r="G63">
            <v>109</v>
          </cell>
          <cell r="H63">
            <v>600</v>
          </cell>
          <cell r="I63">
            <v>336</v>
          </cell>
          <cell r="J63">
            <v>1086</v>
          </cell>
          <cell r="K63">
            <v>0</v>
          </cell>
          <cell r="L63">
            <v>0</v>
          </cell>
          <cell r="M63">
            <v>0</v>
          </cell>
          <cell r="N63">
            <v>0</v>
          </cell>
          <cell r="O63">
            <v>0</v>
          </cell>
          <cell r="P63">
            <v>0</v>
          </cell>
          <cell r="Q63">
            <v>0</v>
          </cell>
          <cell r="R63">
            <v>0</v>
          </cell>
          <cell r="S63">
            <v>5</v>
          </cell>
          <cell r="T63">
            <v>5</v>
          </cell>
          <cell r="U63">
            <v>9</v>
          </cell>
          <cell r="V63">
            <v>109</v>
          </cell>
          <cell r="W63">
            <v>244</v>
          </cell>
          <cell r="X63">
            <v>0</v>
          </cell>
          <cell r="Y63">
            <v>0</v>
          </cell>
          <cell r="Z63">
            <v>353</v>
          </cell>
          <cell r="AA63">
            <v>0</v>
          </cell>
          <cell r="AB63">
            <v>0</v>
          </cell>
          <cell r="AC63">
            <v>0</v>
          </cell>
          <cell r="AD63">
            <v>2498</v>
          </cell>
          <cell r="AE63">
            <v>771</v>
          </cell>
          <cell r="AF63">
            <v>21</v>
          </cell>
          <cell r="AG63">
            <v>1</v>
          </cell>
          <cell r="AH63">
            <v>157</v>
          </cell>
          <cell r="AI63">
            <v>641</v>
          </cell>
          <cell r="AJ63">
            <v>0</v>
          </cell>
          <cell r="AK63">
            <v>1591</v>
          </cell>
          <cell r="AL63">
            <v>9</v>
          </cell>
          <cell r="AM63">
            <v>0</v>
          </cell>
          <cell r="AN63">
            <v>0</v>
          </cell>
          <cell r="AO63">
            <v>0</v>
          </cell>
          <cell r="AP63">
            <v>0</v>
          </cell>
          <cell r="AQ63">
            <v>0</v>
          </cell>
          <cell r="AR63">
            <v>0</v>
          </cell>
          <cell r="AS63">
            <v>17</v>
          </cell>
          <cell r="AT63">
            <v>0</v>
          </cell>
          <cell r="AU63">
            <v>0</v>
          </cell>
          <cell r="AV63">
            <v>0</v>
          </cell>
          <cell r="AW63">
            <v>0</v>
          </cell>
          <cell r="AX63">
            <v>17</v>
          </cell>
          <cell r="AY63">
            <v>1617</v>
          </cell>
          <cell r="AZ63">
            <v>0</v>
          </cell>
          <cell r="BA63">
            <v>4115</v>
          </cell>
          <cell r="BB63">
            <v>140</v>
          </cell>
          <cell r="BC63">
            <v>557</v>
          </cell>
          <cell r="BD63">
            <v>44</v>
          </cell>
          <cell r="BE63">
            <v>513</v>
          </cell>
          <cell r="BF63">
            <v>0</v>
          </cell>
          <cell r="BG63">
            <v>0</v>
          </cell>
          <cell r="BH63">
            <v>0</v>
          </cell>
          <cell r="BI63">
            <v>0</v>
          </cell>
          <cell r="BJ63">
            <v>0</v>
          </cell>
          <cell r="BK63">
            <v>0</v>
          </cell>
          <cell r="BL63">
            <v>0</v>
          </cell>
          <cell r="BM63">
            <v>0</v>
          </cell>
          <cell r="BN63">
            <v>359</v>
          </cell>
          <cell r="BO63">
            <v>359</v>
          </cell>
          <cell r="BP63">
            <v>0</v>
          </cell>
          <cell r="BQ63">
            <v>2</v>
          </cell>
          <cell r="BR63">
            <v>0</v>
          </cell>
          <cell r="BS63">
            <v>1</v>
          </cell>
          <cell r="BT63">
            <v>5</v>
          </cell>
          <cell r="BU63">
            <v>0</v>
          </cell>
          <cell r="BV63">
            <v>0</v>
          </cell>
          <cell r="BW63">
            <v>0</v>
          </cell>
          <cell r="BX63">
            <v>0</v>
          </cell>
          <cell r="BY63">
            <v>0</v>
          </cell>
          <cell r="BZ63">
            <v>0</v>
          </cell>
          <cell r="CA63">
            <v>0</v>
          </cell>
          <cell r="CB63">
            <v>1064</v>
          </cell>
          <cell r="CC63">
            <v>0</v>
          </cell>
          <cell r="CD63">
            <v>0</v>
          </cell>
          <cell r="CE63">
            <v>0</v>
          </cell>
          <cell r="CF63">
            <v>0</v>
          </cell>
          <cell r="CG63">
            <v>0</v>
          </cell>
          <cell r="CH63">
            <v>0</v>
          </cell>
          <cell r="CI63">
            <v>0</v>
          </cell>
          <cell r="CJ63">
            <v>683</v>
          </cell>
          <cell r="CK63">
            <v>0</v>
          </cell>
          <cell r="CL63">
            <v>0</v>
          </cell>
          <cell r="CM63">
            <v>0</v>
          </cell>
          <cell r="CN63">
            <v>0</v>
          </cell>
          <cell r="CO63">
            <v>0</v>
          </cell>
          <cell r="CP63">
            <v>0</v>
          </cell>
          <cell r="CQ63">
            <v>683</v>
          </cell>
          <cell r="CR63">
            <v>1747</v>
          </cell>
          <cell r="CS63">
            <v>0</v>
          </cell>
          <cell r="CT63">
            <v>400</v>
          </cell>
          <cell r="CU63">
            <v>100</v>
          </cell>
          <cell r="CV63">
            <v>3</v>
          </cell>
          <cell r="CW63">
            <v>0</v>
          </cell>
          <cell r="CX63">
            <v>0</v>
          </cell>
          <cell r="CY63">
            <v>0</v>
          </cell>
          <cell r="CZ63">
            <v>0</v>
          </cell>
          <cell r="DA63">
            <v>0</v>
          </cell>
          <cell r="DB63">
            <v>0</v>
          </cell>
          <cell r="DC63">
            <v>0</v>
          </cell>
          <cell r="DD63">
            <v>0</v>
          </cell>
          <cell r="DE63">
            <v>1865</v>
          </cell>
          <cell r="DF63">
            <v>1865</v>
          </cell>
          <cell r="DG63">
            <v>0</v>
          </cell>
          <cell r="DH63">
            <v>2368</v>
          </cell>
          <cell r="DI63">
            <v>4115</v>
          </cell>
          <cell r="DJ63">
            <v>0</v>
          </cell>
          <cell r="DK63">
            <v>0</v>
          </cell>
          <cell r="DL63">
            <v>400</v>
          </cell>
          <cell r="DM63">
            <v>100</v>
          </cell>
          <cell r="DN63">
            <v>3</v>
          </cell>
          <cell r="DO63">
            <v>1865</v>
          </cell>
          <cell r="DP63">
            <v>641</v>
          </cell>
          <cell r="DQ63">
            <v>771</v>
          </cell>
          <cell r="DR63">
            <v>22</v>
          </cell>
          <cell r="DS63">
            <v>17</v>
          </cell>
          <cell r="DT63">
            <v>140</v>
          </cell>
          <cell r="DU63">
            <v>0</v>
          </cell>
          <cell r="DV63">
            <v>7</v>
          </cell>
          <cell r="DW63">
            <v>2</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t="str">
            <v>Y</v>
          </cell>
          <cell r="EY63" t="str">
            <v>Other</v>
          </cell>
          <cell r="EZ63">
            <v>1</v>
          </cell>
          <cell r="FA63">
            <v>1</v>
          </cell>
          <cell r="FB63">
            <v>0</v>
          </cell>
          <cell r="FC63">
            <v>0</v>
          </cell>
          <cell r="FD63">
            <v>0</v>
          </cell>
          <cell r="FE63">
            <v>0</v>
          </cell>
          <cell r="FH63">
            <v>752</v>
          </cell>
          <cell r="FI63">
            <v>-166</v>
          </cell>
          <cell r="FJ63">
            <v>-188</v>
          </cell>
          <cell r="FK63">
            <v>-240</v>
          </cell>
          <cell r="FL63">
            <v>-240</v>
          </cell>
          <cell r="FM63">
            <v>375</v>
          </cell>
          <cell r="FN63">
            <v>-2</v>
          </cell>
          <cell r="FO63">
            <v>-9</v>
          </cell>
          <cell r="FP63">
            <v>-1549</v>
          </cell>
          <cell r="FQ63">
            <v>-1551</v>
          </cell>
          <cell r="FR63">
            <v>311</v>
          </cell>
          <cell r="FS63">
            <v>441</v>
          </cell>
          <cell r="FT63">
            <v>155</v>
          </cell>
          <cell r="FU63">
            <v>220</v>
          </cell>
        </row>
        <row r="64">
          <cell r="A64" t="str">
            <v>00850</v>
          </cell>
          <cell r="B64" t="str">
            <v>宮城エレク</v>
          </cell>
          <cell r="C64" t="str">
            <v>(株)富士通宮城エレクトロニクス</v>
          </cell>
          <cell r="D64" t="str">
            <v>Fujitsu Miyagi Electronics Ltd.</v>
          </cell>
          <cell r="E64">
            <v>13</v>
          </cell>
          <cell r="F64">
            <v>0</v>
          </cell>
          <cell r="G64">
            <v>13</v>
          </cell>
          <cell r="H64">
            <v>0</v>
          </cell>
          <cell r="I64">
            <v>4</v>
          </cell>
          <cell r="J64">
            <v>5836</v>
          </cell>
          <cell r="K64">
            <v>-15</v>
          </cell>
          <cell r="L64">
            <v>0</v>
          </cell>
          <cell r="M64">
            <v>0</v>
          </cell>
          <cell r="N64">
            <v>0</v>
          </cell>
          <cell r="O64">
            <v>0</v>
          </cell>
          <cell r="P64">
            <v>0</v>
          </cell>
          <cell r="Q64">
            <v>0</v>
          </cell>
          <cell r="R64">
            <v>0</v>
          </cell>
          <cell r="S64">
            <v>72</v>
          </cell>
          <cell r="T64">
            <v>72</v>
          </cell>
          <cell r="U64">
            <v>2</v>
          </cell>
          <cell r="V64">
            <v>3</v>
          </cell>
          <cell r="W64">
            <v>221</v>
          </cell>
          <cell r="X64">
            <v>115</v>
          </cell>
          <cell r="Y64">
            <v>139</v>
          </cell>
          <cell r="Z64">
            <v>478</v>
          </cell>
          <cell r="AA64">
            <v>0</v>
          </cell>
          <cell r="AB64">
            <v>0</v>
          </cell>
          <cell r="AC64">
            <v>65</v>
          </cell>
          <cell r="AD64">
            <v>6455</v>
          </cell>
          <cell r="AE64">
            <v>1003</v>
          </cell>
          <cell r="AF64">
            <v>2178</v>
          </cell>
          <cell r="AG64">
            <v>0</v>
          </cell>
          <cell r="AH64">
            <v>397</v>
          </cell>
          <cell r="AI64">
            <v>0</v>
          </cell>
          <cell r="AJ64">
            <v>65</v>
          </cell>
          <cell r="AK64">
            <v>3643</v>
          </cell>
          <cell r="AL64">
            <v>97</v>
          </cell>
          <cell r="AM64">
            <v>0</v>
          </cell>
          <cell r="AN64">
            <v>0</v>
          </cell>
          <cell r="AO64">
            <v>0</v>
          </cell>
          <cell r="AP64">
            <v>0</v>
          </cell>
          <cell r="AQ64">
            <v>0</v>
          </cell>
          <cell r="AR64">
            <v>0</v>
          </cell>
          <cell r="AS64">
            <v>31</v>
          </cell>
          <cell r="AT64">
            <v>0</v>
          </cell>
          <cell r="AU64">
            <v>0</v>
          </cell>
          <cell r="AV64">
            <v>0</v>
          </cell>
          <cell r="AW64">
            <v>220</v>
          </cell>
          <cell r="AX64">
            <v>251</v>
          </cell>
          <cell r="AY64">
            <v>3991</v>
          </cell>
          <cell r="AZ64">
            <v>0</v>
          </cell>
          <cell r="BA64">
            <v>10446</v>
          </cell>
          <cell r="BB64">
            <v>688</v>
          </cell>
          <cell r="BC64">
            <v>2626</v>
          </cell>
          <cell r="BD64">
            <v>75</v>
          </cell>
          <cell r="BE64">
            <v>2551</v>
          </cell>
          <cell r="BF64">
            <v>0</v>
          </cell>
          <cell r="BG64">
            <v>3568</v>
          </cell>
          <cell r="BH64">
            <v>3568</v>
          </cell>
          <cell r="BI64">
            <v>0</v>
          </cell>
          <cell r="BJ64">
            <v>0</v>
          </cell>
          <cell r="BK64">
            <v>0</v>
          </cell>
          <cell r="BL64">
            <v>40</v>
          </cell>
          <cell r="BM64">
            <v>0</v>
          </cell>
          <cell r="BN64">
            <v>776</v>
          </cell>
          <cell r="BO64">
            <v>736</v>
          </cell>
          <cell r="BP64">
            <v>0</v>
          </cell>
          <cell r="BQ64">
            <v>0</v>
          </cell>
          <cell r="BR64">
            <v>0</v>
          </cell>
          <cell r="BS64">
            <v>0</v>
          </cell>
          <cell r="BT64">
            <v>14</v>
          </cell>
          <cell r="BU64">
            <v>0</v>
          </cell>
          <cell r="BV64">
            <v>1</v>
          </cell>
          <cell r="BW64">
            <v>0</v>
          </cell>
          <cell r="BX64">
            <v>0</v>
          </cell>
          <cell r="BY64">
            <v>0</v>
          </cell>
          <cell r="BZ64">
            <v>0</v>
          </cell>
          <cell r="CA64">
            <v>0</v>
          </cell>
          <cell r="CB64">
            <v>7673</v>
          </cell>
          <cell r="CC64">
            <v>0</v>
          </cell>
          <cell r="CD64">
            <v>0</v>
          </cell>
          <cell r="CE64">
            <v>0</v>
          </cell>
          <cell r="CF64">
            <v>0</v>
          </cell>
          <cell r="CG64">
            <v>0</v>
          </cell>
          <cell r="CH64">
            <v>0</v>
          </cell>
          <cell r="CI64">
            <v>0</v>
          </cell>
          <cell r="CJ64">
            <v>767</v>
          </cell>
          <cell r="CK64">
            <v>0</v>
          </cell>
          <cell r="CL64">
            <v>0</v>
          </cell>
          <cell r="CM64">
            <v>0</v>
          </cell>
          <cell r="CN64">
            <v>0</v>
          </cell>
          <cell r="CO64">
            <v>0</v>
          </cell>
          <cell r="CP64">
            <v>0</v>
          </cell>
          <cell r="CQ64">
            <v>767</v>
          </cell>
          <cell r="CR64">
            <v>8440</v>
          </cell>
          <cell r="CS64">
            <v>0</v>
          </cell>
          <cell r="CT64">
            <v>450</v>
          </cell>
          <cell r="CU64">
            <v>0</v>
          </cell>
          <cell r="CV64">
            <v>113</v>
          </cell>
          <cell r="CW64">
            <v>0</v>
          </cell>
          <cell r="CX64">
            <v>0</v>
          </cell>
          <cell r="CY64">
            <v>0</v>
          </cell>
          <cell r="CZ64">
            <v>0</v>
          </cell>
          <cell r="DA64">
            <v>0</v>
          </cell>
          <cell r="DB64">
            <v>0</v>
          </cell>
          <cell r="DC64">
            <v>0</v>
          </cell>
          <cell r="DD64">
            <v>0</v>
          </cell>
          <cell r="DE64">
            <v>1443</v>
          </cell>
          <cell r="DF64">
            <v>1443</v>
          </cell>
          <cell r="DG64">
            <v>0</v>
          </cell>
          <cell r="DH64">
            <v>2006</v>
          </cell>
          <cell r="DI64">
            <v>10446</v>
          </cell>
          <cell r="DJ64">
            <v>0</v>
          </cell>
          <cell r="DK64">
            <v>0</v>
          </cell>
          <cell r="DL64">
            <v>450</v>
          </cell>
          <cell r="DM64">
            <v>0</v>
          </cell>
          <cell r="DN64">
            <v>113</v>
          </cell>
          <cell r="DO64">
            <v>1443</v>
          </cell>
          <cell r="DP64">
            <v>0</v>
          </cell>
          <cell r="DQ64">
            <v>1003</v>
          </cell>
          <cell r="DR64">
            <v>2178</v>
          </cell>
          <cell r="DS64">
            <v>0</v>
          </cell>
          <cell r="DT64">
            <v>397</v>
          </cell>
          <cell r="DU64">
            <v>65</v>
          </cell>
          <cell r="DV64">
            <v>94</v>
          </cell>
          <cell r="DW64">
            <v>3</v>
          </cell>
          <cell r="DX64">
            <v>0</v>
          </cell>
          <cell r="DY64">
            <v>0</v>
          </cell>
          <cell r="DZ64">
            <v>0</v>
          </cell>
          <cell r="EA64">
            <v>0</v>
          </cell>
          <cell r="EB64">
            <v>0</v>
          </cell>
          <cell r="EC64">
            <v>0</v>
          </cell>
          <cell r="ED64">
            <v>0</v>
          </cell>
          <cell r="EE64">
            <v>0</v>
          </cell>
          <cell r="EF64">
            <v>0</v>
          </cell>
          <cell r="EG64">
            <v>0</v>
          </cell>
          <cell r="EH64">
            <v>0</v>
          </cell>
          <cell r="EI64">
            <v>3568</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t="str">
            <v>P</v>
          </cell>
          <cell r="EY64" t="str">
            <v>Electronic Devices Group</v>
          </cell>
          <cell r="EZ64">
            <v>1</v>
          </cell>
          <cell r="FA64">
            <v>1</v>
          </cell>
          <cell r="FB64">
            <v>0</v>
          </cell>
          <cell r="FC64">
            <v>0</v>
          </cell>
          <cell r="FD64">
            <v>0</v>
          </cell>
          <cell r="FE64">
            <v>0</v>
          </cell>
          <cell r="FH64">
            <v>4613</v>
          </cell>
          <cell r="FI64">
            <v>80</v>
          </cell>
          <cell r="FJ64">
            <v>17</v>
          </cell>
          <cell r="FK64">
            <v>17</v>
          </cell>
          <cell r="FL64">
            <v>78</v>
          </cell>
          <cell r="FM64">
            <v>4607</v>
          </cell>
          <cell r="FN64">
            <v>112</v>
          </cell>
          <cell r="FO64">
            <v>19</v>
          </cell>
          <cell r="FP64">
            <v>19</v>
          </cell>
          <cell r="FQ64">
            <v>87</v>
          </cell>
          <cell r="FR64">
            <v>332</v>
          </cell>
          <cell r="FS64">
            <v>4281</v>
          </cell>
          <cell r="FT64">
            <v>329</v>
          </cell>
          <cell r="FU64">
            <v>4278</v>
          </cell>
        </row>
        <row r="65">
          <cell r="A65" t="str">
            <v>00870</v>
          </cell>
          <cell r="B65" t="str">
            <v>中部システ</v>
          </cell>
          <cell r="C65" t="str">
            <v>(株)富士通中部システムズ</v>
          </cell>
          <cell r="D65" t="str">
            <v>Fujitsu Chubu Systems Ltd.</v>
          </cell>
          <cell r="E65">
            <v>3</v>
          </cell>
          <cell r="F65">
            <v>0</v>
          </cell>
          <cell r="G65">
            <v>3</v>
          </cell>
          <cell r="H65">
            <v>0</v>
          </cell>
          <cell r="I65">
            <v>15</v>
          </cell>
          <cell r="J65">
            <v>6889</v>
          </cell>
          <cell r="K65">
            <v>-16</v>
          </cell>
          <cell r="L65">
            <v>0</v>
          </cell>
          <cell r="M65">
            <v>0</v>
          </cell>
          <cell r="N65">
            <v>0</v>
          </cell>
          <cell r="O65">
            <v>0</v>
          </cell>
          <cell r="P65">
            <v>0</v>
          </cell>
          <cell r="Q65">
            <v>0</v>
          </cell>
          <cell r="R65">
            <v>0</v>
          </cell>
          <cell r="S65">
            <v>7</v>
          </cell>
          <cell r="T65">
            <v>7</v>
          </cell>
          <cell r="U65">
            <v>6</v>
          </cell>
          <cell r="V65">
            <v>237</v>
          </cell>
          <cell r="W65">
            <v>1132</v>
          </cell>
          <cell r="X65">
            <v>0</v>
          </cell>
          <cell r="Y65">
            <v>0</v>
          </cell>
          <cell r="Z65">
            <v>1369</v>
          </cell>
          <cell r="AA65">
            <v>0</v>
          </cell>
          <cell r="AB65">
            <v>0</v>
          </cell>
          <cell r="AC65">
            <v>221</v>
          </cell>
          <cell r="AD65">
            <v>8494</v>
          </cell>
          <cell r="AE65">
            <v>69</v>
          </cell>
          <cell r="AF65">
            <v>0</v>
          </cell>
          <cell r="AG65">
            <v>0</v>
          </cell>
          <cell r="AH65">
            <v>65</v>
          </cell>
          <cell r="AI65">
            <v>0</v>
          </cell>
          <cell r="AJ65">
            <v>0</v>
          </cell>
          <cell r="AK65">
            <v>134</v>
          </cell>
          <cell r="AL65">
            <v>343</v>
          </cell>
          <cell r="AM65">
            <v>0</v>
          </cell>
          <cell r="AN65">
            <v>0</v>
          </cell>
          <cell r="AO65">
            <v>0</v>
          </cell>
          <cell r="AP65">
            <v>1</v>
          </cell>
          <cell r="AQ65">
            <v>0</v>
          </cell>
          <cell r="AR65">
            <v>0</v>
          </cell>
          <cell r="AS65">
            <v>473</v>
          </cell>
          <cell r="AT65">
            <v>0</v>
          </cell>
          <cell r="AU65">
            <v>0</v>
          </cell>
          <cell r="AV65">
            <v>0</v>
          </cell>
          <cell r="AW65">
            <v>380</v>
          </cell>
          <cell r="AX65">
            <v>854</v>
          </cell>
          <cell r="AY65">
            <v>1331</v>
          </cell>
          <cell r="AZ65">
            <v>0</v>
          </cell>
          <cell r="BA65">
            <v>9825</v>
          </cell>
          <cell r="BB65">
            <v>0</v>
          </cell>
          <cell r="BC65">
            <v>4242</v>
          </cell>
          <cell r="BD65">
            <v>0</v>
          </cell>
          <cell r="BE65">
            <v>4242</v>
          </cell>
          <cell r="BF65">
            <v>0</v>
          </cell>
          <cell r="BG65">
            <v>53</v>
          </cell>
          <cell r="BH65">
            <v>53</v>
          </cell>
          <cell r="BI65">
            <v>0</v>
          </cell>
          <cell r="BJ65">
            <v>0</v>
          </cell>
          <cell r="BK65">
            <v>0</v>
          </cell>
          <cell r="BL65">
            <v>268</v>
          </cell>
          <cell r="BM65">
            <v>0</v>
          </cell>
          <cell r="BN65">
            <v>1265</v>
          </cell>
          <cell r="BO65">
            <v>997</v>
          </cell>
          <cell r="BP65">
            <v>0</v>
          </cell>
          <cell r="BQ65">
            <v>153</v>
          </cell>
          <cell r="BR65">
            <v>19</v>
          </cell>
          <cell r="BS65">
            <v>0</v>
          </cell>
          <cell r="BT65">
            <v>35</v>
          </cell>
          <cell r="BU65">
            <v>0</v>
          </cell>
          <cell r="BV65">
            <v>23</v>
          </cell>
          <cell r="BW65">
            <v>0</v>
          </cell>
          <cell r="BX65">
            <v>0</v>
          </cell>
          <cell r="BY65">
            <v>0</v>
          </cell>
          <cell r="BZ65">
            <v>0</v>
          </cell>
          <cell r="CA65">
            <v>0</v>
          </cell>
          <cell r="CB65">
            <v>5790</v>
          </cell>
          <cell r="CC65">
            <v>0</v>
          </cell>
          <cell r="CD65">
            <v>0</v>
          </cell>
          <cell r="CE65">
            <v>0</v>
          </cell>
          <cell r="CF65">
            <v>0</v>
          </cell>
          <cell r="CG65">
            <v>0</v>
          </cell>
          <cell r="CH65">
            <v>0</v>
          </cell>
          <cell r="CI65">
            <v>0</v>
          </cell>
          <cell r="CJ65">
            <v>1055</v>
          </cell>
          <cell r="CK65">
            <v>29</v>
          </cell>
          <cell r="CL65">
            <v>0</v>
          </cell>
          <cell r="CM65">
            <v>0</v>
          </cell>
          <cell r="CN65">
            <v>0</v>
          </cell>
          <cell r="CO65">
            <v>0</v>
          </cell>
          <cell r="CP65">
            <v>0</v>
          </cell>
          <cell r="CQ65">
            <v>1084</v>
          </cell>
          <cell r="CR65">
            <v>6874</v>
          </cell>
          <cell r="CS65">
            <v>0</v>
          </cell>
          <cell r="CT65">
            <v>300</v>
          </cell>
          <cell r="CU65">
            <v>0</v>
          </cell>
          <cell r="CV65">
            <v>75</v>
          </cell>
          <cell r="CW65">
            <v>0</v>
          </cell>
          <cell r="CX65">
            <v>0</v>
          </cell>
          <cell r="CY65">
            <v>0</v>
          </cell>
          <cell r="CZ65">
            <v>0</v>
          </cell>
          <cell r="DA65">
            <v>0</v>
          </cell>
          <cell r="DB65">
            <v>0</v>
          </cell>
          <cell r="DC65">
            <v>0</v>
          </cell>
          <cell r="DD65">
            <v>0</v>
          </cell>
          <cell r="DE65">
            <v>2576</v>
          </cell>
          <cell r="DF65">
            <v>2576</v>
          </cell>
          <cell r="DG65">
            <v>0</v>
          </cell>
          <cell r="DH65">
            <v>2951</v>
          </cell>
          <cell r="DI65">
            <v>9825</v>
          </cell>
          <cell r="DJ65">
            <v>0</v>
          </cell>
          <cell r="DK65">
            <v>0</v>
          </cell>
          <cell r="DL65">
            <v>300</v>
          </cell>
          <cell r="DM65">
            <v>0</v>
          </cell>
          <cell r="DN65">
            <v>75</v>
          </cell>
          <cell r="DO65">
            <v>2576</v>
          </cell>
          <cell r="DP65">
            <v>0</v>
          </cell>
          <cell r="DQ65">
            <v>69</v>
          </cell>
          <cell r="DR65">
            <v>0</v>
          </cell>
          <cell r="DS65">
            <v>0</v>
          </cell>
          <cell r="DT65">
            <v>65</v>
          </cell>
          <cell r="DU65">
            <v>0</v>
          </cell>
          <cell r="DV65">
            <v>330</v>
          </cell>
          <cell r="DW65">
            <v>13</v>
          </cell>
          <cell r="DX65">
            <v>0</v>
          </cell>
          <cell r="DY65">
            <v>0</v>
          </cell>
          <cell r="DZ65">
            <v>0</v>
          </cell>
          <cell r="EA65">
            <v>0</v>
          </cell>
          <cell r="EB65">
            <v>0</v>
          </cell>
          <cell r="EC65">
            <v>0</v>
          </cell>
          <cell r="ED65">
            <v>0</v>
          </cell>
          <cell r="EE65">
            <v>237</v>
          </cell>
          <cell r="EF65">
            <v>17</v>
          </cell>
          <cell r="EG65">
            <v>0</v>
          </cell>
          <cell r="EH65">
            <v>0</v>
          </cell>
          <cell r="EI65">
            <v>53</v>
          </cell>
          <cell r="EJ65">
            <v>0</v>
          </cell>
          <cell r="EK65">
            <v>0</v>
          </cell>
          <cell r="EL65">
            <v>0</v>
          </cell>
          <cell r="EM65">
            <v>0</v>
          </cell>
          <cell r="EN65">
            <v>0</v>
          </cell>
          <cell r="EO65">
            <v>0</v>
          </cell>
          <cell r="EP65">
            <v>1</v>
          </cell>
          <cell r="EQ65">
            <v>0</v>
          </cell>
          <cell r="ER65">
            <v>0</v>
          </cell>
          <cell r="ES65">
            <v>0</v>
          </cell>
          <cell r="ET65">
            <v>0</v>
          </cell>
          <cell r="EU65">
            <v>0</v>
          </cell>
          <cell r="EV65">
            <v>0</v>
          </cell>
          <cell r="EW65">
            <v>0</v>
          </cell>
          <cell r="EX65" t="str">
            <v>K</v>
          </cell>
          <cell r="EY65" t="str">
            <v>Solutions Group</v>
          </cell>
          <cell r="EZ65">
            <v>1</v>
          </cell>
          <cell r="FA65">
            <v>1</v>
          </cell>
          <cell r="FB65">
            <v>0</v>
          </cell>
          <cell r="FC65">
            <v>0</v>
          </cell>
          <cell r="FD65">
            <v>0</v>
          </cell>
          <cell r="FE65">
            <v>0</v>
          </cell>
          <cell r="FH65">
            <v>3115</v>
          </cell>
          <cell r="FI65">
            <v>54</v>
          </cell>
          <cell r="FJ65">
            <v>-30</v>
          </cell>
          <cell r="FK65">
            <v>-30</v>
          </cell>
          <cell r="FL65">
            <v>-17</v>
          </cell>
          <cell r="FM65">
            <v>8308</v>
          </cell>
          <cell r="FN65">
            <v>610</v>
          </cell>
          <cell r="FO65">
            <v>504</v>
          </cell>
          <cell r="FP65">
            <v>504</v>
          </cell>
          <cell r="FQ65">
            <v>282</v>
          </cell>
          <cell r="FR65">
            <v>1210</v>
          </cell>
          <cell r="FS65">
            <v>1905</v>
          </cell>
          <cell r="FT65">
            <v>2755</v>
          </cell>
          <cell r="FU65">
            <v>5553</v>
          </cell>
        </row>
        <row r="66">
          <cell r="A66" t="str">
            <v>00880</v>
          </cell>
          <cell r="B66" t="str">
            <v>ターミナル</v>
          </cell>
          <cell r="C66" t="str">
            <v>(株)富士通ターミナルシステムズ</v>
          </cell>
          <cell r="D66" t="str">
            <v>Fujitsu Terminal Systems Ltd.</v>
          </cell>
          <cell r="E66">
            <v>8</v>
          </cell>
          <cell r="F66">
            <v>0</v>
          </cell>
          <cell r="G66">
            <v>8</v>
          </cell>
          <cell r="H66">
            <v>0</v>
          </cell>
          <cell r="I66">
            <v>0</v>
          </cell>
          <cell r="J66">
            <v>2608</v>
          </cell>
          <cell r="K66">
            <v>-5</v>
          </cell>
          <cell r="L66">
            <v>0</v>
          </cell>
          <cell r="M66">
            <v>0</v>
          </cell>
          <cell r="N66">
            <v>0</v>
          </cell>
          <cell r="O66">
            <v>0</v>
          </cell>
          <cell r="P66">
            <v>0</v>
          </cell>
          <cell r="Q66">
            <v>0</v>
          </cell>
          <cell r="R66">
            <v>0</v>
          </cell>
          <cell r="S66">
            <v>0</v>
          </cell>
          <cell r="T66">
            <v>0</v>
          </cell>
          <cell r="U66">
            <v>2</v>
          </cell>
          <cell r="V66">
            <v>230</v>
          </cell>
          <cell r="W66">
            <v>1034</v>
          </cell>
          <cell r="X66">
            <v>0</v>
          </cell>
          <cell r="Y66">
            <v>0</v>
          </cell>
          <cell r="Z66">
            <v>1264</v>
          </cell>
          <cell r="AA66">
            <v>0</v>
          </cell>
          <cell r="AB66">
            <v>0</v>
          </cell>
          <cell r="AC66">
            <v>93</v>
          </cell>
          <cell r="AD66">
            <v>3970</v>
          </cell>
          <cell r="AE66">
            <v>16</v>
          </cell>
          <cell r="AF66">
            <v>0</v>
          </cell>
          <cell r="AG66">
            <v>0</v>
          </cell>
          <cell r="AH66">
            <v>161</v>
          </cell>
          <cell r="AI66">
            <v>0</v>
          </cell>
          <cell r="AJ66">
            <v>0</v>
          </cell>
          <cell r="AK66">
            <v>177</v>
          </cell>
          <cell r="AL66">
            <v>60</v>
          </cell>
          <cell r="AM66">
            <v>0</v>
          </cell>
          <cell r="AN66">
            <v>0</v>
          </cell>
          <cell r="AO66">
            <v>0</v>
          </cell>
          <cell r="AP66">
            <v>0</v>
          </cell>
          <cell r="AQ66">
            <v>0</v>
          </cell>
          <cell r="AR66">
            <v>0</v>
          </cell>
          <cell r="AS66">
            <v>537</v>
          </cell>
          <cell r="AT66">
            <v>0</v>
          </cell>
          <cell r="AU66">
            <v>0</v>
          </cell>
          <cell r="AV66">
            <v>0</v>
          </cell>
          <cell r="AW66">
            <v>311</v>
          </cell>
          <cell r="AX66">
            <v>848</v>
          </cell>
          <cell r="AY66">
            <v>1085</v>
          </cell>
          <cell r="AZ66">
            <v>0</v>
          </cell>
          <cell r="BA66">
            <v>5055</v>
          </cell>
          <cell r="BB66">
            <v>0</v>
          </cell>
          <cell r="BC66">
            <v>819</v>
          </cell>
          <cell r="BD66">
            <v>0</v>
          </cell>
          <cell r="BE66">
            <v>819</v>
          </cell>
          <cell r="BF66">
            <v>0</v>
          </cell>
          <cell r="BG66">
            <v>490</v>
          </cell>
          <cell r="BH66">
            <v>490</v>
          </cell>
          <cell r="BI66">
            <v>0</v>
          </cell>
          <cell r="BJ66">
            <v>0</v>
          </cell>
          <cell r="BK66">
            <v>0</v>
          </cell>
          <cell r="BL66">
            <v>67</v>
          </cell>
          <cell r="BM66">
            <v>0</v>
          </cell>
          <cell r="BN66">
            <v>775</v>
          </cell>
          <cell r="BO66">
            <v>708</v>
          </cell>
          <cell r="BP66">
            <v>0</v>
          </cell>
          <cell r="BQ66">
            <v>37</v>
          </cell>
          <cell r="BR66">
            <v>4</v>
          </cell>
          <cell r="BS66">
            <v>0</v>
          </cell>
          <cell r="BT66">
            <v>0</v>
          </cell>
          <cell r="BU66">
            <v>20</v>
          </cell>
          <cell r="BV66">
            <v>0</v>
          </cell>
          <cell r="BW66">
            <v>0</v>
          </cell>
          <cell r="BX66">
            <v>0</v>
          </cell>
          <cell r="BY66">
            <v>0</v>
          </cell>
          <cell r="BZ66">
            <v>0</v>
          </cell>
          <cell r="CA66">
            <v>0</v>
          </cell>
          <cell r="CB66">
            <v>2145</v>
          </cell>
          <cell r="CC66">
            <v>0</v>
          </cell>
          <cell r="CD66">
            <v>0</v>
          </cell>
          <cell r="CE66">
            <v>0</v>
          </cell>
          <cell r="CF66">
            <v>0</v>
          </cell>
          <cell r="CG66">
            <v>0</v>
          </cell>
          <cell r="CH66">
            <v>0</v>
          </cell>
          <cell r="CI66">
            <v>0</v>
          </cell>
          <cell r="CJ66">
            <v>796</v>
          </cell>
          <cell r="CK66">
            <v>0</v>
          </cell>
          <cell r="CL66">
            <v>0</v>
          </cell>
          <cell r="CM66">
            <v>0</v>
          </cell>
          <cell r="CN66">
            <v>0</v>
          </cell>
          <cell r="CO66">
            <v>0</v>
          </cell>
          <cell r="CP66">
            <v>0</v>
          </cell>
          <cell r="CQ66">
            <v>796</v>
          </cell>
          <cell r="CR66">
            <v>2941</v>
          </cell>
          <cell r="CS66">
            <v>0</v>
          </cell>
          <cell r="CT66">
            <v>200</v>
          </cell>
          <cell r="CU66">
            <v>0</v>
          </cell>
          <cell r="CV66">
            <v>50</v>
          </cell>
          <cell r="CW66">
            <v>0</v>
          </cell>
          <cell r="CX66">
            <v>0</v>
          </cell>
          <cell r="CY66">
            <v>0</v>
          </cell>
          <cell r="CZ66">
            <v>0</v>
          </cell>
          <cell r="DA66">
            <v>0</v>
          </cell>
          <cell r="DB66">
            <v>0</v>
          </cell>
          <cell r="DC66">
            <v>0</v>
          </cell>
          <cell r="DD66">
            <v>0</v>
          </cell>
          <cell r="DE66">
            <v>1864</v>
          </cell>
          <cell r="DF66">
            <v>1864</v>
          </cell>
          <cell r="DG66">
            <v>0</v>
          </cell>
          <cell r="DH66">
            <v>2114</v>
          </cell>
          <cell r="DI66">
            <v>5055</v>
          </cell>
          <cell r="DJ66">
            <v>0</v>
          </cell>
          <cell r="DK66">
            <v>0</v>
          </cell>
          <cell r="DL66">
            <v>200</v>
          </cell>
          <cell r="DM66">
            <v>0</v>
          </cell>
          <cell r="DN66">
            <v>50</v>
          </cell>
          <cell r="DO66">
            <v>1864</v>
          </cell>
          <cell r="DP66">
            <v>0</v>
          </cell>
          <cell r="DQ66">
            <v>16</v>
          </cell>
          <cell r="DR66">
            <v>0</v>
          </cell>
          <cell r="DS66">
            <v>0</v>
          </cell>
          <cell r="DT66">
            <v>161</v>
          </cell>
          <cell r="DU66">
            <v>0</v>
          </cell>
          <cell r="DV66">
            <v>53</v>
          </cell>
          <cell r="DW66">
            <v>7</v>
          </cell>
          <cell r="DX66">
            <v>0</v>
          </cell>
          <cell r="DY66">
            <v>0</v>
          </cell>
          <cell r="DZ66">
            <v>0</v>
          </cell>
          <cell r="EA66">
            <v>0</v>
          </cell>
          <cell r="EB66">
            <v>0</v>
          </cell>
          <cell r="EC66">
            <v>0</v>
          </cell>
          <cell r="ED66">
            <v>0</v>
          </cell>
          <cell r="EE66">
            <v>230</v>
          </cell>
          <cell r="EF66">
            <v>133</v>
          </cell>
          <cell r="EG66">
            <v>0</v>
          </cell>
          <cell r="EH66">
            <v>0</v>
          </cell>
          <cell r="EI66">
            <v>490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t="str">
            <v>O</v>
          </cell>
          <cell r="EY66" t="str">
            <v>Consumer Transaction Systems Group</v>
          </cell>
          <cell r="EZ66">
            <v>1</v>
          </cell>
          <cell r="FA66">
            <v>1</v>
          </cell>
          <cell r="FB66">
            <v>0</v>
          </cell>
          <cell r="FC66">
            <v>0</v>
          </cell>
          <cell r="FD66">
            <v>0</v>
          </cell>
          <cell r="FE66">
            <v>0</v>
          </cell>
          <cell r="FH66">
            <v>1565</v>
          </cell>
          <cell r="FI66">
            <v>2</v>
          </cell>
          <cell r="FJ66">
            <v>-41</v>
          </cell>
          <cell r="FK66">
            <v>-41</v>
          </cell>
          <cell r="FL66">
            <v>-48</v>
          </cell>
          <cell r="FM66">
            <v>3116</v>
          </cell>
          <cell r="FN66">
            <v>254</v>
          </cell>
          <cell r="FO66">
            <v>211</v>
          </cell>
          <cell r="FP66">
            <v>211</v>
          </cell>
          <cell r="FQ66">
            <v>141</v>
          </cell>
          <cell r="FR66">
            <v>17</v>
          </cell>
          <cell r="FS66">
            <v>1548</v>
          </cell>
          <cell r="FT66">
            <v>127</v>
          </cell>
          <cell r="FU66">
            <v>2989</v>
          </cell>
        </row>
        <row r="67">
          <cell r="A67" t="str">
            <v>00890</v>
          </cell>
          <cell r="B67" t="str">
            <v>アドバンスト</v>
          </cell>
          <cell r="C67" t="str">
            <v>(株)富士通アドバンストソリューションズ</v>
          </cell>
          <cell r="D67" t="str">
            <v>Fujitsu Advanced Solutions Ltd.</v>
          </cell>
          <cell r="E67">
            <v>190</v>
          </cell>
          <cell r="F67">
            <v>0</v>
          </cell>
          <cell r="G67">
            <v>190</v>
          </cell>
          <cell r="H67">
            <v>5263</v>
          </cell>
          <cell r="I67">
            <v>0</v>
          </cell>
          <cell r="J67">
            <v>12641</v>
          </cell>
          <cell r="K67">
            <v>-35</v>
          </cell>
          <cell r="L67">
            <v>0</v>
          </cell>
          <cell r="M67">
            <v>0</v>
          </cell>
          <cell r="N67">
            <v>0</v>
          </cell>
          <cell r="O67">
            <v>0</v>
          </cell>
          <cell r="P67">
            <v>0</v>
          </cell>
          <cell r="Q67">
            <v>0</v>
          </cell>
          <cell r="R67">
            <v>0</v>
          </cell>
          <cell r="S67">
            <v>22</v>
          </cell>
          <cell r="T67">
            <v>22</v>
          </cell>
          <cell r="U67">
            <v>5</v>
          </cell>
          <cell r="V67">
            <v>1122</v>
          </cell>
          <cell r="W67">
            <v>2348</v>
          </cell>
          <cell r="X67">
            <v>0</v>
          </cell>
          <cell r="Y67">
            <v>0</v>
          </cell>
          <cell r="Z67">
            <v>3470</v>
          </cell>
          <cell r="AA67">
            <v>0</v>
          </cell>
          <cell r="AB67">
            <v>0</v>
          </cell>
          <cell r="AC67">
            <v>339</v>
          </cell>
          <cell r="AD67">
            <v>21895</v>
          </cell>
          <cell r="AE67">
            <v>180</v>
          </cell>
          <cell r="AF67">
            <v>0</v>
          </cell>
          <cell r="AG67">
            <v>0</v>
          </cell>
          <cell r="AH67">
            <v>432</v>
          </cell>
          <cell r="AI67">
            <v>0</v>
          </cell>
          <cell r="AJ67">
            <v>0</v>
          </cell>
          <cell r="AK67">
            <v>612</v>
          </cell>
          <cell r="AL67">
            <v>109</v>
          </cell>
          <cell r="AM67">
            <v>0</v>
          </cell>
          <cell r="AN67">
            <v>0</v>
          </cell>
          <cell r="AO67">
            <v>0</v>
          </cell>
          <cell r="AP67">
            <v>5</v>
          </cell>
          <cell r="AQ67">
            <v>0</v>
          </cell>
          <cell r="AR67">
            <v>0</v>
          </cell>
          <cell r="AS67">
            <v>531</v>
          </cell>
          <cell r="AT67">
            <v>0</v>
          </cell>
          <cell r="AU67">
            <v>0</v>
          </cell>
          <cell r="AV67">
            <v>0</v>
          </cell>
          <cell r="AW67">
            <v>728</v>
          </cell>
          <cell r="AX67">
            <v>1264</v>
          </cell>
          <cell r="AY67">
            <v>1985</v>
          </cell>
          <cell r="AZ67">
            <v>0</v>
          </cell>
          <cell r="BA67">
            <v>23880</v>
          </cell>
          <cell r="BB67">
            <v>0</v>
          </cell>
          <cell r="BC67">
            <v>8120</v>
          </cell>
          <cell r="BD67">
            <v>0</v>
          </cell>
          <cell r="BE67">
            <v>8120</v>
          </cell>
          <cell r="BF67">
            <v>0</v>
          </cell>
          <cell r="BG67">
            <v>0</v>
          </cell>
          <cell r="BH67">
            <v>0</v>
          </cell>
          <cell r="BI67">
            <v>0</v>
          </cell>
          <cell r="BJ67">
            <v>0</v>
          </cell>
          <cell r="BK67">
            <v>0</v>
          </cell>
          <cell r="BL67">
            <v>304</v>
          </cell>
          <cell r="BM67">
            <v>0</v>
          </cell>
          <cell r="BN67">
            <v>2496</v>
          </cell>
          <cell r="BO67">
            <v>2192</v>
          </cell>
          <cell r="BP67">
            <v>0</v>
          </cell>
          <cell r="BQ67">
            <v>1559</v>
          </cell>
          <cell r="BR67">
            <v>36</v>
          </cell>
          <cell r="BS67">
            <v>0</v>
          </cell>
          <cell r="BT67">
            <v>53</v>
          </cell>
          <cell r="BU67">
            <v>0</v>
          </cell>
          <cell r="BV67">
            <v>337</v>
          </cell>
          <cell r="BW67">
            <v>0</v>
          </cell>
          <cell r="BX67">
            <v>0</v>
          </cell>
          <cell r="BY67">
            <v>0</v>
          </cell>
          <cell r="BZ67">
            <v>0</v>
          </cell>
          <cell r="CA67">
            <v>0</v>
          </cell>
          <cell r="CB67">
            <v>12601</v>
          </cell>
          <cell r="CC67">
            <v>0</v>
          </cell>
          <cell r="CD67">
            <v>0</v>
          </cell>
          <cell r="CE67">
            <v>0</v>
          </cell>
          <cell r="CF67">
            <v>0</v>
          </cell>
          <cell r="CG67">
            <v>0</v>
          </cell>
          <cell r="CH67">
            <v>0</v>
          </cell>
          <cell r="CI67">
            <v>0</v>
          </cell>
          <cell r="CJ67">
            <v>1775</v>
          </cell>
          <cell r="CK67">
            <v>5</v>
          </cell>
          <cell r="CL67">
            <v>0</v>
          </cell>
          <cell r="CM67">
            <v>0</v>
          </cell>
          <cell r="CN67">
            <v>0</v>
          </cell>
          <cell r="CO67">
            <v>0</v>
          </cell>
          <cell r="CP67">
            <v>0</v>
          </cell>
          <cell r="CQ67">
            <v>1780</v>
          </cell>
          <cell r="CR67">
            <v>14381</v>
          </cell>
          <cell r="CS67">
            <v>0</v>
          </cell>
          <cell r="CT67">
            <v>700</v>
          </cell>
          <cell r="CU67">
            <v>0</v>
          </cell>
          <cell r="CV67">
            <v>175</v>
          </cell>
          <cell r="CW67">
            <v>0</v>
          </cell>
          <cell r="CX67">
            <v>0</v>
          </cell>
          <cell r="CY67">
            <v>0</v>
          </cell>
          <cell r="CZ67">
            <v>0</v>
          </cell>
          <cell r="DA67">
            <v>0</v>
          </cell>
          <cell r="DB67">
            <v>0</v>
          </cell>
          <cell r="DC67">
            <v>0</v>
          </cell>
          <cell r="DD67">
            <v>0</v>
          </cell>
          <cell r="DE67">
            <v>8624</v>
          </cell>
          <cell r="DF67">
            <v>8624</v>
          </cell>
          <cell r="DG67">
            <v>0</v>
          </cell>
          <cell r="DH67">
            <v>9499</v>
          </cell>
          <cell r="DI67">
            <v>23880</v>
          </cell>
          <cell r="DJ67">
            <v>0</v>
          </cell>
          <cell r="DK67">
            <v>0</v>
          </cell>
          <cell r="DL67">
            <v>700</v>
          </cell>
          <cell r="DM67">
            <v>0</v>
          </cell>
          <cell r="DN67">
            <v>175</v>
          </cell>
          <cell r="DO67">
            <v>8624</v>
          </cell>
          <cell r="DP67">
            <v>0</v>
          </cell>
          <cell r="DQ67">
            <v>180</v>
          </cell>
          <cell r="DR67">
            <v>0</v>
          </cell>
          <cell r="DS67">
            <v>0</v>
          </cell>
          <cell r="DT67">
            <v>432</v>
          </cell>
          <cell r="DU67">
            <v>0</v>
          </cell>
          <cell r="DV67">
            <v>90</v>
          </cell>
          <cell r="DW67">
            <v>19</v>
          </cell>
          <cell r="DX67">
            <v>0</v>
          </cell>
          <cell r="DY67">
            <v>0</v>
          </cell>
          <cell r="DZ67">
            <v>0</v>
          </cell>
          <cell r="EA67">
            <v>0</v>
          </cell>
          <cell r="EB67">
            <v>0</v>
          </cell>
          <cell r="EC67">
            <v>0</v>
          </cell>
          <cell r="ED67">
            <v>0</v>
          </cell>
          <cell r="EE67">
            <v>1121</v>
          </cell>
          <cell r="EF67">
            <v>128</v>
          </cell>
          <cell r="EG67">
            <v>0</v>
          </cell>
          <cell r="EH67">
            <v>0</v>
          </cell>
          <cell r="EI67">
            <v>0</v>
          </cell>
          <cell r="EJ67">
            <v>0</v>
          </cell>
          <cell r="EK67">
            <v>0</v>
          </cell>
          <cell r="EL67">
            <v>0</v>
          </cell>
          <cell r="EM67">
            <v>0</v>
          </cell>
          <cell r="EN67">
            <v>0</v>
          </cell>
          <cell r="EO67">
            <v>0</v>
          </cell>
          <cell r="EP67">
            <v>5</v>
          </cell>
          <cell r="EQ67">
            <v>0</v>
          </cell>
          <cell r="ER67">
            <v>0</v>
          </cell>
          <cell r="ES67">
            <v>0</v>
          </cell>
          <cell r="ET67">
            <v>0</v>
          </cell>
          <cell r="EU67">
            <v>0</v>
          </cell>
          <cell r="EV67">
            <v>0</v>
          </cell>
          <cell r="EW67">
            <v>0</v>
          </cell>
          <cell r="EX67" t="str">
            <v>L</v>
          </cell>
          <cell r="EY67" t="str">
            <v>Systems Integration Group</v>
          </cell>
          <cell r="EZ67">
            <v>1</v>
          </cell>
          <cell r="FA67">
            <v>1</v>
          </cell>
          <cell r="FB67">
            <v>0</v>
          </cell>
          <cell r="FC67">
            <v>0</v>
          </cell>
          <cell r="FD67">
            <v>0</v>
          </cell>
          <cell r="FE67">
            <v>0</v>
          </cell>
          <cell r="FH67">
            <v>7269</v>
          </cell>
          <cell r="FI67">
            <v>233</v>
          </cell>
          <cell r="FJ67">
            <v>150</v>
          </cell>
          <cell r="FK67">
            <v>150</v>
          </cell>
          <cell r="FL67">
            <v>86</v>
          </cell>
          <cell r="FM67">
            <v>13977</v>
          </cell>
          <cell r="FN67">
            <v>1207</v>
          </cell>
          <cell r="FO67">
            <v>1116</v>
          </cell>
          <cell r="FP67">
            <v>1106</v>
          </cell>
          <cell r="FQ67">
            <v>633</v>
          </cell>
          <cell r="FR67">
            <v>1490</v>
          </cell>
          <cell r="FS67">
            <v>5779</v>
          </cell>
          <cell r="FT67">
            <v>2564</v>
          </cell>
          <cell r="FU67">
            <v>11413</v>
          </cell>
        </row>
        <row r="68">
          <cell r="A68" t="str">
            <v>00900</v>
          </cell>
          <cell r="B68" t="str">
            <v>コワーコ</v>
          </cell>
          <cell r="C68" t="str">
            <v>富士通コワーコ(株)</v>
          </cell>
          <cell r="D68" t="str">
            <v>Fujitsu Cowaco Ltd</v>
          </cell>
          <cell r="E68">
            <v>964</v>
          </cell>
          <cell r="F68">
            <v>0</v>
          </cell>
          <cell r="G68">
            <v>964</v>
          </cell>
          <cell r="H68">
            <v>6797</v>
          </cell>
          <cell r="I68">
            <v>1735</v>
          </cell>
          <cell r="J68">
            <v>15870</v>
          </cell>
          <cell r="K68">
            <v>-47</v>
          </cell>
          <cell r="L68">
            <v>0</v>
          </cell>
          <cell r="M68">
            <v>0</v>
          </cell>
          <cell r="N68">
            <v>0</v>
          </cell>
          <cell r="O68">
            <v>0</v>
          </cell>
          <cell r="P68">
            <v>0</v>
          </cell>
          <cell r="Q68">
            <v>74</v>
          </cell>
          <cell r="R68">
            <v>0</v>
          </cell>
          <cell r="S68">
            <v>906</v>
          </cell>
          <cell r="T68">
            <v>906</v>
          </cell>
          <cell r="U68">
            <v>4</v>
          </cell>
          <cell r="V68">
            <v>1743</v>
          </cell>
          <cell r="W68">
            <v>0</v>
          </cell>
          <cell r="X68">
            <v>0</v>
          </cell>
          <cell r="Y68">
            <v>0</v>
          </cell>
          <cell r="Z68">
            <v>1743</v>
          </cell>
          <cell r="AA68">
            <v>0</v>
          </cell>
          <cell r="AB68">
            <v>0</v>
          </cell>
          <cell r="AC68">
            <v>191</v>
          </cell>
          <cell r="AD68">
            <v>28237</v>
          </cell>
          <cell r="AE68">
            <v>294</v>
          </cell>
          <cell r="AF68">
            <v>0</v>
          </cell>
          <cell r="AG68">
            <v>0</v>
          </cell>
          <cell r="AH68">
            <v>345</v>
          </cell>
          <cell r="AI68">
            <v>252</v>
          </cell>
          <cell r="AJ68">
            <v>0</v>
          </cell>
          <cell r="AK68">
            <v>891</v>
          </cell>
          <cell r="AL68">
            <v>1874</v>
          </cell>
          <cell r="AM68">
            <v>0</v>
          </cell>
          <cell r="AN68">
            <v>5</v>
          </cell>
          <cell r="AO68">
            <v>0</v>
          </cell>
          <cell r="AP68">
            <v>9</v>
          </cell>
          <cell r="AQ68">
            <v>86</v>
          </cell>
          <cell r="AR68">
            <v>0</v>
          </cell>
          <cell r="AS68">
            <v>1104</v>
          </cell>
          <cell r="AT68">
            <v>-143</v>
          </cell>
          <cell r="AU68">
            <v>0</v>
          </cell>
          <cell r="AV68">
            <v>0</v>
          </cell>
          <cell r="AW68">
            <v>570</v>
          </cell>
          <cell r="AX68">
            <v>1631</v>
          </cell>
          <cell r="AY68">
            <v>4396</v>
          </cell>
          <cell r="AZ68">
            <v>0</v>
          </cell>
          <cell r="BA68">
            <v>32633</v>
          </cell>
          <cell r="BB68">
            <v>0</v>
          </cell>
          <cell r="BC68">
            <v>16135</v>
          </cell>
          <cell r="BD68">
            <v>0</v>
          </cell>
          <cell r="BE68">
            <v>16135</v>
          </cell>
          <cell r="BF68">
            <v>0</v>
          </cell>
          <cell r="BG68">
            <v>0</v>
          </cell>
          <cell r="BH68">
            <v>0</v>
          </cell>
          <cell r="BI68">
            <v>0</v>
          </cell>
          <cell r="BJ68">
            <v>0</v>
          </cell>
          <cell r="BK68">
            <v>0</v>
          </cell>
          <cell r="BL68">
            <v>126</v>
          </cell>
          <cell r="BM68">
            <v>0</v>
          </cell>
          <cell r="BN68">
            <v>1541</v>
          </cell>
          <cell r="BO68">
            <v>1415</v>
          </cell>
          <cell r="BP68">
            <v>0</v>
          </cell>
          <cell r="BQ68">
            <v>238</v>
          </cell>
          <cell r="BR68">
            <v>17</v>
          </cell>
          <cell r="BS68">
            <v>15</v>
          </cell>
          <cell r="BT68">
            <v>0</v>
          </cell>
          <cell r="BU68">
            <v>29</v>
          </cell>
          <cell r="BV68">
            <v>18</v>
          </cell>
          <cell r="BW68">
            <v>0</v>
          </cell>
          <cell r="BX68">
            <v>0</v>
          </cell>
          <cell r="BY68">
            <v>0</v>
          </cell>
          <cell r="BZ68">
            <v>0</v>
          </cell>
          <cell r="CA68">
            <v>0</v>
          </cell>
          <cell r="CB68">
            <v>17993</v>
          </cell>
          <cell r="CC68">
            <v>0</v>
          </cell>
          <cell r="CD68">
            <v>0</v>
          </cell>
          <cell r="CE68">
            <v>0</v>
          </cell>
          <cell r="CF68">
            <v>0</v>
          </cell>
          <cell r="CG68">
            <v>0</v>
          </cell>
          <cell r="CH68">
            <v>569</v>
          </cell>
          <cell r="CI68">
            <v>0</v>
          </cell>
          <cell r="CJ68">
            <v>1197</v>
          </cell>
          <cell r="CK68">
            <v>125</v>
          </cell>
          <cell r="CL68">
            <v>0</v>
          </cell>
          <cell r="CM68">
            <v>0</v>
          </cell>
          <cell r="CN68">
            <v>0</v>
          </cell>
          <cell r="CO68">
            <v>0</v>
          </cell>
          <cell r="CP68">
            <v>0</v>
          </cell>
          <cell r="CQ68">
            <v>1891</v>
          </cell>
          <cell r="CR68">
            <v>19884</v>
          </cell>
          <cell r="CS68">
            <v>0</v>
          </cell>
          <cell r="CT68">
            <v>1000</v>
          </cell>
          <cell r="CU68">
            <v>0</v>
          </cell>
          <cell r="CV68">
            <v>250</v>
          </cell>
          <cell r="CW68">
            <v>0</v>
          </cell>
          <cell r="CX68">
            <v>0</v>
          </cell>
          <cell r="CY68">
            <v>0</v>
          </cell>
          <cell r="CZ68">
            <v>0</v>
          </cell>
          <cell r="DA68">
            <v>0</v>
          </cell>
          <cell r="DB68">
            <v>0</v>
          </cell>
          <cell r="DC68">
            <v>0</v>
          </cell>
          <cell r="DD68">
            <v>0</v>
          </cell>
          <cell r="DE68">
            <v>11499</v>
          </cell>
          <cell r="DF68">
            <v>11499</v>
          </cell>
          <cell r="DG68">
            <v>0</v>
          </cell>
          <cell r="DH68">
            <v>12749</v>
          </cell>
          <cell r="DI68">
            <v>32633</v>
          </cell>
          <cell r="DJ68">
            <v>0</v>
          </cell>
          <cell r="DK68">
            <v>0</v>
          </cell>
          <cell r="DL68">
            <v>1000</v>
          </cell>
          <cell r="DM68">
            <v>0</v>
          </cell>
          <cell r="DN68">
            <v>250</v>
          </cell>
          <cell r="DO68">
            <v>11499</v>
          </cell>
          <cell r="DP68">
            <v>252</v>
          </cell>
          <cell r="DQ68">
            <v>294</v>
          </cell>
          <cell r="DR68">
            <v>0</v>
          </cell>
          <cell r="DS68">
            <v>0</v>
          </cell>
          <cell r="DT68">
            <v>345</v>
          </cell>
          <cell r="DU68">
            <v>0</v>
          </cell>
          <cell r="DV68">
            <v>1836</v>
          </cell>
          <cell r="DW68">
            <v>38</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9</v>
          </cell>
          <cell r="EQ68">
            <v>0</v>
          </cell>
          <cell r="ER68">
            <v>0</v>
          </cell>
          <cell r="ES68">
            <v>0</v>
          </cell>
          <cell r="ET68">
            <v>0</v>
          </cell>
          <cell r="EU68">
            <v>5</v>
          </cell>
          <cell r="EV68">
            <v>0</v>
          </cell>
          <cell r="EW68">
            <v>0</v>
          </cell>
          <cell r="EX68" t="str">
            <v>G</v>
          </cell>
          <cell r="EY68" t="str">
            <v>Storage Products Group</v>
          </cell>
          <cell r="EZ68">
            <v>1</v>
          </cell>
          <cell r="FA68">
            <v>1</v>
          </cell>
          <cell r="FB68">
            <v>0</v>
          </cell>
          <cell r="FC68">
            <v>0</v>
          </cell>
          <cell r="FD68">
            <v>0</v>
          </cell>
          <cell r="FE68">
            <v>0</v>
          </cell>
          <cell r="FH68">
            <v>20681</v>
          </cell>
          <cell r="FI68">
            <v>7</v>
          </cell>
          <cell r="FJ68">
            <v>-27</v>
          </cell>
          <cell r="FK68">
            <v>-27</v>
          </cell>
          <cell r="FL68">
            <v>-27</v>
          </cell>
          <cell r="FM68">
            <v>24002</v>
          </cell>
          <cell r="FN68">
            <v>405</v>
          </cell>
          <cell r="FO68">
            <v>279</v>
          </cell>
          <cell r="FP68">
            <v>-21</v>
          </cell>
          <cell r="FQ68">
            <v>-21</v>
          </cell>
          <cell r="FR68">
            <v>16673</v>
          </cell>
          <cell r="FS68">
            <v>4008</v>
          </cell>
          <cell r="FT68">
            <v>19271</v>
          </cell>
          <cell r="FU68">
            <v>4731</v>
          </cell>
        </row>
        <row r="69">
          <cell r="A69" t="str">
            <v>00910</v>
          </cell>
          <cell r="B69" t="str">
            <v>大分ソフト</v>
          </cell>
          <cell r="C69" t="str">
            <v>(株)富士通大分ソフトウェアラボラトリ</v>
          </cell>
          <cell r="D69" t="str">
            <v>Fujitsu Oita Software Laboratries Ltd.</v>
          </cell>
          <cell r="E69">
            <v>16</v>
          </cell>
          <cell r="F69">
            <v>0</v>
          </cell>
          <cell r="G69">
            <v>16</v>
          </cell>
          <cell r="H69">
            <v>555</v>
          </cell>
          <cell r="I69">
            <v>2</v>
          </cell>
          <cell r="J69">
            <v>3753</v>
          </cell>
          <cell r="K69">
            <v>-7</v>
          </cell>
          <cell r="L69">
            <v>0</v>
          </cell>
          <cell r="M69">
            <v>0</v>
          </cell>
          <cell r="N69">
            <v>0</v>
          </cell>
          <cell r="O69">
            <v>0</v>
          </cell>
          <cell r="P69">
            <v>0</v>
          </cell>
          <cell r="Q69">
            <v>0</v>
          </cell>
          <cell r="R69">
            <v>0</v>
          </cell>
          <cell r="S69">
            <v>15</v>
          </cell>
          <cell r="T69">
            <v>15</v>
          </cell>
          <cell r="U69">
            <v>2</v>
          </cell>
          <cell r="V69">
            <v>111</v>
          </cell>
          <cell r="W69">
            <v>301</v>
          </cell>
          <cell r="X69">
            <v>0</v>
          </cell>
          <cell r="Y69">
            <v>3</v>
          </cell>
          <cell r="Z69">
            <v>415</v>
          </cell>
          <cell r="AA69">
            <v>0</v>
          </cell>
          <cell r="AB69">
            <v>0</v>
          </cell>
          <cell r="AC69">
            <v>106</v>
          </cell>
          <cell r="AD69">
            <v>4857</v>
          </cell>
          <cell r="AE69">
            <v>17</v>
          </cell>
          <cell r="AF69">
            <v>0</v>
          </cell>
          <cell r="AG69">
            <v>0</v>
          </cell>
          <cell r="AH69">
            <v>66</v>
          </cell>
          <cell r="AI69">
            <v>0</v>
          </cell>
          <cell r="AJ69">
            <v>0</v>
          </cell>
          <cell r="AK69">
            <v>83</v>
          </cell>
          <cell r="AL69">
            <v>55</v>
          </cell>
          <cell r="AM69">
            <v>0</v>
          </cell>
          <cell r="AN69">
            <v>0</v>
          </cell>
          <cell r="AO69">
            <v>0</v>
          </cell>
          <cell r="AP69">
            <v>0</v>
          </cell>
          <cell r="AQ69">
            <v>0</v>
          </cell>
          <cell r="AR69">
            <v>0</v>
          </cell>
          <cell r="AS69">
            <v>32</v>
          </cell>
          <cell r="AT69">
            <v>0</v>
          </cell>
          <cell r="AU69">
            <v>0</v>
          </cell>
          <cell r="AV69">
            <v>0</v>
          </cell>
          <cell r="AW69">
            <v>241</v>
          </cell>
          <cell r="AX69">
            <v>273</v>
          </cell>
          <cell r="AY69">
            <v>411</v>
          </cell>
          <cell r="AZ69">
            <v>0</v>
          </cell>
          <cell r="BA69">
            <v>5268</v>
          </cell>
          <cell r="BB69">
            <v>0</v>
          </cell>
          <cell r="BC69">
            <v>1614</v>
          </cell>
          <cell r="BD69">
            <v>0</v>
          </cell>
          <cell r="BE69">
            <v>1614</v>
          </cell>
          <cell r="BF69">
            <v>0</v>
          </cell>
          <cell r="BG69">
            <v>0</v>
          </cell>
          <cell r="BH69">
            <v>0</v>
          </cell>
          <cell r="BI69">
            <v>0</v>
          </cell>
          <cell r="BJ69">
            <v>0</v>
          </cell>
          <cell r="BK69">
            <v>0</v>
          </cell>
          <cell r="BL69">
            <v>150</v>
          </cell>
          <cell r="BM69">
            <v>0</v>
          </cell>
          <cell r="BN69">
            <v>934</v>
          </cell>
          <cell r="BO69">
            <v>784</v>
          </cell>
          <cell r="BP69">
            <v>0</v>
          </cell>
          <cell r="BQ69">
            <v>154</v>
          </cell>
          <cell r="BR69">
            <v>10</v>
          </cell>
          <cell r="BS69">
            <v>1</v>
          </cell>
          <cell r="BT69">
            <v>14</v>
          </cell>
          <cell r="BU69">
            <v>0</v>
          </cell>
          <cell r="BV69">
            <v>0</v>
          </cell>
          <cell r="BW69">
            <v>0</v>
          </cell>
          <cell r="BX69">
            <v>0</v>
          </cell>
          <cell r="BY69">
            <v>0</v>
          </cell>
          <cell r="BZ69">
            <v>0</v>
          </cell>
          <cell r="CA69">
            <v>0</v>
          </cell>
          <cell r="CB69">
            <v>2727</v>
          </cell>
          <cell r="CC69">
            <v>0</v>
          </cell>
          <cell r="CD69">
            <v>0</v>
          </cell>
          <cell r="CE69">
            <v>0</v>
          </cell>
          <cell r="CF69">
            <v>0</v>
          </cell>
          <cell r="CG69">
            <v>0</v>
          </cell>
          <cell r="CH69">
            <v>0</v>
          </cell>
          <cell r="CI69">
            <v>0</v>
          </cell>
          <cell r="CJ69">
            <v>724</v>
          </cell>
          <cell r="CK69">
            <v>0</v>
          </cell>
          <cell r="CL69">
            <v>0</v>
          </cell>
          <cell r="CM69">
            <v>0</v>
          </cell>
          <cell r="CN69">
            <v>0</v>
          </cell>
          <cell r="CO69">
            <v>0</v>
          </cell>
          <cell r="CP69">
            <v>0</v>
          </cell>
          <cell r="CQ69">
            <v>724</v>
          </cell>
          <cell r="CR69">
            <v>3451</v>
          </cell>
          <cell r="CS69">
            <v>0</v>
          </cell>
          <cell r="CT69">
            <v>120</v>
          </cell>
          <cell r="CU69">
            <v>0</v>
          </cell>
          <cell r="CV69">
            <v>30</v>
          </cell>
          <cell r="CW69">
            <v>0</v>
          </cell>
          <cell r="CX69">
            <v>0</v>
          </cell>
          <cell r="CY69">
            <v>0</v>
          </cell>
          <cell r="CZ69">
            <v>0</v>
          </cell>
          <cell r="DA69">
            <v>0</v>
          </cell>
          <cell r="DB69">
            <v>0</v>
          </cell>
          <cell r="DC69">
            <v>0</v>
          </cell>
          <cell r="DD69">
            <v>0</v>
          </cell>
          <cell r="DE69">
            <v>1667</v>
          </cell>
          <cell r="DF69">
            <v>1667</v>
          </cell>
          <cell r="DG69">
            <v>0</v>
          </cell>
          <cell r="DH69">
            <v>1817</v>
          </cell>
          <cell r="DI69">
            <v>5268</v>
          </cell>
          <cell r="DJ69">
            <v>0</v>
          </cell>
          <cell r="DK69">
            <v>0</v>
          </cell>
          <cell r="DL69">
            <v>120</v>
          </cell>
          <cell r="DM69">
            <v>0</v>
          </cell>
          <cell r="DN69">
            <v>30</v>
          </cell>
          <cell r="DO69">
            <v>1667</v>
          </cell>
          <cell r="DP69">
            <v>0</v>
          </cell>
          <cell r="DQ69">
            <v>17</v>
          </cell>
          <cell r="DR69">
            <v>0</v>
          </cell>
          <cell r="DS69">
            <v>0</v>
          </cell>
          <cell r="DT69">
            <v>66</v>
          </cell>
          <cell r="DU69">
            <v>0</v>
          </cell>
          <cell r="DV69">
            <v>46</v>
          </cell>
          <cell r="DW69">
            <v>9</v>
          </cell>
          <cell r="DX69">
            <v>0</v>
          </cell>
          <cell r="DY69">
            <v>0</v>
          </cell>
          <cell r="DZ69">
            <v>0</v>
          </cell>
          <cell r="EA69">
            <v>0</v>
          </cell>
          <cell r="EB69">
            <v>0</v>
          </cell>
          <cell r="EC69">
            <v>0</v>
          </cell>
          <cell r="ED69">
            <v>0</v>
          </cell>
          <cell r="EE69">
            <v>111</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t="str">
            <v>K</v>
          </cell>
          <cell r="EY69" t="str">
            <v>Solutions Group</v>
          </cell>
          <cell r="EZ69">
            <v>0.8</v>
          </cell>
          <cell r="FA69">
            <v>0.8</v>
          </cell>
          <cell r="FB69">
            <v>0</v>
          </cell>
          <cell r="FC69">
            <v>0</v>
          </cell>
          <cell r="FD69">
            <v>0</v>
          </cell>
          <cell r="FE69">
            <v>0</v>
          </cell>
          <cell r="FH69">
            <v>839</v>
          </cell>
          <cell r="FI69">
            <v>-39</v>
          </cell>
          <cell r="FJ69">
            <v>-75</v>
          </cell>
          <cell r="FK69">
            <v>-75</v>
          </cell>
          <cell r="FL69">
            <v>-75</v>
          </cell>
          <cell r="FM69">
            <v>3161</v>
          </cell>
          <cell r="FN69">
            <v>341</v>
          </cell>
          <cell r="FO69">
            <v>305</v>
          </cell>
          <cell r="FP69">
            <v>305</v>
          </cell>
          <cell r="FQ69">
            <v>197</v>
          </cell>
          <cell r="FR69">
            <v>127</v>
          </cell>
          <cell r="FS69">
            <v>712</v>
          </cell>
          <cell r="FT69">
            <v>510</v>
          </cell>
          <cell r="FU69">
            <v>2651</v>
          </cell>
        </row>
        <row r="70">
          <cell r="A70" t="str">
            <v>00920</v>
          </cell>
          <cell r="B70" t="str">
            <v>東北システ</v>
          </cell>
          <cell r="C70" t="str">
            <v>(株)富士通東北システムエンジニアリング</v>
          </cell>
          <cell r="D70" t="str">
            <v>Fujitsu Tohoku Systems Engineering Ltd.</v>
          </cell>
          <cell r="E70">
            <v>14</v>
          </cell>
          <cell r="F70">
            <v>0</v>
          </cell>
          <cell r="G70">
            <v>14</v>
          </cell>
          <cell r="H70">
            <v>0</v>
          </cell>
          <cell r="I70">
            <v>12</v>
          </cell>
          <cell r="J70">
            <v>4822</v>
          </cell>
          <cell r="K70">
            <v>-9</v>
          </cell>
          <cell r="L70">
            <v>0</v>
          </cell>
          <cell r="M70">
            <v>0</v>
          </cell>
          <cell r="N70">
            <v>0</v>
          </cell>
          <cell r="O70">
            <v>0</v>
          </cell>
          <cell r="P70">
            <v>0</v>
          </cell>
          <cell r="Q70">
            <v>0</v>
          </cell>
          <cell r="R70">
            <v>0</v>
          </cell>
          <cell r="S70">
            <v>6</v>
          </cell>
          <cell r="T70">
            <v>6</v>
          </cell>
          <cell r="U70">
            <v>3</v>
          </cell>
          <cell r="V70">
            <v>184</v>
          </cell>
          <cell r="W70">
            <v>717</v>
          </cell>
          <cell r="X70">
            <v>0</v>
          </cell>
          <cell r="Y70">
            <v>0</v>
          </cell>
          <cell r="Z70">
            <v>901</v>
          </cell>
          <cell r="AA70">
            <v>0</v>
          </cell>
          <cell r="AB70">
            <v>0</v>
          </cell>
          <cell r="AC70">
            <v>140</v>
          </cell>
          <cell r="AD70">
            <v>5889</v>
          </cell>
          <cell r="AE70">
            <v>34</v>
          </cell>
          <cell r="AF70">
            <v>0</v>
          </cell>
          <cell r="AG70">
            <v>0</v>
          </cell>
          <cell r="AH70">
            <v>45</v>
          </cell>
          <cell r="AI70">
            <v>0</v>
          </cell>
          <cell r="AJ70">
            <v>0</v>
          </cell>
          <cell r="AK70">
            <v>79</v>
          </cell>
          <cell r="AL70">
            <v>11</v>
          </cell>
          <cell r="AM70">
            <v>0</v>
          </cell>
          <cell r="AN70">
            <v>0</v>
          </cell>
          <cell r="AO70">
            <v>0</v>
          </cell>
          <cell r="AP70">
            <v>0</v>
          </cell>
          <cell r="AQ70">
            <v>0</v>
          </cell>
          <cell r="AR70">
            <v>0</v>
          </cell>
          <cell r="AS70">
            <v>142</v>
          </cell>
          <cell r="AT70">
            <v>0</v>
          </cell>
          <cell r="AU70">
            <v>0</v>
          </cell>
          <cell r="AV70">
            <v>0</v>
          </cell>
          <cell r="AW70">
            <v>219</v>
          </cell>
          <cell r="AX70">
            <v>361</v>
          </cell>
          <cell r="AY70">
            <v>451</v>
          </cell>
          <cell r="AZ70">
            <v>0</v>
          </cell>
          <cell r="BA70">
            <v>6340</v>
          </cell>
          <cell r="BB70">
            <v>0</v>
          </cell>
          <cell r="BC70">
            <v>2013</v>
          </cell>
          <cell r="BD70">
            <v>0</v>
          </cell>
          <cell r="BE70">
            <v>2013</v>
          </cell>
          <cell r="BF70">
            <v>0</v>
          </cell>
          <cell r="BG70">
            <v>1372</v>
          </cell>
          <cell r="BH70">
            <v>1372</v>
          </cell>
          <cell r="BI70">
            <v>0</v>
          </cell>
          <cell r="BJ70">
            <v>0</v>
          </cell>
          <cell r="BK70">
            <v>0</v>
          </cell>
          <cell r="BL70">
            <v>141</v>
          </cell>
          <cell r="BM70">
            <v>0</v>
          </cell>
          <cell r="BN70">
            <v>837</v>
          </cell>
          <cell r="BO70">
            <v>696</v>
          </cell>
          <cell r="BP70">
            <v>0</v>
          </cell>
          <cell r="BQ70">
            <v>149</v>
          </cell>
          <cell r="BR70">
            <v>10</v>
          </cell>
          <cell r="BS70">
            <v>7</v>
          </cell>
          <cell r="BT70">
            <v>15</v>
          </cell>
          <cell r="BU70">
            <v>0</v>
          </cell>
          <cell r="BV70">
            <v>0</v>
          </cell>
          <cell r="BW70">
            <v>0</v>
          </cell>
          <cell r="BX70">
            <v>0</v>
          </cell>
          <cell r="BY70">
            <v>0</v>
          </cell>
          <cell r="BZ70">
            <v>0</v>
          </cell>
          <cell r="CA70">
            <v>0</v>
          </cell>
          <cell r="CB70">
            <v>4403</v>
          </cell>
          <cell r="CC70">
            <v>0</v>
          </cell>
          <cell r="CD70">
            <v>0</v>
          </cell>
          <cell r="CE70">
            <v>0</v>
          </cell>
          <cell r="CF70">
            <v>0</v>
          </cell>
          <cell r="CG70">
            <v>0</v>
          </cell>
          <cell r="CH70">
            <v>0</v>
          </cell>
          <cell r="CI70">
            <v>0</v>
          </cell>
          <cell r="CJ70">
            <v>783</v>
          </cell>
          <cell r="CK70">
            <v>0</v>
          </cell>
          <cell r="CL70">
            <v>0</v>
          </cell>
          <cell r="CM70">
            <v>0</v>
          </cell>
          <cell r="CN70">
            <v>0</v>
          </cell>
          <cell r="CO70">
            <v>0</v>
          </cell>
          <cell r="CP70">
            <v>0</v>
          </cell>
          <cell r="CQ70">
            <v>783</v>
          </cell>
          <cell r="CR70">
            <v>5186</v>
          </cell>
          <cell r="CS70">
            <v>0</v>
          </cell>
          <cell r="CT70">
            <v>200</v>
          </cell>
          <cell r="CU70">
            <v>0</v>
          </cell>
          <cell r="CV70">
            <v>26</v>
          </cell>
          <cell r="CW70">
            <v>0</v>
          </cell>
          <cell r="CX70">
            <v>0</v>
          </cell>
          <cell r="CY70">
            <v>0</v>
          </cell>
          <cell r="CZ70">
            <v>0</v>
          </cell>
          <cell r="DA70">
            <v>0</v>
          </cell>
          <cell r="DB70">
            <v>0</v>
          </cell>
          <cell r="DC70">
            <v>0</v>
          </cell>
          <cell r="DD70">
            <v>0</v>
          </cell>
          <cell r="DE70">
            <v>928</v>
          </cell>
          <cell r="DF70">
            <v>928</v>
          </cell>
          <cell r="DG70">
            <v>0</v>
          </cell>
          <cell r="DH70">
            <v>1154</v>
          </cell>
          <cell r="DI70">
            <v>6340</v>
          </cell>
          <cell r="DJ70">
            <v>0</v>
          </cell>
          <cell r="DK70">
            <v>0</v>
          </cell>
          <cell r="DL70">
            <v>200</v>
          </cell>
          <cell r="DM70">
            <v>0</v>
          </cell>
          <cell r="DN70">
            <v>26</v>
          </cell>
          <cell r="DO70">
            <v>928</v>
          </cell>
          <cell r="DP70">
            <v>0</v>
          </cell>
          <cell r="DQ70">
            <v>34</v>
          </cell>
          <cell r="DR70">
            <v>0</v>
          </cell>
          <cell r="DS70">
            <v>0</v>
          </cell>
          <cell r="DT70">
            <v>45</v>
          </cell>
          <cell r="DU70">
            <v>0</v>
          </cell>
          <cell r="DV70">
            <v>1</v>
          </cell>
          <cell r="DW70">
            <v>10</v>
          </cell>
          <cell r="DX70">
            <v>0</v>
          </cell>
          <cell r="DY70">
            <v>0</v>
          </cell>
          <cell r="DZ70">
            <v>0</v>
          </cell>
          <cell r="EA70">
            <v>0</v>
          </cell>
          <cell r="EB70">
            <v>0</v>
          </cell>
          <cell r="EC70">
            <v>0</v>
          </cell>
          <cell r="ED70">
            <v>0</v>
          </cell>
          <cell r="EE70">
            <v>168</v>
          </cell>
          <cell r="EF70">
            <v>41</v>
          </cell>
          <cell r="EG70">
            <v>0</v>
          </cell>
          <cell r="EH70">
            <v>0</v>
          </cell>
          <cell r="EI70">
            <v>1372</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t="str">
            <v>K</v>
          </cell>
          <cell r="EY70" t="str">
            <v>Solutions Group</v>
          </cell>
          <cell r="EZ70">
            <v>1</v>
          </cell>
          <cell r="FA70">
            <v>1</v>
          </cell>
          <cell r="FB70">
            <v>0</v>
          </cell>
          <cell r="FC70">
            <v>0</v>
          </cell>
          <cell r="FD70">
            <v>0</v>
          </cell>
          <cell r="FE70">
            <v>0</v>
          </cell>
          <cell r="FH70">
            <v>1103</v>
          </cell>
          <cell r="FI70">
            <v>2</v>
          </cell>
          <cell r="FJ70">
            <v>-34</v>
          </cell>
          <cell r="FK70">
            <v>-34</v>
          </cell>
          <cell r="FL70">
            <v>-19</v>
          </cell>
          <cell r="FM70">
            <v>3317</v>
          </cell>
          <cell r="FN70">
            <v>222</v>
          </cell>
          <cell r="FO70">
            <v>183</v>
          </cell>
          <cell r="FP70">
            <v>183</v>
          </cell>
          <cell r="FQ70">
            <v>109</v>
          </cell>
          <cell r="FR70">
            <v>445</v>
          </cell>
          <cell r="FS70">
            <v>658</v>
          </cell>
          <cell r="FT70">
            <v>972</v>
          </cell>
          <cell r="FU70">
            <v>2345</v>
          </cell>
        </row>
        <row r="71">
          <cell r="A71" t="str">
            <v>00940</v>
          </cell>
          <cell r="B71" t="str">
            <v>沖縄富士通</v>
          </cell>
          <cell r="C71" t="str">
            <v>(株)沖縄富士通システムエンジニアリング</v>
          </cell>
          <cell r="D71" t="str">
            <v>Okinawa Fujitsu Systems Engineering Ltd.</v>
          </cell>
          <cell r="E71">
            <v>0</v>
          </cell>
          <cell r="F71">
            <v>0</v>
          </cell>
          <cell r="G71">
            <v>0</v>
          </cell>
          <cell r="H71">
            <v>0</v>
          </cell>
          <cell r="I71">
            <v>0</v>
          </cell>
          <cell r="J71">
            <v>1459</v>
          </cell>
          <cell r="K71">
            <v>-8</v>
          </cell>
          <cell r="L71">
            <v>0</v>
          </cell>
          <cell r="M71">
            <v>0</v>
          </cell>
          <cell r="N71">
            <v>0</v>
          </cell>
          <cell r="O71">
            <v>0</v>
          </cell>
          <cell r="P71">
            <v>0</v>
          </cell>
          <cell r="Q71">
            <v>0</v>
          </cell>
          <cell r="R71">
            <v>0</v>
          </cell>
          <cell r="S71">
            <v>1</v>
          </cell>
          <cell r="T71">
            <v>1</v>
          </cell>
          <cell r="U71">
            <v>12</v>
          </cell>
          <cell r="V71">
            <v>48</v>
          </cell>
          <cell r="W71">
            <v>213</v>
          </cell>
          <cell r="X71">
            <v>0</v>
          </cell>
          <cell r="Y71">
            <v>0</v>
          </cell>
          <cell r="Z71">
            <v>261</v>
          </cell>
          <cell r="AA71">
            <v>0</v>
          </cell>
          <cell r="AB71">
            <v>0</v>
          </cell>
          <cell r="AC71">
            <v>52</v>
          </cell>
          <cell r="AD71">
            <v>1777</v>
          </cell>
          <cell r="AE71">
            <v>6</v>
          </cell>
          <cell r="AF71">
            <v>0</v>
          </cell>
          <cell r="AG71">
            <v>0</v>
          </cell>
          <cell r="AH71">
            <v>4</v>
          </cell>
          <cell r="AI71">
            <v>0</v>
          </cell>
          <cell r="AJ71">
            <v>0</v>
          </cell>
          <cell r="AK71">
            <v>10</v>
          </cell>
          <cell r="AL71">
            <v>11</v>
          </cell>
          <cell r="AM71">
            <v>0</v>
          </cell>
          <cell r="AN71">
            <v>0</v>
          </cell>
          <cell r="AO71">
            <v>0</v>
          </cell>
          <cell r="AP71">
            <v>1</v>
          </cell>
          <cell r="AQ71">
            <v>0</v>
          </cell>
          <cell r="AR71">
            <v>0</v>
          </cell>
          <cell r="AS71">
            <v>89</v>
          </cell>
          <cell r="AT71">
            <v>0</v>
          </cell>
          <cell r="AU71">
            <v>0</v>
          </cell>
          <cell r="AV71">
            <v>0</v>
          </cell>
          <cell r="AW71">
            <v>132</v>
          </cell>
          <cell r="AX71">
            <v>222</v>
          </cell>
          <cell r="AY71">
            <v>243</v>
          </cell>
          <cell r="AZ71">
            <v>0</v>
          </cell>
          <cell r="BA71">
            <v>2020</v>
          </cell>
          <cell r="BB71">
            <v>0</v>
          </cell>
          <cell r="BC71">
            <v>269</v>
          </cell>
          <cell r="BD71">
            <v>0</v>
          </cell>
          <cell r="BE71">
            <v>269</v>
          </cell>
          <cell r="BF71">
            <v>0</v>
          </cell>
          <cell r="BG71">
            <v>143</v>
          </cell>
          <cell r="BH71">
            <v>143</v>
          </cell>
          <cell r="BI71">
            <v>0</v>
          </cell>
          <cell r="BJ71">
            <v>0</v>
          </cell>
          <cell r="BK71">
            <v>0</v>
          </cell>
          <cell r="BL71">
            <v>72</v>
          </cell>
          <cell r="BM71">
            <v>0</v>
          </cell>
          <cell r="BN71">
            <v>468</v>
          </cell>
          <cell r="BO71">
            <v>396</v>
          </cell>
          <cell r="BP71">
            <v>0</v>
          </cell>
          <cell r="BQ71">
            <v>13</v>
          </cell>
          <cell r="BR71">
            <v>5</v>
          </cell>
          <cell r="BS71">
            <v>7</v>
          </cell>
          <cell r="BT71">
            <v>6</v>
          </cell>
          <cell r="BU71">
            <v>5</v>
          </cell>
          <cell r="BV71">
            <v>0</v>
          </cell>
          <cell r="BW71">
            <v>0</v>
          </cell>
          <cell r="BX71">
            <v>0</v>
          </cell>
          <cell r="BY71">
            <v>0</v>
          </cell>
          <cell r="BZ71">
            <v>0</v>
          </cell>
          <cell r="CA71">
            <v>0</v>
          </cell>
          <cell r="CB71">
            <v>916</v>
          </cell>
          <cell r="CC71">
            <v>0</v>
          </cell>
          <cell r="CD71">
            <v>0</v>
          </cell>
          <cell r="CE71">
            <v>0</v>
          </cell>
          <cell r="CF71">
            <v>0</v>
          </cell>
          <cell r="CG71">
            <v>0</v>
          </cell>
          <cell r="CH71">
            <v>0</v>
          </cell>
          <cell r="CI71">
            <v>0</v>
          </cell>
          <cell r="CJ71">
            <v>419</v>
          </cell>
          <cell r="CK71">
            <v>0</v>
          </cell>
          <cell r="CL71">
            <v>0</v>
          </cell>
          <cell r="CM71">
            <v>0</v>
          </cell>
          <cell r="CN71">
            <v>0</v>
          </cell>
          <cell r="CO71">
            <v>0</v>
          </cell>
          <cell r="CP71">
            <v>0</v>
          </cell>
          <cell r="CQ71">
            <v>419</v>
          </cell>
          <cell r="CR71">
            <v>1335</v>
          </cell>
          <cell r="CS71">
            <v>0</v>
          </cell>
          <cell r="CT71">
            <v>100</v>
          </cell>
          <cell r="CU71">
            <v>0</v>
          </cell>
          <cell r="CV71">
            <v>19</v>
          </cell>
          <cell r="CW71">
            <v>0</v>
          </cell>
          <cell r="CX71">
            <v>0</v>
          </cell>
          <cell r="CY71">
            <v>0</v>
          </cell>
          <cell r="CZ71">
            <v>0</v>
          </cell>
          <cell r="DA71">
            <v>0</v>
          </cell>
          <cell r="DB71">
            <v>0</v>
          </cell>
          <cell r="DC71">
            <v>0</v>
          </cell>
          <cell r="DD71">
            <v>0</v>
          </cell>
          <cell r="DE71">
            <v>566</v>
          </cell>
          <cell r="DF71">
            <v>566</v>
          </cell>
          <cell r="DG71">
            <v>0</v>
          </cell>
          <cell r="DH71">
            <v>685</v>
          </cell>
          <cell r="DI71">
            <v>2020</v>
          </cell>
          <cell r="DJ71">
            <v>0</v>
          </cell>
          <cell r="DK71">
            <v>0</v>
          </cell>
          <cell r="DL71">
            <v>100</v>
          </cell>
          <cell r="DM71">
            <v>0</v>
          </cell>
          <cell r="DN71">
            <v>19</v>
          </cell>
          <cell r="DO71">
            <v>566</v>
          </cell>
          <cell r="DP71">
            <v>0</v>
          </cell>
          <cell r="DQ71">
            <v>6</v>
          </cell>
          <cell r="DR71">
            <v>0</v>
          </cell>
          <cell r="DS71">
            <v>0</v>
          </cell>
          <cell r="DT71">
            <v>4</v>
          </cell>
          <cell r="DU71">
            <v>0</v>
          </cell>
          <cell r="DV71">
            <v>7</v>
          </cell>
          <cell r="DW71">
            <v>4</v>
          </cell>
          <cell r="DX71">
            <v>0</v>
          </cell>
          <cell r="DY71">
            <v>0</v>
          </cell>
          <cell r="DZ71">
            <v>0</v>
          </cell>
          <cell r="EA71">
            <v>0</v>
          </cell>
          <cell r="EB71">
            <v>0</v>
          </cell>
          <cell r="EC71">
            <v>0</v>
          </cell>
          <cell r="ED71">
            <v>0</v>
          </cell>
          <cell r="EE71">
            <v>42</v>
          </cell>
          <cell r="EF71">
            <v>59</v>
          </cell>
          <cell r="EG71">
            <v>0</v>
          </cell>
          <cell r="EH71">
            <v>0</v>
          </cell>
          <cell r="EI71">
            <v>143</v>
          </cell>
          <cell r="EJ71">
            <v>0</v>
          </cell>
          <cell r="EK71">
            <v>0</v>
          </cell>
          <cell r="EL71">
            <v>0</v>
          </cell>
          <cell r="EM71">
            <v>0</v>
          </cell>
          <cell r="EN71">
            <v>0</v>
          </cell>
          <cell r="EO71">
            <v>0</v>
          </cell>
          <cell r="EP71">
            <v>1</v>
          </cell>
          <cell r="EQ71">
            <v>0</v>
          </cell>
          <cell r="ER71">
            <v>0</v>
          </cell>
          <cell r="ES71">
            <v>0</v>
          </cell>
          <cell r="ET71">
            <v>0</v>
          </cell>
          <cell r="EU71">
            <v>0</v>
          </cell>
          <cell r="EV71">
            <v>0</v>
          </cell>
          <cell r="EW71">
            <v>0</v>
          </cell>
          <cell r="EX71" t="str">
            <v>K</v>
          </cell>
          <cell r="EY71" t="str">
            <v>Solutions Group</v>
          </cell>
          <cell r="EZ71">
            <v>1</v>
          </cell>
          <cell r="FA71">
            <v>1</v>
          </cell>
          <cell r="FB71">
            <v>0</v>
          </cell>
          <cell r="FC71">
            <v>0</v>
          </cell>
          <cell r="FD71">
            <v>0</v>
          </cell>
          <cell r="FE71">
            <v>0</v>
          </cell>
          <cell r="FH71">
            <v>648</v>
          </cell>
          <cell r="FI71">
            <v>9</v>
          </cell>
          <cell r="FJ71">
            <v>-16</v>
          </cell>
          <cell r="FK71">
            <v>-16</v>
          </cell>
          <cell r="FL71">
            <v>-9</v>
          </cell>
          <cell r="FM71">
            <v>1352</v>
          </cell>
          <cell r="FN71">
            <v>93</v>
          </cell>
          <cell r="FO71">
            <v>68</v>
          </cell>
          <cell r="FP71">
            <v>68</v>
          </cell>
          <cell r="FQ71">
            <v>38</v>
          </cell>
          <cell r="FR71">
            <v>127</v>
          </cell>
          <cell r="FS71">
            <v>521</v>
          </cell>
          <cell r="FT71">
            <v>258</v>
          </cell>
          <cell r="FU71">
            <v>1094</v>
          </cell>
        </row>
        <row r="72">
          <cell r="A72" t="str">
            <v>00960</v>
          </cell>
          <cell r="B72" t="str">
            <v>南九州シス</v>
          </cell>
          <cell r="C72" t="str">
            <v>(株）富士通南九州システムエンジニアリング</v>
          </cell>
          <cell r="D72" t="str">
            <v>FJ Minami-Kyusyu Systems Engineering Ltd.</v>
          </cell>
          <cell r="E72">
            <v>7</v>
          </cell>
          <cell r="F72">
            <v>0</v>
          </cell>
          <cell r="G72">
            <v>7</v>
          </cell>
          <cell r="H72">
            <v>1332</v>
          </cell>
          <cell r="I72">
            <v>1</v>
          </cell>
          <cell r="J72">
            <v>3468</v>
          </cell>
          <cell r="K72">
            <v>-20</v>
          </cell>
          <cell r="L72">
            <v>0</v>
          </cell>
          <cell r="M72">
            <v>0</v>
          </cell>
          <cell r="N72">
            <v>0</v>
          </cell>
          <cell r="O72">
            <v>0</v>
          </cell>
          <cell r="P72">
            <v>0</v>
          </cell>
          <cell r="Q72">
            <v>0</v>
          </cell>
          <cell r="R72">
            <v>0</v>
          </cell>
          <cell r="S72">
            <v>4</v>
          </cell>
          <cell r="T72">
            <v>4</v>
          </cell>
          <cell r="U72">
            <v>3</v>
          </cell>
          <cell r="V72">
            <v>149</v>
          </cell>
          <cell r="W72">
            <v>350</v>
          </cell>
          <cell r="X72">
            <v>0</v>
          </cell>
          <cell r="Y72">
            <v>2</v>
          </cell>
          <cell r="Z72">
            <v>501</v>
          </cell>
          <cell r="AA72">
            <v>0</v>
          </cell>
          <cell r="AB72">
            <v>0</v>
          </cell>
          <cell r="AC72">
            <v>104</v>
          </cell>
          <cell r="AD72">
            <v>5400</v>
          </cell>
          <cell r="AE72">
            <v>14</v>
          </cell>
          <cell r="AF72">
            <v>0</v>
          </cell>
          <cell r="AG72">
            <v>0</v>
          </cell>
          <cell r="AH72">
            <v>13</v>
          </cell>
          <cell r="AI72">
            <v>0</v>
          </cell>
          <cell r="AJ72">
            <v>0</v>
          </cell>
          <cell r="AK72">
            <v>27</v>
          </cell>
          <cell r="AL72">
            <v>14</v>
          </cell>
          <cell r="AM72">
            <v>0</v>
          </cell>
          <cell r="AN72">
            <v>0</v>
          </cell>
          <cell r="AO72">
            <v>0</v>
          </cell>
          <cell r="AP72">
            <v>0</v>
          </cell>
          <cell r="AQ72">
            <v>0</v>
          </cell>
          <cell r="AR72">
            <v>0</v>
          </cell>
          <cell r="AS72">
            <v>26</v>
          </cell>
          <cell r="AT72">
            <v>0</v>
          </cell>
          <cell r="AU72">
            <v>0</v>
          </cell>
          <cell r="AV72">
            <v>0</v>
          </cell>
          <cell r="AW72">
            <v>159</v>
          </cell>
          <cell r="AX72">
            <v>185</v>
          </cell>
          <cell r="AY72">
            <v>226</v>
          </cell>
          <cell r="AZ72">
            <v>0</v>
          </cell>
          <cell r="BA72">
            <v>5626</v>
          </cell>
          <cell r="BB72">
            <v>0</v>
          </cell>
          <cell r="BC72">
            <v>1600</v>
          </cell>
          <cell r="BD72">
            <v>0</v>
          </cell>
          <cell r="BE72">
            <v>1600</v>
          </cell>
          <cell r="BF72">
            <v>0</v>
          </cell>
          <cell r="BG72">
            <v>0</v>
          </cell>
          <cell r="BH72">
            <v>0</v>
          </cell>
          <cell r="BI72">
            <v>0</v>
          </cell>
          <cell r="BJ72">
            <v>0</v>
          </cell>
          <cell r="BK72">
            <v>0</v>
          </cell>
          <cell r="BL72">
            <v>120</v>
          </cell>
          <cell r="BM72">
            <v>0</v>
          </cell>
          <cell r="BN72">
            <v>979</v>
          </cell>
          <cell r="BO72">
            <v>859</v>
          </cell>
          <cell r="BP72">
            <v>0</v>
          </cell>
          <cell r="BQ72">
            <v>279</v>
          </cell>
          <cell r="BR72">
            <v>0</v>
          </cell>
          <cell r="BS72">
            <v>0</v>
          </cell>
          <cell r="BT72">
            <v>12</v>
          </cell>
          <cell r="BU72">
            <v>0</v>
          </cell>
          <cell r="BV72">
            <v>0</v>
          </cell>
          <cell r="BW72">
            <v>0</v>
          </cell>
          <cell r="BX72">
            <v>0</v>
          </cell>
          <cell r="BY72">
            <v>0</v>
          </cell>
          <cell r="BZ72">
            <v>0</v>
          </cell>
          <cell r="CA72">
            <v>0</v>
          </cell>
          <cell r="CB72">
            <v>2870</v>
          </cell>
          <cell r="CC72">
            <v>0</v>
          </cell>
          <cell r="CD72">
            <v>0</v>
          </cell>
          <cell r="CE72">
            <v>0</v>
          </cell>
          <cell r="CF72">
            <v>0</v>
          </cell>
          <cell r="CG72">
            <v>0</v>
          </cell>
          <cell r="CH72">
            <v>0</v>
          </cell>
          <cell r="CI72">
            <v>0</v>
          </cell>
          <cell r="CJ72">
            <v>748</v>
          </cell>
          <cell r="CK72">
            <v>1</v>
          </cell>
          <cell r="CL72">
            <v>0</v>
          </cell>
          <cell r="CM72">
            <v>0</v>
          </cell>
          <cell r="CN72">
            <v>0</v>
          </cell>
          <cell r="CO72">
            <v>0</v>
          </cell>
          <cell r="CP72">
            <v>0</v>
          </cell>
          <cell r="CQ72">
            <v>749</v>
          </cell>
          <cell r="CR72">
            <v>3619</v>
          </cell>
          <cell r="CS72">
            <v>0</v>
          </cell>
          <cell r="CT72">
            <v>100</v>
          </cell>
          <cell r="CU72">
            <v>0</v>
          </cell>
          <cell r="CV72">
            <v>25</v>
          </cell>
          <cell r="CW72">
            <v>0</v>
          </cell>
          <cell r="CX72">
            <v>0</v>
          </cell>
          <cell r="CY72">
            <v>0</v>
          </cell>
          <cell r="CZ72">
            <v>0</v>
          </cell>
          <cell r="DA72">
            <v>0</v>
          </cell>
          <cell r="DB72">
            <v>0</v>
          </cell>
          <cell r="DC72">
            <v>0</v>
          </cell>
          <cell r="DD72">
            <v>0</v>
          </cell>
          <cell r="DE72">
            <v>1882</v>
          </cell>
          <cell r="DF72">
            <v>1882</v>
          </cell>
          <cell r="DG72">
            <v>0</v>
          </cell>
          <cell r="DH72">
            <v>2007</v>
          </cell>
          <cell r="DI72">
            <v>5626</v>
          </cell>
          <cell r="DJ72">
            <v>0</v>
          </cell>
          <cell r="DK72">
            <v>0</v>
          </cell>
          <cell r="DL72">
            <v>100</v>
          </cell>
          <cell r="DM72">
            <v>0</v>
          </cell>
          <cell r="DN72">
            <v>25</v>
          </cell>
          <cell r="DO72">
            <v>1882</v>
          </cell>
          <cell r="DP72">
            <v>0</v>
          </cell>
          <cell r="DQ72">
            <v>14</v>
          </cell>
          <cell r="DR72">
            <v>0</v>
          </cell>
          <cell r="DS72">
            <v>0</v>
          </cell>
          <cell r="DT72">
            <v>13</v>
          </cell>
          <cell r="DU72">
            <v>0</v>
          </cell>
          <cell r="DV72">
            <v>5</v>
          </cell>
          <cell r="DW72">
            <v>9</v>
          </cell>
          <cell r="DX72">
            <v>0</v>
          </cell>
          <cell r="DY72">
            <v>0</v>
          </cell>
          <cell r="DZ72">
            <v>0</v>
          </cell>
          <cell r="EA72">
            <v>0</v>
          </cell>
          <cell r="EB72">
            <v>0</v>
          </cell>
          <cell r="EC72">
            <v>0</v>
          </cell>
          <cell r="ED72">
            <v>0</v>
          </cell>
          <cell r="EE72">
            <v>149</v>
          </cell>
          <cell r="EF72">
            <v>23</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t="str">
            <v>K</v>
          </cell>
          <cell r="EY72" t="str">
            <v>Solutions Group</v>
          </cell>
          <cell r="EZ72">
            <v>0.7</v>
          </cell>
          <cell r="FA72">
            <v>0.7</v>
          </cell>
          <cell r="FB72">
            <v>0</v>
          </cell>
          <cell r="FC72">
            <v>0</v>
          </cell>
          <cell r="FD72">
            <v>0</v>
          </cell>
          <cell r="FE72">
            <v>0</v>
          </cell>
          <cell r="FH72">
            <v>1392</v>
          </cell>
          <cell r="FI72">
            <v>91</v>
          </cell>
          <cell r="FJ72">
            <v>36</v>
          </cell>
          <cell r="FK72">
            <v>36</v>
          </cell>
          <cell r="FL72">
            <v>36</v>
          </cell>
          <cell r="FM72">
            <v>2826</v>
          </cell>
          <cell r="FN72">
            <v>394</v>
          </cell>
          <cell r="FO72">
            <v>362</v>
          </cell>
          <cell r="FP72">
            <v>362</v>
          </cell>
          <cell r="FQ72">
            <v>194</v>
          </cell>
          <cell r="FR72">
            <v>253</v>
          </cell>
          <cell r="FS72">
            <v>1139</v>
          </cell>
          <cell r="FT72">
            <v>591</v>
          </cell>
          <cell r="FU72">
            <v>2235</v>
          </cell>
        </row>
        <row r="73">
          <cell r="A73" t="str">
            <v>00970</v>
          </cell>
          <cell r="B73" t="str">
            <v>ディジタル</v>
          </cell>
          <cell r="C73" t="str">
            <v>富士通ディジタル･テクノロジ(株)</v>
          </cell>
          <cell r="D73" t="str">
            <v>Fujitsu Digital Technology Ltd.</v>
          </cell>
          <cell r="E73">
            <v>8</v>
          </cell>
          <cell r="F73">
            <v>0</v>
          </cell>
          <cell r="G73">
            <v>8</v>
          </cell>
          <cell r="H73">
            <v>128</v>
          </cell>
          <cell r="I73">
            <v>0</v>
          </cell>
          <cell r="J73">
            <v>1986</v>
          </cell>
          <cell r="K73">
            <v>-4</v>
          </cell>
          <cell r="L73">
            <v>0</v>
          </cell>
          <cell r="M73">
            <v>0</v>
          </cell>
          <cell r="N73">
            <v>0</v>
          </cell>
          <cell r="O73">
            <v>0</v>
          </cell>
          <cell r="P73">
            <v>0</v>
          </cell>
          <cell r="Q73">
            <v>0</v>
          </cell>
          <cell r="R73">
            <v>0</v>
          </cell>
          <cell r="S73">
            <v>27</v>
          </cell>
          <cell r="T73">
            <v>27</v>
          </cell>
          <cell r="U73">
            <v>59</v>
          </cell>
          <cell r="V73">
            <v>57</v>
          </cell>
          <cell r="W73">
            <v>1339</v>
          </cell>
          <cell r="X73">
            <v>0</v>
          </cell>
          <cell r="Y73">
            <v>0</v>
          </cell>
          <cell r="Z73">
            <v>1396</v>
          </cell>
          <cell r="AA73">
            <v>0</v>
          </cell>
          <cell r="AB73">
            <v>0</v>
          </cell>
          <cell r="AC73">
            <v>90</v>
          </cell>
          <cell r="AD73">
            <v>3690</v>
          </cell>
          <cell r="AE73">
            <v>44</v>
          </cell>
          <cell r="AF73">
            <v>0</v>
          </cell>
          <cell r="AG73">
            <v>0</v>
          </cell>
          <cell r="AH73">
            <v>318</v>
          </cell>
          <cell r="AI73">
            <v>0</v>
          </cell>
          <cell r="AJ73">
            <v>0</v>
          </cell>
          <cell r="AK73">
            <v>362</v>
          </cell>
          <cell r="AL73">
            <v>150</v>
          </cell>
          <cell r="AM73">
            <v>0</v>
          </cell>
          <cell r="AN73">
            <v>0</v>
          </cell>
          <cell r="AO73">
            <v>0</v>
          </cell>
          <cell r="AP73">
            <v>0</v>
          </cell>
          <cell r="AQ73">
            <v>0</v>
          </cell>
          <cell r="AR73">
            <v>0</v>
          </cell>
          <cell r="AS73">
            <v>162</v>
          </cell>
          <cell r="AT73">
            <v>0</v>
          </cell>
          <cell r="AU73">
            <v>0</v>
          </cell>
          <cell r="AV73">
            <v>0</v>
          </cell>
          <cell r="AW73">
            <v>269</v>
          </cell>
          <cell r="AX73">
            <v>431</v>
          </cell>
          <cell r="AY73">
            <v>943</v>
          </cell>
          <cell r="AZ73">
            <v>0</v>
          </cell>
          <cell r="BA73">
            <v>4633</v>
          </cell>
          <cell r="BB73">
            <v>0</v>
          </cell>
          <cell r="BC73">
            <v>523</v>
          </cell>
          <cell r="BD73">
            <v>0</v>
          </cell>
          <cell r="BE73">
            <v>523</v>
          </cell>
          <cell r="BF73">
            <v>0</v>
          </cell>
          <cell r="BG73">
            <v>0</v>
          </cell>
          <cell r="BH73">
            <v>0</v>
          </cell>
          <cell r="BI73">
            <v>0</v>
          </cell>
          <cell r="BJ73">
            <v>0</v>
          </cell>
          <cell r="BK73">
            <v>0</v>
          </cell>
          <cell r="BL73">
            <v>122</v>
          </cell>
          <cell r="BM73">
            <v>0</v>
          </cell>
          <cell r="BN73">
            <v>877</v>
          </cell>
          <cell r="BO73">
            <v>755</v>
          </cell>
          <cell r="BP73">
            <v>0</v>
          </cell>
          <cell r="BQ73">
            <v>1</v>
          </cell>
          <cell r="BR73">
            <v>13</v>
          </cell>
          <cell r="BS73">
            <v>4</v>
          </cell>
          <cell r="BT73">
            <v>94</v>
          </cell>
          <cell r="BU73">
            <v>0</v>
          </cell>
          <cell r="BV73">
            <v>0</v>
          </cell>
          <cell r="BW73">
            <v>0</v>
          </cell>
          <cell r="BX73">
            <v>0</v>
          </cell>
          <cell r="BY73">
            <v>0</v>
          </cell>
          <cell r="BZ73">
            <v>0</v>
          </cell>
          <cell r="CA73">
            <v>0</v>
          </cell>
          <cell r="CB73">
            <v>1512</v>
          </cell>
          <cell r="CC73">
            <v>0</v>
          </cell>
          <cell r="CD73">
            <v>0</v>
          </cell>
          <cell r="CE73">
            <v>0</v>
          </cell>
          <cell r="CF73">
            <v>0</v>
          </cell>
          <cell r="CG73">
            <v>0</v>
          </cell>
          <cell r="CH73">
            <v>0</v>
          </cell>
          <cell r="CI73">
            <v>0</v>
          </cell>
          <cell r="CJ73">
            <v>879</v>
          </cell>
          <cell r="CK73">
            <v>21</v>
          </cell>
          <cell r="CL73">
            <v>0</v>
          </cell>
          <cell r="CM73">
            <v>0</v>
          </cell>
          <cell r="CN73">
            <v>0</v>
          </cell>
          <cell r="CO73">
            <v>0</v>
          </cell>
          <cell r="CP73">
            <v>0</v>
          </cell>
          <cell r="CQ73">
            <v>900</v>
          </cell>
          <cell r="CR73">
            <v>2412</v>
          </cell>
          <cell r="CS73">
            <v>0</v>
          </cell>
          <cell r="CT73">
            <v>400</v>
          </cell>
          <cell r="CU73">
            <v>0</v>
          </cell>
          <cell r="CV73">
            <v>65</v>
          </cell>
          <cell r="CW73">
            <v>0</v>
          </cell>
          <cell r="CX73">
            <v>0</v>
          </cell>
          <cell r="CY73">
            <v>0</v>
          </cell>
          <cell r="CZ73">
            <v>0</v>
          </cell>
          <cell r="DA73">
            <v>0</v>
          </cell>
          <cell r="DB73">
            <v>0</v>
          </cell>
          <cell r="DC73">
            <v>0</v>
          </cell>
          <cell r="DD73">
            <v>0</v>
          </cell>
          <cell r="DE73">
            <v>1756</v>
          </cell>
          <cell r="DF73">
            <v>1756</v>
          </cell>
          <cell r="DG73">
            <v>0</v>
          </cell>
          <cell r="DH73">
            <v>2221</v>
          </cell>
          <cell r="DI73">
            <v>4633</v>
          </cell>
          <cell r="DJ73">
            <v>0</v>
          </cell>
          <cell r="DK73">
            <v>0</v>
          </cell>
          <cell r="DL73">
            <v>400</v>
          </cell>
          <cell r="DM73">
            <v>0</v>
          </cell>
          <cell r="DN73">
            <v>65</v>
          </cell>
          <cell r="DO73">
            <v>1756</v>
          </cell>
          <cell r="DP73">
            <v>0</v>
          </cell>
          <cell r="DQ73">
            <v>44</v>
          </cell>
          <cell r="DR73">
            <v>0</v>
          </cell>
          <cell r="DS73">
            <v>0</v>
          </cell>
          <cell r="DT73">
            <v>318</v>
          </cell>
          <cell r="DU73">
            <v>0</v>
          </cell>
          <cell r="DV73">
            <v>146</v>
          </cell>
          <cell r="DW73">
            <v>4</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t="str">
            <v>B</v>
          </cell>
          <cell r="EY73" t="str">
            <v>Transport Systems Group</v>
          </cell>
          <cell r="EZ73">
            <v>1</v>
          </cell>
          <cell r="FA73">
            <v>1</v>
          </cell>
          <cell r="FB73">
            <v>0</v>
          </cell>
          <cell r="FC73">
            <v>0</v>
          </cell>
          <cell r="FD73">
            <v>0</v>
          </cell>
          <cell r="FE73">
            <v>0</v>
          </cell>
          <cell r="FH73">
            <v>2572</v>
          </cell>
          <cell r="FI73">
            <v>74</v>
          </cell>
          <cell r="FJ73">
            <v>6</v>
          </cell>
          <cell r="FK73">
            <v>6</v>
          </cell>
          <cell r="FL73">
            <v>-6</v>
          </cell>
          <cell r="FM73">
            <v>999</v>
          </cell>
          <cell r="FN73">
            <v>-18</v>
          </cell>
          <cell r="FO73">
            <v>-80</v>
          </cell>
          <cell r="FP73">
            <v>-80</v>
          </cell>
          <cell r="FQ73">
            <v>-80</v>
          </cell>
          <cell r="FR73">
            <v>106</v>
          </cell>
          <cell r="FS73">
            <v>2466</v>
          </cell>
          <cell r="FT73">
            <v>244</v>
          </cell>
          <cell r="FU73">
            <v>755</v>
          </cell>
        </row>
        <row r="74">
          <cell r="A74" t="str">
            <v>00980</v>
          </cell>
          <cell r="B74" t="str">
            <v>インフォソフト</v>
          </cell>
          <cell r="C74" t="str">
            <v>(株)富士通インフォソフトテクノロジ</v>
          </cell>
          <cell r="D74" t="str">
            <v>Fujitsu Info Software Technologies Limited</v>
          </cell>
          <cell r="E74">
            <v>8</v>
          </cell>
          <cell r="F74">
            <v>0</v>
          </cell>
          <cell r="G74">
            <v>8</v>
          </cell>
          <cell r="H74">
            <v>89</v>
          </cell>
          <cell r="I74">
            <v>0</v>
          </cell>
          <cell r="J74">
            <v>3971</v>
          </cell>
          <cell r="K74">
            <v>-23</v>
          </cell>
          <cell r="L74">
            <v>0</v>
          </cell>
          <cell r="M74">
            <v>0</v>
          </cell>
          <cell r="N74">
            <v>0</v>
          </cell>
          <cell r="O74">
            <v>0</v>
          </cell>
          <cell r="P74">
            <v>0</v>
          </cell>
          <cell r="Q74">
            <v>11</v>
          </cell>
          <cell r="R74">
            <v>0</v>
          </cell>
          <cell r="S74">
            <v>1</v>
          </cell>
          <cell r="T74">
            <v>1</v>
          </cell>
          <cell r="U74">
            <v>4</v>
          </cell>
          <cell r="V74">
            <v>245</v>
          </cell>
          <cell r="W74">
            <v>780</v>
          </cell>
          <cell r="X74">
            <v>0</v>
          </cell>
          <cell r="Y74">
            <v>0</v>
          </cell>
          <cell r="Z74">
            <v>1025</v>
          </cell>
          <cell r="AA74">
            <v>0</v>
          </cell>
          <cell r="AB74">
            <v>0</v>
          </cell>
          <cell r="AC74">
            <v>258</v>
          </cell>
          <cell r="AD74">
            <v>5344</v>
          </cell>
          <cell r="AE74">
            <v>50</v>
          </cell>
          <cell r="AF74">
            <v>0</v>
          </cell>
          <cell r="AG74">
            <v>0</v>
          </cell>
          <cell r="AH74">
            <v>36</v>
          </cell>
          <cell r="AI74">
            <v>0</v>
          </cell>
          <cell r="AJ74">
            <v>0</v>
          </cell>
          <cell r="AK74">
            <v>86</v>
          </cell>
          <cell r="AL74">
            <v>127</v>
          </cell>
          <cell r="AM74">
            <v>0</v>
          </cell>
          <cell r="AN74">
            <v>0</v>
          </cell>
          <cell r="AO74">
            <v>0</v>
          </cell>
          <cell r="AP74">
            <v>0</v>
          </cell>
          <cell r="AQ74">
            <v>0</v>
          </cell>
          <cell r="AR74">
            <v>0</v>
          </cell>
          <cell r="AS74">
            <v>151</v>
          </cell>
          <cell r="AT74">
            <v>0</v>
          </cell>
          <cell r="AU74">
            <v>0</v>
          </cell>
          <cell r="AV74">
            <v>0</v>
          </cell>
          <cell r="AW74">
            <v>345</v>
          </cell>
          <cell r="AX74">
            <v>496</v>
          </cell>
          <cell r="AY74">
            <v>709</v>
          </cell>
          <cell r="AZ74">
            <v>0</v>
          </cell>
          <cell r="BA74">
            <v>6053</v>
          </cell>
          <cell r="BB74">
            <v>0</v>
          </cell>
          <cell r="BC74">
            <v>937</v>
          </cell>
          <cell r="BD74">
            <v>0</v>
          </cell>
          <cell r="BE74">
            <v>937</v>
          </cell>
          <cell r="BF74">
            <v>0</v>
          </cell>
          <cell r="BG74">
            <v>0</v>
          </cell>
          <cell r="BH74">
            <v>0</v>
          </cell>
          <cell r="BI74">
            <v>0</v>
          </cell>
          <cell r="BJ74">
            <v>0</v>
          </cell>
          <cell r="BK74">
            <v>0</v>
          </cell>
          <cell r="BL74">
            <v>170</v>
          </cell>
          <cell r="BM74">
            <v>0</v>
          </cell>
          <cell r="BN74">
            <v>1349</v>
          </cell>
          <cell r="BO74">
            <v>1179</v>
          </cell>
          <cell r="BP74">
            <v>0</v>
          </cell>
          <cell r="BQ74">
            <v>421</v>
          </cell>
          <cell r="BR74">
            <v>11</v>
          </cell>
          <cell r="BS74">
            <v>0</v>
          </cell>
          <cell r="BT74">
            <v>1</v>
          </cell>
          <cell r="BU74">
            <v>25</v>
          </cell>
          <cell r="BV74">
            <v>0</v>
          </cell>
          <cell r="BW74">
            <v>0</v>
          </cell>
          <cell r="BX74">
            <v>0</v>
          </cell>
          <cell r="BY74">
            <v>0</v>
          </cell>
          <cell r="BZ74">
            <v>0</v>
          </cell>
          <cell r="CA74">
            <v>0</v>
          </cell>
          <cell r="CB74">
            <v>2744</v>
          </cell>
          <cell r="CC74">
            <v>0</v>
          </cell>
          <cell r="CD74">
            <v>0</v>
          </cell>
          <cell r="CE74">
            <v>0</v>
          </cell>
          <cell r="CF74">
            <v>0</v>
          </cell>
          <cell r="CG74">
            <v>0</v>
          </cell>
          <cell r="CH74">
            <v>0</v>
          </cell>
          <cell r="CI74">
            <v>0</v>
          </cell>
          <cell r="CJ74">
            <v>896</v>
          </cell>
          <cell r="CK74">
            <v>3</v>
          </cell>
          <cell r="CL74">
            <v>0</v>
          </cell>
          <cell r="CM74">
            <v>0</v>
          </cell>
          <cell r="CN74">
            <v>0</v>
          </cell>
          <cell r="CO74">
            <v>0</v>
          </cell>
          <cell r="CP74">
            <v>0</v>
          </cell>
          <cell r="CQ74">
            <v>899</v>
          </cell>
          <cell r="CR74">
            <v>3643</v>
          </cell>
          <cell r="CS74">
            <v>0</v>
          </cell>
          <cell r="CT74">
            <v>100</v>
          </cell>
          <cell r="CU74">
            <v>0</v>
          </cell>
          <cell r="CV74">
            <v>25</v>
          </cell>
          <cell r="CW74">
            <v>0</v>
          </cell>
          <cell r="CX74">
            <v>0</v>
          </cell>
          <cell r="CY74">
            <v>0</v>
          </cell>
          <cell r="CZ74">
            <v>0</v>
          </cell>
          <cell r="DA74">
            <v>0</v>
          </cell>
          <cell r="DB74">
            <v>0</v>
          </cell>
          <cell r="DC74">
            <v>0</v>
          </cell>
          <cell r="DD74">
            <v>0</v>
          </cell>
          <cell r="DE74">
            <v>2285</v>
          </cell>
          <cell r="DF74">
            <v>2285</v>
          </cell>
          <cell r="DG74">
            <v>0</v>
          </cell>
          <cell r="DH74">
            <v>2410</v>
          </cell>
          <cell r="DI74">
            <v>6053</v>
          </cell>
          <cell r="DJ74">
            <v>0</v>
          </cell>
          <cell r="DK74">
            <v>0</v>
          </cell>
          <cell r="DL74">
            <v>100</v>
          </cell>
          <cell r="DM74">
            <v>0</v>
          </cell>
          <cell r="DN74">
            <v>25</v>
          </cell>
          <cell r="DO74">
            <v>2285</v>
          </cell>
          <cell r="DP74">
            <v>0</v>
          </cell>
          <cell r="DQ74">
            <v>50</v>
          </cell>
          <cell r="DR74">
            <v>0</v>
          </cell>
          <cell r="DS74">
            <v>0</v>
          </cell>
          <cell r="DT74">
            <v>36</v>
          </cell>
          <cell r="DU74">
            <v>0</v>
          </cell>
          <cell r="DV74">
            <v>66</v>
          </cell>
          <cell r="DW74">
            <v>61</v>
          </cell>
          <cell r="DX74">
            <v>0</v>
          </cell>
          <cell r="DY74">
            <v>0</v>
          </cell>
          <cell r="DZ74">
            <v>0</v>
          </cell>
          <cell r="EA74">
            <v>0</v>
          </cell>
          <cell r="EB74">
            <v>0</v>
          </cell>
          <cell r="EC74">
            <v>0</v>
          </cell>
          <cell r="ED74">
            <v>0</v>
          </cell>
          <cell r="EE74">
            <v>245</v>
          </cell>
          <cell r="EF74">
            <v>323</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t="str">
            <v>F</v>
          </cell>
          <cell r="EY74" t="str">
            <v>Software Group</v>
          </cell>
          <cell r="EZ74">
            <v>1</v>
          </cell>
          <cell r="FA74">
            <v>1</v>
          </cell>
          <cell r="FB74">
            <v>0</v>
          </cell>
          <cell r="FC74">
            <v>0</v>
          </cell>
          <cell r="FD74">
            <v>0</v>
          </cell>
          <cell r="FE74">
            <v>0</v>
          </cell>
          <cell r="FH74">
            <v>2077</v>
          </cell>
          <cell r="FI74">
            <v>230</v>
          </cell>
          <cell r="FJ74">
            <v>177</v>
          </cell>
          <cell r="FK74">
            <v>177</v>
          </cell>
          <cell r="FL74">
            <v>104</v>
          </cell>
          <cell r="FM74">
            <v>3870</v>
          </cell>
          <cell r="FN74">
            <v>443</v>
          </cell>
          <cell r="FO74">
            <v>389</v>
          </cell>
          <cell r="FP74">
            <v>389</v>
          </cell>
          <cell r="FQ74">
            <v>227</v>
          </cell>
          <cell r="FR74">
            <v>364</v>
          </cell>
          <cell r="FS74">
            <v>1713</v>
          </cell>
          <cell r="FT74">
            <v>516</v>
          </cell>
          <cell r="FU74">
            <v>3354</v>
          </cell>
        </row>
        <row r="75">
          <cell r="A75" t="str">
            <v>00990</v>
          </cell>
          <cell r="B75" t="str">
            <v>プ  ロ  技</v>
          </cell>
          <cell r="C75" t="str">
            <v>(株)富士通プログラム技研</v>
          </cell>
          <cell r="D75" t="str">
            <v>Fujitsu Program Laboratories Ltd.</v>
          </cell>
          <cell r="E75">
            <v>1</v>
          </cell>
          <cell r="F75">
            <v>0</v>
          </cell>
          <cell r="G75">
            <v>1</v>
          </cell>
          <cell r="H75">
            <v>385</v>
          </cell>
          <cell r="I75">
            <v>0</v>
          </cell>
          <cell r="J75">
            <v>1177</v>
          </cell>
          <cell r="K75">
            <v>-7</v>
          </cell>
          <cell r="L75">
            <v>0</v>
          </cell>
          <cell r="M75">
            <v>0</v>
          </cell>
          <cell r="N75">
            <v>0</v>
          </cell>
          <cell r="O75">
            <v>0</v>
          </cell>
          <cell r="P75">
            <v>0</v>
          </cell>
          <cell r="Q75">
            <v>0</v>
          </cell>
          <cell r="R75">
            <v>0</v>
          </cell>
          <cell r="S75">
            <v>0</v>
          </cell>
          <cell r="T75">
            <v>0</v>
          </cell>
          <cell r="U75">
            <v>1</v>
          </cell>
          <cell r="V75">
            <v>0</v>
          </cell>
          <cell r="W75">
            <v>419</v>
          </cell>
          <cell r="X75">
            <v>0</v>
          </cell>
          <cell r="Y75">
            <v>0</v>
          </cell>
          <cell r="Z75">
            <v>419</v>
          </cell>
          <cell r="AA75">
            <v>0</v>
          </cell>
          <cell r="AB75">
            <v>0</v>
          </cell>
          <cell r="AC75">
            <v>63</v>
          </cell>
          <cell r="AD75">
            <v>2039</v>
          </cell>
          <cell r="AE75">
            <v>17</v>
          </cell>
          <cell r="AF75">
            <v>0</v>
          </cell>
          <cell r="AG75">
            <v>0</v>
          </cell>
          <cell r="AH75">
            <v>40</v>
          </cell>
          <cell r="AI75">
            <v>0</v>
          </cell>
          <cell r="AJ75">
            <v>0</v>
          </cell>
          <cell r="AK75">
            <v>57</v>
          </cell>
          <cell r="AL75">
            <v>36</v>
          </cell>
          <cell r="AM75">
            <v>0</v>
          </cell>
          <cell r="AN75">
            <v>0</v>
          </cell>
          <cell r="AO75">
            <v>0</v>
          </cell>
          <cell r="AP75">
            <v>0</v>
          </cell>
          <cell r="AQ75">
            <v>0</v>
          </cell>
          <cell r="AR75">
            <v>0</v>
          </cell>
          <cell r="AS75">
            <v>60</v>
          </cell>
          <cell r="AT75">
            <v>0</v>
          </cell>
          <cell r="AU75">
            <v>0</v>
          </cell>
          <cell r="AV75">
            <v>0</v>
          </cell>
          <cell r="AW75">
            <v>143</v>
          </cell>
          <cell r="AX75">
            <v>203</v>
          </cell>
          <cell r="AY75">
            <v>296</v>
          </cell>
          <cell r="AZ75">
            <v>0</v>
          </cell>
          <cell r="BA75">
            <v>2335</v>
          </cell>
          <cell r="BB75">
            <v>0</v>
          </cell>
          <cell r="BC75">
            <v>226</v>
          </cell>
          <cell r="BD75">
            <v>2</v>
          </cell>
          <cell r="BE75">
            <v>224</v>
          </cell>
          <cell r="BF75">
            <v>0</v>
          </cell>
          <cell r="BG75">
            <v>0</v>
          </cell>
          <cell r="BH75">
            <v>0</v>
          </cell>
          <cell r="BI75">
            <v>0</v>
          </cell>
          <cell r="BJ75">
            <v>0</v>
          </cell>
          <cell r="BK75">
            <v>0</v>
          </cell>
          <cell r="BL75">
            <v>59</v>
          </cell>
          <cell r="BM75">
            <v>0</v>
          </cell>
          <cell r="BN75">
            <v>497</v>
          </cell>
          <cell r="BO75">
            <v>438</v>
          </cell>
          <cell r="BP75">
            <v>0</v>
          </cell>
          <cell r="BQ75">
            <v>50</v>
          </cell>
          <cell r="BR75">
            <v>7</v>
          </cell>
          <cell r="BS75">
            <v>0</v>
          </cell>
          <cell r="BT75">
            <v>0</v>
          </cell>
          <cell r="BU75">
            <v>13</v>
          </cell>
          <cell r="BV75">
            <v>0</v>
          </cell>
          <cell r="BW75">
            <v>0</v>
          </cell>
          <cell r="BX75">
            <v>0</v>
          </cell>
          <cell r="BY75">
            <v>0</v>
          </cell>
          <cell r="BZ75">
            <v>0</v>
          </cell>
          <cell r="CA75">
            <v>0</v>
          </cell>
          <cell r="CB75">
            <v>793</v>
          </cell>
          <cell r="CC75">
            <v>0</v>
          </cell>
          <cell r="CD75">
            <v>0</v>
          </cell>
          <cell r="CE75">
            <v>0</v>
          </cell>
          <cell r="CF75">
            <v>0</v>
          </cell>
          <cell r="CG75">
            <v>0</v>
          </cell>
          <cell r="CH75">
            <v>0</v>
          </cell>
          <cell r="CI75">
            <v>0</v>
          </cell>
          <cell r="CJ75">
            <v>448</v>
          </cell>
          <cell r="CK75">
            <v>0</v>
          </cell>
          <cell r="CL75">
            <v>0</v>
          </cell>
          <cell r="CM75">
            <v>0</v>
          </cell>
          <cell r="CN75">
            <v>0</v>
          </cell>
          <cell r="CO75">
            <v>0</v>
          </cell>
          <cell r="CP75">
            <v>0</v>
          </cell>
          <cell r="CQ75">
            <v>448</v>
          </cell>
          <cell r="CR75">
            <v>1241</v>
          </cell>
          <cell r="CS75">
            <v>0</v>
          </cell>
          <cell r="CT75">
            <v>100</v>
          </cell>
          <cell r="CU75">
            <v>0</v>
          </cell>
          <cell r="CV75">
            <v>25</v>
          </cell>
          <cell r="CW75">
            <v>0</v>
          </cell>
          <cell r="CX75">
            <v>0</v>
          </cell>
          <cell r="CY75">
            <v>0</v>
          </cell>
          <cell r="CZ75">
            <v>0</v>
          </cell>
          <cell r="DA75">
            <v>0</v>
          </cell>
          <cell r="DB75">
            <v>0</v>
          </cell>
          <cell r="DC75">
            <v>0</v>
          </cell>
          <cell r="DD75">
            <v>0</v>
          </cell>
          <cell r="DE75">
            <v>969</v>
          </cell>
          <cell r="DF75">
            <v>969</v>
          </cell>
          <cell r="DG75">
            <v>0</v>
          </cell>
          <cell r="DH75">
            <v>1094</v>
          </cell>
          <cell r="DI75">
            <v>2335</v>
          </cell>
          <cell r="DJ75">
            <v>0</v>
          </cell>
          <cell r="DK75">
            <v>0</v>
          </cell>
          <cell r="DL75">
            <v>100</v>
          </cell>
          <cell r="DM75">
            <v>0</v>
          </cell>
          <cell r="DN75">
            <v>25</v>
          </cell>
          <cell r="DO75">
            <v>969</v>
          </cell>
          <cell r="DP75">
            <v>0</v>
          </cell>
          <cell r="DQ75">
            <v>17</v>
          </cell>
          <cell r="DR75">
            <v>0</v>
          </cell>
          <cell r="DS75">
            <v>0</v>
          </cell>
          <cell r="DT75">
            <v>40</v>
          </cell>
          <cell r="DU75">
            <v>0</v>
          </cell>
          <cell r="DV75">
            <v>34</v>
          </cell>
          <cell r="DW75">
            <v>2</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t="str">
            <v>D</v>
          </cell>
          <cell r="EY75" t="str">
            <v>Computer Systems Group</v>
          </cell>
          <cell r="EZ75">
            <v>1</v>
          </cell>
          <cell r="FA75">
            <v>1</v>
          </cell>
          <cell r="FB75">
            <v>0</v>
          </cell>
          <cell r="FC75">
            <v>0</v>
          </cell>
          <cell r="FD75">
            <v>0</v>
          </cell>
          <cell r="FE75">
            <v>0</v>
          </cell>
          <cell r="FH75">
            <v>867</v>
          </cell>
          <cell r="FI75">
            <v>29</v>
          </cell>
          <cell r="FJ75">
            <v>3</v>
          </cell>
          <cell r="FK75">
            <v>3</v>
          </cell>
          <cell r="FL75">
            <v>3</v>
          </cell>
          <cell r="FM75">
            <v>1216</v>
          </cell>
          <cell r="FN75">
            <v>62</v>
          </cell>
          <cell r="FO75">
            <v>36</v>
          </cell>
          <cell r="FP75">
            <v>36</v>
          </cell>
          <cell r="FQ75">
            <v>19</v>
          </cell>
          <cell r="FR75">
            <v>52</v>
          </cell>
          <cell r="FS75">
            <v>815</v>
          </cell>
          <cell r="FT75">
            <v>8</v>
          </cell>
          <cell r="FU75">
            <v>1208</v>
          </cell>
        </row>
        <row r="76">
          <cell r="A76" t="str">
            <v>01000</v>
          </cell>
          <cell r="B76" t="str">
            <v>関中ネット</v>
          </cell>
          <cell r="C76" t="str">
            <v>富士通関西中部ネットテック(株)</v>
          </cell>
          <cell r="D76" t="str">
            <v>Fujitsu Kansai-Chubu Net-Tech Ltd.</v>
          </cell>
          <cell r="E76">
            <v>6</v>
          </cell>
          <cell r="F76">
            <v>0</v>
          </cell>
          <cell r="G76">
            <v>6</v>
          </cell>
          <cell r="H76">
            <v>0</v>
          </cell>
          <cell r="I76">
            <v>0</v>
          </cell>
          <cell r="J76">
            <v>3042</v>
          </cell>
          <cell r="K76">
            <v>-6</v>
          </cell>
          <cell r="L76">
            <v>0</v>
          </cell>
          <cell r="M76">
            <v>0</v>
          </cell>
          <cell r="N76">
            <v>0</v>
          </cell>
          <cell r="O76">
            <v>0</v>
          </cell>
          <cell r="P76">
            <v>0</v>
          </cell>
          <cell r="Q76">
            <v>0</v>
          </cell>
          <cell r="R76">
            <v>0</v>
          </cell>
          <cell r="S76">
            <v>4</v>
          </cell>
          <cell r="T76">
            <v>4</v>
          </cell>
          <cell r="U76">
            <v>2</v>
          </cell>
          <cell r="V76">
            <v>72</v>
          </cell>
          <cell r="W76">
            <v>707</v>
          </cell>
          <cell r="X76">
            <v>0</v>
          </cell>
          <cell r="Y76">
            <v>0</v>
          </cell>
          <cell r="Z76">
            <v>779</v>
          </cell>
          <cell r="AA76">
            <v>0</v>
          </cell>
          <cell r="AB76">
            <v>0</v>
          </cell>
          <cell r="AC76">
            <v>105</v>
          </cell>
          <cell r="AD76">
            <v>3932</v>
          </cell>
          <cell r="AE76">
            <v>58</v>
          </cell>
          <cell r="AF76">
            <v>0</v>
          </cell>
          <cell r="AG76">
            <v>0</v>
          </cell>
          <cell r="AH76">
            <v>373</v>
          </cell>
          <cell r="AI76">
            <v>0</v>
          </cell>
          <cell r="AJ76">
            <v>0</v>
          </cell>
          <cell r="AK76">
            <v>431</v>
          </cell>
          <cell r="AL76">
            <v>94</v>
          </cell>
          <cell r="AM76">
            <v>0</v>
          </cell>
          <cell r="AN76">
            <v>0</v>
          </cell>
          <cell r="AO76">
            <v>0</v>
          </cell>
          <cell r="AP76">
            <v>5</v>
          </cell>
          <cell r="AQ76">
            <v>0</v>
          </cell>
          <cell r="AR76">
            <v>0</v>
          </cell>
          <cell r="AS76">
            <v>244</v>
          </cell>
          <cell r="AT76">
            <v>0</v>
          </cell>
          <cell r="AU76">
            <v>0</v>
          </cell>
          <cell r="AV76">
            <v>0</v>
          </cell>
          <cell r="AW76">
            <v>305</v>
          </cell>
          <cell r="AX76">
            <v>554</v>
          </cell>
          <cell r="AY76">
            <v>1079</v>
          </cell>
          <cell r="AZ76">
            <v>0</v>
          </cell>
          <cell r="BA76">
            <v>5011</v>
          </cell>
          <cell r="BB76">
            <v>0</v>
          </cell>
          <cell r="BC76">
            <v>1685</v>
          </cell>
          <cell r="BD76">
            <v>0</v>
          </cell>
          <cell r="BE76">
            <v>1685</v>
          </cell>
          <cell r="BF76">
            <v>0</v>
          </cell>
          <cell r="BG76">
            <v>41</v>
          </cell>
          <cell r="BH76">
            <v>41</v>
          </cell>
          <cell r="BI76">
            <v>0</v>
          </cell>
          <cell r="BJ76">
            <v>0</v>
          </cell>
          <cell r="BK76">
            <v>0</v>
          </cell>
          <cell r="BL76">
            <v>0</v>
          </cell>
          <cell r="BM76">
            <v>0</v>
          </cell>
          <cell r="BN76">
            <v>916</v>
          </cell>
          <cell r="BO76">
            <v>916</v>
          </cell>
          <cell r="BP76">
            <v>0</v>
          </cell>
          <cell r="BQ76">
            <v>29</v>
          </cell>
          <cell r="BR76">
            <v>14</v>
          </cell>
          <cell r="BS76">
            <v>0</v>
          </cell>
          <cell r="BT76">
            <v>28</v>
          </cell>
          <cell r="BU76">
            <v>0</v>
          </cell>
          <cell r="BV76">
            <v>0</v>
          </cell>
          <cell r="BW76">
            <v>0</v>
          </cell>
          <cell r="BX76">
            <v>0</v>
          </cell>
          <cell r="BY76">
            <v>0</v>
          </cell>
          <cell r="BZ76">
            <v>0</v>
          </cell>
          <cell r="CA76">
            <v>0</v>
          </cell>
          <cell r="CB76">
            <v>2713</v>
          </cell>
          <cell r="CC76">
            <v>0</v>
          </cell>
          <cell r="CD76">
            <v>0</v>
          </cell>
          <cell r="CE76">
            <v>0</v>
          </cell>
          <cell r="CF76">
            <v>0</v>
          </cell>
          <cell r="CG76">
            <v>0</v>
          </cell>
          <cell r="CH76">
            <v>0</v>
          </cell>
          <cell r="CI76">
            <v>0</v>
          </cell>
          <cell r="CJ76">
            <v>988</v>
          </cell>
          <cell r="CK76">
            <v>11</v>
          </cell>
          <cell r="CL76">
            <v>0</v>
          </cell>
          <cell r="CM76">
            <v>0</v>
          </cell>
          <cell r="CN76">
            <v>0</v>
          </cell>
          <cell r="CO76">
            <v>0</v>
          </cell>
          <cell r="CP76">
            <v>0</v>
          </cell>
          <cell r="CQ76">
            <v>999</v>
          </cell>
          <cell r="CR76">
            <v>3712</v>
          </cell>
          <cell r="CS76">
            <v>0</v>
          </cell>
          <cell r="CT76">
            <v>200</v>
          </cell>
          <cell r="CU76">
            <v>0</v>
          </cell>
          <cell r="CV76">
            <v>45</v>
          </cell>
          <cell r="CW76">
            <v>0</v>
          </cell>
          <cell r="CX76">
            <v>0</v>
          </cell>
          <cell r="CY76">
            <v>0</v>
          </cell>
          <cell r="CZ76">
            <v>0</v>
          </cell>
          <cell r="DA76">
            <v>0</v>
          </cell>
          <cell r="DB76">
            <v>0</v>
          </cell>
          <cell r="DC76">
            <v>0</v>
          </cell>
          <cell r="DD76">
            <v>0</v>
          </cell>
          <cell r="DE76">
            <v>1054</v>
          </cell>
          <cell r="DF76">
            <v>1054</v>
          </cell>
          <cell r="DG76">
            <v>0</v>
          </cell>
          <cell r="DH76">
            <v>1299</v>
          </cell>
          <cell r="DI76">
            <v>5011</v>
          </cell>
          <cell r="DJ76">
            <v>0</v>
          </cell>
          <cell r="DK76">
            <v>0</v>
          </cell>
          <cell r="DL76">
            <v>200</v>
          </cell>
          <cell r="DM76">
            <v>0</v>
          </cell>
          <cell r="DN76">
            <v>45</v>
          </cell>
          <cell r="DO76">
            <v>1054</v>
          </cell>
          <cell r="DP76">
            <v>0</v>
          </cell>
          <cell r="DQ76">
            <v>58</v>
          </cell>
          <cell r="DR76">
            <v>0</v>
          </cell>
          <cell r="DS76">
            <v>0</v>
          </cell>
          <cell r="DT76">
            <v>373</v>
          </cell>
          <cell r="DU76">
            <v>0</v>
          </cell>
          <cell r="DV76">
            <v>89</v>
          </cell>
          <cell r="DW76">
            <v>5</v>
          </cell>
          <cell r="DX76">
            <v>0</v>
          </cell>
          <cell r="DY76">
            <v>0</v>
          </cell>
          <cell r="DZ76">
            <v>0</v>
          </cell>
          <cell r="EA76">
            <v>0</v>
          </cell>
          <cell r="EB76">
            <v>0</v>
          </cell>
          <cell r="EC76">
            <v>0</v>
          </cell>
          <cell r="ED76">
            <v>0</v>
          </cell>
          <cell r="EE76">
            <v>50</v>
          </cell>
          <cell r="EF76">
            <v>0</v>
          </cell>
          <cell r="EG76">
            <v>0</v>
          </cell>
          <cell r="EH76">
            <v>0</v>
          </cell>
          <cell r="EI76">
            <v>41</v>
          </cell>
          <cell r="EJ76">
            <v>0</v>
          </cell>
          <cell r="EK76">
            <v>0</v>
          </cell>
          <cell r="EL76">
            <v>0</v>
          </cell>
          <cell r="EM76">
            <v>0</v>
          </cell>
          <cell r="EN76">
            <v>0</v>
          </cell>
          <cell r="EO76">
            <v>0</v>
          </cell>
          <cell r="EP76">
            <v>5</v>
          </cell>
          <cell r="EQ76">
            <v>0</v>
          </cell>
          <cell r="ER76">
            <v>0</v>
          </cell>
          <cell r="ES76">
            <v>0</v>
          </cell>
          <cell r="ET76">
            <v>0</v>
          </cell>
          <cell r="EU76">
            <v>0</v>
          </cell>
          <cell r="EV76">
            <v>0</v>
          </cell>
          <cell r="EW76">
            <v>0</v>
          </cell>
          <cell r="EX76" t="str">
            <v>B</v>
          </cell>
          <cell r="EY76" t="str">
            <v>Transport Systems Group</v>
          </cell>
          <cell r="EZ76">
            <v>1</v>
          </cell>
          <cell r="FA76">
            <v>1</v>
          </cell>
          <cell r="FB76">
            <v>0</v>
          </cell>
          <cell r="FC76">
            <v>0</v>
          </cell>
          <cell r="FD76">
            <v>0</v>
          </cell>
          <cell r="FE76">
            <v>0</v>
          </cell>
          <cell r="FH76">
            <v>2254</v>
          </cell>
          <cell r="FI76">
            <v>57</v>
          </cell>
          <cell r="FJ76">
            <v>-5</v>
          </cell>
          <cell r="FK76">
            <v>-5</v>
          </cell>
          <cell r="FL76">
            <v>-1</v>
          </cell>
          <cell r="FM76">
            <v>2560</v>
          </cell>
          <cell r="FN76">
            <v>79</v>
          </cell>
          <cell r="FO76">
            <v>14</v>
          </cell>
          <cell r="FP76">
            <v>14</v>
          </cell>
          <cell r="FQ76">
            <v>4</v>
          </cell>
          <cell r="FR76">
            <v>53</v>
          </cell>
          <cell r="FS76">
            <v>2201</v>
          </cell>
          <cell r="FT76">
            <v>321</v>
          </cell>
          <cell r="FU76">
            <v>2239</v>
          </cell>
        </row>
        <row r="77">
          <cell r="A77" t="str">
            <v>01020</v>
          </cell>
          <cell r="B77" t="str">
            <v>中国システ</v>
          </cell>
          <cell r="C77" t="str">
            <v>(株)富士通中国システムズ</v>
          </cell>
          <cell r="D77" t="str">
            <v>Fujitsu Chugoku Systems Ltd.</v>
          </cell>
          <cell r="E77">
            <v>21</v>
          </cell>
          <cell r="F77">
            <v>0</v>
          </cell>
          <cell r="G77">
            <v>21</v>
          </cell>
          <cell r="H77">
            <v>1288</v>
          </cell>
          <cell r="I77">
            <v>7</v>
          </cell>
          <cell r="J77">
            <v>6722</v>
          </cell>
          <cell r="K77">
            <v>-12</v>
          </cell>
          <cell r="L77">
            <v>0</v>
          </cell>
          <cell r="M77">
            <v>0</v>
          </cell>
          <cell r="N77">
            <v>0</v>
          </cell>
          <cell r="O77">
            <v>0</v>
          </cell>
          <cell r="P77">
            <v>0</v>
          </cell>
          <cell r="Q77">
            <v>0</v>
          </cell>
          <cell r="R77">
            <v>0</v>
          </cell>
          <cell r="S77">
            <v>2</v>
          </cell>
          <cell r="T77">
            <v>2</v>
          </cell>
          <cell r="U77">
            <v>16</v>
          </cell>
          <cell r="V77">
            <v>229</v>
          </cell>
          <cell r="W77">
            <v>437</v>
          </cell>
          <cell r="X77">
            <v>0</v>
          </cell>
          <cell r="Y77">
            <v>0</v>
          </cell>
          <cell r="Z77">
            <v>666</v>
          </cell>
          <cell r="AA77">
            <v>0</v>
          </cell>
          <cell r="AB77">
            <v>0</v>
          </cell>
          <cell r="AC77">
            <v>168</v>
          </cell>
          <cell r="AD77">
            <v>8878</v>
          </cell>
          <cell r="AE77">
            <v>52</v>
          </cell>
          <cell r="AF77">
            <v>0</v>
          </cell>
          <cell r="AG77">
            <v>0</v>
          </cell>
          <cell r="AH77">
            <v>63</v>
          </cell>
          <cell r="AI77">
            <v>0</v>
          </cell>
          <cell r="AJ77">
            <v>0</v>
          </cell>
          <cell r="AK77">
            <v>115</v>
          </cell>
          <cell r="AL77">
            <v>23</v>
          </cell>
          <cell r="AM77">
            <v>0</v>
          </cell>
          <cell r="AN77">
            <v>0</v>
          </cell>
          <cell r="AO77">
            <v>3</v>
          </cell>
          <cell r="AP77">
            <v>2</v>
          </cell>
          <cell r="AQ77">
            <v>0</v>
          </cell>
          <cell r="AR77">
            <v>0</v>
          </cell>
          <cell r="AS77">
            <v>165</v>
          </cell>
          <cell r="AT77">
            <v>0</v>
          </cell>
          <cell r="AU77">
            <v>0</v>
          </cell>
          <cell r="AV77">
            <v>0</v>
          </cell>
          <cell r="AW77">
            <v>267</v>
          </cell>
          <cell r="AX77">
            <v>437</v>
          </cell>
          <cell r="AY77">
            <v>575</v>
          </cell>
          <cell r="AZ77">
            <v>0</v>
          </cell>
          <cell r="BA77">
            <v>9453</v>
          </cell>
          <cell r="BB77">
            <v>0</v>
          </cell>
          <cell r="BC77">
            <v>4137</v>
          </cell>
          <cell r="BD77">
            <v>0</v>
          </cell>
          <cell r="BE77">
            <v>4137</v>
          </cell>
          <cell r="BF77">
            <v>0</v>
          </cell>
          <cell r="BG77">
            <v>0</v>
          </cell>
          <cell r="BH77">
            <v>0</v>
          </cell>
          <cell r="BI77">
            <v>0</v>
          </cell>
          <cell r="BJ77">
            <v>0</v>
          </cell>
          <cell r="BK77">
            <v>0</v>
          </cell>
          <cell r="BL77">
            <v>102</v>
          </cell>
          <cell r="BM77">
            <v>0</v>
          </cell>
          <cell r="BN77">
            <v>757</v>
          </cell>
          <cell r="BO77">
            <v>655</v>
          </cell>
          <cell r="BP77">
            <v>0</v>
          </cell>
          <cell r="BQ77">
            <v>559</v>
          </cell>
          <cell r="BR77">
            <v>9</v>
          </cell>
          <cell r="BS77">
            <v>20</v>
          </cell>
          <cell r="BT77">
            <v>25</v>
          </cell>
          <cell r="BU77">
            <v>0</v>
          </cell>
          <cell r="BV77">
            <v>0</v>
          </cell>
          <cell r="BW77">
            <v>0</v>
          </cell>
          <cell r="BX77">
            <v>0</v>
          </cell>
          <cell r="BY77">
            <v>0</v>
          </cell>
          <cell r="BZ77">
            <v>0</v>
          </cell>
          <cell r="CA77">
            <v>0</v>
          </cell>
          <cell r="CB77">
            <v>5507</v>
          </cell>
          <cell r="CC77">
            <v>0</v>
          </cell>
          <cell r="CD77">
            <v>0</v>
          </cell>
          <cell r="CE77">
            <v>0</v>
          </cell>
          <cell r="CF77">
            <v>0</v>
          </cell>
          <cell r="CG77">
            <v>0</v>
          </cell>
          <cell r="CH77">
            <v>0</v>
          </cell>
          <cell r="CI77">
            <v>0</v>
          </cell>
          <cell r="CJ77">
            <v>788</v>
          </cell>
          <cell r="CK77">
            <v>0</v>
          </cell>
          <cell r="CL77">
            <v>0</v>
          </cell>
          <cell r="CM77">
            <v>0</v>
          </cell>
          <cell r="CN77">
            <v>0</v>
          </cell>
          <cell r="CO77">
            <v>0</v>
          </cell>
          <cell r="CP77">
            <v>0</v>
          </cell>
          <cell r="CQ77">
            <v>788</v>
          </cell>
          <cell r="CR77">
            <v>6295</v>
          </cell>
          <cell r="CS77">
            <v>0</v>
          </cell>
          <cell r="CT77">
            <v>310</v>
          </cell>
          <cell r="CU77">
            <v>0</v>
          </cell>
          <cell r="CV77">
            <v>77</v>
          </cell>
          <cell r="CW77">
            <v>0</v>
          </cell>
          <cell r="CX77">
            <v>0</v>
          </cell>
          <cell r="CY77">
            <v>0</v>
          </cell>
          <cell r="CZ77">
            <v>0</v>
          </cell>
          <cell r="DA77">
            <v>0</v>
          </cell>
          <cell r="DB77">
            <v>0</v>
          </cell>
          <cell r="DC77">
            <v>0</v>
          </cell>
          <cell r="DD77">
            <v>0</v>
          </cell>
          <cell r="DE77">
            <v>2771</v>
          </cell>
          <cell r="DF77">
            <v>2771</v>
          </cell>
          <cell r="DG77">
            <v>0</v>
          </cell>
          <cell r="DH77">
            <v>3158</v>
          </cell>
          <cell r="DI77">
            <v>9453</v>
          </cell>
          <cell r="DJ77">
            <v>0</v>
          </cell>
          <cell r="DK77">
            <v>0</v>
          </cell>
          <cell r="DL77">
            <v>310</v>
          </cell>
          <cell r="DM77">
            <v>0</v>
          </cell>
          <cell r="DN77">
            <v>77</v>
          </cell>
          <cell r="DO77">
            <v>2771</v>
          </cell>
          <cell r="DP77">
            <v>0</v>
          </cell>
          <cell r="DQ77">
            <v>52</v>
          </cell>
          <cell r="DR77">
            <v>0</v>
          </cell>
          <cell r="DS77">
            <v>0</v>
          </cell>
          <cell r="DT77">
            <v>63</v>
          </cell>
          <cell r="DU77">
            <v>0</v>
          </cell>
          <cell r="DV77">
            <v>13</v>
          </cell>
          <cell r="DW77">
            <v>10</v>
          </cell>
          <cell r="DX77">
            <v>0</v>
          </cell>
          <cell r="DY77">
            <v>0</v>
          </cell>
          <cell r="DZ77">
            <v>0</v>
          </cell>
          <cell r="EA77">
            <v>0</v>
          </cell>
          <cell r="EB77">
            <v>0</v>
          </cell>
          <cell r="EC77">
            <v>0</v>
          </cell>
          <cell r="ED77">
            <v>0</v>
          </cell>
          <cell r="EE77">
            <v>86</v>
          </cell>
          <cell r="EF77">
            <v>3</v>
          </cell>
          <cell r="EG77">
            <v>0</v>
          </cell>
          <cell r="EH77">
            <v>0</v>
          </cell>
          <cell r="EI77">
            <v>0</v>
          </cell>
          <cell r="EJ77">
            <v>0</v>
          </cell>
          <cell r="EK77">
            <v>0</v>
          </cell>
          <cell r="EL77">
            <v>0</v>
          </cell>
          <cell r="EM77">
            <v>0</v>
          </cell>
          <cell r="EN77">
            <v>0</v>
          </cell>
          <cell r="EO77">
            <v>0</v>
          </cell>
          <cell r="EP77">
            <v>2</v>
          </cell>
          <cell r="EQ77">
            <v>0</v>
          </cell>
          <cell r="ER77">
            <v>0</v>
          </cell>
          <cell r="ES77">
            <v>0</v>
          </cell>
          <cell r="ET77">
            <v>0</v>
          </cell>
          <cell r="EU77">
            <v>0</v>
          </cell>
          <cell r="EV77">
            <v>0</v>
          </cell>
          <cell r="EW77">
            <v>3</v>
          </cell>
          <cell r="EX77" t="str">
            <v>K</v>
          </cell>
          <cell r="EY77" t="str">
            <v>Solutions Group</v>
          </cell>
          <cell r="EZ77">
            <v>1</v>
          </cell>
          <cell r="FA77">
            <v>1</v>
          </cell>
          <cell r="FB77">
            <v>0</v>
          </cell>
          <cell r="FC77">
            <v>0</v>
          </cell>
          <cell r="FD77">
            <v>0</v>
          </cell>
          <cell r="FE77">
            <v>0</v>
          </cell>
          <cell r="FH77">
            <v>2127</v>
          </cell>
          <cell r="FI77">
            <v>1</v>
          </cell>
          <cell r="FJ77">
            <v>-39</v>
          </cell>
          <cell r="FK77">
            <v>-39</v>
          </cell>
          <cell r="FL77">
            <v>-22</v>
          </cell>
          <cell r="FM77">
            <v>6264</v>
          </cell>
          <cell r="FN77">
            <v>642</v>
          </cell>
          <cell r="FO77">
            <v>602</v>
          </cell>
          <cell r="FP77">
            <v>602</v>
          </cell>
          <cell r="FQ77">
            <v>369</v>
          </cell>
          <cell r="FR77">
            <v>638</v>
          </cell>
          <cell r="FS77">
            <v>1489</v>
          </cell>
          <cell r="FT77">
            <v>1879</v>
          </cell>
          <cell r="FU77">
            <v>4385</v>
          </cell>
        </row>
        <row r="78">
          <cell r="A78" t="str">
            <v>01030</v>
          </cell>
          <cell r="B78" t="str">
            <v>北海道シス</v>
          </cell>
          <cell r="C78" t="str">
            <v>(株)富士通北海道システムエンジニアリング</v>
          </cell>
          <cell r="D78" t="str">
            <v>FJ Hokkaido Systems Engineering Ltd.</v>
          </cell>
          <cell r="E78">
            <v>2</v>
          </cell>
          <cell r="F78">
            <v>0</v>
          </cell>
          <cell r="G78">
            <v>2</v>
          </cell>
          <cell r="H78">
            <v>0</v>
          </cell>
          <cell r="I78">
            <v>3</v>
          </cell>
          <cell r="J78">
            <v>2737</v>
          </cell>
          <cell r="K78">
            <v>-4</v>
          </cell>
          <cell r="L78">
            <v>0</v>
          </cell>
          <cell r="M78">
            <v>0</v>
          </cell>
          <cell r="N78">
            <v>0</v>
          </cell>
          <cell r="O78">
            <v>0</v>
          </cell>
          <cell r="P78">
            <v>0</v>
          </cell>
          <cell r="Q78">
            <v>0</v>
          </cell>
          <cell r="R78">
            <v>0</v>
          </cell>
          <cell r="S78">
            <v>0</v>
          </cell>
          <cell r="T78">
            <v>0</v>
          </cell>
          <cell r="U78">
            <v>8</v>
          </cell>
          <cell r="V78">
            <v>534</v>
          </cell>
          <cell r="W78">
            <v>635</v>
          </cell>
          <cell r="X78">
            <v>0</v>
          </cell>
          <cell r="Y78">
            <v>0</v>
          </cell>
          <cell r="Z78">
            <v>1169</v>
          </cell>
          <cell r="AA78">
            <v>0</v>
          </cell>
          <cell r="AB78">
            <v>0</v>
          </cell>
          <cell r="AC78">
            <v>111</v>
          </cell>
          <cell r="AD78">
            <v>4026</v>
          </cell>
          <cell r="AE78">
            <v>14</v>
          </cell>
          <cell r="AF78">
            <v>0</v>
          </cell>
          <cell r="AG78">
            <v>0</v>
          </cell>
          <cell r="AH78">
            <v>153</v>
          </cell>
          <cell r="AI78">
            <v>0</v>
          </cell>
          <cell r="AJ78">
            <v>18</v>
          </cell>
          <cell r="AK78">
            <v>185</v>
          </cell>
          <cell r="AL78">
            <v>328</v>
          </cell>
          <cell r="AM78">
            <v>0</v>
          </cell>
          <cell r="AN78">
            <v>0</v>
          </cell>
          <cell r="AO78">
            <v>0</v>
          </cell>
          <cell r="AP78">
            <v>0</v>
          </cell>
          <cell r="AQ78">
            <v>0</v>
          </cell>
          <cell r="AR78">
            <v>0</v>
          </cell>
          <cell r="AS78">
            <v>4</v>
          </cell>
          <cell r="AT78">
            <v>0</v>
          </cell>
          <cell r="AU78">
            <v>0</v>
          </cell>
          <cell r="AV78">
            <v>0</v>
          </cell>
          <cell r="AW78">
            <v>112</v>
          </cell>
          <cell r="AX78">
            <v>116</v>
          </cell>
          <cell r="AY78">
            <v>629</v>
          </cell>
          <cell r="AZ78">
            <v>0</v>
          </cell>
          <cell r="BA78">
            <v>4655</v>
          </cell>
          <cell r="BB78">
            <v>0</v>
          </cell>
          <cell r="BC78">
            <v>1055</v>
          </cell>
          <cell r="BD78">
            <v>7</v>
          </cell>
          <cell r="BE78">
            <v>1048</v>
          </cell>
          <cell r="BF78">
            <v>0</v>
          </cell>
          <cell r="BG78">
            <v>78</v>
          </cell>
          <cell r="BH78">
            <v>78</v>
          </cell>
          <cell r="BI78">
            <v>0</v>
          </cell>
          <cell r="BJ78">
            <v>0</v>
          </cell>
          <cell r="BK78">
            <v>0</v>
          </cell>
          <cell r="BL78">
            <v>92</v>
          </cell>
          <cell r="BM78">
            <v>0</v>
          </cell>
          <cell r="BN78">
            <v>959</v>
          </cell>
          <cell r="BO78">
            <v>867</v>
          </cell>
          <cell r="BP78">
            <v>0</v>
          </cell>
          <cell r="BQ78">
            <v>263</v>
          </cell>
          <cell r="BR78">
            <v>9</v>
          </cell>
          <cell r="BS78">
            <v>11</v>
          </cell>
          <cell r="BT78">
            <v>0</v>
          </cell>
          <cell r="BU78">
            <v>21</v>
          </cell>
          <cell r="BV78">
            <v>0</v>
          </cell>
          <cell r="BW78">
            <v>0</v>
          </cell>
          <cell r="BX78">
            <v>0</v>
          </cell>
          <cell r="BY78">
            <v>0</v>
          </cell>
          <cell r="BZ78">
            <v>0</v>
          </cell>
          <cell r="CA78">
            <v>0</v>
          </cell>
          <cell r="CB78">
            <v>2396</v>
          </cell>
          <cell r="CC78">
            <v>0</v>
          </cell>
          <cell r="CD78">
            <v>0</v>
          </cell>
          <cell r="CE78">
            <v>0</v>
          </cell>
          <cell r="CF78">
            <v>0</v>
          </cell>
          <cell r="CG78">
            <v>0</v>
          </cell>
          <cell r="CH78">
            <v>0</v>
          </cell>
          <cell r="CI78">
            <v>0</v>
          </cell>
          <cell r="CJ78">
            <v>572</v>
          </cell>
          <cell r="CK78">
            <v>0</v>
          </cell>
          <cell r="CL78">
            <v>0</v>
          </cell>
          <cell r="CM78">
            <v>0</v>
          </cell>
          <cell r="CN78">
            <v>0</v>
          </cell>
          <cell r="CO78">
            <v>0</v>
          </cell>
          <cell r="CP78">
            <v>0</v>
          </cell>
          <cell r="CQ78">
            <v>572</v>
          </cell>
          <cell r="CR78">
            <v>2968</v>
          </cell>
          <cell r="CS78">
            <v>0</v>
          </cell>
          <cell r="CT78">
            <v>150</v>
          </cell>
          <cell r="CU78">
            <v>0</v>
          </cell>
          <cell r="CV78">
            <v>38</v>
          </cell>
          <cell r="CW78">
            <v>0</v>
          </cell>
          <cell r="CX78">
            <v>0</v>
          </cell>
          <cell r="CY78">
            <v>0</v>
          </cell>
          <cell r="CZ78">
            <v>0</v>
          </cell>
          <cell r="DA78">
            <v>0</v>
          </cell>
          <cell r="DB78">
            <v>0</v>
          </cell>
          <cell r="DC78">
            <v>0</v>
          </cell>
          <cell r="DD78">
            <v>0</v>
          </cell>
          <cell r="DE78">
            <v>1499</v>
          </cell>
          <cell r="DF78">
            <v>1499</v>
          </cell>
          <cell r="DG78">
            <v>0</v>
          </cell>
          <cell r="DH78">
            <v>1687</v>
          </cell>
          <cell r="DI78">
            <v>4655</v>
          </cell>
          <cell r="DJ78">
            <v>0</v>
          </cell>
          <cell r="DK78">
            <v>0</v>
          </cell>
          <cell r="DL78">
            <v>150</v>
          </cell>
          <cell r="DM78">
            <v>0</v>
          </cell>
          <cell r="DN78">
            <v>38</v>
          </cell>
          <cell r="DO78">
            <v>1499</v>
          </cell>
          <cell r="DP78">
            <v>0</v>
          </cell>
          <cell r="DQ78">
            <v>14</v>
          </cell>
          <cell r="DR78">
            <v>0</v>
          </cell>
          <cell r="DS78">
            <v>0</v>
          </cell>
          <cell r="DT78">
            <v>153</v>
          </cell>
          <cell r="DU78">
            <v>18</v>
          </cell>
          <cell r="DV78">
            <v>325</v>
          </cell>
          <cell r="DW78">
            <v>3</v>
          </cell>
          <cell r="DX78">
            <v>0</v>
          </cell>
          <cell r="DY78">
            <v>0</v>
          </cell>
          <cell r="DZ78">
            <v>0</v>
          </cell>
          <cell r="EA78">
            <v>0</v>
          </cell>
          <cell r="EB78">
            <v>0</v>
          </cell>
          <cell r="EC78">
            <v>0</v>
          </cell>
          <cell r="ED78">
            <v>0</v>
          </cell>
          <cell r="EE78">
            <v>443</v>
          </cell>
          <cell r="EF78">
            <v>0</v>
          </cell>
          <cell r="EG78">
            <v>0</v>
          </cell>
          <cell r="EH78">
            <v>0</v>
          </cell>
          <cell r="EI78">
            <v>78</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t="str">
            <v>K</v>
          </cell>
          <cell r="EY78" t="str">
            <v>Solutions Group</v>
          </cell>
          <cell r="EZ78">
            <v>1</v>
          </cell>
          <cell r="FA78">
            <v>1</v>
          </cell>
          <cell r="FB78">
            <v>0</v>
          </cell>
          <cell r="FC78">
            <v>0</v>
          </cell>
          <cell r="FD78">
            <v>0</v>
          </cell>
          <cell r="FE78">
            <v>0</v>
          </cell>
          <cell r="FH78">
            <v>949</v>
          </cell>
          <cell r="FI78">
            <v>4</v>
          </cell>
          <cell r="FJ78">
            <v>-24</v>
          </cell>
          <cell r="FK78">
            <v>-24</v>
          </cell>
          <cell r="FL78">
            <v>-24</v>
          </cell>
          <cell r="FM78">
            <v>2214</v>
          </cell>
          <cell r="FN78">
            <v>211</v>
          </cell>
          <cell r="FO78">
            <v>182</v>
          </cell>
          <cell r="FP78">
            <v>182</v>
          </cell>
          <cell r="FQ78">
            <v>117</v>
          </cell>
          <cell r="FR78">
            <v>301</v>
          </cell>
          <cell r="FS78">
            <v>648</v>
          </cell>
          <cell r="FT78">
            <v>701</v>
          </cell>
          <cell r="FU78">
            <v>1513</v>
          </cell>
        </row>
        <row r="79">
          <cell r="A79" t="str">
            <v>01050</v>
          </cell>
          <cell r="B79" t="str">
            <v>北陸システ</v>
          </cell>
          <cell r="C79" t="str">
            <v>(株)富士通北陸システムズ</v>
          </cell>
          <cell r="D79" t="str">
            <v>Fujitsu Hokuriku Systems Ltd.</v>
          </cell>
          <cell r="E79">
            <v>2</v>
          </cell>
          <cell r="F79">
            <v>0</v>
          </cell>
          <cell r="G79">
            <v>2</v>
          </cell>
          <cell r="H79">
            <v>142</v>
          </cell>
          <cell r="I79">
            <v>0</v>
          </cell>
          <cell r="J79">
            <v>3329</v>
          </cell>
          <cell r="K79">
            <v>-7</v>
          </cell>
          <cell r="L79">
            <v>0</v>
          </cell>
          <cell r="M79">
            <v>0</v>
          </cell>
          <cell r="N79">
            <v>0</v>
          </cell>
          <cell r="O79">
            <v>0</v>
          </cell>
          <cell r="P79">
            <v>0</v>
          </cell>
          <cell r="Q79">
            <v>0</v>
          </cell>
          <cell r="R79">
            <v>0</v>
          </cell>
          <cell r="S79">
            <v>0</v>
          </cell>
          <cell r="T79">
            <v>0</v>
          </cell>
          <cell r="U79">
            <v>6</v>
          </cell>
          <cell r="V79">
            <v>85</v>
          </cell>
          <cell r="W79">
            <v>164</v>
          </cell>
          <cell r="X79">
            <v>0</v>
          </cell>
          <cell r="Y79">
            <v>0</v>
          </cell>
          <cell r="Z79">
            <v>249</v>
          </cell>
          <cell r="AA79">
            <v>0</v>
          </cell>
          <cell r="AB79">
            <v>0</v>
          </cell>
          <cell r="AC79">
            <v>165</v>
          </cell>
          <cell r="AD79">
            <v>3886</v>
          </cell>
          <cell r="AE79">
            <v>47</v>
          </cell>
          <cell r="AF79">
            <v>0</v>
          </cell>
          <cell r="AG79">
            <v>0</v>
          </cell>
          <cell r="AH79">
            <v>28</v>
          </cell>
          <cell r="AI79">
            <v>0</v>
          </cell>
          <cell r="AJ79">
            <v>0</v>
          </cell>
          <cell r="AK79">
            <v>75</v>
          </cell>
          <cell r="AL79">
            <v>61</v>
          </cell>
          <cell r="AM79">
            <v>0</v>
          </cell>
          <cell r="AN79">
            <v>0</v>
          </cell>
          <cell r="AO79">
            <v>0</v>
          </cell>
          <cell r="AP79">
            <v>0</v>
          </cell>
          <cell r="AQ79">
            <v>0</v>
          </cell>
          <cell r="AR79">
            <v>0</v>
          </cell>
          <cell r="AS79">
            <v>114</v>
          </cell>
          <cell r="AT79">
            <v>0</v>
          </cell>
          <cell r="AU79">
            <v>0</v>
          </cell>
          <cell r="AV79">
            <v>0</v>
          </cell>
          <cell r="AW79">
            <v>273</v>
          </cell>
          <cell r="AX79">
            <v>387</v>
          </cell>
          <cell r="AY79">
            <v>523</v>
          </cell>
          <cell r="AZ79">
            <v>0</v>
          </cell>
          <cell r="BA79">
            <v>4409</v>
          </cell>
          <cell r="BB79">
            <v>0</v>
          </cell>
          <cell r="BC79">
            <v>768</v>
          </cell>
          <cell r="BD79">
            <v>0</v>
          </cell>
          <cell r="BE79">
            <v>768</v>
          </cell>
          <cell r="BF79">
            <v>0</v>
          </cell>
          <cell r="BG79">
            <v>0</v>
          </cell>
          <cell r="BH79">
            <v>0</v>
          </cell>
          <cell r="BI79">
            <v>0</v>
          </cell>
          <cell r="BJ79">
            <v>0</v>
          </cell>
          <cell r="BK79">
            <v>0</v>
          </cell>
          <cell r="BL79">
            <v>101</v>
          </cell>
          <cell r="BM79">
            <v>0</v>
          </cell>
          <cell r="BN79">
            <v>870</v>
          </cell>
          <cell r="BO79">
            <v>769</v>
          </cell>
          <cell r="BP79">
            <v>0</v>
          </cell>
          <cell r="BQ79">
            <v>272</v>
          </cell>
          <cell r="BR79">
            <v>12</v>
          </cell>
          <cell r="BS79">
            <v>19</v>
          </cell>
          <cell r="BT79">
            <v>14</v>
          </cell>
          <cell r="BU79">
            <v>0</v>
          </cell>
          <cell r="BV79">
            <v>0</v>
          </cell>
          <cell r="BW79">
            <v>0</v>
          </cell>
          <cell r="BX79">
            <v>0</v>
          </cell>
          <cell r="BY79">
            <v>0</v>
          </cell>
          <cell r="BZ79">
            <v>0</v>
          </cell>
          <cell r="CA79">
            <v>0</v>
          </cell>
          <cell r="CB79">
            <v>1955</v>
          </cell>
          <cell r="CC79">
            <v>0</v>
          </cell>
          <cell r="CD79">
            <v>0</v>
          </cell>
          <cell r="CE79">
            <v>0</v>
          </cell>
          <cell r="CF79">
            <v>0</v>
          </cell>
          <cell r="CG79">
            <v>0</v>
          </cell>
          <cell r="CH79">
            <v>0</v>
          </cell>
          <cell r="CI79">
            <v>0</v>
          </cell>
          <cell r="CJ79">
            <v>740</v>
          </cell>
          <cell r="CK79">
            <v>0</v>
          </cell>
          <cell r="CL79">
            <v>0</v>
          </cell>
          <cell r="CM79">
            <v>0</v>
          </cell>
          <cell r="CN79">
            <v>0</v>
          </cell>
          <cell r="CO79">
            <v>0</v>
          </cell>
          <cell r="CP79">
            <v>0</v>
          </cell>
          <cell r="CQ79">
            <v>740</v>
          </cell>
          <cell r="CR79">
            <v>2695</v>
          </cell>
          <cell r="CS79">
            <v>0</v>
          </cell>
          <cell r="CT79">
            <v>120</v>
          </cell>
          <cell r="CU79">
            <v>4</v>
          </cell>
          <cell r="CV79">
            <v>52</v>
          </cell>
          <cell r="CW79">
            <v>0</v>
          </cell>
          <cell r="CX79">
            <v>0</v>
          </cell>
          <cell r="CY79">
            <v>0</v>
          </cell>
          <cell r="CZ79">
            <v>0</v>
          </cell>
          <cell r="DA79">
            <v>0</v>
          </cell>
          <cell r="DB79">
            <v>0</v>
          </cell>
          <cell r="DC79">
            <v>0</v>
          </cell>
          <cell r="DD79">
            <v>0</v>
          </cell>
          <cell r="DE79">
            <v>1538</v>
          </cell>
          <cell r="DF79">
            <v>1538</v>
          </cell>
          <cell r="DG79">
            <v>0</v>
          </cell>
          <cell r="DH79">
            <v>1714</v>
          </cell>
          <cell r="DI79">
            <v>4409</v>
          </cell>
          <cell r="DJ79">
            <v>0</v>
          </cell>
          <cell r="DK79">
            <v>0</v>
          </cell>
          <cell r="DL79">
            <v>120</v>
          </cell>
          <cell r="DM79">
            <v>4</v>
          </cell>
          <cell r="DN79">
            <v>52</v>
          </cell>
          <cell r="DO79">
            <v>1538</v>
          </cell>
          <cell r="DP79">
            <v>0</v>
          </cell>
          <cell r="DQ79">
            <v>47</v>
          </cell>
          <cell r="DR79">
            <v>0</v>
          </cell>
          <cell r="DS79">
            <v>0</v>
          </cell>
          <cell r="DT79">
            <v>28</v>
          </cell>
          <cell r="DU79">
            <v>0</v>
          </cell>
          <cell r="DV79">
            <v>54</v>
          </cell>
          <cell r="DW79">
            <v>7</v>
          </cell>
          <cell r="DX79">
            <v>0</v>
          </cell>
          <cell r="DY79">
            <v>0</v>
          </cell>
          <cell r="DZ79">
            <v>0</v>
          </cell>
          <cell r="EA79">
            <v>0</v>
          </cell>
          <cell r="EB79">
            <v>0</v>
          </cell>
          <cell r="EC79">
            <v>0</v>
          </cell>
          <cell r="ED79">
            <v>0</v>
          </cell>
          <cell r="EE79">
            <v>85</v>
          </cell>
          <cell r="EF79">
            <v>53</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t="str">
            <v>K</v>
          </cell>
          <cell r="EY79" t="str">
            <v>Solutions Group</v>
          </cell>
          <cell r="EZ79">
            <v>1</v>
          </cell>
          <cell r="FA79">
            <v>1</v>
          </cell>
          <cell r="FB79">
            <v>0</v>
          </cell>
          <cell r="FC79">
            <v>0</v>
          </cell>
          <cell r="FD79">
            <v>0</v>
          </cell>
          <cell r="FE79">
            <v>0</v>
          </cell>
          <cell r="FH79">
            <v>1117</v>
          </cell>
          <cell r="FI79">
            <v>24</v>
          </cell>
          <cell r="FJ79">
            <v>-23</v>
          </cell>
          <cell r="FK79">
            <v>-23</v>
          </cell>
          <cell r="FL79">
            <v>-14</v>
          </cell>
          <cell r="FM79">
            <v>2294</v>
          </cell>
          <cell r="FN79">
            <v>310</v>
          </cell>
          <cell r="FO79">
            <v>261</v>
          </cell>
          <cell r="FP79">
            <v>261</v>
          </cell>
          <cell r="FQ79">
            <v>152</v>
          </cell>
          <cell r="FR79">
            <v>97</v>
          </cell>
          <cell r="FS79">
            <v>1020</v>
          </cell>
          <cell r="FT79">
            <v>253</v>
          </cell>
          <cell r="FU79">
            <v>2041</v>
          </cell>
        </row>
        <row r="80">
          <cell r="A80" t="str">
            <v>01060</v>
          </cell>
          <cell r="B80" t="str">
            <v>山形富士通</v>
          </cell>
          <cell r="C80" t="str">
            <v>(株)山形富士通</v>
          </cell>
          <cell r="D80" t="str">
            <v>Yamagata Fujitsu Ltd.</v>
          </cell>
          <cell r="E80">
            <v>8</v>
          </cell>
          <cell r="F80">
            <v>0</v>
          </cell>
          <cell r="G80">
            <v>8</v>
          </cell>
          <cell r="H80">
            <v>0</v>
          </cell>
          <cell r="I80">
            <v>0</v>
          </cell>
          <cell r="J80">
            <v>5189</v>
          </cell>
          <cell r="K80">
            <v>-13</v>
          </cell>
          <cell r="L80">
            <v>0</v>
          </cell>
          <cell r="M80">
            <v>0</v>
          </cell>
          <cell r="N80">
            <v>0</v>
          </cell>
          <cell r="O80">
            <v>0</v>
          </cell>
          <cell r="P80">
            <v>0</v>
          </cell>
          <cell r="Q80">
            <v>0</v>
          </cell>
          <cell r="R80">
            <v>0</v>
          </cell>
          <cell r="S80">
            <v>383</v>
          </cell>
          <cell r="T80">
            <v>383</v>
          </cell>
          <cell r="U80">
            <v>194</v>
          </cell>
          <cell r="V80">
            <v>46</v>
          </cell>
          <cell r="W80">
            <v>478</v>
          </cell>
          <cell r="X80">
            <v>325</v>
          </cell>
          <cell r="Y80">
            <v>57</v>
          </cell>
          <cell r="Z80">
            <v>906</v>
          </cell>
          <cell r="AA80">
            <v>0</v>
          </cell>
          <cell r="AB80">
            <v>0</v>
          </cell>
          <cell r="AC80">
            <v>0</v>
          </cell>
          <cell r="AD80">
            <v>6667</v>
          </cell>
          <cell r="AE80">
            <v>3209</v>
          </cell>
          <cell r="AF80">
            <v>2359</v>
          </cell>
          <cell r="AG80">
            <v>1</v>
          </cell>
          <cell r="AH80">
            <v>112</v>
          </cell>
          <cell r="AI80">
            <v>0</v>
          </cell>
          <cell r="AJ80">
            <v>1019</v>
          </cell>
          <cell r="AK80">
            <v>6700</v>
          </cell>
          <cell r="AL80">
            <v>100</v>
          </cell>
          <cell r="AM80">
            <v>0</v>
          </cell>
          <cell r="AN80">
            <v>0</v>
          </cell>
          <cell r="AO80">
            <v>0</v>
          </cell>
          <cell r="AP80">
            <v>0</v>
          </cell>
          <cell r="AQ80">
            <v>0</v>
          </cell>
          <cell r="AR80">
            <v>0</v>
          </cell>
          <cell r="AS80">
            <v>11</v>
          </cell>
          <cell r="AT80">
            <v>0</v>
          </cell>
          <cell r="AU80">
            <v>0</v>
          </cell>
          <cell r="AV80">
            <v>0</v>
          </cell>
          <cell r="AW80">
            <v>0</v>
          </cell>
          <cell r="AX80">
            <v>11</v>
          </cell>
          <cell r="AY80">
            <v>6811</v>
          </cell>
          <cell r="AZ80">
            <v>0</v>
          </cell>
          <cell r="BA80">
            <v>13478</v>
          </cell>
          <cell r="BB80">
            <v>12</v>
          </cell>
          <cell r="BC80">
            <v>3681</v>
          </cell>
          <cell r="BD80">
            <v>967</v>
          </cell>
          <cell r="BE80">
            <v>2714</v>
          </cell>
          <cell r="BF80">
            <v>0</v>
          </cell>
          <cell r="BG80">
            <v>4357</v>
          </cell>
          <cell r="BH80">
            <v>4357</v>
          </cell>
          <cell r="BI80">
            <v>1385</v>
          </cell>
          <cell r="BJ80">
            <v>0</v>
          </cell>
          <cell r="BK80">
            <v>0</v>
          </cell>
          <cell r="BL80">
            <v>57</v>
          </cell>
          <cell r="BM80">
            <v>0</v>
          </cell>
          <cell r="BN80">
            <v>2322</v>
          </cell>
          <cell r="BO80">
            <v>2265</v>
          </cell>
          <cell r="BP80">
            <v>0</v>
          </cell>
          <cell r="BQ80">
            <v>3</v>
          </cell>
          <cell r="BR80">
            <v>0</v>
          </cell>
          <cell r="BS80">
            <v>0</v>
          </cell>
          <cell r="BT80">
            <v>20</v>
          </cell>
          <cell r="BU80">
            <v>0</v>
          </cell>
          <cell r="BV80">
            <v>0</v>
          </cell>
          <cell r="BW80">
            <v>0</v>
          </cell>
          <cell r="BX80">
            <v>0</v>
          </cell>
          <cell r="BY80">
            <v>0</v>
          </cell>
          <cell r="BZ80">
            <v>0</v>
          </cell>
          <cell r="CA80">
            <v>0</v>
          </cell>
          <cell r="CB80">
            <v>11780</v>
          </cell>
          <cell r="CC80">
            <v>0</v>
          </cell>
          <cell r="CD80">
            <v>3800</v>
          </cell>
          <cell r="CE80">
            <v>0</v>
          </cell>
          <cell r="CF80">
            <v>0</v>
          </cell>
          <cell r="CG80">
            <v>0</v>
          </cell>
          <cell r="CH80">
            <v>0</v>
          </cell>
          <cell r="CI80">
            <v>0</v>
          </cell>
          <cell r="CJ80">
            <v>1078</v>
          </cell>
          <cell r="CK80">
            <v>0</v>
          </cell>
          <cell r="CL80">
            <v>0</v>
          </cell>
          <cell r="CM80">
            <v>0</v>
          </cell>
          <cell r="CN80">
            <v>0</v>
          </cell>
          <cell r="CO80">
            <v>0</v>
          </cell>
          <cell r="CP80">
            <v>0</v>
          </cell>
          <cell r="CQ80">
            <v>4878</v>
          </cell>
          <cell r="CR80">
            <v>16658</v>
          </cell>
          <cell r="CS80">
            <v>0</v>
          </cell>
          <cell r="CT80">
            <v>450</v>
          </cell>
          <cell r="CU80">
            <v>0</v>
          </cell>
          <cell r="CV80">
            <v>55</v>
          </cell>
          <cell r="CW80">
            <v>0</v>
          </cell>
          <cell r="CX80">
            <v>0</v>
          </cell>
          <cell r="CY80">
            <v>0</v>
          </cell>
          <cell r="CZ80">
            <v>0</v>
          </cell>
          <cell r="DA80">
            <v>0</v>
          </cell>
          <cell r="DB80">
            <v>0</v>
          </cell>
          <cell r="DC80">
            <v>0</v>
          </cell>
          <cell r="DD80">
            <v>0</v>
          </cell>
          <cell r="DE80">
            <v>-3685</v>
          </cell>
          <cell r="DF80">
            <v>-3685</v>
          </cell>
          <cell r="DG80">
            <v>0</v>
          </cell>
          <cell r="DH80">
            <v>-3180</v>
          </cell>
          <cell r="DI80">
            <v>13478</v>
          </cell>
          <cell r="DJ80">
            <v>0</v>
          </cell>
          <cell r="DK80">
            <v>0</v>
          </cell>
          <cell r="DL80">
            <v>450</v>
          </cell>
          <cell r="DM80">
            <v>0</v>
          </cell>
          <cell r="DN80">
            <v>55</v>
          </cell>
          <cell r="DO80">
            <v>-3685</v>
          </cell>
          <cell r="DP80">
            <v>0</v>
          </cell>
          <cell r="DQ80">
            <v>3209</v>
          </cell>
          <cell r="DR80">
            <v>2360</v>
          </cell>
          <cell r="DS80">
            <v>0</v>
          </cell>
          <cell r="DT80">
            <v>112</v>
          </cell>
          <cell r="DU80">
            <v>1019</v>
          </cell>
          <cell r="DV80">
            <v>53</v>
          </cell>
          <cell r="DW80">
            <v>47</v>
          </cell>
          <cell r="DX80">
            <v>0</v>
          </cell>
          <cell r="DY80">
            <v>0</v>
          </cell>
          <cell r="DZ80">
            <v>0</v>
          </cell>
          <cell r="EA80">
            <v>0</v>
          </cell>
          <cell r="EB80">
            <v>0</v>
          </cell>
          <cell r="EC80">
            <v>0</v>
          </cell>
          <cell r="ED80">
            <v>0</v>
          </cell>
          <cell r="EE80">
            <v>0</v>
          </cell>
          <cell r="EF80">
            <v>0</v>
          </cell>
          <cell r="EG80">
            <v>0</v>
          </cell>
          <cell r="EH80">
            <v>0</v>
          </cell>
          <cell r="EI80">
            <v>4357</v>
          </cell>
          <cell r="EJ80">
            <v>0</v>
          </cell>
          <cell r="EK80">
            <v>5185</v>
          </cell>
          <cell r="EL80">
            <v>0</v>
          </cell>
          <cell r="EM80">
            <v>0</v>
          </cell>
          <cell r="EN80">
            <v>0</v>
          </cell>
          <cell r="EO80">
            <v>0</v>
          </cell>
          <cell r="EP80">
            <v>0</v>
          </cell>
          <cell r="EQ80">
            <v>0</v>
          </cell>
          <cell r="ER80">
            <v>0</v>
          </cell>
          <cell r="ES80">
            <v>21</v>
          </cell>
          <cell r="ET80">
            <v>0</v>
          </cell>
          <cell r="EU80">
            <v>0</v>
          </cell>
          <cell r="EV80">
            <v>0</v>
          </cell>
          <cell r="EW80">
            <v>0</v>
          </cell>
          <cell r="EX80" t="str">
            <v>G</v>
          </cell>
          <cell r="EY80" t="str">
            <v>Storage Products Group</v>
          </cell>
          <cell r="EZ80">
            <v>1</v>
          </cell>
          <cell r="FA80">
            <v>1</v>
          </cell>
          <cell r="FB80">
            <v>0</v>
          </cell>
          <cell r="FC80">
            <v>0</v>
          </cell>
          <cell r="FD80">
            <v>0</v>
          </cell>
          <cell r="FE80">
            <v>0</v>
          </cell>
          <cell r="FH80">
            <v>3639</v>
          </cell>
          <cell r="FI80">
            <v>163</v>
          </cell>
          <cell r="FJ80">
            <v>117</v>
          </cell>
          <cell r="FK80">
            <v>102</v>
          </cell>
          <cell r="FL80">
            <v>102</v>
          </cell>
          <cell r="FM80">
            <v>3823</v>
          </cell>
          <cell r="FN80">
            <v>217</v>
          </cell>
          <cell r="FO80">
            <v>143</v>
          </cell>
          <cell r="FP80">
            <v>-216</v>
          </cell>
          <cell r="FQ80">
            <v>-216</v>
          </cell>
          <cell r="FR80">
            <v>0</v>
          </cell>
          <cell r="FS80">
            <v>3639</v>
          </cell>
          <cell r="FT80">
            <v>0</v>
          </cell>
          <cell r="FU80">
            <v>3823</v>
          </cell>
        </row>
        <row r="81">
          <cell r="A81" t="str">
            <v>01070</v>
          </cell>
          <cell r="B81" t="str">
            <v>ＶＬＳＩ</v>
          </cell>
          <cell r="C81" t="str">
            <v>富士通ウ゛ィエルエスアイ(株)</v>
          </cell>
          <cell r="D81" t="str">
            <v>Fujitsu VLSI Ltd.</v>
          </cell>
          <cell r="E81">
            <v>13</v>
          </cell>
          <cell r="F81">
            <v>0</v>
          </cell>
          <cell r="G81">
            <v>13</v>
          </cell>
          <cell r="H81">
            <v>0</v>
          </cell>
          <cell r="I81">
            <v>13</v>
          </cell>
          <cell r="J81">
            <v>5908</v>
          </cell>
          <cell r="K81">
            <v>-22</v>
          </cell>
          <cell r="L81">
            <v>0</v>
          </cell>
          <cell r="M81">
            <v>0</v>
          </cell>
          <cell r="N81">
            <v>0</v>
          </cell>
          <cell r="O81">
            <v>0</v>
          </cell>
          <cell r="P81">
            <v>0</v>
          </cell>
          <cell r="Q81">
            <v>0</v>
          </cell>
          <cell r="R81">
            <v>0</v>
          </cell>
          <cell r="S81">
            <v>14</v>
          </cell>
          <cell r="T81">
            <v>14</v>
          </cell>
          <cell r="U81">
            <v>76</v>
          </cell>
          <cell r="V81">
            <v>0</v>
          </cell>
          <cell r="W81">
            <v>949</v>
          </cell>
          <cell r="X81">
            <v>2</v>
          </cell>
          <cell r="Y81">
            <v>139</v>
          </cell>
          <cell r="Z81">
            <v>1090</v>
          </cell>
          <cell r="AA81">
            <v>0</v>
          </cell>
          <cell r="AB81">
            <v>0</v>
          </cell>
          <cell r="AC81">
            <v>158</v>
          </cell>
          <cell r="AD81">
            <v>7250</v>
          </cell>
          <cell r="AE81">
            <v>2765</v>
          </cell>
          <cell r="AF81">
            <v>2082</v>
          </cell>
          <cell r="AG81">
            <v>0</v>
          </cell>
          <cell r="AH81">
            <v>334</v>
          </cell>
          <cell r="AI81">
            <v>0</v>
          </cell>
          <cell r="AJ81">
            <v>0</v>
          </cell>
          <cell r="AK81">
            <v>5181</v>
          </cell>
          <cell r="AL81">
            <v>688</v>
          </cell>
          <cell r="AM81">
            <v>0</v>
          </cell>
          <cell r="AN81">
            <v>1</v>
          </cell>
          <cell r="AO81">
            <v>0</v>
          </cell>
          <cell r="AP81">
            <v>15</v>
          </cell>
          <cell r="AQ81">
            <v>0</v>
          </cell>
          <cell r="AR81">
            <v>0</v>
          </cell>
          <cell r="AS81">
            <v>14</v>
          </cell>
          <cell r="AT81">
            <v>0</v>
          </cell>
          <cell r="AU81">
            <v>0</v>
          </cell>
          <cell r="AV81">
            <v>0</v>
          </cell>
          <cell r="AW81">
            <v>588</v>
          </cell>
          <cell r="AX81">
            <v>618</v>
          </cell>
          <cell r="AY81">
            <v>6487</v>
          </cell>
          <cell r="AZ81">
            <v>0</v>
          </cell>
          <cell r="BA81">
            <v>13737</v>
          </cell>
          <cell r="BB81">
            <v>198</v>
          </cell>
          <cell r="BC81">
            <v>2391</v>
          </cell>
          <cell r="BD81">
            <v>80</v>
          </cell>
          <cell r="BE81">
            <v>2311</v>
          </cell>
          <cell r="BF81">
            <v>0</v>
          </cell>
          <cell r="BG81">
            <v>4414</v>
          </cell>
          <cell r="BH81">
            <v>4414</v>
          </cell>
          <cell r="BI81">
            <v>0</v>
          </cell>
          <cell r="BJ81">
            <v>0</v>
          </cell>
          <cell r="BK81">
            <v>0</v>
          </cell>
          <cell r="BL81">
            <v>213</v>
          </cell>
          <cell r="BM81">
            <v>0</v>
          </cell>
          <cell r="BN81">
            <v>1823</v>
          </cell>
          <cell r="BO81">
            <v>1610</v>
          </cell>
          <cell r="BP81">
            <v>0</v>
          </cell>
          <cell r="BQ81">
            <v>0</v>
          </cell>
          <cell r="BR81">
            <v>0</v>
          </cell>
          <cell r="BS81">
            <v>0</v>
          </cell>
          <cell r="BT81">
            <v>45</v>
          </cell>
          <cell r="BU81">
            <v>0</v>
          </cell>
          <cell r="BV81">
            <v>0</v>
          </cell>
          <cell r="BW81">
            <v>0</v>
          </cell>
          <cell r="BX81">
            <v>0</v>
          </cell>
          <cell r="BY81">
            <v>0</v>
          </cell>
          <cell r="BZ81">
            <v>0</v>
          </cell>
          <cell r="CA81">
            <v>0</v>
          </cell>
          <cell r="CB81">
            <v>8871</v>
          </cell>
          <cell r="CC81">
            <v>0</v>
          </cell>
          <cell r="CD81">
            <v>0</v>
          </cell>
          <cell r="CE81">
            <v>0</v>
          </cell>
          <cell r="CF81">
            <v>0</v>
          </cell>
          <cell r="CG81">
            <v>0</v>
          </cell>
          <cell r="CH81">
            <v>0</v>
          </cell>
          <cell r="CI81">
            <v>0</v>
          </cell>
          <cell r="CJ81">
            <v>1587</v>
          </cell>
          <cell r="CK81">
            <v>0</v>
          </cell>
          <cell r="CL81">
            <v>0</v>
          </cell>
          <cell r="CM81">
            <v>0</v>
          </cell>
          <cell r="CN81">
            <v>0</v>
          </cell>
          <cell r="CO81">
            <v>0</v>
          </cell>
          <cell r="CP81">
            <v>0</v>
          </cell>
          <cell r="CQ81">
            <v>1587</v>
          </cell>
          <cell r="CR81">
            <v>10458</v>
          </cell>
          <cell r="CS81">
            <v>0</v>
          </cell>
          <cell r="CT81">
            <v>480</v>
          </cell>
          <cell r="CU81">
            <v>0</v>
          </cell>
          <cell r="CV81">
            <v>120</v>
          </cell>
          <cell r="CW81">
            <v>0</v>
          </cell>
          <cell r="CX81">
            <v>0</v>
          </cell>
          <cell r="CY81">
            <v>0</v>
          </cell>
          <cell r="CZ81">
            <v>0</v>
          </cell>
          <cell r="DA81">
            <v>0</v>
          </cell>
          <cell r="DB81">
            <v>0</v>
          </cell>
          <cell r="DC81">
            <v>0</v>
          </cell>
          <cell r="DD81">
            <v>0</v>
          </cell>
          <cell r="DE81">
            <v>2679</v>
          </cell>
          <cell r="DF81">
            <v>2679</v>
          </cell>
          <cell r="DG81">
            <v>0</v>
          </cell>
          <cell r="DH81">
            <v>3279</v>
          </cell>
          <cell r="DI81">
            <v>13737</v>
          </cell>
          <cell r="DJ81">
            <v>0</v>
          </cell>
          <cell r="DK81">
            <v>0</v>
          </cell>
          <cell r="DL81">
            <v>480</v>
          </cell>
          <cell r="DM81">
            <v>0</v>
          </cell>
          <cell r="DN81">
            <v>120</v>
          </cell>
          <cell r="DO81">
            <v>2679</v>
          </cell>
          <cell r="DP81">
            <v>0</v>
          </cell>
          <cell r="DQ81">
            <v>2765</v>
          </cell>
          <cell r="DR81">
            <v>2082</v>
          </cell>
          <cell r="DS81">
            <v>0</v>
          </cell>
          <cell r="DT81">
            <v>334</v>
          </cell>
          <cell r="DU81">
            <v>0</v>
          </cell>
          <cell r="DV81">
            <v>676</v>
          </cell>
          <cell r="DW81">
            <v>12</v>
          </cell>
          <cell r="DX81">
            <v>0</v>
          </cell>
          <cell r="DY81">
            <v>0</v>
          </cell>
          <cell r="DZ81">
            <v>0</v>
          </cell>
          <cell r="EA81">
            <v>0</v>
          </cell>
          <cell r="EB81">
            <v>0</v>
          </cell>
          <cell r="EC81">
            <v>0</v>
          </cell>
          <cell r="ED81">
            <v>0</v>
          </cell>
          <cell r="EE81">
            <v>0</v>
          </cell>
          <cell r="EF81">
            <v>0</v>
          </cell>
          <cell r="EG81">
            <v>0</v>
          </cell>
          <cell r="EH81">
            <v>0</v>
          </cell>
          <cell r="EI81">
            <v>4414</v>
          </cell>
          <cell r="EJ81">
            <v>0</v>
          </cell>
          <cell r="EK81">
            <v>0</v>
          </cell>
          <cell r="EL81">
            <v>0</v>
          </cell>
          <cell r="EM81">
            <v>0</v>
          </cell>
          <cell r="EN81">
            <v>0</v>
          </cell>
          <cell r="EO81">
            <v>0</v>
          </cell>
          <cell r="EP81">
            <v>15</v>
          </cell>
          <cell r="EQ81">
            <v>0</v>
          </cell>
          <cell r="ER81">
            <v>0</v>
          </cell>
          <cell r="ES81">
            <v>0</v>
          </cell>
          <cell r="ET81">
            <v>0</v>
          </cell>
          <cell r="EU81">
            <v>2</v>
          </cell>
          <cell r="EV81">
            <v>0</v>
          </cell>
          <cell r="EW81">
            <v>0</v>
          </cell>
          <cell r="EX81" t="str">
            <v>P</v>
          </cell>
          <cell r="EY81" t="str">
            <v>Electronic Devices Group</v>
          </cell>
          <cell r="EZ81">
            <v>1</v>
          </cell>
          <cell r="FA81">
            <v>1</v>
          </cell>
          <cell r="FB81">
            <v>0</v>
          </cell>
          <cell r="FC81">
            <v>0</v>
          </cell>
          <cell r="FD81">
            <v>0</v>
          </cell>
          <cell r="FE81">
            <v>0</v>
          </cell>
          <cell r="FH81">
            <v>4761</v>
          </cell>
          <cell r="FI81">
            <v>192</v>
          </cell>
          <cell r="FJ81">
            <v>86</v>
          </cell>
          <cell r="FK81">
            <v>86</v>
          </cell>
          <cell r="FL81">
            <v>67</v>
          </cell>
          <cell r="FM81">
            <v>5753</v>
          </cell>
          <cell r="FN81">
            <v>259</v>
          </cell>
          <cell r="FO81">
            <v>111</v>
          </cell>
          <cell r="FP81">
            <v>111</v>
          </cell>
          <cell r="FQ81">
            <v>48</v>
          </cell>
          <cell r="FR81">
            <v>1424</v>
          </cell>
          <cell r="FS81">
            <v>3337</v>
          </cell>
          <cell r="FT81">
            <v>1626</v>
          </cell>
          <cell r="FU81">
            <v>4127</v>
          </cell>
        </row>
        <row r="82">
          <cell r="A82" t="str">
            <v>01080</v>
          </cell>
          <cell r="B82" t="str">
            <v>西日本コミュ</v>
          </cell>
          <cell r="C82" t="str">
            <v>富士通西日本コミュニケーションシステムズ(株)</v>
          </cell>
          <cell r="D82" t="str">
            <v>Fujitsu Nishi-Nihon Communication Systems Ltd.</v>
          </cell>
          <cell r="E82">
            <v>6</v>
          </cell>
          <cell r="F82">
            <v>0</v>
          </cell>
          <cell r="G82">
            <v>6</v>
          </cell>
          <cell r="H82">
            <v>88</v>
          </cell>
          <cell r="I82">
            <v>0</v>
          </cell>
          <cell r="J82">
            <v>1858</v>
          </cell>
          <cell r="K82">
            <v>-4</v>
          </cell>
          <cell r="L82">
            <v>0</v>
          </cell>
          <cell r="M82">
            <v>0</v>
          </cell>
          <cell r="N82">
            <v>0</v>
          </cell>
          <cell r="O82">
            <v>0</v>
          </cell>
          <cell r="P82">
            <v>0</v>
          </cell>
          <cell r="Q82">
            <v>0</v>
          </cell>
          <cell r="R82">
            <v>0</v>
          </cell>
          <cell r="S82">
            <v>0</v>
          </cell>
          <cell r="T82">
            <v>0</v>
          </cell>
          <cell r="U82">
            <v>16</v>
          </cell>
          <cell r="V82">
            <v>73</v>
          </cell>
          <cell r="W82">
            <v>439</v>
          </cell>
          <cell r="X82">
            <v>0</v>
          </cell>
          <cell r="Y82">
            <v>0</v>
          </cell>
          <cell r="Z82">
            <v>512</v>
          </cell>
          <cell r="AA82">
            <v>0</v>
          </cell>
          <cell r="AB82">
            <v>0</v>
          </cell>
          <cell r="AC82">
            <v>93</v>
          </cell>
          <cell r="AD82">
            <v>2569</v>
          </cell>
          <cell r="AE82">
            <v>13</v>
          </cell>
          <cell r="AF82">
            <v>0</v>
          </cell>
          <cell r="AG82">
            <v>0</v>
          </cell>
          <cell r="AH82">
            <v>104</v>
          </cell>
          <cell r="AI82">
            <v>0</v>
          </cell>
          <cell r="AJ82">
            <v>0</v>
          </cell>
          <cell r="AK82">
            <v>117</v>
          </cell>
          <cell r="AL82">
            <v>54</v>
          </cell>
          <cell r="AM82">
            <v>0</v>
          </cell>
          <cell r="AN82">
            <v>0</v>
          </cell>
          <cell r="AO82">
            <v>0</v>
          </cell>
          <cell r="AP82">
            <v>1</v>
          </cell>
          <cell r="AQ82">
            <v>0</v>
          </cell>
          <cell r="AR82">
            <v>0</v>
          </cell>
          <cell r="AS82">
            <v>109</v>
          </cell>
          <cell r="AT82">
            <v>0</v>
          </cell>
          <cell r="AU82">
            <v>0</v>
          </cell>
          <cell r="AV82">
            <v>0</v>
          </cell>
          <cell r="AW82">
            <v>277</v>
          </cell>
          <cell r="AX82">
            <v>387</v>
          </cell>
          <cell r="AY82">
            <v>558</v>
          </cell>
          <cell r="AZ82">
            <v>0</v>
          </cell>
          <cell r="BA82">
            <v>3127</v>
          </cell>
          <cell r="BB82">
            <v>0</v>
          </cell>
          <cell r="BC82">
            <v>403</v>
          </cell>
          <cell r="BD82">
            <v>0</v>
          </cell>
          <cell r="BE82">
            <v>403</v>
          </cell>
          <cell r="BF82">
            <v>0</v>
          </cell>
          <cell r="BG82">
            <v>0</v>
          </cell>
          <cell r="BH82">
            <v>0</v>
          </cell>
          <cell r="BI82">
            <v>0</v>
          </cell>
          <cell r="BJ82">
            <v>0</v>
          </cell>
          <cell r="BK82">
            <v>0</v>
          </cell>
          <cell r="BL82">
            <v>62</v>
          </cell>
          <cell r="BM82">
            <v>0</v>
          </cell>
          <cell r="BN82">
            <v>797</v>
          </cell>
          <cell r="BO82">
            <v>735</v>
          </cell>
          <cell r="BP82">
            <v>0</v>
          </cell>
          <cell r="BQ82">
            <v>0</v>
          </cell>
          <cell r="BR82">
            <v>0</v>
          </cell>
          <cell r="BS82">
            <v>0</v>
          </cell>
          <cell r="BT82">
            <v>23</v>
          </cell>
          <cell r="BU82">
            <v>0</v>
          </cell>
          <cell r="BV82">
            <v>0</v>
          </cell>
          <cell r="BW82">
            <v>0</v>
          </cell>
          <cell r="BX82">
            <v>0</v>
          </cell>
          <cell r="BY82">
            <v>0</v>
          </cell>
          <cell r="BZ82">
            <v>0</v>
          </cell>
          <cell r="CA82">
            <v>0</v>
          </cell>
          <cell r="CB82">
            <v>1223</v>
          </cell>
          <cell r="CC82">
            <v>0</v>
          </cell>
          <cell r="CD82">
            <v>0</v>
          </cell>
          <cell r="CE82">
            <v>0</v>
          </cell>
          <cell r="CF82">
            <v>0</v>
          </cell>
          <cell r="CG82">
            <v>0</v>
          </cell>
          <cell r="CH82">
            <v>0</v>
          </cell>
          <cell r="CI82">
            <v>0</v>
          </cell>
          <cell r="CJ82">
            <v>842</v>
          </cell>
          <cell r="CK82">
            <v>9</v>
          </cell>
          <cell r="CL82">
            <v>0</v>
          </cell>
          <cell r="CM82">
            <v>0</v>
          </cell>
          <cell r="CN82">
            <v>0</v>
          </cell>
          <cell r="CO82">
            <v>0</v>
          </cell>
          <cell r="CP82">
            <v>0</v>
          </cell>
          <cell r="CQ82">
            <v>851</v>
          </cell>
          <cell r="CR82">
            <v>2074</v>
          </cell>
          <cell r="CS82">
            <v>0</v>
          </cell>
          <cell r="CT82">
            <v>200</v>
          </cell>
          <cell r="CU82">
            <v>0</v>
          </cell>
          <cell r="CV82">
            <v>28</v>
          </cell>
          <cell r="CW82">
            <v>0</v>
          </cell>
          <cell r="CX82">
            <v>0</v>
          </cell>
          <cell r="CY82">
            <v>0</v>
          </cell>
          <cell r="CZ82">
            <v>0</v>
          </cell>
          <cell r="DA82">
            <v>0</v>
          </cell>
          <cell r="DB82">
            <v>0</v>
          </cell>
          <cell r="DC82">
            <v>0</v>
          </cell>
          <cell r="DD82">
            <v>0</v>
          </cell>
          <cell r="DE82">
            <v>825</v>
          </cell>
          <cell r="DF82">
            <v>825</v>
          </cell>
          <cell r="DG82">
            <v>0</v>
          </cell>
          <cell r="DH82">
            <v>1053</v>
          </cell>
          <cell r="DI82">
            <v>3127</v>
          </cell>
          <cell r="DJ82">
            <v>0</v>
          </cell>
          <cell r="DK82">
            <v>0</v>
          </cell>
          <cell r="DL82">
            <v>200</v>
          </cell>
          <cell r="DM82">
            <v>0</v>
          </cell>
          <cell r="DN82">
            <v>28</v>
          </cell>
          <cell r="DO82">
            <v>825</v>
          </cell>
          <cell r="DP82">
            <v>0</v>
          </cell>
          <cell r="DQ82">
            <v>13</v>
          </cell>
          <cell r="DR82">
            <v>0</v>
          </cell>
          <cell r="DS82">
            <v>0</v>
          </cell>
          <cell r="DT82">
            <v>104</v>
          </cell>
          <cell r="DU82">
            <v>0</v>
          </cell>
          <cell r="DV82">
            <v>52</v>
          </cell>
          <cell r="DW82">
            <v>2</v>
          </cell>
          <cell r="DX82">
            <v>0</v>
          </cell>
          <cell r="DY82">
            <v>0</v>
          </cell>
          <cell r="DZ82">
            <v>0</v>
          </cell>
          <cell r="EA82">
            <v>0</v>
          </cell>
          <cell r="EB82">
            <v>0</v>
          </cell>
          <cell r="EC82">
            <v>0</v>
          </cell>
          <cell r="ED82">
            <v>0</v>
          </cell>
          <cell r="EE82">
            <v>73</v>
          </cell>
          <cell r="EF82">
            <v>0</v>
          </cell>
          <cell r="EG82">
            <v>0</v>
          </cell>
          <cell r="EH82">
            <v>0</v>
          </cell>
          <cell r="EI82">
            <v>0</v>
          </cell>
          <cell r="EJ82">
            <v>0</v>
          </cell>
          <cell r="EK82">
            <v>0</v>
          </cell>
          <cell r="EL82">
            <v>0</v>
          </cell>
          <cell r="EM82">
            <v>0</v>
          </cell>
          <cell r="EN82">
            <v>0</v>
          </cell>
          <cell r="EO82">
            <v>0</v>
          </cell>
          <cell r="EP82">
            <v>1</v>
          </cell>
          <cell r="EQ82">
            <v>0</v>
          </cell>
          <cell r="ER82">
            <v>0</v>
          </cell>
          <cell r="ES82">
            <v>0</v>
          </cell>
          <cell r="ET82">
            <v>0</v>
          </cell>
          <cell r="EU82">
            <v>0</v>
          </cell>
          <cell r="EV82">
            <v>0</v>
          </cell>
          <cell r="EW82">
            <v>0</v>
          </cell>
          <cell r="EX82" t="str">
            <v>B</v>
          </cell>
          <cell r="EY82" t="str">
            <v>Transport Systems Group</v>
          </cell>
          <cell r="EZ82">
            <v>1</v>
          </cell>
          <cell r="FA82">
            <v>1</v>
          </cell>
          <cell r="FB82">
            <v>0</v>
          </cell>
          <cell r="FC82">
            <v>0</v>
          </cell>
          <cell r="FD82">
            <v>0</v>
          </cell>
          <cell r="FE82">
            <v>0</v>
          </cell>
          <cell r="FH82">
            <v>1480</v>
          </cell>
          <cell r="FI82">
            <v>24</v>
          </cell>
          <cell r="FJ82">
            <v>-22</v>
          </cell>
          <cell r="FK82">
            <v>-22</v>
          </cell>
          <cell r="FL82">
            <v>41</v>
          </cell>
          <cell r="FM82">
            <v>2028</v>
          </cell>
          <cell r="FN82">
            <v>81</v>
          </cell>
          <cell r="FO82">
            <v>35</v>
          </cell>
          <cell r="FP82">
            <v>35</v>
          </cell>
          <cell r="FQ82">
            <v>-38</v>
          </cell>
          <cell r="FR82">
            <v>183</v>
          </cell>
          <cell r="FS82">
            <v>1297</v>
          </cell>
          <cell r="FT82">
            <v>374</v>
          </cell>
          <cell r="FU82">
            <v>1654</v>
          </cell>
        </row>
        <row r="83">
          <cell r="A83" t="str">
            <v>01090</v>
          </cell>
          <cell r="B83" t="str">
            <v>徳島システ</v>
          </cell>
          <cell r="C83" t="str">
            <v>(株)富士通徳島システムエンジニアリング</v>
          </cell>
          <cell r="D83" t="str">
            <v>FJ Tokushima Systems Engineering Ltd.</v>
          </cell>
          <cell r="E83">
            <v>1</v>
          </cell>
          <cell r="F83">
            <v>0</v>
          </cell>
          <cell r="G83">
            <v>1</v>
          </cell>
          <cell r="H83">
            <v>244</v>
          </cell>
          <cell r="I83">
            <v>31</v>
          </cell>
          <cell r="J83">
            <v>1960</v>
          </cell>
          <cell r="K83">
            <v>-6</v>
          </cell>
          <cell r="L83">
            <v>0</v>
          </cell>
          <cell r="M83">
            <v>0</v>
          </cell>
          <cell r="N83">
            <v>0</v>
          </cell>
          <cell r="O83">
            <v>0</v>
          </cell>
          <cell r="P83">
            <v>0</v>
          </cell>
          <cell r="Q83">
            <v>0</v>
          </cell>
          <cell r="R83">
            <v>0</v>
          </cell>
          <cell r="S83">
            <v>1</v>
          </cell>
          <cell r="T83">
            <v>1</v>
          </cell>
          <cell r="U83">
            <v>8</v>
          </cell>
          <cell r="V83">
            <v>305</v>
          </cell>
          <cell r="W83">
            <v>127</v>
          </cell>
          <cell r="X83">
            <v>0</v>
          </cell>
          <cell r="Y83">
            <v>0</v>
          </cell>
          <cell r="Z83">
            <v>432</v>
          </cell>
          <cell r="AA83">
            <v>0</v>
          </cell>
          <cell r="AB83">
            <v>0</v>
          </cell>
          <cell r="AC83">
            <v>83</v>
          </cell>
          <cell r="AD83">
            <v>2754</v>
          </cell>
          <cell r="AE83">
            <v>11</v>
          </cell>
          <cell r="AF83">
            <v>0</v>
          </cell>
          <cell r="AG83">
            <v>0</v>
          </cell>
          <cell r="AH83">
            <v>15</v>
          </cell>
          <cell r="AI83">
            <v>0</v>
          </cell>
          <cell r="AJ83">
            <v>0</v>
          </cell>
          <cell r="AK83">
            <v>26</v>
          </cell>
          <cell r="AL83">
            <v>28</v>
          </cell>
          <cell r="AM83">
            <v>0</v>
          </cell>
          <cell r="AN83">
            <v>1</v>
          </cell>
          <cell r="AO83">
            <v>0</v>
          </cell>
          <cell r="AP83">
            <v>6</v>
          </cell>
          <cell r="AQ83">
            <v>0</v>
          </cell>
          <cell r="AR83">
            <v>0</v>
          </cell>
          <cell r="AS83">
            <v>35</v>
          </cell>
          <cell r="AT83">
            <v>0</v>
          </cell>
          <cell r="AU83">
            <v>0</v>
          </cell>
          <cell r="AV83">
            <v>0</v>
          </cell>
          <cell r="AW83">
            <v>97</v>
          </cell>
          <cell r="AX83">
            <v>139</v>
          </cell>
          <cell r="AY83">
            <v>193</v>
          </cell>
          <cell r="AZ83">
            <v>0</v>
          </cell>
          <cell r="BA83">
            <v>2947</v>
          </cell>
          <cell r="BB83">
            <v>0</v>
          </cell>
          <cell r="BC83">
            <v>753</v>
          </cell>
          <cell r="BD83">
            <v>0</v>
          </cell>
          <cell r="BE83">
            <v>753</v>
          </cell>
          <cell r="BF83">
            <v>0</v>
          </cell>
          <cell r="BG83">
            <v>0</v>
          </cell>
          <cell r="BH83">
            <v>0</v>
          </cell>
          <cell r="BI83">
            <v>0</v>
          </cell>
          <cell r="BJ83">
            <v>0</v>
          </cell>
          <cell r="BK83">
            <v>0</v>
          </cell>
          <cell r="BL83">
            <v>74</v>
          </cell>
          <cell r="BM83">
            <v>0</v>
          </cell>
          <cell r="BN83">
            <v>460</v>
          </cell>
          <cell r="BO83">
            <v>386</v>
          </cell>
          <cell r="BP83">
            <v>0</v>
          </cell>
          <cell r="BQ83">
            <v>166</v>
          </cell>
          <cell r="BR83">
            <v>0</v>
          </cell>
          <cell r="BS83">
            <v>7</v>
          </cell>
          <cell r="BT83">
            <v>7</v>
          </cell>
          <cell r="BU83">
            <v>0</v>
          </cell>
          <cell r="BV83">
            <v>0</v>
          </cell>
          <cell r="BW83">
            <v>0</v>
          </cell>
          <cell r="BX83">
            <v>0</v>
          </cell>
          <cell r="BY83">
            <v>0</v>
          </cell>
          <cell r="BZ83">
            <v>0</v>
          </cell>
          <cell r="CA83">
            <v>0</v>
          </cell>
          <cell r="CB83">
            <v>1393</v>
          </cell>
          <cell r="CC83">
            <v>0</v>
          </cell>
          <cell r="CD83">
            <v>0</v>
          </cell>
          <cell r="CE83">
            <v>0</v>
          </cell>
          <cell r="CF83">
            <v>0</v>
          </cell>
          <cell r="CG83">
            <v>0</v>
          </cell>
          <cell r="CH83">
            <v>0</v>
          </cell>
          <cell r="CI83">
            <v>0</v>
          </cell>
          <cell r="CJ83">
            <v>328</v>
          </cell>
          <cell r="CK83">
            <v>0</v>
          </cell>
          <cell r="CL83">
            <v>0</v>
          </cell>
          <cell r="CM83">
            <v>0</v>
          </cell>
          <cell r="CN83">
            <v>0</v>
          </cell>
          <cell r="CO83">
            <v>0</v>
          </cell>
          <cell r="CP83">
            <v>0</v>
          </cell>
          <cell r="CQ83">
            <v>328</v>
          </cell>
          <cell r="CR83">
            <v>1721</v>
          </cell>
          <cell r="CS83">
            <v>0</v>
          </cell>
          <cell r="CT83">
            <v>150</v>
          </cell>
          <cell r="CU83">
            <v>0</v>
          </cell>
          <cell r="CV83">
            <v>34</v>
          </cell>
          <cell r="CW83">
            <v>0</v>
          </cell>
          <cell r="CX83">
            <v>0</v>
          </cell>
          <cell r="CY83">
            <v>0</v>
          </cell>
          <cell r="CZ83">
            <v>0</v>
          </cell>
          <cell r="DA83">
            <v>0</v>
          </cell>
          <cell r="DB83">
            <v>0</v>
          </cell>
          <cell r="DC83">
            <v>0</v>
          </cell>
          <cell r="DD83">
            <v>0</v>
          </cell>
          <cell r="DE83">
            <v>1043</v>
          </cell>
          <cell r="DF83">
            <v>1043</v>
          </cell>
          <cell r="DG83">
            <v>-1</v>
          </cell>
          <cell r="DH83">
            <v>1226</v>
          </cell>
          <cell r="DI83">
            <v>2947</v>
          </cell>
          <cell r="DJ83">
            <v>0</v>
          </cell>
          <cell r="DK83">
            <v>0</v>
          </cell>
          <cell r="DL83">
            <v>150</v>
          </cell>
          <cell r="DM83">
            <v>0</v>
          </cell>
          <cell r="DN83">
            <v>34</v>
          </cell>
          <cell r="DO83">
            <v>1043</v>
          </cell>
          <cell r="DP83">
            <v>0</v>
          </cell>
          <cell r="DQ83">
            <v>11</v>
          </cell>
          <cell r="DR83">
            <v>0</v>
          </cell>
          <cell r="DS83">
            <v>0</v>
          </cell>
          <cell r="DT83">
            <v>15</v>
          </cell>
          <cell r="DU83">
            <v>0</v>
          </cell>
          <cell r="DV83">
            <v>21</v>
          </cell>
          <cell r="DW83">
            <v>7</v>
          </cell>
          <cell r="DX83">
            <v>0</v>
          </cell>
          <cell r="DY83">
            <v>0</v>
          </cell>
          <cell r="DZ83">
            <v>0</v>
          </cell>
          <cell r="EA83">
            <v>0</v>
          </cell>
          <cell r="EB83">
            <v>0</v>
          </cell>
          <cell r="EC83">
            <v>0</v>
          </cell>
          <cell r="ED83">
            <v>0</v>
          </cell>
          <cell r="EE83">
            <v>296</v>
          </cell>
          <cell r="EF83">
            <v>29</v>
          </cell>
          <cell r="EG83">
            <v>0</v>
          </cell>
          <cell r="EH83">
            <v>0</v>
          </cell>
          <cell r="EI83">
            <v>0</v>
          </cell>
          <cell r="EJ83">
            <v>0</v>
          </cell>
          <cell r="EK83">
            <v>0</v>
          </cell>
          <cell r="EL83">
            <v>0</v>
          </cell>
          <cell r="EM83">
            <v>0</v>
          </cell>
          <cell r="EN83">
            <v>0</v>
          </cell>
          <cell r="EO83">
            <v>0</v>
          </cell>
          <cell r="EP83">
            <v>6</v>
          </cell>
          <cell r="EQ83">
            <v>0</v>
          </cell>
          <cell r="ER83">
            <v>0</v>
          </cell>
          <cell r="ES83">
            <v>0</v>
          </cell>
          <cell r="ET83">
            <v>0</v>
          </cell>
          <cell r="EU83">
            <v>1</v>
          </cell>
          <cell r="EV83">
            <v>0</v>
          </cell>
          <cell r="EW83">
            <v>0</v>
          </cell>
          <cell r="EX83" t="str">
            <v>K</v>
          </cell>
          <cell r="EY83" t="str">
            <v>Solutions Group</v>
          </cell>
          <cell r="EZ83">
            <v>1</v>
          </cell>
          <cell r="FA83">
            <v>1</v>
          </cell>
          <cell r="FB83">
            <v>0</v>
          </cell>
          <cell r="FC83">
            <v>0</v>
          </cell>
          <cell r="FD83">
            <v>0</v>
          </cell>
          <cell r="FE83">
            <v>0</v>
          </cell>
          <cell r="FH83">
            <v>690</v>
          </cell>
          <cell r="FI83">
            <v>1</v>
          </cell>
          <cell r="FJ83">
            <v>-18</v>
          </cell>
          <cell r="FK83">
            <v>-18</v>
          </cell>
          <cell r="FL83">
            <v>-10</v>
          </cell>
          <cell r="FM83">
            <v>1650</v>
          </cell>
          <cell r="FN83">
            <v>223</v>
          </cell>
          <cell r="FO83">
            <v>203</v>
          </cell>
          <cell r="FP83">
            <v>203</v>
          </cell>
          <cell r="FQ83">
            <v>118</v>
          </cell>
          <cell r="FR83">
            <v>153</v>
          </cell>
          <cell r="FS83">
            <v>537</v>
          </cell>
          <cell r="FT83">
            <v>235</v>
          </cell>
          <cell r="FU83">
            <v>1415</v>
          </cell>
        </row>
        <row r="84">
          <cell r="A84" t="str">
            <v>01100</v>
          </cell>
          <cell r="B84" t="str">
            <v>長野システ</v>
          </cell>
          <cell r="C84" t="str">
            <v>(株)富士通長野システムエンジニアリング</v>
          </cell>
          <cell r="D84" t="str">
            <v>Fujitsu Nagano Systems Engineering Ltd.</v>
          </cell>
          <cell r="E84">
            <v>13</v>
          </cell>
          <cell r="F84">
            <v>0</v>
          </cell>
          <cell r="G84">
            <v>13</v>
          </cell>
          <cell r="H84">
            <v>898</v>
          </cell>
          <cell r="I84">
            <v>126</v>
          </cell>
          <cell r="J84">
            <v>3798</v>
          </cell>
          <cell r="K84">
            <v>-8</v>
          </cell>
          <cell r="L84">
            <v>0</v>
          </cell>
          <cell r="M84">
            <v>0</v>
          </cell>
          <cell r="N84">
            <v>0</v>
          </cell>
          <cell r="O84">
            <v>0</v>
          </cell>
          <cell r="P84">
            <v>0</v>
          </cell>
          <cell r="Q84">
            <v>0</v>
          </cell>
          <cell r="R84">
            <v>0</v>
          </cell>
          <cell r="S84">
            <v>110</v>
          </cell>
          <cell r="T84">
            <v>110</v>
          </cell>
          <cell r="U84">
            <v>2</v>
          </cell>
          <cell r="V84">
            <v>74</v>
          </cell>
          <cell r="W84">
            <v>248</v>
          </cell>
          <cell r="X84">
            <v>0</v>
          </cell>
          <cell r="Y84">
            <v>0</v>
          </cell>
          <cell r="Z84">
            <v>322</v>
          </cell>
          <cell r="AA84">
            <v>0</v>
          </cell>
          <cell r="AB84">
            <v>0</v>
          </cell>
          <cell r="AC84">
            <v>141</v>
          </cell>
          <cell r="AD84">
            <v>5402</v>
          </cell>
          <cell r="AE84">
            <v>36</v>
          </cell>
          <cell r="AF84">
            <v>0</v>
          </cell>
          <cell r="AG84">
            <v>0</v>
          </cell>
          <cell r="AH84">
            <v>21</v>
          </cell>
          <cell r="AI84">
            <v>0</v>
          </cell>
          <cell r="AJ84">
            <v>0</v>
          </cell>
          <cell r="AK84">
            <v>57</v>
          </cell>
          <cell r="AL84">
            <v>20</v>
          </cell>
          <cell r="AM84">
            <v>0</v>
          </cell>
          <cell r="AN84">
            <v>0</v>
          </cell>
          <cell r="AO84">
            <v>1</v>
          </cell>
          <cell r="AP84">
            <v>1</v>
          </cell>
          <cell r="AQ84">
            <v>0</v>
          </cell>
          <cell r="AR84">
            <v>0</v>
          </cell>
          <cell r="AS84">
            <v>16</v>
          </cell>
          <cell r="AT84">
            <v>-6</v>
          </cell>
          <cell r="AU84">
            <v>0</v>
          </cell>
          <cell r="AV84">
            <v>0</v>
          </cell>
          <cell r="AW84">
            <v>200</v>
          </cell>
          <cell r="AX84">
            <v>212</v>
          </cell>
          <cell r="AY84">
            <v>289</v>
          </cell>
          <cell r="AZ84">
            <v>0</v>
          </cell>
          <cell r="BA84">
            <v>5691</v>
          </cell>
          <cell r="BB84">
            <v>0</v>
          </cell>
          <cell r="BC84">
            <v>1887</v>
          </cell>
          <cell r="BD84">
            <v>0</v>
          </cell>
          <cell r="BE84">
            <v>1887</v>
          </cell>
          <cell r="BF84">
            <v>0</v>
          </cell>
          <cell r="BG84">
            <v>0</v>
          </cell>
          <cell r="BH84">
            <v>0</v>
          </cell>
          <cell r="BI84">
            <v>0</v>
          </cell>
          <cell r="BJ84">
            <v>0</v>
          </cell>
          <cell r="BK84">
            <v>0</v>
          </cell>
          <cell r="BL84">
            <v>145</v>
          </cell>
          <cell r="BM84">
            <v>0</v>
          </cell>
          <cell r="BN84">
            <v>926</v>
          </cell>
          <cell r="BO84">
            <v>781</v>
          </cell>
          <cell r="BP84">
            <v>0</v>
          </cell>
          <cell r="BQ84">
            <v>200</v>
          </cell>
          <cell r="BR84">
            <v>10</v>
          </cell>
          <cell r="BS84">
            <v>186</v>
          </cell>
          <cell r="BT84">
            <v>0</v>
          </cell>
          <cell r="BU84">
            <v>16</v>
          </cell>
          <cell r="BV84">
            <v>0</v>
          </cell>
          <cell r="BW84">
            <v>0</v>
          </cell>
          <cell r="BX84">
            <v>0</v>
          </cell>
          <cell r="BY84">
            <v>0</v>
          </cell>
          <cell r="BZ84">
            <v>0</v>
          </cell>
          <cell r="CA84">
            <v>0</v>
          </cell>
          <cell r="CB84">
            <v>3225</v>
          </cell>
          <cell r="CC84">
            <v>0</v>
          </cell>
          <cell r="CD84">
            <v>0</v>
          </cell>
          <cell r="CE84">
            <v>0</v>
          </cell>
          <cell r="CF84">
            <v>0</v>
          </cell>
          <cell r="CG84">
            <v>0</v>
          </cell>
          <cell r="CH84">
            <v>0</v>
          </cell>
          <cell r="CI84">
            <v>0</v>
          </cell>
          <cell r="CJ84">
            <v>643</v>
          </cell>
          <cell r="CK84">
            <v>0</v>
          </cell>
          <cell r="CL84">
            <v>0</v>
          </cell>
          <cell r="CM84">
            <v>0</v>
          </cell>
          <cell r="CN84">
            <v>0</v>
          </cell>
          <cell r="CO84">
            <v>0</v>
          </cell>
          <cell r="CP84">
            <v>0</v>
          </cell>
          <cell r="CQ84">
            <v>643</v>
          </cell>
          <cell r="CR84">
            <v>3868</v>
          </cell>
          <cell r="CS84">
            <v>0</v>
          </cell>
          <cell r="CT84">
            <v>200</v>
          </cell>
          <cell r="CU84">
            <v>0</v>
          </cell>
          <cell r="CV84">
            <v>50</v>
          </cell>
          <cell r="CW84">
            <v>0</v>
          </cell>
          <cell r="CX84">
            <v>0</v>
          </cell>
          <cell r="CY84">
            <v>0</v>
          </cell>
          <cell r="CZ84">
            <v>0</v>
          </cell>
          <cell r="DA84">
            <v>0</v>
          </cell>
          <cell r="DB84">
            <v>0</v>
          </cell>
          <cell r="DC84">
            <v>0</v>
          </cell>
          <cell r="DD84">
            <v>0</v>
          </cell>
          <cell r="DE84">
            <v>1573</v>
          </cell>
          <cell r="DF84">
            <v>1573</v>
          </cell>
          <cell r="DG84">
            <v>0</v>
          </cell>
          <cell r="DH84">
            <v>1823</v>
          </cell>
          <cell r="DI84">
            <v>5691</v>
          </cell>
          <cell r="DJ84">
            <v>0</v>
          </cell>
          <cell r="DK84">
            <v>0</v>
          </cell>
          <cell r="DL84">
            <v>200</v>
          </cell>
          <cell r="DM84">
            <v>0</v>
          </cell>
          <cell r="DN84">
            <v>50</v>
          </cell>
          <cell r="DO84">
            <v>1573</v>
          </cell>
          <cell r="DP84">
            <v>0</v>
          </cell>
          <cell r="DQ84">
            <v>36</v>
          </cell>
          <cell r="DR84">
            <v>0</v>
          </cell>
          <cell r="DS84">
            <v>0</v>
          </cell>
          <cell r="DT84">
            <v>21</v>
          </cell>
          <cell r="DU84">
            <v>0</v>
          </cell>
          <cell r="DV84">
            <v>6</v>
          </cell>
          <cell r="DW84">
            <v>14</v>
          </cell>
          <cell r="DX84">
            <v>0</v>
          </cell>
          <cell r="DY84">
            <v>0</v>
          </cell>
          <cell r="DZ84">
            <v>0</v>
          </cell>
          <cell r="EA84">
            <v>0</v>
          </cell>
          <cell r="EB84">
            <v>0</v>
          </cell>
          <cell r="EC84">
            <v>0</v>
          </cell>
          <cell r="ED84">
            <v>0</v>
          </cell>
          <cell r="EE84">
            <v>74</v>
          </cell>
          <cell r="EF84">
            <v>0</v>
          </cell>
          <cell r="EG84">
            <v>0</v>
          </cell>
          <cell r="EH84">
            <v>0</v>
          </cell>
          <cell r="EI84">
            <v>0</v>
          </cell>
          <cell r="EJ84">
            <v>0</v>
          </cell>
          <cell r="EK84">
            <v>0</v>
          </cell>
          <cell r="EL84">
            <v>0</v>
          </cell>
          <cell r="EM84">
            <v>0</v>
          </cell>
          <cell r="EN84">
            <v>0</v>
          </cell>
          <cell r="EO84">
            <v>0</v>
          </cell>
          <cell r="EP84">
            <v>1</v>
          </cell>
          <cell r="EQ84">
            <v>0</v>
          </cell>
          <cell r="ER84">
            <v>0</v>
          </cell>
          <cell r="ES84">
            <v>0</v>
          </cell>
          <cell r="ET84">
            <v>0</v>
          </cell>
          <cell r="EU84">
            <v>0</v>
          </cell>
          <cell r="EV84">
            <v>0</v>
          </cell>
          <cell r="EW84">
            <v>1</v>
          </cell>
          <cell r="EX84" t="str">
            <v>K</v>
          </cell>
          <cell r="EY84" t="str">
            <v>Solutions Group</v>
          </cell>
          <cell r="EZ84">
            <v>1</v>
          </cell>
          <cell r="FA84">
            <v>1</v>
          </cell>
          <cell r="FB84">
            <v>0</v>
          </cell>
          <cell r="FC84">
            <v>0</v>
          </cell>
          <cell r="FD84">
            <v>0</v>
          </cell>
          <cell r="FE84">
            <v>0</v>
          </cell>
          <cell r="FH84">
            <v>1484</v>
          </cell>
          <cell r="FI84">
            <v>-39</v>
          </cell>
          <cell r="FJ84">
            <v>-75</v>
          </cell>
          <cell r="FK84">
            <v>-75</v>
          </cell>
          <cell r="FL84">
            <v>-17</v>
          </cell>
          <cell r="FM84">
            <v>3561</v>
          </cell>
          <cell r="FN84">
            <v>246</v>
          </cell>
          <cell r="FO84">
            <v>210</v>
          </cell>
          <cell r="FP84">
            <v>210</v>
          </cell>
          <cell r="FQ84">
            <v>96</v>
          </cell>
          <cell r="FR84">
            <v>495</v>
          </cell>
          <cell r="FS84">
            <v>989</v>
          </cell>
          <cell r="FT84">
            <v>1196</v>
          </cell>
          <cell r="FU84">
            <v>2365</v>
          </cell>
        </row>
        <row r="85">
          <cell r="A85" t="str">
            <v>01150</v>
          </cell>
          <cell r="B85" t="str">
            <v>周辺機</v>
          </cell>
          <cell r="C85" t="str">
            <v>富士通周辺機(株)</v>
          </cell>
          <cell r="D85" t="str">
            <v>Fujitsu Peripherals Ltd.</v>
          </cell>
          <cell r="E85">
            <v>25</v>
          </cell>
          <cell r="F85">
            <v>0</v>
          </cell>
          <cell r="G85">
            <v>25</v>
          </cell>
          <cell r="H85">
            <v>0</v>
          </cell>
          <cell r="I85">
            <v>67</v>
          </cell>
          <cell r="J85">
            <v>9762</v>
          </cell>
          <cell r="K85">
            <v>-90</v>
          </cell>
          <cell r="L85">
            <v>0</v>
          </cell>
          <cell r="M85">
            <v>0</v>
          </cell>
          <cell r="N85">
            <v>0</v>
          </cell>
          <cell r="O85">
            <v>0</v>
          </cell>
          <cell r="P85">
            <v>0</v>
          </cell>
          <cell r="Q85">
            <v>127</v>
          </cell>
          <cell r="R85">
            <v>0</v>
          </cell>
          <cell r="S85">
            <v>83</v>
          </cell>
          <cell r="T85">
            <v>83</v>
          </cell>
          <cell r="U85">
            <v>16</v>
          </cell>
          <cell r="V85">
            <v>170</v>
          </cell>
          <cell r="W85">
            <v>840</v>
          </cell>
          <cell r="X85">
            <v>1028</v>
          </cell>
          <cell r="Y85">
            <v>7</v>
          </cell>
          <cell r="Z85">
            <v>2045</v>
          </cell>
          <cell r="AA85">
            <v>0</v>
          </cell>
          <cell r="AB85">
            <v>0</v>
          </cell>
          <cell r="AC85">
            <v>162</v>
          </cell>
          <cell r="AD85">
            <v>12197</v>
          </cell>
          <cell r="AE85">
            <v>2161</v>
          </cell>
          <cell r="AF85">
            <v>834</v>
          </cell>
          <cell r="AG85">
            <v>6</v>
          </cell>
          <cell r="AH85">
            <v>602</v>
          </cell>
          <cell r="AI85">
            <v>0</v>
          </cell>
          <cell r="AJ85">
            <v>0</v>
          </cell>
          <cell r="AK85">
            <v>3603</v>
          </cell>
          <cell r="AL85">
            <v>300</v>
          </cell>
          <cell r="AM85">
            <v>0</v>
          </cell>
          <cell r="AN85">
            <v>0</v>
          </cell>
          <cell r="AO85">
            <v>0</v>
          </cell>
          <cell r="AP85">
            <v>1</v>
          </cell>
          <cell r="AQ85">
            <v>0</v>
          </cell>
          <cell r="AR85">
            <v>0</v>
          </cell>
          <cell r="AS85">
            <v>106</v>
          </cell>
          <cell r="AT85">
            <v>0</v>
          </cell>
          <cell r="AU85">
            <v>0</v>
          </cell>
          <cell r="AV85">
            <v>0</v>
          </cell>
          <cell r="AW85">
            <v>403</v>
          </cell>
          <cell r="AX85">
            <v>510</v>
          </cell>
          <cell r="AY85">
            <v>4413</v>
          </cell>
          <cell r="AZ85">
            <v>0</v>
          </cell>
          <cell r="BA85">
            <v>16610</v>
          </cell>
          <cell r="BB85">
            <v>121</v>
          </cell>
          <cell r="BC85">
            <v>9208</v>
          </cell>
          <cell r="BD85">
            <v>164</v>
          </cell>
          <cell r="BE85">
            <v>9044</v>
          </cell>
          <cell r="BF85">
            <v>0</v>
          </cell>
          <cell r="BG85">
            <v>1775</v>
          </cell>
          <cell r="BH85">
            <v>1775</v>
          </cell>
          <cell r="BI85">
            <v>0</v>
          </cell>
          <cell r="BJ85">
            <v>0</v>
          </cell>
          <cell r="BK85">
            <v>0</v>
          </cell>
          <cell r="BL85">
            <v>0</v>
          </cell>
          <cell r="BM85">
            <v>0</v>
          </cell>
          <cell r="BN85">
            <v>1596</v>
          </cell>
          <cell r="BO85">
            <v>1596</v>
          </cell>
          <cell r="BP85">
            <v>0</v>
          </cell>
          <cell r="BQ85">
            <v>185</v>
          </cell>
          <cell r="BR85">
            <v>0</v>
          </cell>
          <cell r="BS85">
            <v>0</v>
          </cell>
          <cell r="BT85">
            <v>21</v>
          </cell>
          <cell r="BU85">
            <v>0</v>
          </cell>
          <cell r="BV85">
            <v>0</v>
          </cell>
          <cell r="BW85">
            <v>0</v>
          </cell>
          <cell r="BX85">
            <v>0</v>
          </cell>
          <cell r="BY85">
            <v>0</v>
          </cell>
          <cell r="BZ85">
            <v>0</v>
          </cell>
          <cell r="CA85">
            <v>0</v>
          </cell>
          <cell r="CB85">
            <v>12906</v>
          </cell>
          <cell r="CC85">
            <v>0</v>
          </cell>
          <cell r="CD85">
            <v>0</v>
          </cell>
          <cell r="CE85">
            <v>0</v>
          </cell>
          <cell r="CF85">
            <v>0</v>
          </cell>
          <cell r="CG85">
            <v>0</v>
          </cell>
          <cell r="CH85">
            <v>0</v>
          </cell>
          <cell r="CI85">
            <v>0</v>
          </cell>
          <cell r="CJ85">
            <v>1193</v>
          </cell>
          <cell r="CK85">
            <v>0</v>
          </cell>
          <cell r="CL85">
            <v>0</v>
          </cell>
          <cell r="CM85">
            <v>0</v>
          </cell>
          <cell r="CN85">
            <v>0</v>
          </cell>
          <cell r="CO85">
            <v>0</v>
          </cell>
          <cell r="CP85">
            <v>0</v>
          </cell>
          <cell r="CQ85">
            <v>1193</v>
          </cell>
          <cell r="CR85">
            <v>14099</v>
          </cell>
          <cell r="CS85">
            <v>0</v>
          </cell>
          <cell r="CT85">
            <v>300</v>
          </cell>
          <cell r="CU85">
            <v>0</v>
          </cell>
          <cell r="CV85">
            <v>34</v>
          </cell>
          <cell r="CW85">
            <v>0</v>
          </cell>
          <cell r="CX85">
            <v>0</v>
          </cell>
          <cell r="CY85">
            <v>0</v>
          </cell>
          <cell r="CZ85">
            <v>0</v>
          </cell>
          <cell r="DA85">
            <v>0</v>
          </cell>
          <cell r="DB85">
            <v>0</v>
          </cell>
          <cell r="DC85">
            <v>0</v>
          </cell>
          <cell r="DD85">
            <v>0</v>
          </cell>
          <cell r="DE85">
            <v>2177</v>
          </cell>
          <cell r="DF85">
            <v>2177</v>
          </cell>
          <cell r="DG85">
            <v>0</v>
          </cell>
          <cell r="DH85">
            <v>2511</v>
          </cell>
          <cell r="DI85">
            <v>16610</v>
          </cell>
          <cell r="DJ85">
            <v>0</v>
          </cell>
          <cell r="DK85">
            <v>0</v>
          </cell>
          <cell r="DL85">
            <v>300</v>
          </cell>
          <cell r="DM85">
            <v>0</v>
          </cell>
          <cell r="DN85">
            <v>34</v>
          </cell>
          <cell r="DO85">
            <v>2177</v>
          </cell>
          <cell r="DP85">
            <v>0</v>
          </cell>
          <cell r="DQ85">
            <v>2161</v>
          </cell>
          <cell r="DR85">
            <v>840</v>
          </cell>
          <cell r="DS85">
            <v>0</v>
          </cell>
          <cell r="DT85">
            <v>602</v>
          </cell>
          <cell r="DU85">
            <v>0</v>
          </cell>
          <cell r="DV85">
            <v>263</v>
          </cell>
          <cell r="DW85">
            <v>37</v>
          </cell>
          <cell r="DX85">
            <v>0</v>
          </cell>
          <cell r="DY85">
            <v>0</v>
          </cell>
          <cell r="DZ85">
            <v>0</v>
          </cell>
          <cell r="EA85">
            <v>0</v>
          </cell>
          <cell r="EB85">
            <v>0</v>
          </cell>
          <cell r="EC85">
            <v>0</v>
          </cell>
          <cell r="ED85">
            <v>0</v>
          </cell>
          <cell r="EE85">
            <v>0</v>
          </cell>
          <cell r="EF85">
            <v>0</v>
          </cell>
          <cell r="EG85">
            <v>0</v>
          </cell>
          <cell r="EH85">
            <v>0</v>
          </cell>
          <cell r="EI85">
            <v>1775</v>
          </cell>
          <cell r="EJ85">
            <v>0</v>
          </cell>
          <cell r="EK85">
            <v>0</v>
          </cell>
          <cell r="EL85">
            <v>0</v>
          </cell>
          <cell r="EM85">
            <v>0</v>
          </cell>
          <cell r="EN85">
            <v>0</v>
          </cell>
          <cell r="EO85">
            <v>0</v>
          </cell>
          <cell r="EP85">
            <v>1</v>
          </cell>
          <cell r="EQ85">
            <v>0</v>
          </cell>
          <cell r="ER85">
            <v>0</v>
          </cell>
          <cell r="ES85">
            <v>0</v>
          </cell>
          <cell r="ET85">
            <v>0</v>
          </cell>
          <cell r="EU85">
            <v>0</v>
          </cell>
          <cell r="EV85">
            <v>0</v>
          </cell>
          <cell r="EW85">
            <v>0</v>
          </cell>
          <cell r="EX85" t="str">
            <v>J</v>
          </cell>
          <cell r="EY85" t="str">
            <v>Personal Systems Business Group</v>
          </cell>
          <cell r="EZ85">
            <v>1</v>
          </cell>
          <cell r="FA85">
            <v>1</v>
          </cell>
          <cell r="FB85">
            <v>0</v>
          </cell>
          <cell r="FC85">
            <v>0</v>
          </cell>
          <cell r="FD85">
            <v>0</v>
          </cell>
          <cell r="FE85">
            <v>0</v>
          </cell>
          <cell r="FH85">
            <v>15672</v>
          </cell>
          <cell r="FI85">
            <v>100</v>
          </cell>
          <cell r="FJ85">
            <v>29</v>
          </cell>
          <cell r="FK85">
            <v>29</v>
          </cell>
          <cell r="FL85">
            <v>16</v>
          </cell>
          <cell r="FM85">
            <v>16110</v>
          </cell>
          <cell r="FN85">
            <v>178</v>
          </cell>
          <cell r="FO85">
            <v>114</v>
          </cell>
          <cell r="FP85">
            <v>114</v>
          </cell>
          <cell r="FQ85">
            <v>66</v>
          </cell>
          <cell r="FR85">
            <v>91</v>
          </cell>
          <cell r="FS85">
            <v>15581</v>
          </cell>
          <cell r="FT85">
            <v>107</v>
          </cell>
          <cell r="FU85">
            <v>16003</v>
          </cell>
        </row>
        <row r="86">
          <cell r="A86" t="str">
            <v>01160</v>
          </cell>
          <cell r="B86" t="str">
            <v>滋賀富士通</v>
          </cell>
          <cell r="C86" t="str">
            <v>(株)滋賀富士通ソフトウェア</v>
          </cell>
          <cell r="D86" t="str">
            <v>Shiga Fujitsu Software Ltd.</v>
          </cell>
          <cell r="E86">
            <v>3</v>
          </cell>
          <cell r="F86">
            <v>0</v>
          </cell>
          <cell r="G86">
            <v>3</v>
          </cell>
          <cell r="H86">
            <v>370</v>
          </cell>
          <cell r="I86">
            <v>0</v>
          </cell>
          <cell r="J86">
            <v>1568</v>
          </cell>
          <cell r="K86">
            <v>-8</v>
          </cell>
          <cell r="L86">
            <v>0</v>
          </cell>
          <cell r="M86">
            <v>0</v>
          </cell>
          <cell r="N86">
            <v>0</v>
          </cell>
          <cell r="O86">
            <v>0</v>
          </cell>
          <cell r="P86">
            <v>0</v>
          </cell>
          <cell r="Q86">
            <v>0</v>
          </cell>
          <cell r="R86">
            <v>0</v>
          </cell>
          <cell r="S86">
            <v>0</v>
          </cell>
          <cell r="T86">
            <v>0</v>
          </cell>
          <cell r="U86">
            <v>2</v>
          </cell>
          <cell r="V86">
            <v>26</v>
          </cell>
          <cell r="W86">
            <v>205</v>
          </cell>
          <cell r="X86">
            <v>0</v>
          </cell>
          <cell r="Y86">
            <v>0</v>
          </cell>
          <cell r="Z86">
            <v>231</v>
          </cell>
          <cell r="AA86">
            <v>0</v>
          </cell>
          <cell r="AB86">
            <v>0</v>
          </cell>
          <cell r="AC86">
            <v>38</v>
          </cell>
          <cell r="AD86">
            <v>2204</v>
          </cell>
          <cell r="AE86">
            <v>7</v>
          </cell>
          <cell r="AF86">
            <v>0</v>
          </cell>
          <cell r="AG86">
            <v>0</v>
          </cell>
          <cell r="AH86">
            <v>47</v>
          </cell>
          <cell r="AI86">
            <v>0</v>
          </cell>
          <cell r="AJ86">
            <v>0</v>
          </cell>
          <cell r="AK86">
            <v>54</v>
          </cell>
          <cell r="AL86">
            <v>8</v>
          </cell>
          <cell r="AM86">
            <v>0</v>
          </cell>
          <cell r="AN86">
            <v>0</v>
          </cell>
          <cell r="AO86">
            <v>0</v>
          </cell>
          <cell r="AP86">
            <v>0</v>
          </cell>
          <cell r="AQ86">
            <v>0</v>
          </cell>
          <cell r="AR86">
            <v>0</v>
          </cell>
          <cell r="AS86">
            <v>50</v>
          </cell>
          <cell r="AT86">
            <v>0</v>
          </cell>
          <cell r="AU86">
            <v>0</v>
          </cell>
          <cell r="AV86">
            <v>0</v>
          </cell>
          <cell r="AW86">
            <v>71</v>
          </cell>
          <cell r="AX86">
            <v>121</v>
          </cell>
          <cell r="AY86">
            <v>183</v>
          </cell>
          <cell r="AZ86">
            <v>0</v>
          </cell>
          <cell r="BA86">
            <v>2387</v>
          </cell>
          <cell r="BB86">
            <v>0</v>
          </cell>
          <cell r="BC86">
            <v>874</v>
          </cell>
          <cell r="BD86">
            <v>0</v>
          </cell>
          <cell r="BE86">
            <v>874</v>
          </cell>
          <cell r="BF86">
            <v>0</v>
          </cell>
          <cell r="BG86">
            <v>0</v>
          </cell>
          <cell r="BH86">
            <v>0</v>
          </cell>
          <cell r="BI86">
            <v>0</v>
          </cell>
          <cell r="BJ86">
            <v>0</v>
          </cell>
          <cell r="BK86">
            <v>0</v>
          </cell>
          <cell r="BL86">
            <v>55</v>
          </cell>
          <cell r="BM86">
            <v>0</v>
          </cell>
          <cell r="BN86">
            <v>333</v>
          </cell>
          <cell r="BO86">
            <v>278</v>
          </cell>
          <cell r="BP86">
            <v>0</v>
          </cell>
          <cell r="BQ86">
            <v>123</v>
          </cell>
          <cell r="BR86">
            <v>0</v>
          </cell>
          <cell r="BS86">
            <v>2</v>
          </cell>
          <cell r="BT86">
            <v>10</v>
          </cell>
          <cell r="BU86">
            <v>0</v>
          </cell>
          <cell r="BV86">
            <v>0</v>
          </cell>
          <cell r="BW86">
            <v>0</v>
          </cell>
          <cell r="BX86">
            <v>0</v>
          </cell>
          <cell r="BY86">
            <v>0</v>
          </cell>
          <cell r="BZ86">
            <v>0</v>
          </cell>
          <cell r="CA86">
            <v>0</v>
          </cell>
          <cell r="CB86">
            <v>1342</v>
          </cell>
          <cell r="CC86">
            <v>0</v>
          </cell>
          <cell r="CD86">
            <v>0</v>
          </cell>
          <cell r="CE86">
            <v>0</v>
          </cell>
          <cell r="CF86">
            <v>0</v>
          </cell>
          <cell r="CG86">
            <v>0</v>
          </cell>
          <cell r="CH86">
            <v>0</v>
          </cell>
          <cell r="CI86">
            <v>0</v>
          </cell>
          <cell r="CJ86">
            <v>217</v>
          </cell>
          <cell r="CK86">
            <v>3</v>
          </cell>
          <cell r="CL86">
            <v>0</v>
          </cell>
          <cell r="CM86">
            <v>0</v>
          </cell>
          <cell r="CN86">
            <v>0</v>
          </cell>
          <cell r="CO86">
            <v>0</v>
          </cell>
          <cell r="CP86">
            <v>0</v>
          </cell>
          <cell r="CQ86">
            <v>220</v>
          </cell>
          <cell r="CR86">
            <v>1562</v>
          </cell>
          <cell r="CS86">
            <v>0</v>
          </cell>
          <cell r="CT86">
            <v>50</v>
          </cell>
          <cell r="CU86">
            <v>0</v>
          </cell>
          <cell r="CV86">
            <v>13</v>
          </cell>
          <cell r="CW86">
            <v>0</v>
          </cell>
          <cell r="CX86">
            <v>0</v>
          </cell>
          <cell r="CY86">
            <v>0</v>
          </cell>
          <cell r="CZ86">
            <v>0</v>
          </cell>
          <cell r="DA86">
            <v>0</v>
          </cell>
          <cell r="DB86">
            <v>0</v>
          </cell>
          <cell r="DC86">
            <v>0</v>
          </cell>
          <cell r="DD86">
            <v>0</v>
          </cell>
          <cell r="DE86">
            <v>762</v>
          </cell>
          <cell r="DF86">
            <v>762</v>
          </cell>
          <cell r="DG86">
            <v>0</v>
          </cell>
          <cell r="DH86">
            <v>825</v>
          </cell>
          <cell r="DI86">
            <v>2387</v>
          </cell>
          <cell r="DJ86">
            <v>0</v>
          </cell>
          <cell r="DK86">
            <v>0</v>
          </cell>
          <cell r="DL86">
            <v>50</v>
          </cell>
          <cell r="DM86">
            <v>0</v>
          </cell>
          <cell r="DN86">
            <v>13</v>
          </cell>
          <cell r="DO86">
            <v>762</v>
          </cell>
          <cell r="DP86">
            <v>0</v>
          </cell>
          <cell r="DQ86">
            <v>7</v>
          </cell>
          <cell r="DR86">
            <v>0</v>
          </cell>
          <cell r="DS86">
            <v>0</v>
          </cell>
          <cell r="DT86">
            <v>47</v>
          </cell>
          <cell r="DU86">
            <v>0</v>
          </cell>
          <cell r="DV86">
            <v>5</v>
          </cell>
          <cell r="DW86">
            <v>3</v>
          </cell>
          <cell r="DX86">
            <v>0</v>
          </cell>
          <cell r="DY86">
            <v>0</v>
          </cell>
          <cell r="DZ86">
            <v>0</v>
          </cell>
          <cell r="EA86">
            <v>0</v>
          </cell>
          <cell r="EB86">
            <v>0</v>
          </cell>
          <cell r="EC86">
            <v>0</v>
          </cell>
          <cell r="ED86">
            <v>0</v>
          </cell>
          <cell r="EE86">
            <v>24</v>
          </cell>
          <cell r="EF86">
            <v>7</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t="str">
            <v>K</v>
          </cell>
          <cell r="EY86" t="str">
            <v>Solutions Group</v>
          </cell>
          <cell r="EZ86">
            <v>0.6</v>
          </cell>
          <cell r="FA86">
            <v>0.6</v>
          </cell>
          <cell r="FB86">
            <v>0</v>
          </cell>
          <cell r="FC86">
            <v>0</v>
          </cell>
          <cell r="FD86">
            <v>0</v>
          </cell>
          <cell r="FE86">
            <v>0</v>
          </cell>
          <cell r="FH86">
            <v>1098</v>
          </cell>
          <cell r="FI86">
            <v>76</v>
          </cell>
          <cell r="FJ86">
            <v>65</v>
          </cell>
          <cell r="FK86">
            <v>65</v>
          </cell>
          <cell r="FL86">
            <v>37</v>
          </cell>
          <cell r="FM86">
            <v>1702</v>
          </cell>
          <cell r="FN86">
            <v>137</v>
          </cell>
          <cell r="FO86">
            <v>121</v>
          </cell>
          <cell r="FP86">
            <v>121</v>
          </cell>
          <cell r="FQ86">
            <v>69</v>
          </cell>
          <cell r="FR86">
            <v>261</v>
          </cell>
          <cell r="FS86">
            <v>837</v>
          </cell>
          <cell r="FT86">
            <v>443</v>
          </cell>
          <cell r="FU86">
            <v>1259</v>
          </cell>
        </row>
        <row r="87">
          <cell r="A87" t="str">
            <v>01170</v>
          </cell>
          <cell r="B87" t="str">
            <v>カンタムデ</v>
          </cell>
          <cell r="C87" t="str">
            <v>富士通カンタムデバイス(株)</v>
          </cell>
          <cell r="D87" t="str">
            <v>Fujitsu Quantum Devices Ltd.</v>
          </cell>
          <cell r="E87">
            <v>40</v>
          </cell>
          <cell r="F87">
            <v>0</v>
          </cell>
          <cell r="G87">
            <v>40</v>
          </cell>
          <cell r="H87">
            <v>0</v>
          </cell>
          <cell r="I87">
            <v>0</v>
          </cell>
          <cell r="J87">
            <v>6612</v>
          </cell>
          <cell r="K87">
            <v>-14</v>
          </cell>
          <cell r="L87">
            <v>0</v>
          </cell>
          <cell r="M87">
            <v>0</v>
          </cell>
          <cell r="N87">
            <v>0</v>
          </cell>
          <cell r="O87">
            <v>0</v>
          </cell>
          <cell r="P87">
            <v>0</v>
          </cell>
          <cell r="Q87">
            <v>202</v>
          </cell>
          <cell r="R87">
            <v>131</v>
          </cell>
          <cell r="S87">
            <v>145</v>
          </cell>
          <cell r="T87">
            <v>276</v>
          </cell>
          <cell r="U87">
            <v>35</v>
          </cell>
          <cell r="V87">
            <v>1144</v>
          </cell>
          <cell r="W87">
            <v>7924</v>
          </cell>
          <cell r="X87">
            <v>1707</v>
          </cell>
          <cell r="Y87">
            <v>764</v>
          </cell>
          <cell r="Z87">
            <v>11539</v>
          </cell>
          <cell r="AA87">
            <v>0</v>
          </cell>
          <cell r="AB87">
            <v>0</v>
          </cell>
          <cell r="AC87">
            <v>0</v>
          </cell>
          <cell r="AD87">
            <v>18690</v>
          </cell>
          <cell r="AE87">
            <v>5811</v>
          </cell>
          <cell r="AF87">
            <v>7041</v>
          </cell>
          <cell r="AG87">
            <v>0</v>
          </cell>
          <cell r="AH87">
            <v>6099</v>
          </cell>
          <cell r="AI87">
            <v>934</v>
          </cell>
          <cell r="AJ87">
            <v>806</v>
          </cell>
          <cell r="AK87">
            <v>20691</v>
          </cell>
          <cell r="AL87">
            <v>1752</v>
          </cell>
          <cell r="AM87">
            <v>0</v>
          </cell>
          <cell r="AN87">
            <v>11040</v>
          </cell>
          <cell r="AO87">
            <v>0</v>
          </cell>
          <cell r="AP87">
            <v>34</v>
          </cell>
          <cell r="AQ87">
            <v>0</v>
          </cell>
          <cell r="AR87">
            <v>0</v>
          </cell>
          <cell r="AS87">
            <v>83</v>
          </cell>
          <cell r="AT87">
            <v>-20</v>
          </cell>
          <cell r="AU87">
            <v>0</v>
          </cell>
          <cell r="AV87">
            <v>0</v>
          </cell>
          <cell r="AW87">
            <v>0</v>
          </cell>
          <cell r="AX87">
            <v>11137</v>
          </cell>
          <cell r="AY87">
            <v>33580</v>
          </cell>
          <cell r="AZ87">
            <v>0</v>
          </cell>
          <cell r="BA87">
            <v>52270</v>
          </cell>
          <cell r="BB87">
            <v>336</v>
          </cell>
          <cell r="BC87">
            <v>4359</v>
          </cell>
          <cell r="BD87">
            <v>0</v>
          </cell>
          <cell r="BE87">
            <v>4359</v>
          </cell>
          <cell r="BF87">
            <v>0</v>
          </cell>
          <cell r="BG87">
            <v>32595</v>
          </cell>
          <cell r="BH87">
            <v>32595</v>
          </cell>
          <cell r="BI87">
            <v>1000</v>
          </cell>
          <cell r="BJ87">
            <v>0</v>
          </cell>
          <cell r="BK87">
            <v>0</v>
          </cell>
          <cell r="BL87">
            <v>0</v>
          </cell>
          <cell r="BM87">
            <v>0</v>
          </cell>
          <cell r="BN87">
            <v>1015</v>
          </cell>
          <cell r="BO87">
            <v>1015</v>
          </cell>
          <cell r="BP87">
            <v>0</v>
          </cell>
          <cell r="BQ87">
            <v>8</v>
          </cell>
          <cell r="BR87">
            <v>0</v>
          </cell>
          <cell r="BS87">
            <v>0</v>
          </cell>
          <cell r="BT87">
            <v>96</v>
          </cell>
          <cell r="BU87">
            <v>0</v>
          </cell>
          <cell r="BV87">
            <v>1332</v>
          </cell>
          <cell r="BW87">
            <v>0</v>
          </cell>
          <cell r="BX87">
            <v>0</v>
          </cell>
          <cell r="BY87">
            <v>0</v>
          </cell>
          <cell r="BZ87">
            <v>0</v>
          </cell>
          <cell r="CA87">
            <v>0</v>
          </cell>
          <cell r="CB87">
            <v>40741</v>
          </cell>
          <cell r="CC87">
            <v>0</v>
          </cell>
          <cell r="CD87">
            <v>6000</v>
          </cell>
          <cell r="CE87">
            <v>0</v>
          </cell>
          <cell r="CF87">
            <v>0</v>
          </cell>
          <cell r="CG87">
            <v>0</v>
          </cell>
          <cell r="CH87">
            <v>0</v>
          </cell>
          <cell r="CI87">
            <v>0</v>
          </cell>
          <cell r="CJ87">
            <v>1076</v>
          </cell>
          <cell r="CK87">
            <v>0</v>
          </cell>
          <cell r="CL87">
            <v>0</v>
          </cell>
          <cell r="CM87">
            <v>0</v>
          </cell>
          <cell r="CN87">
            <v>147</v>
          </cell>
          <cell r="CO87">
            <v>0</v>
          </cell>
          <cell r="CP87">
            <v>0</v>
          </cell>
          <cell r="CQ87">
            <v>7223</v>
          </cell>
          <cell r="CR87">
            <v>47964</v>
          </cell>
          <cell r="CS87">
            <v>0</v>
          </cell>
          <cell r="CT87">
            <v>4490</v>
          </cell>
          <cell r="CU87">
            <v>4480</v>
          </cell>
          <cell r="CV87">
            <v>179</v>
          </cell>
          <cell r="CW87">
            <v>0</v>
          </cell>
          <cell r="CX87">
            <v>0</v>
          </cell>
          <cell r="CY87">
            <v>0</v>
          </cell>
          <cell r="CZ87">
            <v>0</v>
          </cell>
          <cell r="DA87">
            <v>0</v>
          </cell>
          <cell r="DB87">
            <v>0</v>
          </cell>
          <cell r="DC87">
            <v>0</v>
          </cell>
          <cell r="DD87">
            <v>0</v>
          </cell>
          <cell r="DE87">
            <v>-4857</v>
          </cell>
          <cell r="DF87">
            <v>-4857</v>
          </cell>
          <cell r="DG87">
            <v>14</v>
          </cell>
          <cell r="DH87">
            <v>4306</v>
          </cell>
          <cell r="DI87">
            <v>52270</v>
          </cell>
          <cell r="DJ87">
            <v>0</v>
          </cell>
          <cell r="DK87">
            <v>0</v>
          </cell>
          <cell r="DL87">
            <v>4490</v>
          </cell>
          <cell r="DM87">
            <v>4480</v>
          </cell>
          <cell r="DN87">
            <v>179</v>
          </cell>
          <cell r="DO87">
            <v>-4857</v>
          </cell>
          <cell r="DP87">
            <v>934</v>
          </cell>
          <cell r="DQ87">
            <v>5811</v>
          </cell>
          <cell r="DR87">
            <v>7041</v>
          </cell>
          <cell r="DS87">
            <v>0</v>
          </cell>
          <cell r="DT87">
            <v>6099</v>
          </cell>
          <cell r="DU87">
            <v>806</v>
          </cell>
          <cell r="DV87">
            <v>1736</v>
          </cell>
          <cell r="DW87">
            <v>16</v>
          </cell>
          <cell r="DX87">
            <v>0</v>
          </cell>
          <cell r="DY87">
            <v>0</v>
          </cell>
          <cell r="DZ87">
            <v>0</v>
          </cell>
          <cell r="EA87">
            <v>0</v>
          </cell>
          <cell r="EB87">
            <v>0</v>
          </cell>
          <cell r="EC87">
            <v>0</v>
          </cell>
          <cell r="ED87">
            <v>0</v>
          </cell>
          <cell r="EE87">
            <v>0</v>
          </cell>
          <cell r="EF87">
            <v>0</v>
          </cell>
          <cell r="EG87">
            <v>0</v>
          </cell>
          <cell r="EH87">
            <v>0</v>
          </cell>
          <cell r="EI87">
            <v>32595</v>
          </cell>
          <cell r="EJ87">
            <v>0</v>
          </cell>
          <cell r="EK87">
            <v>7000</v>
          </cell>
          <cell r="EL87">
            <v>0</v>
          </cell>
          <cell r="EM87">
            <v>0</v>
          </cell>
          <cell r="EN87">
            <v>0</v>
          </cell>
          <cell r="EO87">
            <v>0</v>
          </cell>
          <cell r="EP87">
            <v>34</v>
          </cell>
          <cell r="EQ87">
            <v>0</v>
          </cell>
          <cell r="ER87">
            <v>0</v>
          </cell>
          <cell r="ES87">
            <v>0</v>
          </cell>
          <cell r="ET87">
            <v>10220</v>
          </cell>
          <cell r="EU87">
            <v>820</v>
          </cell>
          <cell r="EV87">
            <v>0</v>
          </cell>
          <cell r="EW87">
            <v>0</v>
          </cell>
          <cell r="EX87" t="str">
            <v>P</v>
          </cell>
          <cell r="EY87" t="str">
            <v>Electronic Devices Group</v>
          </cell>
          <cell r="EZ87">
            <v>1</v>
          </cell>
          <cell r="FA87">
            <v>1</v>
          </cell>
          <cell r="FB87">
            <v>0</v>
          </cell>
          <cell r="FC87">
            <v>0</v>
          </cell>
          <cell r="FD87">
            <v>0</v>
          </cell>
          <cell r="FE87">
            <v>0</v>
          </cell>
          <cell r="FH87">
            <v>6848</v>
          </cell>
          <cell r="FI87">
            <v>-1876</v>
          </cell>
          <cell r="FJ87">
            <v>-2204</v>
          </cell>
          <cell r="FK87">
            <v>-2204</v>
          </cell>
          <cell r="FL87">
            <v>-2204</v>
          </cell>
          <cell r="FM87">
            <v>8839</v>
          </cell>
          <cell r="FN87">
            <v>-2186</v>
          </cell>
          <cell r="FO87">
            <v>-2532</v>
          </cell>
          <cell r="FP87">
            <v>-3532</v>
          </cell>
          <cell r="FQ87">
            <v>-3540</v>
          </cell>
          <cell r="FR87">
            <v>282</v>
          </cell>
          <cell r="FS87">
            <v>6566</v>
          </cell>
          <cell r="FT87">
            <v>333</v>
          </cell>
          <cell r="FU87">
            <v>8506</v>
          </cell>
        </row>
        <row r="88">
          <cell r="A88" t="str">
            <v>01180</v>
          </cell>
          <cell r="B88" t="str">
            <v>ネットワク</v>
          </cell>
          <cell r="C88" t="str">
            <v>富士通ネットワークエンジニアリング(株)</v>
          </cell>
          <cell r="D88" t="str">
            <v>Fujitsu Network Engineering Ltd.</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t="str">
            <v>B</v>
          </cell>
          <cell r="EY88" t="str">
            <v>Transport Systems Group</v>
          </cell>
          <cell r="EZ88">
            <v>1</v>
          </cell>
          <cell r="FA88">
            <v>1</v>
          </cell>
          <cell r="FB88">
            <v>0</v>
          </cell>
          <cell r="FC88">
            <v>0</v>
          </cell>
          <cell r="FD88">
            <v>0</v>
          </cell>
          <cell r="FE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row>
        <row r="89">
          <cell r="A89" t="str">
            <v>01190</v>
          </cell>
          <cell r="B89" t="str">
            <v>プライム</v>
          </cell>
          <cell r="C89" t="str">
            <v>(株)富士通プライムソフトテクノロジ</v>
          </cell>
          <cell r="D89" t="str">
            <v xml:space="preserve">Fujitsu Prime Software Technologies Limited </v>
          </cell>
          <cell r="E89">
            <v>2</v>
          </cell>
          <cell r="F89">
            <v>0</v>
          </cell>
          <cell r="G89">
            <v>2</v>
          </cell>
          <cell r="H89">
            <v>143</v>
          </cell>
          <cell r="I89">
            <v>0</v>
          </cell>
          <cell r="J89">
            <v>3466</v>
          </cell>
          <cell r="K89">
            <v>-6</v>
          </cell>
          <cell r="L89">
            <v>0</v>
          </cell>
          <cell r="M89">
            <v>0</v>
          </cell>
          <cell r="N89">
            <v>0</v>
          </cell>
          <cell r="O89">
            <v>0</v>
          </cell>
          <cell r="P89">
            <v>0</v>
          </cell>
          <cell r="Q89">
            <v>0</v>
          </cell>
          <cell r="R89">
            <v>0</v>
          </cell>
          <cell r="S89">
            <v>1</v>
          </cell>
          <cell r="T89">
            <v>1</v>
          </cell>
          <cell r="U89">
            <v>17</v>
          </cell>
          <cell r="V89">
            <v>308</v>
          </cell>
          <cell r="W89">
            <v>745</v>
          </cell>
          <cell r="X89">
            <v>0</v>
          </cell>
          <cell r="Y89">
            <v>0</v>
          </cell>
          <cell r="Z89">
            <v>1053</v>
          </cell>
          <cell r="AA89">
            <v>0</v>
          </cell>
          <cell r="AB89">
            <v>0</v>
          </cell>
          <cell r="AC89">
            <v>111</v>
          </cell>
          <cell r="AD89">
            <v>4787</v>
          </cell>
          <cell r="AE89">
            <v>81</v>
          </cell>
          <cell r="AF89">
            <v>0</v>
          </cell>
          <cell r="AG89">
            <v>0</v>
          </cell>
          <cell r="AH89">
            <v>152</v>
          </cell>
          <cell r="AI89">
            <v>0</v>
          </cell>
          <cell r="AJ89">
            <v>0</v>
          </cell>
          <cell r="AK89">
            <v>233</v>
          </cell>
          <cell r="AL89">
            <v>82</v>
          </cell>
          <cell r="AM89">
            <v>0</v>
          </cell>
          <cell r="AN89">
            <v>0</v>
          </cell>
          <cell r="AO89">
            <v>0</v>
          </cell>
          <cell r="AP89">
            <v>0</v>
          </cell>
          <cell r="AQ89">
            <v>0</v>
          </cell>
          <cell r="AR89">
            <v>0</v>
          </cell>
          <cell r="AS89">
            <v>293</v>
          </cell>
          <cell r="AT89">
            <v>0</v>
          </cell>
          <cell r="AU89">
            <v>0</v>
          </cell>
          <cell r="AV89">
            <v>0</v>
          </cell>
          <cell r="AW89">
            <v>461</v>
          </cell>
          <cell r="AX89">
            <v>754</v>
          </cell>
          <cell r="AY89">
            <v>1069</v>
          </cell>
          <cell r="AZ89">
            <v>0</v>
          </cell>
          <cell r="BA89">
            <v>5856</v>
          </cell>
          <cell r="BB89">
            <v>0</v>
          </cell>
          <cell r="BC89">
            <v>769</v>
          </cell>
          <cell r="BD89">
            <v>0</v>
          </cell>
          <cell r="BE89">
            <v>769</v>
          </cell>
          <cell r="BF89">
            <v>0</v>
          </cell>
          <cell r="BG89">
            <v>0</v>
          </cell>
          <cell r="BH89">
            <v>0</v>
          </cell>
          <cell r="BI89">
            <v>0</v>
          </cell>
          <cell r="BJ89">
            <v>0</v>
          </cell>
          <cell r="BK89">
            <v>0</v>
          </cell>
          <cell r="BL89">
            <v>137</v>
          </cell>
          <cell r="BM89">
            <v>0</v>
          </cell>
          <cell r="BN89">
            <v>1202</v>
          </cell>
          <cell r="BO89">
            <v>1065</v>
          </cell>
          <cell r="BP89">
            <v>0</v>
          </cell>
          <cell r="BQ89">
            <v>330</v>
          </cell>
          <cell r="BR89">
            <v>11</v>
          </cell>
          <cell r="BS89">
            <v>0</v>
          </cell>
          <cell r="BT89">
            <v>23</v>
          </cell>
          <cell r="BU89">
            <v>0</v>
          </cell>
          <cell r="BV89">
            <v>1</v>
          </cell>
          <cell r="BW89">
            <v>0</v>
          </cell>
          <cell r="BX89">
            <v>0</v>
          </cell>
          <cell r="BY89">
            <v>0</v>
          </cell>
          <cell r="BZ89">
            <v>0</v>
          </cell>
          <cell r="CA89">
            <v>0</v>
          </cell>
          <cell r="CB89">
            <v>2336</v>
          </cell>
          <cell r="CC89">
            <v>0</v>
          </cell>
          <cell r="CD89">
            <v>0</v>
          </cell>
          <cell r="CE89">
            <v>0</v>
          </cell>
          <cell r="CF89">
            <v>0</v>
          </cell>
          <cell r="CG89">
            <v>0</v>
          </cell>
          <cell r="CH89">
            <v>0</v>
          </cell>
          <cell r="CI89">
            <v>0</v>
          </cell>
          <cell r="CJ89">
            <v>815</v>
          </cell>
          <cell r="CK89">
            <v>5</v>
          </cell>
          <cell r="CL89">
            <v>0</v>
          </cell>
          <cell r="CM89">
            <v>0</v>
          </cell>
          <cell r="CN89">
            <v>0</v>
          </cell>
          <cell r="CO89">
            <v>0</v>
          </cell>
          <cell r="CP89">
            <v>0</v>
          </cell>
          <cell r="CQ89">
            <v>820</v>
          </cell>
          <cell r="CR89">
            <v>3156</v>
          </cell>
          <cell r="CS89">
            <v>0</v>
          </cell>
          <cell r="CT89">
            <v>200</v>
          </cell>
          <cell r="CU89">
            <v>0</v>
          </cell>
          <cell r="CV89">
            <v>50</v>
          </cell>
          <cell r="CW89">
            <v>0</v>
          </cell>
          <cell r="CX89">
            <v>0</v>
          </cell>
          <cell r="CY89">
            <v>0</v>
          </cell>
          <cell r="CZ89">
            <v>0</v>
          </cell>
          <cell r="DA89">
            <v>0</v>
          </cell>
          <cell r="DB89">
            <v>0</v>
          </cell>
          <cell r="DC89">
            <v>0</v>
          </cell>
          <cell r="DD89">
            <v>0</v>
          </cell>
          <cell r="DE89">
            <v>2450</v>
          </cell>
          <cell r="DF89">
            <v>2450</v>
          </cell>
          <cell r="DG89">
            <v>0</v>
          </cell>
          <cell r="DH89">
            <v>2700</v>
          </cell>
          <cell r="DI89">
            <v>5856</v>
          </cell>
          <cell r="DJ89">
            <v>0</v>
          </cell>
          <cell r="DK89">
            <v>0</v>
          </cell>
          <cell r="DL89">
            <v>200</v>
          </cell>
          <cell r="DM89">
            <v>0</v>
          </cell>
          <cell r="DN89">
            <v>50</v>
          </cell>
          <cell r="DO89">
            <v>2450</v>
          </cell>
          <cell r="DP89">
            <v>0</v>
          </cell>
          <cell r="DQ89">
            <v>81</v>
          </cell>
          <cell r="DR89">
            <v>0</v>
          </cell>
          <cell r="DS89">
            <v>0</v>
          </cell>
          <cell r="DT89">
            <v>152</v>
          </cell>
          <cell r="DU89">
            <v>0</v>
          </cell>
          <cell r="DV89">
            <v>75</v>
          </cell>
          <cell r="DW89">
            <v>7</v>
          </cell>
          <cell r="DX89">
            <v>0</v>
          </cell>
          <cell r="DY89">
            <v>0</v>
          </cell>
          <cell r="DZ89">
            <v>0</v>
          </cell>
          <cell r="EA89">
            <v>0</v>
          </cell>
          <cell r="EB89">
            <v>0</v>
          </cell>
          <cell r="EC89">
            <v>0</v>
          </cell>
          <cell r="ED89">
            <v>0</v>
          </cell>
          <cell r="EE89">
            <v>308</v>
          </cell>
          <cell r="EF89">
            <v>163</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t="str">
            <v>F</v>
          </cell>
          <cell r="EY89" t="str">
            <v>Software Group</v>
          </cell>
          <cell r="EZ89">
            <v>1</v>
          </cell>
          <cell r="FA89">
            <v>1</v>
          </cell>
          <cell r="FB89">
            <v>0</v>
          </cell>
          <cell r="FC89">
            <v>0</v>
          </cell>
          <cell r="FD89">
            <v>0</v>
          </cell>
          <cell r="FE89">
            <v>0</v>
          </cell>
          <cell r="FH89">
            <v>2095</v>
          </cell>
          <cell r="FI89">
            <v>220</v>
          </cell>
          <cell r="FJ89">
            <v>173</v>
          </cell>
          <cell r="FK89">
            <v>173</v>
          </cell>
          <cell r="FL89">
            <v>100</v>
          </cell>
          <cell r="FM89">
            <v>3793</v>
          </cell>
          <cell r="FN89">
            <v>805</v>
          </cell>
          <cell r="FO89">
            <v>758</v>
          </cell>
          <cell r="FP89">
            <v>758</v>
          </cell>
          <cell r="FQ89">
            <v>435</v>
          </cell>
          <cell r="FR89">
            <v>138</v>
          </cell>
          <cell r="FS89">
            <v>1957</v>
          </cell>
          <cell r="FT89">
            <v>222</v>
          </cell>
          <cell r="FU89">
            <v>3571</v>
          </cell>
        </row>
        <row r="90">
          <cell r="A90" t="str">
            <v>01220</v>
          </cell>
          <cell r="B90" t="str">
            <v>鳥取システ</v>
          </cell>
          <cell r="C90" t="str">
            <v>(株)富士通鳥取システムエンジニアリング</v>
          </cell>
          <cell r="D90" t="str">
            <v>Fujitsu Tottori Systems Engineering Ltd.</v>
          </cell>
          <cell r="E90">
            <v>13</v>
          </cell>
          <cell r="F90">
            <v>0</v>
          </cell>
          <cell r="G90">
            <v>13</v>
          </cell>
          <cell r="H90">
            <v>278</v>
          </cell>
          <cell r="I90">
            <v>0</v>
          </cell>
          <cell r="J90">
            <v>2108</v>
          </cell>
          <cell r="K90">
            <v>-12</v>
          </cell>
          <cell r="L90">
            <v>0</v>
          </cell>
          <cell r="M90">
            <v>0</v>
          </cell>
          <cell r="N90">
            <v>0</v>
          </cell>
          <cell r="O90">
            <v>0</v>
          </cell>
          <cell r="P90">
            <v>0</v>
          </cell>
          <cell r="Q90">
            <v>0</v>
          </cell>
          <cell r="R90">
            <v>0</v>
          </cell>
          <cell r="S90">
            <v>1</v>
          </cell>
          <cell r="T90">
            <v>1</v>
          </cell>
          <cell r="U90">
            <v>1</v>
          </cell>
          <cell r="V90">
            <v>106</v>
          </cell>
          <cell r="W90">
            <v>90</v>
          </cell>
          <cell r="X90">
            <v>0</v>
          </cell>
          <cell r="Y90">
            <v>0</v>
          </cell>
          <cell r="Z90">
            <v>196</v>
          </cell>
          <cell r="AA90">
            <v>0</v>
          </cell>
          <cell r="AB90">
            <v>0</v>
          </cell>
          <cell r="AC90">
            <v>50</v>
          </cell>
          <cell r="AD90">
            <v>2635</v>
          </cell>
          <cell r="AE90">
            <v>10</v>
          </cell>
          <cell r="AF90">
            <v>0</v>
          </cell>
          <cell r="AG90">
            <v>0</v>
          </cell>
          <cell r="AH90">
            <v>62</v>
          </cell>
          <cell r="AI90">
            <v>0</v>
          </cell>
          <cell r="AJ90">
            <v>0</v>
          </cell>
          <cell r="AK90">
            <v>72</v>
          </cell>
          <cell r="AL90">
            <v>10</v>
          </cell>
          <cell r="AM90">
            <v>0</v>
          </cell>
          <cell r="AN90">
            <v>0</v>
          </cell>
          <cell r="AO90">
            <v>0</v>
          </cell>
          <cell r="AP90">
            <v>1</v>
          </cell>
          <cell r="AQ90">
            <v>0</v>
          </cell>
          <cell r="AR90">
            <v>0</v>
          </cell>
          <cell r="AS90">
            <v>38</v>
          </cell>
          <cell r="AT90">
            <v>0</v>
          </cell>
          <cell r="AU90">
            <v>0</v>
          </cell>
          <cell r="AV90">
            <v>0</v>
          </cell>
          <cell r="AW90">
            <v>49</v>
          </cell>
          <cell r="AX90">
            <v>88</v>
          </cell>
          <cell r="AY90">
            <v>170</v>
          </cell>
          <cell r="AZ90">
            <v>0</v>
          </cell>
          <cell r="BA90">
            <v>2805</v>
          </cell>
          <cell r="BB90">
            <v>0</v>
          </cell>
          <cell r="BC90">
            <v>1118</v>
          </cell>
          <cell r="BD90">
            <v>0</v>
          </cell>
          <cell r="BE90">
            <v>1118</v>
          </cell>
          <cell r="BF90">
            <v>0</v>
          </cell>
          <cell r="BG90">
            <v>0</v>
          </cell>
          <cell r="BH90">
            <v>0</v>
          </cell>
          <cell r="BI90">
            <v>0</v>
          </cell>
          <cell r="BJ90">
            <v>0</v>
          </cell>
          <cell r="BK90">
            <v>0</v>
          </cell>
          <cell r="BL90">
            <v>45</v>
          </cell>
          <cell r="BM90">
            <v>0</v>
          </cell>
          <cell r="BN90">
            <v>291</v>
          </cell>
          <cell r="BO90">
            <v>246</v>
          </cell>
          <cell r="BP90">
            <v>0</v>
          </cell>
          <cell r="BQ90">
            <v>178</v>
          </cell>
          <cell r="BR90">
            <v>0</v>
          </cell>
          <cell r="BS90">
            <v>0</v>
          </cell>
          <cell r="BT90">
            <v>5</v>
          </cell>
          <cell r="BU90">
            <v>0</v>
          </cell>
          <cell r="BV90">
            <v>1</v>
          </cell>
          <cell r="BW90">
            <v>0</v>
          </cell>
          <cell r="BX90">
            <v>0</v>
          </cell>
          <cell r="BY90">
            <v>0</v>
          </cell>
          <cell r="BZ90">
            <v>0</v>
          </cell>
          <cell r="CA90">
            <v>0</v>
          </cell>
          <cell r="CB90">
            <v>1593</v>
          </cell>
          <cell r="CC90">
            <v>0</v>
          </cell>
          <cell r="CD90">
            <v>0</v>
          </cell>
          <cell r="CE90">
            <v>0</v>
          </cell>
          <cell r="CF90">
            <v>0</v>
          </cell>
          <cell r="CG90">
            <v>0</v>
          </cell>
          <cell r="CH90">
            <v>0</v>
          </cell>
          <cell r="CI90">
            <v>0</v>
          </cell>
          <cell r="CJ90">
            <v>223</v>
          </cell>
          <cell r="CK90">
            <v>4</v>
          </cell>
          <cell r="CL90">
            <v>0</v>
          </cell>
          <cell r="CM90">
            <v>0</v>
          </cell>
          <cell r="CN90">
            <v>0</v>
          </cell>
          <cell r="CO90">
            <v>0</v>
          </cell>
          <cell r="CP90">
            <v>0</v>
          </cell>
          <cell r="CQ90">
            <v>227</v>
          </cell>
          <cell r="CR90">
            <v>1820</v>
          </cell>
          <cell r="CS90">
            <v>0</v>
          </cell>
          <cell r="CT90">
            <v>80</v>
          </cell>
          <cell r="CU90">
            <v>0</v>
          </cell>
          <cell r="CV90">
            <v>20</v>
          </cell>
          <cell r="CW90">
            <v>0</v>
          </cell>
          <cell r="CX90">
            <v>0</v>
          </cell>
          <cell r="CY90">
            <v>0</v>
          </cell>
          <cell r="CZ90">
            <v>0</v>
          </cell>
          <cell r="DA90">
            <v>0</v>
          </cell>
          <cell r="DB90">
            <v>0</v>
          </cell>
          <cell r="DC90">
            <v>0</v>
          </cell>
          <cell r="DD90">
            <v>0</v>
          </cell>
          <cell r="DE90">
            <v>885</v>
          </cell>
          <cell r="DF90">
            <v>885</v>
          </cell>
          <cell r="DG90">
            <v>0</v>
          </cell>
          <cell r="DH90">
            <v>985</v>
          </cell>
          <cell r="DI90">
            <v>2805</v>
          </cell>
          <cell r="DJ90">
            <v>0</v>
          </cell>
          <cell r="DK90">
            <v>0</v>
          </cell>
          <cell r="DL90">
            <v>80</v>
          </cell>
          <cell r="DM90">
            <v>0</v>
          </cell>
          <cell r="DN90">
            <v>20</v>
          </cell>
          <cell r="DO90">
            <v>885</v>
          </cell>
          <cell r="DP90">
            <v>0</v>
          </cell>
          <cell r="DQ90">
            <v>10</v>
          </cell>
          <cell r="DR90">
            <v>0</v>
          </cell>
          <cell r="DS90">
            <v>0</v>
          </cell>
          <cell r="DT90">
            <v>62</v>
          </cell>
          <cell r="DU90">
            <v>0</v>
          </cell>
          <cell r="DV90">
            <v>3</v>
          </cell>
          <cell r="DW90">
            <v>7</v>
          </cell>
          <cell r="DX90">
            <v>0</v>
          </cell>
          <cell r="DY90">
            <v>0</v>
          </cell>
          <cell r="DZ90">
            <v>0</v>
          </cell>
          <cell r="EA90">
            <v>0</v>
          </cell>
          <cell r="EB90">
            <v>0</v>
          </cell>
          <cell r="EC90">
            <v>0</v>
          </cell>
          <cell r="ED90">
            <v>0</v>
          </cell>
          <cell r="EE90">
            <v>104</v>
          </cell>
          <cell r="EF90">
            <v>0</v>
          </cell>
          <cell r="EG90">
            <v>0</v>
          </cell>
          <cell r="EH90">
            <v>0</v>
          </cell>
          <cell r="EI90">
            <v>0</v>
          </cell>
          <cell r="EJ90">
            <v>0</v>
          </cell>
          <cell r="EK90">
            <v>0</v>
          </cell>
          <cell r="EL90">
            <v>0</v>
          </cell>
          <cell r="EM90">
            <v>0</v>
          </cell>
          <cell r="EN90">
            <v>0</v>
          </cell>
          <cell r="EO90">
            <v>0</v>
          </cell>
          <cell r="EP90">
            <v>1</v>
          </cell>
          <cell r="EQ90">
            <v>0</v>
          </cell>
          <cell r="ER90">
            <v>0</v>
          </cell>
          <cell r="ES90">
            <v>0</v>
          </cell>
          <cell r="ET90">
            <v>0</v>
          </cell>
          <cell r="EU90">
            <v>0</v>
          </cell>
          <cell r="EV90">
            <v>0</v>
          </cell>
          <cell r="EW90">
            <v>0</v>
          </cell>
          <cell r="EX90" t="str">
            <v>K</v>
          </cell>
          <cell r="EY90" t="str">
            <v>Solutions Group</v>
          </cell>
          <cell r="EZ90">
            <v>1</v>
          </cell>
          <cell r="FA90">
            <v>1</v>
          </cell>
          <cell r="FB90">
            <v>0</v>
          </cell>
          <cell r="FC90">
            <v>0</v>
          </cell>
          <cell r="FD90">
            <v>0</v>
          </cell>
          <cell r="FE90">
            <v>0</v>
          </cell>
          <cell r="FH90">
            <v>650</v>
          </cell>
          <cell r="FI90">
            <v>0</v>
          </cell>
          <cell r="FJ90">
            <v>-14</v>
          </cell>
          <cell r="FK90">
            <v>-14</v>
          </cell>
          <cell r="FL90">
            <v>-14</v>
          </cell>
          <cell r="FM90">
            <v>2150</v>
          </cell>
          <cell r="FN90">
            <v>255</v>
          </cell>
          <cell r="FO90">
            <v>245</v>
          </cell>
          <cell r="FP90">
            <v>245</v>
          </cell>
          <cell r="FQ90">
            <v>145</v>
          </cell>
          <cell r="FR90">
            <v>214</v>
          </cell>
          <cell r="FS90">
            <v>436</v>
          </cell>
          <cell r="FT90">
            <v>969</v>
          </cell>
          <cell r="FU90">
            <v>1181</v>
          </cell>
        </row>
        <row r="91">
          <cell r="A91" t="str">
            <v>01250</v>
          </cell>
          <cell r="B91" t="str">
            <v>特機システ</v>
          </cell>
          <cell r="C91" t="str">
            <v>富士通特機システム(株)</v>
          </cell>
          <cell r="D91" t="str">
            <v>Fujitsu Tokki Systems Ltd.</v>
          </cell>
          <cell r="E91">
            <v>740</v>
          </cell>
          <cell r="F91">
            <v>0</v>
          </cell>
          <cell r="G91">
            <v>740</v>
          </cell>
          <cell r="H91">
            <v>0</v>
          </cell>
          <cell r="I91">
            <v>46</v>
          </cell>
          <cell r="J91">
            <v>2478</v>
          </cell>
          <cell r="K91">
            <v>-14</v>
          </cell>
          <cell r="L91">
            <v>0</v>
          </cell>
          <cell r="M91">
            <v>0</v>
          </cell>
          <cell r="N91">
            <v>0</v>
          </cell>
          <cell r="O91">
            <v>0</v>
          </cell>
          <cell r="P91">
            <v>0</v>
          </cell>
          <cell r="Q91">
            <v>0</v>
          </cell>
          <cell r="R91">
            <v>0</v>
          </cell>
          <cell r="S91">
            <v>2</v>
          </cell>
          <cell r="T91">
            <v>2</v>
          </cell>
          <cell r="U91">
            <v>11</v>
          </cell>
          <cell r="V91">
            <v>0</v>
          </cell>
          <cell r="W91">
            <v>56</v>
          </cell>
          <cell r="X91">
            <v>85</v>
          </cell>
          <cell r="Y91">
            <v>0</v>
          </cell>
          <cell r="Z91">
            <v>141</v>
          </cell>
          <cell r="AA91">
            <v>0</v>
          </cell>
          <cell r="AB91">
            <v>0</v>
          </cell>
          <cell r="AC91">
            <v>71</v>
          </cell>
          <cell r="AD91">
            <v>3475</v>
          </cell>
          <cell r="AE91">
            <v>12</v>
          </cell>
          <cell r="AF91">
            <v>3</v>
          </cell>
          <cell r="AG91">
            <v>0</v>
          </cell>
          <cell r="AH91">
            <v>58</v>
          </cell>
          <cell r="AI91">
            <v>0</v>
          </cell>
          <cell r="AJ91">
            <v>0</v>
          </cell>
          <cell r="AK91">
            <v>73</v>
          </cell>
          <cell r="AL91">
            <v>8</v>
          </cell>
          <cell r="AM91">
            <v>0</v>
          </cell>
          <cell r="AN91">
            <v>0</v>
          </cell>
          <cell r="AO91">
            <v>0</v>
          </cell>
          <cell r="AP91">
            <v>2</v>
          </cell>
          <cell r="AQ91">
            <v>0</v>
          </cell>
          <cell r="AR91">
            <v>0</v>
          </cell>
          <cell r="AS91">
            <v>79</v>
          </cell>
          <cell r="AT91">
            <v>0</v>
          </cell>
          <cell r="AU91">
            <v>0</v>
          </cell>
          <cell r="AV91">
            <v>0</v>
          </cell>
          <cell r="AW91">
            <v>117</v>
          </cell>
          <cell r="AX91">
            <v>198</v>
          </cell>
          <cell r="AY91">
            <v>279</v>
          </cell>
          <cell r="AZ91">
            <v>0</v>
          </cell>
          <cell r="BA91">
            <v>3754</v>
          </cell>
          <cell r="BB91">
            <v>0</v>
          </cell>
          <cell r="BC91">
            <v>412</v>
          </cell>
          <cell r="BD91">
            <v>0</v>
          </cell>
          <cell r="BE91">
            <v>412</v>
          </cell>
          <cell r="BF91">
            <v>0</v>
          </cell>
          <cell r="BG91">
            <v>80</v>
          </cell>
          <cell r="BH91">
            <v>80</v>
          </cell>
          <cell r="BI91">
            <v>0</v>
          </cell>
          <cell r="BJ91">
            <v>0</v>
          </cell>
          <cell r="BK91">
            <v>0</v>
          </cell>
          <cell r="BL91">
            <v>94</v>
          </cell>
          <cell r="BM91">
            <v>0</v>
          </cell>
          <cell r="BN91">
            <v>409</v>
          </cell>
          <cell r="BO91">
            <v>315</v>
          </cell>
          <cell r="BP91">
            <v>0</v>
          </cell>
          <cell r="BQ91">
            <v>269</v>
          </cell>
          <cell r="BR91">
            <v>2</v>
          </cell>
          <cell r="BS91">
            <v>0</v>
          </cell>
          <cell r="BT91">
            <v>9</v>
          </cell>
          <cell r="BU91">
            <v>0</v>
          </cell>
          <cell r="BV91">
            <v>0</v>
          </cell>
          <cell r="BW91">
            <v>0</v>
          </cell>
          <cell r="BX91">
            <v>0</v>
          </cell>
          <cell r="BY91">
            <v>0</v>
          </cell>
          <cell r="BZ91">
            <v>0</v>
          </cell>
          <cell r="CA91">
            <v>0</v>
          </cell>
          <cell r="CB91">
            <v>1181</v>
          </cell>
          <cell r="CC91">
            <v>0</v>
          </cell>
          <cell r="CD91">
            <v>0</v>
          </cell>
          <cell r="CE91">
            <v>0</v>
          </cell>
          <cell r="CF91">
            <v>0</v>
          </cell>
          <cell r="CG91">
            <v>0</v>
          </cell>
          <cell r="CH91">
            <v>0</v>
          </cell>
          <cell r="CI91">
            <v>0</v>
          </cell>
          <cell r="CJ91">
            <v>263</v>
          </cell>
          <cell r="CK91">
            <v>0</v>
          </cell>
          <cell r="CL91">
            <v>0</v>
          </cell>
          <cell r="CM91">
            <v>0</v>
          </cell>
          <cell r="CN91">
            <v>0</v>
          </cell>
          <cell r="CO91">
            <v>0</v>
          </cell>
          <cell r="CP91">
            <v>0</v>
          </cell>
          <cell r="CQ91">
            <v>263</v>
          </cell>
          <cell r="CR91">
            <v>1444</v>
          </cell>
          <cell r="CS91">
            <v>0</v>
          </cell>
          <cell r="CT91">
            <v>100</v>
          </cell>
          <cell r="CU91">
            <v>0</v>
          </cell>
          <cell r="CV91">
            <v>25</v>
          </cell>
          <cell r="CW91">
            <v>0</v>
          </cell>
          <cell r="CX91">
            <v>0</v>
          </cell>
          <cell r="CY91">
            <v>0</v>
          </cell>
          <cell r="CZ91">
            <v>0</v>
          </cell>
          <cell r="DA91">
            <v>0</v>
          </cell>
          <cell r="DB91">
            <v>0</v>
          </cell>
          <cell r="DC91">
            <v>0</v>
          </cell>
          <cell r="DD91">
            <v>0</v>
          </cell>
          <cell r="DE91">
            <v>2185</v>
          </cell>
          <cell r="DF91">
            <v>2185</v>
          </cell>
          <cell r="DG91">
            <v>0</v>
          </cell>
          <cell r="DH91">
            <v>2310</v>
          </cell>
          <cell r="DI91">
            <v>3754</v>
          </cell>
          <cell r="DJ91">
            <v>0</v>
          </cell>
          <cell r="DK91">
            <v>0</v>
          </cell>
          <cell r="DL91">
            <v>100</v>
          </cell>
          <cell r="DM91">
            <v>0</v>
          </cell>
          <cell r="DN91">
            <v>25</v>
          </cell>
          <cell r="DO91">
            <v>2185</v>
          </cell>
          <cell r="DP91">
            <v>0</v>
          </cell>
          <cell r="DQ91">
            <v>12</v>
          </cell>
          <cell r="DR91">
            <v>3</v>
          </cell>
          <cell r="DS91">
            <v>0</v>
          </cell>
          <cell r="DT91">
            <v>58</v>
          </cell>
          <cell r="DU91">
            <v>0</v>
          </cell>
          <cell r="DV91">
            <v>0</v>
          </cell>
          <cell r="DW91">
            <v>8</v>
          </cell>
          <cell r="DX91">
            <v>0</v>
          </cell>
          <cell r="DY91">
            <v>0</v>
          </cell>
          <cell r="DZ91">
            <v>0</v>
          </cell>
          <cell r="EA91">
            <v>0</v>
          </cell>
          <cell r="EB91">
            <v>0</v>
          </cell>
          <cell r="EC91">
            <v>0</v>
          </cell>
          <cell r="ED91">
            <v>0</v>
          </cell>
          <cell r="EE91">
            <v>0</v>
          </cell>
          <cell r="EF91">
            <v>0</v>
          </cell>
          <cell r="EG91">
            <v>0</v>
          </cell>
          <cell r="EH91">
            <v>0</v>
          </cell>
          <cell r="EI91">
            <v>0</v>
          </cell>
          <cell r="EJ91">
            <v>80</v>
          </cell>
          <cell r="EK91">
            <v>0</v>
          </cell>
          <cell r="EL91">
            <v>0</v>
          </cell>
          <cell r="EM91">
            <v>0</v>
          </cell>
          <cell r="EN91">
            <v>0</v>
          </cell>
          <cell r="EO91">
            <v>0</v>
          </cell>
          <cell r="EP91">
            <v>2</v>
          </cell>
          <cell r="EQ91">
            <v>0</v>
          </cell>
          <cell r="ER91">
            <v>0</v>
          </cell>
          <cell r="ES91">
            <v>0</v>
          </cell>
          <cell r="ET91">
            <v>0</v>
          </cell>
          <cell r="EU91">
            <v>0</v>
          </cell>
          <cell r="EV91">
            <v>0</v>
          </cell>
          <cell r="EW91">
            <v>0</v>
          </cell>
          <cell r="EX91" t="str">
            <v>X</v>
          </cell>
          <cell r="EY91" t="str">
            <v>Defense</v>
          </cell>
          <cell r="EZ91">
            <v>1</v>
          </cell>
          <cell r="FA91">
            <v>1</v>
          </cell>
          <cell r="FB91">
            <v>0</v>
          </cell>
          <cell r="FC91">
            <v>0</v>
          </cell>
          <cell r="FD91">
            <v>0</v>
          </cell>
          <cell r="FE91">
            <v>0</v>
          </cell>
          <cell r="FH91">
            <v>675</v>
          </cell>
          <cell r="FI91">
            <v>13</v>
          </cell>
          <cell r="FJ91">
            <v>-4</v>
          </cell>
          <cell r="FK91">
            <v>-4</v>
          </cell>
          <cell r="FL91">
            <v>-5</v>
          </cell>
          <cell r="FM91">
            <v>1006</v>
          </cell>
          <cell r="FN91">
            <v>38</v>
          </cell>
          <cell r="FO91">
            <v>23</v>
          </cell>
          <cell r="FP91">
            <v>23</v>
          </cell>
          <cell r="FQ91">
            <v>9</v>
          </cell>
          <cell r="FR91">
            <v>229</v>
          </cell>
          <cell r="FS91">
            <v>446</v>
          </cell>
          <cell r="FT91">
            <v>315</v>
          </cell>
          <cell r="FU91">
            <v>691</v>
          </cell>
        </row>
        <row r="92">
          <cell r="A92" t="str">
            <v>01270</v>
          </cell>
          <cell r="B92" t="str">
            <v>秋田システ</v>
          </cell>
          <cell r="C92" t="str">
            <v>(株)富士通秋田システムエンジニアリング</v>
          </cell>
          <cell r="D92" t="str">
            <v>Fujitsu Akita Systems Engineering Ltd.</v>
          </cell>
          <cell r="E92">
            <v>17</v>
          </cell>
          <cell r="F92">
            <v>0</v>
          </cell>
          <cell r="G92">
            <v>17</v>
          </cell>
          <cell r="H92">
            <v>0</v>
          </cell>
          <cell r="I92">
            <v>64</v>
          </cell>
          <cell r="J92">
            <v>1657</v>
          </cell>
          <cell r="K92">
            <v>-9</v>
          </cell>
          <cell r="L92">
            <v>0</v>
          </cell>
          <cell r="M92">
            <v>0</v>
          </cell>
          <cell r="N92">
            <v>0</v>
          </cell>
          <cell r="O92">
            <v>0</v>
          </cell>
          <cell r="P92">
            <v>0</v>
          </cell>
          <cell r="Q92">
            <v>0</v>
          </cell>
          <cell r="R92">
            <v>0</v>
          </cell>
          <cell r="S92">
            <v>5</v>
          </cell>
          <cell r="T92">
            <v>5</v>
          </cell>
          <cell r="U92">
            <v>17</v>
          </cell>
          <cell r="V92">
            <v>129</v>
          </cell>
          <cell r="W92">
            <v>332</v>
          </cell>
          <cell r="X92">
            <v>0</v>
          </cell>
          <cell r="Y92">
            <v>0</v>
          </cell>
          <cell r="Z92">
            <v>461</v>
          </cell>
          <cell r="AA92">
            <v>0</v>
          </cell>
          <cell r="AB92">
            <v>0</v>
          </cell>
          <cell r="AC92">
            <v>35</v>
          </cell>
          <cell r="AD92">
            <v>2247</v>
          </cell>
          <cell r="AE92">
            <v>0</v>
          </cell>
          <cell r="AF92">
            <v>13</v>
          </cell>
          <cell r="AG92">
            <v>0</v>
          </cell>
          <cell r="AH92">
            <v>43</v>
          </cell>
          <cell r="AI92">
            <v>0</v>
          </cell>
          <cell r="AJ92">
            <v>0</v>
          </cell>
          <cell r="AK92">
            <v>56</v>
          </cell>
          <cell r="AL92">
            <v>7</v>
          </cell>
          <cell r="AM92">
            <v>0</v>
          </cell>
          <cell r="AN92">
            <v>0</v>
          </cell>
          <cell r="AO92">
            <v>0</v>
          </cell>
          <cell r="AP92">
            <v>0</v>
          </cell>
          <cell r="AQ92">
            <v>0</v>
          </cell>
          <cell r="AR92">
            <v>0</v>
          </cell>
          <cell r="AS92">
            <v>55</v>
          </cell>
          <cell r="AT92">
            <v>0</v>
          </cell>
          <cell r="AU92">
            <v>0</v>
          </cell>
          <cell r="AV92">
            <v>0</v>
          </cell>
          <cell r="AW92">
            <v>106</v>
          </cell>
          <cell r="AX92">
            <v>161</v>
          </cell>
          <cell r="AY92">
            <v>224</v>
          </cell>
          <cell r="AZ92">
            <v>0</v>
          </cell>
          <cell r="BA92">
            <v>2471</v>
          </cell>
          <cell r="BB92">
            <v>0</v>
          </cell>
          <cell r="BC92">
            <v>604</v>
          </cell>
          <cell r="BD92">
            <v>0</v>
          </cell>
          <cell r="BE92">
            <v>604</v>
          </cell>
          <cell r="BF92">
            <v>0</v>
          </cell>
          <cell r="BG92">
            <v>66</v>
          </cell>
          <cell r="BH92">
            <v>66</v>
          </cell>
          <cell r="BI92">
            <v>0</v>
          </cell>
          <cell r="BJ92">
            <v>0</v>
          </cell>
          <cell r="BK92">
            <v>0</v>
          </cell>
          <cell r="BL92">
            <v>54</v>
          </cell>
          <cell r="BM92">
            <v>0</v>
          </cell>
          <cell r="BN92">
            <v>368</v>
          </cell>
          <cell r="BO92">
            <v>314</v>
          </cell>
          <cell r="BP92">
            <v>0</v>
          </cell>
          <cell r="BQ92">
            <v>126</v>
          </cell>
          <cell r="BR92">
            <v>6</v>
          </cell>
          <cell r="BS92">
            <v>2</v>
          </cell>
          <cell r="BT92">
            <v>4</v>
          </cell>
          <cell r="BU92">
            <v>4</v>
          </cell>
          <cell r="BV92">
            <v>0</v>
          </cell>
          <cell r="BW92">
            <v>0</v>
          </cell>
          <cell r="BX92">
            <v>0</v>
          </cell>
          <cell r="BY92">
            <v>0</v>
          </cell>
          <cell r="BZ92">
            <v>0</v>
          </cell>
          <cell r="CA92">
            <v>0</v>
          </cell>
          <cell r="CB92">
            <v>1180</v>
          </cell>
          <cell r="CC92">
            <v>0</v>
          </cell>
          <cell r="CD92">
            <v>0</v>
          </cell>
          <cell r="CE92">
            <v>0</v>
          </cell>
          <cell r="CF92">
            <v>0</v>
          </cell>
          <cell r="CG92">
            <v>0</v>
          </cell>
          <cell r="CH92">
            <v>0</v>
          </cell>
          <cell r="CI92">
            <v>0</v>
          </cell>
          <cell r="CJ92">
            <v>391</v>
          </cell>
          <cell r="CK92">
            <v>0</v>
          </cell>
          <cell r="CL92">
            <v>0</v>
          </cell>
          <cell r="CM92">
            <v>0</v>
          </cell>
          <cell r="CN92">
            <v>0</v>
          </cell>
          <cell r="CO92">
            <v>0</v>
          </cell>
          <cell r="CP92">
            <v>0</v>
          </cell>
          <cell r="CQ92">
            <v>391</v>
          </cell>
          <cell r="CR92">
            <v>1571</v>
          </cell>
          <cell r="CS92">
            <v>0</v>
          </cell>
          <cell r="CT92">
            <v>100</v>
          </cell>
          <cell r="CU92">
            <v>0</v>
          </cell>
          <cell r="CV92">
            <v>24</v>
          </cell>
          <cell r="CW92">
            <v>0</v>
          </cell>
          <cell r="CX92">
            <v>0</v>
          </cell>
          <cell r="CY92">
            <v>0</v>
          </cell>
          <cell r="CZ92">
            <v>0</v>
          </cell>
          <cell r="DA92">
            <v>0</v>
          </cell>
          <cell r="DB92">
            <v>0</v>
          </cell>
          <cell r="DC92">
            <v>0</v>
          </cell>
          <cell r="DD92">
            <v>0</v>
          </cell>
          <cell r="DE92">
            <v>776</v>
          </cell>
          <cell r="DF92">
            <v>776</v>
          </cell>
          <cell r="DG92">
            <v>0</v>
          </cell>
          <cell r="DH92">
            <v>900</v>
          </cell>
          <cell r="DI92">
            <v>2471</v>
          </cell>
          <cell r="DJ92">
            <v>0</v>
          </cell>
          <cell r="DK92">
            <v>0</v>
          </cell>
          <cell r="DL92">
            <v>100</v>
          </cell>
          <cell r="DM92">
            <v>0</v>
          </cell>
          <cell r="DN92">
            <v>24</v>
          </cell>
          <cell r="DO92">
            <v>776</v>
          </cell>
          <cell r="DP92">
            <v>0</v>
          </cell>
          <cell r="DQ92">
            <v>0</v>
          </cell>
          <cell r="DR92">
            <v>13</v>
          </cell>
          <cell r="DS92">
            <v>0</v>
          </cell>
          <cell r="DT92">
            <v>43</v>
          </cell>
          <cell r="DU92">
            <v>0</v>
          </cell>
          <cell r="DV92">
            <v>4</v>
          </cell>
          <cell r="DW92">
            <v>3</v>
          </cell>
          <cell r="DX92">
            <v>0</v>
          </cell>
          <cell r="DY92">
            <v>0</v>
          </cell>
          <cell r="DZ92">
            <v>0</v>
          </cell>
          <cell r="EA92">
            <v>0</v>
          </cell>
          <cell r="EB92">
            <v>0</v>
          </cell>
          <cell r="EC92">
            <v>0</v>
          </cell>
          <cell r="ED92">
            <v>0</v>
          </cell>
          <cell r="EE92">
            <v>126</v>
          </cell>
          <cell r="EF92">
            <v>4</v>
          </cell>
          <cell r="EG92">
            <v>0</v>
          </cell>
          <cell r="EH92">
            <v>0</v>
          </cell>
          <cell r="EI92">
            <v>66</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t="str">
            <v>K</v>
          </cell>
          <cell r="EY92" t="str">
            <v>Solutions Group</v>
          </cell>
          <cell r="EZ92">
            <v>1</v>
          </cell>
          <cell r="FA92">
            <v>1</v>
          </cell>
          <cell r="FB92">
            <v>0</v>
          </cell>
          <cell r="FC92">
            <v>0</v>
          </cell>
          <cell r="FD92">
            <v>0</v>
          </cell>
          <cell r="FE92">
            <v>0</v>
          </cell>
          <cell r="FH92">
            <v>764</v>
          </cell>
          <cell r="FI92">
            <v>4</v>
          </cell>
          <cell r="FJ92">
            <v>-19</v>
          </cell>
          <cell r="FK92">
            <v>-19</v>
          </cell>
          <cell r="FL92">
            <v>-13</v>
          </cell>
          <cell r="FM92">
            <v>1730</v>
          </cell>
          <cell r="FN92">
            <v>116</v>
          </cell>
          <cell r="FO92">
            <v>92</v>
          </cell>
          <cell r="FP92">
            <v>92</v>
          </cell>
          <cell r="FQ92">
            <v>52</v>
          </cell>
          <cell r="FR92">
            <v>78</v>
          </cell>
          <cell r="FS92">
            <v>686</v>
          </cell>
          <cell r="FT92">
            <v>303</v>
          </cell>
          <cell r="FU92">
            <v>1427</v>
          </cell>
        </row>
        <row r="93">
          <cell r="A93" t="str">
            <v>01280</v>
          </cell>
          <cell r="B93" t="str">
            <v>東日本コミュ</v>
          </cell>
          <cell r="C93" t="str">
            <v>富士通東日本コミュニケーション･システムズ㈱</v>
          </cell>
          <cell r="D93" t="str">
            <v>Fujitsu Higashi-Nihon Communication Systems Ltd.</v>
          </cell>
          <cell r="E93">
            <v>1</v>
          </cell>
          <cell r="F93">
            <v>0</v>
          </cell>
          <cell r="G93">
            <v>1</v>
          </cell>
          <cell r="H93">
            <v>0</v>
          </cell>
          <cell r="I93">
            <v>0</v>
          </cell>
          <cell r="J93">
            <v>1793</v>
          </cell>
          <cell r="K93">
            <v>-4</v>
          </cell>
          <cell r="L93">
            <v>0</v>
          </cell>
          <cell r="M93">
            <v>0</v>
          </cell>
          <cell r="N93">
            <v>0</v>
          </cell>
          <cell r="O93">
            <v>0</v>
          </cell>
          <cell r="P93">
            <v>0</v>
          </cell>
          <cell r="Q93">
            <v>0</v>
          </cell>
          <cell r="R93">
            <v>0</v>
          </cell>
          <cell r="S93">
            <v>3</v>
          </cell>
          <cell r="T93">
            <v>3</v>
          </cell>
          <cell r="U93">
            <v>34</v>
          </cell>
          <cell r="V93">
            <v>0</v>
          </cell>
          <cell r="W93">
            <v>394</v>
          </cell>
          <cell r="X93">
            <v>0</v>
          </cell>
          <cell r="Y93">
            <v>0</v>
          </cell>
          <cell r="Z93">
            <v>394</v>
          </cell>
          <cell r="AA93">
            <v>0</v>
          </cell>
          <cell r="AB93">
            <v>0</v>
          </cell>
          <cell r="AC93">
            <v>46</v>
          </cell>
          <cell r="AD93">
            <v>2267</v>
          </cell>
          <cell r="AE93">
            <v>54</v>
          </cell>
          <cell r="AF93">
            <v>0</v>
          </cell>
          <cell r="AG93">
            <v>0</v>
          </cell>
          <cell r="AH93">
            <v>114</v>
          </cell>
          <cell r="AI93">
            <v>0</v>
          </cell>
          <cell r="AJ93">
            <v>0</v>
          </cell>
          <cell r="AK93">
            <v>168</v>
          </cell>
          <cell r="AL93">
            <v>58</v>
          </cell>
          <cell r="AM93">
            <v>0</v>
          </cell>
          <cell r="AN93">
            <v>0</v>
          </cell>
          <cell r="AO93">
            <v>0</v>
          </cell>
          <cell r="AP93">
            <v>0</v>
          </cell>
          <cell r="AQ93">
            <v>0</v>
          </cell>
          <cell r="AR93">
            <v>0</v>
          </cell>
          <cell r="AS93">
            <v>137</v>
          </cell>
          <cell r="AT93">
            <v>0</v>
          </cell>
          <cell r="AU93">
            <v>0</v>
          </cell>
          <cell r="AV93">
            <v>0</v>
          </cell>
          <cell r="AW93">
            <v>147</v>
          </cell>
          <cell r="AX93">
            <v>284</v>
          </cell>
          <cell r="AY93">
            <v>510</v>
          </cell>
          <cell r="AZ93">
            <v>0</v>
          </cell>
          <cell r="BA93">
            <v>2777</v>
          </cell>
          <cell r="BB93">
            <v>0</v>
          </cell>
          <cell r="BC93">
            <v>540</v>
          </cell>
          <cell r="BD93">
            <v>0</v>
          </cell>
          <cell r="BE93">
            <v>540</v>
          </cell>
          <cell r="BF93">
            <v>0</v>
          </cell>
          <cell r="BG93">
            <v>264</v>
          </cell>
          <cell r="BH93">
            <v>264</v>
          </cell>
          <cell r="BI93">
            <v>0</v>
          </cell>
          <cell r="BJ93">
            <v>0</v>
          </cell>
          <cell r="BK93">
            <v>0</v>
          </cell>
          <cell r="BL93">
            <v>58</v>
          </cell>
          <cell r="BM93">
            <v>0</v>
          </cell>
          <cell r="BN93">
            <v>555</v>
          </cell>
          <cell r="BO93">
            <v>497</v>
          </cell>
          <cell r="BP93">
            <v>8</v>
          </cell>
          <cell r="BQ93">
            <v>1</v>
          </cell>
          <cell r="BR93">
            <v>10</v>
          </cell>
          <cell r="BS93">
            <v>0</v>
          </cell>
          <cell r="BT93">
            <v>14</v>
          </cell>
          <cell r="BU93">
            <v>0</v>
          </cell>
          <cell r="BV93">
            <v>0</v>
          </cell>
          <cell r="BW93">
            <v>0</v>
          </cell>
          <cell r="BX93">
            <v>0</v>
          </cell>
          <cell r="BY93">
            <v>0</v>
          </cell>
          <cell r="BZ93">
            <v>0</v>
          </cell>
          <cell r="CA93">
            <v>0</v>
          </cell>
          <cell r="CB93">
            <v>1392</v>
          </cell>
          <cell r="CC93">
            <v>0</v>
          </cell>
          <cell r="CD93">
            <v>0</v>
          </cell>
          <cell r="CE93">
            <v>0</v>
          </cell>
          <cell r="CF93">
            <v>7</v>
          </cell>
          <cell r="CG93">
            <v>7</v>
          </cell>
          <cell r="CH93">
            <v>0</v>
          </cell>
          <cell r="CI93">
            <v>0</v>
          </cell>
          <cell r="CJ93">
            <v>505</v>
          </cell>
          <cell r="CK93">
            <v>0</v>
          </cell>
          <cell r="CL93">
            <v>0</v>
          </cell>
          <cell r="CM93">
            <v>0</v>
          </cell>
          <cell r="CN93">
            <v>0</v>
          </cell>
          <cell r="CO93">
            <v>0</v>
          </cell>
          <cell r="CP93">
            <v>0</v>
          </cell>
          <cell r="CQ93">
            <v>512</v>
          </cell>
          <cell r="CR93">
            <v>1904</v>
          </cell>
          <cell r="CS93">
            <v>0</v>
          </cell>
          <cell r="CT93">
            <v>200</v>
          </cell>
          <cell r="CU93">
            <v>0</v>
          </cell>
          <cell r="CV93">
            <v>24</v>
          </cell>
          <cell r="CW93">
            <v>0</v>
          </cell>
          <cell r="CX93">
            <v>0</v>
          </cell>
          <cell r="CY93">
            <v>0</v>
          </cell>
          <cell r="CZ93">
            <v>0</v>
          </cell>
          <cell r="DA93">
            <v>0</v>
          </cell>
          <cell r="DB93">
            <v>0</v>
          </cell>
          <cell r="DC93">
            <v>0</v>
          </cell>
          <cell r="DD93">
            <v>0</v>
          </cell>
          <cell r="DE93">
            <v>649</v>
          </cell>
          <cell r="DF93">
            <v>649</v>
          </cell>
          <cell r="DG93">
            <v>0</v>
          </cell>
          <cell r="DH93">
            <v>873</v>
          </cell>
          <cell r="DI93">
            <v>2777</v>
          </cell>
          <cell r="DJ93">
            <v>0</v>
          </cell>
          <cell r="DK93">
            <v>0</v>
          </cell>
          <cell r="DL93">
            <v>200</v>
          </cell>
          <cell r="DM93">
            <v>0</v>
          </cell>
          <cell r="DN93">
            <v>24</v>
          </cell>
          <cell r="DO93">
            <v>649</v>
          </cell>
          <cell r="DP93">
            <v>0</v>
          </cell>
          <cell r="DQ93">
            <v>54</v>
          </cell>
          <cell r="DR93">
            <v>0</v>
          </cell>
          <cell r="DS93">
            <v>0</v>
          </cell>
          <cell r="DT93">
            <v>114</v>
          </cell>
          <cell r="DU93">
            <v>0</v>
          </cell>
          <cell r="DV93">
            <v>53</v>
          </cell>
          <cell r="DW93">
            <v>5</v>
          </cell>
          <cell r="DX93">
            <v>0</v>
          </cell>
          <cell r="DY93">
            <v>0</v>
          </cell>
          <cell r="DZ93">
            <v>0</v>
          </cell>
          <cell r="EA93">
            <v>0</v>
          </cell>
          <cell r="EB93">
            <v>0</v>
          </cell>
          <cell r="EC93">
            <v>0</v>
          </cell>
          <cell r="ED93">
            <v>0</v>
          </cell>
          <cell r="EE93">
            <v>0</v>
          </cell>
          <cell r="EF93">
            <v>0</v>
          </cell>
          <cell r="EG93">
            <v>0</v>
          </cell>
          <cell r="EH93">
            <v>0</v>
          </cell>
          <cell r="EI93">
            <v>264</v>
          </cell>
          <cell r="EJ93">
            <v>0</v>
          </cell>
          <cell r="EK93">
            <v>0</v>
          </cell>
          <cell r="EL93">
            <v>0</v>
          </cell>
          <cell r="EM93">
            <v>0</v>
          </cell>
          <cell r="EN93">
            <v>0</v>
          </cell>
          <cell r="EO93">
            <v>0</v>
          </cell>
          <cell r="EP93">
            <v>0</v>
          </cell>
          <cell r="EQ93">
            <v>0</v>
          </cell>
          <cell r="ER93">
            <v>0</v>
          </cell>
          <cell r="ES93">
            <v>0</v>
          </cell>
          <cell r="ET93">
            <v>0</v>
          </cell>
          <cell r="EU93">
            <v>0</v>
          </cell>
          <cell r="EV93">
            <v>0</v>
          </cell>
          <cell r="EW93">
            <v>0</v>
          </cell>
          <cell r="EX93" t="str">
            <v>B</v>
          </cell>
          <cell r="EY93" t="str">
            <v>Transport Systems Group</v>
          </cell>
          <cell r="EZ93">
            <v>1</v>
          </cell>
          <cell r="FA93">
            <v>1</v>
          </cell>
          <cell r="FB93">
            <v>0</v>
          </cell>
          <cell r="FC93">
            <v>0</v>
          </cell>
          <cell r="FD93">
            <v>0</v>
          </cell>
          <cell r="FE93">
            <v>0</v>
          </cell>
          <cell r="FH93">
            <v>1153</v>
          </cell>
          <cell r="FI93">
            <v>40</v>
          </cell>
          <cell r="FJ93">
            <v>10</v>
          </cell>
          <cell r="FK93">
            <v>10</v>
          </cell>
          <cell r="FL93">
            <v>5</v>
          </cell>
          <cell r="FM93">
            <v>1353</v>
          </cell>
          <cell r="FN93">
            <v>52</v>
          </cell>
          <cell r="FO93">
            <v>21</v>
          </cell>
          <cell r="FP93">
            <v>21</v>
          </cell>
          <cell r="FQ93">
            <v>11</v>
          </cell>
          <cell r="FR93">
            <v>35</v>
          </cell>
          <cell r="FS93">
            <v>1118</v>
          </cell>
          <cell r="FT93">
            <v>40</v>
          </cell>
          <cell r="FU93">
            <v>1313</v>
          </cell>
        </row>
        <row r="94">
          <cell r="A94" t="str">
            <v>01290</v>
          </cell>
          <cell r="B94" t="str">
            <v>東北ディジ</v>
          </cell>
          <cell r="C94" t="str">
            <v>富士通東北ディジタル･テクノロジ(株)</v>
          </cell>
          <cell r="D94" t="str">
            <v>Fujitsu Tohoku Digital Technology Ltd.</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t="str">
            <v>B</v>
          </cell>
          <cell r="EY94" t="str">
            <v>Transport Systems Group</v>
          </cell>
          <cell r="EZ94">
            <v>0</v>
          </cell>
          <cell r="FA94">
            <v>0</v>
          </cell>
          <cell r="FB94">
            <v>0</v>
          </cell>
          <cell r="FC94">
            <v>0</v>
          </cell>
          <cell r="FD94">
            <v>0</v>
          </cell>
          <cell r="FE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row>
        <row r="95">
          <cell r="A95" t="str">
            <v>01300</v>
          </cell>
          <cell r="B95" t="str">
            <v>九州ディジ</v>
          </cell>
          <cell r="C95" t="str">
            <v>富士通九州ディジタル･テクノロジ(株)</v>
          </cell>
          <cell r="D95" t="str">
            <v>Fujitsu Kyusyu Digital Technology Ltd.</v>
          </cell>
          <cell r="E95">
            <v>1</v>
          </cell>
          <cell r="F95">
            <v>0</v>
          </cell>
          <cell r="G95">
            <v>1</v>
          </cell>
          <cell r="H95">
            <v>205</v>
          </cell>
          <cell r="I95">
            <v>0</v>
          </cell>
          <cell r="J95">
            <v>1367</v>
          </cell>
          <cell r="K95">
            <v>-8</v>
          </cell>
          <cell r="L95">
            <v>0</v>
          </cell>
          <cell r="M95">
            <v>0</v>
          </cell>
          <cell r="N95">
            <v>0</v>
          </cell>
          <cell r="O95">
            <v>0</v>
          </cell>
          <cell r="P95">
            <v>0</v>
          </cell>
          <cell r="Q95">
            <v>0</v>
          </cell>
          <cell r="R95">
            <v>0</v>
          </cell>
          <cell r="S95">
            <v>24</v>
          </cell>
          <cell r="T95">
            <v>24</v>
          </cell>
          <cell r="U95">
            <v>79</v>
          </cell>
          <cell r="V95">
            <v>135</v>
          </cell>
          <cell r="W95">
            <v>662</v>
          </cell>
          <cell r="X95">
            <v>0</v>
          </cell>
          <cell r="Y95">
            <v>2</v>
          </cell>
          <cell r="Z95">
            <v>799</v>
          </cell>
          <cell r="AA95">
            <v>0</v>
          </cell>
          <cell r="AB95">
            <v>0</v>
          </cell>
          <cell r="AC95">
            <v>47</v>
          </cell>
          <cell r="AD95">
            <v>2514</v>
          </cell>
          <cell r="AE95">
            <v>24</v>
          </cell>
          <cell r="AF95">
            <v>0</v>
          </cell>
          <cell r="AG95">
            <v>0</v>
          </cell>
          <cell r="AH95">
            <v>159</v>
          </cell>
          <cell r="AI95">
            <v>0</v>
          </cell>
          <cell r="AJ95">
            <v>0</v>
          </cell>
          <cell r="AK95">
            <v>183</v>
          </cell>
          <cell r="AL95">
            <v>117</v>
          </cell>
          <cell r="AM95">
            <v>0</v>
          </cell>
          <cell r="AN95">
            <v>0</v>
          </cell>
          <cell r="AO95">
            <v>0</v>
          </cell>
          <cell r="AP95">
            <v>1</v>
          </cell>
          <cell r="AQ95">
            <v>0</v>
          </cell>
          <cell r="AR95">
            <v>0</v>
          </cell>
          <cell r="AS95">
            <v>109</v>
          </cell>
          <cell r="AT95">
            <v>0</v>
          </cell>
          <cell r="AU95">
            <v>0</v>
          </cell>
          <cell r="AV95">
            <v>0</v>
          </cell>
          <cell r="AW95">
            <v>188</v>
          </cell>
          <cell r="AX95">
            <v>298</v>
          </cell>
          <cell r="AY95">
            <v>598</v>
          </cell>
          <cell r="AZ95">
            <v>0</v>
          </cell>
          <cell r="BA95">
            <v>3112</v>
          </cell>
          <cell r="BB95">
            <v>0</v>
          </cell>
          <cell r="BC95">
            <v>661</v>
          </cell>
          <cell r="BD95">
            <v>0</v>
          </cell>
          <cell r="BE95">
            <v>661</v>
          </cell>
          <cell r="BF95">
            <v>0</v>
          </cell>
          <cell r="BG95">
            <v>0</v>
          </cell>
          <cell r="BH95">
            <v>0</v>
          </cell>
          <cell r="BI95">
            <v>0</v>
          </cell>
          <cell r="BJ95">
            <v>0</v>
          </cell>
          <cell r="BK95">
            <v>0</v>
          </cell>
          <cell r="BL95">
            <v>70</v>
          </cell>
          <cell r="BM95">
            <v>0</v>
          </cell>
          <cell r="BN95">
            <v>672</v>
          </cell>
          <cell r="BO95">
            <v>602</v>
          </cell>
          <cell r="BP95">
            <v>81</v>
          </cell>
          <cell r="BQ95">
            <v>0</v>
          </cell>
          <cell r="BR95">
            <v>10</v>
          </cell>
          <cell r="BS95">
            <v>0</v>
          </cell>
          <cell r="BT95">
            <v>27</v>
          </cell>
          <cell r="BU95">
            <v>0</v>
          </cell>
          <cell r="BV95">
            <v>0</v>
          </cell>
          <cell r="BW95">
            <v>0</v>
          </cell>
          <cell r="BX95">
            <v>0</v>
          </cell>
          <cell r="BY95">
            <v>0</v>
          </cell>
          <cell r="BZ95">
            <v>0</v>
          </cell>
          <cell r="CA95">
            <v>0</v>
          </cell>
          <cell r="CB95">
            <v>1451</v>
          </cell>
          <cell r="CC95">
            <v>0</v>
          </cell>
          <cell r="CD95">
            <v>0</v>
          </cell>
          <cell r="CE95">
            <v>0</v>
          </cell>
          <cell r="CF95">
            <v>35</v>
          </cell>
          <cell r="CG95">
            <v>35</v>
          </cell>
          <cell r="CH95">
            <v>0</v>
          </cell>
          <cell r="CI95">
            <v>0</v>
          </cell>
          <cell r="CJ95">
            <v>526</v>
          </cell>
          <cell r="CK95">
            <v>10</v>
          </cell>
          <cell r="CL95">
            <v>0</v>
          </cell>
          <cell r="CM95">
            <v>0</v>
          </cell>
          <cell r="CN95">
            <v>0</v>
          </cell>
          <cell r="CO95">
            <v>0</v>
          </cell>
          <cell r="CP95">
            <v>0</v>
          </cell>
          <cell r="CQ95">
            <v>571</v>
          </cell>
          <cell r="CR95">
            <v>2022</v>
          </cell>
          <cell r="CS95">
            <v>0</v>
          </cell>
          <cell r="CT95">
            <v>100</v>
          </cell>
          <cell r="CU95">
            <v>0</v>
          </cell>
          <cell r="CV95">
            <v>25</v>
          </cell>
          <cell r="CW95">
            <v>0</v>
          </cell>
          <cell r="CX95">
            <v>0</v>
          </cell>
          <cell r="CY95">
            <v>0</v>
          </cell>
          <cell r="CZ95">
            <v>0</v>
          </cell>
          <cell r="DA95">
            <v>0</v>
          </cell>
          <cell r="DB95">
            <v>0</v>
          </cell>
          <cell r="DC95">
            <v>0</v>
          </cell>
          <cell r="DD95">
            <v>0</v>
          </cell>
          <cell r="DE95">
            <v>965</v>
          </cell>
          <cell r="DF95">
            <v>965</v>
          </cell>
          <cell r="DG95">
            <v>0</v>
          </cell>
          <cell r="DH95">
            <v>1090</v>
          </cell>
          <cell r="DI95">
            <v>3112</v>
          </cell>
          <cell r="DJ95">
            <v>0</v>
          </cell>
          <cell r="DK95">
            <v>0</v>
          </cell>
          <cell r="DL95">
            <v>100</v>
          </cell>
          <cell r="DM95">
            <v>0</v>
          </cell>
          <cell r="DN95">
            <v>25</v>
          </cell>
          <cell r="DO95">
            <v>965</v>
          </cell>
          <cell r="DP95">
            <v>0</v>
          </cell>
          <cell r="DQ95">
            <v>24</v>
          </cell>
          <cell r="DR95">
            <v>0</v>
          </cell>
          <cell r="DS95">
            <v>0</v>
          </cell>
          <cell r="DT95">
            <v>159</v>
          </cell>
          <cell r="DU95">
            <v>0</v>
          </cell>
          <cell r="DV95">
            <v>116</v>
          </cell>
          <cell r="DW95">
            <v>2</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1</v>
          </cell>
          <cell r="EQ95">
            <v>0</v>
          </cell>
          <cell r="ER95">
            <v>0</v>
          </cell>
          <cell r="ES95">
            <v>0</v>
          </cell>
          <cell r="ET95">
            <v>0</v>
          </cell>
          <cell r="EU95">
            <v>0</v>
          </cell>
          <cell r="EV95">
            <v>0</v>
          </cell>
          <cell r="EW95">
            <v>0</v>
          </cell>
          <cell r="EX95" t="str">
            <v>B</v>
          </cell>
          <cell r="EY95" t="str">
            <v>Transport Systems Group</v>
          </cell>
          <cell r="EZ95">
            <v>1</v>
          </cell>
          <cell r="FA95">
            <v>1</v>
          </cell>
          <cell r="FB95">
            <v>0</v>
          </cell>
          <cell r="FC95">
            <v>0</v>
          </cell>
          <cell r="FD95">
            <v>0</v>
          </cell>
          <cell r="FE95">
            <v>0</v>
          </cell>
          <cell r="FH95">
            <v>1728</v>
          </cell>
          <cell r="FI95">
            <v>-15</v>
          </cell>
          <cell r="FJ95">
            <v>-44</v>
          </cell>
          <cell r="FK95">
            <v>-44</v>
          </cell>
          <cell r="FL95">
            <v>-7</v>
          </cell>
          <cell r="FM95">
            <v>1320</v>
          </cell>
          <cell r="FN95">
            <v>55</v>
          </cell>
          <cell r="FO95">
            <v>26</v>
          </cell>
          <cell r="FP95">
            <v>26</v>
          </cell>
          <cell r="FQ95">
            <v>-3</v>
          </cell>
          <cell r="FR95">
            <v>38</v>
          </cell>
          <cell r="FS95">
            <v>1690</v>
          </cell>
          <cell r="FT95">
            <v>199</v>
          </cell>
          <cell r="FU95">
            <v>1121</v>
          </cell>
        </row>
        <row r="96">
          <cell r="A96" t="str">
            <v>01330</v>
          </cell>
          <cell r="B96" t="str">
            <v>パソナルズ</v>
          </cell>
          <cell r="C96" t="str">
            <v>(株)富士通パーソナルズ</v>
          </cell>
          <cell r="D96" t="str">
            <v>Fujitsu Personal System Ltd.</v>
          </cell>
          <cell r="E96">
            <v>36</v>
          </cell>
          <cell r="F96">
            <v>0</v>
          </cell>
          <cell r="G96">
            <v>36</v>
          </cell>
          <cell r="H96">
            <v>15761</v>
          </cell>
          <cell r="I96">
            <v>7642</v>
          </cell>
          <cell r="J96">
            <v>30693</v>
          </cell>
          <cell r="K96">
            <v>-681</v>
          </cell>
          <cell r="L96">
            <v>0</v>
          </cell>
          <cell r="M96">
            <v>0</v>
          </cell>
          <cell r="N96">
            <v>0</v>
          </cell>
          <cell r="O96">
            <v>0</v>
          </cell>
          <cell r="P96">
            <v>0</v>
          </cell>
          <cell r="Q96">
            <v>22</v>
          </cell>
          <cell r="R96">
            <v>0</v>
          </cell>
          <cell r="S96">
            <v>3129</v>
          </cell>
          <cell r="T96">
            <v>3129</v>
          </cell>
          <cell r="U96">
            <v>258</v>
          </cell>
          <cell r="V96">
            <v>1799</v>
          </cell>
          <cell r="W96">
            <v>1</v>
          </cell>
          <cell r="X96">
            <v>0</v>
          </cell>
          <cell r="Y96">
            <v>4</v>
          </cell>
          <cell r="Z96">
            <v>1804</v>
          </cell>
          <cell r="AA96">
            <v>0</v>
          </cell>
          <cell r="AB96">
            <v>0</v>
          </cell>
          <cell r="AC96">
            <v>371</v>
          </cell>
          <cell r="AD96">
            <v>59035</v>
          </cell>
          <cell r="AE96">
            <v>166</v>
          </cell>
          <cell r="AF96">
            <v>1</v>
          </cell>
          <cell r="AG96">
            <v>0</v>
          </cell>
          <cell r="AH96">
            <v>670</v>
          </cell>
          <cell r="AI96">
            <v>0</v>
          </cell>
          <cell r="AJ96">
            <v>0</v>
          </cell>
          <cell r="AK96">
            <v>837</v>
          </cell>
          <cell r="AL96">
            <v>1250</v>
          </cell>
          <cell r="AM96">
            <v>0</v>
          </cell>
          <cell r="AN96">
            <v>461</v>
          </cell>
          <cell r="AO96">
            <v>0</v>
          </cell>
          <cell r="AP96">
            <v>27</v>
          </cell>
          <cell r="AQ96">
            <v>0</v>
          </cell>
          <cell r="AR96">
            <v>0</v>
          </cell>
          <cell r="AS96">
            <v>899</v>
          </cell>
          <cell r="AT96">
            <v>0</v>
          </cell>
          <cell r="AU96">
            <v>0</v>
          </cell>
          <cell r="AV96">
            <v>0</v>
          </cell>
          <cell r="AW96">
            <v>352</v>
          </cell>
          <cell r="AX96">
            <v>1739</v>
          </cell>
          <cell r="AY96">
            <v>3826</v>
          </cell>
          <cell r="AZ96">
            <v>0</v>
          </cell>
          <cell r="BA96">
            <v>62861</v>
          </cell>
          <cell r="BB96">
            <v>0</v>
          </cell>
          <cell r="BC96">
            <v>51716</v>
          </cell>
          <cell r="BD96">
            <v>0</v>
          </cell>
          <cell r="BE96">
            <v>51716</v>
          </cell>
          <cell r="BF96">
            <v>0</v>
          </cell>
          <cell r="BG96">
            <v>0</v>
          </cell>
          <cell r="BH96">
            <v>0</v>
          </cell>
          <cell r="BI96">
            <v>0</v>
          </cell>
          <cell r="BJ96">
            <v>0</v>
          </cell>
          <cell r="BK96">
            <v>0</v>
          </cell>
          <cell r="BL96">
            <v>153</v>
          </cell>
          <cell r="BM96">
            <v>0</v>
          </cell>
          <cell r="BN96">
            <v>6883</v>
          </cell>
          <cell r="BO96">
            <v>6730</v>
          </cell>
          <cell r="BP96">
            <v>0</v>
          </cell>
          <cell r="BQ96">
            <v>25</v>
          </cell>
          <cell r="BR96">
            <v>0</v>
          </cell>
          <cell r="BS96">
            <v>63</v>
          </cell>
          <cell r="BT96">
            <v>704</v>
          </cell>
          <cell r="BU96">
            <v>0</v>
          </cell>
          <cell r="BV96">
            <v>0</v>
          </cell>
          <cell r="BW96">
            <v>0</v>
          </cell>
          <cell r="BX96">
            <v>0</v>
          </cell>
          <cell r="BY96">
            <v>0</v>
          </cell>
          <cell r="BZ96">
            <v>0</v>
          </cell>
          <cell r="CA96">
            <v>0</v>
          </cell>
          <cell r="CB96">
            <v>59391</v>
          </cell>
          <cell r="CC96">
            <v>0</v>
          </cell>
          <cell r="CD96">
            <v>0</v>
          </cell>
          <cell r="CE96">
            <v>0</v>
          </cell>
          <cell r="CF96">
            <v>0</v>
          </cell>
          <cell r="CG96">
            <v>0</v>
          </cell>
          <cell r="CH96">
            <v>0</v>
          </cell>
          <cell r="CI96">
            <v>0</v>
          </cell>
          <cell r="CJ96">
            <v>1195</v>
          </cell>
          <cell r="CK96">
            <v>210</v>
          </cell>
          <cell r="CL96">
            <v>0</v>
          </cell>
          <cell r="CM96">
            <v>0</v>
          </cell>
          <cell r="CN96">
            <v>58</v>
          </cell>
          <cell r="CO96">
            <v>0</v>
          </cell>
          <cell r="CP96">
            <v>0</v>
          </cell>
          <cell r="CQ96">
            <v>1463</v>
          </cell>
          <cell r="CR96">
            <v>60854</v>
          </cell>
          <cell r="CS96">
            <v>0</v>
          </cell>
          <cell r="CT96">
            <v>1050</v>
          </cell>
          <cell r="CU96">
            <v>0</v>
          </cell>
          <cell r="CV96">
            <v>252</v>
          </cell>
          <cell r="CW96">
            <v>0</v>
          </cell>
          <cell r="CX96">
            <v>0</v>
          </cell>
          <cell r="CY96">
            <v>0</v>
          </cell>
          <cell r="CZ96">
            <v>0</v>
          </cell>
          <cell r="DA96">
            <v>0</v>
          </cell>
          <cell r="DB96">
            <v>0</v>
          </cell>
          <cell r="DC96">
            <v>0</v>
          </cell>
          <cell r="DD96">
            <v>0</v>
          </cell>
          <cell r="DE96">
            <v>625</v>
          </cell>
          <cell r="DF96">
            <v>625</v>
          </cell>
          <cell r="DG96">
            <v>80</v>
          </cell>
          <cell r="DH96">
            <v>2007</v>
          </cell>
          <cell r="DI96">
            <v>62861</v>
          </cell>
          <cell r="DJ96">
            <v>0</v>
          </cell>
          <cell r="DK96">
            <v>0</v>
          </cell>
          <cell r="DL96">
            <v>1050</v>
          </cell>
          <cell r="DM96">
            <v>0</v>
          </cell>
          <cell r="DN96">
            <v>252</v>
          </cell>
          <cell r="DO96">
            <v>625</v>
          </cell>
          <cell r="DP96">
            <v>0</v>
          </cell>
          <cell r="DQ96">
            <v>166</v>
          </cell>
          <cell r="DR96">
            <v>1</v>
          </cell>
          <cell r="DS96">
            <v>0</v>
          </cell>
          <cell r="DT96">
            <v>670</v>
          </cell>
          <cell r="DU96">
            <v>0</v>
          </cell>
          <cell r="DV96">
            <v>1181</v>
          </cell>
          <cell r="DW96">
            <v>69</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27</v>
          </cell>
          <cell r="EQ96">
            <v>0</v>
          </cell>
          <cell r="ER96">
            <v>0</v>
          </cell>
          <cell r="ES96">
            <v>0</v>
          </cell>
          <cell r="ET96">
            <v>0</v>
          </cell>
          <cell r="EU96">
            <v>461</v>
          </cell>
          <cell r="EV96">
            <v>0</v>
          </cell>
          <cell r="EW96">
            <v>0</v>
          </cell>
          <cell r="EX96" t="str">
            <v>J</v>
          </cell>
          <cell r="EY96" t="str">
            <v>Personal Systems Business Group</v>
          </cell>
          <cell r="EZ96">
            <v>1</v>
          </cell>
          <cell r="FA96">
            <v>1</v>
          </cell>
          <cell r="FB96">
            <v>0</v>
          </cell>
          <cell r="FC96">
            <v>0</v>
          </cell>
          <cell r="FD96">
            <v>0</v>
          </cell>
          <cell r="FE96">
            <v>0</v>
          </cell>
          <cell r="FH96">
            <v>70274</v>
          </cell>
          <cell r="FI96">
            <v>468</v>
          </cell>
          <cell r="FJ96">
            <v>508</v>
          </cell>
          <cell r="FK96">
            <v>496</v>
          </cell>
          <cell r="FL96">
            <v>496</v>
          </cell>
          <cell r="FM96">
            <v>61830</v>
          </cell>
          <cell r="FN96">
            <v>-82</v>
          </cell>
          <cell r="FO96">
            <v>-122</v>
          </cell>
          <cell r="FP96">
            <v>-134</v>
          </cell>
          <cell r="FQ96">
            <v>-157</v>
          </cell>
          <cell r="FR96">
            <v>69914</v>
          </cell>
          <cell r="FS96">
            <v>360</v>
          </cell>
          <cell r="FT96">
            <v>61357</v>
          </cell>
          <cell r="FU96">
            <v>473</v>
          </cell>
        </row>
        <row r="97">
          <cell r="A97" t="str">
            <v>01350</v>
          </cell>
          <cell r="B97" t="str">
            <v>高知システ</v>
          </cell>
          <cell r="C97" t="str">
            <v>(株)富士通高知システムエンジニアリング</v>
          </cell>
          <cell r="D97" t="str">
            <v>Fujitsu Kochi Systems Engineering Ltd.</v>
          </cell>
          <cell r="E97">
            <v>6</v>
          </cell>
          <cell r="F97">
            <v>0</v>
          </cell>
          <cell r="G97">
            <v>6</v>
          </cell>
          <cell r="H97">
            <v>0</v>
          </cell>
          <cell r="I97">
            <v>0</v>
          </cell>
          <cell r="J97">
            <v>1546</v>
          </cell>
          <cell r="K97">
            <v>-8</v>
          </cell>
          <cell r="L97">
            <v>0</v>
          </cell>
          <cell r="M97">
            <v>0</v>
          </cell>
          <cell r="N97">
            <v>0</v>
          </cell>
          <cell r="O97">
            <v>0</v>
          </cell>
          <cell r="P97">
            <v>0</v>
          </cell>
          <cell r="Q97">
            <v>1</v>
          </cell>
          <cell r="R97">
            <v>0</v>
          </cell>
          <cell r="S97">
            <v>3</v>
          </cell>
          <cell r="T97">
            <v>3</v>
          </cell>
          <cell r="U97">
            <v>3</v>
          </cell>
          <cell r="V97">
            <v>83</v>
          </cell>
          <cell r="W97">
            <v>54</v>
          </cell>
          <cell r="X97">
            <v>0</v>
          </cell>
          <cell r="Y97">
            <v>0</v>
          </cell>
          <cell r="Z97">
            <v>137</v>
          </cell>
          <cell r="AA97">
            <v>0</v>
          </cell>
          <cell r="AB97">
            <v>0</v>
          </cell>
          <cell r="AC97">
            <v>29</v>
          </cell>
          <cell r="AD97">
            <v>1717</v>
          </cell>
          <cell r="AE97">
            <v>6</v>
          </cell>
          <cell r="AF97">
            <v>0</v>
          </cell>
          <cell r="AG97">
            <v>0</v>
          </cell>
          <cell r="AH97">
            <v>28</v>
          </cell>
          <cell r="AI97">
            <v>0</v>
          </cell>
          <cell r="AJ97">
            <v>0</v>
          </cell>
          <cell r="AK97">
            <v>34</v>
          </cell>
          <cell r="AL97">
            <v>24</v>
          </cell>
          <cell r="AM97">
            <v>0</v>
          </cell>
          <cell r="AN97">
            <v>14</v>
          </cell>
          <cell r="AO97">
            <v>0</v>
          </cell>
          <cell r="AP97">
            <v>0</v>
          </cell>
          <cell r="AQ97">
            <v>0</v>
          </cell>
          <cell r="AR97">
            <v>0</v>
          </cell>
          <cell r="AS97">
            <v>24</v>
          </cell>
          <cell r="AT97">
            <v>0</v>
          </cell>
          <cell r="AU97">
            <v>0</v>
          </cell>
          <cell r="AV97">
            <v>0</v>
          </cell>
          <cell r="AW97">
            <v>84</v>
          </cell>
          <cell r="AX97">
            <v>122</v>
          </cell>
          <cell r="AY97">
            <v>180</v>
          </cell>
          <cell r="AZ97">
            <v>0</v>
          </cell>
          <cell r="BA97">
            <v>1897</v>
          </cell>
          <cell r="BB97">
            <v>0</v>
          </cell>
          <cell r="BC97">
            <v>525</v>
          </cell>
          <cell r="BD97">
            <v>0</v>
          </cell>
          <cell r="BE97">
            <v>525</v>
          </cell>
          <cell r="BF97">
            <v>0</v>
          </cell>
          <cell r="BG97">
            <v>324</v>
          </cell>
          <cell r="BH97">
            <v>324</v>
          </cell>
          <cell r="BI97">
            <v>0</v>
          </cell>
          <cell r="BJ97">
            <v>0</v>
          </cell>
          <cell r="BK97">
            <v>0</v>
          </cell>
          <cell r="BL97">
            <v>55</v>
          </cell>
          <cell r="BM97">
            <v>0</v>
          </cell>
          <cell r="BN97">
            <v>273</v>
          </cell>
          <cell r="BO97">
            <v>218</v>
          </cell>
          <cell r="BP97">
            <v>0</v>
          </cell>
          <cell r="BQ97">
            <v>20</v>
          </cell>
          <cell r="BR97">
            <v>3</v>
          </cell>
          <cell r="BS97">
            <v>29</v>
          </cell>
          <cell r="BT97">
            <v>0</v>
          </cell>
          <cell r="BU97">
            <v>5</v>
          </cell>
          <cell r="BV97">
            <v>2</v>
          </cell>
          <cell r="BW97">
            <v>0</v>
          </cell>
          <cell r="BX97">
            <v>0</v>
          </cell>
          <cell r="BY97">
            <v>0</v>
          </cell>
          <cell r="BZ97">
            <v>0</v>
          </cell>
          <cell r="CA97">
            <v>0</v>
          </cell>
          <cell r="CB97">
            <v>1181</v>
          </cell>
          <cell r="CC97">
            <v>0</v>
          </cell>
          <cell r="CD97">
            <v>0</v>
          </cell>
          <cell r="CE97">
            <v>0</v>
          </cell>
          <cell r="CF97">
            <v>6</v>
          </cell>
          <cell r="CG97">
            <v>6</v>
          </cell>
          <cell r="CH97">
            <v>0</v>
          </cell>
          <cell r="CI97">
            <v>0</v>
          </cell>
          <cell r="CJ97">
            <v>225</v>
          </cell>
          <cell r="CK97">
            <v>0</v>
          </cell>
          <cell r="CL97">
            <v>0</v>
          </cell>
          <cell r="CM97">
            <v>0</v>
          </cell>
          <cell r="CN97">
            <v>0</v>
          </cell>
          <cell r="CO97">
            <v>0</v>
          </cell>
          <cell r="CP97">
            <v>0</v>
          </cell>
          <cell r="CQ97">
            <v>231</v>
          </cell>
          <cell r="CR97">
            <v>1412</v>
          </cell>
          <cell r="CS97">
            <v>0</v>
          </cell>
          <cell r="CT97">
            <v>100</v>
          </cell>
          <cell r="CU97">
            <v>0</v>
          </cell>
          <cell r="CV97">
            <v>15</v>
          </cell>
          <cell r="CW97">
            <v>0</v>
          </cell>
          <cell r="CX97">
            <v>0</v>
          </cell>
          <cell r="CY97">
            <v>0</v>
          </cell>
          <cell r="CZ97">
            <v>0</v>
          </cell>
          <cell r="DA97">
            <v>0</v>
          </cell>
          <cell r="DB97">
            <v>0</v>
          </cell>
          <cell r="DC97">
            <v>0</v>
          </cell>
          <cell r="DD97">
            <v>0</v>
          </cell>
          <cell r="DE97">
            <v>370</v>
          </cell>
          <cell r="DF97">
            <v>370</v>
          </cell>
          <cell r="DG97">
            <v>0</v>
          </cell>
          <cell r="DH97">
            <v>485</v>
          </cell>
          <cell r="DI97">
            <v>1897</v>
          </cell>
          <cell r="DJ97">
            <v>0</v>
          </cell>
          <cell r="DK97">
            <v>0</v>
          </cell>
          <cell r="DL97">
            <v>100</v>
          </cell>
          <cell r="DM97">
            <v>0</v>
          </cell>
          <cell r="DN97">
            <v>15</v>
          </cell>
          <cell r="DO97">
            <v>370</v>
          </cell>
          <cell r="DP97">
            <v>0</v>
          </cell>
          <cell r="DQ97">
            <v>6</v>
          </cell>
          <cell r="DR97">
            <v>0</v>
          </cell>
          <cell r="DS97">
            <v>0</v>
          </cell>
          <cell r="DT97">
            <v>28</v>
          </cell>
          <cell r="DU97">
            <v>0</v>
          </cell>
          <cell r="DV97">
            <v>10</v>
          </cell>
          <cell r="DW97">
            <v>14</v>
          </cell>
          <cell r="DX97">
            <v>0</v>
          </cell>
          <cell r="DY97">
            <v>0</v>
          </cell>
          <cell r="DZ97">
            <v>0</v>
          </cell>
          <cell r="EA97">
            <v>0</v>
          </cell>
          <cell r="EB97">
            <v>0</v>
          </cell>
          <cell r="EC97">
            <v>0</v>
          </cell>
          <cell r="ED97">
            <v>0</v>
          </cell>
          <cell r="EE97">
            <v>68</v>
          </cell>
          <cell r="EF97">
            <v>0</v>
          </cell>
          <cell r="EG97">
            <v>0</v>
          </cell>
          <cell r="EH97">
            <v>0</v>
          </cell>
          <cell r="EI97">
            <v>324</v>
          </cell>
          <cell r="EJ97">
            <v>0</v>
          </cell>
          <cell r="EK97">
            <v>0</v>
          </cell>
          <cell r="EL97">
            <v>0</v>
          </cell>
          <cell r="EM97">
            <v>0</v>
          </cell>
          <cell r="EN97">
            <v>0</v>
          </cell>
          <cell r="EO97">
            <v>0</v>
          </cell>
          <cell r="EP97">
            <v>0</v>
          </cell>
          <cell r="EQ97">
            <v>0</v>
          </cell>
          <cell r="ER97">
            <v>0</v>
          </cell>
          <cell r="ES97">
            <v>0</v>
          </cell>
          <cell r="ET97">
            <v>0</v>
          </cell>
          <cell r="EU97">
            <v>14</v>
          </cell>
          <cell r="EV97">
            <v>0</v>
          </cell>
          <cell r="EW97">
            <v>0</v>
          </cell>
          <cell r="EX97" t="str">
            <v>K</v>
          </cell>
          <cell r="EY97" t="str">
            <v>Solutions Group</v>
          </cell>
          <cell r="EZ97">
            <v>1</v>
          </cell>
          <cell r="FA97">
            <v>1</v>
          </cell>
          <cell r="FB97">
            <v>0</v>
          </cell>
          <cell r="FC97">
            <v>0</v>
          </cell>
          <cell r="FD97">
            <v>0</v>
          </cell>
          <cell r="FE97">
            <v>0</v>
          </cell>
          <cell r="FH97">
            <v>420</v>
          </cell>
          <cell r="FI97">
            <v>-34</v>
          </cell>
          <cell r="FJ97">
            <v>-45</v>
          </cell>
          <cell r="FK97">
            <v>-45</v>
          </cell>
          <cell r="FL97">
            <v>-26</v>
          </cell>
          <cell r="FM97">
            <v>1394</v>
          </cell>
          <cell r="FN97">
            <v>92</v>
          </cell>
          <cell r="FO97">
            <v>78</v>
          </cell>
          <cell r="FP97">
            <v>78</v>
          </cell>
          <cell r="FQ97">
            <v>45</v>
          </cell>
          <cell r="FR97">
            <v>157</v>
          </cell>
          <cell r="FS97">
            <v>263</v>
          </cell>
          <cell r="FT97">
            <v>617</v>
          </cell>
          <cell r="FU97">
            <v>777</v>
          </cell>
        </row>
        <row r="98">
          <cell r="A98" t="str">
            <v>01370</v>
          </cell>
          <cell r="B98" t="str">
            <v>Ｆ  ＆  Ｔ</v>
          </cell>
          <cell r="C98" t="str">
            <v>長野富士通コンポーネント(株）</v>
          </cell>
          <cell r="D98" t="str">
            <v>Nagano Fujitsu Component Ltd.</v>
          </cell>
          <cell r="E98">
            <v>487</v>
          </cell>
          <cell r="F98">
            <v>0</v>
          </cell>
          <cell r="G98">
            <v>487</v>
          </cell>
          <cell r="H98">
            <v>0</v>
          </cell>
          <cell r="I98">
            <v>0</v>
          </cell>
          <cell r="J98">
            <v>1168</v>
          </cell>
          <cell r="K98">
            <v>-26</v>
          </cell>
          <cell r="L98">
            <v>0</v>
          </cell>
          <cell r="M98">
            <v>0</v>
          </cell>
          <cell r="N98">
            <v>0</v>
          </cell>
          <cell r="O98">
            <v>0</v>
          </cell>
          <cell r="P98">
            <v>7294</v>
          </cell>
          <cell r="Q98">
            <v>0</v>
          </cell>
          <cell r="R98">
            <v>0</v>
          </cell>
          <cell r="S98">
            <v>2159</v>
          </cell>
          <cell r="T98">
            <v>2159</v>
          </cell>
          <cell r="U98">
            <v>64</v>
          </cell>
          <cell r="V98">
            <v>442</v>
          </cell>
          <cell r="W98">
            <v>275</v>
          </cell>
          <cell r="X98">
            <v>145</v>
          </cell>
          <cell r="Y98">
            <v>12</v>
          </cell>
          <cell r="Z98">
            <v>874</v>
          </cell>
          <cell r="AA98">
            <v>0</v>
          </cell>
          <cell r="AB98">
            <v>0</v>
          </cell>
          <cell r="AC98">
            <v>0</v>
          </cell>
          <cell r="AD98">
            <v>12020</v>
          </cell>
          <cell r="AE98">
            <v>816</v>
          </cell>
          <cell r="AF98">
            <v>823</v>
          </cell>
          <cell r="AG98">
            <v>0</v>
          </cell>
          <cell r="AH98">
            <v>899</v>
          </cell>
          <cell r="AI98">
            <v>1488</v>
          </cell>
          <cell r="AJ98">
            <v>177</v>
          </cell>
          <cell r="AK98">
            <v>4203</v>
          </cell>
          <cell r="AL98">
            <v>294</v>
          </cell>
          <cell r="AM98">
            <v>0</v>
          </cell>
          <cell r="AN98">
            <v>9362</v>
          </cell>
          <cell r="AO98">
            <v>0</v>
          </cell>
          <cell r="AP98">
            <v>22</v>
          </cell>
          <cell r="AQ98">
            <v>0</v>
          </cell>
          <cell r="AR98">
            <v>0</v>
          </cell>
          <cell r="AS98">
            <v>137</v>
          </cell>
          <cell r="AT98">
            <v>0</v>
          </cell>
          <cell r="AU98">
            <v>0</v>
          </cell>
          <cell r="AV98">
            <v>0</v>
          </cell>
          <cell r="AW98">
            <v>0</v>
          </cell>
          <cell r="AX98">
            <v>9521</v>
          </cell>
          <cell r="AY98">
            <v>14018</v>
          </cell>
          <cell r="AZ98">
            <v>0</v>
          </cell>
          <cell r="BA98">
            <v>26038</v>
          </cell>
          <cell r="BB98">
            <v>0</v>
          </cell>
          <cell r="BC98">
            <v>0</v>
          </cell>
          <cell r="BD98">
            <v>0</v>
          </cell>
          <cell r="BE98">
            <v>0</v>
          </cell>
          <cell r="BF98">
            <v>0</v>
          </cell>
          <cell r="BG98">
            <v>16657</v>
          </cell>
          <cell r="BH98">
            <v>16657</v>
          </cell>
          <cell r="BI98">
            <v>2000</v>
          </cell>
          <cell r="BJ98">
            <v>0</v>
          </cell>
          <cell r="BK98">
            <v>0</v>
          </cell>
          <cell r="BL98">
            <v>0</v>
          </cell>
          <cell r="BM98">
            <v>0</v>
          </cell>
          <cell r="BN98">
            <v>381</v>
          </cell>
          <cell r="BO98">
            <v>381</v>
          </cell>
          <cell r="BP98">
            <v>0</v>
          </cell>
          <cell r="BQ98">
            <v>10</v>
          </cell>
          <cell r="BR98">
            <v>3</v>
          </cell>
          <cell r="BS98">
            <v>0</v>
          </cell>
          <cell r="BT98">
            <v>291</v>
          </cell>
          <cell r="BU98">
            <v>0</v>
          </cell>
          <cell r="BV98">
            <v>3</v>
          </cell>
          <cell r="BW98">
            <v>0</v>
          </cell>
          <cell r="BX98">
            <v>0</v>
          </cell>
          <cell r="BY98">
            <v>0</v>
          </cell>
          <cell r="BZ98">
            <v>0</v>
          </cell>
          <cell r="CA98">
            <v>0</v>
          </cell>
          <cell r="CB98">
            <v>19345</v>
          </cell>
          <cell r="CC98">
            <v>0</v>
          </cell>
          <cell r="CD98">
            <v>3500</v>
          </cell>
          <cell r="CE98">
            <v>0</v>
          </cell>
          <cell r="CF98">
            <v>0</v>
          </cell>
          <cell r="CG98">
            <v>0</v>
          </cell>
          <cell r="CH98">
            <v>0</v>
          </cell>
          <cell r="CI98">
            <v>0</v>
          </cell>
          <cell r="CJ98">
            <v>120</v>
          </cell>
          <cell r="CK98">
            <v>15</v>
          </cell>
          <cell r="CL98">
            <v>0</v>
          </cell>
          <cell r="CM98">
            <v>0</v>
          </cell>
          <cell r="CN98">
            <v>0</v>
          </cell>
          <cell r="CO98">
            <v>0</v>
          </cell>
          <cell r="CP98">
            <v>0</v>
          </cell>
          <cell r="CQ98">
            <v>3635</v>
          </cell>
          <cell r="CR98">
            <v>22980</v>
          </cell>
          <cell r="CS98">
            <v>0</v>
          </cell>
          <cell r="CT98">
            <v>5090</v>
          </cell>
          <cell r="CU98">
            <v>4910</v>
          </cell>
          <cell r="CV98">
            <v>9</v>
          </cell>
          <cell r="CW98">
            <v>0</v>
          </cell>
          <cell r="CX98">
            <v>0</v>
          </cell>
          <cell r="CY98">
            <v>0</v>
          </cell>
          <cell r="CZ98">
            <v>0</v>
          </cell>
          <cell r="DA98">
            <v>0</v>
          </cell>
          <cell r="DB98">
            <v>0</v>
          </cell>
          <cell r="DC98">
            <v>0</v>
          </cell>
          <cell r="DD98">
            <v>0</v>
          </cell>
          <cell r="DE98">
            <v>-6951</v>
          </cell>
          <cell r="DF98">
            <v>-6951</v>
          </cell>
          <cell r="DG98">
            <v>0</v>
          </cell>
          <cell r="DH98">
            <v>3058</v>
          </cell>
          <cell r="DI98">
            <v>26038</v>
          </cell>
          <cell r="DJ98">
            <v>0</v>
          </cell>
          <cell r="DK98">
            <v>0</v>
          </cell>
          <cell r="DL98">
            <v>5090</v>
          </cell>
          <cell r="DM98">
            <v>4910</v>
          </cell>
          <cell r="DN98">
            <v>9</v>
          </cell>
          <cell r="DO98">
            <v>-6951</v>
          </cell>
          <cell r="DP98">
            <v>1488</v>
          </cell>
          <cell r="DQ98">
            <v>816</v>
          </cell>
          <cell r="DR98">
            <v>823</v>
          </cell>
          <cell r="DS98">
            <v>0</v>
          </cell>
          <cell r="DT98">
            <v>899</v>
          </cell>
          <cell r="DU98">
            <v>177</v>
          </cell>
          <cell r="DV98">
            <v>286</v>
          </cell>
          <cell r="DW98">
            <v>8</v>
          </cell>
          <cell r="DX98">
            <v>0</v>
          </cell>
          <cell r="DY98">
            <v>0</v>
          </cell>
          <cell r="DZ98">
            <v>0</v>
          </cell>
          <cell r="EA98">
            <v>0</v>
          </cell>
          <cell r="EB98">
            <v>0</v>
          </cell>
          <cell r="EC98">
            <v>0</v>
          </cell>
          <cell r="ED98">
            <v>0</v>
          </cell>
          <cell r="EE98">
            <v>0</v>
          </cell>
          <cell r="EF98">
            <v>0</v>
          </cell>
          <cell r="EG98">
            <v>0</v>
          </cell>
          <cell r="EH98">
            <v>0</v>
          </cell>
          <cell r="EI98">
            <v>16657</v>
          </cell>
          <cell r="EJ98">
            <v>0</v>
          </cell>
          <cell r="EK98">
            <v>5500</v>
          </cell>
          <cell r="EL98">
            <v>0</v>
          </cell>
          <cell r="EM98">
            <v>7294</v>
          </cell>
          <cell r="EN98">
            <v>0</v>
          </cell>
          <cell r="EO98">
            <v>0</v>
          </cell>
          <cell r="EP98">
            <v>22</v>
          </cell>
          <cell r="EQ98">
            <v>0</v>
          </cell>
          <cell r="ER98">
            <v>0</v>
          </cell>
          <cell r="ES98">
            <v>38</v>
          </cell>
          <cell r="ET98">
            <v>7495</v>
          </cell>
          <cell r="EU98">
            <v>1867</v>
          </cell>
          <cell r="EV98">
            <v>0</v>
          </cell>
          <cell r="EW98">
            <v>0</v>
          </cell>
          <cell r="EX98" t="str">
            <v>P</v>
          </cell>
          <cell r="EY98" t="str">
            <v>Electronic Devices Group</v>
          </cell>
          <cell r="EZ98">
            <v>1</v>
          </cell>
          <cell r="FA98">
            <v>0.76700000000000002</v>
          </cell>
          <cell r="FB98">
            <v>0</v>
          </cell>
          <cell r="FC98">
            <v>0</v>
          </cell>
          <cell r="FD98">
            <v>0</v>
          </cell>
          <cell r="FE98">
            <v>0</v>
          </cell>
          <cell r="FH98">
            <v>0</v>
          </cell>
          <cell r="FI98">
            <v>0</v>
          </cell>
          <cell r="FJ98">
            <v>0</v>
          </cell>
          <cell r="FK98">
            <v>402</v>
          </cell>
          <cell r="FL98">
            <v>402</v>
          </cell>
          <cell r="FM98">
            <v>0</v>
          </cell>
          <cell r="FN98">
            <v>0</v>
          </cell>
          <cell r="FO98">
            <v>0</v>
          </cell>
          <cell r="FP98">
            <v>0</v>
          </cell>
          <cell r="FQ98">
            <v>0</v>
          </cell>
          <cell r="FR98">
            <v>0</v>
          </cell>
          <cell r="FS98">
            <v>0</v>
          </cell>
          <cell r="FT98">
            <v>0</v>
          </cell>
          <cell r="FU98">
            <v>0</v>
          </cell>
        </row>
        <row r="99">
          <cell r="A99" t="str">
            <v>01390</v>
          </cell>
          <cell r="B99" t="str">
            <v>岡山システ</v>
          </cell>
          <cell r="C99" t="str">
            <v>(株)富士通岡山システムエンジニアリング</v>
          </cell>
          <cell r="D99" t="str">
            <v>FJ Okayama Systems Engineering Ltd.</v>
          </cell>
          <cell r="E99">
            <v>9</v>
          </cell>
          <cell r="F99">
            <v>0</v>
          </cell>
          <cell r="G99">
            <v>9</v>
          </cell>
          <cell r="H99">
            <v>0</v>
          </cell>
          <cell r="I99">
            <v>0</v>
          </cell>
          <cell r="J99">
            <v>2283</v>
          </cell>
          <cell r="K99">
            <v>-11</v>
          </cell>
          <cell r="L99">
            <v>0</v>
          </cell>
          <cell r="M99">
            <v>0</v>
          </cell>
          <cell r="N99">
            <v>0</v>
          </cell>
          <cell r="O99">
            <v>0</v>
          </cell>
          <cell r="P99">
            <v>0</v>
          </cell>
          <cell r="Q99">
            <v>0</v>
          </cell>
          <cell r="R99">
            <v>0</v>
          </cell>
          <cell r="S99">
            <v>4</v>
          </cell>
          <cell r="T99">
            <v>4</v>
          </cell>
          <cell r="U99">
            <v>5</v>
          </cell>
          <cell r="V99">
            <v>222</v>
          </cell>
          <cell r="W99">
            <v>175</v>
          </cell>
          <cell r="X99">
            <v>0</v>
          </cell>
          <cell r="Y99">
            <v>0</v>
          </cell>
          <cell r="Z99">
            <v>397</v>
          </cell>
          <cell r="AA99">
            <v>0</v>
          </cell>
          <cell r="AB99">
            <v>0</v>
          </cell>
          <cell r="AC99">
            <v>73</v>
          </cell>
          <cell r="AD99">
            <v>2760</v>
          </cell>
          <cell r="AE99">
            <v>11</v>
          </cell>
          <cell r="AF99">
            <v>0</v>
          </cell>
          <cell r="AG99">
            <v>0</v>
          </cell>
          <cell r="AH99">
            <v>17</v>
          </cell>
          <cell r="AI99">
            <v>0</v>
          </cell>
          <cell r="AJ99">
            <v>0</v>
          </cell>
          <cell r="AK99">
            <v>28</v>
          </cell>
          <cell r="AL99">
            <v>26</v>
          </cell>
          <cell r="AM99">
            <v>0</v>
          </cell>
          <cell r="AN99">
            <v>0</v>
          </cell>
          <cell r="AO99">
            <v>66</v>
          </cell>
          <cell r="AP99">
            <v>1</v>
          </cell>
          <cell r="AQ99">
            <v>0</v>
          </cell>
          <cell r="AR99">
            <v>0</v>
          </cell>
          <cell r="AS99">
            <v>0</v>
          </cell>
          <cell r="AT99">
            <v>0</v>
          </cell>
          <cell r="AU99">
            <v>0</v>
          </cell>
          <cell r="AV99">
            <v>0</v>
          </cell>
          <cell r="AW99">
            <v>71</v>
          </cell>
          <cell r="AX99">
            <v>138</v>
          </cell>
          <cell r="AY99">
            <v>192</v>
          </cell>
          <cell r="AZ99">
            <v>0</v>
          </cell>
          <cell r="BA99">
            <v>2952</v>
          </cell>
          <cell r="BB99">
            <v>0</v>
          </cell>
          <cell r="BC99">
            <v>911</v>
          </cell>
          <cell r="BD99">
            <v>0</v>
          </cell>
          <cell r="BE99">
            <v>911</v>
          </cell>
          <cell r="BF99">
            <v>0</v>
          </cell>
          <cell r="BG99">
            <v>101</v>
          </cell>
          <cell r="BH99">
            <v>101</v>
          </cell>
          <cell r="BI99">
            <v>0</v>
          </cell>
          <cell r="BJ99">
            <v>0</v>
          </cell>
          <cell r="BK99">
            <v>0</v>
          </cell>
          <cell r="BL99">
            <v>75</v>
          </cell>
          <cell r="BM99">
            <v>0</v>
          </cell>
          <cell r="BN99">
            <v>519</v>
          </cell>
          <cell r="BO99">
            <v>444</v>
          </cell>
          <cell r="BP99">
            <v>0</v>
          </cell>
          <cell r="BQ99">
            <v>94</v>
          </cell>
          <cell r="BR99">
            <v>6</v>
          </cell>
          <cell r="BS99">
            <v>1</v>
          </cell>
          <cell r="BT99">
            <v>6</v>
          </cell>
          <cell r="BU99">
            <v>0</v>
          </cell>
          <cell r="BV99">
            <v>3</v>
          </cell>
          <cell r="BW99">
            <v>0</v>
          </cell>
          <cell r="BX99">
            <v>0</v>
          </cell>
          <cell r="BY99">
            <v>0</v>
          </cell>
          <cell r="BZ99">
            <v>0</v>
          </cell>
          <cell r="CA99">
            <v>0</v>
          </cell>
          <cell r="CB99">
            <v>1641</v>
          </cell>
          <cell r="CC99">
            <v>0</v>
          </cell>
          <cell r="CD99">
            <v>0</v>
          </cell>
          <cell r="CE99">
            <v>0</v>
          </cell>
          <cell r="CF99">
            <v>0</v>
          </cell>
          <cell r="CG99">
            <v>0</v>
          </cell>
          <cell r="CH99">
            <v>0</v>
          </cell>
          <cell r="CI99">
            <v>0</v>
          </cell>
          <cell r="CJ99">
            <v>280</v>
          </cell>
          <cell r="CK99">
            <v>0</v>
          </cell>
          <cell r="CL99">
            <v>0</v>
          </cell>
          <cell r="CM99">
            <v>0</v>
          </cell>
          <cell r="CN99">
            <v>0</v>
          </cell>
          <cell r="CO99">
            <v>0</v>
          </cell>
          <cell r="CP99">
            <v>0</v>
          </cell>
          <cell r="CQ99">
            <v>280</v>
          </cell>
          <cell r="CR99">
            <v>1921</v>
          </cell>
          <cell r="CS99">
            <v>0</v>
          </cell>
          <cell r="CT99">
            <v>100</v>
          </cell>
          <cell r="CU99">
            <v>0</v>
          </cell>
          <cell r="CV99">
            <v>25</v>
          </cell>
          <cell r="CW99">
            <v>0</v>
          </cell>
          <cell r="CX99">
            <v>0</v>
          </cell>
          <cell r="CY99">
            <v>0</v>
          </cell>
          <cell r="CZ99">
            <v>0</v>
          </cell>
          <cell r="DA99">
            <v>0</v>
          </cell>
          <cell r="DB99">
            <v>0</v>
          </cell>
          <cell r="DC99">
            <v>0</v>
          </cell>
          <cell r="DD99">
            <v>0</v>
          </cell>
          <cell r="DE99">
            <v>906</v>
          </cell>
          <cell r="DF99">
            <v>906</v>
          </cell>
          <cell r="DG99">
            <v>0</v>
          </cell>
          <cell r="DH99">
            <v>1031</v>
          </cell>
          <cell r="DI99">
            <v>2952</v>
          </cell>
          <cell r="DJ99">
            <v>0</v>
          </cell>
          <cell r="DK99">
            <v>0</v>
          </cell>
          <cell r="DL99">
            <v>100</v>
          </cell>
          <cell r="DM99">
            <v>0</v>
          </cell>
          <cell r="DN99">
            <v>25</v>
          </cell>
          <cell r="DO99">
            <v>906</v>
          </cell>
          <cell r="DP99">
            <v>0</v>
          </cell>
          <cell r="DQ99">
            <v>11</v>
          </cell>
          <cell r="DR99">
            <v>0</v>
          </cell>
          <cell r="DS99">
            <v>0</v>
          </cell>
          <cell r="DT99">
            <v>17</v>
          </cell>
          <cell r="DU99">
            <v>0</v>
          </cell>
          <cell r="DV99">
            <v>23</v>
          </cell>
          <cell r="DW99">
            <v>3</v>
          </cell>
          <cell r="DX99">
            <v>0</v>
          </cell>
          <cell r="DY99">
            <v>0</v>
          </cell>
          <cell r="DZ99">
            <v>0</v>
          </cell>
          <cell r="EA99">
            <v>0</v>
          </cell>
          <cell r="EB99">
            <v>0</v>
          </cell>
          <cell r="EC99">
            <v>0</v>
          </cell>
          <cell r="ED99">
            <v>0</v>
          </cell>
          <cell r="EE99">
            <v>35</v>
          </cell>
          <cell r="EF99">
            <v>139</v>
          </cell>
          <cell r="EG99">
            <v>0</v>
          </cell>
          <cell r="EH99">
            <v>0</v>
          </cell>
          <cell r="EI99">
            <v>101</v>
          </cell>
          <cell r="EJ99">
            <v>0</v>
          </cell>
          <cell r="EK99">
            <v>0</v>
          </cell>
          <cell r="EL99">
            <v>0</v>
          </cell>
          <cell r="EM99">
            <v>0</v>
          </cell>
          <cell r="EN99">
            <v>0</v>
          </cell>
          <cell r="EO99">
            <v>0</v>
          </cell>
          <cell r="EP99">
            <v>1</v>
          </cell>
          <cell r="EQ99">
            <v>0</v>
          </cell>
          <cell r="ER99">
            <v>0</v>
          </cell>
          <cell r="ES99">
            <v>0</v>
          </cell>
          <cell r="ET99">
            <v>0</v>
          </cell>
          <cell r="EU99">
            <v>0</v>
          </cell>
          <cell r="EV99">
            <v>5</v>
          </cell>
          <cell r="EW99">
            <v>61</v>
          </cell>
          <cell r="EX99" t="str">
            <v>K</v>
          </cell>
          <cell r="EY99" t="str">
            <v>Solutions Group</v>
          </cell>
          <cell r="EZ99">
            <v>0.7</v>
          </cell>
          <cell r="FA99">
            <v>0.7</v>
          </cell>
          <cell r="FB99">
            <v>0</v>
          </cell>
          <cell r="FC99">
            <v>0</v>
          </cell>
          <cell r="FD99">
            <v>0</v>
          </cell>
          <cell r="FE99">
            <v>0</v>
          </cell>
          <cell r="FH99">
            <v>877</v>
          </cell>
          <cell r="FI99">
            <v>0</v>
          </cell>
          <cell r="FJ99">
            <v>-20</v>
          </cell>
          <cell r="FK99">
            <v>-20</v>
          </cell>
          <cell r="FL99">
            <v>-5</v>
          </cell>
          <cell r="FM99">
            <v>1980</v>
          </cell>
          <cell r="FN99">
            <v>169</v>
          </cell>
          <cell r="FO99">
            <v>149</v>
          </cell>
          <cell r="FP99">
            <v>149</v>
          </cell>
          <cell r="FQ99">
            <v>52</v>
          </cell>
          <cell r="FR99">
            <v>410</v>
          </cell>
          <cell r="FS99">
            <v>467</v>
          </cell>
          <cell r="FT99">
            <v>917</v>
          </cell>
          <cell r="FU99">
            <v>1063</v>
          </cell>
        </row>
        <row r="100">
          <cell r="A100" t="str">
            <v>01400</v>
          </cell>
          <cell r="B100" t="str">
            <v>愛媛情報シ</v>
          </cell>
          <cell r="C100" t="str">
            <v>(株)富士通愛媛情報システムズ</v>
          </cell>
          <cell r="D100" t="str">
            <v>Fujitsu Ehime Information Systems Ltd.</v>
          </cell>
          <cell r="E100">
            <v>6</v>
          </cell>
          <cell r="F100">
            <v>0</v>
          </cell>
          <cell r="G100">
            <v>6</v>
          </cell>
          <cell r="H100">
            <v>242</v>
          </cell>
          <cell r="I100">
            <v>0</v>
          </cell>
          <cell r="J100">
            <v>1590</v>
          </cell>
          <cell r="K100">
            <v>-9</v>
          </cell>
          <cell r="L100">
            <v>0</v>
          </cell>
          <cell r="M100">
            <v>0</v>
          </cell>
          <cell r="N100">
            <v>0</v>
          </cell>
          <cell r="O100">
            <v>0</v>
          </cell>
          <cell r="P100">
            <v>0</v>
          </cell>
          <cell r="Q100">
            <v>0</v>
          </cell>
          <cell r="R100">
            <v>0</v>
          </cell>
          <cell r="S100">
            <v>3</v>
          </cell>
          <cell r="T100">
            <v>3</v>
          </cell>
          <cell r="U100">
            <v>3</v>
          </cell>
          <cell r="V100">
            <v>52</v>
          </cell>
          <cell r="W100">
            <v>54</v>
          </cell>
          <cell r="X100">
            <v>0</v>
          </cell>
          <cell r="Y100">
            <v>0</v>
          </cell>
          <cell r="Z100">
            <v>106</v>
          </cell>
          <cell r="AA100">
            <v>0</v>
          </cell>
          <cell r="AB100">
            <v>0</v>
          </cell>
          <cell r="AC100">
            <v>87</v>
          </cell>
          <cell r="AD100">
            <v>2028</v>
          </cell>
          <cell r="AE100">
            <v>1</v>
          </cell>
          <cell r="AF100">
            <v>0</v>
          </cell>
          <cell r="AG100">
            <v>0</v>
          </cell>
          <cell r="AH100">
            <v>2</v>
          </cell>
          <cell r="AI100">
            <v>0</v>
          </cell>
          <cell r="AJ100">
            <v>0</v>
          </cell>
          <cell r="AK100">
            <v>3</v>
          </cell>
          <cell r="AL100">
            <v>17</v>
          </cell>
          <cell r="AM100">
            <v>0</v>
          </cell>
          <cell r="AN100">
            <v>0</v>
          </cell>
          <cell r="AO100">
            <v>0</v>
          </cell>
          <cell r="AP100">
            <v>1</v>
          </cell>
          <cell r="AQ100">
            <v>0</v>
          </cell>
          <cell r="AR100">
            <v>0</v>
          </cell>
          <cell r="AS100">
            <v>26</v>
          </cell>
          <cell r="AT100">
            <v>0</v>
          </cell>
          <cell r="AU100">
            <v>0</v>
          </cell>
          <cell r="AV100">
            <v>0</v>
          </cell>
          <cell r="AW100">
            <v>68</v>
          </cell>
          <cell r="AX100">
            <v>95</v>
          </cell>
          <cell r="AY100">
            <v>115</v>
          </cell>
          <cell r="AZ100">
            <v>0</v>
          </cell>
          <cell r="BA100">
            <v>2143</v>
          </cell>
          <cell r="BB100">
            <v>0</v>
          </cell>
          <cell r="BC100">
            <v>705</v>
          </cell>
          <cell r="BD100">
            <v>0</v>
          </cell>
          <cell r="BE100">
            <v>705</v>
          </cell>
          <cell r="BF100">
            <v>0</v>
          </cell>
          <cell r="BG100">
            <v>0</v>
          </cell>
          <cell r="BH100">
            <v>0</v>
          </cell>
          <cell r="BI100">
            <v>0</v>
          </cell>
          <cell r="BJ100">
            <v>0</v>
          </cell>
          <cell r="BK100">
            <v>0</v>
          </cell>
          <cell r="BL100">
            <v>57</v>
          </cell>
          <cell r="BM100">
            <v>0</v>
          </cell>
          <cell r="BN100">
            <v>355</v>
          </cell>
          <cell r="BO100">
            <v>298</v>
          </cell>
          <cell r="BP100">
            <v>0</v>
          </cell>
          <cell r="BQ100">
            <v>113</v>
          </cell>
          <cell r="BR100">
            <v>0</v>
          </cell>
          <cell r="BS100">
            <v>0</v>
          </cell>
          <cell r="BT100">
            <v>6</v>
          </cell>
          <cell r="BU100">
            <v>0</v>
          </cell>
          <cell r="BV100">
            <v>2</v>
          </cell>
          <cell r="BW100">
            <v>0</v>
          </cell>
          <cell r="BX100">
            <v>0</v>
          </cell>
          <cell r="BY100">
            <v>0</v>
          </cell>
          <cell r="BZ100">
            <v>0</v>
          </cell>
          <cell r="CA100">
            <v>0</v>
          </cell>
          <cell r="CB100">
            <v>1181</v>
          </cell>
          <cell r="CC100">
            <v>0</v>
          </cell>
          <cell r="CD100">
            <v>0</v>
          </cell>
          <cell r="CE100">
            <v>0</v>
          </cell>
          <cell r="CF100">
            <v>0</v>
          </cell>
          <cell r="CG100">
            <v>0</v>
          </cell>
          <cell r="CH100">
            <v>0</v>
          </cell>
          <cell r="CI100">
            <v>0</v>
          </cell>
          <cell r="CJ100">
            <v>244</v>
          </cell>
          <cell r="CK100">
            <v>0</v>
          </cell>
          <cell r="CL100">
            <v>0</v>
          </cell>
          <cell r="CM100">
            <v>0</v>
          </cell>
          <cell r="CN100">
            <v>0</v>
          </cell>
          <cell r="CO100">
            <v>0</v>
          </cell>
          <cell r="CP100">
            <v>0</v>
          </cell>
          <cell r="CQ100">
            <v>244</v>
          </cell>
          <cell r="CR100">
            <v>1425</v>
          </cell>
          <cell r="CS100">
            <v>0</v>
          </cell>
          <cell r="CT100">
            <v>100</v>
          </cell>
          <cell r="CU100">
            <v>0</v>
          </cell>
          <cell r="CV100">
            <v>18</v>
          </cell>
          <cell r="CW100">
            <v>0</v>
          </cell>
          <cell r="CX100">
            <v>0</v>
          </cell>
          <cell r="CY100">
            <v>0</v>
          </cell>
          <cell r="CZ100">
            <v>0</v>
          </cell>
          <cell r="DA100">
            <v>0</v>
          </cell>
          <cell r="DB100">
            <v>0</v>
          </cell>
          <cell r="DC100">
            <v>0</v>
          </cell>
          <cell r="DD100">
            <v>0</v>
          </cell>
          <cell r="DE100">
            <v>600</v>
          </cell>
          <cell r="DF100">
            <v>600</v>
          </cell>
          <cell r="DG100">
            <v>0</v>
          </cell>
          <cell r="DH100">
            <v>718</v>
          </cell>
          <cell r="DI100">
            <v>2143</v>
          </cell>
          <cell r="DJ100">
            <v>0</v>
          </cell>
          <cell r="DK100">
            <v>0</v>
          </cell>
          <cell r="DL100">
            <v>100</v>
          </cell>
          <cell r="DM100">
            <v>0</v>
          </cell>
          <cell r="DN100">
            <v>18</v>
          </cell>
          <cell r="DO100">
            <v>600</v>
          </cell>
          <cell r="DP100">
            <v>0</v>
          </cell>
          <cell r="DQ100">
            <v>1</v>
          </cell>
          <cell r="DR100">
            <v>0</v>
          </cell>
          <cell r="DS100">
            <v>0</v>
          </cell>
          <cell r="DT100">
            <v>2</v>
          </cell>
          <cell r="DU100">
            <v>0</v>
          </cell>
          <cell r="DV100">
            <v>13</v>
          </cell>
          <cell r="DW100">
            <v>4</v>
          </cell>
          <cell r="DX100">
            <v>0</v>
          </cell>
          <cell r="DY100">
            <v>0</v>
          </cell>
          <cell r="DZ100">
            <v>0</v>
          </cell>
          <cell r="EA100">
            <v>0</v>
          </cell>
          <cell r="EB100">
            <v>0</v>
          </cell>
          <cell r="EC100">
            <v>0</v>
          </cell>
          <cell r="ED100">
            <v>0</v>
          </cell>
          <cell r="EE100">
            <v>49</v>
          </cell>
          <cell r="EF100">
            <v>13</v>
          </cell>
          <cell r="EG100">
            <v>0</v>
          </cell>
          <cell r="EH100">
            <v>0</v>
          </cell>
          <cell r="EI100">
            <v>0</v>
          </cell>
          <cell r="EJ100">
            <v>0</v>
          </cell>
          <cell r="EK100">
            <v>0</v>
          </cell>
          <cell r="EL100">
            <v>0</v>
          </cell>
          <cell r="EM100">
            <v>0</v>
          </cell>
          <cell r="EN100">
            <v>0</v>
          </cell>
          <cell r="EO100">
            <v>0</v>
          </cell>
          <cell r="EP100">
            <v>1</v>
          </cell>
          <cell r="EQ100">
            <v>0</v>
          </cell>
          <cell r="ER100">
            <v>0</v>
          </cell>
          <cell r="ES100">
            <v>0</v>
          </cell>
          <cell r="ET100">
            <v>0</v>
          </cell>
          <cell r="EU100">
            <v>0</v>
          </cell>
          <cell r="EV100">
            <v>0</v>
          </cell>
          <cell r="EW100">
            <v>0</v>
          </cell>
          <cell r="EX100" t="str">
            <v>K</v>
          </cell>
          <cell r="EY100" t="str">
            <v>Solutions Group</v>
          </cell>
          <cell r="EZ100">
            <v>1</v>
          </cell>
          <cell r="FA100">
            <v>1</v>
          </cell>
          <cell r="FB100">
            <v>0</v>
          </cell>
          <cell r="FC100">
            <v>0</v>
          </cell>
          <cell r="FD100">
            <v>0</v>
          </cell>
          <cell r="FE100">
            <v>0</v>
          </cell>
          <cell r="FH100">
            <v>539</v>
          </cell>
          <cell r="FI100">
            <v>1</v>
          </cell>
          <cell r="FJ100">
            <v>-13</v>
          </cell>
          <cell r="FK100">
            <v>-13</v>
          </cell>
          <cell r="FL100">
            <v>-7</v>
          </cell>
          <cell r="FM100">
            <v>1462</v>
          </cell>
          <cell r="FN100">
            <v>132</v>
          </cell>
          <cell r="FO100">
            <v>118</v>
          </cell>
          <cell r="FP100">
            <v>118</v>
          </cell>
          <cell r="FQ100">
            <v>65</v>
          </cell>
          <cell r="FR100">
            <v>234</v>
          </cell>
          <cell r="FS100">
            <v>305</v>
          </cell>
          <cell r="FT100">
            <v>410</v>
          </cell>
          <cell r="FU100">
            <v>1052</v>
          </cell>
        </row>
        <row r="101">
          <cell r="A101" t="str">
            <v>01410</v>
          </cell>
          <cell r="B101" t="str">
            <v>パソコンシ</v>
          </cell>
          <cell r="C101" t="str">
            <v>(株)富士通パソコンシステムズ</v>
          </cell>
          <cell r="D101" t="str">
            <v>Fujitsu Personal Computer Systems Ltd.</v>
          </cell>
          <cell r="E101">
            <v>2</v>
          </cell>
          <cell r="F101">
            <v>0</v>
          </cell>
          <cell r="G101">
            <v>2</v>
          </cell>
          <cell r="H101">
            <v>0</v>
          </cell>
          <cell r="I101">
            <v>0</v>
          </cell>
          <cell r="J101">
            <v>439</v>
          </cell>
          <cell r="K101">
            <v>-1</v>
          </cell>
          <cell r="L101">
            <v>0</v>
          </cell>
          <cell r="M101">
            <v>0</v>
          </cell>
          <cell r="N101">
            <v>0</v>
          </cell>
          <cell r="O101">
            <v>0</v>
          </cell>
          <cell r="P101">
            <v>0</v>
          </cell>
          <cell r="Q101">
            <v>0</v>
          </cell>
          <cell r="R101">
            <v>0</v>
          </cell>
          <cell r="S101">
            <v>1</v>
          </cell>
          <cell r="T101">
            <v>1</v>
          </cell>
          <cell r="U101">
            <v>7</v>
          </cell>
          <cell r="V101">
            <v>5</v>
          </cell>
          <cell r="W101">
            <v>62</v>
          </cell>
          <cell r="X101">
            <v>0</v>
          </cell>
          <cell r="Y101">
            <v>1</v>
          </cell>
          <cell r="Z101">
            <v>68</v>
          </cell>
          <cell r="AA101">
            <v>0</v>
          </cell>
          <cell r="AB101">
            <v>0</v>
          </cell>
          <cell r="AC101">
            <v>25</v>
          </cell>
          <cell r="AD101">
            <v>541</v>
          </cell>
          <cell r="AE101">
            <v>15</v>
          </cell>
          <cell r="AF101">
            <v>0</v>
          </cell>
          <cell r="AG101">
            <v>0</v>
          </cell>
          <cell r="AH101">
            <v>43</v>
          </cell>
          <cell r="AI101">
            <v>0</v>
          </cell>
          <cell r="AJ101">
            <v>0</v>
          </cell>
          <cell r="AK101">
            <v>58</v>
          </cell>
          <cell r="AL101">
            <v>8</v>
          </cell>
          <cell r="AM101">
            <v>0</v>
          </cell>
          <cell r="AN101">
            <v>0</v>
          </cell>
          <cell r="AO101">
            <v>0</v>
          </cell>
          <cell r="AP101">
            <v>0</v>
          </cell>
          <cell r="AQ101">
            <v>0</v>
          </cell>
          <cell r="AR101">
            <v>0</v>
          </cell>
          <cell r="AS101">
            <v>63</v>
          </cell>
          <cell r="AT101">
            <v>0</v>
          </cell>
          <cell r="AU101">
            <v>0</v>
          </cell>
          <cell r="AV101">
            <v>0</v>
          </cell>
          <cell r="AW101">
            <v>77</v>
          </cell>
          <cell r="AX101">
            <v>140</v>
          </cell>
          <cell r="AY101">
            <v>206</v>
          </cell>
          <cell r="AZ101">
            <v>0</v>
          </cell>
          <cell r="BA101">
            <v>747</v>
          </cell>
          <cell r="BB101">
            <v>0</v>
          </cell>
          <cell r="BC101">
            <v>0</v>
          </cell>
          <cell r="BD101">
            <v>0</v>
          </cell>
          <cell r="BE101">
            <v>0</v>
          </cell>
          <cell r="BF101">
            <v>0</v>
          </cell>
          <cell r="BG101">
            <v>58</v>
          </cell>
          <cell r="BH101">
            <v>58</v>
          </cell>
          <cell r="BI101">
            <v>0</v>
          </cell>
          <cell r="BJ101">
            <v>0</v>
          </cell>
          <cell r="BK101">
            <v>0</v>
          </cell>
          <cell r="BL101">
            <v>0</v>
          </cell>
          <cell r="BM101">
            <v>0</v>
          </cell>
          <cell r="BN101">
            <v>203</v>
          </cell>
          <cell r="BO101">
            <v>203</v>
          </cell>
          <cell r="BP101">
            <v>0</v>
          </cell>
          <cell r="BQ101">
            <v>1</v>
          </cell>
          <cell r="BR101">
            <v>1</v>
          </cell>
          <cell r="BS101">
            <v>0</v>
          </cell>
          <cell r="BT101">
            <v>5</v>
          </cell>
          <cell r="BU101">
            <v>0</v>
          </cell>
          <cell r="BV101">
            <v>0</v>
          </cell>
          <cell r="BW101">
            <v>0</v>
          </cell>
          <cell r="BX101">
            <v>0</v>
          </cell>
          <cell r="BY101">
            <v>0</v>
          </cell>
          <cell r="BZ101">
            <v>0</v>
          </cell>
          <cell r="CA101">
            <v>0</v>
          </cell>
          <cell r="CB101">
            <v>268</v>
          </cell>
          <cell r="CC101">
            <v>0</v>
          </cell>
          <cell r="CD101">
            <v>0</v>
          </cell>
          <cell r="CE101">
            <v>0</v>
          </cell>
          <cell r="CF101">
            <v>0</v>
          </cell>
          <cell r="CG101">
            <v>0</v>
          </cell>
          <cell r="CH101">
            <v>0</v>
          </cell>
          <cell r="CI101">
            <v>0</v>
          </cell>
          <cell r="CJ101">
            <v>229</v>
          </cell>
          <cell r="CK101">
            <v>2</v>
          </cell>
          <cell r="CL101">
            <v>0</v>
          </cell>
          <cell r="CM101">
            <v>0</v>
          </cell>
          <cell r="CN101">
            <v>0</v>
          </cell>
          <cell r="CO101">
            <v>0</v>
          </cell>
          <cell r="CP101">
            <v>0</v>
          </cell>
          <cell r="CQ101">
            <v>231</v>
          </cell>
          <cell r="CR101">
            <v>499</v>
          </cell>
          <cell r="CS101">
            <v>0</v>
          </cell>
          <cell r="CT101">
            <v>100</v>
          </cell>
          <cell r="CU101">
            <v>0</v>
          </cell>
          <cell r="CV101">
            <v>6</v>
          </cell>
          <cell r="CW101">
            <v>0</v>
          </cell>
          <cell r="CX101">
            <v>0</v>
          </cell>
          <cell r="CY101">
            <v>0</v>
          </cell>
          <cell r="CZ101">
            <v>0</v>
          </cell>
          <cell r="DA101">
            <v>0</v>
          </cell>
          <cell r="DB101">
            <v>0</v>
          </cell>
          <cell r="DC101">
            <v>0</v>
          </cell>
          <cell r="DD101">
            <v>0</v>
          </cell>
          <cell r="DE101">
            <v>142</v>
          </cell>
          <cell r="DF101">
            <v>142</v>
          </cell>
          <cell r="DG101">
            <v>0</v>
          </cell>
          <cell r="DH101">
            <v>248</v>
          </cell>
          <cell r="DI101">
            <v>747</v>
          </cell>
          <cell r="DJ101">
            <v>0</v>
          </cell>
          <cell r="DK101">
            <v>0</v>
          </cell>
          <cell r="DL101">
            <v>100</v>
          </cell>
          <cell r="DM101">
            <v>0</v>
          </cell>
          <cell r="DN101">
            <v>6</v>
          </cell>
          <cell r="DO101">
            <v>142</v>
          </cell>
          <cell r="DP101">
            <v>0</v>
          </cell>
          <cell r="DQ101">
            <v>15</v>
          </cell>
          <cell r="DR101">
            <v>0</v>
          </cell>
          <cell r="DS101">
            <v>0</v>
          </cell>
          <cell r="DT101">
            <v>43</v>
          </cell>
          <cell r="DU101">
            <v>0</v>
          </cell>
          <cell r="DV101">
            <v>5</v>
          </cell>
          <cell r="DW101">
            <v>3</v>
          </cell>
          <cell r="DX101">
            <v>0</v>
          </cell>
          <cell r="DY101">
            <v>0</v>
          </cell>
          <cell r="DZ101">
            <v>0</v>
          </cell>
          <cell r="EA101">
            <v>0</v>
          </cell>
          <cell r="EB101">
            <v>0</v>
          </cell>
          <cell r="EC101">
            <v>0</v>
          </cell>
          <cell r="ED101">
            <v>0</v>
          </cell>
          <cell r="EE101">
            <v>1</v>
          </cell>
          <cell r="EF101">
            <v>11</v>
          </cell>
          <cell r="EG101">
            <v>0</v>
          </cell>
          <cell r="EH101">
            <v>0</v>
          </cell>
          <cell r="EI101">
            <v>58</v>
          </cell>
          <cell r="EJ101">
            <v>0</v>
          </cell>
          <cell r="EK101">
            <v>0</v>
          </cell>
          <cell r="EL101">
            <v>0</v>
          </cell>
          <cell r="EM101">
            <v>0</v>
          </cell>
          <cell r="EN101">
            <v>0</v>
          </cell>
          <cell r="EO101">
            <v>0</v>
          </cell>
          <cell r="EP101">
            <v>0</v>
          </cell>
          <cell r="EQ101">
            <v>0</v>
          </cell>
          <cell r="ER101">
            <v>0</v>
          </cell>
          <cell r="ES101">
            <v>0</v>
          </cell>
          <cell r="ET101">
            <v>0</v>
          </cell>
          <cell r="EU101">
            <v>0</v>
          </cell>
          <cell r="EV101">
            <v>0</v>
          </cell>
          <cell r="EW101">
            <v>0</v>
          </cell>
          <cell r="EX101" t="str">
            <v>J</v>
          </cell>
          <cell r="EY101" t="str">
            <v>Personal Systems Business Group</v>
          </cell>
          <cell r="EZ101">
            <v>1</v>
          </cell>
          <cell r="FA101">
            <v>1</v>
          </cell>
          <cell r="FB101">
            <v>0</v>
          </cell>
          <cell r="FC101">
            <v>0</v>
          </cell>
          <cell r="FD101">
            <v>0</v>
          </cell>
          <cell r="FE101">
            <v>0</v>
          </cell>
          <cell r="FH101">
            <v>343</v>
          </cell>
          <cell r="FI101">
            <v>13</v>
          </cell>
          <cell r="FJ101">
            <v>-1</v>
          </cell>
          <cell r="FK101">
            <v>-1</v>
          </cell>
          <cell r="FL101">
            <v>-1</v>
          </cell>
          <cell r="FM101">
            <v>457</v>
          </cell>
          <cell r="FN101">
            <v>32</v>
          </cell>
          <cell r="FO101">
            <v>15</v>
          </cell>
          <cell r="FP101">
            <v>15</v>
          </cell>
          <cell r="FQ101">
            <v>8</v>
          </cell>
          <cell r="FR101">
            <v>5</v>
          </cell>
          <cell r="FS101">
            <v>338</v>
          </cell>
          <cell r="FT101">
            <v>64</v>
          </cell>
          <cell r="FU101">
            <v>393</v>
          </cell>
        </row>
        <row r="102">
          <cell r="A102" t="str">
            <v>01450</v>
          </cell>
          <cell r="B102" t="str">
            <v>東北海道シ</v>
          </cell>
          <cell r="C102" t="str">
            <v>(株)富士通東北海道システムエンジニアリング</v>
          </cell>
          <cell r="D102" t="str">
            <v>FJ East-Hokkaido Systems Engineering Ltd.</v>
          </cell>
          <cell r="E102">
            <v>1</v>
          </cell>
          <cell r="F102">
            <v>0</v>
          </cell>
          <cell r="G102">
            <v>1</v>
          </cell>
          <cell r="H102">
            <v>0</v>
          </cell>
          <cell r="I102">
            <v>0</v>
          </cell>
          <cell r="J102">
            <v>1097</v>
          </cell>
          <cell r="K102">
            <v>-2</v>
          </cell>
          <cell r="L102">
            <v>0</v>
          </cell>
          <cell r="M102">
            <v>0</v>
          </cell>
          <cell r="N102">
            <v>0</v>
          </cell>
          <cell r="O102">
            <v>0</v>
          </cell>
          <cell r="P102">
            <v>0</v>
          </cell>
          <cell r="Q102">
            <v>0</v>
          </cell>
          <cell r="R102">
            <v>0</v>
          </cell>
          <cell r="S102">
            <v>1</v>
          </cell>
          <cell r="T102">
            <v>1</v>
          </cell>
          <cell r="U102">
            <v>3</v>
          </cell>
          <cell r="V102">
            <v>70</v>
          </cell>
          <cell r="W102">
            <v>95</v>
          </cell>
          <cell r="X102">
            <v>0</v>
          </cell>
          <cell r="Y102">
            <v>0</v>
          </cell>
          <cell r="Z102">
            <v>165</v>
          </cell>
          <cell r="AA102">
            <v>0</v>
          </cell>
          <cell r="AB102">
            <v>0</v>
          </cell>
          <cell r="AC102">
            <v>165</v>
          </cell>
          <cell r="AD102">
            <v>1430</v>
          </cell>
          <cell r="AE102">
            <v>4</v>
          </cell>
          <cell r="AF102">
            <v>0</v>
          </cell>
          <cell r="AG102">
            <v>0</v>
          </cell>
          <cell r="AH102">
            <v>15</v>
          </cell>
          <cell r="AI102">
            <v>0</v>
          </cell>
          <cell r="AJ102">
            <v>0</v>
          </cell>
          <cell r="AK102">
            <v>19</v>
          </cell>
          <cell r="AL102">
            <v>5</v>
          </cell>
          <cell r="AM102">
            <v>0</v>
          </cell>
          <cell r="AN102">
            <v>0</v>
          </cell>
          <cell r="AO102">
            <v>0</v>
          </cell>
          <cell r="AP102">
            <v>0</v>
          </cell>
          <cell r="AQ102">
            <v>0</v>
          </cell>
          <cell r="AR102">
            <v>0</v>
          </cell>
          <cell r="AS102">
            <v>11</v>
          </cell>
          <cell r="AT102">
            <v>0</v>
          </cell>
          <cell r="AU102">
            <v>0</v>
          </cell>
          <cell r="AV102">
            <v>0</v>
          </cell>
          <cell r="AW102">
            <v>51</v>
          </cell>
          <cell r="AX102">
            <v>62</v>
          </cell>
          <cell r="AY102">
            <v>86</v>
          </cell>
          <cell r="AZ102">
            <v>0</v>
          </cell>
          <cell r="BA102">
            <v>1516</v>
          </cell>
          <cell r="BB102">
            <v>0</v>
          </cell>
          <cell r="BC102">
            <v>426</v>
          </cell>
          <cell r="BD102">
            <v>0</v>
          </cell>
          <cell r="BE102">
            <v>426</v>
          </cell>
          <cell r="BF102">
            <v>0</v>
          </cell>
          <cell r="BG102">
            <v>328</v>
          </cell>
          <cell r="BH102">
            <v>328</v>
          </cell>
          <cell r="BI102">
            <v>0</v>
          </cell>
          <cell r="BJ102">
            <v>0</v>
          </cell>
          <cell r="BK102">
            <v>0</v>
          </cell>
          <cell r="BL102">
            <v>32</v>
          </cell>
          <cell r="BM102">
            <v>0</v>
          </cell>
          <cell r="BN102">
            <v>386</v>
          </cell>
          <cell r="BO102">
            <v>354</v>
          </cell>
          <cell r="BP102">
            <v>0</v>
          </cell>
          <cell r="BQ102">
            <v>0</v>
          </cell>
          <cell r="BR102">
            <v>0</v>
          </cell>
          <cell r="BS102">
            <v>2</v>
          </cell>
          <cell r="BT102">
            <v>5</v>
          </cell>
          <cell r="BU102">
            <v>0</v>
          </cell>
          <cell r="BV102">
            <v>2</v>
          </cell>
          <cell r="BW102">
            <v>0</v>
          </cell>
          <cell r="BX102">
            <v>0</v>
          </cell>
          <cell r="BY102">
            <v>0</v>
          </cell>
          <cell r="BZ102">
            <v>0</v>
          </cell>
          <cell r="CA102">
            <v>0</v>
          </cell>
          <cell r="CB102">
            <v>1149</v>
          </cell>
          <cell r="CC102">
            <v>0</v>
          </cell>
          <cell r="CD102">
            <v>0</v>
          </cell>
          <cell r="CE102">
            <v>0</v>
          </cell>
          <cell r="CF102">
            <v>0</v>
          </cell>
          <cell r="CG102">
            <v>0</v>
          </cell>
          <cell r="CH102">
            <v>0</v>
          </cell>
          <cell r="CI102">
            <v>0</v>
          </cell>
          <cell r="CJ102">
            <v>181</v>
          </cell>
          <cell r="CK102">
            <v>0</v>
          </cell>
          <cell r="CL102">
            <v>0</v>
          </cell>
          <cell r="CM102">
            <v>0</v>
          </cell>
          <cell r="CN102">
            <v>0</v>
          </cell>
          <cell r="CO102">
            <v>0</v>
          </cell>
          <cell r="CP102">
            <v>0</v>
          </cell>
          <cell r="CQ102">
            <v>181</v>
          </cell>
          <cell r="CR102">
            <v>1330</v>
          </cell>
          <cell r="CS102">
            <v>0</v>
          </cell>
          <cell r="CT102">
            <v>80</v>
          </cell>
          <cell r="CU102">
            <v>0</v>
          </cell>
          <cell r="CV102">
            <v>12</v>
          </cell>
          <cell r="CW102">
            <v>0</v>
          </cell>
          <cell r="CX102">
            <v>0</v>
          </cell>
          <cell r="CY102">
            <v>0</v>
          </cell>
          <cell r="CZ102">
            <v>0</v>
          </cell>
          <cell r="DA102">
            <v>0</v>
          </cell>
          <cell r="DB102">
            <v>0</v>
          </cell>
          <cell r="DC102">
            <v>0</v>
          </cell>
          <cell r="DD102">
            <v>0</v>
          </cell>
          <cell r="DE102">
            <v>94</v>
          </cell>
          <cell r="DF102">
            <v>94</v>
          </cell>
          <cell r="DG102">
            <v>0</v>
          </cell>
          <cell r="DH102">
            <v>186</v>
          </cell>
          <cell r="DI102">
            <v>1516</v>
          </cell>
          <cell r="DJ102">
            <v>0</v>
          </cell>
          <cell r="DK102">
            <v>0</v>
          </cell>
          <cell r="DL102">
            <v>80</v>
          </cell>
          <cell r="DM102">
            <v>0</v>
          </cell>
          <cell r="DN102">
            <v>12</v>
          </cell>
          <cell r="DO102">
            <v>94</v>
          </cell>
          <cell r="DP102">
            <v>0</v>
          </cell>
          <cell r="DQ102">
            <v>4</v>
          </cell>
          <cell r="DR102">
            <v>0</v>
          </cell>
          <cell r="DS102">
            <v>0</v>
          </cell>
          <cell r="DT102">
            <v>15</v>
          </cell>
          <cell r="DU102">
            <v>0</v>
          </cell>
          <cell r="DV102">
            <v>4</v>
          </cell>
          <cell r="DW102">
            <v>1</v>
          </cell>
          <cell r="DX102">
            <v>0</v>
          </cell>
          <cell r="DY102">
            <v>0</v>
          </cell>
          <cell r="DZ102">
            <v>0</v>
          </cell>
          <cell r="EA102">
            <v>0</v>
          </cell>
          <cell r="EB102">
            <v>0</v>
          </cell>
          <cell r="EC102">
            <v>0</v>
          </cell>
          <cell r="ED102">
            <v>0</v>
          </cell>
          <cell r="EE102">
            <v>64</v>
          </cell>
          <cell r="EF102">
            <v>0</v>
          </cell>
          <cell r="EG102">
            <v>0</v>
          </cell>
          <cell r="EH102">
            <v>0</v>
          </cell>
          <cell r="EI102">
            <v>328</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t="str">
            <v>K</v>
          </cell>
          <cell r="EY102" t="str">
            <v>Solutions Group</v>
          </cell>
          <cell r="EZ102">
            <v>1</v>
          </cell>
          <cell r="FA102">
            <v>1</v>
          </cell>
          <cell r="FB102">
            <v>0</v>
          </cell>
          <cell r="FC102">
            <v>0</v>
          </cell>
          <cell r="FD102">
            <v>0</v>
          </cell>
          <cell r="FE102">
            <v>0</v>
          </cell>
          <cell r="FH102">
            <v>343</v>
          </cell>
          <cell r="FI102">
            <v>2</v>
          </cell>
          <cell r="FJ102">
            <v>-6</v>
          </cell>
          <cell r="FK102">
            <v>-6</v>
          </cell>
          <cell r="FL102">
            <v>1</v>
          </cell>
          <cell r="FM102">
            <v>914</v>
          </cell>
          <cell r="FN102">
            <v>63</v>
          </cell>
          <cell r="FO102">
            <v>51</v>
          </cell>
          <cell r="FP102">
            <v>51</v>
          </cell>
          <cell r="FQ102">
            <v>21</v>
          </cell>
          <cell r="FR102">
            <v>108</v>
          </cell>
          <cell r="FS102">
            <v>235</v>
          </cell>
          <cell r="FT102">
            <v>337</v>
          </cell>
          <cell r="FU102">
            <v>577</v>
          </cell>
        </row>
        <row r="103">
          <cell r="A103" t="str">
            <v>01460</v>
          </cell>
          <cell r="B103" t="str">
            <v>ニフティ</v>
          </cell>
          <cell r="C103" t="str">
            <v>ニフティ(株)</v>
          </cell>
          <cell r="D103" t="str">
            <v>Nifty Corporation</v>
          </cell>
          <cell r="E103">
            <v>101</v>
          </cell>
          <cell r="F103">
            <v>0</v>
          </cell>
          <cell r="G103">
            <v>101</v>
          </cell>
          <cell r="H103">
            <v>3626</v>
          </cell>
          <cell r="I103">
            <v>0</v>
          </cell>
          <cell r="J103">
            <v>9916</v>
          </cell>
          <cell r="K103">
            <v>-33</v>
          </cell>
          <cell r="L103">
            <v>0</v>
          </cell>
          <cell r="M103">
            <v>0</v>
          </cell>
          <cell r="N103">
            <v>0</v>
          </cell>
          <cell r="O103">
            <v>0</v>
          </cell>
          <cell r="P103">
            <v>0</v>
          </cell>
          <cell r="Q103">
            <v>0</v>
          </cell>
          <cell r="R103">
            <v>0</v>
          </cell>
          <cell r="S103">
            <v>118</v>
          </cell>
          <cell r="T103">
            <v>118</v>
          </cell>
          <cell r="U103">
            <v>83</v>
          </cell>
          <cell r="V103">
            <v>0</v>
          </cell>
          <cell r="W103">
            <v>0</v>
          </cell>
          <cell r="X103">
            <v>0</v>
          </cell>
          <cell r="Y103">
            <v>56</v>
          </cell>
          <cell r="Z103">
            <v>56</v>
          </cell>
          <cell r="AA103">
            <v>0</v>
          </cell>
          <cell r="AB103">
            <v>0</v>
          </cell>
          <cell r="AC103">
            <v>174</v>
          </cell>
          <cell r="AD103">
            <v>14041</v>
          </cell>
          <cell r="AE103">
            <v>180</v>
          </cell>
          <cell r="AF103">
            <v>0</v>
          </cell>
          <cell r="AG103">
            <v>0</v>
          </cell>
          <cell r="AH103">
            <v>2004</v>
          </cell>
          <cell r="AI103">
            <v>0</v>
          </cell>
          <cell r="AJ103">
            <v>0</v>
          </cell>
          <cell r="AK103">
            <v>2184</v>
          </cell>
          <cell r="AL103">
            <v>6617</v>
          </cell>
          <cell r="AM103">
            <v>0</v>
          </cell>
          <cell r="AN103">
            <v>138</v>
          </cell>
          <cell r="AO103">
            <v>0</v>
          </cell>
          <cell r="AP103">
            <v>0</v>
          </cell>
          <cell r="AQ103">
            <v>7</v>
          </cell>
          <cell r="AR103">
            <v>0</v>
          </cell>
          <cell r="AS103">
            <v>684</v>
          </cell>
          <cell r="AT103">
            <v>-7</v>
          </cell>
          <cell r="AU103">
            <v>0</v>
          </cell>
          <cell r="AV103">
            <v>0</v>
          </cell>
          <cell r="AW103">
            <v>69</v>
          </cell>
          <cell r="AX103">
            <v>891</v>
          </cell>
          <cell r="AY103">
            <v>9692</v>
          </cell>
          <cell r="AZ103">
            <v>0</v>
          </cell>
          <cell r="BA103">
            <v>23733</v>
          </cell>
          <cell r="BB103">
            <v>0</v>
          </cell>
          <cell r="BC103">
            <v>9011</v>
          </cell>
          <cell r="BD103">
            <v>780</v>
          </cell>
          <cell r="BE103">
            <v>8231</v>
          </cell>
          <cell r="BF103">
            <v>0</v>
          </cell>
          <cell r="BG103">
            <v>0</v>
          </cell>
          <cell r="BH103">
            <v>0</v>
          </cell>
          <cell r="BI103">
            <v>0</v>
          </cell>
          <cell r="BJ103">
            <v>0</v>
          </cell>
          <cell r="BK103">
            <v>0</v>
          </cell>
          <cell r="BL103">
            <v>0</v>
          </cell>
          <cell r="BM103">
            <v>0</v>
          </cell>
          <cell r="BN103">
            <v>1785</v>
          </cell>
          <cell r="BO103">
            <v>1785</v>
          </cell>
          <cell r="BP103">
            <v>0</v>
          </cell>
          <cell r="BQ103">
            <v>529</v>
          </cell>
          <cell r="BR103">
            <v>0</v>
          </cell>
          <cell r="BS103">
            <v>7</v>
          </cell>
          <cell r="BT103">
            <v>47</v>
          </cell>
          <cell r="BU103">
            <v>0</v>
          </cell>
          <cell r="BV103">
            <v>0</v>
          </cell>
          <cell r="BW103">
            <v>0</v>
          </cell>
          <cell r="BX103">
            <v>0</v>
          </cell>
          <cell r="BY103">
            <v>0</v>
          </cell>
          <cell r="BZ103">
            <v>0</v>
          </cell>
          <cell r="CA103">
            <v>0</v>
          </cell>
          <cell r="CB103">
            <v>11379</v>
          </cell>
          <cell r="CC103">
            <v>0</v>
          </cell>
          <cell r="CD103">
            <v>0</v>
          </cell>
          <cell r="CE103">
            <v>0</v>
          </cell>
          <cell r="CF103">
            <v>0</v>
          </cell>
          <cell r="CG103">
            <v>0</v>
          </cell>
          <cell r="CH103">
            <v>0</v>
          </cell>
          <cell r="CI103">
            <v>0</v>
          </cell>
          <cell r="CJ103">
            <v>198</v>
          </cell>
          <cell r="CK103">
            <v>59</v>
          </cell>
          <cell r="CL103">
            <v>0</v>
          </cell>
          <cell r="CM103">
            <v>0</v>
          </cell>
          <cell r="CN103">
            <v>0</v>
          </cell>
          <cell r="CO103">
            <v>0</v>
          </cell>
          <cell r="CP103">
            <v>0</v>
          </cell>
          <cell r="CQ103">
            <v>257</v>
          </cell>
          <cell r="CR103">
            <v>11636</v>
          </cell>
          <cell r="CS103">
            <v>0</v>
          </cell>
          <cell r="CT103">
            <v>1000</v>
          </cell>
          <cell r="CU103">
            <v>0</v>
          </cell>
          <cell r="CV103">
            <v>182</v>
          </cell>
          <cell r="CW103">
            <v>0</v>
          </cell>
          <cell r="CX103">
            <v>0</v>
          </cell>
          <cell r="CY103">
            <v>0</v>
          </cell>
          <cell r="CZ103">
            <v>0</v>
          </cell>
          <cell r="DA103">
            <v>0</v>
          </cell>
          <cell r="DB103">
            <v>0</v>
          </cell>
          <cell r="DC103">
            <v>0</v>
          </cell>
          <cell r="DD103">
            <v>0</v>
          </cell>
          <cell r="DE103">
            <v>10915</v>
          </cell>
          <cell r="DF103">
            <v>10915</v>
          </cell>
          <cell r="DG103">
            <v>0</v>
          </cell>
          <cell r="DH103">
            <v>12097</v>
          </cell>
          <cell r="DI103">
            <v>23733</v>
          </cell>
          <cell r="DJ103">
            <v>0</v>
          </cell>
          <cell r="DK103">
            <v>0</v>
          </cell>
          <cell r="DL103">
            <v>1000</v>
          </cell>
          <cell r="DM103">
            <v>0</v>
          </cell>
          <cell r="DN103">
            <v>182</v>
          </cell>
          <cell r="DO103">
            <v>10915</v>
          </cell>
          <cell r="DP103">
            <v>0</v>
          </cell>
          <cell r="DQ103">
            <v>180</v>
          </cell>
          <cell r="DR103">
            <v>0</v>
          </cell>
          <cell r="DS103">
            <v>0</v>
          </cell>
          <cell r="DT103">
            <v>2004</v>
          </cell>
          <cell r="DU103">
            <v>0</v>
          </cell>
          <cell r="DV103">
            <v>5841</v>
          </cell>
          <cell r="DW103">
            <v>776</v>
          </cell>
          <cell r="DX103">
            <v>0</v>
          </cell>
          <cell r="DY103">
            <v>0</v>
          </cell>
          <cell r="DZ103">
            <v>0</v>
          </cell>
          <cell r="EA103">
            <v>0</v>
          </cell>
          <cell r="EB103">
            <v>0</v>
          </cell>
          <cell r="EC103">
            <v>0</v>
          </cell>
          <cell r="ED103">
            <v>0</v>
          </cell>
          <cell r="EE103">
            <v>0</v>
          </cell>
          <cell r="EF103">
            <v>0</v>
          </cell>
          <cell r="EG103">
            <v>0</v>
          </cell>
          <cell r="EH103">
            <v>0</v>
          </cell>
          <cell r="EI103">
            <v>0</v>
          </cell>
          <cell r="EJ103">
            <v>0</v>
          </cell>
          <cell r="EK103">
            <v>0</v>
          </cell>
          <cell r="EL103">
            <v>0</v>
          </cell>
          <cell r="EM103">
            <v>0</v>
          </cell>
          <cell r="EN103">
            <v>0</v>
          </cell>
          <cell r="EO103">
            <v>0</v>
          </cell>
          <cell r="EP103">
            <v>0</v>
          </cell>
          <cell r="EQ103">
            <v>0</v>
          </cell>
          <cell r="ER103">
            <v>0</v>
          </cell>
          <cell r="ES103">
            <v>0</v>
          </cell>
          <cell r="ET103">
            <v>0</v>
          </cell>
          <cell r="EU103">
            <v>138</v>
          </cell>
          <cell r="EV103">
            <v>0</v>
          </cell>
          <cell r="EW103">
            <v>0</v>
          </cell>
          <cell r="EX103" t="str">
            <v>M</v>
          </cell>
          <cell r="EY103" t="str">
            <v>Network Services Group</v>
          </cell>
          <cell r="EZ103">
            <v>1</v>
          </cell>
          <cell r="FA103">
            <v>1</v>
          </cell>
          <cell r="FB103">
            <v>0</v>
          </cell>
          <cell r="FC103">
            <v>0</v>
          </cell>
          <cell r="FD103">
            <v>0</v>
          </cell>
          <cell r="FE103">
            <v>0</v>
          </cell>
          <cell r="FH103">
            <v>16579</v>
          </cell>
          <cell r="FI103">
            <v>225</v>
          </cell>
          <cell r="FJ103">
            <v>240</v>
          </cell>
          <cell r="FK103">
            <v>240</v>
          </cell>
          <cell r="FL103">
            <v>135</v>
          </cell>
          <cell r="FM103">
            <v>17161</v>
          </cell>
          <cell r="FN103">
            <v>723</v>
          </cell>
          <cell r="FO103">
            <v>564</v>
          </cell>
          <cell r="FP103">
            <v>564</v>
          </cell>
          <cell r="FQ103">
            <v>318</v>
          </cell>
          <cell r="FR103">
            <v>15964</v>
          </cell>
          <cell r="FS103">
            <v>615</v>
          </cell>
          <cell r="FT103">
            <v>16532</v>
          </cell>
          <cell r="FU103">
            <v>629</v>
          </cell>
        </row>
        <row r="104">
          <cell r="A104" t="str">
            <v>01500</v>
          </cell>
          <cell r="B104" t="str">
            <v>香川システ</v>
          </cell>
          <cell r="C104" t="str">
            <v>(株)富士通香川システムエンジニアリング</v>
          </cell>
          <cell r="D104" t="str">
            <v>Fujitsu Kagawa Systems Engineering Ltd.</v>
          </cell>
          <cell r="E104">
            <v>5</v>
          </cell>
          <cell r="F104">
            <v>0</v>
          </cell>
          <cell r="G104">
            <v>5</v>
          </cell>
          <cell r="H104">
            <v>291</v>
          </cell>
          <cell r="I104">
            <v>0</v>
          </cell>
          <cell r="J104">
            <v>842</v>
          </cell>
          <cell r="K104">
            <v>-5</v>
          </cell>
          <cell r="L104">
            <v>0</v>
          </cell>
          <cell r="M104">
            <v>0</v>
          </cell>
          <cell r="N104">
            <v>0</v>
          </cell>
          <cell r="O104">
            <v>0</v>
          </cell>
          <cell r="P104">
            <v>0</v>
          </cell>
          <cell r="Q104">
            <v>0</v>
          </cell>
          <cell r="R104">
            <v>0</v>
          </cell>
          <cell r="S104">
            <v>2</v>
          </cell>
          <cell r="T104">
            <v>2</v>
          </cell>
          <cell r="U104">
            <v>1</v>
          </cell>
          <cell r="V104">
            <v>22</v>
          </cell>
          <cell r="W104">
            <v>53</v>
          </cell>
          <cell r="X104">
            <v>0</v>
          </cell>
          <cell r="Y104">
            <v>0</v>
          </cell>
          <cell r="Z104">
            <v>75</v>
          </cell>
          <cell r="AA104">
            <v>0</v>
          </cell>
          <cell r="AB104">
            <v>0</v>
          </cell>
          <cell r="AC104">
            <v>29</v>
          </cell>
          <cell r="AD104">
            <v>1240</v>
          </cell>
          <cell r="AE104">
            <v>5</v>
          </cell>
          <cell r="AF104">
            <v>0</v>
          </cell>
          <cell r="AG104">
            <v>0</v>
          </cell>
          <cell r="AH104">
            <v>16</v>
          </cell>
          <cell r="AI104">
            <v>0</v>
          </cell>
          <cell r="AJ104">
            <v>0</v>
          </cell>
          <cell r="AK104">
            <v>21</v>
          </cell>
          <cell r="AL104">
            <v>5</v>
          </cell>
          <cell r="AM104">
            <v>0</v>
          </cell>
          <cell r="AN104">
            <v>0</v>
          </cell>
          <cell r="AO104">
            <v>0</v>
          </cell>
          <cell r="AP104">
            <v>2</v>
          </cell>
          <cell r="AQ104">
            <v>0</v>
          </cell>
          <cell r="AR104">
            <v>0</v>
          </cell>
          <cell r="AS104">
            <v>59</v>
          </cell>
          <cell r="AT104">
            <v>0</v>
          </cell>
          <cell r="AU104">
            <v>0</v>
          </cell>
          <cell r="AV104">
            <v>0</v>
          </cell>
          <cell r="AW104">
            <v>45</v>
          </cell>
          <cell r="AX104">
            <v>106</v>
          </cell>
          <cell r="AY104">
            <v>132</v>
          </cell>
          <cell r="AZ104">
            <v>0</v>
          </cell>
          <cell r="BA104">
            <v>1372</v>
          </cell>
          <cell r="BB104">
            <v>0</v>
          </cell>
          <cell r="BC104">
            <v>315</v>
          </cell>
          <cell r="BD104">
            <v>0</v>
          </cell>
          <cell r="BE104">
            <v>315</v>
          </cell>
          <cell r="BF104">
            <v>0</v>
          </cell>
          <cell r="BG104">
            <v>0</v>
          </cell>
          <cell r="BH104">
            <v>0</v>
          </cell>
          <cell r="BI104">
            <v>0</v>
          </cell>
          <cell r="BJ104">
            <v>0</v>
          </cell>
          <cell r="BK104">
            <v>0</v>
          </cell>
          <cell r="BL104">
            <v>34</v>
          </cell>
          <cell r="BM104">
            <v>0</v>
          </cell>
          <cell r="BN104">
            <v>189</v>
          </cell>
          <cell r="BO104">
            <v>155</v>
          </cell>
          <cell r="BP104">
            <v>0</v>
          </cell>
          <cell r="BQ104">
            <v>89</v>
          </cell>
          <cell r="BR104">
            <v>3</v>
          </cell>
          <cell r="BS104">
            <v>0</v>
          </cell>
          <cell r="BT104">
            <v>0</v>
          </cell>
          <cell r="BU104">
            <v>4</v>
          </cell>
          <cell r="BV104">
            <v>0</v>
          </cell>
          <cell r="BW104">
            <v>0</v>
          </cell>
          <cell r="BX104">
            <v>0</v>
          </cell>
          <cell r="BY104">
            <v>0</v>
          </cell>
          <cell r="BZ104">
            <v>0</v>
          </cell>
          <cell r="CA104">
            <v>0</v>
          </cell>
          <cell r="CB104">
            <v>600</v>
          </cell>
          <cell r="CC104">
            <v>0</v>
          </cell>
          <cell r="CD104">
            <v>0</v>
          </cell>
          <cell r="CE104">
            <v>0</v>
          </cell>
          <cell r="CF104">
            <v>0</v>
          </cell>
          <cell r="CG104">
            <v>0</v>
          </cell>
          <cell r="CH104">
            <v>0</v>
          </cell>
          <cell r="CI104">
            <v>0</v>
          </cell>
          <cell r="CJ104">
            <v>140</v>
          </cell>
          <cell r="CK104">
            <v>0</v>
          </cell>
          <cell r="CL104">
            <v>0</v>
          </cell>
          <cell r="CM104">
            <v>0</v>
          </cell>
          <cell r="CN104">
            <v>0</v>
          </cell>
          <cell r="CO104">
            <v>0</v>
          </cell>
          <cell r="CP104">
            <v>0</v>
          </cell>
          <cell r="CQ104">
            <v>140</v>
          </cell>
          <cell r="CR104">
            <v>740</v>
          </cell>
          <cell r="CS104">
            <v>0</v>
          </cell>
          <cell r="CT104">
            <v>60</v>
          </cell>
          <cell r="CU104">
            <v>0</v>
          </cell>
          <cell r="CV104">
            <v>15</v>
          </cell>
          <cell r="CW104">
            <v>0</v>
          </cell>
          <cell r="CX104">
            <v>0</v>
          </cell>
          <cell r="CY104">
            <v>0</v>
          </cell>
          <cell r="CZ104">
            <v>0</v>
          </cell>
          <cell r="DA104">
            <v>0</v>
          </cell>
          <cell r="DB104">
            <v>0</v>
          </cell>
          <cell r="DC104">
            <v>0</v>
          </cell>
          <cell r="DD104">
            <v>0</v>
          </cell>
          <cell r="DE104">
            <v>557</v>
          </cell>
          <cell r="DF104">
            <v>557</v>
          </cell>
          <cell r="DG104">
            <v>0</v>
          </cell>
          <cell r="DH104">
            <v>632</v>
          </cell>
          <cell r="DI104">
            <v>1372</v>
          </cell>
          <cell r="DJ104">
            <v>0</v>
          </cell>
          <cell r="DK104">
            <v>0</v>
          </cell>
          <cell r="DL104">
            <v>60</v>
          </cell>
          <cell r="DM104">
            <v>0</v>
          </cell>
          <cell r="DN104">
            <v>15</v>
          </cell>
          <cell r="DO104">
            <v>557</v>
          </cell>
          <cell r="DP104">
            <v>0</v>
          </cell>
          <cell r="DQ104">
            <v>5</v>
          </cell>
          <cell r="DR104">
            <v>0</v>
          </cell>
          <cell r="DS104">
            <v>0</v>
          </cell>
          <cell r="DT104">
            <v>16</v>
          </cell>
          <cell r="DU104">
            <v>0</v>
          </cell>
          <cell r="DV104">
            <v>1</v>
          </cell>
          <cell r="DW104">
            <v>4</v>
          </cell>
          <cell r="DX104">
            <v>0</v>
          </cell>
          <cell r="DY104">
            <v>0</v>
          </cell>
          <cell r="DZ104">
            <v>0</v>
          </cell>
          <cell r="EA104">
            <v>0</v>
          </cell>
          <cell r="EB104">
            <v>0</v>
          </cell>
          <cell r="EC104">
            <v>0</v>
          </cell>
          <cell r="ED104">
            <v>0</v>
          </cell>
          <cell r="EE104">
            <v>21</v>
          </cell>
          <cell r="EF104">
            <v>0</v>
          </cell>
          <cell r="EG104">
            <v>0</v>
          </cell>
          <cell r="EH104">
            <v>0</v>
          </cell>
          <cell r="EI104">
            <v>0</v>
          </cell>
          <cell r="EJ104">
            <v>0</v>
          </cell>
          <cell r="EK104">
            <v>0</v>
          </cell>
          <cell r="EL104">
            <v>0</v>
          </cell>
          <cell r="EM104">
            <v>0</v>
          </cell>
          <cell r="EN104">
            <v>0</v>
          </cell>
          <cell r="EO104">
            <v>0</v>
          </cell>
          <cell r="EP104">
            <v>2</v>
          </cell>
          <cell r="EQ104">
            <v>0</v>
          </cell>
          <cell r="ER104">
            <v>0</v>
          </cell>
          <cell r="ES104">
            <v>0</v>
          </cell>
          <cell r="ET104">
            <v>0</v>
          </cell>
          <cell r="EU104">
            <v>0</v>
          </cell>
          <cell r="EV104">
            <v>0</v>
          </cell>
          <cell r="EW104">
            <v>0</v>
          </cell>
          <cell r="EX104" t="str">
            <v>K</v>
          </cell>
          <cell r="EY104" t="str">
            <v>Solutions Group</v>
          </cell>
          <cell r="EZ104">
            <v>1</v>
          </cell>
          <cell r="FA104">
            <v>1</v>
          </cell>
          <cell r="FB104">
            <v>0</v>
          </cell>
          <cell r="FC104">
            <v>0</v>
          </cell>
          <cell r="FD104">
            <v>0</v>
          </cell>
          <cell r="FE104">
            <v>0</v>
          </cell>
          <cell r="FH104">
            <v>350</v>
          </cell>
          <cell r="FI104">
            <v>1</v>
          </cell>
          <cell r="FJ104">
            <v>-6</v>
          </cell>
          <cell r="FK104">
            <v>-6</v>
          </cell>
          <cell r="FL104">
            <v>-3</v>
          </cell>
          <cell r="FM104">
            <v>1000</v>
          </cell>
          <cell r="FN104">
            <v>82</v>
          </cell>
          <cell r="FO104">
            <v>74</v>
          </cell>
          <cell r="FP104">
            <v>74</v>
          </cell>
          <cell r="FQ104">
            <v>42</v>
          </cell>
          <cell r="FR104">
            <v>80</v>
          </cell>
          <cell r="FS104">
            <v>270</v>
          </cell>
          <cell r="FT104">
            <v>233</v>
          </cell>
          <cell r="FU104">
            <v>767</v>
          </cell>
        </row>
        <row r="105">
          <cell r="A105" t="str">
            <v>01520</v>
          </cell>
          <cell r="B105" t="str">
            <v>Ｆ　Ｉ　Ｅ</v>
          </cell>
          <cell r="C105" t="str">
            <v>富士通インターナショナルエンジニアリング(株)</v>
          </cell>
          <cell r="D105" t="str">
            <v>Fujitsu International Engineering Ltd.</v>
          </cell>
          <cell r="E105">
            <v>1</v>
          </cell>
          <cell r="F105">
            <v>0</v>
          </cell>
          <cell r="G105">
            <v>1</v>
          </cell>
          <cell r="H105">
            <v>187</v>
          </cell>
          <cell r="I105">
            <v>0</v>
          </cell>
          <cell r="J105">
            <v>377</v>
          </cell>
          <cell r="K105">
            <v>0</v>
          </cell>
          <cell r="L105">
            <v>0</v>
          </cell>
          <cell r="M105">
            <v>0</v>
          </cell>
          <cell r="N105">
            <v>0</v>
          </cell>
          <cell r="O105">
            <v>0</v>
          </cell>
          <cell r="P105">
            <v>0</v>
          </cell>
          <cell r="Q105">
            <v>0</v>
          </cell>
          <cell r="R105">
            <v>0</v>
          </cell>
          <cell r="S105">
            <v>10</v>
          </cell>
          <cell r="T105">
            <v>10</v>
          </cell>
          <cell r="U105">
            <v>15</v>
          </cell>
          <cell r="V105">
            <v>0</v>
          </cell>
          <cell r="W105">
            <v>18</v>
          </cell>
          <cell r="X105">
            <v>0</v>
          </cell>
          <cell r="Y105">
            <v>0</v>
          </cell>
          <cell r="Z105">
            <v>18</v>
          </cell>
          <cell r="AA105">
            <v>0</v>
          </cell>
          <cell r="AB105">
            <v>0</v>
          </cell>
          <cell r="AC105">
            <v>15</v>
          </cell>
          <cell r="AD105">
            <v>623</v>
          </cell>
          <cell r="AE105">
            <v>8</v>
          </cell>
          <cell r="AF105">
            <v>0</v>
          </cell>
          <cell r="AG105">
            <v>0</v>
          </cell>
          <cell r="AH105">
            <v>42</v>
          </cell>
          <cell r="AI105">
            <v>0</v>
          </cell>
          <cell r="AJ105">
            <v>0</v>
          </cell>
          <cell r="AK105">
            <v>50</v>
          </cell>
          <cell r="AL105">
            <v>8</v>
          </cell>
          <cell r="AM105">
            <v>0</v>
          </cell>
          <cell r="AN105">
            <v>10</v>
          </cell>
          <cell r="AO105">
            <v>0</v>
          </cell>
          <cell r="AP105">
            <v>0</v>
          </cell>
          <cell r="AQ105">
            <v>0</v>
          </cell>
          <cell r="AR105">
            <v>0</v>
          </cell>
          <cell r="AS105">
            <v>90</v>
          </cell>
          <cell r="AT105">
            <v>0</v>
          </cell>
          <cell r="AU105">
            <v>0</v>
          </cell>
          <cell r="AV105">
            <v>0</v>
          </cell>
          <cell r="AW105">
            <v>37</v>
          </cell>
          <cell r="AX105">
            <v>137</v>
          </cell>
          <cell r="AY105">
            <v>195</v>
          </cell>
          <cell r="AZ105">
            <v>0</v>
          </cell>
          <cell r="BA105">
            <v>818</v>
          </cell>
          <cell r="BB105">
            <v>0</v>
          </cell>
          <cell r="BC105">
            <v>0</v>
          </cell>
          <cell r="BD105">
            <v>0</v>
          </cell>
          <cell r="BE105">
            <v>0</v>
          </cell>
          <cell r="BF105">
            <v>0</v>
          </cell>
          <cell r="BG105">
            <v>0</v>
          </cell>
          <cell r="BH105">
            <v>0</v>
          </cell>
          <cell r="BI105">
            <v>0</v>
          </cell>
          <cell r="BJ105">
            <v>0</v>
          </cell>
          <cell r="BK105">
            <v>0</v>
          </cell>
          <cell r="BL105">
            <v>0</v>
          </cell>
          <cell r="BM105">
            <v>0</v>
          </cell>
          <cell r="BN105">
            <v>255</v>
          </cell>
          <cell r="BO105">
            <v>255</v>
          </cell>
          <cell r="BP105">
            <v>0</v>
          </cell>
          <cell r="BQ105">
            <v>2</v>
          </cell>
          <cell r="BR105">
            <v>0</v>
          </cell>
          <cell r="BS105">
            <v>0</v>
          </cell>
          <cell r="BT105">
            <v>56</v>
          </cell>
          <cell r="BU105">
            <v>0</v>
          </cell>
          <cell r="BV105">
            <v>0</v>
          </cell>
          <cell r="BW105">
            <v>0</v>
          </cell>
          <cell r="BX105">
            <v>0</v>
          </cell>
          <cell r="BY105">
            <v>0</v>
          </cell>
          <cell r="BZ105">
            <v>0</v>
          </cell>
          <cell r="CA105">
            <v>0</v>
          </cell>
          <cell r="CB105">
            <v>313</v>
          </cell>
          <cell r="CC105">
            <v>0</v>
          </cell>
          <cell r="CD105">
            <v>0</v>
          </cell>
          <cell r="CE105">
            <v>0</v>
          </cell>
          <cell r="CF105">
            <v>0</v>
          </cell>
          <cell r="CG105">
            <v>0</v>
          </cell>
          <cell r="CH105">
            <v>0</v>
          </cell>
          <cell r="CI105">
            <v>0</v>
          </cell>
          <cell r="CJ105">
            <v>97</v>
          </cell>
          <cell r="CK105">
            <v>11</v>
          </cell>
          <cell r="CL105">
            <v>0</v>
          </cell>
          <cell r="CM105">
            <v>0</v>
          </cell>
          <cell r="CN105">
            <v>0</v>
          </cell>
          <cell r="CO105">
            <v>0</v>
          </cell>
          <cell r="CP105">
            <v>0</v>
          </cell>
          <cell r="CQ105">
            <v>108</v>
          </cell>
          <cell r="CR105">
            <v>421</v>
          </cell>
          <cell r="CS105">
            <v>0</v>
          </cell>
          <cell r="CT105">
            <v>100</v>
          </cell>
          <cell r="CU105">
            <v>0</v>
          </cell>
          <cell r="CV105">
            <v>25</v>
          </cell>
          <cell r="CW105">
            <v>0</v>
          </cell>
          <cell r="CX105">
            <v>0</v>
          </cell>
          <cell r="CY105">
            <v>0</v>
          </cell>
          <cell r="CZ105">
            <v>0</v>
          </cell>
          <cell r="DA105">
            <v>0</v>
          </cell>
          <cell r="DB105">
            <v>0</v>
          </cell>
          <cell r="DC105">
            <v>0</v>
          </cell>
          <cell r="DD105">
            <v>0</v>
          </cell>
          <cell r="DE105">
            <v>272</v>
          </cell>
          <cell r="DF105">
            <v>272</v>
          </cell>
          <cell r="DG105">
            <v>0</v>
          </cell>
          <cell r="DH105">
            <v>397</v>
          </cell>
          <cell r="DI105">
            <v>818</v>
          </cell>
          <cell r="DJ105">
            <v>0</v>
          </cell>
          <cell r="DK105">
            <v>0</v>
          </cell>
          <cell r="DL105">
            <v>100</v>
          </cell>
          <cell r="DM105">
            <v>0</v>
          </cell>
          <cell r="DN105">
            <v>25</v>
          </cell>
          <cell r="DO105">
            <v>272</v>
          </cell>
          <cell r="DP105">
            <v>0</v>
          </cell>
          <cell r="DQ105">
            <v>8</v>
          </cell>
          <cell r="DR105">
            <v>0</v>
          </cell>
          <cell r="DS105">
            <v>0</v>
          </cell>
          <cell r="DT105">
            <v>42</v>
          </cell>
          <cell r="DU105">
            <v>0</v>
          </cell>
          <cell r="DV105">
            <v>8</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10</v>
          </cell>
          <cell r="EV105">
            <v>0</v>
          </cell>
          <cell r="EW105">
            <v>0</v>
          </cell>
          <cell r="EX105" t="str">
            <v>A</v>
          </cell>
          <cell r="EY105" t="str">
            <v>Network Systems Group</v>
          </cell>
          <cell r="EZ105">
            <v>1</v>
          </cell>
          <cell r="FA105">
            <v>1</v>
          </cell>
          <cell r="FB105">
            <v>0</v>
          </cell>
          <cell r="FC105">
            <v>0</v>
          </cell>
          <cell r="FD105">
            <v>0</v>
          </cell>
          <cell r="FE105">
            <v>0</v>
          </cell>
          <cell r="FH105">
            <v>260</v>
          </cell>
          <cell r="FI105">
            <v>2</v>
          </cell>
          <cell r="FJ105">
            <v>1</v>
          </cell>
          <cell r="FK105">
            <v>1</v>
          </cell>
          <cell r="FL105">
            <v>1</v>
          </cell>
          <cell r="FM105">
            <v>353</v>
          </cell>
          <cell r="FN105">
            <v>9</v>
          </cell>
          <cell r="FO105">
            <v>0</v>
          </cell>
          <cell r="FP105">
            <v>0</v>
          </cell>
          <cell r="FQ105">
            <v>0</v>
          </cell>
          <cell r="FR105">
            <v>25</v>
          </cell>
          <cell r="FS105">
            <v>235</v>
          </cell>
          <cell r="FT105">
            <v>49</v>
          </cell>
          <cell r="FU105">
            <v>304</v>
          </cell>
        </row>
        <row r="106">
          <cell r="A106" t="str">
            <v>01530</v>
          </cell>
          <cell r="B106" t="str">
            <v>総     研</v>
          </cell>
          <cell r="C106" t="str">
            <v>(株)富士通総研</v>
          </cell>
          <cell r="D106" t="str">
            <v>FJ. Research Institute Ltd.</v>
          </cell>
          <cell r="E106">
            <v>590</v>
          </cell>
          <cell r="F106">
            <v>0</v>
          </cell>
          <cell r="G106">
            <v>590</v>
          </cell>
          <cell r="H106">
            <v>0</v>
          </cell>
          <cell r="I106">
            <v>0</v>
          </cell>
          <cell r="J106">
            <v>1427</v>
          </cell>
          <cell r="K106">
            <v>-3</v>
          </cell>
          <cell r="L106">
            <v>0</v>
          </cell>
          <cell r="M106">
            <v>0</v>
          </cell>
          <cell r="N106">
            <v>0</v>
          </cell>
          <cell r="O106">
            <v>0</v>
          </cell>
          <cell r="P106">
            <v>0</v>
          </cell>
          <cell r="Q106">
            <v>0</v>
          </cell>
          <cell r="R106">
            <v>0</v>
          </cell>
          <cell r="S106">
            <v>0</v>
          </cell>
          <cell r="T106">
            <v>0</v>
          </cell>
          <cell r="U106">
            <v>1</v>
          </cell>
          <cell r="V106">
            <v>0</v>
          </cell>
          <cell r="W106">
            <v>0</v>
          </cell>
          <cell r="X106">
            <v>0</v>
          </cell>
          <cell r="Y106">
            <v>0</v>
          </cell>
          <cell r="Z106">
            <v>0</v>
          </cell>
          <cell r="AA106">
            <v>0</v>
          </cell>
          <cell r="AB106">
            <v>0</v>
          </cell>
          <cell r="AC106">
            <v>134</v>
          </cell>
          <cell r="AD106">
            <v>2149</v>
          </cell>
          <cell r="AE106">
            <v>27</v>
          </cell>
          <cell r="AF106">
            <v>0</v>
          </cell>
          <cell r="AG106">
            <v>0</v>
          </cell>
          <cell r="AH106">
            <v>3</v>
          </cell>
          <cell r="AI106">
            <v>0</v>
          </cell>
          <cell r="AJ106">
            <v>0</v>
          </cell>
          <cell r="AK106">
            <v>30</v>
          </cell>
          <cell r="AL106">
            <v>6</v>
          </cell>
          <cell r="AM106">
            <v>0</v>
          </cell>
          <cell r="AN106">
            <v>0</v>
          </cell>
          <cell r="AO106">
            <v>0</v>
          </cell>
          <cell r="AP106">
            <v>0</v>
          </cell>
          <cell r="AQ106">
            <v>0</v>
          </cell>
          <cell r="AR106">
            <v>0</v>
          </cell>
          <cell r="AS106">
            <v>305</v>
          </cell>
          <cell r="AT106">
            <v>0</v>
          </cell>
          <cell r="AU106">
            <v>0</v>
          </cell>
          <cell r="AV106">
            <v>0</v>
          </cell>
          <cell r="AW106">
            <v>0</v>
          </cell>
          <cell r="AX106">
            <v>305</v>
          </cell>
          <cell r="AY106">
            <v>341</v>
          </cell>
          <cell r="AZ106">
            <v>0</v>
          </cell>
          <cell r="BA106">
            <v>2490</v>
          </cell>
          <cell r="BB106">
            <v>0</v>
          </cell>
          <cell r="BC106">
            <v>377</v>
          </cell>
          <cell r="BD106">
            <v>0</v>
          </cell>
          <cell r="BE106">
            <v>377</v>
          </cell>
          <cell r="BF106">
            <v>0</v>
          </cell>
          <cell r="BG106">
            <v>0</v>
          </cell>
          <cell r="BH106">
            <v>0</v>
          </cell>
          <cell r="BI106">
            <v>0</v>
          </cell>
          <cell r="BJ106">
            <v>0</v>
          </cell>
          <cell r="BK106">
            <v>0</v>
          </cell>
          <cell r="BL106">
            <v>76</v>
          </cell>
          <cell r="BM106">
            <v>0</v>
          </cell>
          <cell r="BN106">
            <v>575</v>
          </cell>
          <cell r="BO106">
            <v>499</v>
          </cell>
          <cell r="BP106">
            <v>0</v>
          </cell>
          <cell r="BQ106">
            <v>159</v>
          </cell>
          <cell r="BR106">
            <v>0</v>
          </cell>
          <cell r="BS106">
            <v>0</v>
          </cell>
          <cell r="BT106">
            <v>7</v>
          </cell>
          <cell r="BU106">
            <v>0</v>
          </cell>
          <cell r="BV106">
            <v>0</v>
          </cell>
          <cell r="BW106">
            <v>0</v>
          </cell>
          <cell r="BX106">
            <v>0</v>
          </cell>
          <cell r="BY106">
            <v>0</v>
          </cell>
          <cell r="BZ106">
            <v>0</v>
          </cell>
          <cell r="CA106">
            <v>0</v>
          </cell>
          <cell r="CB106">
            <v>1118</v>
          </cell>
          <cell r="CC106">
            <v>0</v>
          </cell>
          <cell r="CD106">
            <v>0</v>
          </cell>
          <cell r="CE106">
            <v>0</v>
          </cell>
          <cell r="CF106">
            <v>0</v>
          </cell>
          <cell r="CG106">
            <v>0</v>
          </cell>
          <cell r="CH106">
            <v>0</v>
          </cell>
          <cell r="CI106">
            <v>0</v>
          </cell>
          <cell r="CJ106">
            <v>220</v>
          </cell>
          <cell r="CK106">
            <v>19</v>
          </cell>
          <cell r="CL106">
            <v>0</v>
          </cell>
          <cell r="CM106">
            <v>0</v>
          </cell>
          <cell r="CN106">
            <v>10</v>
          </cell>
          <cell r="CO106">
            <v>0</v>
          </cell>
          <cell r="CP106">
            <v>0</v>
          </cell>
          <cell r="CQ106">
            <v>249</v>
          </cell>
          <cell r="CR106">
            <v>1367</v>
          </cell>
          <cell r="CS106">
            <v>0</v>
          </cell>
          <cell r="CT106">
            <v>200</v>
          </cell>
          <cell r="CU106">
            <v>0</v>
          </cell>
          <cell r="CV106">
            <v>30</v>
          </cell>
          <cell r="CW106">
            <v>0</v>
          </cell>
          <cell r="CX106">
            <v>0</v>
          </cell>
          <cell r="CY106">
            <v>0</v>
          </cell>
          <cell r="CZ106">
            <v>0</v>
          </cell>
          <cell r="DA106">
            <v>0</v>
          </cell>
          <cell r="DB106">
            <v>0</v>
          </cell>
          <cell r="DC106">
            <v>0</v>
          </cell>
          <cell r="DD106">
            <v>0</v>
          </cell>
          <cell r="DE106">
            <v>893</v>
          </cell>
          <cell r="DF106">
            <v>893</v>
          </cell>
          <cell r="DG106">
            <v>0</v>
          </cell>
          <cell r="DH106">
            <v>1123</v>
          </cell>
          <cell r="DI106">
            <v>2490</v>
          </cell>
          <cell r="DJ106">
            <v>0</v>
          </cell>
          <cell r="DK106">
            <v>0</v>
          </cell>
          <cell r="DL106">
            <v>200</v>
          </cell>
          <cell r="DM106">
            <v>0</v>
          </cell>
          <cell r="DN106">
            <v>30</v>
          </cell>
          <cell r="DO106">
            <v>893</v>
          </cell>
          <cell r="DP106">
            <v>0</v>
          </cell>
          <cell r="DQ106">
            <v>27</v>
          </cell>
          <cell r="DR106">
            <v>0</v>
          </cell>
          <cell r="DS106">
            <v>0</v>
          </cell>
          <cell r="DT106">
            <v>3</v>
          </cell>
          <cell r="DU106">
            <v>0</v>
          </cell>
          <cell r="DV106">
            <v>2</v>
          </cell>
          <cell r="DW106">
            <v>4</v>
          </cell>
          <cell r="DX106">
            <v>0</v>
          </cell>
          <cell r="DY106">
            <v>0</v>
          </cell>
          <cell r="DZ106">
            <v>0</v>
          </cell>
          <cell r="EA106">
            <v>0</v>
          </cell>
          <cell r="EB106">
            <v>0</v>
          </cell>
          <cell r="EC106">
            <v>0</v>
          </cell>
          <cell r="ED106">
            <v>0</v>
          </cell>
          <cell r="EE106">
            <v>0</v>
          </cell>
          <cell r="EF106">
            <v>0</v>
          </cell>
          <cell r="EG106">
            <v>0</v>
          </cell>
          <cell r="EH106">
            <v>0</v>
          </cell>
          <cell r="EI106">
            <v>0</v>
          </cell>
          <cell r="EJ106">
            <v>0</v>
          </cell>
          <cell r="EK106">
            <v>0</v>
          </cell>
          <cell r="EL106">
            <v>0</v>
          </cell>
          <cell r="EM106">
            <v>0</v>
          </cell>
          <cell r="EN106">
            <v>0</v>
          </cell>
          <cell r="EO106">
            <v>0</v>
          </cell>
          <cell r="EP106">
            <v>0</v>
          </cell>
          <cell r="EQ106">
            <v>0</v>
          </cell>
          <cell r="ER106">
            <v>0</v>
          </cell>
          <cell r="ES106">
            <v>0</v>
          </cell>
          <cell r="ET106">
            <v>0</v>
          </cell>
          <cell r="EU106">
            <v>0</v>
          </cell>
          <cell r="EV106">
            <v>0</v>
          </cell>
          <cell r="EW106">
            <v>0</v>
          </cell>
          <cell r="EX106" t="str">
            <v>K</v>
          </cell>
          <cell r="EY106" t="str">
            <v>Solutions Group</v>
          </cell>
          <cell r="EZ106">
            <v>1</v>
          </cell>
          <cell r="FA106">
            <v>1</v>
          </cell>
          <cell r="FB106">
            <v>0</v>
          </cell>
          <cell r="FC106">
            <v>0</v>
          </cell>
          <cell r="FD106">
            <v>0</v>
          </cell>
          <cell r="FE106">
            <v>0</v>
          </cell>
          <cell r="FH106">
            <v>679</v>
          </cell>
          <cell r="FI106">
            <v>-52</v>
          </cell>
          <cell r="FJ106">
            <v>-55</v>
          </cell>
          <cell r="FK106">
            <v>-55</v>
          </cell>
          <cell r="FL106">
            <v>-55</v>
          </cell>
          <cell r="FM106">
            <v>1221</v>
          </cell>
          <cell r="FN106">
            <v>105</v>
          </cell>
          <cell r="FO106">
            <v>105</v>
          </cell>
          <cell r="FP106">
            <v>105</v>
          </cell>
          <cell r="FQ106">
            <v>73</v>
          </cell>
          <cell r="FR106">
            <v>77</v>
          </cell>
          <cell r="FS106">
            <v>602</v>
          </cell>
          <cell r="FT106">
            <v>224</v>
          </cell>
          <cell r="FU106">
            <v>997</v>
          </cell>
        </row>
        <row r="107">
          <cell r="A107" t="str">
            <v>01540</v>
          </cell>
          <cell r="B107" t="str">
            <v>鹿児島イン</v>
          </cell>
          <cell r="C107" t="str">
            <v>(株)富士通鹿児島インフォネット</v>
          </cell>
          <cell r="D107" t="str">
            <v>Fujitsu Kagoshima Infornet Ltd.</v>
          </cell>
          <cell r="E107">
            <v>3</v>
          </cell>
          <cell r="F107">
            <v>0</v>
          </cell>
          <cell r="G107">
            <v>3</v>
          </cell>
          <cell r="H107">
            <v>0</v>
          </cell>
          <cell r="I107">
            <v>0</v>
          </cell>
          <cell r="J107">
            <v>1704</v>
          </cell>
          <cell r="K107">
            <v>-9</v>
          </cell>
          <cell r="L107">
            <v>0</v>
          </cell>
          <cell r="M107">
            <v>0</v>
          </cell>
          <cell r="N107">
            <v>0</v>
          </cell>
          <cell r="O107">
            <v>0</v>
          </cell>
          <cell r="P107">
            <v>0</v>
          </cell>
          <cell r="Q107">
            <v>0</v>
          </cell>
          <cell r="R107">
            <v>0</v>
          </cell>
          <cell r="S107">
            <v>2</v>
          </cell>
          <cell r="T107">
            <v>2</v>
          </cell>
          <cell r="U107">
            <v>2</v>
          </cell>
          <cell r="V107">
            <v>51</v>
          </cell>
          <cell r="W107">
            <v>276</v>
          </cell>
          <cell r="X107">
            <v>0</v>
          </cell>
          <cell r="Y107">
            <v>1</v>
          </cell>
          <cell r="Z107">
            <v>328</v>
          </cell>
          <cell r="AA107">
            <v>0</v>
          </cell>
          <cell r="AB107">
            <v>0</v>
          </cell>
          <cell r="AC107">
            <v>48</v>
          </cell>
          <cell r="AD107">
            <v>2078</v>
          </cell>
          <cell r="AE107">
            <v>37</v>
          </cell>
          <cell r="AF107">
            <v>0</v>
          </cell>
          <cell r="AG107">
            <v>0</v>
          </cell>
          <cell r="AH107">
            <v>29</v>
          </cell>
          <cell r="AI107">
            <v>0</v>
          </cell>
          <cell r="AJ107">
            <v>0</v>
          </cell>
          <cell r="AK107">
            <v>66</v>
          </cell>
          <cell r="AL107">
            <v>53</v>
          </cell>
          <cell r="AM107">
            <v>0</v>
          </cell>
          <cell r="AN107">
            <v>0</v>
          </cell>
          <cell r="AO107">
            <v>0</v>
          </cell>
          <cell r="AP107">
            <v>0</v>
          </cell>
          <cell r="AQ107">
            <v>0</v>
          </cell>
          <cell r="AR107">
            <v>0</v>
          </cell>
          <cell r="AS107">
            <v>42</v>
          </cell>
          <cell r="AT107">
            <v>0</v>
          </cell>
          <cell r="AU107">
            <v>0</v>
          </cell>
          <cell r="AV107">
            <v>0</v>
          </cell>
          <cell r="AW107">
            <v>84</v>
          </cell>
          <cell r="AX107">
            <v>126</v>
          </cell>
          <cell r="AY107">
            <v>245</v>
          </cell>
          <cell r="AZ107">
            <v>0</v>
          </cell>
          <cell r="BA107">
            <v>2323</v>
          </cell>
          <cell r="BB107">
            <v>0</v>
          </cell>
          <cell r="BC107">
            <v>371</v>
          </cell>
          <cell r="BD107">
            <v>0</v>
          </cell>
          <cell r="BE107">
            <v>371</v>
          </cell>
          <cell r="BF107">
            <v>0</v>
          </cell>
          <cell r="BG107">
            <v>245</v>
          </cell>
          <cell r="BH107">
            <v>245</v>
          </cell>
          <cell r="BI107">
            <v>0</v>
          </cell>
          <cell r="BJ107">
            <v>0</v>
          </cell>
          <cell r="BK107">
            <v>0</v>
          </cell>
          <cell r="BL107">
            <v>58</v>
          </cell>
          <cell r="BM107">
            <v>0</v>
          </cell>
          <cell r="BN107">
            <v>723</v>
          </cell>
          <cell r="BO107">
            <v>665</v>
          </cell>
          <cell r="BP107">
            <v>0</v>
          </cell>
          <cell r="BQ107">
            <v>98</v>
          </cell>
          <cell r="BR107">
            <v>4</v>
          </cell>
          <cell r="BS107">
            <v>7</v>
          </cell>
          <cell r="BT107">
            <v>7</v>
          </cell>
          <cell r="BU107">
            <v>0</v>
          </cell>
          <cell r="BV107">
            <v>0</v>
          </cell>
          <cell r="BW107">
            <v>0</v>
          </cell>
          <cell r="BX107">
            <v>0</v>
          </cell>
          <cell r="BY107">
            <v>0</v>
          </cell>
          <cell r="BZ107">
            <v>0</v>
          </cell>
          <cell r="CA107">
            <v>0</v>
          </cell>
          <cell r="CB107">
            <v>1455</v>
          </cell>
          <cell r="CC107">
            <v>0</v>
          </cell>
          <cell r="CD107">
            <v>0</v>
          </cell>
          <cell r="CE107">
            <v>0</v>
          </cell>
          <cell r="CF107">
            <v>0</v>
          </cell>
          <cell r="CG107">
            <v>0</v>
          </cell>
          <cell r="CH107">
            <v>0</v>
          </cell>
          <cell r="CI107">
            <v>0</v>
          </cell>
          <cell r="CJ107">
            <v>246</v>
          </cell>
          <cell r="CK107">
            <v>0</v>
          </cell>
          <cell r="CL107">
            <v>0</v>
          </cell>
          <cell r="CM107">
            <v>0</v>
          </cell>
          <cell r="CN107">
            <v>0</v>
          </cell>
          <cell r="CO107">
            <v>0</v>
          </cell>
          <cell r="CP107">
            <v>0</v>
          </cell>
          <cell r="CQ107">
            <v>246</v>
          </cell>
          <cell r="CR107">
            <v>1701</v>
          </cell>
          <cell r="CS107">
            <v>0</v>
          </cell>
          <cell r="CT107">
            <v>100</v>
          </cell>
          <cell r="CU107">
            <v>0</v>
          </cell>
          <cell r="CV107">
            <v>14</v>
          </cell>
          <cell r="CW107">
            <v>0</v>
          </cell>
          <cell r="CX107">
            <v>0</v>
          </cell>
          <cell r="CY107">
            <v>0</v>
          </cell>
          <cell r="CZ107">
            <v>0</v>
          </cell>
          <cell r="DA107">
            <v>0</v>
          </cell>
          <cell r="DB107">
            <v>0</v>
          </cell>
          <cell r="DC107">
            <v>0</v>
          </cell>
          <cell r="DD107">
            <v>0</v>
          </cell>
          <cell r="DE107">
            <v>508</v>
          </cell>
          <cell r="DF107">
            <v>508</v>
          </cell>
          <cell r="DG107">
            <v>0</v>
          </cell>
          <cell r="DH107">
            <v>622</v>
          </cell>
          <cell r="DI107">
            <v>2323</v>
          </cell>
          <cell r="DJ107">
            <v>0</v>
          </cell>
          <cell r="DK107">
            <v>0</v>
          </cell>
          <cell r="DL107">
            <v>100</v>
          </cell>
          <cell r="DM107">
            <v>0</v>
          </cell>
          <cell r="DN107">
            <v>14</v>
          </cell>
          <cell r="DO107">
            <v>508</v>
          </cell>
          <cell r="DP107">
            <v>0</v>
          </cell>
          <cell r="DQ107">
            <v>37</v>
          </cell>
          <cell r="DR107">
            <v>0</v>
          </cell>
          <cell r="DS107">
            <v>0</v>
          </cell>
          <cell r="DT107">
            <v>29</v>
          </cell>
          <cell r="DU107">
            <v>0</v>
          </cell>
          <cell r="DV107">
            <v>42</v>
          </cell>
          <cell r="DW107">
            <v>11</v>
          </cell>
          <cell r="DX107">
            <v>0</v>
          </cell>
          <cell r="DY107">
            <v>0</v>
          </cell>
          <cell r="DZ107">
            <v>0</v>
          </cell>
          <cell r="EA107">
            <v>0</v>
          </cell>
          <cell r="EB107">
            <v>0</v>
          </cell>
          <cell r="EC107">
            <v>0</v>
          </cell>
          <cell r="ED107">
            <v>0</v>
          </cell>
          <cell r="EE107">
            <v>51</v>
          </cell>
          <cell r="EF107">
            <v>45</v>
          </cell>
          <cell r="EG107">
            <v>0</v>
          </cell>
          <cell r="EH107">
            <v>0</v>
          </cell>
          <cell r="EI107">
            <v>105</v>
          </cell>
          <cell r="EJ107">
            <v>140</v>
          </cell>
          <cell r="EK107">
            <v>0</v>
          </cell>
          <cell r="EL107">
            <v>0</v>
          </cell>
          <cell r="EM107">
            <v>0</v>
          </cell>
          <cell r="EN107">
            <v>0</v>
          </cell>
          <cell r="EO107">
            <v>0</v>
          </cell>
          <cell r="EP107">
            <v>0</v>
          </cell>
          <cell r="EQ107">
            <v>0</v>
          </cell>
          <cell r="ER107">
            <v>0</v>
          </cell>
          <cell r="ES107">
            <v>0</v>
          </cell>
          <cell r="ET107">
            <v>0</v>
          </cell>
          <cell r="EU107">
            <v>0</v>
          </cell>
          <cell r="EV107">
            <v>0</v>
          </cell>
          <cell r="EW107">
            <v>0</v>
          </cell>
          <cell r="EX107" t="str">
            <v>K</v>
          </cell>
          <cell r="EY107" t="str">
            <v>Solutions Group</v>
          </cell>
          <cell r="EZ107">
            <v>0.65</v>
          </cell>
          <cell r="FA107">
            <v>0.65</v>
          </cell>
          <cell r="FB107">
            <v>0</v>
          </cell>
          <cell r="FC107">
            <v>0</v>
          </cell>
          <cell r="FD107">
            <v>0</v>
          </cell>
          <cell r="FE107">
            <v>0</v>
          </cell>
          <cell r="FH107">
            <v>960</v>
          </cell>
          <cell r="FI107">
            <v>39</v>
          </cell>
          <cell r="FJ107">
            <v>22</v>
          </cell>
          <cell r="FK107">
            <v>22</v>
          </cell>
          <cell r="FL107">
            <v>12</v>
          </cell>
          <cell r="FM107">
            <v>1440</v>
          </cell>
          <cell r="FN107">
            <v>154</v>
          </cell>
          <cell r="FO107">
            <v>136</v>
          </cell>
          <cell r="FP107">
            <v>136</v>
          </cell>
          <cell r="FQ107">
            <v>76</v>
          </cell>
          <cell r="FR107">
            <v>305</v>
          </cell>
          <cell r="FS107">
            <v>655</v>
          </cell>
          <cell r="FT107">
            <v>460</v>
          </cell>
          <cell r="FU107">
            <v>980</v>
          </cell>
        </row>
        <row r="108">
          <cell r="A108" t="str">
            <v>01560</v>
          </cell>
          <cell r="B108" t="str">
            <v>ワイヤレス</v>
          </cell>
          <cell r="C108" t="str">
            <v>(株)富士通鹿児島インフォネット</v>
          </cell>
          <cell r="D108" t="str">
            <v xml:space="preserve">Fujitsu Wireless Systems Ltd. </v>
          </cell>
          <cell r="E108">
            <v>3</v>
          </cell>
          <cell r="F108">
            <v>0</v>
          </cell>
          <cell r="G108">
            <v>3</v>
          </cell>
          <cell r="H108">
            <v>0</v>
          </cell>
          <cell r="I108">
            <v>0</v>
          </cell>
          <cell r="J108">
            <v>3201</v>
          </cell>
          <cell r="K108">
            <v>-8</v>
          </cell>
          <cell r="L108">
            <v>0</v>
          </cell>
          <cell r="M108">
            <v>0</v>
          </cell>
          <cell r="N108">
            <v>0</v>
          </cell>
          <cell r="O108">
            <v>0</v>
          </cell>
          <cell r="P108">
            <v>0</v>
          </cell>
          <cell r="Q108">
            <v>0</v>
          </cell>
          <cell r="R108">
            <v>0</v>
          </cell>
          <cell r="S108">
            <v>17</v>
          </cell>
          <cell r="T108">
            <v>17</v>
          </cell>
          <cell r="U108">
            <v>6</v>
          </cell>
          <cell r="V108">
            <v>19</v>
          </cell>
          <cell r="W108">
            <v>2018</v>
          </cell>
          <cell r="X108">
            <v>614</v>
          </cell>
          <cell r="Y108">
            <v>0</v>
          </cell>
          <cell r="Z108">
            <v>2651</v>
          </cell>
          <cell r="AA108">
            <v>0</v>
          </cell>
          <cell r="AB108">
            <v>0</v>
          </cell>
          <cell r="AC108">
            <v>38</v>
          </cell>
          <cell r="AD108">
            <v>5908</v>
          </cell>
          <cell r="AE108">
            <v>591</v>
          </cell>
          <cell r="AF108">
            <v>64</v>
          </cell>
          <cell r="AG108">
            <v>0</v>
          </cell>
          <cell r="AH108">
            <v>190</v>
          </cell>
          <cell r="AI108">
            <v>25</v>
          </cell>
          <cell r="AJ108">
            <v>2</v>
          </cell>
          <cell r="AK108">
            <v>872</v>
          </cell>
          <cell r="AL108">
            <v>123</v>
          </cell>
          <cell r="AM108">
            <v>0</v>
          </cell>
          <cell r="AN108">
            <v>7</v>
          </cell>
          <cell r="AO108">
            <v>0</v>
          </cell>
          <cell r="AP108">
            <v>0</v>
          </cell>
          <cell r="AQ108">
            <v>0</v>
          </cell>
          <cell r="AR108">
            <v>0</v>
          </cell>
          <cell r="AS108">
            <v>4</v>
          </cell>
          <cell r="AT108">
            <v>0</v>
          </cell>
          <cell r="AU108">
            <v>0</v>
          </cell>
          <cell r="AV108">
            <v>0</v>
          </cell>
          <cell r="AW108">
            <v>122</v>
          </cell>
          <cell r="AX108">
            <v>133</v>
          </cell>
          <cell r="AY108">
            <v>1128</v>
          </cell>
          <cell r="AZ108">
            <v>0</v>
          </cell>
          <cell r="BA108">
            <v>7036</v>
          </cell>
          <cell r="BB108">
            <v>1024</v>
          </cell>
          <cell r="BC108">
            <v>3206</v>
          </cell>
          <cell r="BD108">
            <v>0</v>
          </cell>
          <cell r="BE108">
            <v>3206</v>
          </cell>
          <cell r="BF108">
            <v>0</v>
          </cell>
          <cell r="BG108">
            <v>781</v>
          </cell>
          <cell r="BH108">
            <v>781</v>
          </cell>
          <cell r="BI108">
            <v>0</v>
          </cell>
          <cell r="BJ108">
            <v>0</v>
          </cell>
          <cell r="BK108">
            <v>0</v>
          </cell>
          <cell r="BL108">
            <v>100</v>
          </cell>
          <cell r="BM108">
            <v>0</v>
          </cell>
          <cell r="BN108">
            <v>607</v>
          </cell>
          <cell r="BO108">
            <v>507</v>
          </cell>
          <cell r="BP108">
            <v>0</v>
          </cell>
          <cell r="BQ108">
            <v>11</v>
          </cell>
          <cell r="BR108">
            <v>3</v>
          </cell>
          <cell r="BS108">
            <v>0</v>
          </cell>
          <cell r="BT108">
            <v>6</v>
          </cell>
          <cell r="BU108">
            <v>0</v>
          </cell>
          <cell r="BV108">
            <v>0</v>
          </cell>
          <cell r="BW108">
            <v>0</v>
          </cell>
          <cell r="BX108">
            <v>0</v>
          </cell>
          <cell r="BY108">
            <v>0</v>
          </cell>
          <cell r="BZ108">
            <v>0</v>
          </cell>
          <cell r="CA108">
            <v>0</v>
          </cell>
          <cell r="CB108">
            <v>5638</v>
          </cell>
          <cell r="CC108">
            <v>0</v>
          </cell>
          <cell r="CD108">
            <v>0</v>
          </cell>
          <cell r="CE108">
            <v>0</v>
          </cell>
          <cell r="CF108">
            <v>0</v>
          </cell>
          <cell r="CG108">
            <v>0</v>
          </cell>
          <cell r="CH108">
            <v>0</v>
          </cell>
          <cell r="CI108">
            <v>0</v>
          </cell>
          <cell r="CJ108">
            <v>29</v>
          </cell>
          <cell r="CK108">
            <v>11</v>
          </cell>
          <cell r="CL108">
            <v>0</v>
          </cell>
          <cell r="CM108">
            <v>0</v>
          </cell>
          <cell r="CN108">
            <v>0</v>
          </cell>
          <cell r="CO108">
            <v>0</v>
          </cell>
          <cell r="CP108">
            <v>0</v>
          </cell>
          <cell r="CQ108">
            <v>40</v>
          </cell>
          <cell r="CR108">
            <v>5678</v>
          </cell>
          <cell r="CS108">
            <v>0</v>
          </cell>
          <cell r="CT108">
            <v>150</v>
          </cell>
          <cell r="CU108">
            <v>1</v>
          </cell>
          <cell r="CV108">
            <v>37</v>
          </cell>
          <cell r="CW108">
            <v>0</v>
          </cell>
          <cell r="CX108">
            <v>0</v>
          </cell>
          <cell r="CY108">
            <v>0</v>
          </cell>
          <cell r="CZ108">
            <v>0</v>
          </cell>
          <cell r="DA108">
            <v>0</v>
          </cell>
          <cell r="DB108">
            <v>0</v>
          </cell>
          <cell r="DC108">
            <v>0</v>
          </cell>
          <cell r="DD108">
            <v>0</v>
          </cell>
          <cell r="DE108">
            <v>1170</v>
          </cell>
          <cell r="DF108">
            <v>1170</v>
          </cell>
          <cell r="DG108">
            <v>0</v>
          </cell>
          <cell r="DH108">
            <v>1358</v>
          </cell>
          <cell r="DI108">
            <v>7036</v>
          </cell>
          <cell r="DJ108">
            <v>0</v>
          </cell>
          <cell r="DK108">
            <v>0</v>
          </cell>
          <cell r="DL108">
            <v>150</v>
          </cell>
          <cell r="DM108">
            <v>1</v>
          </cell>
          <cell r="DN108">
            <v>37</v>
          </cell>
          <cell r="DO108">
            <v>1170</v>
          </cell>
          <cell r="DP108">
            <v>25</v>
          </cell>
          <cell r="DQ108">
            <v>591</v>
          </cell>
          <cell r="DR108">
            <v>64</v>
          </cell>
          <cell r="DS108">
            <v>0</v>
          </cell>
          <cell r="DT108">
            <v>190</v>
          </cell>
          <cell r="DU108">
            <v>2</v>
          </cell>
          <cell r="DV108">
            <v>121</v>
          </cell>
          <cell r="DW108">
            <v>2</v>
          </cell>
          <cell r="DX108">
            <v>0</v>
          </cell>
          <cell r="DY108">
            <v>0</v>
          </cell>
          <cell r="DZ108">
            <v>0</v>
          </cell>
          <cell r="EA108">
            <v>0</v>
          </cell>
          <cell r="EB108">
            <v>0</v>
          </cell>
          <cell r="EC108">
            <v>0</v>
          </cell>
          <cell r="ED108">
            <v>0</v>
          </cell>
          <cell r="EE108">
            <v>0</v>
          </cell>
          <cell r="EF108">
            <v>0</v>
          </cell>
          <cell r="EG108">
            <v>0</v>
          </cell>
          <cell r="EH108">
            <v>0</v>
          </cell>
          <cell r="EI108">
            <v>781</v>
          </cell>
          <cell r="EJ108">
            <v>0</v>
          </cell>
          <cell r="EK108">
            <v>0</v>
          </cell>
          <cell r="EL108">
            <v>0</v>
          </cell>
          <cell r="EM108">
            <v>0</v>
          </cell>
          <cell r="EN108">
            <v>0</v>
          </cell>
          <cell r="EO108">
            <v>0</v>
          </cell>
          <cell r="EP108">
            <v>0</v>
          </cell>
          <cell r="EQ108">
            <v>0</v>
          </cell>
          <cell r="ER108">
            <v>0</v>
          </cell>
          <cell r="ES108">
            <v>0</v>
          </cell>
          <cell r="ET108">
            <v>0</v>
          </cell>
          <cell r="EU108">
            <v>7</v>
          </cell>
          <cell r="EV108">
            <v>0</v>
          </cell>
          <cell r="EW108">
            <v>0</v>
          </cell>
          <cell r="EX108" t="str">
            <v>A</v>
          </cell>
          <cell r="EY108" t="str">
            <v>Network Systems Group</v>
          </cell>
          <cell r="EZ108">
            <v>0.73565666699999999</v>
          </cell>
          <cell r="FA108">
            <v>0.73565666699999999</v>
          </cell>
          <cell r="FB108">
            <v>0</v>
          </cell>
          <cell r="FC108">
            <v>0</v>
          </cell>
          <cell r="FD108">
            <v>0</v>
          </cell>
          <cell r="FE108">
            <v>0</v>
          </cell>
          <cell r="FH108">
            <v>4204</v>
          </cell>
          <cell r="FI108">
            <v>210</v>
          </cell>
          <cell r="FJ108">
            <v>205</v>
          </cell>
          <cell r="FK108">
            <v>205</v>
          </cell>
          <cell r="FL108">
            <v>119</v>
          </cell>
          <cell r="FM108">
            <v>2354</v>
          </cell>
          <cell r="FN108">
            <v>-123</v>
          </cell>
          <cell r="FO108">
            <v>-128</v>
          </cell>
          <cell r="FP108">
            <v>-128</v>
          </cell>
          <cell r="FQ108">
            <v>-76</v>
          </cell>
          <cell r="FR108">
            <v>0</v>
          </cell>
          <cell r="FS108">
            <v>4204</v>
          </cell>
          <cell r="FT108">
            <v>0</v>
          </cell>
          <cell r="FU108">
            <v>2354</v>
          </cell>
        </row>
        <row r="109">
          <cell r="A109" t="str">
            <v>01640</v>
          </cell>
          <cell r="B109" t="str">
            <v>富山富士通</v>
          </cell>
          <cell r="C109" t="str">
            <v>(株)富山富士通</v>
          </cell>
          <cell r="D109" t="str">
            <v>Toyama Fujitsu Ltd.</v>
          </cell>
          <cell r="E109">
            <v>2</v>
          </cell>
          <cell r="F109">
            <v>0</v>
          </cell>
          <cell r="G109">
            <v>2</v>
          </cell>
          <cell r="H109">
            <v>0</v>
          </cell>
          <cell r="I109">
            <v>0</v>
          </cell>
          <cell r="J109">
            <v>2517</v>
          </cell>
          <cell r="K109">
            <v>-3</v>
          </cell>
          <cell r="L109">
            <v>0</v>
          </cell>
          <cell r="M109">
            <v>0</v>
          </cell>
          <cell r="N109">
            <v>0</v>
          </cell>
          <cell r="O109">
            <v>0</v>
          </cell>
          <cell r="P109">
            <v>0</v>
          </cell>
          <cell r="Q109">
            <v>0</v>
          </cell>
          <cell r="R109">
            <v>0</v>
          </cell>
          <cell r="S109">
            <v>2</v>
          </cell>
          <cell r="T109">
            <v>2</v>
          </cell>
          <cell r="U109">
            <v>34</v>
          </cell>
          <cell r="V109">
            <v>31</v>
          </cell>
          <cell r="W109">
            <v>438</v>
          </cell>
          <cell r="X109">
            <v>25</v>
          </cell>
          <cell r="Y109">
            <v>2</v>
          </cell>
          <cell r="Z109">
            <v>496</v>
          </cell>
          <cell r="AA109">
            <v>0</v>
          </cell>
          <cell r="AB109">
            <v>0</v>
          </cell>
          <cell r="AC109">
            <v>89</v>
          </cell>
          <cell r="AD109">
            <v>3137</v>
          </cell>
          <cell r="AE109">
            <v>1868</v>
          </cell>
          <cell r="AF109">
            <v>0</v>
          </cell>
          <cell r="AG109">
            <v>2</v>
          </cell>
          <cell r="AH109">
            <v>91</v>
          </cell>
          <cell r="AI109">
            <v>0</v>
          </cell>
          <cell r="AJ109">
            <v>3</v>
          </cell>
          <cell r="AK109">
            <v>1964</v>
          </cell>
          <cell r="AL109">
            <v>162</v>
          </cell>
          <cell r="AM109">
            <v>0</v>
          </cell>
          <cell r="AN109">
            <v>0</v>
          </cell>
          <cell r="AO109">
            <v>0</v>
          </cell>
          <cell r="AP109">
            <v>0</v>
          </cell>
          <cell r="AQ109">
            <v>0</v>
          </cell>
          <cell r="AR109">
            <v>0</v>
          </cell>
          <cell r="AS109">
            <v>8</v>
          </cell>
          <cell r="AT109">
            <v>0</v>
          </cell>
          <cell r="AU109">
            <v>0</v>
          </cell>
          <cell r="AV109">
            <v>0</v>
          </cell>
          <cell r="AW109">
            <v>141</v>
          </cell>
          <cell r="AX109">
            <v>149</v>
          </cell>
          <cell r="AY109">
            <v>2275</v>
          </cell>
          <cell r="AZ109">
            <v>0</v>
          </cell>
          <cell r="BA109">
            <v>5412</v>
          </cell>
          <cell r="BB109">
            <v>0</v>
          </cell>
          <cell r="BC109">
            <v>814</v>
          </cell>
          <cell r="BD109">
            <v>110</v>
          </cell>
          <cell r="BE109">
            <v>704</v>
          </cell>
          <cell r="BF109">
            <v>0</v>
          </cell>
          <cell r="BG109">
            <v>630</v>
          </cell>
          <cell r="BH109">
            <v>630</v>
          </cell>
          <cell r="BI109">
            <v>0</v>
          </cell>
          <cell r="BJ109">
            <v>0</v>
          </cell>
          <cell r="BK109">
            <v>0</v>
          </cell>
          <cell r="BL109">
            <v>0</v>
          </cell>
          <cell r="BM109">
            <v>0</v>
          </cell>
          <cell r="BN109">
            <v>775</v>
          </cell>
          <cell r="BO109">
            <v>775</v>
          </cell>
          <cell r="BP109">
            <v>0</v>
          </cell>
          <cell r="BQ109">
            <v>228</v>
          </cell>
          <cell r="BR109">
            <v>0</v>
          </cell>
          <cell r="BS109">
            <v>0</v>
          </cell>
          <cell r="BT109">
            <v>0</v>
          </cell>
          <cell r="BU109">
            <v>25</v>
          </cell>
          <cell r="BV109">
            <v>2</v>
          </cell>
          <cell r="BW109">
            <v>0</v>
          </cell>
          <cell r="BX109">
            <v>0</v>
          </cell>
          <cell r="BY109">
            <v>0</v>
          </cell>
          <cell r="BZ109">
            <v>0</v>
          </cell>
          <cell r="CA109">
            <v>0</v>
          </cell>
          <cell r="CB109">
            <v>2474</v>
          </cell>
          <cell r="CC109">
            <v>0</v>
          </cell>
          <cell r="CD109">
            <v>0</v>
          </cell>
          <cell r="CE109">
            <v>0</v>
          </cell>
          <cell r="CF109">
            <v>0</v>
          </cell>
          <cell r="CG109">
            <v>0</v>
          </cell>
          <cell r="CH109">
            <v>0</v>
          </cell>
          <cell r="CI109">
            <v>0</v>
          </cell>
          <cell r="CJ109">
            <v>413</v>
          </cell>
          <cell r="CK109">
            <v>18</v>
          </cell>
          <cell r="CL109">
            <v>0</v>
          </cell>
          <cell r="CM109">
            <v>0</v>
          </cell>
          <cell r="CN109">
            <v>0</v>
          </cell>
          <cell r="CO109">
            <v>0</v>
          </cell>
          <cell r="CP109">
            <v>0</v>
          </cell>
          <cell r="CQ109">
            <v>431</v>
          </cell>
          <cell r="CR109">
            <v>2905</v>
          </cell>
          <cell r="CS109">
            <v>0</v>
          </cell>
          <cell r="CT109">
            <v>400</v>
          </cell>
          <cell r="CU109">
            <v>0</v>
          </cell>
          <cell r="CV109">
            <v>66</v>
          </cell>
          <cell r="CW109">
            <v>0</v>
          </cell>
          <cell r="CX109">
            <v>0</v>
          </cell>
          <cell r="CY109">
            <v>0</v>
          </cell>
          <cell r="CZ109">
            <v>0</v>
          </cell>
          <cell r="DA109">
            <v>0</v>
          </cell>
          <cell r="DB109">
            <v>0</v>
          </cell>
          <cell r="DC109">
            <v>0</v>
          </cell>
          <cell r="DD109">
            <v>0</v>
          </cell>
          <cell r="DE109">
            <v>2041</v>
          </cell>
          <cell r="DF109">
            <v>2041</v>
          </cell>
          <cell r="DG109">
            <v>0</v>
          </cell>
          <cell r="DH109">
            <v>2507</v>
          </cell>
          <cell r="DI109">
            <v>5412</v>
          </cell>
          <cell r="DJ109">
            <v>0</v>
          </cell>
          <cell r="DK109">
            <v>0</v>
          </cell>
          <cell r="DL109">
            <v>400</v>
          </cell>
          <cell r="DM109">
            <v>0</v>
          </cell>
          <cell r="DN109">
            <v>66</v>
          </cell>
          <cell r="DO109">
            <v>2041</v>
          </cell>
          <cell r="DP109">
            <v>0</v>
          </cell>
          <cell r="DQ109">
            <v>1868</v>
          </cell>
          <cell r="DR109">
            <v>2</v>
          </cell>
          <cell r="DS109">
            <v>0</v>
          </cell>
          <cell r="DT109">
            <v>91</v>
          </cell>
          <cell r="DU109">
            <v>3</v>
          </cell>
          <cell r="DV109">
            <v>155</v>
          </cell>
          <cell r="DW109">
            <v>7</v>
          </cell>
          <cell r="DX109">
            <v>0</v>
          </cell>
          <cell r="DY109">
            <v>0</v>
          </cell>
          <cell r="DZ109">
            <v>0</v>
          </cell>
          <cell r="EA109">
            <v>0</v>
          </cell>
          <cell r="EB109">
            <v>0</v>
          </cell>
          <cell r="EC109">
            <v>0</v>
          </cell>
          <cell r="ED109">
            <v>0</v>
          </cell>
          <cell r="EE109">
            <v>31</v>
          </cell>
          <cell r="EF109">
            <v>0</v>
          </cell>
          <cell r="EG109">
            <v>0</v>
          </cell>
          <cell r="EH109">
            <v>0</v>
          </cell>
          <cell r="EI109">
            <v>630</v>
          </cell>
          <cell r="EJ109">
            <v>0</v>
          </cell>
          <cell r="EK109">
            <v>0</v>
          </cell>
          <cell r="EL109">
            <v>0</v>
          </cell>
          <cell r="EM109">
            <v>0</v>
          </cell>
          <cell r="EN109">
            <v>0</v>
          </cell>
          <cell r="EO109">
            <v>0</v>
          </cell>
          <cell r="EP109">
            <v>0</v>
          </cell>
          <cell r="EQ109">
            <v>0</v>
          </cell>
          <cell r="ER109">
            <v>0</v>
          </cell>
          <cell r="ES109">
            <v>0</v>
          </cell>
          <cell r="ET109">
            <v>0</v>
          </cell>
          <cell r="EU109">
            <v>0</v>
          </cell>
          <cell r="EV109">
            <v>0</v>
          </cell>
          <cell r="EW109">
            <v>0</v>
          </cell>
          <cell r="EX109" t="str">
            <v>F</v>
          </cell>
          <cell r="EY109" t="str">
            <v>Software Group</v>
          </cell>
          <cell r="EZ109">
            <v>1</v>
          </cell>
          <cell r="FA109">
            <v>1</v>
          </cell>
          <cell r="FB109">
            <v>0</v>
          </cell>
          <cell r="FC109">
            <v>0</v>
          </cell>
          <cell r="FD109">
            <v>0</v>
          </cell>
          <cell r="FE109">
            <v>0</v>
          </cell>
          <cell r="FH109">
            <v>1737</v>
          </cell>
          <cell r="FI109">
            <v>184</v>
          </cell>
          <cell r="FJ109">
            <v>158</v>
          </cell>
          <cell r="FK109">
            <v>158</v>
          </cell>
          <cell r="FL109">
            <v>91</v>
          </cell>
          <cell r="FM109">
            <v>2604</v>
          </cell>
          <cell r="FN109">
            <v>275</v>
          </cell>
          <cell r="FO109">
            <v>239</v>
          </cell>
          <cell r="FP109">
            <v>239</v>
          </cell>
          <cell r="FQ109">
            <v>138</v>
          </cell>
          <cell r="FR109">
            <v>84</v>
          </cell>
          <cell r="FS109">
            <v>1653</v>
          </cell>
          <cell r="FT109">
            <v>217</v>
          </cell>
          <cell r="FU109">
            <v>2387</v>
          </cell>
        </row>
        <row r="110">
          <cell r="A110" t="str">
            <v>01650</v>
          </cell>
          <cell r="B110" t="str">
            <v>北海道通信</v>
          </cell>
          <cell r="C110" t="str">
            <v>富士通北海道通信システム(株)</v>
          </cell>
          <cell r="D110" t="str">
            <v>FJ Hokkaido Communication Systems Ltd.</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cell r="EB110">
            <v>0</v>
          </cell>
          <cell r="EC110">
            <v>0</v>
          </cell>
          <cell r="ED110">
            <v>0</v>
          </cell>
          <cell r="EE110">
            <v>0</v>
          </cell>
          <cell r="EF110">
            <v>0</v>
          </cell>
          <cell r="EG110">
            <v>0</v>
          </cell>
          <cell r="EH110">
            <v>0</v>
          </cell>
          <cell r="EI110">
            <v>0</v>
          </cell>
          <cell r="EJ110">
            <v>0</v>
          </cell>
          <cell r="EK110">
            <v>0</v>
          </cell>
          <cell r="EL110">
            <v>0</v>
          </cell>
          <cell r="EM110">
            <v>0</v>
          </cell>
          <cell r="EN110">
            <v>0</v>
          </cell>
          <cell r="EO110">
            <v>0</v>
          </cell>
          <cell r="EP110">
            <v>0</v>
          </cell>
          <cell r="EQ110">
            <v>0</v>
          </cell>
          <cell r="ER110">
            <v>0</v>
          </cell>
          <cell r="ES110">
            <v>0</v>
          </cell>
          <cell r="ET110">
            <v>0</v>
          </cell>
          <cell r="EU110">
            <v>0</v>
          </cell>
          <cell r="EV110">
            <v>0</v>
          </cell>
          <cell r="EW110">
            <v>0</v>
          </cell>
          <cell r="EX110" t="str">
            <v>B</v>
          </cell>
          <cell r="EY110" t="str">
            <v>Transport Systems Group</v>
          </cell>
          <cell r="EZ110">
            <v>1</v>
          </cell>
          <cell r="FA110">
            <v>1</v>
          </cell>
          <cell r="FB110">
            <v>0</v>
          </cell>
          <cell r="FC110">
            <v>0</v>
          </cell>
          <cell r="FD110">
            <v>0</v>
          </cell>
          <cell r="FE110">
            <v>0</v>
          </cell>
          <cell r="FH110">
            <v>0</v>
          </cell>
          <cell r="FI110">
            <v>0</v>
          </cell>
          <cell r="FJ110">
            <v>0</v>
          </cell>
          <cell r="FK110">
            <v>0</v>
          </cell>
          <cell r="FL110">
            <v>0</v>
          </cell>
          <cell r="FM110">
            <v>0</v>
          </cell>
          <cell r="FN110">
            <v>0</v>
          </cell>
          <cell r="FO110">
            <v>0</v>
          </cell>
          <cell r="FP110">
            <v>0</v>
          </cell>
          <cell r="FQ110">
            <v>0</v>
          </cell>
          <cell r="FR110">
            <v>0</v>
          </cell>
          <cell r="FS110">
            <v>0</v>
          </cell>
          <cell r="FT110">
            <v>0</v>
          </cell>
          <cell r="FU110">
            <v>0</v>
          </cell>
        </row>
        <row r="111">
          <cell r="A111" t="str">
            <v>01660</v>
          </cell>
          <cell r="B111" t="str">
            <v>ハイパー</v>
          </cell>
          <cell r="C111" t="str">
            <v>(株)富士通ハイパーソフトテクノロジ</v>
          </cell>
          <cell r="D111" t="str">
            <v xml:space="preserve">Fujitsu Hyper Software Technologies Limited </v>
          </cell>
          <cell r="E111">
            <v>4</v>
          </cell>
          <cell r="F111">
            <v>0</v>
          </cell>
          <cell r="G111">
            <v>4</v>
          </cell>
          <cell r="H111">
            <v>321</v>
          </cell>
          <cell r="I111">
            <v>0</v>
          </cell>
          <cell r="J111">
            <v>2278</v>
          </cell>
          <cell r="K111">
            <v>-4</v>
          </cell>
          <cell r="L111">
            <v>0</v>
          </cell>
          <cell r="M111">
            <v>0</v>
          </cell>
          <cell r="N111">
            <v>0</v>
          </cell>
          <cell r="O111">
            <v>0</v>
          </cell>
          <cell r="P111">
            <v>0</v>
          </cell>
          <cell r="Q111">
            <v>0</v>
          </cell>
          <cell r="R111">
            <v>0</v>
          </cell>
          <cell r="S111">
            <v>0</v>
          </cell>
          <cell r="T111">
            <v>0</v>
          </cell>
          <cell r="U111">
            <v>9</v>
          </cell>
          <cell r="V111">
            <v>29</v>
          </cell>
          <cell r="W111">
            <v>1113</v>
          </cell>
          <cell r="X111">
            <v>0</v>
          </cell>
          <cell r="Y111">
            <v>0</v>
          </cell>
          <cell r="Z111">
            <v>1142</v>
          </cell>
          <cell r="AA111">
            <v>0</v>
          </cell>
          <cell r="AB111">
            <v>0</v>
          </cell>
          <cell r="AC111">
            <v>95</v>
          </cell>
          <cell r="AD111">
            <v>3845</v>
          </cell>
          <cell r="AE111">
            <v>63</v>
          </cell>
          <cell r="AF111">
            <v>0</v>
          </cell>
          <cell r="AG111">
            <v>0</v>
          </cell>
          <cell r="AH111">
            <v>210</v>
          </cell>
          <cell r="AI111">
            <v>0</v>
          </cell>
          <cell r="AJ111">
            <v>0</v>
          </cell>
          <cell r="AK111">
            <v>273</v>
          </cell>
          <cell r="AL111">
            <v>67</v>
          </cell>
          <cell r="AM111">
            <v>0</v>
          </cell>
          <cell r="AN111">
            <v>0</v>
          </cell>
          <cell r="AO111">
            <v>0</v>
          </cell>
          <cell r="AP111">
            <v>4</v>
          </cell>
          <cell r="AQ111">
            <v>0</v>
          </cell>
          <cell r="AR111">
            <v>0</v>
          </cell>
          <cell r="AS111">
            <v>219</v>
          </cell>
          <cell r="AT111">
            <v>0</v>
          </cell>
          <cell r="AU111">
            <v>0</v>
          </cell>
          <cell r="AV111">
            <v>0</v>
          </cell>
          <cell r="AW111">
            <v>233</v>
          </cell>
          <cell r="AX111">
            <v>456</v>
          </cell>
          <cell r="AY111">
            <v>796</v>
          </cell>
          <cell r="AZ111">
            <v>0</v>
          </cell>
          <cell r="BA111">
            <v>4641</v>
          </cell>
          <cell r="BB111">
            <v>0</v>
          </cell>
          <cell r="BC111">
            <v>283</v>
          </cell>
          <cell r="BD111">
            <v>0</v>
          </cell>
          <cell r="BE111">
            <v>283</v>
          </cell>
          <cell r="BF111">
            <v>0</v>
          </cell>
          <cell r="BG111">
            <v>0</v>
          </cell>
          <cell r="BH111">
            <v>0</v>
          </cell>
          <cell r="BI111">
            <v>0</v>
          </cell>
          <cell r="BJ111">
            <v>0</v>
          </cell>
          <cell r="BK111">
            <v>0</v>
          </cell>
          <cell r="BL111">
            <v>0</v>
          </cell>
          <cell r="BM111">
            <v>0</v>
          </cell>
          <cell r="BN111">
            <v>1175</v>
          </cell>
          <cell r="BO111">
            <v>1175</v>
          </cell>
          <cell r="BP111">
            <v>0</v>
          </cell>
          <cell r="BQ111">
            <v>270</v>
          </cell>
          <cell r="BR111">
            <v>9</v>
          </cell>
          <cell r="BS111">
            <v>0</v>
          </cell>
          <cell r="BT111">
            <v>19</v>
          </cell>
          <cell r="BU111">
            <v>0</v>
          </cell>
          <cell r="BV111">
            <v>0</v>
          </cell>
          <cell r="BW111">
            <v>0</v>
          </cell>
          <cell r="BX111">
            <v>0</v>
          </cell>
          <cell r="BY111">
            <v>0</v>
          </cell>
          <cell r="BZ111">
            <v>0</v>
          </cell>
          <cell r="CA111">
            <v>0</v>
          </cell>
          <cell r="CB111">
            <v>1756</v>
          </cell>
          <cell r="CC111">
            <v>0</v>
          </cell>
          <cell r="CD111">
            <v>0</v>
          </cell>
          <cell r="CE111">
            <v>0</v>
          </cell>
          <cell r="CF111">
            <v>0</v>
          </cell>
          <cell r="CG111">
            <v>0</v>
          </cell>
          <cell r="CH111">
            <v>0</v>
          </cell>
          <cell r="CI111">
            <v>0</v>
          </cell>
          <cell r="CJ111">
            <v>617</v>
          </cell>
          <cell r="CK111">
            <v>6</v>
          </cell>
          <cell r="CL111">
            <v>0</v>
          </cell>
          <cell r="CM111">
            <v>0</v>
          </cell>
          <cell r="CN111">
            <v>0</v>
          </cell>
          <cell r="CO111">
            <v>0</v>
          </cell>
          <cell r="CP111">
            <v>0</v>
          </cell>
          <cell r="CQ111">
            <v>623</v>
          </cell>
          <cell r="CR111">
            <v>2379</v>
          </cell>
          <cell r="CS111">
            <v>0</v>
          </cell>
          <cell r="CT111">
            <v>300</v>
          </cell>
          <cell r="CU111">
            <v>0</v>
          </cell>
          <cell r="CV111">
            <v>58</v>
          </cell>
          <cell r="CW111">
            <v>0</v>
          </cell>
          <cell r="CX111">
            <v>0</v>
          </cell>
          <cell r="CY111">
            <v>0</v>
          </cell>
          <cell r="CZ111">
            <v>0</v>
          </cell>
          <cell r="DA111">
            <v>0</v>
          </cell>
          <cell r="DB111">
            <v>0</v>
          </cell>
          <cell r="DC111">
            <v>0</v>
          </cell>
          <cell r="DD111">
            <v>0</v>
          </cell>
          <cell r="DE111">
            <v>1904</v>
          </cell>
          <cell r="DF111">
            <v>1904</v>
          </cell>
          <cell r="DG111">
            <v>0</v>
          </cell>
          <cell r="DH111">
            <v>2262</v>
          </cell>
          <cell r="DI111">
            <v>4641</v>
          </cell>
          <cell r="DJ111">
            <v>0</v>
          </cell>
          <cell r="DK111">
            <v>0</v>
          </cell>
          <cell r="DL111">
            <v>300</v>
          </cell>
          <cell r="DM111">
            <v>0</v>
          </cell>
          <cell r="DN111">
            <v>58</v>
          </cell>
          <cell r="DO111">
            <v>1904</v>
          </cell>
          <cell r="DP111">
            <v>0</v>
          </cell>
          <cell r="DQ111">
            <v>63</v>
          </cell>
          <cell r="DR111">
            <v>0</v>
          </cell>
          <cell r="DS111">
            <v>0</v>
          </cell>
          <cell r="DT111">
            <v>210</v>
          </cell>
          <cell r="DU111">
            <v>0</v>
          </cell>
          <cell r="DV111">
            <v>63</v>
          </cell>
          <cell r="DW111">
            <v>4</v>
          </cell>
          <cell r="DX111">
            <v>0</v>
          </cell>
          <cell r="DY111">
            <v>0</v>
          </cell>
          <cell r="DZ111">
            <v>0</v>
          </cell>
          <cell r="EA111">
            <v>0</v>
          </cell>
          <cell r="EB111">
            <v>0</v>
          </cell>
          <cell r="EC111">
            <v>0</v>
          </cell>
          <cell r="ED111">
            <v>0</v>
          </cell>
          <cell r="EE111">
            <v>23</v>
          </cell>
          <cell r="EF111">
            <v>298</v>
          </cell>
          <cell r="EG111">
            <v>0</v>
          </cell>
          <cell r="EH111">
            <v>0</v>
          </cell>
          <cell r="EI111">
            <v>0</v>
          </cell>
          <cell r="EJ111">
            <v>0</v>
          </cell>
          <cell r="EK111">
            <v>0</v>
          </cell>
          <cell r="EL111">
            <v>0</v>
          </cell>
          <cell r="EM111">
            <v>0</v>
          </cell>
          <cell r="EN111">
            <v>0</v>
          </cell>
          <cell r="EO111">
            <v>0</v>
          </cell>
          <cell r="EP111">
            <v>4</v>
          </cell>
          <cell r="EQ111">
            <v>0</v>
          </cell>
          <cell r="ER111">
            <v>0</v>
          </cell>
          <cell r="ES111">
            <v>0</v>
          </cell>
          <cell r="ET111">
            <v>0</v>
          </cell>
          <cell r="EU111">
            <v>0</v>
          </cell>
          <cell r="EV111">
            <v>0</v>
          </cell>
          <cell r="EW111">
            <v>0</v>
          </cell>
          <cell r="EX111" t="str">
            <v>F</v>
          </cell>
          <cell r="EY111" t="str">
            <v>Software Group</v>
          </cell>
          <cell r="EZ111">
            <v>1</v>
          </cell>
          <cell r="FA111">
            <v>1</v>
          </cell>
          <cell r="FB111">
            <v>0</v>
          </cell>
          <cell r="FC111">
            <v>0</v>
          </cell>
          <cell r="FD111">
            <v>0</v>
          </cell>
          <cell r="FE111">
            <v>0</v>
          </cell>
          <cell r="FH111">
            <v>2034</v>
          </cell>
          <cell r="FI111">
            <v>8</v>
          </cell>
          <cell r="FJ111">
            <v>-22</v>
          </cell>
          <cell r="FK111">
            <v>-102</v>
          </cell>
          <cell r="FL111">
            <v>-102</v>
          </cell>
          <cell r="FM111">
            <v>2307</v>
          </cell>
          <cell r="FN111">
            <v>426</v>
          </cell>
          <cell r="FO111">
            <v>396</v>
          </cell>
          <cell r="FP111">
            <v>396</v>
          </cell>
          <cell r="FQ111">
            <v>275</v>
          </cell>
          <cell r="FR111">
            <v>0</v>
          </cell>
          <cell r="FS111">
            <v>2034</v>
          </cell>
          <cell r="FT111">
            <v>0</v>
          </cell>
          <cell r="FU111">
            <v>2307</v>
          </cell>
        </row>
        <row r="112">
          <cell r="A112" t="str">
            <v>01670</v>
          </cell>
          <cell r="B112" t="str">
            <v>ロジスティ</v>
          </cell>
          <cell r="C112" t="str">
            <v>(株)富士通ロジスティクス</v>
          </cell>
          <cell r="D112" t="str">
            <v>Fujitsu Logistics Ltd.</v>
          </cell>
          <cell r="E112">
            <v>3</v>
          </cell>
          <cell r="F112">
            <v>0</v>
          </cell>
          <cell r="G112">
            <v>3</v>
          </cell>
          <cell r="H112">
            <v>0</v>
          </cell>
          <cell r="I112">
            <v>8</v>
          </cell>
          <cell r="J112">
            <v>12015</v>
          </cell>
          <cell r="K112">
            <v>-24</v>
          </cell>
          <cell r="L112">
            <v>0</v>
          </cell>
          <cell r="M112">
            <v>0</v>
          </cell>
          <cell r="N112">
            <v>0</v>
          </cell>
          <cell r="O112">
            <v>0</v>
          </cell>
          <cell r="P112">
            <v>0</v>
          </cell>
          <cell r="Q112">
            <v>0</v>
          </cell>
          <cell r="R112">
            <v>0</v>
          </cell>
          <cell r="S112">
            <v>12</v>
          </cell>
          <cell r="T112">
            <v>12</v>
          </cell>
          <cell r="U112">
            <v>99</v>
          </cell>
          <cell r="V112">
            <v>0</v>
          </cell>
          <cell r="W112">
            <v>57</v>
          </cell>
          <cell r="X112">
            <v>72</v>
          </cell>
          <cell r="Y112">
            <v>0</v>
          </cell>
          <cell r="Z112">
            <v>129</v>
          </cell>
          <cell r="AA112">
            <v>0</v>
          </cell>
          <cell r="AB112">
            <v>0</v>
          </cell>
          <cell r="AC112">
            <v>102</v>
          </cell>
          <cell r="AD112">
            <v>12344</v>
          </cell>
          <cell r="AE112">
            <v>1206</v>
          </cell>
          <cell r="AF112">
            <v>164</v>
          </cell>
          <cell r="AG112">
            <v>40</v>
          </cell>
          <cell r="AH112">
            <v>346</v>
          </cell>
          <cell r="AI112">
            <v>506</v>
          </cell>
          <cell r="AJ112">
            <v>0</v>
          </cell>
          <cell r="AK112">
            <v>2262</v>
          </cell>
          <cell r="AL112">
            <v>1689</v>
          </cell>
          <cell r="AM112">
            <v>0</v>
          </cell>
          <cell r="AN112">
            <v>22</v>
          </cell>
          <cell r="AO112">
            <v>0</v>
          </cell>
          <cell r="AP112">
            <v>2</v>
          </cell>
          <cell r="AQ112">
            <v>0</v>
          </cell>
          <cell r="AR112">
            <v>0</v>
          </cell>
          <cell r="AS112">
            <v>1117</v>
          </cell>
          <cell r="AT112">
            <v>0</v>
          </cell>
          <cell r="AU112">
            <v>0</v>
          </cell>
          <cell r="AV112">
            <v>0</v>
          </cell>
          <cell r="AW112">
            <v>291</v>
          </cell>
          <cell r="AX112">
            <v>1432</v>
          </cell>
          <cell r="AY112">
            <v>5383</v>
          </cell>
          <cell r="AZ112">
            <v>0</v>
          </cell>
          <cell r="BA112">
            <v>17727</v>
          </cell>
          <cell r="BB112">
            <v>141</v>
          </cell>
          <cell r="BC112">
            <v>9060</v>
          </cell>
          <cell r="BD112">
            <v>41</v>
          </cell>
          <cell r="BE112">
            <v>9019</v>
          </cell>
          <cell r="BF112">
            <v>0</v>
          </cell>
          <cell r="BG112">
            <v>1836</v>
          </cell>
          <cell r="BH112">
            <v>1836</v>
          </cell>
          <cell r="BI112">
            <v>0</v>
          </cell>
          <cell r="BJ112">
            <v>0</v>
          </cell>
          <cell r="BK112">
            <v>0</v>
          </cell>
          <cell r="BL112">
            <v>0</v>
          </cell>
          <cell r="BM112">
            <v>0</v>
          </cell>
          <cell r="BN112">
            <v>1354</v>
          </cell>
          <cell r="BO112">
            <v>1354</v>
          </cell>
          <cell r="BP112">
            <v>0</v>
          </cell>
          <cell r="BQ112">
            <v>189</v>
          </cell>
          <cell r="BR112">
            <v>25</v>
          </cell>
          <cell r="BS112">
            <v>1</v>
          </cell>
          <cell r="BT112">
            <v>20</v>
          </cell>
          <cell r="BU112">
            <v>0</v>
          </cell>
          <cell r="BV112">
            <v>4</v>
          </cell>
          <cell r="BW112">
            <v>0</v>
          </cell>
          <cell r="BX112">
            <v>0</v>
          </cell>
          <cell r="BY112">
            <v>0</v>
          </cell>
          <cell r="BZ112">
            <v>0</v>
          </cell>
          <cell r="CA112">
            <v>0</v>
          </cell>
          <cell r="CB112">
            <v>12630</v>
          </cell>
          <cell r="CC112">
            <v>0</v>
          </cell>
          <cell r="CD112">
            <v>0</v>
          </cell>
          <cell r="CE112">
            <v>0</v>
          </cell>
          <cell r="CF112">
            <v>0</v>
          </cell>
          <cell r="CG112">
            <v>0</v>
          </cell>
          <cell r="CH112">
            <v>0</v>
          </cell>
          <cell r="CI112">
            <v>0</v>
          </cell>
          <cell r="CJ112">
            <v>869</v>
          </cell>
          <cell r="CK112">
            <v>43</v>
          </cell>
          <cell r="CL112">
            <v>0</v>
          </cell>
          <cell r="CM112">
            <v>0</v>
          </cell>
          <cell r="CN112">
            <v>0</v>
          </cell>
          <cell r="CO112">
            <v>0</v>
          </cell>
          <cell r="CP112">
            <v>0</v>
          </cell>
          <cell r="CQ112">
            <v>912</v>
          </cell>
          <cell r="CR112">
            <v>13542</v>
          </cell>
          <cell r="CS112">
            <v>0</v>
          </cell>
          <cell r="CT112">
            <v>400</v>
          </cell>
          <cell r="CU112">
            <v>0</v>
          </cell>
          <cell r="CV112">
            <v>100</v>
          </cell>
          <cell r="CW112">
            <v>0</v>
          </cell>
          <cell r="CX112">
            <v>0</v>
          </cell>
          <cell r="CY112">
            <v>0</v>
          </cell>
          <cell r="CZ112">
            <v>0</v>
          </cell>
          <cell r="DA112">
            <v>0</v>
          </cell>
          <cell r="DB112">
            <v>0</v>
          </cell>
          <cell r="DC112">
            <v>0</v>
          </cell>
          <cell r="DD112">
            <v>0</v>
          </cell>
          <cell r="DE112">
            <v>3685</v>
          </cell>
          <cell r="DF112">
            <v>3685</v>
          </cell>
          <cell r="DG112">
            <v>0</v>
          </cell>
          <cell r="DH112">
            <v>4185</v>
          </cell>
          <cell r="DI112">
            <v>17727</v>
          </cell>
          <cell r="DJ112">
            <v>0</v>
          </cell>
          <cell r="DK112">
            <v>0</v>
          </cell>
          <cell r="DL112">
            <v>400</v>
          </cell>
          <cell r="DM112">
            <v>0</v>
          </cell>
          <cell r="DN112">
            <v>100</v>
          </cell>
          <cell r="DO112">
            <v>3685</v>
          </cell>
          <cell r="DP112">
            <v>506</v>
          </cell>
          <cell r="DQ112">
            <v>1206</v>
          </cell>
          <cell r="DR112">
            <v>204</v>
          </cell>
          <cell r="DS112">
            <v>0</v>
          </cell>
          <cell r="DT112">
            <v>346</v>
          </cell>
          <cell r="DU112">
            <v>0</v>
          </cell>
          <cell r="DV112">
            <v>1655</v>
          </cell>
          <cell r="DW112">
            <v>34</v>
          </cell>
          <cell r="DX112">
            <v>0</v>
          </cell>
          <cell r="DY112">
            <v>0</v>
          </cell>
          <cell r="DZ112">
            <v>0</v>
          </cell>
          <cell r="EA112">
            <v>0</v>
          </cell>
          <cell r="EB112">
            <v>0</v>
          </cell>
          <cell r="EC112">
            <v>0</v>
          </cell>
          <cell r="ED112">
            <v>0</v>
          </cell>
          <cell r="EE112">
            <v>0</v>
          </cell>
          <cell r="EF112">
            <v>0</v>
          </cell>
          <cell r="EG112">
            <v>0</v>
          </cell>
          <cell r="EH112">
            <v>0</v>
          </cell>
          <cell r="EI112">
            <v>1836</v>
          </cell>
          <cell r="EJ112">
            <v>0</v>
          </cell>
          <cell r="EK112">
            <v>0</v>
          </cell>
          <cell r="EL112">
            <v>0</v>
          </cell>
          <cell r="EM112">
            <v>0</v>
          </cell>
          <cell r="EN112">
            <v>0</v>
          </cell>
          <cell r="EO112">
            <v>0</v>
          </cell>
          <cell r="EP112">
            <v>2</v>
          </cell>
          <cell r="EQ112">
            <v>0</v>
          </cell>
          <cell r="ER112">
            <v>0</v>
          </cell>
          <cell r="ES112">
            <v>0</v>
          </cell>
          <cell r="ET112">
            <v>0</v>
          </cell>
          <cell r="EU112">
            <v>22</v>
          </cell>
          <cell r="EV112">
            <v>0</v>
          </cell>
          <cell r="EW112">
            <v>0</v>
          </cell>
          <cell r="EX112" t="str">
            <v>Y</v>
          </cell>
          <cell r="EY112" t="str">
            <v>Other</v>
          </cell>
          <cell r="EZ112">
            <v>1</v>
          </cell>
          <cell r="FA112">
            <v>1</v>
          </cell>
          <cell r="FB112">
            <v>0</v>
          </cell>
          <cell r="FC112">
            <v>0</v>
          </cell>
          <cell r="FD112">
            <v>0</v>
          </cell>
          <cell r="FE112">
            <v>0</v>
          </cell>
          <cell r="FH112">
            <v>8785</v>
          </cell>
          <cell r="FI112">
            <v>165</v>
          </cell>
          <cell r="FJ112">
            <v>152</v>
          </cell>
          <cell r="FK112">
            <v>152</v>
          </cell>
          <cell r="FL112">
            <v>84</v>
          </cell>
          <cell r="FM112">
            <v>8949</v>
          </cell>
          <cell r="FN112">
            <v>186</v>
          </cell>
          <cell r="FO112">
            <v>132</v>
          </cell>
          <cell r="FP112">
            <v>132</v>
          </cell>
          <cell r="FQ112">
            <v>72</v>
          </cell>
          <cell r="FR112">
            <v>437</v>
          </cell>
          <cell r="FS112">
            <v>8348</v>
          </cell>
          <cell r="FT112">
            <v>464</v>
          </cell>
          <cell r="FU112">
            <v>8485</v>
          </cell>
        </row>
        <row r="113">
          <cell r="A113" t="str">
            <v>01680</v>
          </cell>
          <cell r="B113" t="str">
            <v>ディフェン</v>
          </cell>
          <cell r="C113" t="str">
            <v>(株)富士通ディフェンスシステムエンジニアリング</v>
          </cell>
          <cell r="D113" t="str">
            <v>Fujitsu Defense Systems Engineering Ltd.</v>
          </cell>
          <cell r="E113">
            <v>2</v>
          </cell>
          <cell r="F113">
            <v>0</v>
          </cell>
          <cell r="G113">
            <v>2</v>
          </cell>
          <cell r="H113">
            <v>49</v>
          </cell>
          <cell r="I113">
            <v>0</v>
          </cell>
          <cell r="J113">
            <v>586</v>
          </cell>
          <cell r="K113">
            <v>-1</v>
          </cell>
          <cell r="L113">
            <v>0</v>
          </cell>
          <cell r="M113">
            <v>0</v>
          </cell>
          <cell r="N113">
            <v>0</v>
          </cell>
          <cell r="O113">
            <v>0</v>
          </cell>
          <cell r="P113">
            <v>0</v>
          </cell>
          <cell r="Q113">
            <v>0</v>
          </cell>
          <cell r="R113">
            <v>0</v>
          </cell>
          <cell r="S113">
            <v>0</v>
          </cell>
          <cell r="T113">
            <v>0</v>
          </cell>
          <cell r="U113">
            <v>0</v>
          </cell>
          <cell r="V113">
            <v>0</v>
          </cell>
          <cell r="W113">
            <v>-10</v>
          </cell>
          <cell r="X113">
            <v>0</v>
          </cell>
          <cell r="Y113">
            <v>0</v>
          </cell>
          <cell r="Z113">
            <v>-10</v>
          </cell>
          <cell r="AA113">
            <v>0</v>
          </cell>
          <cell r="AB113">
            <v>0</v>
          </cell>
          <cell r="AC113">
            <v>13</v>
          </cell>
          <cell r="AD113">
            <v>639</v>
          </cell>
          <cell r="AE113">
            <v>0</v>
          </cell>
          <cell r="AF113">
            <v>0</v>
          </cell>
          <cell r="AG113">
            <v>0</v>
          </cell>
          <cell r="AH113">
            <v>27</v>
          </cell>
          <cell r="AI113">
            <v>0</v>
          </cell>
          <cell r="AJ113">
            <v>0</v>
          </cell>
          <cell r="AK113">
            <v>27</v>
          </cell>
          <cell r="AL113">
            <v>4</v>
          </cell>
          <cell r="AM113">
            <v>0</v>
          </cell>
          <cell r="AN113">
            <v>0</v>
          </cell>
          <cell r="AO113">
            <v>0</v>
          </cell>
          <cell r="AP113">
            <v>0</v>
          </cell>
          <cell r="AQ113">
            <v>0</v>
          </cell>
          <cell r="AR113">
            <v>0</v>
          </cell>
          <cell r="AS113">
            <v>46</v>
          </cell>
          <cell r="AT113">
            <v>0</v>
          </cell>
          <cell r="AU113">
            <v>0</v>
          </cell>
          <cell r="AV113">
            <v>0</v>
          </cell>
          <cell r="AW113">
            <v>36</v>
          </cell>
          <cell r="AX113">
            <v>82</v>
          </cell>
          <cell r="AY113">
            <v>113</v>
          </cell>
          <cell r="AZ113">
            <v>0</v>
          </cell>
          <cell r="BA113">
            <v>752</v>
          </cell>
          <cell r="BB113">
            <v>0</v>
          </cell>
          <cell r="BC113">
            <v>133</v>
          </cell>
          <cell r="BD113">
            <v>0</v>
          </cell>
          <cell r="BE113">
            <v>133</v>
          </cell>
          <cell r="BF113">
            <v>0</v>
          </cell>
          <cell r="BG113">
            <v>0</v>
          </cell>
          <cell r="BH113">
            <v>0</v>
          </cell>
          <cell r="BI113">
            <v>0</v>
          </cell>
          <cell r="BJ113">
            <v>0</v>
          </cell>
          <cell r="BK113">
            <v>0</v>
          </cell>
          <cell r="BL113">
            <v>25</v>
          </cell>
          <cell r="BM113">
            <v>0</v>
          </cell>
          <cell r="BN113">
            <v>141</v>
          </cell>
          <cell r="BO113">
            <v>116</v>
          </cell>
          <cell r="BP113">
            <v>0</v>
          </cell>
          <cell r="BQ113">
            <v>34</v>
          </cell>
          <cell r="BR113">
            <v>2</v>
          </cell>
          <cell r="BS113">
            <v>0</v>
          </cell>
          <cell r="BT113">
            <v>2</v>
          </cell>
          <cell r="BU113">
            <v>0</v>
          </cell>
          <cell r="BV113">
            <v>0</v>
          </cell>
          <cell r="BW113">
            <v>0</v>
          </cell>
          <cell r="BX113">
            <v>0</v>
          </cell>
          <cell r="BY113">
            <v>0</v>
          </cell>
          <cell r="BZ113">
            <v>0</v>
          </cell>
          <cell r="CA113">
            <v>0</v>
          </cell>
          <cell r="CB113">
            <v>312</v>
          </cell>
          <cell r="CC113">
            <v>0</v>
          </cell>
          <cell r="CD113">
            <v>0</v>
          </cell>
          <cell r="CE113">
            <v>0</v>
          </cell>
          <cell r="CF113">
            <v>0</v>
          </cell>
          <cell r="CG113">
            <v>0</v>
          </cell>
          <cell r="CH113">
            <v>0</v>
          </cell>
          <cell r="CI113">
            <v>0</v>
          </cell>
          <cell r="CJ113">
            <v>116</v>
          </cell>
          <cell r="CK113">
            <v>6</v>
          </cell>
          <cell r="CL113">
            <v>0</v>
          </cell>
          <cell r="CM113">
            <v>0</v>
          </cell>
          <cell r="CN113">
            <v>0</v>
          </cell>
          <cell r="CO113">
            <v>0</v>
          </cell>
          <cell r="CP113">
            <v>0</v>
          </cell>
          <cell r="CQ113">
            <v>122</v>
          </cell>
          <cell r="CR113">
            <v>434</v>
          </cell>
          <cell r="CS113">
            <v>0</v>
          </cell>
          <cell r="CT113">
            <v>100</v>
          </cell>
          <cell r="CU113">
            <v>0</v>
          </cell>
          <cell r="CV113">
            <v>6</v>
          </cell>
          <cell r="CW113">
            <v>0</v>
          </cell>
          <cell r="CX113">
            <v>0</v>
          </cell>
          <cell r="CY113">
            <v>0</v>
          </cell>
          <cell r="CZ113">
            <v>0</v>
          </cell>
          <cell r="DA113">
            <v>0</v>
          </cell>
          <cell r="DB113">
            <v>0</v>
          </cell>
          <cell r="DC113">
            <v>0</v>
          </cell>
          <cell r="DD113">
            <v>0</v>
          </cell>
          <cell r="DE113">
            <v>212</v>
          </cell>
          <cell r="DF113">
            <v>212</v>
          </cell>
          <cell r="DG113">
            <v>0</v>
          </cell>
          <cell r="DH113">
            <v>318</v>
          </cell>
          <cell r="DI113">
            <v>752</v>
          </cell>
          <cell r="DJ113">
            <v>0</v>
          </cell>
          <cell r="DK113">
            <v>0</v>
          </cell>
          <cell r="DL113">
            <v>100</v>
          </cell>
          <cell r="DM113">
            <v>0</v>
          </cell>
          <cell r="DN113">
            <v>6</v>
          </cell>
          <cell r="DO113">
            <v>212</v>
          </cell>
          <cell r="DP113">
            <v>0</v>
          </cell>
          <cell r="DQ113">
            <v>0</v>
          </cell>
          <cell r="DR113">
            <v>0</v>
          </cell>
          <cell r="DS113">
            <v>0</v>
          </cell>
          <cell r="DT113">
            <v>27</v>
          </cell>
          <cell r="DU113">
            <v>0</v>
          </cell>
          <cell r="DV113">
            <v>4</v>
          </cell>
          <cell r="DW113">
            <v>0</v>
          </cell>
          <cell r="DX113">
            <v>0</v>
          </cell>
          <cell r="DY113">
            <v>0</v>
          </cell>
          <cell r="DZ113">
            <v>0</v>
          </cell>
          <cell r="EA113">
            <v>0</v>
          </cell>
          <cell r="EB113">
            <v>0</v>
          </cell>
          <cell r="EC113">
            <v>0</v>
          </cell>
          <cell r="ED113">
            <v>0</v>
          </cell>
          <cell r="EE113">
            <v>0</v>
          </cell>
          <cell r="EF113">
            <v>0</v>
          </cell>
          <cell r="EG113">
            <v>0</v>
          </cell>
          <cell r="EH113">
            <v>0</v>
          </cell>
          <cell r="EI113">
            <v>0</v>
          </cell>
          <cell r="EJ113">
            <v>0</v>
          </cell>
          <cell r="EK113">
            <v>0</v>
          </cell>
          <cell r="EL113">
            <v>0</v>
          </cell>
          <cell r="EM113">
            <v>0</v>
          </cell>
          <cell r="EN113">
            <v>0</v>
          </cell>
          <cell r="EO113">
            <v>0</v>
          </cell>
          <cell r="EP113">
            <v>0</v>
          </cell>
          <cell r="EQ113">
            <v>0</v>
          </cell>
          <cell r="ER113">
            <v>0</v>
          </cell>
          <cell r="ES113">
            <v>0</v>
          </cell>
          <cell r="ET113">
            <v>0</v>
          </cell>
          <cell r="EU113">
            <v>0</v>
          </cell>
          <cell r="EV113">
            <v>0</v>
          </cell>
          <cell r="EW113">
            <v>0</v>
          </cell>
          <cell r="EX113" t="str">
            <v>X</v>
          </cell>
          <cell r="EY113" t="str">
            <v>Defense</v>
          </cell>
          <cell r="EZ113">
            <v>1</v>
          </cell>
          <cell r="FA113">
            <v>0.94</v>
          </cell>
          <cell r="FB113">
            <v>0</v>
          </cell>
          <cell r="FC113">
            <v>0</v>
          </cell>
          <cell r="FD113">
            <v>0</v>
          </cell>
          <cell r="FE113">
            <v>0</v>
          </cell>
          <cell r="FH113">
            <v>105</v>
          </cell>
          <cell r="FI113">
            <v>-16</v>
          </cell>
          <cell r="FJ113">
            <v>-24</v>
          </cell>
          <cell r="FK113">
            <v>-24</v>
          </cell>
          <cell r="FL113">
            <v>-14</v>
          </cell>
          <cell r="FM113">
            <v>616</v>
          </cell>
          <cell r="FN113">
            <v>72</v>
          </cell>
          <cell r="FO113">
            <v>65</v>
          </cell>
          <cell r="FP113">
            <v>65</v>
          </cell>
          <cell r="FQ113">
            <v>37</v>
          </cell>
          <cell r="FR113">
            <v>7</v>
          </cell>
          <cell r="FS113">
            <v>98</v>
          </cell>
          <cell r="FT113">
            <v>23</v>
          </cell>
          <cell r="FU113">
            <v>593</v>
          </cell>
        </row>
        <row r="114">
          <cell r="A114" t="str">
            <v>01690</v>
          </cell>
          <cell r="B114" t="str">
            <v>コンテク</v>
          </cell>
          <cell r="C114" t="str">
            <v>(株)富士通コンピュータテクノロジ</v>
          </cell>
          <cell r="D114" t="str">
            <v>Fujitsu Computer Technology Ltd.</v>
          </cell>
          <cell r="E114">
            <v>2</v>
          </cell>
          <cell r="F114">
            <v>0</v>
          </cell>
          <cell r="G114">
            <v>2</v>
          </cell>
          <cell r="H114">
            <v>148</v>
          </cell>
          <cell r="I114">
            <v>0</v>
          </cell>
          <cell r="J114">
            <v>363</v>
          </cell>
          <cell r="K114">
            <v>0</v>
          </cell>
          <cell r="L114">
            <v>0</v>
          </cell>
          <cell r="M114">
            <v>0</v>
          </cell>
          <cell r="N114">
            <v>0</v>
          </cell>
          <cell r="O114">
            <v>0</v>
          </cell>
          <cell r="P114">
            <v>0</v>
          </cell>
          <cell r="Q114">
            <v>0</v>
          </cell>
          <cell r="R114">
            <v>0</v>
          </cell>
          <cell r="S114">
            <v>0</v>
          </cell>
          <cell r="T114">
            <v>0</v>
          </cell>
          <cell r="U114">
            <v>2</v>
          </cell>
          <cell r="V114">
            <v>0</v>
          </cell>
          <cell r="W114">
            <v>34</v>
          </cell>
          <cell r="X114">
            <v>0</v>
          </cell>
          <cell r="Y114">
            <v>0</v>
          </cell>
          <cell r="Z114">
            <v>34</v>
          </cell>
          <cell r="AA114">
            <v>0</v>
          </cell>
          <cell r="AB114">
            <v>0</v>
          </cell>
          <cell r="AC114">
            <v>29</v>
          </cell>
          <cell r="AD114">
            <v>578</v>
          </cell>
          <cell r="AE114">
            <v>6</v>
          </cell>
          <cell r="AF114">
            <v>0</v>
          </cell>
          <cell r="AG114">
            <v>0</v>
          </cell>
          <cell r="AH114">
            <v>70</v>
          </cell>
          <cell r="AI114">
            <v>0</v>
          </cell>
          <cell r="AJ114">
            <v>0</v>
          </cell>
          <cell r="AK114">
            <v>76</v>
          </cell>
          <cell r="AL114">
            <v>26</v>
          </cell>
          <cell r="AM114">
            <v>0</v>
          </cell>
          <cell r="AN114">
            <v>0</v>
          </cell>
          <cell r="AO114">
            <v>0</v>
          </cell>
          <cell r="AP114">
            <v>0</v>
          </cell>
          <cell r="AQ114">
            <v>0</v>
          </cell>
          <cell r="AR114">
            <v>0</v>
          </cell>
          <cell r="AS114">
            <v>32</v>
          </cell>
          <cell r="AT114">
            <v>0</v>
          </cell>
          <cell r="AU114">
            <v>0</v>
          </cell>
          <cell r="AV114">
            <v>0</v>
          </cell>
          <cell r="AW114">
            <v>40</v>
          </cell>
          <cell r="AX114">
            <v>72</v>
          </cell>
          <cell r="AY114">
            <v>174</v>
          </cell>
          <cell r="AZ114">
            <v>0</v>
          </cell>
          <cell r="BA114">
            <v>752</v>
          </cell>
          <cell r="BB114">
            <v>0</v>
          </cell>
          <cell r="BC114">
            <v>20</v>
          </cell>
          <cell r="BD114">
            <v>20</v>
          </cell>
          <cell r="BE114">
            <v>0</v>
          </cell>
          <cell r="BF114">
            <v>0</v>
          </cell>
          <cell r="BG114">
            <v>0</v>
          </cell>
          <cell r="BH114">
            <v>0</v>
          </cell>
          <cell r="BI114">
            <v>0</v>
          </cell>
          <cell r="BJ114">
            <v>0</v>
          </cell>
          <cell r="BK114">
            <v>0</v>
          </cell>
          <cell r="BL114">
            <v>0</v>
          </cell>
          <cell r="BM114">
            <v>0</v>
          </cell>
          <cell r="BN114">
            <v>190</v>
          </cell>
          <cell r="BO114">
            <v>190</v>
          </cell>
          <cell r="BP114">
            <v>0</v>
          </cell>
          <cell r="BQ114">
            <v>9</v>
          </cell>
          <cell r="BR114">
            <v>2</v>
          </cell>
          <cell r="BS114">
            <v>0</v>
          </cell>
          <cell r="BT114">
            <v>0</v>
          </cell>
          <cell r="BU114">
            <v>5</v>
          </cell>
          <cell r="BV114">
            <v>0</v>
          </cell>
          <cell r="BW114">
            <v>0</v>
          </cell>
          <cell r="BX114">
            <v>0</v>
          </cell>
          <cell r="BY114">
            <v>0</v>
          </cell>
          <cell r="BZ114">
            <v>0</v>
          </cell>
          <cell r="CA114">
            <v>0</v>
          </cell>
          <cell r="CB114">
            <v>226</v>
          </cell>
          <cell r="CC114">
            <v>0</v>
          </cell>
          <cell r="CD114">
            <v>0</v>
          </cell>
          <cell r="CE114">
            <v>0</v>
          </cell>
          <cell r="CF114">
            <v>0</v>
          </cell>
          <cell r="CG114">
            <v>0</v>
          </cell>
          <cell r="CH114">
            <v>0</v>
          </cell>
          <cell r="CI114">
            <v>0</v>
          </cell>
          <cell r="CJ114">
            <v>140</v>
          </cell>
          <cell r="CK114">
            <v>0</v>
          </cell>
          <cell r="CL114">
            <v>0</v>
          </cell>
          <cell r="CM114">
            <v>0</v>
          </cell>
          <cell r="CN114">
            <v>0</v>
          </cell>
          <cell r="CO114">
            <v>0</v>
          </cell>
          <cell r="CP114">
            <v>0</v>
          </cell>
          <cell r="CQ114">
            <v>140</v>
          </cell>
          <cell r="CR114">
            <v>366</v>
          </cell>
          <cell r="CS114">
            <v>0</v>
          </cell>
          <cell r="CT114">
            <v>100</v>
          </cell>
          <cell r="CU114">
            <v>0</v>
          </cell>
          <cell r="CV114">
            <v>11</v>
          </cell>
          <cell r="CW114">
            <v>0</v>
          </cell>
          <cell r="CX114">
            <v>0</v>
          </cell>
          <cell r="CY114">
            <v>0</v>
          </cell>
          <cell r="CZ114">
            <v>0</v>
          </cell>
          <cell r="DA114">
            <v>0</v>
          </cell>
          <cell r="DB114">
            <v>0</v>
          </cell>
          <cell r="DC114">
            <v>0</v>
          </cell>
          <cell r="DD114">
            <v>0</v>
          </cell>
          <cell r="DE114">
            <v>275</v>
          </cell>
          <cell r="DF114">
            <v>275</v>
          </cell>
          <cell r="DG114">
            <v>0</v>
          </cell>
          <cell r="DH114">
            <v>386</v>
          </cell>
          <cell r="DI114">
            <v>752</v>
          </cell>
          <cell r="DJ114">
            <v>0</v>
          </cell>
          <cell r="DK114">
            <v>0</v>
          </cell>
          <cell r="DL114">
            <v>100</v>
          </cell>
          <cell r="DM114">
            <v>0</v>
          </cell>
          <cell r="DN114">
            <v>11</v>
          </cell>
          <cell r="DO114">
            <v>275</v>
          </cell>
          <cell r="DP114">
            <v>0</v>
          </cell>
          <cell r="DQ114">
            <v>6</v>
          </cell>
          <cell r="DR114">
            <v>0</v>
          </cell>
          <cell r="DS114">
            <v>0</v>
          </cell>
          <cell r="DT114">
            <v>70</v>
          </cell>
          <cell r="DU114">
            <v>0</v>
          </cell>
          <cell r="DV114">
            <v>24</v>
          </cell>
          <cell r="DW114">
            <v>2</v>
          </cell>
          <cell r="DX114">
            <v>0</v>
          </cell>
          <cell r="DY114">
            <v>0</v>
          </cell>
          <cell r="DZ114">
            <v>0</v>
          </cell>
          <cell r="EA114">
            <v>0</v>
          </cell>
          <cell r="EB114">
            <v>0</v>
          </cell>
          <cell r="EC114">
            <v>0</v>
          </cell>
          <cell r="ED114">
            <v>0</v>
          </cell>
          <cell r="EE114">
            <v>0</v>
          </cell>
          <cell r="EF114">
            <v>0</v>
          </cell>
          <cell r="EG114">
            <v>0</v>
          </cell>
          <cell r="EH114">
            <v>0</v>
          </cell>
          <cell r="EI114">
            <v>0</v>
          </cell>
          <cell r="EJ114">
            <v>0</v>
          </cell>
          <cell r="EK114">
            <v>0</v>
          </cell>
          <cell r="EL114">
            <v>0</v>
          </cell>
          <cell r="EM114">
            <v>0</v>
          </cell>
          <cell r="EN114">
            <v>0</v>
          </cell>
          <cell r="EO114">
            <v>0</v>
          </cell>
          <cell r="EP114">
            <v>0</v>
          </cell>
          <cell r="EQ114">
            <v>0</v>
          </cell>
          <cell r="ER114">
            <v>0</v>
          </cell>
          <cell r="ES114">
            <v>0</v>
          </cell>
          <cell r="ET114">
            <v>0</v>
          </cell>
          <cell r="EU114">
            <v>0</v>
          </cell>
          <cell r="EV114">
            <v>0</v>
          </cell>
          <cell r="EW114">
            <v>0</v>
          </cell>
          <cell r="EX114" t="str">
            <v>D</v>
          </cell>
          <cell r="EY114" t="str">
            <v>Computer Systems Group</v>
          </cell>
          <cell r="EZ114">
            <v>1</v>
          </cell>
          <cell r="FA114">
            <v>1</v>
          </cell>
          <cell r="FB114">
            <v>0</v>
          </cell>
          <cell r="FC114">
            <v>0</v>
          </cell>
          <cell r="FD114">
            <v>0</v>
          </cell>
          <cell r="FE114">
            <v>0</v>
          </cell>
          <cell r="FH114">
            <v>384</v>
          </cell>
          <cell r="FI114">
            <v>13</v>
          </cell>
          <cell r="FJ114">
            <v>4</v>
          </cell>
          <cell r="FK114">
            <v>4</v>
          </cell>
          <cell r="FL114">
            <v>4</v>
          </cell>
          <cell r="FM114">
            <v>445</v>
          </cell>
          <cell r="FN114">
            <v>40</v>
          </cell>
          <cell r="FO114">
            <v>31</v>
          </cell>
          <cell r="FP114">
            <v>31</v>
          </cell>
          <cell r="FQ114">
            <v>16</v>
          </cell>
          <cell r="FR114">
            <v>0</v>
          </cell>
          <cell r="FS114">
            <v>384</v>
          </cell>
          <cell r="FT114">
            <v>0</v>
          </cell>
          <cell r="FU114">
            <v>445</v>
          </cell>
        </row>
        <row r="115">
          <cell r="A115" t="str">
            <v>01760</v>
          </cell>
          <cell r="B115" t="str">
            <v>ＬＳＩテク</v>
          </cell>
          <cell r="C115" t="str">
            <v>富士通エルエスアイテクノロジ(株)</v>
          </cell>
          <cell r="D115" t="str">
            <v>Fujitsu LSI Technology Ltd.</v>
          </cell>
          <cell r="E115">
            <v>7</v>
          </cell>
          <cell r="F115">
            <v>0</v>
          </cell>
          <cell r="G115">
            <v>7</v>
          </cell>
          <cell r="H115">
            <v>87</v>
          </cell>
          <cell r="I115">
            <v>0</v>
          </cell>
          <cell r="J115">
            <v>2255</v>
          </cell>
          <cell r="K115">
            <v>-4</v>
          </cell>
          <cell r="L115">
            <v>0</v>
          </cell>
          <cell r="M115">
            <v>0</v>
          </cell>
          <cell r="N115">
            <v>0</v>
          </cell>
          <cell r="O115">
            <v>0</v>
          </cell>
          <cell r="P115">
            <v>0</v>
          </cell>
          <cell r="Q115">
            <v>0</v>
          </cell>
          <cell r="R115">
            <v>0</v>
          </cell>
          <cell r="S115">
            <v>0</v>
          </cell>
          <cell r="T115">
            <v>0</v>
          </cell>
          <cell r="U115">
            <v>1</v>
          </cell>
          <cell r="V115">
            <v>30</v>
          </cell>
          <cell r="W115">
            <v>166</v>
          </cell>
          <cell r="X115">
            <v>0</v>
          </cell>
          <cell r="Y115">
            <v>0</v>
          </cell>
          <cell r="Z115">
            <v>196</v>
          </cell>
          <cell r="AA115">
            <v>0</v>
          </cell>
          <cell r="AB115">
            <v>0</v>
          </cell>
          <cell r="AC115">
            <v>185</v>
          </cell>
          <cell r="AD115">
            <v>2727</v>
          </cell>
          <cell r="AE115">
            <v>10</v>
          </cell>
          <cell r="AF115">
            <v>0</v>
          </cell>
          <cell r="AG115">
            <v>0</v>
          </cell>
          <cell r="AH115">
            <v>51</v>
          </cell>
          <cell r="AI115">
            <v>0</v>
          </cell>
          <cell r="AJ115">
            <v>0</v>
          </cell>
          <cell r="AK115">
            <v>61</v>
          </cell>
          <cell r="AL115">
            <v>36</v>
          </cell>
          <cell r="AM115">
            <v>0</v>
          </cell>
          <cell r="AN115">
            <v>5</v>
          </cell>
          <cell r="AO115">
            <v>0</v>
          </cell>
          <cell r="AP115">
            <v>1</v>
          </cell>
          <cell r="AQ115">
            <v>0</v>
          </cell>
          <cell r="AR115">
            <v>0</v>
          </cell>
          <cell r="AS115">
            <v>77</v>
          </cell>
          <cell r="AT115">
            <v>0</v>
          </cell>
          <cell r="AU115">
            <v>0</v>
          </cell>
          <cell r="AV115">
            <v>0</v>
          </cell>
          <cell r="AW115">
            <v>114</v>
          </cell>
          <cell r="AX115">
            <v>197</v>
          </cell>
          <cell r="AY115">
            <v>294</v>
          </cell>
          <cell r="AZ115">
            <v>0</v>
          </cell>
          <cell r="BA115">
            <v>3021</v>
          </cell>
          <cell r="BB115">
            <v>0</v>
          </cell>
          <cell r="BC115">
            <v>807</v>
          </cell>
          <cell r="BD115">
            <v>1</v>
          </cell>
          <cell r="BE115">
            <v>806</v>
          </cell>
          <cell r="BF115">
            <v>0</v>
          </cell>
          <cell r="BG115">
            <v>0</v>
          </cell>
          <cell r="BH115">
            <v>0</v>
          </cell>
          <cell r="BI115">
            <v>0</v>
          </cell>
          <cell r="BJ115">
            <v>0</v>
          </cell>
          <cell r="BK115">
            <v>0</v>
          </cell>
          <cell r="BL115">
            <v>85</v>
          </cell>
          <cell r="BM115">
            <v>0</v>
          </cell>
          <cell r="BN115">
            <v>792</v>
          </cell>
          <cell r="BO115">
            <v>707</v>
          </cell>
          <cell r="BP115">
            <v>0</v>
          </cell>
          <cell r="BQ115">
            <v>-38</v>
          </cell>
          <cell r="BR115">
            <v>5</v>
          </cell>
          <cell r="BS115">
            <v>0</v>
          </cell>
          <cell r="BT115">
            <v>11</v>
          </cell>
          <cell r="BU115">
            <v>0</v>
          </cell>
          <cell r="BV115">
            <v>22</v>
          </cell>
          <cell r="BW115">
            <v>0</v>
          </cell>
          <cell r="BX115">
            <v>0</v>
          </cell>
          <cell r="BY115">
            <v>0</v>
          </cell>
          <cell r="BZ115">
            <v>0</v>
          </cell>
          <cell r="CA115">
            <v>0</v>
          </cell>
          <cell r="CB115">
            <v>1599</v>
          </cell>
          <cell r="CC115">
            <v>0</v>
          </cell>
          <cell r="CD115">
            <v>0</v>
          </cell>
          <cell r="CE115">
            <v>0</v>
          </cell>
          <cell r="CF115">
            <v>0</v>
          </cell>
          <cell r="CG115">
            <v>0</v>
          </cell>
          <cell r="CH115">
            <v>0</v>
          </cell>
          <cell r="CI115">
            <v>0</v>
          </cell>
          <cell r="CJ115">
            <v>375</v>
          </cell>
          <cell r="CK115">
            <v>0</v>
          </cell>
          <cell r="CL115">
            <v>0</v>
          </cell>
          <cell r="CM115">
            <v>0</v>
          </cell>
          <cell r="CN115">
            <v>0</v>
          </cell>
          <cell r="CO115">
            <v>0</v>
          </cell>
          <cell r="CP115">
            <v>0</v>
          </cell>
          <cell r="CQ115">
            <v>375</v>
          </cell>
          <cell r="CR115">
            <v>1974</v>
          </cell>
          <cell r="CS115">
            <v>0</v>
          </cell>
          <cell r="CT115">
            <v>200</v>
          </cell>
          <cell r="CU115">
            <v>0</v>
          </cell>
          <cell r="CV115">
            <v>50</v>
          </cell>
          <cell r="CW115">
            <v>0</v>
          </cell>
          <cell r="CX115">
            <v>0</v>
          </cell>
          <cell r="CY115">
            <v>0</v>
          </cell>
          <cell r="CZ115">
            <v>0</v>
          </cell>
          <cell r="DA115">
            <v>0</v>
          </cell>
          <cell r="DB115">
            <v>0</v>
          </cell>
          <cell r="DC115">
            <v>0</v>
          </cell>
          <cell r="DD115">
            <v>0</v>
          </cell>
          <cell r="DE115">
            <v>797</v>
          </cell>
          <cell r="DF115">
            <v>797</v>
          </cell>
          <cell r="DG115">
            <v>0</v>
          </cell>
          <cell r="DH115">
            <v>1047</v>
          </cell>
          <cell r="DI115">
            <v>3021</v>
          </cell>
          <cell r="DJ115">
            <v>0</v>
          </cell>
          <cell r="DK115">
            <v>0</v>
          </cell>
          <cell r="DL115">
            <v>200</v>
          </cell>
          <cell r="DM115">
            <v>0</v>
          </cell>
          <cell r="DN115">
            <v>50</v>
          </cell>
          <cell r="DO115">
            <v>797</v>
          </cell>
          <cell r="DP115">
            <v>0</v>
          </cell>
          <cell r="DQ115">
            <v>10</v>
          </cell>
          <cell r="DR115">
            <v>0</v>
          </cell>
          <cell r="DS115">
            <v>0</v>
          </cell>
          <cell r="DT115">
            <v>51</v>
          </cell>
          <cell r="DU115">
            <v>0</v>
          </cell>
          <cell r="DV115">
            <v>35</v>
          </cell>
          <cell r="DW115">
            <v>1</v>
          </cell>
          <cell r="DX115">
            <v>0</v>
          </cell>
          <cell r="DY115">
            <v>0</v>
          </cell>
          <cell r="DZ115">
            <v>0</v>
          </cell>
          <cell r="EA115">
            <v>0</v>
          </cell>
          <cell r="EB115">
            <v>0</v>
          </cell>
          <cell r="EC115">
            <v>0</v>
          </cell>
          <cell r="ED115">
            <v>0</v>
          </cell>
          <cell r="EE115">
            <v>29</v>
          </cell>
          <cell r="EF115">
            <v>0</v>
          </cell>
          <cell r="EG115">
            <v>0</v>
          </cell>
          <cell r="EH115">
            <v>0</v>
          </cell>
          <cell r="EI115">
            <v>0</v>
          </cell>
          <cell r="EJ115">
            <v>0</v>
          </cell>
          <cell r="EK115">
            <v>0</v>
          </cell>
          <cell r="EL115">
            <v>0</v>
          </cell>
          <cell r="EM115">
            <v>0</v>
          </cell>
          <cell r="EN115">
            <v>0</v>
          </cell>
          <cell r="EO115">
            <v>0</v>
          </cell>
          <cell r="EP115">
            <v>1</v>
          </cell>
          <cell r="EQ115">
            <v>0</v>
          </cell>
          <cell r="ER115">
            <v>0</v>
          </cell>
          <cell r="ES115">
            <v>0</v>
          </cell>
          <cell r="ET115">
            <v>0</v>
          </cell>
          <cell r="EU115">
            <v>5</v>
          </cell>
          <cell r="EV115">
            <v>0</v>
          </cell>
          <cell r="EW115">
            <v>0</v>
          </cell>
          <cell r="EX115" t="str">
            <v>P</v>
          </cell>
          <cell r="EY115" t="str">
            <v>Electronic Devices Group</v>
          </cell>
          <cell r="EZ115">
            <v>1</v>
          </cell>
          <cell r="FA115">
            <v>1</v>
          </cell>
          <cell r="FB115">
            <v>0</v>
          </cell>
          <cell r="FC115">
            <v>0</v>
          </cell>
          <cell r="FD115">
            <v>0</v>
          </cell>
          <cell r="FE115">
            <v>0</v>
          </cell>
          <cell r="FH115">
            <v>1095</v>
          </cell>
          <cell r="FI115">
            <v>-121</v>
          </cell>
          <cell r="FJ115">
            <v>-141</v>
          </cell>
          <cell r="FK115">
            <v>-141</v>
          </cell>
          <cell r="FL115">
            <v>-90</v>
          </cell>
          <cell r="FM115">
            <v>2414</v>
          </cell>
          <cell r="FN115">
            <v>97</v>
          </cell>
          <cell r="FO115">
            <v>75</v>
          </cell>
          <cell r="FP115">
            <v>75</v>
          </cell>
          <cell r="FQ115">
            <v>47</v>
          </cell>
          <cell r="FR115">
            <v>156</v>
          </cell>
          <cell r="FS115">
            <v>939</v>
          </cell>
          <cell r="FT115">
            <v>295</v>
          </cell>
          <cell r="FU115">
            <v>2119</v>
          </cell>
        </row>
        <row r="116">
          <cell r="A116" t="str">
            <v>01790</v>
          </cell>
          <cell r="B116" t="str">
            <v>FNETS</v>
          </cell>
          <cell r="C116" t="str">
            <v>富士通ネットワークソリューションズ</v>
          </cell>
          <cell r="D116" t="str">
            <v>Fujitsu Network Solutions Ltd.</v>
          </cell>
          <cell r="E116">
            <v>1183</v>
          </cell>
          <cell r="F116">
            <v>0</v>
          </cell>
          <cell r="G116">
            <v>1183</v>
          </cell>
          <cell r="H116">
            <v>8932</v>
          </cell>
          <cell r="I116">
            <v>614</v>
          </cell>
          <cell r="J116">
            <v>39667</v>
          </cell>
          <cell r="K116">
            <v>-86</v>
          </cell>
          <cell r="L116">
            <v>0</v>
          </cell>
          <cell r="M116">
            <v>0</v>
          </cell>
          <cell r="N116">
            <v>0</v>
          </cell>
          <cell r="O116">
            <v>0</v>
          </cell>
          <cell r="P116">
            <v>0</v>
          </cell>
          <cell r="Q116">
            <v>68</v>
          </cell>
          <cell r="R116">
            <v>0</v>
          </cell>
          <cell r="S116">
            <v>422</v>
          </cell>
          <cell r="T116">
            <v>422</v>
          </cell>
          <cell r="U116">
            <v>159</v>
          </cell>
          <cell r="V116">
            <v>51</v>
          </cell>
          <cell r="W116">
            <v>2132</v>
          </cell>
          <cell r="X116">
            <v>227</v>
          </cell>
          <cell r="Y116">
            <v>2</v>
          </cell>
          <cell r="Z116">
            <v>2412</v>
          </cell>
          <cell r="AA116">
            <v>0</v>
          </cell>
          <cell r="AB116">
            <v>0</v>
          </cell>
          <cell r="AC116">
            <v>623</v>
          </cell>
          <cell r="AD116">
            <v>53994</v>
          </cell>
          <cell r="AE116">
            <v>137</v>
          </cell>
          <cell r="AF116">
            <v>0</v>
          </cell>
          <cell r="AG116">
            <v>1</v>
          </cell>
          <cell r="AH116">
            <v>471</v>
          </cell>
          <cell r="AI116">
            <v>0</v>
          </cell>
          <cell r="AJ116">
            <v>417</v>
          </cell>
          <cell r="AK116">
            <v>1026</v>
          </cell>
          <cell r="AL116">
            <v>855</v>
          </cell>
          <cell r="AM116">
            <v>0</v>
          </cell>
          <cell r="AN116">
            <v>555</v>
          </cell>
          <cell r="AO116">
            <v>0</v>
          </cell>
          <cell r="AP116">
            <v>33</v>
          </cell>
          <cell r="AQ116">
            <v>45</v>
          </cell>
          <cell r="AR116">
            <v>0</v>
          </cell>
          <cell r="AS116">
            <v>1376</v>
          </cell>
          <cell r="AT116">
            <v>-80</v>
          </cell>
          <cell r="AU116">
            <v>0</v>
          </cell>
          <cell r="AV116">
            <v>0</v>
          </cell>
          <cell r="AW116">
            <v>751</v>
          </cell>
          <cell r="AX116">
            <v>2680</v>
          </cell>
          <cell r="AY116">
            <v>4561</v>
          </cell>
          <cell r="AZ116">
            <v>0</v>
          </cell>
          <cell r="BA116">
            <v>58555</v>
          </cell>
          <cell r="BB116">
            <v>1322</v>
          </cell>
          <cell r="BC116">
            <v>27439</v>
          </cell>
          <cell r="BD116">
            <v>0</v>
          </cell>
          <cell r="BE116">
            <v>27439</v>
          </cell>
          <cell r="BF116">
            <v>0</v>
          </cell>
          <cell r="BG116">
            <v>0</v>
          </cell>
          <cell r="BH116">
            <v>0</v>
          </cell>
          <cell r="BI116">
            <v>0</v>
          </cell>
          <cell r="BJ116">
            <v>0</v>
          </cell>
          <cell r="BK116">
            <v>0</v>
          </cell>
          <cell r="BL116">
            <v>610</v>
          </cell>
          <cell r="BM116">
            <v>0</v>
          </cell>
          <cell r="BN116">
            <v>4907</v>
          </cell>
          <cell r="BO116">
            <v>4297</v>
          </cell>
          <cell r="BP116">
            <v>0</v>
          </cell>
          <cell r="BQ116">
            <v>747</v>
          </cell>
          <cell r="BR116">
            <v>31</v>
          </cell>
          <cell r="BS116">
            <v>337</v>
          </cell>
          <cell r="BT116">
            <v>528</v>
          </cell>
          <cell r="BU116">
            <v>0</v>
          </cell>
          <cell r="BV116">
            <v>9</v>
          </cell>
          <cell r="BW116">
            <v>0</v>
          </cell>
          <cell r="BX116">
            <v>5</v>
          </cell>
          <cell r="BY116">
            <v>0</v>
          </cell>
          <cell r="BZ116">
            <v>0</v>
          </cell>
          <cell r="CA116">
            <v>0</v>
          </cell>
          <cell r="CB116">
            <v>35325</v>
          </cell>
          <cell r="CC116">
            <v>0</v>
          </cell>
          <cell r="CD116">
            <v>0</v>
          </cell>
          <cell r="CE116">
            <v>0</v>
          </cell>
          <cell r="CF116">
            <v>0</v>
          </cell>
          <cell r="CG116">
            <v>0</v>
          </cell>
          <cell r="CH116">
            <v>0</v>
          </cell>
          <cell r="CI116">
            <v>0</v>
          </cell>
          <cell r="CJ116">
            <v>2235</v>
          </cell>
          <cell r="CK116">
            <v>139</v>
          </cell>
          <cell r="CL116">
            <v>0</v>
          </cell>
          <cell r="CM116">
            <v>0</v>
          </cell>
          <cell r="CN116">
            <v>0</v>
          </cell>
          <cell r="CO116">
            <v>0</v>
          </cell>
          <cell r="CP116">
            <v>0</v>
          </cell>
          <cell r="CQ116">
            <v>2374</v>
          </cell>
          <cell r="CR116">
            <v>37699</v>
          </cell>
          <cell r="CS116">
            <v>0</v>
          </cell>
          <cell r="CT116">
            <v>3942</v>
          </cell>
          <cell r="CU116">
            <v>3635</v>
          </cell>
          <cell r="CV116">
            <v>423</v>
          </cell>
          <cell r="CW116">
            <v>0</v>
          </cell>
          <cell r="CX116">
            <v>0</v>
          </cell>
          <cell r="CY116">
            <v>0</v>
          </cell>
          <cell r="CZ116">
            <v>0</v>
          </cell>
          <cell r="DA116">
            <v>0</v>
          </cell>
          <cell r="DB116">
            <v>0</v>
          </cell>
          <cell r="DC116">
            <v>0</v>
          </cell>
          <cell r="DD116">
            <v>0</v>
          </cell>
          <cell r="DE116">
            <v>12856</v>
          </cell>
          <cell r="DF116">
            <v>12856</v>
          </cell>
          <cell r="DG116">
            <v>0</v>
          </cell>
          <cell r="DH116">
            <v>20856</v>
          </cell>
          <cell r="DI116">
            <v>58555</v>
          </cell>
          <cell r="DJ116">
            <v>0</v>
          </cell>
          <cell r="DK116">
            <v>0</v>
          </cell>
          <cell r="DL116">
            <v>3942</v>
          </cell>
          <cell r="DM116">
            <v>3635</v>
          </cell>
          <cell r="DN116">
            <v>423</v>
          </cell>
          <cell r="DO116">
            <v>12856</v>
          </cell>
          <cell r="DP116">
            <v>0</v>
          </cell>
          <cell r="DQ116">
            <v>137</v>
          </cell>
          <cell r="DR116">
            <v>1</v>
          </cell>
          <cell r="DS116">
            <v>0</v>
          </cell>
          <cell r="DT116">
            <v>471</v>
          </cell>
          <cell r="DU116">
            <v>417</v>
          </cell>
          <cell r="DV116">
            <v>809</v>
          </cell>
          <cell r="DW116">
            <v>46</v>
          </cell>
          <cell r="DX116">
            <v>0</v>
          </cell>
          <cell r="DY116">
            <v>0</v>
          </cell>
          <cell r="DZ116">
            <v>0</v>
          </cell>
          <cell r="EA116">
            <v>0</v>
          </cell>
          <cell r="EB116">
            <v>0</v>
          </cell>
          <cell r="EC116">
            <v>0</v>
          </cell>
          <cell r="ED116">
            <v>0</v>
          </cell>
          <cell r="EE116">
            <v>51</v>
          </cell>
          <cell r="EF116">
            <v>21</v>
          </cell>
          <cell r="EG116">
            <v>0</v>
          </cell>
          <cell r="EH116">
            <v>0</v>
          </cell>
          <cell r="EI116">
            <v>0</v>
          </cell>
          <cell r="EJ116">
            <v>0</v>
          </cell>
          <cell r="EK116">
            <v>0</v>
          </cell>
          <cell r="EL116">
            <v>0</v>
          </cell>
          <cell r="EM116">
            <v>0</v>
          </cell>
          <cell r="EN116">
            <v>0</v>
          </cell>
          <cell r="EO116">
            <v>0</v>
          </cell>
          <cell r="EP116">
            <v>33</v>
          </cell>
          <cell r="EQ116">
            <v>0</v>
          </cell>
          <cell r="ER116">
            <v>0</v>
          </cell>
          <cell r="ES116">
            <v>0</v>
          </cell>
          <cell r="ET116">
            <v>0</v>
          </cell>
          <cell r="EU116">
            <v>555</v>
          </cell>
          <cell r="EV116">
            <v>0</v>
          </cell>
          <cell r="EW116">
            <v>0</v>
          </cell>
          <cell r="EX116" t="str">
            <v>N</v>
          </cell>
          <cell r="EY116" t="str">
            <v>System Support Group</v>
          </cell>
          <cell r="EZ116">
            <v>1</v>
          </cell>
          <cell r="FA116">
            <v>1</v>
          </cell>
          <cell r="FB116">
            <v>0</v>
          </cell>
          <cell r="FC116">
            <v>0</v>
          </cell>
          <cell r="FD116">
            <v>0</v>
          </cell>
          <cell r="FE116">
            <v>0</v>
          </cell>
          <cell r="FH116">
            <v>11627</v>
          </cell>
          <cell r="FI116">
            <v>-814</v>
          </cell>
          <cell r="FJ116">
            <v>-1026</v>
          </cell>
          <cell r="FK116">
            <v>-996</v>
          </cell>
          <cell r="FL116">
            <v>-555</v>
          </cell>
          <cell r="FM116">
            <v>27123</v>
          </cell>
          <cell r="FN116">
            <v>1783</v>
          </cell>
          <cell r="FO116">
            <v>1584</v>
          </cell>
          <cell r="FP116">
            <v>1583</v>
          </cell>
          <cell r="FQ116">
            <v>885</v>
          </cell>
          <cell r="FR116">
            <v>4460</v>
          </cell>
          <cell r="FS116">
            <v>7167</v>
          </cell>
          <cell r="FT116">
            <v>10504</v>
          </cell>
          <cell r="FU116">
            <v>16619</v>
          </cell>
        </row>
        <row r="117">
          <cell r="A117" t="str">
            <v>01800</v>
          </cell>
          <cell r="B117" t="str">
            <v>ＦＳＡＳ</v>
          </cell>
          <cell r="C117" t="str">
            <v>富士通サポートアンドサービス(株)</v>
          </cell>
          <cell r="D117" t="str">
            <v>Fujitsu Support And Service Ltd.</v>
          </cell>
          <cell r="E117">
            <v>2576</v>
          </cell>
          <cell r="F117">
            <v>0</v>
          </cell>
          <cell r="G117">
            <v>2576</v>
          </cell>
          <cell r="H117">
            <v>20653</v>
          </cell>
          <cell r="I117">
            <v>1551</v>
          </cell>
          <cell r="J117">
            <v>61318</v>
          </cell>
          <cell r="K117">
            <v>-55</v>
          </cell>
          <cell r="L117">
            <v>499</v>
          </cell>
          <cell r="M117">
            <v>0</v>
          </cell>
          <cell r="N117">
            <v>499</v>
          </cell>
          <cell r="O117">
            <v>0</v>
          </cell>
          <cell r="P117">
            <v>50</v>
          </cell>
          <cell r="Q117">
            <v>347</v>
          </cell>
          <cell r="R117">
            <v>0</v>
          </cell>
          <cell r="S117">
            <v>1167</v>
          </cell>
          <cell r="T117">
            <v>1167</v>
          </cell>
          <cell r="U117">
            <v>2</v>
          </cell>
          <cell r="V117">
            <v>248</v>
          </cell>
          <cell r="W117">
            <v>5011</v>
          </cell>
          <cell r="X117">
            <v>317</v>
          </cell>
          <cell r="Y117">
            <v>26</v>
          </cell>
          <cell r="Z117">
            <v>5602</v>
          </cell>
          <cell r="AA117">
            <v>0</v>
          </cell>
          <cell r="AB117">
            <v>0</v>
          </cell>
          <cell r="AC117">
            <v>1488</v>
          </cell>
          <cell r="AD117">
            <v>95198</v>
          </cell>
          <cell r="AE117">
            <v>883</v>
          </cell>
          <cell r="AF117">
            <v>3</v>
          </cell>
          <cell r="AG117">
            <v>0</v>
          </cell>
          <cell r="AH117">
            <v>790</v>
          </cell>
          <cell r="AI117">
            <v>1359</v>
          </cell>
          <cell r="AJ117">
            <v>0</v>
          </cell>
          <cell r="AK117">
            <v>3035</v>
          </cell>
          <cell r="AL117">
            <v>2228</v>
          </cell>
          <cell r="AM117">
            <v>0</v>
          </cell>
          <cell r="AN117">
            <v>1360</v>
          </cell>
          <cell r="AO117">
            <v>0</v>
          </cell>
          <cell r="AP117">
            <v>51</v>
          </cell>
          <cell r="AQ117">
            <v>226</v>
          </cell>
          <cell r="AR117">
            <v>0</v>
          </cell>
          <cell r="AS117">
            <v>4572</v>
          </cell>
          <cell r="AT117">
            <v>-318</v>
          </cell>
          <cell r="AU117">
            <v>0</v>
          </cell>
          <cell r="AV117">
            <v>0</v>
          </cell>
          <cell r="AW117">
            <v>2067</v>
          </cell>
          <cell r="AX117">
            <v>7958</v>
          </cell>
          <cell r="AY117">
            <v>13221</v>
          </cell>
          <cell r="AZ117">
            <v>0</v>
          </cell>
          <cell r="BA117">
            <v>108419</v>
          </cell>
          <cell r="BB117">
            <v>0</v>
          </cell>
          <cell r="BC117">
            <v>44815</v>
          </cell>
          <cell r="BD117">
            <v>0</v>
          </cell>
          <cell r="BE117">
            <v>44815</v>
          </cell>
          <cell r="BF117">
            <v>0</v>
          </cell>
          <cell r="BG117">
            <v>0</v>
          </cell>
          <cell r="BH117">
            <v>0</v>
          </cell>
          <cell r="BI117">
            <v>0</v>
          </cell>
          <cell r="BJ117">
            <v>0</v>
          </cell>
          <cell r="BK117">
            <v>0</v>
          </cell>
          <cell r="BL117">
            <v>1359</v>
          </cell>
          <cell r="BM117">
            <v>0</v>
          </cell>
          <cell r="BN117">
            <v>9641</v>
          </cell>
          <cell r="BO117">
            <v>8282</v>
          </cell>
          <cell r="BP117">
            <v>0</v>
          </cell>
          <cell r="BQ117">
            <v>1830</v>
          </cell>
          <cell r="BR117">
            <v>100</v>
          </cell>
          <cell r="BS117">
            <v>855</v>
          </cell>
          <cell r="BT117">
            <v>266</v>
          </cell>
          <cell r="BU117">
            <v>207</v>
          </cell>
          <cell r="BV117">
            <v>2</v>
          </cell>
          <cell r="BW117">
            <v>0</v>
          </cell>
          <cell r="BX117">
            <v>0</v>
          </cell>
          <cell r="BY117">
            <v>0</v>
          </cell>
          <cell r="BZ117">
            <v>0</v>
          </cell>
          <cell r="CA117">
            <v>4</v>
          </cell>
          <cell r="CB117">
            <v>57720</v>
          </cell>
          <cell r="CC117">
            <v>0</v>
          </cell>
          <cell r="CD117">
            <v>0</v>
          </cell>
          <cell r="CE117">
            <v>0</v>
          </cell>
          <cell r="CF117">
            <v>0</v>
          </cell>
          <cell r="CG117">
            <v>0</v>
          </cell>
          <cell r="CH117">
            <v>261</v>
          </cell>
          <cell r="CI117">
            <v>0</v>
          </cell>
          <cell r="CJ117">
            <v>5736</v>
          </cell>
          <cell r="CK117">
            <v>220</v>
          </cell>
          <cell r="CL117">
            <v>0</v>
          </cell>
          <cell r="CM117">
            <v>0</v>
          </cell>
          <cell r="CN117">
            <v>35</v>
          </cell>
          <cell r="CO117">
            <v>0</v>
          </cell>
          <cell r="CP117">
            <v>0</v>
          </cell>
          <cell r="CQ117">
            <v>6252</v>
          </cell>
          <cell r="CR117">
            <v>63972</v>
          </cell>
          <cell r="CS117">
            <v>0</v>
          </cell>
          <cell r="CT117">
            <v>9402</v>
          </cell>
          <cell r="CU117">
            <v>11345</v>
          </cell>
          <cell r="CV117">
            <v>500</v>
          </cell>
          <cell r="CW117">
            <v>0</v>
          </cell>
          <cell r="CX117">
            <v>0</v>
          </cell>
          <cell r="CY117">
            <v>0</v>
          </cell>
          <cell r="CZ117">
            <v>0</v>
          </cell>
          <cell r="DA117">
            <v>0</v>
          </cell>
          <cell r="DB117">
            <v>0</v>
          </cell>
          <cell r="DC117">
            <v>0</v>
          </cell>
          <cell r="DD117">
            <v>0</v>
          </cell>
          <cell r="DE117">
            <v>23188</v>
          </cell>
          <cell r="DF117">
            <v>23188</v>
          </cell>
          <cell r="DG117">
            <v>12</v>
          </cell>
          <cell r="DH117">
            <v>44447</v>
          </cell>
          <cell r="DI117">
            <v>108419</v>
          </cell>
          <cell r="DJ117">
            <v>0</v>
          </cell>
          <cell r="DK117">
            <v>0</v>
          </cell>
          <cell r="DL117">
            <v>9402</v>
          </cell>
          <cell r="DM117">
            <v>11345</v>
          </cell>
          <cell r="DN117">
            <v>500</v>
          </cell>
          <cell r="DO117">
            <v>23188</v>
          </cell>
          <cell r="DP117">
            <v>1359</v>
          </cell>
          <cell r="DQ117">
            <v>883</v>
          </cell>
          <cell r="DR117">
            <v>3</v>
          </cell>
          <cell r="DS117">
            <v>0</v>
          </cell>
          <cell r="DT117">
            <v>790</v>
          </cell>
          <cell r="DU117">
            <v>0</v>
          </cell>
          <cell r="DV117">
            <v>1946</v>
          </cell>
          <cell r="DW117">
            <v>282</v>
          </cell>
          <cell r="DX117">
            <v>0</v>
          </cell>
          <cell r="DY117">
            <v>0</v>
          </cell>
          <cell r="DZ117">
            <v>0</v>
          </cell>
          <cell r="EA117">
            <v>0</v>
          </cell>
          <cell r="EB117">
            <v>0</v>
          </cell>
          <cell r="EC117">
            <v>0</v>
          </cell>
          <cell r="ED117">
            <v>0</v>
          </cell>
          <cell r="EE117">
            <v>248</v>
          </cell>
          <cell r="EF117">
            <v>177</v>
          </cell>
          <cell r="EG117">
            <v>0</v>
          </cell>
          <cell r="EH117">
            <v>0</v>
          </cell>
          <cell r="EI117">
            <v>0</v>
          </cell>
          <cell r="EJ117">
            <v>0</v>
          </cell>
          <cell r="EK117">
            <v>0</v>
          </cell>
          <cell r="EL117">
            <v>0</v>
          </cell>
          <cell r="EM117">
            <v>0</v>
          </cell>
          <cell r="EN117">
            <v>50</v>
          </cell>
          <cell r="EO117">
            <v>0</v>
          </cell>
          <cell r="EP117">
            <v>51</v>
          </cell>
          <cell r="EQ117">
            <v>0</v>
          </cell>
          <cell r="ER117">
            <v>0</v>
          </cell>
          <cell r="ES117">
            <v>0</v>
          </cell>
          <cell r="ET117">
            <v>514</v>
          </cell>
          <cell r="EU117">
            <v>846</v>
          </cell>
          <cell r="EV117">
            <v>0</v>
          </cell>
          <cell r="EW117">
            <v>0</v>
          </cell>
          <cell r="EX117" t="str">
            <v>N</v>
          </cell>
          <cell r="EY117" t="str">
            <v>System Support Group</v>
          </cell>
          <cell r="EZ117">
            <v>0.56299999999999994</v>
          </cell>
          <cell r="FA117">
            <v>0.56230000000000002</v>
          </cell>
          <cell r="FB117">
            <v>0</v>
          </cell>
          <cell r="FC117">
            <v>0</v>
          </cell>
          <cell r="FD117">
            <v>0</v>
          </cell>
          <cell r="FE117">
            <v>0</v>
          </cell>
          <cell r="FH117">
            <v>39976</v>
          </cell>
          <cell r="FI117">
            <v>-492</v>
          </cell>
          <cell r="FJ117">
            <v>-847</v>
          </cell>
          <cell r="FK117">
            <v>-907</v>
          </cell>
          <cell r="FL117">
            <v>-493</v>
          </cell>
          <cell r="FM117">
            <v>65512</v>
          </cell>
          <cell r="FN117">
            <v>4866</v>
          </cell>
          <cell r="FO117">
            <v>4430</v>
          </cell>
          <cell r="FP117">
            <v>4370</v>
          </cell>
          <cell r="FQ117">
            <v>2394</v>
          </cell>
          <cell r="FR117">
            <v>22696</v>
          </cell>
          <cell r="FS117">
            <v>17280</v>
          </cell>
          <cell r="FT117">
            <v>40022</v>
          </cell>
          <cell r="FU117">
            <v>25490</v>
          </cell>
        </row>
        <row r="118">
          <cell r="A118" t="str">
            <v>01810</v>
          </cell>
          <cell r="B118" t="str">
            <v>青森システ</v>
          </cell>
          <cell r="C118" t="str">
            <v>(株)富士通青森システムエンジニアリング</v>
          </cell>
          <cell r="D118" t="str">
            <v>Fujitsu Aomori Systems Engineering Ltd.</v>
          </cell>
          <cell r="E118">
            <v>18</v>
          </cell>
          <cell r="F118">
            <v>0</v>
          </cell>
          <cell r="G118">
            <v>18</v>
          </cell>
          <cell r="H118">
            <v>259</v>
          </cell>
          <cell r="I118">
            <v>0</v>
          </cell>
          <cell r="J118">
            <v>1791</v>
          </cell>
          <cell r="K118">
            <v>-14</v>
          </cell>
          <cell r="L118">
            <v>0</v>
          </cell>
          <cell r="M118">
            <v>0</v>
          </cell>
          <cell r="N118">
            <v>0</v>
          </cell>
          <cell r="O118">
            <v>0</v>
          </cell>
          <cell r="P118">
            <v>0</v>
          </cell>
          <cell r="Q118">
            <v>0</v>
          </cell>
          <cell r="R118">
            <v>0</v>
          </cell>
          <cell r="S118">
            <v>2</v>
          </cell>
          <cell r="T118">
            <v>2</v>
          </cell>
          <cell r="U118">
            <v>4</v>
          </cell>
          <cell r="V118">
            <v>21</v>
          </cell>
          <cell r="W118">
            <v>60</v>
          </cell>
          <cell r="X118">
            <v>0</v>
          </cell>
          <cell r="Y118">
            <v>0</v>
          </cell>
          <cell r="Z118">
            <v>81</v>
          </cell>
          <cell r="AA118">
            <v>0</v>
          </cell>
          <cell r="AB118">
            <v>0</v>
          </cell>
          <cell r="AC118">
            <v>36</v>
          </cell>
          <cell r="AD118">
            <v>2177</v>
          </cell>
          <cell r="AE118">
            <v>6</v>
          </cell>
          <cell r="AF118">
            <v>0</v>
          </cell>
          <cell r="AG118">
            <v>0</v>
          </cell>
          <cell r="AH118">
            <v>145</v>
          </cell>
          <cell r="AI118">
            <v>0</v>
          </cell>
          <cell r="AJ118">
            <v>0</v>
          </cell>
          <cell r="AK118">
            <v>151</v>
          </cell>
          <cell r="AL118">
            <v>24</v>
          </cell>
          <cell r="AM118">
            <v>0</v>
          </cell>
          <cell r="AN118">
            <v>0</v>
          </cell>
          <cell r="AO118">
            <v>0</v>
          </cell>
          <cell r="AP118">
            <v>0</v>
          </cell>
          <cell r="AQ118">
            <v>0</v>
          </cell>
          <cell r="AR118">
            <v>0</v>
          </cell>
          <cell r="AS118">
            <v>9</v>
          </cell>
          <cell r="AT118">
            <v>0</v>
          </cell>
          <cell r="AU118">
            <v>0</v>
          </cell>
          <cell r="AV118">
            <v>0</v>
          </cell>
          <cell r="AW118">
            <v>84</v>
          </cell>
          <cell r="AX118">
            <v>93</v>
          </cell>
          <cell r="AY118">
            <v>268</v>
          </cell>
          <cell r="AZ118">
            <v>0</v>
          </cell>
          <cell r="BA118">
            <v>2445</v>
          </cell>
          <cell r="BB118">
            <v>0</v>
          </cell>
          <cell r="BC118">
            <v>1053</v>
          </cell>
          <cell r="BD118">
            <v>0</v>
          </cell>
          <cell r="BE118">
            <v>1053</v>
          </cell>
          <cell r="BF118">
            <v>0</v>
          </cell>
          <cell r="BG118">
            <v>0</v>
          </cell>
          <cell r="BH118">
            <v>0</v>
          </cell>
          <cell r="BI118">
            <v>0</v>
          </cell>
          <cell r="BJ118">
            <v>0</v>
          </cell>
          <cell r="BK118">
            <v>0</v>
          </cell>
          <cell r="BL118">
            <v>20</v>
          </cell>
          <cell r="BM118">
            <v>0</v>
          </cell>
          <cell r="BN118">
            <v>246</v>
          </cell>
          <cell r="BO118">
            <v>226</v>
          </cell>
          <cell r="BP118">
            <v>0</v>
          </cell>
          <cell r="BQ118">
            <v>63</v>
          </cell>
          <cell r="BR118">
            <v>17</v>
          </cell>
          <cell r="BS118">
            <v>1</v>
          </cell>
          <cell r="BT118">
            <v>7</v>
          </cell>
          <cell r="BU118">
            <v>0</v>
          </cell>
          <cell r="BV118">
            <v>0</v>
          </cell>
          <cell r="BW118">
            <v>0</v>
          </cell>
          <cell r="BX118">
            <v>0</v>
          </cell>
          <cell r="BY118">
            <v>0</v>
          </cell>
          <cell r="BZ118">
            <v>0</v>
          </cell>
          <cell r="CA118">
            <v>0</v>
          </cell>
          <cell r="CB118">
            <v>1387</v>
          </cell>
          <cell r="CC118">
            <v>0</v>
          </cell>
          <cell r="CD118">
            <v>0</v>
          </cell>
          <cell r="CE118">
            <v>0</v>
          </cell>
          <cell r="CF118">
            <v>0</v>
          </cell>
          <cell r="CG118">
            <v>0</v>
          </cell>
          <cell r="CH118">
            <v>0</v>
          </cell>
          <cell r="CI118">
            <v>0</v>
          </cell>
          <cell r="CJ118">
            <v>217</v>
          </cell>
          <cell r="CK118">
            <v>0</v>
          </cell>
          <cell r="CL118">
            <v>0</v>
          </cell>
          <cell r="CM118">
            <v>0</v>
          </cell>
          <cell r="CN118">
            <v>0</v>
          </cell>
          <cell r="CO118">
            <v>0</v>
          </cell>
          <cell r="CP118">
            <v>0</v>
          </cell>
          <cell r="CQ118">
            <v>217</v>
          </cell>
          <cell r="CR118">
            <v>1604</v>
          </cell>
          <cell r="CS118">
            <v>0</v>
          </cell>
          <cell r="CT118">
            <v>100</v>
          </cell>
          <cell r="CU118">
            <v>0</v>
          </cell>
          <cell r="CV118">
            <v>24</v>
          </cell>
          <cell r="CW118">
            <v>0</v>
          </cell>
          <cell r="CX118">
            <v>0</v>
          </cell>
          <cell r="CY118">
            <v>0</v>
          </cell>
          <cell r="CZ118">
            <v>0</v>
          </cell>
          <cell r="DA118">
            <v>0</v>
          </cell>
          <cell r="DB118">
            <v>0</v>
          </cell>
          <cell r="DC118">
            <v>0</v>
          </cell>
          <cell r="DD118">
            <v>0</v>
          </cell>
          <cell r="DE118">
            <v>717</v>
          </cell>
          <cell r="DF118">
            <v>717</v>
          </cell>
          <cell r="DG118">
            <v>0</v>
          </cell>
          <cell r="DH118">
            <v>841</v>
          </cell>
          <cell r="DI118">
            <v>2445</v>
          </cell>
          <cell r="DJ118">
            <v>0</v>
          </cell>
          <cell r="DK118">
            <v>0</v>
          </cell>
          <cell r="DL118">
            <v>100</v>
          </cell>
          <cell r="DM118">
            <v>0</v>
          </cell>
          <cell r="DN118">
            <v>24</v>
          </cell>
          <cell r="DO118">
            <v>717</v>
          </cell>
          <cell r="DP118">
            <v>0</v>
          </cell>
          <cell r="DQ118">
            <v>6</v>
          </cell>
          <cell r="DR118">
            <v>0</v>
          </cell>
          <cell r="DS118">
            <v>0</v>
          </cell>
          <cell r="DT118">
            <v>145</v>
          </cell>
          <cell r="DU118">
            <v>0</v>
          </cell>
          <cell r="DV118">
            <v>13</v>
          </cell>
          <cell r="DW118">
            <v>11</v>
          </cell>
          <cell r="DX118">
            <v>0</v>
          </cell>
          <cell r="DY118">
            <v>0</v>
          </cell>
          <cell r="DZ118">
            <v>0</v>
          </cell>
          <cell r="EA118">
            <v>0</v>
          </cell>
          <cell r="EB118">
            <v>0</v>
          </cell>
          <cell r="EC118">
            <v>0</v>
          </cell>
          <cell r="ED118">
            <v>0</v>
          </cell>
          <cell r="EE118">
            <v>13</v>
          </cell>
          <cell r="EF118">
            <v>12</v>
          </cell>
          <cell r="EG118">
            <v>0</v>
          </cell>
          <cell r="EH118">
            <v>0</v>
          </cell>
          <cell r="EI118">
            <v>0</v>
          </cell>
          <cell r="EJ118">
            <v>0</v>
          </cell>
          <cell r="EK118">
            <v>0</v>
          </cell>
          <cell r="EL118">
            <v>0</v>
          </cell>
          <cell r="EM118">
            <v>0</v>
          </cell>
          <cell r="EN118">
            <v>0</v>
          </cell>
          <cell r="EO118">
            <v>0</v>
          </cell>
          <cell r="EP118">
            <v>0</v>
          </cell>
          <cell r="EQ118">
            <v>0</v>
          </cell>
          <cell r="ER118">
            <v>0</v>
          </cell>
          <cell r="ES118">
            <v>0</v>
          </cell>
          <cell r="ET118">
            <v>0</v>
          </cell>
          <cell r="EU118">
            <v>0</v>
          </cell>
          <cell r="EV118">
            <v>0</v>
          </cell>
          <cell r="EW118">
            <v>0</v>
          </cell>
          <cell r="EX118" t="str">
            <v>K</v>
          </cell>
          <cell r="EY118" t="str">
            <v>Solutions Group</v>
          </cell>
          <cell r="EZ118">
            <v>1</v>
          </cell>
          <cell r="FA118">
            <v>1</v>
          </cell>
          <cell r="FB118">
            <v>0</v>
          </cell>
          <cell r="FC118">
            <v>0</v>
          </cell>
          <cell r="FD118">
            <v>0</v>
          </cell>
          <cell r="FE118">
            <v>0</v>
          </cell>
          <cell r="FH118">
            <v>1001</v>
          </cell>
          <cell r="FI118">
            <v>0</v>
          </cell>
          <cell r="FJ118">
            <v>-8</v>
          </cell>
          <cell r="FK118">
            <v>-8</v>
          </cell>
          <cell r="FL118">
            <v>5</v>
          </cell>
          <cell r="FM118">
            <v>1300</v>
          </cell>
          <cell r="FN118">
            <v>56</v>
          </cell>
          <cell r="FO118">
            <v>48</v>
          </cell>
          <cell r="FP118">
            <v>48</v>
          </cell>
          <cell r="FQ118">
            <v>19</v>
          </cell>
          <cell r="FR118">
            <v>365</v>
          </cell>
          <cell r="FS118">
            <v>636</v>
          </cell>
          <cell r="FT118">
            <v>469</v>
          </cell>
          <cell r="FU118">
            <v>831</v>
          </cell>
        </row>
        <row r="119">
          <cell r="A119" t="str">
            <v>01850</v>
          </cell>
          <cell r="B119" t="str">
            <v>情報通信シ</v>
          </cell>
          <cell r="C119" t="str">
            <v>(株)富士通情報通信システムズ</v>
          </cell>
          <cell r="D119" t="str">
            <v>Fujitsu Information Network Systems Ltd.</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cell r="ED119">
            <v>0</v>
          </cell>
          <cell r="EE119">
            <v>0</v>
          </cell>
          <cell r="EF119">
            <v>0</v>
          </cell>
          <cell r="EG119">
            <v>0</v>
          </cell>
          <cell r="EH119">
            <v>0</v>
          </cell>
          <cell r="EI119">
            <v>0</v>
          </cell>
          <cell r="EJ119">
            <v>0</v>
          </cell>
          <cell r="EK119">
            <v>0</v>
          </cell>
          <cell r="EL119">
            <v>0</v>
          </cell>
          <cell r="EM119">
            <v>0</v>
          </cell>
          <cell r="EN119">
            <v>0</v>
          </cell>
          <cell r="EO119">
            <v>0</v>
          </cell>
          <cell r="EP119">
            <v>0</v>
          </cell>
          <cell r="EQ119">
            <v>0</v>
          </cell>
          <cell r="ER119">
            <v>0</v>
          </cell>
          <cell r="ES119">
            <v>0</v>
          </cell>
          <cell r="ET119">
            <v>0</v>
          </cell>
          <cell r="EU119">
            <v>0</v>
          </cell>
          <cell r="EV119">
            <v>0</v>
          </cell>
          <cell r="EW119">
            <v>0</v>
          </cell>
          <cell r="EX119" t="str">
            <v>B</v>
          </cell>
          <cell r="EY119" t="str">
            <v>Transport Systems Group</v>
          </cell>
          <cell r="EZ119">
            <v>1</v>
          </cell>
          <cell r="FA119">
            <v>1</v>
          </cell>
          <cell r="FB119">
            <v>0</v>
          </cell>
          <cell r="FC119">
            <v>0</v>
          </cell>
          <cell r="FD119">
            <v>0</v>
          </cell>
          <cell r="FE119">
            <v>0</v>
          </cell>
          <cell r="FH119">
            <v>0</v>
          </cell>
          <cell r="FI119">
            <v>0</v>
          </cell>
          <cell r="FJ119">
            <v>0</v>
          </cell>
          <cell r="FK119">
            <v>0</v>
          </cell>
          <cell r="FL119">
            <v>0</v>
          </cell>
          <cell r="FM119">
            <v>0</v>
          </cell>
          <cell r="FN119">
            <v>0</v>
          </cell>
          <cell r="FO119">
            <v>0</v>
          </cell>
          <cell r="FP119">
            <v>0</v>
          </cell>
          <cell r="FQ119">
            <v>0</v>
          </cell>
          <cell r="FR119">
            <v>0</v>
          </cell>
          <cell r="FS119">
            <v>0</v>
          </cell>
          <cell r="FT119">
            <v>0</v>
          </cell>
          <cell r="FU119">
            <v>0</v>
          </cell>
        </row>
        <row r="120">
          <cell r="A120" t="str">
            <v>01880</v>
          </cell>
          <cell r="B120" t="str">
            <v>島根富士通</v>
          </cell>
          <cell r="C120" t="str">
            <v>(株)島根富士通</v>
          </cell>
          <cell r="D120" t="str">
            <v>Shimane Fujitsu Ltd.</v>
          </cell>
          <cell r="E120">
            <v>3</v>
          </cell>
          <cell r="F120">
            <v>0</v>
          </cell>
          <cell r="G120">
            <v>3</v>
          </cell>
          <cell r="H120">
            <v>2057</v>
          </cell>
          <cell r="I120">
            <v>0</v>
          </cell>
          <cell r="J120">
            <v>9111</v>
          </cell>
          <cell r="K120">
            <v>0</v>
          </cell>
          <cell r="L120">
            <v>0</v>
          </cell>
          <cell r="M120">
            <v>0</v>
          </cell>
          <cell r="N120">
            <v>0</v>
          </cell>
          <cell r="O120">
            <v>0</v>
          </cell>
          <cell r="P120">
            <v>0</v>
          </cell>
          <cell r="Q120">
            <v>0</v>
          </cell>
          <cell r="R120">
            <v>0</v>
          </cell>
          <cell r="S120">
            <v>93</v>
          </cell>
          <cell r="T120">
            <v>93</v>
          </cell>
          <cell r="U120">
            <v>6</v>
          </cell>
          <cell r="V120">
            <v>126</v>
          </cell>
          <cell r="W120">
            <v>2426</v>
          </cell>
          <cell r="X120">
            <v>2068</v>
          </cell>
          <cell r="Y120">
            <v>26</v>
          </cell>
          <cell r="Z120">
            <v>4646</v>
          </cell>
          <cell r="AA120">
            <v>0</v>
          </cell>
          <cell r="AB120">
            <v>0</v>
          </cell>
          <cell r="AC120">
            <v>98</v>
          </cell>
          <cell r="AD120">
            <v>16014</v>
          </cell>
          <cell r="AE120">
            <v>2876</v>
          </cell>
          <cell r="AF120">
            <v>925</v>
          </cell>
          <cell r="AG120">
            <v>5</v>
          </cell>
          <cell r="AH120">
            <v>396</v>
          </cell>
          <cell r="AI120">
            <v>0</v>
          </cell>
          <cell r="AJ120">
            <v>160</v>
          </cell>
          <cell r="AK120">
            <v>4362</v>
          </cell>
          <cell r="AL120">
            <v>151</v>
          </cell>
          <cell r="AM120">
            <v>0</v>
          </cell>
          <cell r="AN120">
            <v>0</v>
          </cell>
          <cell r="AO120">
            <v>0</v>
          </cell>
          <cell r="AP120">
            <v>0</v>
          </cell>
          <cell r="AQ120">
            <v>0</v>
          </cell>
          <cell r="AR120">
            <v>37</v>
          </cell>
          <cell r="AS120">
            <v>21</v>
          </cell>
          <cell r="AT120">
            <v>-5</v>
          </cell>
          <cell r="AU120">
            <v>0</v>
          </cell>
          <cell r="AV120">
            <v>0</v>
          </cell>
          <cell r="AW120">
            <v>0</v>
          </cell>
          <cell r="AX120">
            <v>53</v>
          </cell>
          <cell r="AY120">
            <v>4566</v>
          </cell>
          <cell r="AZ120">
            <v>0</v>
          </cell>
          <cell r="BA120">
            <v>20580</v>
          </cell>
          <cell r="BB120">
            <v>893</v>
          </cell>
          <cell r="BC120">
            <v>14191</v>
          </cell>
          <cell r="BD120">
            <v>320</v>
          </cell>
          <cell r="BE120">
            <v>13871</v>
          </cell>
          <cell r="BF120">
            <v>0</v>
          </cell>
          <cell r="BG120">
            <v>0</v>
          </cell>
          <cell r="BH120">
            <v>0</v>
          </cell>
          <cell r="BI120">
            <v>185</v>
          </cell>
          <cell r="BJ120">
            <v>0</v>
          </cell>
          <cell r="BK120">
            <v>0</v>
          </cell>
          <cell r="BL120">
            <v>433</v>
          </cell>
          <cell r="BM120">
            <v>0</v>
          </cell>
          <cell r="BN120">
            <v>1219</v>
          </cell>
          <cell r="BO120">
            <v>786</v>
          </cell>
          <cell r="BP120">
            <v>0</v>
          </cell>
          <cell r="BQ120">
            <v>158</v>
          </cell>
          <cell r="BR120">
            <v>0</v>
          </cell>
          <cell r="BS120">
            <v>0</v>
          </cell>
          <cell r="BT120">
            <v>0</v>
          </cell>
          <cell r="BU120">
            <v>12</v>
          </cell>
          <cell r="BV120">
            <v>1</v>
          </cell>
          <cell r="BW120">
            <v>0</v>
          </cell>
          <cell r="BX120">
            <v>0</v>
          </cell>
          <cell r="BY120">
            <v>0</v>
          </cell>
          <cell r="BZ120">
            <v>0</v>
          </cell>
          <cell r="CA120">
            <v>0</v>
          </cell>
          <cell r="CB120">
            <v>16659</v>
          </cell>
          <cell r="CC120">
            <v>0</v>
          </cell>
          <cell r="CD120">
            <v>1933</v>
          </cell>
          <cell r="CE120">
            <v>0</v>
          </cell>
          <cell r="CF120">
            <v>0</v>
          </cell>
          <cell r="CG120">
            <v>0</v>
          </cell>
          <cell r="CH120">
            <v>0</v>
          </cell>
          <cell r="CI120">
            <v>0</v>
          </cell>
          <cell r="CJ120">
            <v>109</v>
          </cell>
          <cell r="CK120">
            <v>0</v>
          </cell>
          <cell r="CL120">
            <v>0</v>
          </cell>
          <cell r="CM120">
            <v>0</v>
          </cell>
          <cell r="CN120">
            <v>54</v>
          </cell>
          <cell r="CO120">
            <v>0</v>
          </cell>
          <cell r="CP120">
            <v>0</v>
          </cell>
          <cell r="CQ120">
            <v>2096</v>
          </cell>
          <cell r="CR120">
            <v>18755</v>
          </cell>
          <cell r="CS120">
            <v>0</v>
          </cell>
          <cell r="CT120">
            <v>450</v>
          </cell>
          <cell r="CU120">
            <v>0</v>
          </cell>
          <cell r="CV120">
            <v>44</v>
          </cell>
          <cell r="CW120">
            <v>0</v>
          </cell>
          <cell r="CX120">
            <v>0</v>
          </cell>
          <cell r="CY120">
            <v>0</v>
          </cell>
          <cell r="CZ120">
            <v>0</v>
          </cell>
          <cell r="DA120">
            <v>0</v>
          </cell>
          <cell r="DB120">
            <v>0</v>
          </cell>
          <cell r="DC120">
            <v>0</v>
          </cell>
          <cell r="DD120">
            <v>0</v>
          </cell>
          <cell r="DE120">
            <v>1331</v>
          </cell>
          <cell r="DF120">
            <v>1331</v>
          </cell>
          <cell r="DG120">
            <v>0</v>
          </cell>
          <cell r="DH120">
            <v>1825</v>
          </cell>
          <cell r="DI120">
            <v>20580</v>
          </cell>
          <cell r="DJ120">
            <v>0</v>
          </cell>
          <cell r="DK120">
            <v>0</v>
          </cell>
          <cell r="DL120">
            <v>450</v>
          </cell>
          <cell r="DM120">
            <v>0</v>
          </cell>
          <cell r="DN120">
            <v>44</v>
          </cell>
          <cell r="DO120">
            <v>1331</v>
          </cell>
          <cell r="DP120">
            <v>0</v>
          </cell>
          <cell r="DQ120">
            <v>2876</v>
          </cell>
          <cell r="DR120">
            <v>930</v>
          </cell>
          <cell r="DS120">
            <v>0</v>
          </cell>
          <cell r="DT120">
            <v>396</v>
          </cell>
          <cell r="DU120">
            <v>160</v>
          </cell>
          <cell r="DV120">
            <v>148</v>
          </cell>
          <cell r="DW120">
            <v>3</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1696</v>
          </cell>
          <cell r="EL120">
            <v>422</v>
          </cell>
          <cell r="EM120">
            <v>0</v>
          </cell>
          <cell r="EN120">
            <v>0</v>
          </cell>
          <cell r="EO120">
            <v>0</v>
          </cell>
          <cell r="EP120">
            <v>0</v>
          </cell>
          <cell r="EQ120">
            <v>0</v>
          </cell>
          <cell r="ER120">
            <v>0</v>
          </cell>
          <cell r="ES120">
            <v>1</v>
          </cell>
          <cell r="ET120">
            <v>0</v>
          </cell>
          <cell r="EU120">
            <v>0</v>
          </cell>
          <cell r="EV120">
            <v>0</v>
          </cell>
          <cell r="EW120">
            <v>0</v>
          </cell>
          <cell r="EX120" t="str">
            <v>J</v>
          </cell>
          <cell r="EY120" t="str">
            <v>Personal Systems Business Group</v>
          </cell>
          <cell r="EZ120">
            <v>1</v>
          </cell>
          <cell r="FA120">
            <v>1</v>
          </cell>
          <cell r="FB120">
            <v>0</v>
          </cell>
          <cell r="FC120">
            <v>0</v>
          </cell>
          <cell r="FD120">
            <v>0</v>
          </cell>
          <cell r="FE120">
            <v>0</v>
          </cell>
          <cell r="FH120">
            <v>51300</v>
          </cell>
          <cell r="FI120">
            <v>35</v>
          </cell>
          <cell r="FJ120">
            <v>16</v>
          </cell>
          <cell r="FK120">
            <v>16</v>
          </cell>
          <cell r="FL120">
            <v>6</v>
          </cell>
          <cell r="FM120">
            <v>48803</v>
          </cell>
          <cell r="FN120">
            <v>49</v>
          </cell>
          <cell r="FO120">
            <v>35</v>
          </cell>
          <cell r="FP120">
            <v>35</v>
          </cell>
          <cell r="FQ120">
            <v>19</v>
          </cell>
          <cell r="FR120">
            <v>0</v>
          </cell>
          <cell r="FS120">
            <v>51300</v>
          </cell>
          <cell r="FT120">
            <v>0</v>
          </cell>
          <cell r="FU120">
            <v>48803</v>
          </cell>
        </row>
        <row r="121">
          <cell r="A121" t="str">
            <v>01910</v>
          </cell>
          <cell r="B121" t="str">
            <v>北陸通信シ</v>
          </cell>
          <cell r="C121" t="str">
            <v>富士通北陸通信システム(株)</v>
          </cell>
          <cell r="D121" t="str">
            <v>FJ Hokuriku Communication Systems Ltd.</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t="str">
            <v>B</v>
          </cell>
          <cell r="EY121" t="str">
            <v>Transport Systems Group</v>
          </cell>
          <cell r="EZ121">
            <v>1</v>
          </cell>
          <cell r="FA121">
            <v>1</v>
          </cell>
          <cell r="FB121">
            <v>0</v>
          </cell>
          <cell r="FC121">
            <v>0</v>
          </cell>
          <cell r="FD121">
            <v>0</v>
          </cell>
          <cell r="FE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row>
        <row r="122">
          <cell r="A122" t="str">
            <v>01920</v>
          </cell>
          <cell r="B122" t="str">
            <v>トランスト</v>
          </cell>
          <cell r="C122" t="str">
            <v>(株)トランストロン</v>
          </cell>
          <cell r="D122" t="str">
            <v>Transtron Inc.</v>
          </cell>
          <cell r="E122">
            <v>10</v>
          </cell>
          <cell r="F122">
            <v>0</v>
          </cell>
          <cell r="G122">
            <v>10</v>
          </cell>
          <cell r="H122">
            <v>855</v>
          </cell>
          <cell r="I122">
            <v>43</v>
          </cell>
          <cell r="J122">
            <v>1288</v>
          </cell>
          <cell r="K122">
            <v>-3</v>
          </cell>
          <cell r="L122">
            <v>0</v>
          </cell>
          <cell r="M122">
            <v>0</v>
          </cell>
          <cell r="N122">
            <v>0</v>
          </cell>
          <cell r="O122">
            <v>0</v>
          </cell>
          <cell r="P122">
            <v>0</v>
          </cell>
          <cell r="Q122">
            <v>0</v>
          </cell>
          <cell r="R122">
            <v>0</v>
          </cell>
          <cell r="S122">
            <v>121</v>
          </cell>
          <cell r="T122">
            <v>121</v>
          </cell>
          <cell r="U122">
            <v>2</v>
          </cell>
          <cell r="V122">
            <v>188</v>
          </cell>
          <cell r="W122">
            <v>87</v>
          </cell>
          <cell r="X122">
            <v>60</v>
          </cell>
          <cell r="Y122">
            <v>0</v>
          </cell>
          <cell r="Z122">
            <v>335</v>
          </cell>
          <cell r="AA122">
            <v>0</v>
          </cell>
          <cell r="AB122">
            <v>0</v>
          </cell>
          <cell r="AC122">
            <v>21</v>
          </cell>
          <cell r="AD122">
            <v>2672</v>
          </cell>
          <cell r="AE122">
            <v>10</v>
          </cell>
          <cell r="AF122">
            <v>46</v>
          </cell>
          <cell r="AG122">
            <v>3</v>
          </cell>
          <cell r="AH122">
            <v>177</v>
          </cell>
          <cell r="AI122">
            <v>0</v>
          </cell>
          <cell r="AJ122">
            <v>0</v>
          </cell>
          <cell r="AK122">
            <v>236</v>
          </cell>
          <cell r="AL122">
            <v>30</v>
          </cell>
          <cell r="AM122">
            <v>0</v>
          </cell>
          <cell r="AN122">
            <v>0</v>
          </cell>
          <cell r="AO122">
            <v>0</v>
          </cell>
          <cell r="AP122">
            <v>0</v>
          </cell>
          <cell r="AQ122">
            <v>0</v>
          </cell>
          <cell r="AR122">
            <v>0</v>
          </cell>
          <cell r="AS122">
            <v>0</v>
          </cell>
          <cell r="AT122">
            <v>0</v>
          </cell>
          <cell r="AU122">
            <v>0</v>
          </cell>
          <cell r="AV122">
            <v>0</v>
          </cell>
          <cell r="AW122">
            <v>31</v>
          </cell>
          <cell r="AX122">
            <v>31</v>
          </cell>
          <cell r="AY122">
            <v>297</v>
          </cell>
          <cell r="AZ122">
            <v>0</v>
          </cell>
          <cell r="BA122">
            <v>2969</v>
          </cell>
          <cell r="BB122">
            <v>34</v>
          </cell>
          <cell r="BC122">
            <v>1250</v>
          </cell>
          <cell r="BD122">
            <v>0</v>
          </cell>
          <cell r="BE122">
            <v>1250</v>
          </cell>
          <cell r="BF122">
            <v>0</v>
          </cell>
          <cell r="BG122">
            <v>0</v>
          </cell>
          <cell r="BH122">
            <v>0</v>
          </cell>
          <cell r="BI122">
            <v>0</v>
          </cell>
          <cell r="BJ122">
            <v>0</v>
          </cell>
          <cell r="BK122">
            <v>0</v>
          </cell>
          <cell r="BL122">
            <v>25</v>
          </cell>
          <cell r="BM122">
            <v>0</v>
          </cell>
          <cell r="BN122">
            <v>351</v>
          </cell>
          <cell r="BO122">
            <v>326</v>
          </cell>
          <cell r="BP122">
            <v>0</v>
          </cell>
          <cell r="BQ122">
            <v>24</v>
          </cell>
          <cell r="BR122">
            <v>0</v>
          </cell>
          <cell r="BS122">
            <v>11</v>
          </cell>
          <cell r="BT122">
            <v>2</v>
          </cell>
          <cell r="BU122">
            <v>0</v>
          </cell>
          <cell r="BV122">
            <v>0</v>
          </cell>
          <cell r="BW122">
            <v>0</v>
          </cell>
          <cell r="BX122">
            <v>0</v>
          </cell>
          <cell r="BY122">
            <v>0</v>
          </cell>
          <cell r="BZ122">
            <v>0</v>
          </cell>
          <cell r="CA122">
            <v>0</v>
          </cell>
          <cell r="CB122">
            <v>1672</v>
          </cell>
          <cell r="CC122">
            <v>0</v>
          </cell>
          <cell r="CD122">
            <v>0</v>
          </cell>
          <cell r="CE122">
            <v>0</v>
          </cell>
          <cell r="CF122">
            <v>0</v>
          </cell>
          <cell r="CG122">
            <v>0</v>
          </cell>
          <cell r="CH122">
            <v>0</v>
          </cell>
          <cell r="CI122">
            <v>0</v>
          </cell>
          <cell r="CJ122">
            <v>81</v>
          </cell>
          <cell r="CK122">
            <v>11</v>
          </cell>
          <cell r="CL122">
            <v>0</v>
          </cell>
          <cell r="CM122">
            <v>0</v>
          </cell>
          <cell r="CN122">
            <v>0</v>
          </cell>
          <cell r="CO122">
            <v>0</v>
          </cell>
          <cell r="CP122">
            <v>0</v>
          </cell>
          <cell r="CQ122">
            <v>92</v>
          </cell>
          <cell r="CR122">
            <v>1764</v>
          </cell>
          <cell r="CS122">
            <v>0</v>
          </cell>
          <cell r="CT122">
            <v>1000</v>
          </cell>
          <cell r="CU122">
            <v>0</v>
          </cell>
          <cell r="CV122">
            <v>0</v>
          </cell>
          <cell r="CW122">
            <v>0</v>
          </cell>
          <cell r="CX122">
            <v>0</v>
          </cell>
          <cell r="CY122">
            <v>0</v>
          </cell>
          <cell r="CZ122">
            <v>0</v>
          </cell>
          <cell r="DA122">
            <v>0</v>
          </cell>
          <cell r="DB122">
            <v>0</v>
          </cell>
          <cell r="DC122">
            <v>0</v>
          </cell>
          <cell r="DD122">
            <v>0</v>
          </cell>
          <cell r="DE122">
            <v>205</v>
          </cell>
          <cell r="DF122">
            <v>205</v>
          </cell>
          <cell r="DG122">
            <v>0</v>
          </cell>
          <cell r="DH122">
            <v>1205</v>
          </cell>
          <cell r="DI122">
            <v>2969</v>
          </cell>
          <cell r="DJ122">
            <v>0</v>
          </cell>
          <cell r="DK122">
            <v>0</v>
          </cell>
          <cell r="DL122">
            <v>1000</v>
          </cell>
          <cell r="DM122">
            <v>0</v>
          </cell>
          <cell r="DN122">
            <v>0</v>
          </cell>
          <cell r="DO122">
            <v>205</v>
          </cell>
          <cell r="DP122">
            <v>0</v>
          </cell>
          <cell r="DQ122">
            <v>10</v>
          </cell>
          <cell r="DR122">
            <v>49</v>
          </cell>
          <cell r="DS122">
            <v>0</v>
          </cell>
          <cell r="DT122">
            <v>177</v>
          </cell>
          <cell r="DU122">
            <v>0</v>
          </cell>
          <cell r="DV122">
            <v>30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cell r="EJ122">
            <v>0</v>
          </cell>
          <cell r="EK122">
            <v>0</v>
          </cell>
          <cell r="EL122">
            <v>0</v>
          </cell>
          <cell r="EM122">
            <v>0</v>
          </cell>
          <cell r="EN122">
            <v>0</v>
          </cell>
          <cell r="EO122">
            <v>0</v>
          </cell>
          <cell r="EP122">
            <v>0</v>
          </cell>
          <cell r="EQ122">
            <v>0</v>
          </cell>
          <cell r="ER122">
            <v>0</v>
          </cell>
          <cell r="ES122">
            <v>0</v>
          </cell>
          <cell r="ET122">
            <v>0</v>
          </cell>
          <cell r="EU122">
            <v>0</v>
          </cell>
          <cell r="EV122">
            <v>0</v>
          </cell>
          <cell r="EW122">
            <v>0</v>
          </cell>
          <cell r="EX122" t="str">
            <v>O</v>
          </cell>
          <cell r="EY122" t="str">
            <v>Consumer Transaction Systems Group</v>
          </cell>
          <cell r="EZ122">
            <v>0.51</v>
          </cell>
          <cell r="FA122">
            <v>0.51</v>
          </cell>
          <cell r="FB122">
            <v>0</v>
          </cell>
          <cell r="FC122">
            <v>0</v>
          </cell>
          <cell r="FD122">
            <v>0</v>
          </cell>
          <cell r="FE122">
            <v>0</v>
          </cell>
          <cell r="FH122">
            <v>1257</v>
          </cell>
          <cell r="FI122">
            <v>29</v>
          </cell>
          <cell r="FJ122">
            <v>31</v>
          </cell>
          <cell r="FK122">
            <v>31</v>
          </cell>
          <cell r="FL122">
            <v>31</v>
          </cell>
          <cell r="FM122">
            <v>1927</v>
          </cell>
          <cell r="FN122">
            <v>37</v>
          </cell>
          <cell r="FO122">
            <v>39</v>
          </cell>
          <cell r="FP122">
            <v>39</v>
          </cell>
          <cell r="FQ122">
            <v>35</v>
          </cell>
          <cell r="FR122">
            <v>914</v>
          </cell>
          <cell r="FS122">
            <v>343</v>
          </cell>
          <cell r="FT122">
            <v>1432</v>
          </cell>
          <cell r="FU122">
            <v>495</v>
          </cell>
        </row>
        <row r="123">
          <cell r="A123" t="str">
            <v>02030</v>
          </cell>
          <cell r="B123" t="str">
            <v>東日本ディジ</v>
          </cell>
          <cell r="C123" t="str">
            <v>富士通東日本ディジタル･テクノロジ㈱</v>
          </cell>
          <cell r="D123" t="str">
            <v>Fujitsu Hokkaido Digital Technology Ltd.</v>
          </cell>
          <cell r="E123">
            <v>2</v>
          </cell>
          <cell r="F123">
            <v>0</v>
          </cell>
          <cell r="G123">
            <v>2</v>
          </cell>
          <cell r="H123">
            <v>0</v>
          </cell>
          <cell r="I123">
            <v>0</v>
          </cell>
          <cell r="J123">
            <v>1760</v>
          </cell>
          <cell r="K123">
            <v>-3</v>
          </cell>
          <cell r="L123">
            <v>0</v>
          </cell>
          <cell r="M123">
            <v>0</v>
          </cell>
          <cell r="N123">
            <v>0</v>
          </cell>
          <cell r="O123">
            <v>0</v>
          </cell>
          <cell r="P123">
            <v>0</v>
          </cell>
          <cell r="Q123">
            <v>0</v>
          </cell>
          <cell r="R123">
            <v>0</v>
          </cell>
          <cell r="S123">
            <v>0</v>
          </cell>
          <cell r="T123">
            <v>0</v>
          </cell>
          <cell r="U123">
            <v>87</v>
          </cell>
          <cell r="V123">
            <v>0</v>
          </cell>
          <cell r="W123">
            <v>635</v>
          </cell>
          <cell r="X123">
            <v>0</v>
          </cell>
          <cell r="Y123">
            <v>0</v>
          </cell>
          <cell r="Z123">
            <v>635</v>
          </cell>
          <cell r="AA123">
            <v>0</v>
          </cell>
          <cell r="AB123">
            <v>0</v>
          </cell>
          <cell r="AC123">
            <v>62</v>
          </cell>
          <cell r="AD123">
            <v>2543</v>
          </cell>
          <cell r="AE123">
            <v>49</v>
          </cell>
          <cell r="AF123">
            <v>0</v>
          </cell>
          <cell r="AG123">
            <v>0</v>
          </cell>
          <cell r="AH123">
            <v>510</v>
          </cell>
          <cell r="AI123">
            <v>0</v>
          </cell>
          <cell r="AJ123">
            <v>0</v>
          </cell>
          <cell r="AK123">
            <v>559</v>
          </cell>
          <cell r="AL123">
            <v>250</v>
          </cell>
          <cell r="AM123">
            <v>0</v>
          </cell>
          <cell r="AN123">
            <v>0</v>
          </cell>
          <cell r="AO123">
            <v>0</v>
          </cell>
          <cell r="AP123">
            <v>3</v>
          </cell>
          <cell r="AQ123">
            <v>0</v>
          </cell>
          <cell r="AR123">
            <v>0</v>
          </cell>
          <cell r="AS123">
            <v>193</v>
          </cell>
          <cell r="AT123">
            <v>0</v>
          </cell>
          <cell r="AU123">
            <v>0</v>
          </cell>
          <cell r="AV123">
            <v>0</v>
          </cell>
          <cell r="AW123">
            <v>198</v>
          </cell>
          <cell r="AX123">
            <v>394</v>
          </cell>
          <cell r="AY123">
            <v>1203</v>
          </cell>
          <cell r="AZ123">
            <v>0</v>
          </cell>
          <cell r="BA123">
            <v>3746</v>
          </cell>
          <cell r="BB123">
            <v>0</v>
          </cell>
          <cell r="BC123">
            <v>628</v>
          </cell>
          <cell r="BD123">
            <v>0</v>
          </cell>
          <cell r="BE123">
            <v>628</v>
          </cell>
          <cell r="BF123">
            <v>0</v>
          </cell>
          <cell r="BG123">
            <v>213</v>
          </cell>
          <cell r="BH123">
            <v>213</v>
          </cell>
          <cell r="BI123">
            <v>0</v>
          </cell>
          <cell r="BJ123">
            <v>0</v>
          </cell>
          <cell r="BK123">
            <v>0</v>
          </cell>
          <cell r="BL123">
            <v>58</v>
          </cell>
          <cell r="BM123">
            <v>0</v>
          </cell>
          <cell r="BN123">
            <v>970</v>
          </cell>
          <cell r="BO123">
            <v>912</v>
          </cell>
          <cell r="BP123">
            <v>0</v>
          </cell>
          <cell r="BQ123">
            <v>0</v>
          </cell>
          <cell r="BR123">
            <v>13</v>
          </cell>
          <cell r="BS123">
            <v>0</v>
          </cell>
          <cell r="BT123">
            <v>0</v>
          </cell>
          <cell r="BU123">
            <v>9</v>
          </cell>
          <cell r="BV123">
            <v>0</v>
          </cell>
          <cell r="BW123">
            <v>0</v>
          </cell>
          <cell r="BX123">
            <v>0</v>
          </cell>
          <cell r="BY123">
            <v>0</v>
          </cell>
          <cell r="BZ123">
            <v>0</v>
          </cell>
          <cell r="CA123">
            <v>0</v>
          </cell>
          <cell r="CB123">
            <v>1833</v>
          </cell>
          <cell r="CC123">
            <v>0</v>
          </cell>
          <cell r="CD123">
            <v>0</v>
          </cell>
          <cell r="CE123">
            <v>0</v>
          </cell>
          <cell r="CF123">
            <v>87</v>
          </cell>
          <cell r="CG123">
            <v>87</v>
          </cell>
          <cell r="CH123">
            <v>0</v>
          </cell>
          <cell r="CI123">
            <v>0</v>
          </cell>
          <cell r="CJ123">
            <v>598</v>
          </cell>
          <cell r="CK123">
            <v>0</v>
          </cell>
          <cell r="CL123">
            <v>0</v>
          </cell>
          <cell r="CM123">
            <v>0</v>
          </cell>
          <cell r="CN123">
            <v>0</v>
          </cell>
          <cell r="CO123">
            <v>0</v>
          </cell>
          <cell r="CP123">
            <v>0</v>
          </cell>
          <cell r="CQ123">
            <v>685</v>
          </cell>
          <cell r="CR123">
            <v>2518</v>
          </cell>
          <cell r="CS123">
            <v>0</v>
          </cell>
          <cell r="CT123">
            <v>200</v>
          </cell>
          <cell r="CU123">
            <v>0</v>
          </cell>
          <cell r="CV123">
            <v>34</v>
          </cell>
          <cell r="CW123">
            <v>0</v>
          </cell>
          <cell r="CX123">
            <v>0</v>
          </cell>
          <cell r="CY123">
            <v>0</v>
          </cell>
          <cell r="CZ123">
            <v>0</v>
          </cell>
          <cell r="DA123">
            <v>0</v>
          </cell>
          <cell r="DB123">
            <v>0</v>
          </cell>
          <cell r="DC123">
            <v>0</v>
          </cell>
          <cell r="DD123">
            <v>0</v>
          </cell>
          <cell r="DE123">
            <v>994</v>
          </cell>
          <cell r="DF123">
            <v>994</v>
          </cell>
          <cell r="DG123">
            <v>0</v>
          </cell>
          <cell r="DH123">
            <v>1228</v>
          </cell>
          <cell r="DI123">
            <v>3746</v>
          </cell>
          <cell r="DJ123">
            <v>0</v>
          </cell>
          <cell r="DK123">
            <v>0</v>
          </cell>
          <cell r="DL123">
            <v>200</v>
          </cell>
          <cell r="DM123">
            <v>0</v>
          </cell>
          <cell r="DN123">
            <v>34</v>
          </cell>
          <cell r="DO123">
            <v>994</v>
          </cell>
          <cell r="DP123">
            <v>0</v>
          </cell>
          <cell r="DQ123">
            <v>49</v>
          </cell>
          <cell r="DR123">
            <v>0</v>
          </cell>
          <cell r="DS123">
            <v>0</v>
          </cell>
          <cell r="DT123">
            <v>510</v>
          </cell>
          <cell r="DU123">
            <v>0</v>
          </cell>
          <cell r="DV123">
            <v>246</v>
          </cell>
          <cell r="DW123">
            <v>4</v>
          </cell>
          <cell r="DX123">
            <v>0</v>
          </cell>
          <cell r="DY123">
            <v>0</v>
          </cell>
          <cell r="DZ123">
            <v>0</v>
          </cell>
          <cell r="EA123">
            <v>0</v>
          </cell>
          <cell r="EB123">
            <v>0</v>
          </cell>
          <cell r="EC123">
            <v>0</v>
          </cell>
          <cell r="ED123">
            <v>0</v>
          </cell>
          <cell r="EE123">
            <v>0</v>
          </cell>
          <cell r="EF123">
            <v>0</v>
          </cell>
          <cell r="EG123">
            <v>0</v>
          </cell>
          <cell r="EH123">
            <v>0</v>
          </cell>
          <cell r="EI123">
            <v>213</v>
          </cell>
          <cell r="EJ123">
            <v>0</v>
          </cell>
          <cell r="EK123">
            <v>0</v>
          </cell>
          <cell r="EL123">
            <v>0</v>
          </cell>
          <cell r="EM123">
            <v>0</v>
          </cell>
          <cell r="EN123">
            <v>0</v>
          </cell>
          <cell r="EO123">
            <v>0</v>
          </cell>
          <cell r="EP123">
            <v>3</v>
          </cell>
          <cell r="EQ123">
            <v>0</v>
          </cell>
          <cell r="ER123">
            <v>0</v>
          </cell>
          <cell r="ES123">
            <v>0</v>
          </cell>
          <cell r="ET123">
            <v>0</v>
          </cell>
          <cell r="EU123">
            <v>0</v>
          </cell>
          <cell r="EV123">
            <v>0</v>
          </cell>
          <cell r="EW123">
            <v>0</v>
          </cell>
          <cell r="EX123" t="str">
            <v>B</v>
          </cell>
          <cell r="EY123" t="str">
            <v>Transport Systems Group</v>
          </cell>
          <cell r="EZ123">
            <v>1</v>
          </cell>
          <cell r="FA123">
            <v>1</v>
          </cell>
          <cell r="FB123">
            <v>0</v>
          </cell>
          <cell r="FC123">
            <v>0</v>
          </cell>
          <cell r="FD123">
            <v>0</v>
          </cell>
          <cell r="FE123">
            <v>0</v>
          </cell>
          <cell r="FH123">
            <v>1786</v>
          </cell>
          <cell r="FI123">
            <v>-7</v>
          </cell>
          <cell r="FJ123">
            <v>-48</v>
          </cell>
          <cell r="FK123">
            <v>-48</v>
          </cell>
          <cell r="FL123">
            <v>-48</v>
          </cell>
          <cell r="FM123">
            <v>1967</v>
          </cell>
          <cell r="FN123">
            <v>93</v>
          </cell>
          <cell r="FO123">
            <v>52</v>
          </cell>
          <cell r="FP123">
            <v>52</v>
          </cell>
          <cell r="FQ123">
            <v>51</v>
          </cell>
          <cell r="FR123">
            <v>62</v>
          </cell>
          <cell r="FS123">
            <v>1724</v>
          </cell>
          <cell r="FT123">
            <v>165</v>
          </cell>
          <cell r="FU123">
            <v>1802</v>
          </cell>
        </row>
        <row r="124">
          <cell r="A124" t="str">
            <v>02050</v>
          </cell>
          <cell r="B124" t="str">
            <v>キャドテク</v>
          </cell>
          <cell r="C124" t="str">
            <v>富士通キャドテック(株)</v>
          </cell>
          <cell r="D124" t="str">
            <v>Fujitsu Cad Tech Ltd.</v>
          </cell>
          <cell r="E124">
            <v>2</v>
          </cell>
          <cell r="F124">
            <v>0</v>
          </cell>
          <cell r="G124">
            <v>2</v>
          </cell>
          <cell r="H124">
            <v>171</v>
          </cell>
          <cell r="I124">
            <v>2</v>
          </cell>
          <cell r="J124">
            <v>1108</v>
          </cell>
          <cell r="K124">
            <v>-7</v>
          </cell>
          <cell r="L124">
            <v>0</v>
          </cell>
          <cell r="M124">
            <v>0</v>
          </cell>
          <cell r="N124">
            <v>0</v>
          </cell>
          <cell r="O124">
            <v>0</v>
          </cell>
          <cell r="P124">
            <v>0</v>
          </cell>
          <cell r="Q124">
            <v>0</v>
          </cell>
          <cell r="R124">
            <v>0</v>
          </cell>
          <cell r="S124">
            <v>2</v>
          </cell>
          <cell r="T124">
            <v>2</v>
          </cell>
          <cell r="U124">
            <v>0</v>
          </cell>
          <cell r="V124">
            <v>-2</v>
          </cell>
          <cell r="W124">
            <v>66</v>
          </cell>
          <cell r="X124">
            <v>0</v>
          </cell>
          <cell r="Y124">
            <v>0</v>
          </cell>
          <cell r="Z124">
            <v>64</v>
          </cell>
          <cell r="AA124">
            <v>0</v>
          </cell>
          <cell r="AB124">
            <v>0</v>
          </cell>
          <cell r="AC124">
            <v>51</v>
          </cell>
          <cell r="AD124">
            <v>1393</v>
          </cell>
          <cell r="AE124">
            <v>4</v>
          </cell>
          <cell r="AF124">
            <v>0</v>
          </cell>
          <cell r="AG124">
            <v>0</v>
          </cell>
          <cell r="AH124">
            <v>42</v>
          </cell>
          <cell r="AI124">
            <v>0</v>
          </cell>
          <cell r="AJ124">
            <v>0</v>
          </cell>
          <cell r="AK124">
            <v>46</v>
          </cell>
          <cell r="AL124">
            <v>52</v>
          </cell>
          <cell r="AM124">
            <v>0</v>
          </cell>
          <cell r="AN124">
            <v>0</v>
          </cell>
          <cell r="AO124">
            <v>0</v>
          </cell>
          <cell r="AP124">
            <v>0</v>
          </cell>
          <cell r="AQ124">
            <v>0</v>
          </cell>
          <cell r="AR124">
            <v>0</v>
          </cell>
          <cell r="AS124">
            <v>29</v>
          </cell>
          <cell r="AT124">
            <v>0</v>
          </cell>
          <cell r="AU124">
            <v>0</v>
          </cell>
          <cell r="AV124">
            <v>0</v>
          </cell>
          <cell r="AW124">
            <v>102</v>
          </cell>
          <cell r="AX124">
            <v>131</v>
          </cell>
          <cell r="AY124">
            <v>229</v>
          </cell>
          <cell r="AZ124">
            <v>0</v>
          </cell>
          <cell r="BA124">
            <v>1622</v>
          </cell>
          <cell r="BB124">
            <v>0</v>
          </cell>
          <cell r="BC124">
            <v>401</v>
          </cell>
          <cell r="BD124">
            <v>0</v>
          </cell>
          <cell r="BE124">
            <v>401</v>
          </cell>
          <cell r="BF124">
            <v>0</v>
          </cell>
          <cell r="BG124">
            <v>0</v>
          </cell>
          <cell r="BH124">
            <v>0</v>
          </cell>
          <cell r="BI124">
            <v>0</v>
          </cell>
          <cell r="BJ124">
            <v>0</v>
          </cell>
          <cell r="BK124">
            <v>0</v>
          </cell>
          <cell r="BL124">
            <v>45</v>
          </cell>
          <cell r="BM124">
            <v>0</v>
          </cell>
          <cell r="BN124">
            <v>368</v>
          </cell>
          <cell r="BO124">
            <v>323</v>
          </cell>
          <cell r="BP124">
            <v>0</v>
          </cell>
          <cell r="BQ124">
            <v>24</v>
          </cell>
          <cell r="BR124">
            <v>2</v>
          </cell>
          <cell r="BS124">
            <v>0</v>
          </cell>
          <cell r="BT124">
            <v>15</v>
          </cell>
          <cell r="BU124">
            <v>0</v>
          </cell>
          <cell r="BV124">
            <v>0</v>
          </cell>
          <cell r="BW124">
            <v>0</v>
          </cell>
          <cell r="BX124">
            <v>0</v>
          </cell>
          <cell r="BY124">
            <v>0</v>
          </cell>
          <cell r="BZ124">
            <v>0</v>
          </cell>
          <cell r="CA124">
            <v>0</v>
          </cell>
          <cell r="CB124">
            <v>810</v>
          </cell>
          <cell r="CC124">
            <v>0</v>
          </cell>
          <cell r="CD124">
            <v>0</v>
          </cell>
          <cell r="CE124">
            <v>0</v>
          </cell>
          <cell r="CF124">
            <v>0</v>
          </cell>
          <cell r="CG124">
            <v>0</v>
          </cell>
          <cell r="CH124">
            <v>0</v>
          </cell>
          <cell r="CI124">
            <v>0</v>
          </cell>
          <cell r="CJ124">
            <v>258</v>
          </cell>
          <cell r="CK124">
            <v>8</v>
          </cell>
          <cell r="CL124">
            <v>0</v>
          </cell>
          <cell r="CM124">
            <v>0</v>
          </cell>
          <cell r="CN124">
            <v>0</v>
          </cell>
          <cell r="CO124">
            <v>0</v>
          </cell>
          <cell r="CP124">
            <v>0</v>
          </cell>
          <cell r="CQ124">
            <v>266</v>
          </cell>
          <cell r="CR124">
            <v>1076</v>
          </cell>
          <cell r="CS124">
            <v>0</v>
          </cell>
          <cell r="CT124">
            <v>100</v>
          </cell>
          <cell r="CU124">
            <v>0</v>
          </cell>
          <cell r="CV124">
            <v>16</v>
          </cell>
          <cell r="CW124">
            <v>0</v>
          </cell>
          <cell r="CX124">
            <v>0</v>
          </cell>
          <cell r="CY124">
            <v>0</v>
          </cell>
          <cell r="CZ124">
            <v>0</v>
          </cell>
          <cell r="DA124">
            <v>0</v>
          </cell>
          <cell r="DB124">
            <v>0</v>
          </cell>
          <cell r="DC124">
            <v>0</v>
          </cell>
          <cell r="DD124">
            <v>0</v>
          </cell>
          <cell r="DE124">
            <v>430</v>
          </cell>
          <cell r="DF124">
            <v>430</v>
          </cell>
          <cell r="DG124">
            <v>0</v>
          </cell>
          <cell r="DH124">
            <v>546</v>
          </cell>
          <cell r="DI124">
            <v>1622</v>
          </cell>
          <cell r="DJ124">
            <v>0</v>
          </cell>
          <cell r="DK124">
            <v>0</v>
          </cell>
          <cell r="DL124">
            <v>100</v>
          </cell>
          <cell r="DM124">
            <v>0</v>
          </cell>
          <cell r="DN124">
            <v>16</v>
          </cell>
          <cell r="DO124">
            <v>430</v>
          </cell>
          <cell r="DP124">
            <v>0</v>
          </cell>
          <cell r="DQ124">
            <v>4</v>
          </cell>
          <cell r="DR124">
            <v>0</v>
          </cell>
          <cell r="DS124">
            <v>0</v>
          </cell>
          <cell r="DT124">
            <v>42</v>
          </cell>
          <cell r="DU124">
            <v>0</v>
          </cell>
          <cell r="DV124">
            <v>51</v>
          </cell>
          <cell r="DW124">
            <v>1</v>
          </cell>
          <cell r="DX124">
            <v>0</v>
          </cell>
          <cell r="DY124">
            <v>0</v>
          </cell>
          <cell r="DZ124">
            <v>0</v>
          </cell>
          <cell r="EA124">
            <v>0</v>
          </cell>
          <cell r="EB124">
            <v>0</v>
          </cell>
          <cell r="EC124">
            <v>0</v>
          </cell>
          <cell r="ED124">
            <v>0</v>
          </cell>
          <cell r="EE124">
            <v>28</v>
          </cell>
          <cell r="EF124">
            <v>0</v>
          </cell>
          <cell r="EG124">
            <v>0</v>
          </cell>
          <cell r="EH124">
            <v>0</v>
          </cell>
          <cell r="EI124">
            <v>0</v>
          </cell>
          <cell r="EJ124">
            <v>0</v>
          </cell>
          <cell r="EK124">
            <v>0</v>
          </cell>
          <cell r="EL124">
            <v>0</v>
          </cell>
          <cell r="EM124">
            <v>0</v>
          </cell>
          <cell r="EN124">
            <v>0</v>
          </cell>
          <cell r="EO124">
            <v>0</v>
          </cell>
          <cell r="EP124">
            <v>0</v>
          </cell>
          <cell r="EQ124">
            <v>0</v>
          </cell>
          <cell r="ER124">
            <v>0</v>
          </cell>
          <cell r="ES124">
            <v>0</v>
          </cell>
          <cell r="ET124">
            <v>0</v>
          </cell>
          <cell r="EU124">
            <v>0</v>
          </cell>
          <cell r="EV124">
            <v>0</v>
          </cell>
          <cell r="EW124">
            <v>0</v>
          </cell>
          <cell r="EX124" t="str">
            <v>B</v>
          </cell>
          <cell r="EY124" t="str">
            <v>Transport Systems Group</v>
          </cell>
          <cell r="EZ124">
            <v>1</v>
          </cell>
          <cell r="FA124">
            <v>1</v>
          </cell>
          <cell r="FB124">
            <v>0</v>
          </cell>
          <cell r="FC124">
            <v>0</v>
          </cell>
          <cell r="FD124">
            <v>0</v>
          </cell>
          <cell r="FE124">
            <v>0</v>
          </cell>
          <cell r="FH124">
            <v>627</v>
          </cell>
          <cell r="FI124">
            <v>-10</v>
          </cell>
          <cell r="FJ124">
            <v>-26</v>
          </cell>
          <cell r="FK124">
            <v>-26</v>
          </cell>
          <cell r="FL124">
            <v>-15</v>
          </cell>
          <cell r="FM124">
            <v>1106</v>
          </cell>
          <cell r="FN124">
            <v>80</v>
          </cell>
          <cell r="FO124">
            <v>64</v>
          </cell>
          <cell r="FP124">
            <v>64</v>
          </cell>
          <cell r="FQ124">
            <v>37</v>
          </cell>
          <cell r="FR124">
            <v>44</v>
          </cell>
          <cell r="FS124">
            <v>583</v>
          </cell>
          <cell r="FT124">
            <v>112</v>
          </cell>
          <cell r="FU124">
            <v>994</v>
          </cell>
        </row>
        <row r="125">
          <cell r="A125" t="str">
            <v>02060</v>
          </cell>
          <cell r="B125" t="str">
            <v>ジーサーチ</v>
          </cell>
          <cell r="C125" t="str">
            <v>(株)ジー･サーチ</v>
          </cell>
          <cell r="D125" t="str">
            <v>G-Search Corp.</v>
          </cell>
          <cell r="E125">
            <v>20</v>
          </cell>
          <cell r="F125">
            <v>0</v>
          </cell>
          <cell r="G125">
            <v>20</v>
          </cell>
          <cell r="H125">
            <v>0</v>
          </cell>
          <cell r="I125">
            <v>0</v>
          </cell>
          <cell r="J125">
            <v>1737</v>
          </cell>
          <cell r="K125">
            <v>-16</v>
          </cell>
          <cell r="L125">
            <v>0</v>
          </cell>
          <cell r="M125">
            <v>0</v>
          </cell>
          <cell r="N125">
            <v>0</v>
          </cell>
          <cell r="O125">
            <v>0</v>
          </cell>
          <cell r="P125">
            <v>0</v>
          </cell>
          <cell r="Q125">
            <v>5</v>
          </cell>
          <cell r="R125">
            <v>0</v>
          </cell>
          <cell r="S125">
            <v>3</v>
          </cell>
          <cell r="T125">
            <v>3</v>
          </cell>
          <cell r="U125">
            <v>16</v>
          </cell>
          <cell r="V125">
            <v>64</v>
          </cell>
          <cell r="W125">
            <v>0</v>
          </cell>
          <cell r="X125">
            <v>0</v>
          </cell>
          <cell r="Y125">
            <v>0</v>
          </cell>
          <cell r="Z125">
            <v>64</v>
          </cell>
          <cell r="AA125">
            <v>0</v>
          </cell>
          <cell r="AB125">
            <v>0</v>
          </cell>
          <cell r="AC125">
            <v>83</v>
          </cell>
          <cell r="AD125">
            <v>1912</v>
          </cell>
          <cell r="AE125">
            <v>119</v>
          </cell>
          <cell r="AF125">
            <v>0</v>
          </cell>
          <cell r="AG125">
            <v>0</v>
          </cell>
          <cell r="AH125">
            <v>359</v>
          </cell>
          <cell r="AI125">
            <v>0</v>
          </cell>
          <cell r="AJ125">
            <v>0</v>
          </cell>
          <cell r="AK125">
            <v>478</v>
          </cell>
          <cell r="AL125">
            <v>847</v>
          </cell>
          <cell r="AM125">
            <v>0</v>
          </cell>
          <cell r="AN125">
            <v>0</v>
          </cell>
          <cell r="AO125">
            <v>0</v>
          </cell>
          <cell r="AP125">
            <v>0</v>
          </cell>
          <cell r="AQ125">
            <v>0</v>
          </cell>
          <cell r="AR125">
            <v>0</v>
          </cell>
          <cell r="AS125">
            <v>154</v>
          </cell>
          <cell r="AT125">
            <v>0</v>
          </cell>
          <cell r="AU125">
            <v>0</v>
          </cell>
          <cell r="AV125">
            <v>0</v>
          </cell>
          <cell r="AW125">
            <v>75</v>
          </cell>
          <cell r="AX125">
            <v>229</v>
          </cell>
          <cell r="AY125">
            <v>1554</v>
          </cell>
          <cell r="AZ125">
            <v>0</v>
          </cell>
          <cell r="BA125">
            <v>3466</v>
          </cell>
          <cell r="BB125">
            <v>0</v>
          </cell>
          <cell r="BC125">
            <v>1206</v>
          </cell>
          <cell r="BD125">
            <v>1</v>
          </cell>
          <cell r="BE125">
            <v>1205</v>
          </cell>
          <cell r="BF125">
            <v>0</v>
          </cell>
          <cell r="BG125">
            <v>40</v>
          </cell>
          <cell r="BH125">
            <v>40</v>
          </cell>
          <cell r="BI125">
            <v>0</v>
          </cell>
          <cell r="BJ125">
            <v>0</v>
          </cell>
          <cell r="BK125">
            <v>0</v>
          </cell>
          <cell r="BL125">
            <v>13</v>
          </cell>
          <cell r="BM125">
            <v>0</v>
          </cell>
          <cell r="BN125">
            <v>165</v>
          </cell>
          <cell r="BO125">
            <v>152</v>
          </cell>
          <cell r="BP125">
            <v>0</v>
          </cell>
          <cell r="BQ125">
            <v>2</v>
          </cell>
          <cell r="BR125">
            <v>5</v>
          </cell>
          <cell r="BS125">
            <v>9</v>
          </cell>
          <cell r="BT125">
            <v>2</v>
          </cell>
          <cell r="BU125">
            <v>0</v>
          </cell>
          <cell r="BV125">
            <v>9</v>
          </cell>
          <cell r="BW125">
            <v>0</v>
          </cell>
          <cell r="BX125">
            <v>0</v>
          </cell>
          <cell r="BY125">
            <v>0</v>
          </cell>
          <cell r="BZ125">
            <v>0</v>
          </cell>
          <cell r="CA125">
            <v>0</v>
          </cell>
          <cell r="CB125">
            <v>1438</v>
          </cell>
          <cell r="CC125">
            <v>0</v>
          </cell>
          <cell r="CD125">
            <v>0</v>
          </cell>
          <cell r="CE125">
            <v>0</v>
          </cell>
          <cell r="CF125">
            <v>0</v>
          </cell>
          <cell r="CG125">
            <v>0</v>
          </cell>
          <cell r="CH125">
            <v>0</v>
          </cell>
          <cell r="CI125">
            <v>0</v>
          </cell>
          <cell r="CJ125">
            <v>147</v>
          </cell>
          <cell r="CK125">
            <v>33</v>
          </cell>
          <cell r="CL125">
            <v>0</v>
          </cell>
          <cell r="CM125">
            <v>0</v>
          </cell>
          <cell r="CN125">
            <v>22</v>
          </cell>
          <cell r="CO125">
            <v>0</v>
          </cell>
          <cell r="CP125">
            <v>0</v>
          </cell>
          <cell r="CQ125">
            <v>202</v>
          </cell>
          <cell r="CR125">
            <v>1640</v>
          </cell>
          <cell r="CS125">
            <v>0</v>
          </cell>
          <cell r="CT125">
            <v>480</v>
          </cell>
          <cell r="CU125">
            <v>0</v>
          </cell>
          <cell r="CV125">
            <v>80</v>
          </cell>
          <cell r="CW125">
            <v>0</v>
          </cell>
          <cell r="CX125">
            <v>0</v>
          </cell>
          <cell r="CY125">
            <v>0</v>
          </cell>
          <cell r="CZ125">
            <v>0</v>
          </cell>
          <cell r="DA125">
            <v>0</v>
          </cell>
          <cell r="DB125">
            <v>0</v>
          </cell>
          <cell r="DC125">
            <v>0</v>
          </cell>
          <cell r="DD125">
            <v>0</v>
          </cell>
          <cell r="DE125">
            <v>1266</v>
          </cell>
          <cell r="DF125">
            <v>1266</v>
          </cell>
          <cell r="DG125">
            <v>0</v>
          </cell>
          <cell r="DH125">
            <v>1826</v>
          </cell>
          <cell r="DI125">
            <v>3466</v>
          </cell>
          <cell r="DJ125">
            <v>0</v>
          </cell>
          <cell r="DK125">
            <v>0</v>
          </cell>
          <cell r="DL125">
            <v>480</v>
          </cell>
          <cell r="DM125">
            <v>0</v>
          </cell>
          <cell r="DN125">
            <v>80</v>
          </cell>
          <cell r="DO125">
            <v>1266</v>
          </cell>
          <cell r="DP125">
            <v>0</v>
          </cell>
          <cell r="DQ125">
            <v>119</v>
          </cell>
          <cell r="DR125">
            <v>0</v>
          </cell>
          <cell r="DS125">
            <v>0</v>
          </cell>
          <cell r="DT125">
            <v>359</v>
          </cell>
          <cell r="DU125">
            <v>0</v>
          </cell>
          <cell r="DV125">
            <v>828</v>
          </cell>
          <cell r="DW125">
            <v>19</v>
          </cell>
          <cell r="DX125">
            <v>0</v>
          </cell>
          <cell r="DY125">
            <v>0</v>
          </cell>
          <cell r="DZ125">
            <v>0</v>
          </cell>
          <cell r="EA125">
            <v>0</v>
          </cell>
          <cell r="EB125">
            <v>0</v>
          </cell>
          <cell r="EC125">
            <v>0</v>
          </cell>
          <cell r="ED125">
            <v>0</v>
          </cell>
          <cell r="EE125">
            <v>0</v>
          </cell>
          <cell r="EF125">
            <v>0</v>
          </cell>
          <cell r="EG125">
            <v>0</v>
          </cell>
          <cell r="EH125">
            <v>0</v>
          </cell>
          <cell r="EI125">
            <v>40</v>
          </cell>
          <cell r="EJ125">
            <v>0</v>
          </cell>
          <cell r="EK125">
            <v>0</v>
          </cell>
          <cell r="EL125">
            <v>0</v>
          </cell>
          <cell r="EM125">
            <v>0</v>
          </cell>
          <cell r="EN125">
            <v>0</v>
          </cell>
          <cell r="EO125">
            <v>0</v>
          </cell>
          <cell r="EP125">
            <v>0</v>
          </cell>
          <cell r="EQ125">
            <v>0</v>
          </cell>
          <cell r="ER125">
            <v>0</v>
          </cell>
          <cell r="ES125">
            <v>0</v>
          </cell>
          <cell r="ET125">
            <v>0</v>
          </cell>
          <cell r="EU125">
            <v>0</v>
          </cell>
          <cell r="EV125">
            <v>0</v>
          </cell>
          <cell r="EW125">
            <v>0</v>
          </cell>
          <cell r="EX125" t="str">
            <v>M</v>
          </cell>
          <cell r="EY125" t="str">
            <v>Network Services Group</v>
          </cell>
          <cell r="EZ125">
            <v>1</v>
          </cell>
          <cell r="FA125">
            <v>1</v>
          </cell>
          <cell r="FB125">
            <v>0</v>
          </cell>
          <cell r="FC125">
            <v>0</v>
          </cell>
          <cell r="FD125">
            <v>0</v>
          </cell>
          <cell r="FE125">
            <v>0</v>
          </cell>
          <cell r="FH125">
            <v>1953</v>
          </cell>
          <cell r="FI125">
            <v>-27</v>
          </cell>
          <cell r="FJ125">
            <v>-35</v>
          </cell>
          <cell r="FK125">
            <v>-35</v>
          </cell>
          <cell r="FL125">
            <v>-21</v>
          </cell>
          <cell r="FM125">
            <v>2462</v>
          </cell>
          <cell r="FN125">
            <v>30</v>
          </cell>
          <cell r="FO125">
            <v>21</v>
          </cell>
          <cell r="FP125">
            <v>21</v>
          </cell>
          <cell r="FQ125">
            <v>13</v>
          </cell>
          <cell r="FR125">
            <v>1039</v>
          </cell>
          <cell r="FS125">
            <v>914</v>
          </cell>
          <cell r="FT125">
            <v>1036</v>
          </cell>
          <cell r="FU125">
            <v>1426</v>
          </cell>
        </row>
        <row r="126">
          <cell r="A126" t="str">
            <v>02070</v>
          </cell>
          <cell r="B126" t="str">
            <v>米子富士通</v>
          </cell>
          <cell r="C126" t="str">
            <v>(株)米子富士通</v>
          </cell>
          <cell r="D126" t="str">
            <v>Yonago Fujitsu Ltd.</v>
          </cell>
          <cell r="E126">
            <v>0</v>
          </cell>
          <cell r="F126">
            <v>0</v>
          </cell>
          <cell r="G126">
            <v>0</v>
          </cell>
          <cell r="H126">
            <v>0</v>
          </cell>
          <cell r="I126">
            <v>0</v>
          </cell>
          <cell r="J126">
            <v>5652</v>
          </cell>
          <cell r="K126">
            <v>-30</v>
          </cell>
          <cell r="L126">
            <v>0</v>
          </cell>
          <cell r="M126">
            <v>0</v>
          </cell>
          <cell r="N126">
            <v>0</v>
          </cell>
          <cell r="O126">
            <v>0</v>
          </cell>
          <cell r="P126">
            <v>0</v>
          </cell>
          <cell r="Q126">
            <v>0</v>
          </cell>
          <cell r="R126">
            <v>0</v>
          </cell>
          <cell r="S126">
            <v>406</v>
          </cell>
          <cell r="T126">
            <v>406</v>
          </cell>
          <cell r="U126">
            <v>4</v>
          </cell>
          <cell r="V126">
            <v>0</v>
          </cell>
          <cell r="W126">
            <v>1424</v>
          </cell>
          <cell r="X126">
            <v>1</v>
          </cell>
          <cell r="Y126">
            <v>312</v>
          </cell>
          <cell r="Z126">
            <v>1737</v>
          </cell>
          <cell r="AA126">
            <v>0</v>
          </cell>
          <cell r="AB126">
            <v>0</v>
          </cell>
          <cell r="AC126">
            <v>0</v>
          </cell>
          <cell r="AD126">
            <v>7769</v>
          </cell>
          <cell r="AE126">
            <v>925</v>
          </cell>
          <cell r="AF126">
            <v>2160</v>
          </cell>
          <cell r="AG126">
            <v>2</v>
          </cell>
          <cell r="AH126">
            <v>113</v>
          </cell>
          <cell r="AI126">
            <v>0</v>
          </cell>
          <cell r="AJ126">
            <v>0</v>
          </cell>
          <cell r="AK126">
            <v>3200</v>
          </cell>
          <cell r="AL126">
            <v>38</v>
          </cell>
          <cell r="AM126">
            <v>0</v>
          </cell>
          <cell r="AN126">
            <v>0</v>
          </cell>
          <cell r="AO126">
            <v>0</v>
          </cell>
          <cell r="AP126">
            <v>0</v>
          </cell>
          <cell r="AQ126">
            <v>0</v>
          </cell>
          <cell r="AR126">
            <v>4</v>
          </cell>
          <cell r="AS126">
            <v>14</v>
          </cell>
          <cell r="AT126">
            <v>0</v>
          </cell>
          <cell r="AU126">
            <v>0</v>
          </cell>
          <cell r="AV126">
            <v>0</v>
          </cell>
          <cell r="AW126">
            <v>0</v>
          </cell>
          <cell r="AX126">
            <v>18</v>
          </cell>
          <cell r="AY126">
            <v>3256</v>
          </cell>
          <cell r="AZ126">
            <v>0</v>
          </cell>
          <cell r="BA126">
            <v>11025</v>
          </cell>
          <cell r="BB126">
            <v>10</v>
          </cell>
          <cell r="BC126">
            <v>2350</v>
          </cell>
          <cell r="BD126">
            <v>1</v>
          </cell>
          <cell r="BE126">
            <v>2349</v>
          </cell>
          <cell r="BF126">
            <v>0</v>
          </cell>
          <cell r="BG126">
            <v>7549</v>
          </cell>
          <cell r="BH126">
            <v>7549</v>
          </cell>
          <cell r="BI126">
            <v>333</v>
          </cell>
          <cell r="BJ126">
            <v>0</v>
          </cell>
          <cell r="BK126">
            <v>0</v>
          </cell>
          <cell r="BL126">
            <v>88</v>
          </cell>
          <cell r="BM126">
            <v>0</v>
          </cell>
          <cell r="BN126">
            <v>1145</v>
          </cell>
          <cell r="BO126">
            <v>1057</v>
          </cell>
          <cell r="BP126">
            <v>0</v>
          </cell>
          <cell r="BQ126">
            <v>0</v>
          </cell>
          <cell r="BR126">
            <v>0</v>
          </cell>
          <cell r="BS126">
            <v>0</v>
          </cell>
          <cell r="BT126">
            <v>9</v>
          </cell>
          <cell r="BU126">
            <v>0</v>
          </cell>
          <cell r="BV126">
            <v>1</v>
          </cell>
          <cell r="BW126">
            <v>0</v>
          </cell>
          <cell r="BX126">
            <v>0</v>
          </cell>
          <cell r="BY126">
            <v>0</v>
          </cell>
          <cell r="BZ126">
            <v>0</v>
          </cell>
          <cell r="CA126">
            <v>0</v>
          </cell>
          <cell r="CB126">
            <v>11397</v>
          </cell>
          <cell r="CC126">
            <v>0</v>
          </cell>
          <cell r="CD126">
            <v>124</v>
          </cell>
          <cell r="CE126">
            <v>0</v>
          </cell>
          <cell r="CF126">
            <v>0</v>
          </cell>
          <cell r="CG126">
            <v>0</v>
          </cell>
          <cell r="CH126">
            <v>0</v>
          </cell>
          <cell r="CI126">
            <v>0</v>
          </cell>
          <cell r="CJ126">
            <v>119</v>
          </cell>
          <cell r="CK126">
            <v>0</v>
          </cell>
          <cell r="CL126">
            <v>0</v>
          </cell>
          <cell r="CM126">
            <v>0</v>
          </cell>
          <cell r="CN126">
            <v>0</v>
          </cell>
          <cell r="CO126">
            <v>0</v>
          </cell>
          <cell r="CP126">
            <v>0</v>
          </cell>
          <cell r="CQ126">
            <v>243</v>
          </cell>
          <cell r="CR126">
            <v>11640</v>
          </cell>
          <cell r="CS126">
            <v>0</v>
          </cell>
          <cell r="CT126">
            <v>100</v>
          </cell>
          <cell r="CU126">
            <v>0</v>
          </cell>
          <cell r="CV126">
            <v>13</v>
          </cell>
          <cell r="CW126">
            <v>0</v>
          </cell>
          <cell r="CX126">
            <v>0</v>
          </cell>
          <cell r="CY126">
            <v>0</v>
          </cell>
          <cell r="CZ126">
            <v>0</v>
          </cell>
          <cell r="DA126">
            <v>0</v>
          </cell>
          <cell r="DB126">
            <v>0</v>
          </cell>
          <cell r="DC126">
            <v>0</v>
          </cell>
          <cell r="DD126">
            <v>0</v>
          </cell>
          <cell r="DE126">
            <v>-728</v>
          </cell>
          <cell r="DF126">
            <v>-728</v>
          </cell>
          <cell r="DG126">
            <v>0</v>
          </cell>
          <cell r="DH126">
            <v>-615</v>
          </cell>
          <cell r="DI126">
            <v>11025</v>
          </cell>
          <cell r="DJ126">
            <v>0</v>
          </cell>
          <cell r="DK126">
            <v>0</v>
          </cell>
          <cell r="DL126">
            <v>100</v>
          </cell>
          <cell r="DM126">
            <v>0</v>
          </cell>
          <cell r="DN126">
            <v>13</v>
          </cell>
          <cell r="DO126">
            <v>-728</v>
          </cell>
          <cell r="DP126">
            <v>0</v>
          </cell>
          <cell r="DQ126">
            <v>925</v>
          </cell>
          <cell r="DR126">
            <v>2162</v>
          </cell>
          <cell r="DS126">
            <v>0</v>
          </cell>
          <cell r="DT126">
            <v>113</v>
          </cell>
          <cell r="DU126">
            <v>0</v>
          </cell>
          <cell r="DV126">
            <v>37</v>
          </cell>
          <cell r="DW126">
            <v>1</v>
          </cell>
          <cell r="DX126">
            <v>0</v>
          </cell>
          <cell r="DY126">
            <v>0</v>
          </cell>
          <cell r="DZ126">
            <v>0</v>
          </cell>
          <cell r="EA126">
            <v>0</v>
          </cell>
          <cell r="EB126">
            <v>0</v>
          </cell>
          <cell r="EC126">
            <v>0</v>
          </cell>
          <cell r="ED126">
            <v>0</v>
          </cell>
          <cell r="EE126">
            <v>0</v>
          </cell>
          <cell r="EF126">
            <v>0</v>
          </cell>
          <cell r="EG126">
            <v>0</v>
          </cell>
          <cell r="EH126">
            <v>0</v>
          </cell>
          <cell r="EI126">
            <v>7549</v>
          </cell>
          <cell r="EJ126">
            <v>0</v>
          </cell>
          <cell r="EK126">
            <v>0</v>
          </cell>
          <cell r="EL126">
            <v>457</v>
          </cell>
          <cell r="EM126">
            <v>0</v>
          </cell>
          <cell r="EN126">
            <v>0</v>
          </cell>
          <cell r="EO126">
            <v>0</v>
          </cell>
          <cell r="EP126">
            <v>0</v>
          </cell>
          <cell r="EQ126">
            <v>0</v>
          </cell>
          <cell r="ER126">
            <v>0</v>
          </cell>
          <cell r="ES126">
            <v>0</v>
          </cell>
          <cell r="ET126">
            <v>0</v>
          </cell>
          <cell r="EU126">
            <v>0</v>
          </cell>
          <cell r="EV126">
            <v>0</v>
          </cell>
          <cell r="EW126">
            <v>0</v>
          </cell>
          <cell r="EX126" t="str">
            <v>Q</v>
          </cell>
          <cell r="EY126" t="str">
            <v>LCD Group</v>
          </cell>
          <cell r="EZ126">
            <v>1</v>
          </cell>
          <cell r="FA126">
            <v>1</v>
          </cell>
          <cell r="FB126">
            <v>0</v>
          </cell>
          <cell r="FC126">
            <v>0</v>
          </cell>
          <cell r="FD126">
            <v>0</v>
          </cell>
          <cell r="FE126">
            <v>0</v>
          </cell>
          <cell r="FH126">
            <v>12837</v>
          </cell>
          <cell r="FI126">
            <v>688</v>
          </cell>
          <cell r="FJ126">
            <v>622</v>
          </cell>
          <cell r="FK126">
            <v>-284</v>
          </cell>
          <cell r="FL126">
            <v>-284</v>
          </cell>
          <cell r="FM126">
            <v>15359</v>
          </cell>
          <cell r="FN126">
            <v>316</v>
          </cell>
          <cell r="FO126">
            <v>276</v>
          </cell>
          <cell r="FP126">
            <v>185</v>
          </cell>
          <cell r="FQ126">
            <v>185</v>
          </cell>
          <cell r="FR126">
            <v>117</v>
          </cell>
          <cell r="FS126">
            <v>12720</v>
          </cell>
          <cell r="FT126">
            <v>646</v>
          </cell>
          <cell r="FU126">
            <v>14713</v>
          </cell>
        </row>
        <row r="127">
          <cell r="A127" t="str">
            <v>02180</v>
          </cell>
          <cell r="B127" t="str">
            <v>Ａ  Ｍ  Ｄ</v>
          </cell>
          <cell r="C127" t="str">
            <v>富士通エイ・エム・ディ・セミコンダクタ（株）</v>
          </cell>
          <cell r="D127" t="str">
            <v>Fujitsu A.M.D. Semiconductor Ltd.</v>
          </cell>
          <cell r="E127">
            <v>5</v>
          </cell>
          <cell r="F127">
            <v>0</v>
          </cell>
          <cell r="G127">
            <v>5</v>
          </cell>
          <cell r="H127">
            <v>0</v>
          </cell>
          <cell r="I127">
            <v>0</v>
          </cell>
          <cell r="J127">
            <v>16828</v>
          </cell>
          <cell r="K127">
            <v>-31</v>
          </cell>
          <cell r="L127">
            <v>0</v>
          </cell>
          <cell r="M127">
            <v>0</v>
          </cell>
          <cell r="N127">
            <v>0</v>
          </cell>
          <cell r="O127">
            <v>0</v>
          </cell>
          <cell r="P127">
            <v>0</v>
          </cell>
          <cell r="Q127">
            <v>0</v>
          </cell>
          <cell r="R127">
            <v>0</v>
          </cell>
          <cell r="S127">
            <v>359</v>
          </cell>
          <cell r="T127">
            <v>359</v>
          </cell>
          <cell r="U127">
            <v>121</v>
          </cell>
          <cell r="V127">
            <v>1032</v>
          </cell>
          <cell r="W127">
            <v>7275</v>
          </cell>
          <cell r="X127">
            <v>56</v>
          </cell>
          <cell r="Y127">
            <v>518</v>
          </cell>
          <cell r="Z127">
            <v>8881</v>
          </cell>
          <cell r="AA127">
            <v>0</v>
          </cell>
          <cell r="AB127">
            <v>2</v>
          </cell>
          <cell r="AC127">
            <v>1542</v>
          </cell>
          <cell r="AD127">
            <v>27707</v>
          </cell>
          <cell r="AE127">
            <v>24995</v>
          </cell>
          <cell r="AF127">
            <v>73204</v>
          </cell>
          <cell r="AG127">
            <v>16</v>
          </cell>
          <cell r="AH127">
            <v>2097</v>
          </cell>
          <cell r="AI127">
            <v>0</v>
          </cell>
          <cell r="AJ127">
            <v>10477</v>
          </cell>
          <cell r="AK127">
            <v>110789</v>
          </cell>
          <cell r="AL127">
            <v>1610</v>
          </cell>
          <cell r="AM127">
            <v>0</v>
          </cell>
          <cell r="AN127">
            <v>20</v>
          </cell>
          <cell r="AO127">
            <v>0</v>
          </cell>
          <cell r="AP127">
            <v>0</v>
          </cell>
          <cell r="AQ127">
            <v>0</v>
          </cell>
          <cell r="AR127">
            <v>0</v>
          </cell>
          <cell r="AS127">
            <v>9</v>
          </cell>
          <cell r="AT127">
            <v>0</v>
          </cell>
          <cell r="AU127">
            <v>0</v>
          </cell>
          <cell r="AV127">
            <v>0</v>
          </cell>
          <cell r="AW127">
            <v>9</v>
          </cell>
          <cell r="AX127">
            <v>38</v>
          </cell>
          <cell r="AY127">
            <v>112437</v>
          </cell>
          <cell r="AZ127">
            <v>0</v>
          </cell>
          <cell r="BA127">
            <v>140144</v>
          </cell>
          <cell r="BB127">
            <v>0</v>
          </cell>
          <cell r="BC127">
            <v>3609</v>
          </cell>
          <cell r="BD127">
            <v>0</v>
          </cell>
          <cell r="BE127">
            <v>3609</v>
          </cell>
          <cell r="BF127">
            <v>0</v>
          </cell>
          <cell r="BG127">
            <v>37796</v>
          </cell>
          <cell r="BH127">
            <v>37796</v>
          </cell>
          <cell r="BI127">
            <v>0</v>
          </cell>
          <cell r="BJ127">
            <v>0</v>
          </cell>
          <cell r="BK127">
            <v>0</v>
          </cell>
          <cell r="BL127">
            <v>0</v>
          </cell>
          <cell r="BM127">
            <v>0</v>
          </cell>
          <cell r="BN127">
            <v>13129</v>
          </cell>
          <cell r="BO127">
            <v>13129</v>
          </cell>
          <cell r="BP127">
            <v>0</v>
          </cell>
          <cell r="BQ127">
            <v>0</v>
          </cell>
          <cell r="BR127">
            <v>0</v>
          </cell>
          <cell r="BS127">
            <v>0</v>
          </cell>
          <cell r="BT127">
            <v>18</v>
          </cell>
          <cell r="BU127">
            <v>0</v>
          </cell>
          <cell r="BV127">
            <v>160</v>
          </cell>
          <cell r="BW127">
            <v>0</v>
          </cell>
          <cell r="BX127">
            <v>0</v>
          </cell>
          <cell r="BY127">
            <v>0</v>
          </cell>
          <cell r="BZ127">
            <v>0</v>
          </cell>
          <cell r="CA127">
            <v>0</v>
          </cell>
          <cell r="CB127">
            <v>54712</v>
          </cell>
          <cell r="CC127">
            <v>0</v>
          </cell>
          <cell r="CD127">
            <v>0</v>
          </cell>
          <cell r="CE127">
            <v>0</v>
          </cell>
          <cell r="CF127">
            <v>0</v>
          </cell>
          <cell r="CG127">
            <v>0</v>
          </cell>
          <cell r="CH127">
            <v>0</v>
          </cell>
          <cell r="CI127">
            <v>0</v>
          </cell>
          <cell r="CJ127">
            <v>133</v>
          </cell>
          <cell r="CK127">
            <v>0</v>
          </cell>
          <cell r="CL127">
            <v>0</v>
          </cell>
          <cell r="CM127">
            <v>0</v>
          </cell>
          <cell r="CN127">
            <v>0</v>
          </cell>
          <cell r="CO127">
            <v>0</v>
          </cell>
          <cell r="CP127">
            <v>0</v>
          </cell>
          <cell r="CQ127">
            <v>133</v>
          </cell>
          <cell r="CR127">
            <v>54845</v>
          </cell>
          <cell r="CS127">
            <v>0</v>
          </cell>
          <cell r="CT127">
            <v>48788</v>
          </cell>
          <cell r="CU127">
            <v>13012</v>
          </cell>
          <cell r="CV127">
            <v>0</v>
          </cell>
          <cell r="CW127">
            <v>0</v>
          </cell>
          <cell r="CX127">
            <v>0</v>
          </cell>
          <cell r="CY127">
            <v>0</v>
          </cell>
          <cell r="CZ127">
            <v>0</v>
          </cell>
          <cell r="DA127">
            <v>0</v>
          </cell>
          <cell r="DB127">
            <v>0</v>
          </cell>
          <cell r="DC127">
            <v>0</v>
          </cell>
          <cell r="DD127">
            <v>0</v>
          </cell>
          <cell r="DE127">
            <v>23499</v>
          </cell>
          <cell r="DF127">
            <v>23499</v>
          </cell>
          <cell r="DG127">
            <v>0</v>
          </cell>
          <cell r="DH127">
            <v>85299</v>
          </cell>
          <cell r="DI127">
            <v>140144</v>
          </cell>
          <cell r="DJ127">
            <v>0</v>
          </cell>
          <cell r="DK127">
            <v>0</v>
          </cell>
          <cell r="DL127">
            <v>48788</v>
          </cell>
          <cell r="DM127">
            <v>13012</v>
          </cell>
          <cell r="DN127">
            <v>0</v>
          </cell>
          <cell r="DO127">
            <v>23499</v>
          </cell>
          <cell r="DP127">
            <v>0</v>
          </cell>
          <cell r="DQ127">
            <v>24995</v>
          </cell>
          <cell r="DR127">
            <v>73220</v>
          </cell>
          <cell r="DS127">
            <v>0</v>
          </cell>
          <cell r="DT127">
            <v>2097</v>
          </cell>
          <cell r="DU127">
            <v>10477</v>
          </cell>
          <cell r="DV127">
            <v>1607</v>
          </cell>
          <cell r="DW127">
            <v>3</v>
          </cell>
          <cell r="DX127">
            <v>0</v>
          </cell>
          <cell r="DY127">
            <v>0</v>
          </cell>
          <cell r="DZ127">
            <v>0</v>
          </cell>
          <cell r="EA127">
            <v>0</v>
          </cell>
          <cell r="EB127">
            <v>0</v>
          </cell>
          <cell r="EC127">
            <v>0</v>
          </cell>
          <cell r="ED127">
            <v>0</v>
          </cell>
          <cell r="EE127">
            <v>0</v>
          </cell>
          <cell r="EF127">
            <v>0</v>
          </cell>
          <cell r="EG127">
            <v>0</v>
          </cell>
          <cell r="EH127">
            <v>0</v>
          </cell>
          <cell r="EI127">
            <v>37796</v>
          </cell>
          <cell r="EJ127">
            <v>0</v>
          </cell>
          <cell r="EK127">
            <v>0</v>
          </cell>
          <cell r="EL127">
            <v>0</v>
          </cell>
          <cell r="EM127">
            <v>0</v>
          </cell>
          <cell r="EN127">
            <v>0</v>
          </cell>
          <cell r="EO127">
            <v>0</v>
          </cell>
          <cell r="EP127">
            <v>0</v>
          </cell>
          <cell r="EQ127">
            <v>0</v>
          </cell>
          <cell r="ER127">
            <v>0</v>
          </cell>
          <cell r="ES127">
            <v>0</v>
          </cell>
          <cell r="ET127">
            <v>20</v>
          </cell>
          <cell r="EU127">
            <v>0</v>
          </cell>
          <cell r="EV127">
            <v>0</v>
          </cell>
          <cell r="EW127">
            <v>0</v>
          </cell>
          <cell r="EX127" t="str">
            <v>P</v>
          </cell>
          <cell r="EY127" t="str">
            <v>Electronic Devices Group</v>
          </cell>
          <cell r="EZ127">
            <v>0.50008045099999998</v>
          </cell>
          <cell r="FA127">
            <v>0.50008045099999998</v>
          </cell>
          <cell r="FB127">
            <v>0</v>
          </cell>
          <cell r="FC127">
            <v>0</v>
          </cell>
          <cell r="FD127">
            <v>0</v>
          </cell>
          <cell r="FE127">
            <v>0</v>
          </cell>
          <cell r="FH127">
            <v>20460</v>
          </cell>
          <cell r="FI127">
            <v>-3221</v>
          </cell>
          <cell r="FJ127">
            <v>-3477</v>
          </cell>
          <cell r="FK127">
            <v>-4495</v>
          </cell>
          <cell r="FL127">
            <v>-5069</v>
          </cell>
          <cell r="FM127">
            <v>24808</v>
          </cell>
          <cell r="FN127">
            <v>-3452</v>
          </cell>
          <cell r="FO127">
            <v>-3667</v>
          </cell>
          <cell r="FP127">
            <v>-3667</v>
          </cell>
          <cell r="FQ127">
            <v>-3637</v>
          </cell>
          <cell r="FR127">
            <v>10540</v>
          </cell>
          <cell r="FS127">
            <v>9920</v>
          </cell>
          <cell r="FT127">
            <v>13103</v>
          </cell>
          <cell r="FU127">
            <v>11705</v>
          </cell>
        </row>
        <row r="128">
          <cell r="A128" t="str">
            <v>02200</v>
          </cell>
          <cell r="B128" t="str">
            <v>ミドルウェ</v>
          </cell>
          <cell r="C128" t="str">
            <v>富士通ミドルウェア(株)</v>
          </cell>
          <cell r="D128" t="str">
            <v>Fujitsu Middleware Limited</v>
          </cell>
          <cell r="E128">
            <v>10</v>
          </cell>
          <cell r="F128">
            <v>0</v>
          </cell>
          <cell r="G128">
            <v>10</v>
          </cell>
          <cell r="H128">
            <v>1249</v>
          </cell>
          <cell r="I128">
            <v>53</v>
          </cell>
          <cell r="J128">
            <v>4496</v>
          </cell>
          <cell r="K128">
            <v>-11</v>
          </cell>
          <cell r="L128">
            <v>0</v>
          </cell>
          <cell r="M128">
            <v>0</v>
          </cell>
          <cell r="N128">
            <v>0</v>
          </cell>
          <cell r="O128">
            <v>0</v>
          </cell>
          <cell r="P128">
            <v>0</v>
          </cell>
          <cell r="Q128">
            <v>0</v>
          </cell>
          <cell r="R128">
            <v>0</v>
          </cell>
          <cell r="S128">
            <v>0</v>
          </cell>
          <cell r="T128">
            <v>0</v>
          </cell>
          <cell r="U128">
            <v>0</v>
          </cell>
          <cell r="V128">
            <v>0</v>
          </cell>
          <cell r="W128">
            <v>88</v>
          </cell>
          <cell r="X128">
            <v>0</v>
          </cell>
          <cell r="Y128">
            <v>0</v>
          </cell>
          <cell r="Z128">
            <v>88</v>
          </cell>
          <cell r="AA128">
            <v>0</v>
          </cell>
          <cell r="AB128">
            <v>0</v>
          </cell>
          <cell r="AC128">
            <v>43</v>
          </cell>
          <cell r="AD128">
            <v>5928</v>
          </cell>
          <cell r="AE128">
            <v>5</v>
          </cell>
          <cell r="AF128">
            <v>0</v>
          </cell>
          <cell r="AG128">
            <v>0</v>
          </cell>
          <cell r="AH128">
            <v>24</v>
          </cell>
          <cell r="AI128">
            <v>0</v>
          </cell>
          <cell r="AJ128">
            <v>0</v>
          </cell>
          <cell r="AK128">
            <v>29</v>
          </cell>
          <cell r="AL128">
            <v>12</v>
          </cell>
          <cell r="AM128">
            <v>0</v>
          </cell>
          <cell r="AN128">
            <v>0</v>
          </cell>
          <cell r="AO128">
            <v>0</v>
          </cell>
          <cell r="AP128">
            <v>0</v>
          </cell>
          <cell r="AQ128">
            <v>0</v>
          </cell>
          <cell r="AR128">
            <v>0</v>
          </cell>
          <cell r="AS128">
            <v>29</v>
          </cell>
          <cell r="AT128">
            <v>0</v>
          </cell>
          <cell r="AU128">
            <v>0</v>
          </cell>
          <cell r="AV128">
            <v>0</v>
          </cell>
          <cell r="AW128">
            <v>6</v>
          </cell>
          <cell r="AX128">
            <v>35</v>
          </cell>
          <cell r="AY128">
            <v>76</v>
          </cell>
          <cell r="AZ128">
            <v>0</v>
          </cell>
          <cell r="BA128">
            <v>6004</v>
          </cell>
          <cell r="BB128">
            <v>0</v>
          </cell>
          <cell r="BC128">
            <v>580</v>
          </cell>
          <cell r="BD128">
            <v>0</v>
          </cell>
          <cell r="BE128">
            <v>580</v>
          </cell>
          <cell r="BF128">
            <v>0</v>
          </cell>
          <cell r="BG128">
            <v>0</v>
          </cell>
          <cell r="BH128">
            <v>0</v>
          </cell>
          <cell r="BI128">
            <v>0</v>
          </cell>
          <cell r="BJ128">
            <v>0</v>
          </cell>
          <cell r="BK128">
            <v>0</v>
          </cell>
          <cell r="BL128">
            <v>0</v>
          </cell>
          <cell r="BM128">
            <v>0</v>
          </cell>
          <cell r="BN128">
            <v>4024</v>
          </cell>
          <cell r="BO128">
            <v>4024</v>
          </cell>
          <cell r="BP128">
            <v>0</v>
          </cell>
          <cell r="BQ128">
            <v>175</v>
          </cell>
          <cell r="BR128">
            <v>3</v>
          </cell>
          <cell r="BS128">
            <v>0</v>
          </cell>
          <cell r="BT128">
            <v>2</v>
          </cell>
          <cell r="BU128">
            <v>0</v>
          </cell>
          <cell r="BV128">
            <v>0</v>
          </cell>
          <cell r="BW128">
            <v>0</v>
          </cell>
          <cell r="BX128">
            <v>0</v>
          </cell>
          <cell r="BY128">
            <v>0</v>
          </cell>
          <cell r="BZ128">
            <v>0</v>
          </cell>
          <cell r="CA128">
            <v>0</v>
          </cell>
          <cell r="CB128">
            <v>4784</v>
          </cell>
          <cell r="CC128">
            <v>0</v>
          </cell>
          <cell r="CD128">
            <v>0</v>
          </cell>
          <cell r="CE128">
            <v>0</v>
          </cell>
          <cell r="CF128">
            <v>0</v>
          </cell>
          <cell r="CG128">
            <v>0</v>
          </cell>
          <cell r="CH128">
            <v>0</v>
          </cell>
          <cell r="CI128">
            <v>0</v>
          </cell>
          <cell r="CJ128">
            <v>32</v>
          </cell>
          <cell r="CK128">
            <v>0</v>
          </cell>
          <cell r="CL128">
            <v>0</v>
          </cell>
          <cell r="CM128">
            <v>0</v>
          </cell>
          <cell r="CN128">
            <v>0</v>
          </cell>
          <cell r="CO128">
            <v>0</v>
          </cell>
          <cell r="CP128">
            <v>0</v>
          </cell>
          <cell r="CQ128">
            <v>32</v>
          </cell>
          <cell r="CR128">
            <v>4816</v>
          </cell>
          <cell r="CS128">
            <v>0</v>
          </cell>
          <cell r="CT128">
            <v>200</v>
          </cell>
          <cell r="CU128">
            <v>0</v>
          </cell>
          <cell r="CV128">
            <v>36</v>
          </cell>
          <cell r="CW128">
            <v>0</v>
          </cell>
          <cell r="CX128">
            <v>0</v>
          </cell>
          <cell r="CY128">
            <v>0</v>
          </cell>
          <cell r="CZ128">
            <v>0</v>
          </cell>
          <cell r="DA128">
            <v>0</v>
          </cell>
          <cell r="DB128">
            <v>0</v>
          </cell>
          <cell r="DC128">
            <v>0</v>
          </cell>
          <cell r="DD128">
            <v>0</v>
          </cell>
          <cell r="DE128">
            <v>952</v>
          </cell>
          <cell r="DF128">
            <v>952</v>
          </cell>
          <cell r="DG128">
            <v>0</v>
          </cell>
          <cell r="DH128">
            <v>1188</v>
          </cell>
          <cell r="DI128">
            <v>6004</v>
          </cell>
          <cell r="DJ128">
            <v>0</v>
          </cell>
          <cell r="DK128">
            <v>0</v>
          </cell>
          <cell r="DL128">
            <v>200</v>
          </cell>
          <cell r="DM128">
            <v>0</v>
          </cell>
          <cell r="DN128">
            <v>36</v>
          </cell>
          <cell r="DO128">
            <v>952</v>
          </cell>
          <cell r="DP128">
            <v>0</v>
          </cell>
          <cell r="DQ128">
            <v>5</v>
          </cell>
          <cell r="DR128">
            <v>0</v>
          </cell>
          <cell r="DS128">
            <v>0</v>
          </cell>
          <cell r="DT128">
            <v>24</v>
          </cell>
          <cell r="DU128">
            <v>0</v>
          </cell>
          <cell r="DV128">
            <v>0</v>
          </cell>
          <cell r="DW128">
            <v>12</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t="str">
            <v>F</v>
          </cell>
          <cell r="EY128" t="str">
            <v>Software Group</v>
          </cell>
          <cell r="EZ128">
            <v>0.8</v>
          </cell>
          <cell r="FA128">
            <v>0.8</v>
          </cell>
          <cell r="FB128">
            <v>0</v>
          </cell>
          <cell r="FC128">
            <v>0</v>
          </cell>
          <cell r="FD128">
            <v>0</v>
          </cell>
          <cell r="FE128">
            <v>0</v>
          </cell>
          <cell r="FH128">
            <v>1746</v>
          </cell>
          <cell r="FI128">
            <v>36</v>
          </cell>
          <cell r="FJ128">
            <v>36</v>
          </cell>
          <cell r="FK128">
            <v>36</v>
          </cell>
          <cell r="FL128">
            <v>12</v>
          </cell>
          <cell r="FM128">
            <v>2807</v>
          </cell>
          <cell r="FN128">
            <v>145</v>
          </cell>
          <cell r="FO128">
            <v>145</v>
          </cell>
          <cell r="FP128">
            <v>145</v>
          </cell>
          <cell r="FQ128">
            <v>62</v>
          </cell>
          <cell r="FR128">
            <v>546</v>
          </cell>
          <cell r="FS128">
            <v>1200</v>
          </cell>
          <cell r="FT128">
            <v>957</v>
          </cell>
          <cell r="FU128">
            <v>1850</v>
          </cell>
        </row>
        <row r="129">
          <cell r="A129" t="str">
            <v>02260</v>
          </cell>
          <cell r="B129" t="str">
            <v>Ｆ　Ｆ　Ｅ</v>
          </cell>
          <cell r="C129" t="str">
            <v>(株)富士通ファシリティーズ･エンジニアリング</v>
          </cell>
          <cell r="D129" t="str">
            <v>Fujitsu Facilities Engineering Ltd.</v>
          </cell>
          <cell r="E129">
            <v>0</v>
          </cell>
          <cell r="F129">
            <v>0</v>
          </cell>
          <cell r="G129">
            <v>0</v>
          </cell>
          <cell r="H129">
            <v>0</v>
          </cell>
          <cell r="I129">
            <v>0</v>
          </cell>
          <cell r="J129">
            <v>6071</v>
          </cell>
          <cell r="K129">
            <v>-57</v>
          </cell>
          <cell r="L129">
            <v>0</v>
          </cell>
          <cell r="M129">
            <v>0</v>
          </cell>
          <cell r="N129">
            <v>0</v>
          </cell>
          <cell r="O129">
            <v>0</v>
          </cell>
          <cell r="P129">
            <v>0</v>
          </cell>
          <cell r="Q129">
            <v>0</v>
          </cell>
          <cell r="R129">
            <v>0</v>
          </cell>
          <cell r="S129">
            <v>1384</v>
          </cell>
          <cell r="T129">
            <v>1384</v>
          </cell>
          <cell r="U129">
            <v>84</v>
          </cell>
          <cell r="V129">
            <v>0</v>
          </cell>
          <cell r="W129">
            <v>110</v>
          </cell>
          <cell r="X129">
            <v>0</v>
          </cell>
          <cell r="Y129">
            <v>106</v>
          </cell>
          <cell r="Z129">
            <v>216</v>
          </cell>
          <cell r="AA129">
            <v>0</v>
          </cell>
          <cell r="AB129">
            <v>0</v>
          </cell>
          <cell r="AC129">
            <v>54</v>
          </cell>
          <cell r="AD129">
            <v>7752</v>
          </cell>
          <cell r="AE129">
            <v>132</v>
          </cell>
          <cell r="AF129">
            <v>6503</v>
          </cell>
          <cell r="AG129">
            <v>0</v>
          </cell>
          <cell r="AH129">
            <v>171</v>
          </cell>
          <cell r="AI129">
            <v>0</v>
          </cell>
          <cell r="AJ129">
            <v>0</v>
          </cell>
          <cell r="AK129">
            <v>6806</v>
          </cell>
          <cell r="AL129">
            <v>95</v>
          </cell>
          <cell r="AM129">
            <v>0</v>
          </cell>
          <cell r="AN129">
            <v>0</v>
          </cell>
          <cell r="AO129">
            <v>0</v>
          </cell>
          <cell r="AP129">
            <v>0</v>
          </cell>
          <cell r="AQ129">
            <v>0</v>
          </cell>
          <cell r="AR129">
            <v>0</v>
          </cell>
          <cell r="AS129">
            <v>0</v>
          </cell>
          <cell r="AT129">
            <v>0</v>
          </cell>
          <cell r="AU129">
            <v>0</v>
          </cell>
          <cell r="AV129">
            <v>0</v>
          </cell>
          <cell r="AW129">
            <v>0</v>
          </cell>
          <cell r="AX129">
            <v>0</v>
          </cell>
          <cell r="AY129">
            <v>6901</v>
          </cell>
          <cell r="AZ129">
            <v>0</v>
          </cell>
          <cell r="BA129">
            <v>14653</v>
          </cell>
          <cell r="BB129">
            <v>0</v>
          </cell>
          <cell r="BC129">
            <v>4494</v>
          </cell>
          <cell r="BD129">
            <v>253</v>
          </cell>
          <cell r="BE129">
            <v>4241</v>
          </cell>
          <cell r="BF129">
            <v>0</v>
          </cell>
          <cell r="BG129">
            <v>1072</v>
          </cell>
          <cell r="BH129">
            <v>1072</v>
          </cell>
          <cell r="BI129">
            <v>160</v>
          </cell>
          <cell r="BJ129">
            <v>0</v>
          </cell>
          <cell r="BK129">
            <v>0</v>
          </cell>
          <cell r="BL129">
            <v>93</v>
          </cell>
          <cell r="BM129">
            <v>0</v>
          </cell>
          <cell r="BN129">
            <v>2489</v>
          </cell>
          <cell r="BO129">
            <v>2396</v>
          </cell>
          <cell r="BP129">
            <v>662</v>
          </cell>
          <cell r="BQ129">
            <v>0</v>
          </cell>
          <cell r="BR129">
            <v>0</v>
          </cell>
          <cell r="BS129">
            <v>0</v>
          </cell>
          <cell r="BT129">
            <v>6</v>
          </cell>
          <cell r="BU129">
            <v>0</v>
          </cell>
          <cell r="BV129">
            <v>0</v>
          </cell>
          <cell r="BW129">
            <v>0</v>
          </cell>
          <cell r="BX129">
            <v>0</v>
          </cell>
          <cell r="BY129">
            <v>0</v>
          </cell>
          <cell r="BZ129">
            <v>0</v>
          </cell>
          <cell r="CA129">
            <v>0</v>
          </cell>
          <cell r="CB129">
            <v>8883</v>
          </cell>
          <cell r="CC129">
            <v>0</v>
          </cell>
          <cell r="CD129">
            <v>0</v>
          </cell>
          <cell r="CE129">
            <v>0</v>
          </cell>
          <cell r="CF129">
            <v>4845</v>
          </cell>
          <cell r="CG129">
            <v>4845</v>
          </cell>
          <cell r="CH129">
            <v>0</v>
          </cell>
          <cell r="CI129">
            <v>0</v>
          </cell>
          <cell r="CJ129">
            <v>61</v>
          </cell>
          <cell r="CK129">
            <v>0</v>
          </cell>
          <cell r="CL129">
            <v>0</v>
          </cell>
          <cell r="CM129">
            <v>0</v>
          </cell>
          <cell r="CN129">
            <v>15</v>
          </cell>
          <cell r="CO129">
            <v>0</v>
          </cell>
          <cell r="CP129">
            <v>0</v>
          </cell>
          <cell r="CQ129">
            <v>4921</v>
          </cell>
          <cell r="CR129">
            <v>13804</v>
          </cell>
          <cell r="CS129">
            <v>0</v>
          </cell>
          <cell r="CT129">
            <v>98</v>
          </cell>
          <cell r="CU129">
            <v>0</v>
          </cell>
          <cell r="CV129">
            <v>25</v>
          </cell>
          <cell r="CW129">
            <v>0</v>
          </cell>
          <cell r="CX129">
            <v>0</v>
          </cell>
          <cell r="CY129">
            <v>0</v>
          </cell>
          <cell r="CZ129">
            <v>0</v>
          </cell>
          <cell r="DA129">
            <v>0</v>
          </cell>
          <cell r="DB129">
            <v>0</v>
          </cell>
          <cell r="DC129">
            <v>0</v>
          </cell>
          <cell r="DD129">
            <v>0</v>
          </cell>
          <cell r="DE129">
            <v>726</v>
          </cell>
          <cell r="DF129">
            <v>726</v>
          </cell>
          <cell r="DG129">
            <v>0</v>
          </cell>
          <cell r="DH129">
            <v>849</v>
          </cell>
          <cell r="DI129">
            <v>14653</v>
          </cell>
          <cell r="DJ129">
            <v>0</v>
          </cell>
          <cell r="DK129">
            <v>0</v>
          </cell>
          <cell r="DL129">
            <v>98</v>
          </cell>
          <cell r="DM129">
            <v>0</v>
          </cell>
          <cell r="DN129">
            <v>25</v>
          </cell>
          <cell r="DO129">
            <v>726</v>
          </cell>
          <cell r="DP129">
            <v>0</v>
          </cell>
          <cell r="DQ129">
            <v>132</v>
          </cell>
          <cell r="DR129">
            <v>6503</v>
          </cell>
          <cell r="DS129">
            <v>0</v>
          </cell>
          <cell r="DT129">
            <v>171</v>
          </cell>
          <cell r="DU129">
            <v>0</v>
          </cell>
          <cell r="DV129">
            <v>72</v>
          </cell>
          <cell r="DW129">
            <v>23</v>
          </cell>
          <cell r="DX129">
            <v>0</v>
          </cell>
          <cell r="DY129">
            <v>0</v>
          </cell>
          <cell r="DZ129">
            <v>0</v>
          </cell>
          <cell r="EA129">
            <v>0</v>
          </cell>
          <cell r="EB129">
            <v>0</v>
          </cell>
          <cell r="EC129">
            <v>0</v>
          </cell>
          <cell r="ED129">
            <v>0</v>
          </cell>
          <cell r="EE129">
            <v>0</v>
          </cell>
          <cell r="EF129">
            <v>0</v>
          </cell>
          <cell r="EG129">
            <v>0</v>
          </cell>
          <cell r="EH129">
            <v>0</v>
          </cell>
          <cell r="EI129">
            <v>1072</v>
          </cell>
          <cell r="EJ129">
            <v>0</v>
          </cell>
          <cell r="EK129">
            <v>160</v>
          </cell>
          <cell r="EL129">
            <v>0</v>
          </cell>
          <cell r="EM129">
            <v>0</v>
          </cell>
          <cell r="EN129">
            <v>0</v>
          </cell>
          <cell r="EO129">
            <v>0</v>
          </cell>
          <cell r="EP129">
            <v>0</v>
          </cell>
          <cell r="EQ129">
            <v>0</v>
          </cell>
          <cell r="ER129">
            <v>0</v>
          </cell>
          <cell r="ES129">
            <v>26</v>
          </cell>
          <cell r="ET129">
            <v>0</v>
          </cell>
          <cell r="EU129">
            <v>0</v>
          </cell>
          <cell r="EV129">
            <v>0</v>
          </cell>
          <cell r="EW129">
            <v>0</v>
          </cell>
          <cell r="EX129" t="str">
            <v>P</v>
          </cell>
          <cell r="EY129" t="str">
            <v>Electronic Devices Group</v>
          </cell>
          <cell r="EZ129">
            <v>1</v>
          </cell>
          <cell r="FA129">
            <v>0.89800000000000002</v>
          </cell>
          <cell r="FB129">
            <v>0</v>
          </cell>
          <cell r="FC129">
            <v>0</v>
          </cell>
          <cell r="FD129">
            <v>0</v>
          </cell>
          <cell r="FE129">
            <v>0</v>
          </cell>
          <cell r="FH129">
            <v>5855</v>
          </cell>
          <cell r="FI129">
            <v>-25</v>
          </cell>
          <cell r="FJ129">
            <v>-71</v>
          </cell>
          <cell r="FK129">
            <v>-71</v>
          </cell>
          <cell r="FL129">
            <v>-26</v>
          </cell>
          <cell r="FM129">
            <v>5630</v>
          </cell>
          <cell r="FN129">
            <v>124</v>
          </cell>
          <cell r="FO129">
            <v>82</v>
          </cell>
          <cell r="FP129">
            <v>82</v>
          </cell>
          <cell r="FQ129">
            <v>48</v>
          </cell>
          <cell r="FR129">
            <v>9</v>
          </cell>
          <cell r="FS129">
            <v>5846</v>
          </cell>
          <cell r="FT129">
            <v>9</v>
          </cell>
          <cell r="FU129">
            <v>5621</v>
          </cell>
        </row>
        <row r="130">
          <cell r="A130" t="str">
            <v>02270</v>
          </cell>
          <cell r="B130" t="str">
            <v>分析ラボ</v>
          </cell>
          <cell r="C130" t="str">
            <v>富士通分析ラボ(株)</v>
          </cell>
          <cell r="D130" t="str">
            <v>Fujitsu Analysis Laboratory Ltd.</v>
          </cell>
          <cell r="E130">
            <v>1</v>
          </cell>
          <cell r="F130">
            <v>0</v>
          </cell>
          <cell r="G130">
            <v>1</v>
          </cell>
          <cell r="H130">
            <v>0</v>
          </cell>
          <cell r="I130">
            <v>1</v>
          </cell>
          <cell r="J130">
            <v>80</v>
          </cell>
          <cell r="K130">
            <v>0</v>
          </cell>
          <cell r="L130">
            <v>0</v>
          </cell>
          <cell r="M130">
            <v>0</v>
          </cell>
          <cell r="N130">
            <v>0</v>
          </cell>
          <cell r="O130">
            <v>0</v>
          </cell>
          <cell r="P130">
            <v>0</v>
          </cell>
          <cell r="Q130">
            <v>0</v>
          </cell>
          <cell r="R130">
            <v>0</v>
          </cell>
          <cell r="S130">
            <v>0</v>
          </cell>
          <cell r="T130">
            <v>0</v>
          </cell>
          <cell r="U130">
            <v>0</v>
          </cell>
          <cell r="V130">
            <v>0</v>
          </cell>
          <cell r="W130">
            <v>11</v>
          </cell>
          <cell r="X130">
            <v>0</v>
          </cell>
          <cell r="Y130">
            <v>0</v>
          </cell>
          <cell r="Z130">
            <v>11</v>
          </cell>
          <cell r="AA130">
            <v>0</v>
          </cell>
          <cell r="AB130">
            <v>0</v>
          </cell>
          <cell r="AC130">
            <v>3</v>
          </cell>
          <cell r="AD130">
            <v>96</v>
          </cell>
          <cell r="AE130">
            <v>26</v>
          </cell>
          <cell r="AF130">
            <v>6</v>
          </cell>
          <cell r="AG130">
            <v>0</v>
          </cell>
          <cell r="AH130">
            <v>2</v>
          </cell>
          <cell r="AI130">
            <v>0</v>
          </cell>
          <cell r="AJ130">
            <v>0</v>
          </cell>
          <cell r="AK130">
            <v>34</v>
          </cell>
          <cell r="AL130">
            <v>1</v>
          </cell>
          <cell r="AM130">
            <v>0</v>
          </cell>
          <cell r="AN130">
            <v>0</v>
          </cell>
          <cell r="AO130">
            <v>0</v>
          </cell>
          <cell r="AP130">
            <v>0</v>
          </cell>
          <cell r="AQ130">
            <v>0</v>
          </cell>
          <cell r="AR130">
            <v>0</v>
          </cell>
          <cell r="AS130">
            <v>0</v>
          </cell>
          <cell r="AT130">
            <v>0</v>
          </cell>
          <cell r="AU130">
            <v>0</v>
          </cell>
          <cell r="AV130">
            <v>0</v>
          </cell>
          <cell r="AW130">
            <v>3</v>
          </cell>
          <cell r="AX130">
            <v>3</v>
          </cell>
          <cell r="AY130">
            <v>38</v>
          </cell>
          <cell r="AZ130">
            <v>0</v>
          </cell>
          <cell r="BA130">
            <v>134</v>
          </cell>
          <cell r="BB130">
            <v>0</v>
          </cell>
          <cell r="BC130">
            <v>0</v>
          </cell>
          <cell r="BD130">
            <v>0</v>
          </cell>
          <cell r="BE130">
            <v>0</v>
          </cell>
          <cell r="BF130">
            <v>0</v>
          </cell>
          <cell r="BG130">
            <v>30</v>
          </cell>
          <cell r="BH130">
            <v>30</v>
          </cell>
          <cell r="BI130">
            <v>0</v>
          </cell>
          <cell r="BJ130">
            <v>0</v>
          </cell>
          <cell r="BK130">
            <v>0</v>
          </cell>
          <cell r="BL130">
            <v>3</v>
          </cell>
          <cell r="BM130">
            <v>0</v>
          </cell>
          <cell r="BN130">
            <v>72</v>
          </cell>
          <cell r="BO130">
            <v>69</v>
          </cell>
          <cell r="BP130">
            <v>0</v>
          </cell>
          <cell r="BQ130">
            <v>0</v>
          </cell>
          <cell r="BR130">
            <v>1</v>
          </cell>
          <cell r="BS130">
            <v>0</v>
          </cell>
          <cell r="BT130">
            <v>0</v>
          </cell>
          <cell r="BU130">
            <v>0</v>
          </cell>
          <cell r="BV130">
            <v>0</v>
          </cell>
          <cell r="BW130">
            <v>0</v>
          </cell>
          <cell r="BX130">
            <v>0</v>
          </cell>
          <cell r="BY130">
            <v>0</v>
          </cell>
          <cell r="BZ130">
            <v>0</v>
          </cell>
          <cell r="CA130">
            <v>0</v>
          </cell>
          <cell r="CB130">
            <v>103</v>
          </cell>
          <cell r="CC130">
            <v>0</v>
          </cell>
          <cell r="CD130">
            <v>0</v>
          </cell>
          <cell r="CE130">
            <v>0</v>
          </cell>
          <cell r="CF130">
            <v>0</v>
          </cell>
          <cell r="CG130">
            <v>0</v>
          </cell>
          <cell r="CH130">
            <v>0</v>
          </cell>
          <cell r="CI130">
            <v>0</v>
          </cell>
          <cell r="CJ130">
            <v>6</v>
          </cell>
          <cell r="CK130">
            <v>0</v>
          </cell>
          <cell r="CL130">
            <v>0</v>
          </cell>
          <cell r="CM130">
            <v>0</v>
          </cell>
          <cell r="CN130">
            <v>0</v>
          </cell>
          <cell r="CO130">
            <v>0</v>
          </cell>
          <cell r="CP130">
            <v>0</v>
          </cell>
          <cell r="CQ130">
            <v>6</v>
          </cell>
          <cell r="CR130">
            <v>109</v>
          </cell>
          <cell r="CS130">
            <v>0</v>
          </cell>
          <cell r="CT130">
            <v>20</v>
          </cell>
          <cell r="CU130">
            <v>0</v>
          </cell>
          <cell r="CV130">
            <v>1</v>
          </cell>
          <cell r="CW130">
            <v>0</v>
          </cell>
          <cell r="CX130">
            <v>0</v>
          </cell>
          <cell r="CY130">
            <v>0</v>
          </cell>
          <cell r="CZ130">
            <v>0</v>
          </cell>
          <cell r="DA130">
            <v>0</v>
          </cell>
          <cell r="DB130">
            <v>0</v>
          </cell>
          <cell r="DC130">
            <v>0</v>
          </cell>
          <cell r="DD130">
            <v>0</v>
          </cell>
          <cell r="DE130">
            <v>4</v>
          </cell>
          <cell r="DF130">
            <v>4</v>
          </cell>
          <cell r="DG130">
            <v>0</v>
          </cell>
          <cell r="DH130">
            <v>25</v>
          </cell>
          <cell r="DI130">
            <v>134</v>
          </cell>
          <cell r="DJ130">
            <v>0</v>
          </cell>
          <cell r="DK130">
            <v>0</v>
          </cell>
          <cell r="DL130">
            <v>20</v>
          </cell>
          <cell r="DM130">
            <v>0</v>
          </cell>
          <cell r="DN130">
            <v>1</v>
          </cell>
          <cell r="DO130">
            <v>4</v>
          </cell>
          <cell r="DP130">
            <v>0</v>
          </cell>
          <cell r="DQ130">
            <v>26</v>
          </cell>
          <cell r="DR130">
            <v>6</v>
          </cell>
          <cell r="DS130">
            <v>0</v>
          </cell>
          <cell r="DT130">
            <v>2</v>
          </cell>
          <cell r="DU130">
            <v>0</v>
          </cell>
          <cell r="DV130">
            <v>1</v>
          </cell>
          <cell r="DW130">
            <v>0</v>
          </cell>
          <cell r="DX130">
            <v>0</v>
          </cell>
          <cell r="DY130">
            <v>0</v>
          </cell>
          <cell r="DZ130">
            <v>0</v>
          </cell>
          <cell r="EA130">
            <v>0</v>
          </cell>
          <cell r="EB130">
            <v>0</v>
          </cell>
          <cell r="EC130">
            <v>0</v>
          </cell>
          <cell r="ED130">
            <v>0</v>
          </cell>
          <cell r="EE130">
            <v>0</v>
          </cell>
          <cell r="EF130">
            <v>0</v>
          </cell>
          <cell r="EG130">
            <v>0</v>
          </cell>
          <cell r="EH130">
            <v>0</v>
          </cell>
          <cell r="EI130">
            <v>30</v>
          </cell>
          <cell r="EJ130">
            <v>0</v>
          </cell>
          <cell r="EK130">
            <v>0</v>
          </cell>
          <cell r="EL130">
            <v>0</v>
          </cell>
          <cell r="EM130">
            <v>0</v>
          </cell>
          <cell r="EN130">
            <v>0</v>
          </cell>
          <cell r="EO130">
            <v>0</v>
          </cell>
          <cell r="EP130">
            <v>0</v>
          </cell>
          <cell r="EQ130">
            <v>0</v>
          </cell>
          <cell r="ER130">
            <v>0</v>
          </cell>
          <cell r="ES130">
            <v>0</v>
          </cell>
          <cell r="ET130">
            <v>0</v>
          </cell>
          <cell r="EU130">
            <v>0</v>
          </cell>
          <cell r="EV130">
            <v>0</v>
          </cell>
          <cell r="EW130">
            <v>0</v>
          </cell>
          <cell r="EX130" t="str">
            <v>Y</v>
          </cell>
          <cell r="EY130" t="str">
            <v>Other</v>
          </cell>
          <cell r="EZ130">
            <v>1</v>
          </cell>
          <cell r="FA130">
            <v>1</v>
          </cell>
          <cell r="FB130">
            <v>0</v>
          </cell>
          <cell r="FC130">
            <v>0</v>
          </cell>
          <cell r="FD130">
            <v>0</v>
          </cell>
          <cell r="FE130">
            <v>0</v>
          </cell>
          <cell r="FH130">
            <v>62</v>
          </cell>
          <cell r="FI130">
            <v>5</v>
          </cell>
          <cell r="FJ130">
            <v>-17</v>
          </cell>
          <cell r="FK130">
            <v>-17</v>
          </cell>
          <cell r="FL130">
            <v>-17</v>
          </cell>
          <cell r="FM130">
            <v>85</v>
          </cell>
          <cell r="FN130">
            <v>12</v>
          </cell>
          <cell r="FO130">
            <v>12</v>
          </cell>
          <cell r="FP130">
            <v>12</v>
          </cell>
          <cell r="FQ130">
            <v>12</v>
          </cell>
          <cell r="FR130">
            <v>2</v>
          </cell>
          <cell r="FS130">
            <v>60</v>
          </cell>
          <cell r="FT130">
            <v>2</v>
          </cell>
          <cell r="FU130">
            <v>83</v>
          </cell>
        </row>
        <row r="131">
          <cell r="A131" t="str">
            <v>02310</v>
          </cell>
          <cell r="B131" t="str">
            <v>ＦＣＡＰ</v>
          </cell>
          <cell r="C131" t="str">
            <v>富士通キャピタル（株）</v>
          </cell>
          <cell r="D131" t="str">
            <v>Fujitsu Capital Ltd.</v>
          </cell>
          <cell r="E131">
            <v>3600</v>
          </cell>
          <cell r="F131">
            <v>0</v>
          </cell>
          <cell r="G131">
            <v>3600</v>
          </cell>
          <cell r="H131">
            <v>0</v>
          </cell>
          <cell r="I131">
            <v>0</v>
          </cell>
          <cell r="J131">
            <v>0</v>
          </cell>
          <cell r="K131">
            <v>-530</v>
          </cell>
          <cell r="L131">
            <v>0</v>
          </cell>
          <cell r="M131">
            <v>0</v>
          </cell>
          <cell r="N131">
            <v>0</v>
          </cell>
          <cell r="O131">
            <v>0</v>
          </cell>
          <cell r="P131">
            <v>186234</v>
          </cell>
          <cell r="Q131">
            <v>2</v>
          </cell>
          <cell r="R131">
            <v>0</v>
          </cell>
          <cell r="S131">
            <v>142</v>
          </cell>
          <cell r="T131">
            <v>142</v>
          </cell>
          <cell r="U131">
            <v>0</v>
          </cell>
          <cell r="V131">
            <v>0</v>
          </cell>
          <cell r="W131">
            <v>0</v>
          </cell>
          <cell r="X131">
            <v>0</v>
          </cell>
          <cell r="Y131">
            <v>0</v>
          </cell>
          <cell r="Z131">
            <v>0</v>
          </cell>
          <cell r="AA131">
            <v>6</v>
          </cell>
          <cell r="AB131">
            <v>0</v>
          </cell>
          <cell r="AC131">
            <v>13</v>
          </cell>
          <cell r="AD131">
            <v>189467</v>
          </cell>
          <cell r="AE131">
            <v>0</v>
          </cell>
          <cell r="AF131">
            <v>0</v>
          </cell>
          <cell r="AG131">
            <v>0</v>
          </cell>
          <cell r="AH131">
            <v>1</v>
          </cell>
          <cell r="AI131">
            <v>0</v>
          </cell>
          <cell r="AJ131">
            <v>0</v>
          </cell>
          <cell r="AK131">
            <v>1</v>
          </cell>
          <cell r="AL131">
            <v>0</v>
          </cell>
          <cell r="AM131">
            <v>0</v>
          </cell>
          <cell r="AN131">
            <v>10000</v>
          </cell>
          <cell r="AO131">
            <v>0</v>
          </cell>
          <cell r="AP131">
            <v>24966</v>
          </cell>
          <cell r="AQ131">
            <v>0</v>
          </cell>
          <cell r="AR131">
            <v>0</v>
          </cell>
          <cell r="AS131">
            <v>76</v>
          </cell>
          <cell r="AT131">
            <v>-70</v>
          </cell>
          <cell r="AU131">
            <v>974</v>
          </cell>
          <cell r="AV131">
            <v>0</v>
          </cell>
          <cell r="AW131">
            <v>0</v>
          </cell>
          <cell r="AX131">
            <v>35946</v>
          </cell>
          <cell r="AY131">
            <v>35947</v>
          </cell>
          <cell r="AZ131">
            <v>0</v>
          </cell>
          <cell r="BA131">
            <v>225414</v>
          </cell>
          <cell r="BB131">
            <v>0</v>
          </cell>
          <cell r="BC131">
            <v>0</v>
          </cell>
          <cell r="BD131">
            <v>0</v>
          </cell>
          <cell r="BE131">
            <v>0</v>
          </cell>
          <cell r="BF131">
            <v>0</v>
          </cell>
          <cell r="BG131">
            <v>55130</v>
          </cell>
          <cell r="BH131">
            <v>55130</v>
          </cell>
          <cell r="BI131">
            <v>3945</v>
          </cell>
          <cell r="BJ131">
            <v>0</v>
          </cell>
          <cell r="BK131">
            <v>0</v>
          </cell>
          <cell r="BL131">
            <v>0</v>
          </cell>
          <cell r="BM131">
            <v>0</v>
          </cell>
          <cell r="BN131">
            <v>139</v>
          </cell>
          <cell r="BO131">
            <v>139</v>
          </cell>
          <cell r="BP131">
            <v>0</v>
          </cell>
          <cell r="BQ131">
            <v>129</v>
          </cell>
          <cell r="BR131">
            <v>0</v>
          </cell>
          <cell r="BS131">
            <v>0</v>
          </cell>
          <cell r="BT131">
            <v>157091</v>
          </cell>
          <cell r="BU131">
            <v>0</v>
          </cell>
          <cell r="BV131">
            <v>0</v>
          </cell>
          <cell r="BW131">
            <v>0</v>
          </cell>
          <cell r="BX131">
            <v>0</v>
          </cell>
          <cell r="BY131">
            <v>0</v>
          </cell>
          <cell r="BZ131">
            <v>6</v>
          </cell>
          <cell r="CA131">
            <v>0</v>
          </cell>
          <cell r="CB131">
            <v>216440</v>
          </cell>
          <cell r="CC131">
            <v>0</v>
          </cell>
          <cell r="CD131">
            <v>6890</v>
          </cell>
          <cell r="CE131">
            <v>0</v>
          </cell>
          <cell r="CF131">
            <v>0</v>
          </cell>
          <cell r="CG131">
            <v>0</v>
          </cell>
          <cell r="CH131">
            <v>0</v>
          </cell>
          <cell r="CI131">
            <v>0</v>
          </cell>
          <cell r="CJ131">
            <v>0</v>
          </cell>
          <cell r="CK131">
            <v>0</v>
          </cell>
          <cell r="CL131">
            <v>0</v>
          </cell>
          <cell r="CM131">
            <v>974</v>
          </cell>
          <cell r="CN131">
            <v>0</v>
          </cell>
          <cell r="CO131">
            <v>0</v>
          </cell>
          <cell r="CP131">
            <v>0</v>
          </cell>
          <cell r="CQ131">
            <v>7864</v>
          </cell>
          <cell r="CR131">
            <v>224304</v>
          </cell>
          <cell r="CS131">
            <v>0</v>
          </cell>
          <cell r="CT131">
            <v>100</v>
          </cell>
          <cell r="CU131">
            <v>0</v>
          </cell>
          <cell r="CV131">
            <v>25</v>
          </cell>
          <cell r="CW131">
            <v>0</v>
          </cell>
          <cell r="CX131">
            <v>0</v>
          </cell>
          <cell r="CY131">
            <v>0</v>
          </cell>
          <cell r="CZ131">
            <v>0</v>
          </cell>
          <cell r="DA131">
            <v>0</v>
          </cell>
          <cell r="DB131">
            <v>0</v>
          </cell>
          <cell r="DC131">
            <v>0</v>
          </cell>
          <cell r="DD131">
            <v>0</v>
          </cell>
          <cell r="DE131">
            <v>985</v>
          </cell>
          <cell r="DF131">
            <v>985</v>
          </cell>
          <cell r="DG131">
            <v>0</v>
          </cell>
          <cell r="DH131">
            <v>1110</v>
          </cell>
          <cell r="DI131">
            <v>225414</v>
          </cell>
          <cell r="DJ131">
            <v>0</v>
          </cell>
          <cell r="DK131">
            <v>0</v>
          </cell>
          <cell r="DL131">
            <v>100</v>
          </cell>
          <cell r="DM131">
            <v>0</v>
          </cell>
          <cell r="DN131">
            <v>25</v>
          </cell>
          <cell r="DO131">
            <v>985</v>
          </cell>
          <cell r="DP131">
            <v>0</v>
          </cell>
          <cell r="DQ131">
            <v>0</v>
          </cell>
          <cell r="DR131">
            <v>0</v>
          </cell>
          <cell r="DS131">
            <v>0</v>
          </cell>
          <cell r="DT131">
            <v>1</v>
          </cell>
          <cell r="DU131">
            <v>0</v>
          </cell>
          <cell r="DV131">
            <v>0</v>
          </cell>
          <cell r="DW131">
            <v>0</v>
          </cell>
          <cell r="DX131">
            <v>0</v>
          </cell>
          <cell r="DY131">
            <v>0</v>
          </cell>
          <cell r="DZ131">
            <v>0</v>
          </cell>
          <cell r="EA131">
            <v>0</v>
          </cell>
          <cell r="EB131">
            <v>0</v>
          </cell>
          <cell r="EC131">
            <v>0</v>
          </cell>
          <cell r="ED131">
            <v>0</v>
          </cell>
          <cell r="EE131">
            <v>0</v>
          </cell>
          <cell r="EF131">
            <v>0</v>
          </cell>
          <cell r="EG131">
            <v>0</v>
          </cell>
          <cell r="EH131">
            <v>0</v>
          </cell>
          <cell r="EI131">
            <v>6500</v>
          </cell>
          <cell r="EJ131">
            <v>48630</v>
          </cell>
          <cell r="EK131">
            <v>0</v>
          </cell>
          <cell r="EL131">
            <v>10835</v>
          </cell>
          <cell r="EM131">
            <v>180924</v>
          </cell>
          <cell r="EN131">
            <v>5310</v>
          </cell>
          <cell r="EO131">
            <v>24561</v>
          </cell>
          <cell r="EP131">
            <v>405</v>
          </cell>
          <cell r="EQ131">
            <v>0</v>
          </cell>
          <cell r="ER131">
            <v>0</v>
          </cell>
          <cell r="ES131">
            <v>0</v>
          </cell>
          <cell r="ET131">
            <v>0</v>
          </cell>
          <cell r="EU131">
            <v>10000</v>
          </cell>
          <cell r="EV131">
            <v>0</v>
          </cell>
          <cell r="EW131">
            <v>0</v>
          </cell>
          <cell r="EX131" t="str">
            <v>Y</v>
          </cell>
          <cell r="EY131" t="str">
            <v>Other</v>
          </cell>
          <cell r="EZ131">
            <v>1</v>
          </cell>
          <cell r="FA131">
            <v>1</v>
          </cell>
          <cell r="FB131">
            <v>0</v>
          </cell>
          <cell r="FC131">
            <v>0</v>
          </cell>
          <cell r="FD131">
            <v>0</v>
          </cell>
          <cell r="FE131">
            <v>0</v>
          </cell>
          <cell r="FH131">
            <v>564</v>
          </cell>
          <cell r="FI131">
            <v>58</v>
          </cell>
          <cell r="FJ131">
            <v>109</v>
          </cell>
          <cell r="FK131">
            <v>109</v>
          </cell>
          <cell r="FL131">
            <v>63</v>
          </cell>
          <cell r="FM131">
            <v>573</v>
          </cell>
          <cell r="FN131">
            <v>184</v>
          </cell>
          <cell r="FO131">
            <v>206</v>
          </cell>
          <cell r="FP131">
            <v>206</v>
          </cell>
          <cell r="FQ131">
            <v>120</v>
          </cell>
          <cell r="FR131">
            <v>30</v>
          </cell>
          <cell r="FS131">
            <v>534</v>
          </cell>
          <cell r="FT131">
            <v>33</v>
          </cell>
          <cell r="FU131">
            <v>540</v>
          </cell>
        </row>
        <row r="132">
          <cell r="A132" t="str">
            <v>02380</v>
          </cell>
          <cell r="B132" t="str">
            <v>パレックス</v>
          </cell>
          <cell r="C132" t="str">
            <v>富士通パレックス(株)</v>
          </cell>
          <cell r="D132" t="str">
            <v>Fujitsu PALEX Ltd.</v>
          </cell>
          <cell r="E132">
            <v>1</v>
          </cell>
          <cell r="F132">
            <v>0</v>
          </cell>
          <cell r="G132">
            <v>1</v>
          </cell>
          <cell r="H132">
            <v>0</v>
          </cell>
          <cell r="I132">
            <v>8</v>
          </cell>
          <cell r="J132">
            <v>327</v>
          </cell>
          <cell r="K132">
            <v>0</v>
          </cell>
          <cell r="L132">
            <v>0</v>
          </cell>
          <cell r="M132">
            <v>0</v>
          </cell>
          <cell r="N132">
            <v>0</v>
          </cell>
          <cell r="O132">
            <v>0</v>
          </cell>
          <cell r="P132">
            <v>0</v>
          </cell>
          <cell r="Q132">
            <v>0</v>
          </cell>
          <cell r="R132">
            <v>0</v>
          </cell>
          <cell r="S132">
            <v>0</v>
          </cell>
          <cell r="T132">
            <v>0</v>
          </cell>
          <cell r="U132">
            <v>1</v>
          </cell>
          <cell r="V132">
            <v>32</v>
          </cell>
          <cell r="W132">
            <v>1</v>
          </cell>
          <cell r="X132">
            <v>0</v>
          </cell>
          <cell r="Y132">
            <v>0</v>
          </cell>
          <cell r="Z132">
            <v>33</v>
          </cell>
          <cell r="AA132">
            <v>0</v>
          </cell>
          <cell r="AB132">
            <v>0</v>
          </cell>
          <cell r="AC132">
            <v>0</v>
          </cell>
          <cell r="AD132">
            <v>370</v>
          </cell>
          <cell r="AE132">
            <v>1</v>
          </cell>
          <cell r="AF132">
            <v>0</v>
          </cell>
          <cell r="AG132">
            <v>0</v>
          </cell>
          <cell r="AH132">
            <v>16</v>
          </cell>
          <cell r="AI132">
            <v>0</v>
          </cell>
          <cell r="AJ132">
            <v>0</v>
          </cell>
          <cell r="AK132">
            <v>17</v>
          </cell>
          <cell r="AL132">
            <v>5</v>
          </cell>
          <cell r="AM132">
            <v>0</v>
          </cell>
          <cell r="AN132">
            <v>0</v>
          </cell>
          <cell r="AO132">
            <v>0</v>
          </cell>
          <cell r="AP132">
            <v>0</v>
          </cell>
          <cell r="AQ132">
            <v>0</v>
          </cell>
          <cell r="AR132">
            <v>0</v>
          </cell>
          <cell r="AS132">
            <v>22</v>
          </cell>
          <cell r="AT132">
            <v>0</v>
          </cell>
          <cell r="AU132">
            <v>0</v>
          </cell>
          <cell r="AV132">
            <v>0</v>
          </cell>
          <cell r="AW132">
            <v>0</v>
          </cell>
          <cell r="AX132">
            <v>22</v>
          </cell>
          <cell r="AY132">
            <v>44</v>
          </cell>
          <cell r="AZ132">
            <v>0</v>
          </cell>
          <cell r="BA132">
            <v>414</v>
          </cell>
          <cell r="BB132">
            <v>0</v>
          </cell>
          <cell r="BC132">
            <v>0</v>
          </cell>
          <cell r="BD132">
            <v>0</v>
          </cell>
          <cell r="BE132">
            <v>0</v>
          </cell>
          <cell r="BF132">
            <v>0</v>
          </cell>
          <cell r="BG132">
            <v>1071</v>
          </cell>
          <cell r="BH132">
            <v>1071</v>
          </cell>
          <cell r="BI132">
            <v>0</v>
          </cell>
          <cell r="BJ132">
            <v>0</v>
          </cell>
          <cell r="BK132">
            <v>0</v>
          </cell>
          <cell r="BL132">
            <v>0</v>
          </cell>
          <cell r="BM132">
            <v>0</v>
          </cell>
          <cell r="BN132">
            <v>177</v>
          </cell>
          <cell r="BO132">
            <v>177</v>
          </cell>
          <cell r="BP132">
            <v>0</v>
          </cell>
          <cell r="BQ132">
            <v>0</v>
          </cell>
          <cell r="BR132">
            <v>0</v>
          </cell>
          <cell r="BS132">
            <v>0</v>
          </cell>
          <cell r="BT132">
            <v>4</v>
          </cell>
          <cell r="BU132">
            <v>0</v>
          </cell>
          <cell r="BV132">
            <v>0</v>
          </cell>
          <cell r="BW132">
            <v>0</v>
          </cell>
          <cell r="BX132">
            <v>0</v>
          </cell>
          <cell r="BY132">
            <v>0</v>
          </cell>
          <cell r="BZ132">
            <v>0</v>
          </cell>
          <cell r="CA132">
            <v>0</v>
          </cell>
          <cell r="CB132">
            <v>1252</v>
          </cell>
          <cell r="CC132">
            <v>0</v>
          </cell>
          <cell r="CD132">
            <v>0</v>
          </cell>
          <cell r="CE132">
            <v>0</v>
          </cell>
          <cell r="CF132">
            <v>0</v>
          </cell>
          <cell r="CG132">
            <v>0</v>
          </cell>
          <cell r="CH132">
            <v>0</v>
          </cell>
          <cell r="CI132">
            <v>0</v>
          </cell>
          <cell r="CJ132">
            <v>4</v>
          </cell>
          <cell r="CK132">
            <v>0</v>
          </cell>
          <cell r="CL132">
            <v>0</v>
          </cell>
          <cell r="CM132">
            <v>0</v>
          </cell>
          <cell r="CN132">
            <v>0</v>
          </cell>
          <cell r="CO132">
            <v>0</v>
          </cell>
          <cell r="CP132">
            <v>0</v>
          </cell>
          <cell r="CQ132">
            <v>4</v>
          </cell>
          <cell r="CR132">
            <v>1256</v>
          </cell>
          <cell r="CS132">
            <v>0</v>
          </cell>
          <cell r="CT132">
            <v>100</v>
          </cell>
          <cell r="CU132">
            <v>0</v>
          </cell>
          <cell r="CV132">
            <v>0</v>
          </cell>
          <cell r="CW132">
            <v>0</v>
          </cell>
          <cell r="CX132">
            <v>0</v>
          </cell>
          <cell r="CY132">
            <v>0</v>
          </cell>
          <cell r="CZ132">
            <v>0</v>
          </cell>
          <cell r="DA132">
            <v>0</v>
          </cell>
          <cell r="DB132">
            <v>0</v>
          </cell>
          <cell r="DC132">
            <v>0</v>
          </cell>
          <cell r="DD132">
            <v>0</v>
          </cell>
          <cell r="DE132">
            <v>-942</v>
          </cell>
          <cell r="DF132">
            <v>-942</v>
          </cell>
          <cell r="DG132">
            <v>0</v>
          </cell>
          <cell r="DH132">
            <v>-842</v>
          </cell>
          <cell r="DI132">
            <v>414</v>
          </cell>
          <cell r="DJ132">
            <v>0</v>
          </cell>
          <cell r="DK132">
            <v>0</v>
          </cell>
          <cell r="DL132">
            <v>100</v>
          </cell>
          <cell r="DM132">
            <v>0</v>
          </cell>
          <cell r="DN132">
            <v>0</v>
          </cell>
          <cell r="DO132">
            <v>-942</v>
          </cell>
          <cell r="DP132">
            <v>0</v>
          </cell>
          <cell r="DQ132">
            <v>1</v>
          </cell>
          <cell r="DR132">
            <v>0</v>
          </cell>
          <cell r="DS132">
            <v>0</v>
          </cell>
          <cell r="DT132">
            <v>16</v>
          </cell>
          <cell r="DU132">
            <v>0</v>
          </cell>
          <cell r="DV132">
            <v>5</v>
          </cell>
          <cell r="DW132">
            <v>0</v>
          </cell>
          <cell r="DX132">
            <v>0</v>
          </cell>
          <cell r="DY132">
            <v>0</v>
          </cell>
          <cell r="DZ132">
            <v>0</v>
          </cell>
          <cell r="EA132">
            <v>0</v>
          </cell>
          <cell r="EB132">
            <v>0</v>
          </cell>
          <cell r="EC132">
            <v>0</v>
          </cell>
          <cell r="ED132">
            <v>0</v>
          </cell>
          <cell r="EE132">
            <v>0</v>
          </cell>
          <cell r="EF132">
            <v>0</v>
          </cell>
          <cell r="EG132">
            <v>0</v>
          </cell>
          <cell r="EH132">
            <v>0</v>
          </cell>
          <cell r="EI132">
            <v>1071</v>
          </cell>
          <cell r="EJ132">
            <v>0</v>
          </cell>
          <cell r="EK132">
            <v>0</v>
          </cell>
          <cell r="EL132">
            <v>0</v>
          </cell>
          <cell r="EM132">
            <v>0</v>
          </cell>
          <cell r="EN132">
            <v>0</v>
          </cell>
          <cell r="EO132">
            <v>0</v>
          </cell>
          <cell r="EP132">
            <v>0</v>
          </cell>
          <cell r="EQ132">
            <v>0</v>
          </cell>
          <cell r="ER132">
            <v>0</v>
          </cell>
          <cell r="ES132">
            <v>0</v>
          </cell>
          <cell r="ET132">
            <v>0</v>
          </cell>
          <cell r="EU132">
            <v>0</v>
          </cell>
          <cell r="EV132">
            <v>0</v>
          </cell>
          <cell r="EW132">
            <v>0</v>
          </cell>
          <cell r="EX132" t="str">
            <v>M</v>
          </cell>
          <cell r="EY132" t="str">
            <v>Network Services Group</v>
          </cell>
          <cell r="EZ132">
            <v>1</v>
          </cell>
          <cell r="FA132">
            <v>1</v>
          </cell>
          <cell r="FB132">
            <v>0</v>
          </cell>
          <cell r="FC132">
            <v>0</v>
          </cell>
          <cell r="FD132">
            <v>0</v>
          </cell>
          <cell r="FE132">
            <v>0</v>
          </cell>
          <cell r="FH132">
            <v>167</v>
          </cell>
          <cell r="FI132">
            <v>-20</v>
          </cell>
          <cell r="FJ132">
            <v>-22</v>
          </cell>
          <cell r="FK132">
            <v>-22</v>
          </cell>
          <cell r="FL132">
            <v>-22</v>
          </cell>
          <cell r="FM132">
            <v>333</v>
          </cell>
          <cell r="FN132">
            <v>40</v>
          </cell>
          <cell r="FO132">
            <v>38</v>
          </cell>
          <cell r="FP132">
            <v>38</v>
          </cell>
          <cell r="FQ132">
            <v>38</v>
          </cell>
          <cell r="FR132">
            <v>64</v>
          </cell>
          <cell r="FS132">
            <v>103</v>
          </cell>
          <cell r="FT132">
            <v>127</v>
          </cell>
          <cell r="FU132">
            <v>206</v>
          </cell>
        </row>
        <row r="133">
          <cell r="A133" t="str">
            <v>02390</v>
          </cell>
          <cell r="B133" t="str">
            <v>Ｃ　Ｓ　Ｌ</v>
          </cell>
          <cell r="C133" t="str">
            <v>コーポレイトソフトウェア(株)</v>
          </cell>
          <cell r="D133" t="str">
            <v>Corporate Software Ltd.</v>
          </cell>
          <cell r="E133">
            <v>1</v>
          </cell>
          <cell r="F133">
            <v>0</v>
          </cell>
          <cell r="G133">
            <v>1</v>
          </cell>
          <cell r="H133">
            <v>0</v>
          </cell>
          <cell r="I133">
            <v>0</v>
          </cell>
          <cell r="J133">
            <v>1138</v>
          </cell>
          <cell r="K133">
            <v>-2</v>
          </cell>
          <cell r="L133">
            <v>0</v>
          </cell>
          <cell r="M133">
            <v>0</v>
          </cell>
          <cell r="N133">
            <v>0</v>
          </cell>
          <cell r="O133">
            <v>0</v>
          </cell>
          <cell r="P133">
            <v>0</v>
          </cell>
          <cell r="Q133">
            <v>0</v>
          </cell>
          <cell r="R133">
            <v>0</v>
          </cell>
          <cell r="S133">
            <v>1</v>
          </cell>
          <cell r="T133">
            <v>1</v>
          </cell>
          <cell r="U133">
            <v>38</v>
          </cell>
          <cell r="V133">
            <v>0</v>
          </cell>
          <cell r="W133">
            <v>5</v>
          </cell>
          <cell r="X133">
            <v>0</v>
          </cell>
          <cell r="Y133">
            <v>3</v>
          </cell>
          <cell r="Z133">
            <v>8</v>
          </cell>
          <cell r="AA133">
            <v>0</v>
          </cell>
          <cell r="AB133">
            <v>0</v>
          </cell>
          <cell r="AC133">
            <v>19</v>
          </cell>
          <cell r="AD133">
            <v>1203</v>
          </cell>
          <cell r="AE133">
            <v>148</v>
          </cell>
          <cell r="AF133">
            <v>0</v>
          </cell>
          <cell r="AG133">
            <v>0</v>
          </cell>
          <cell r="AH133">
            <v>13</v>
          </cell>
          <cell r="AI133">
            <v>0</v>
          </cell>
          <cell r="AJ133">
            <v>0</v>
          </cell>
          <cell r="AK133">
            <v>161</v>
          </cell>
          <cell r="AL133">
            <v>145</v>
          </cell>
          <cell r="AM133">
            <v>0</v>
          </cell>
          <cell r="AN133">
            <v>0</v>
          </cell>
          <cell r="AO133">
            <v>0</v>
          </cell>
          <cell r="AP133">
            <v>1</v>
          </cell>
          <cell r="AQ133">
            <v>0</v>
          </cell>
          <cell r="AR133">
            <v>0</v>
          </cell>
          <cell r="AS133">
            <v>313</v>
          </cell>
          <cell r="AT133">
            <v>0</v>
          </cell>
          <cell r="AU133">
            <v>0</v>
          </cell>
          <cell r="AV133">
            <v>0</v>
          </cell>
          <cell r="AW133">
            <v>10</v>
          </cell>
          <cell r="AX133">
            <v>324</v>
          </cell>
          <cell r="AY133">
            <v>630</v>
          </cell>
          <cell r="AZ133">
            <v>0</v>
          </cell>
          <cell r="BA133">
            <v>1833</v>
          </cell>
          <cell r="BB133">
            <v>0</v>
          </cell>
          <cell r="BC133">
            <v>0</v>
          </cell>
          <cell r="BD133">
            <v>0</v>
          </cell>
          <cell r="BE133">
            <v>0</v>
          </cell>
          <cell r="BF133">
            <v>0</v>
          </cell>
          <cell r="BG133">
            <v>186</v>
          </cell>
          <cell r="BH133">
            <v>186</v>
          </cell>
          <cell r="BI133">
            <v>0</v>
          </cell>
          <cell r="BJ133">
            <v>0</v>
          </cell>
          <cell r="BK133">
            <v>0</v>
          </cell>
          <cell r="BL133">
            <v>47</v>
          </cell>
          <cell r="BM133">
            <v>0</v>
          </cell>
          <cell r="BN133">
            <v>790</v>
          </cell>
          <cell r="BO133">
            <v>743</v>
          </cell>
          <cell r="BP133">
            <v>0</v>
          </cell>
          <cell r="BQ133">
            <v>101</v>
          </cell>
          <cell r="BR133">
            <v>13</v>
          </cell>
          <cell r="BS133">
            <v>2</v>
          </cell>
          <cell r="BT133">
            <v>14</v>
          </cell>
          <cell r="BU133">
            <v>0</v>
          </cell>
          <cell r="BV133">
            <v>0</v>
          </cell>
          <cell r="BW133">
            <v>0</v>
          </cell>
          <cell r="BX133">
            <v>0</v>
          </cell>
          <cell r="BY133">
            <v>0</v>
          </cell>
          <cell r="BZ133">
            <v>0</v>
          </cell>
          <cell r="CA133">
            <v>0</v>
          </cell>
          <cell r="CB133">
            <v>1106</v>
          </cell>
          <cell r="CC133">
            <v>0</v>
          </cell>
          <cell r="CD133">
            <v>0</v>
          </cell>
          <cell r="CE133">
            <v>0</v>
          </cell>
          <cell r="CF133">
            <v>0</v>
          </cell>
          <cell r="CG133">
            <v>0</v>
          </cell>
          <cell r="CH133">
            <v>0</v>
          </cell>
          <cell r="CI133">
            <v>0</v>
          </cell>
          <cell r="CJ133">
            <v>32</v>
          </cell>
          <cell r="CK133">
            <v>0</v>
          </cell>
          <cell r="CL133">
            <v>0</v>
          </cell>
          <cell r="CM133">
            <v>0</v>
          </cell>
          <cell r="CN133">
            <v>0</v>
          </cell>
          <cell r="CO133">
            <v>0</v>
          </cell>
          <cell r="CP133">
            <v>0</v>
          </cell>
          <cell r="CQ133">
            <v>32</v>
          </cell>
          <cell r="CR133">
            <v>1138</v>
          </cell>
          <cell r="CS133">
            <v>0</v>
          </cell>
          <cell r="CT133">
            <v>450</v>
          </cell>
          <cell r="CU133">
            <v>0</v>
          </cell>
          <cell r="CV133">
            <v>0</v>
          </cell>
          <cell r="CW133">
            <v>0</v>
          </cell>
          <cell r="CX133">
            <v>0</v>
          </cell>
          <cell r="CY133">
            <v>0</v>
          </cell>
          <cell r="CZ133">
            <v>0</v>
          </cell>
          <cell r="DA133">
            <v>0</v>
          </cell>
          <cell r="DB133">
            <v>0</v>
          </cell>
          <cell r="DC133">
            <v>0</v>
          </cell>
          <cell r="DD133">
            <v>0</v>
          </cell>
          <cell r="DE133">
            <v>245</v>
          </cell>
          <cell r="DF133">
            <v>245</v>
          </cell>
          <cell r="DG133">
            <v>0</v>
          </cell>
          <cell r="DH133">
            <v>695</v>
          </cell>
          <cell r="DI133">
            <v>1833</v>
          </cell>
          <cell r="DJ133">
            <v>0</v>
          </cell>
          <cell r="DK133">
            <v>0</v>
          </cell>
          <cell r="DL133">
            <v>450</v>
          </cell>
          <cell r="DM133">
            <v>0</v>
          </cell>
          <cell r="DN133">
            <v>0</v>
          </cell>
          <cell r="DO133">
            <v>245</v>
          </cell>
          <cell r="DP133">
            <v>0</v>
          </cell>
          <cell r="DQ133">
            <v>148</v>
          </cell>
          <cell r="DR133">
            <v>0</v>
          </cell>
          <cell r="DS133">
            <v>0</v>
          </cell>
          <cell r="DT133">
            <v>13</v>
          </cell>
          <cell r="DU133">
            <v>0</v>
          </cell>
          <cell r="DV133">
            <v>133</v>
          </cell>
          <cell r="DW133">
            <v>12</v>
          </cell>
          <cell r="DX133">
            <v>0</v>
          </cell>
          <cell r="DY133">
            <v>0</v>
          </cell>
          <cell r="DZ133">
            <v>0</v>
          </cell>
          <cell r="EA133">
            <v>0</v>
          </cell>
          <cell r="EB133">
            <v>0</v>
          </cell>
          <cell r="EC133">
            <v>0</v>
          </cell>
          <cell r="ED133">
            <v>0</v>
          </cell>
          <cell r="EE133">
            <v>0</v>
          </cell>
          <cell r="EF133">
            <v>0</v>
          </cell>
          <cell r="EG133">
            <v>0</v>
          </cell>
          <cell r="EH133">
            <v>0</v>
          </cell>
          <cell r="EI133">
            <v>186</v>
          </cell>
          <cell r="EJ133">
            <v>0</v>
          </cell>
          <cell r="EK133">
            <v>0</v>
          </cell>
          <cell r="EL133">
            <v>0</v>
          </cell>
          <cell r="EM133">
            <v>0</v>
          </cell>
          <cell r="EN133">
            <v>0</v>
          </cell>
          <cell r="EO133">
            <v>0</v>
          </cell>
          <cell r="EP133">
            <v>1</v>
          </cell>
          <cell r="EQ133">
            <v>0</v>
          </cell>
          <cell r="ER133">
            <v>0</v>
          </cell>
          <cell r="ES133">
            <v>0</v>
          </cell>
          <cell r="ET133">
            <v>0</v>
          </cell>
          <cell r="EU133">
            <v>0</v>
          </cell>
          <cell r="EV133">
            <v>0</v>
          </cell>
          <cell r="EW133">
            <v>0</v>
          </cell>
          <cell r="EX133" t="str">
            <v>N</v>
          </cell>
          <cell r="EY133" t="str">
            <v>System Support Group</v>
          </cell>
          <cell r="EZ133">
            <v>0.54500000000000004</v>
          </cell>
          <cell r="FA133">
            <v>0.52939999999999998</v>
          </cell>
          <cell r="FB133">
            <v>0</v>
          </cell>
          <cell r="FC133">
            <v>0</v>
          </cell>
          <cell r="FD133">
            <v>0</v>
          </cell>
          <cell r="FE133">
            <v>0</v>
          </cell>
          <cell r="FH133">
            <v>1593</v>
          </cell>
          <cell r="FI133">
            <v>5</v>
          </cell>
          <cell r="FJ133">
            <v>24</v>
          </cell>
          <cell r="FK133">
            <v>24</v>
          </cell>
          <cell r="FL133">
            <v>13</v>
          </cell>
          <cell r="FM133">
            <v>1643</v>
          </cell>
          <cell r="FN133">
            <v>5</v>
          </cell>
          <cell r="FO133">
            <v>-6</v>
          </cell>
          <cell r="FP133">
            <v>-6</v>
          </cell>
          <cell r="FQ133">
            <v>-5</v>
          </cell>
          <cell r="FR133">
            <v>248</v>
          </cell>
          <cell r="FS133">
            <v>1345</v>
          </cell>
          <cell r="FT133">
            <v>261</v>
          </cell>
          <cell r="FU133">
            <v>1382</v>
          </cell>
        </row>
        <row r="134">
          <cell r="A134" t="str">
            <v>02490</v>
          </cell>
          <cell r="B134" t="str">
            <v>ツーワン</v>
          </cell>
          <cell r="C134" t="str">
            <v>(株)ツー・ワン</v>
          </cell>
          <cell r="D134" t="str">
            <v>Two-One Ltd.</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cell r="ED134">
            <v>0</v>
          </cell>
          <cell r="EE134">
            <v>0</v>
          </cell>
          <cell r="EF134">
            <v>0</v>
          </cell>
          <cell r="EG134">
            <v>0</v>
          </cell>
          <cell r="EH134">
            <v>0</v>
          </cell>
          <cell r="EI134">
            <v>0</v>
          </cell>
          <cell r="EJ134">
            <v>0</v>
          </cell>
          <cell r="EK134">
            <v>0</v>
          </cell>
          <cell r="EL134">
            <v>0</v>
          </cell>
          <cell r="EM134">
            <v>0</v>
          </cell>
          <cell r="EN134">
            <v>0</v>
          </cell>
          <cell r="EO134">
            <v>0</v>
          </cell>
          <cell r="EP134">
            <v>0</v>
          </cell>
          <cell r="EQ134">
            <v>0</v>
          </cell>
          <cell r="ER134">
            <v>0</v>
          </cell>
          <cell r="ES134">
            <v>0</v>
          </cell>
          <cell r="ET134">
            <v>0</v>
          </cell>
          <cell r="EU134">
            <v>0</v>
          </cell>
          <cell r="EV134">
            <v>0</v>
          </cell>
          <cell r="EW134">
            <v>0</v>
          </cell>
          <cell r="EX134" t="str">
            <v>T</v>
          </cell>
          <cell r="EY134" t="str">
            <v>Sales</v>
          </cell>
          <cell r="EZ134">
            <v>0</v>
          </cell>
          <cell r="FA134">
            <v>0</v>
          </cell>
          <cell r="FB134">
            <v>0</v>
          </cell>
          <cell r="FC134">
            <v>0</v>
          </cell>
          <cell r="FD134">
            <v>0</v>
          </cell>
          <cell r="FE134">
            <v>0</v>
          </cell>
          <cell r="FH134">
            <v>0</v>
          </cell>
          <cell r="FI134">
            <v>0</v>
          </cell>
          <cell r="FJ134">
            <v>0</v>
          </cell>
          <cell r="FK134">
            <v>0</v>
          </cell>
          <cell r="FL134">
            <v>0</v>
          </cell>
          <cell r="FM134">
            <v>0</v>
          </cell>
          <cell r="FN134">
            <v>0</v>
          </cell>
          <cell r="FO134">
            <v>0</v>
          </cell>
          <cell r="FP134">
            <v>0</v>
          </cell>
          <cell r="FQ134">
            <v>0</v>
          </cell>
          <cell r="FR134">
            <v>0</v>
          </cell>
          <cell r="FS134">
            <v>0</v>
          </cell>
          <cell r="FT134">
            <v>0</v>
          </cell>
          <cell r="FU134">
            <v>0</v>
          </cell>
        </row>
        <row r="135">
          <cell r="A135" t="str">
            <v>02650</v>
          </cell>
          <cell r="B135" t="str">
            <v>ＦＪＳＬ</v>
          </cell>
          <cell r="C135" t="str">
            <v>(株)富士通システム･エル･エス･アイ</v>
          </cell>
          <cell r="D135" t="str">
            <v>Fujitsu System LSI Ltd.</v>
          </cell>
          <cell r="E135">
            <v>16</v>
          </cell>
          <cell r="F135">
            <v>50</v>
          </cell>
          <cell r="G135">
            <v>66</v>
          </cell>
          <cell r="H135">
            <v>825</v>
          </cell>
          <cell r="I135">
            <v>87</v>
          </cell>
          <cell r="J135">
            <v>1704</v>
          </cell>
          <cell r="K135">
            <v>-20</v>
          </cell>
          <cell r="L135">
            <v>0</v>
          </cell>
          <cell r="M135">
            <v>0</v>
          </cell>
          <cell r="N135">
            <v>0</v>
          </cell>
          <cell r="O135">
            <v>0</v>
          </cell>
          <cell r="P135">
            <v>0</v>
          </cell>
          <cell r="Q135">
            <v>0</v>
          </cell>
          <cell r="R135">
            <v>0</v>
          </cell>
          <cell r="S135">
            <v>23</v>
          </cell>
          <cell r="T135">
            <v>23</v>
          </cell>
          <cell r="U135">
            <v>56</v>
          </cell>
          <cell r="V135">
            <v>306</v>
          </cell>
          <cell r="W135">
            <v>0</v>
          </cell>
          <cell r="X135">
            <v>0</v>
          </cell>
          <cell r="Y135">
            <v>0</v>
          </cell>
          <cell r="Z135">
            <v>306</v>
          </cell>
          <cell r="AA135">
            <v>1</v>
          </cell>
          <cell r="AB135">
            <v>0</v>
          </cell>
          <cell r="AC135">
            <v>5</v>
          </cell>
          <cell r="AD135">
            <v>3053</v>
          </cell>
          <cell r="AE135">
            <v>0</v>
          </cell>
          <cell r="AF135">
            <v>0</v>
          </cell>
          <cell r="AG135">
            <v>0</v>
          </cell>
          <cell r="AH135">
            <v>8</v>
          </cell>
          <cell r="AI135">
            <v>0</v>
          </cell>
          <cell r="AJ135">
            <v>0</v>
          </cell>
          <cell r="AK135">
            <v>8</v>
          </cell>
          <cell r="AL135">
            <v>18</v>
          </cell>
          <cell r="AM135">
            <v>0</v>
          </cell>
          <cell r="AN135">
            <v>0</v>
          </cell>
          <cell r="AO135">
            <v>0</v>
          </cell>
          <cell r="AP135">
            <v>0</v>
          </cell>
          <cell r="AQ135">
            <v>0</v>
          </cell>
          <cell r="AR135">
            <v>0</v>
          </cell>
          <cell r="AS135">
            <v>0</v>
          </cell>
          <cell r="AT135">
            <v>0</v>
          </cell>
          <cell r="AU135">
            <v>0</v>
          </cell>
          <cell r="AV135">
            <v>0</v>
          </cell>
          <cell r="AW135">
            <v>0</v>
          </cell>
          <cell r="AX135">
            <v>0</v>
          </cell>
          <cell r="AY135">
            <v>26</v>
          </cell>
          <cell r="AZ135">
            <v>0</v>
          </cell>
          <cell r="BA135">
            <v>3079</v>
          </cell>
          <cell r="BB135">
            <v>0</v>
          </cell>
          <cell r="BC135">
            <v>2424</v>
          </cell>
          <cell r="BD135">
            <v>0</v>
          </cell>
          <cell r="BE135">
            <v>2424</v>
          </cell>
          <cell r="BF135">
            <v>0</v>
          </cell>
          <cell r="BG135">
            <v>0</v>
          </cell>
          <cell r="BH135">
            <v>0</v>
          </cell>
          <cell r="BI135">
            <v>0</v>
          </cell>
          <cell r="BJ135">
            <v>0</v>
          </cell>
          <cell r="BK135">
            <v>0</v>
          </cell>
          <cell r="BL135">
            <v>0</v>
          </cell>
          <cell r="BM135">
            <v>0</v>
          </cell>
          <cell r="BN135">
            <v>51</v>
          </cell>
          <cell r="BO135">
            <v>51</v>
          </cell>
          <cell r="BP135">
            <v>0</v>
          </cell>
          <cell r="BQ135">
            <v>26</v>
          </cell>
          <cell r="BR135">
            <v>0</v>
          </cell>
          <cell r="BS135">
            <v>0</v>
          </cell>
          <cell r="BT135">
            <v>50</v>
          </cell>
          <cell r="BU135">
            <v>0</v>
          </cell>
          <cell r="BV135">
            <v>1</v>
          </cell>
          <cell r="BW135">
            <v>0</v>
          </cell>
          <cell r="BX135">
            <v>0</v>
          </cell>
          <cell r="BY135">
            <v>0</v>
          </cell>
          <cell r="BZ135">
            <v>0</v>
          </cell>
          <cell r="CA135">
            <v>0</v>
          </cell>
          <cell r="CB135">
            <v>2552</v>
          </cell>
          <cell r="CC135">
            <v>0</v>
          </cell>
          <cell r="CD135">
            <v>0</v>
          </cell>
          <cell r="CE135">
            <v>0</v>
          </cell>
          <cell r="CF135">
            <v>0</v>
          </cell>
          <cell r="CG135">
            <v>0</v>
          </cell>
          <cell r="CH135">
            <v>0</v>
          </cell>
          <cell r="CI135">
            <v>0</v>
          </cell>
          <cell r="CJ135">
            <v>1</v>
          </cell>
          <cell r="CK135">
            <v>0</v>
          </cell>
          <cell r="CL135">
            <v>0</v>
          </cell>
          <cell r="CM135">
            <v>2</v>
          </cell>
          <cell r="CN135">
            <v>1</v>
          </cell>
          <cell r="CO135">
            <v>0</v>
          </cell>
          <cell r="CP135">
            <v>0</v>
          </cell>
          <cell r="CQ135">
            <v>4</v>
          </cell>
          <cell r="CR135">
            <v>2556</v>
          </cell>
          <cell r="CS135">
            <v>0</v>
          </cell>
          <cell r="CT135">
            <v>100</v>
          </cell>
          <cell r="CU135">
            <v>0</v>
          </cell>
          <cell r="CV135">
            <v>25</v>
          </cell>
          <cell r="CW135">
            <v>0</v>
          </cell>
          <cell r="CX135">
            <v>0</v>
          </cell>
          <cell r="CY135">
            <v>0</v>
          </cell>
          <cell r="CZ135">
            <v>0</v>
          </cell>
          <cell r="DA135">
            <v>0</v>
          </cell>
          <cell r="DB135">
            <v>0</v>
          </cell>
          <cell r="DC135">
            <v>0</v>
          </cell>
          <cell r="DD135">
            <v>0</v>
          </cell>
          <cell r="DE135">
            <v>398</v>
          </cell>
          <cell r="DF135">
            <v>398</v>
          </cell>
          <cell r="DG135">
            <v>0</v>
          </cell>
          <cell r="DH135">
            <v>523</v>
          </cell>
          <cell r="DI135">
            <v>3079</v>
          </cell>
          <cell r="DJ135">
            <v>0</v>
          </cell>
          <cell r="DK135">
            <v>0</v>
          </cell>
          <cell r="DL135">
            <v>100</v>
          </cell>
          <cell r="DM135">
            <v>0</v>
          </cell>
          <cell r="DN135">
            <v>25</v>
          </cell>
          <cell r="DO135">
            <v>398</v>
          </cell>
          <cell r="DP135">
            <v>0</v>
          </cell>
          <cell r="DQ135">
            <v>0</v>
          </cell>
          <cell r="DR135">
            <v>0</v>
          </cell>
          <cell r="DS135">
            <v>5</v>
          </cell>
          <cell r="DT135">
            <v>3</v>
          </cell>
          <cell r="DU135">
            <v>0</v>
          </cell>
          <cell r="DV135">
            <v>18</v>
          </cell>
          <cell r="DW135">
            <v>0</v>
          </cell>
          <cell r="DX135">
            <v>0</v>
          </cell>
          <cell r="DY135">
            <v>0</v>
          </cell>
          <cell r="DZ135">
            <v>0</v>
          </cell>
          <cell r="EA135">
            <v>0</v>
          </cell>
          <cell r="EB135">
            <v>0</v>
          </cell>
          <cell r="EC135">
            <v>0</v>
          </cell>
          <cell r="ED135">
            <v>0</v>
          </cell>
          <cell r="EE135">
            <v>0</v>
          </cell>
          <cell r="EF135">
            <v>0</v>
          </cell>
          <cell r="EG135">
            <v>0</v>
          </cell>
          <cell r="EH135">
            <v>0</v>
          </cell>
          <cell r="EI135">
            <v>0</v>
          </cell>
          <cell r="EJ135">
            <v>0</v>
          </cell>
          <cell r="EK135">
            <v>0</v>
          </cell>
          <cell r="EL135">
            <v>0</v>
          </cell>
          <cell r="EM135">
            <v>0</v>
          </cell>
          <cell r="EN135">
            <v>0</v>
          </cell>
          <cell r="EO135">
            <v>0</v>
          </cell>
          <cell r="EP135">
            <v>0</v>
          </cell>
          <cell r="EQ135">
            <v>0</v>
          </cell>
          <cell r="ER135">
            <v>0</v>
          </cell>
          <cell r="ES135">
            <v>0</v>
          </cell>
          <cell r="ET135">
            <v>0</v>
          </cell>
          <cell r="EU135">
            <v>0</v>
          </cell>
          <cell r="EV135">
            <v>0</v>
          </cell>
          <cell r="EW135">
            <v>0</v>
          </cell>
          <cell r="EX135" t="str">
            <v>P</v>
          </cell>
          <cell r="EY135" t="str">
            <v>Electronic Devices Group</v>
          </cell>
          <cell r="EZ135">
            <v>1</v>
          </cell>
          <cell r="FA135">
            <v>1</v>
          </cell>
          <cell r="FB135">
            <v>0</v>
          </cell>
          <cell r="FC135">
            <v>0</v>
          </cell>
          <cell r="FD135">
            <v>0</v>
          </cell>
          <cell r="FE135">
            <v>0</v>
          </cell>
          <cell r="FH135">
            <v>1748</v>
          </cell>
          <cell r="FI135">
            <v>1</v>
          </cell>
          <cell r="FJ135">
            <v>1</v>
          </cell>
          <cell r="FK135">
            <v>1</v>
          </cell>
          <cell r="FL135">
            <v>2</v>
          </cell>
          <cell r="FM135">
            <v>1754</v>
          </cell>
          <cell r="FN135">
            <v>1</v>
          </cell>
          <cell r="FO135">
            <v>1</v>
          </cell>
          <cell r="FP135">
            <v>1</v>
          </cell>
          <cell r="FQ135">
            <v>2</v>
          </cell>
          <cell r="FR135">
            <v>1730</v>
          </cell>
          <cell r="FS135">
            <v>18</v>
          </cell>
          <cell r="FT135">
            <v>1735</v>
          </cell>
          <cell r="FU135">
            <v>19</v>
          </cell>
        </row>
        <row r="136">
          <cell r="A136" t="str">
            <v>02720</v>
          </cell>
          <cell r="B136" t="str">
            <v>モバイル</v>
          </cell>
          <cell r="C136" t="str">
            <v>富士通モバイルテレコム(株)</v>
          </cell>
          <cell r="D136" t="str">
            <v>Fujitsu Mobile Telecommunication Limited.</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cell r="ED136">
            <v>0</v>
          </cell>
          <cell r="EE136">
            <v>0</v>
          </cell>
          <cell r="EF136">
            <v>0</v>
          </cell>
          <cell r="EG136">
            <v>0</v>
          </cell>
          <cell r="EH136">
            <v>0</v>
          </cell>
          <cell r="EI136">
            <v>0</v>
          </cell>
          <cell r="EJ136">
            <v>0</v>
          </cell>
          <cell r="EK136">
            <v>0</v>
          </cell>
          <cell r="EL136">
            <v>0</v>
          </cell>
          <cell r="EM136">
            <v>0</v>
          </cell>
          <cell r="EN136">
            <v>0</v>
          </cell>
          <cell r="EO136">
            <v>0</v>
          </cell>
          <cell r="EP136">
            <v>0</v>
          </cell>
          <cell r="EQ136">
            <v>0</v>
          </cell>
          <cell r="ER136">
            <v>0</v>
          </cell>
          <cell r="ES136">
            <v>0</v>
          </cell>
          <cell r="ET136">
            <v>0</v>
          </cell>
          <cell r="EU136">
            <v>0</v>
          </cell>
          <cell r="EV136">
            <v>0</v>
          </cell>
          <cell r="EW136">
            <v>0</v>
          </cell>
          <cell r="EX136" t="str">
            <v>C</v>
          </cell>
          <cell r="EY136" t="str">
            <v>Mobile Phones Group</v>
          </cell>
          <cell r="EZ136">
            <v>1</v>
          </cell>
          <cell r="FA136">
            <v>1</v>
          </cell>
          <cell r="FB136">
            <v>0</v>
          </cell>
          <cell r="FC136">
            <v>0</v>
          </cell>
          <cell r="FD136">
            <v>0</v>
          </cell>
          <cell r="FE136">
            <v>0</v>
          </cell>
          <cell r="FH136">
            <v>0</v>
          </cell>
          <cell r="FI136">
            <v>0</v>
          </cell>
          <cell r="FJ136">
            <v>0</v>
          </cell>
          <cell r="FK136">
            <v>0</v>
          </cell>
          <cell r="FL136">
            <v>0</v>
          </cell>
          <cell r="FM136">
            <v>0</v>
          </cell>
          <cell r="FN136">
            <v>0</v>
          </cell>
          <cell r="FO136">
            <v>0</v>
          </cell>
          <cell r="FP136">
            <v>0</v>
          </cell>
          <cell r="FQ136">
            <v>0</v>
          </cell>
          <cell r="FR136">
            <v>0</v>
          </cell>
          <cell r="FS136">
            <v>0</v>
          </cell>
          <cell r="FT136">
            <v>0</v>
          </cell>
          <cell r="FU136">
            <v>0</v>
          </cell>
        </row>
        <row r="137">
          <cell r="A137" t="str">
            <v>02760</v>
          </cell>
          <cell r="B137" t="str">
            <v>スポツマネ</v>
          </cell>
          <cell r="C137" t="str">
            <v>富士通川崎スポーツ・マネジメント（株）</v>
          </cell>
          <cell r="D137" t="str">
            <v>Fujitsu Kawasaki Sports Management Ltd.</v>
          </cell>
          <cell r="E137">
            <v>24</v>
          </cell>
          <cell r="F137">
            <v>0</v>
          </cell>
          <cell r="G137">
            <v>24</v>
          </cell>
          <cell r="H137">
            <v>216</v>
          </cell>
          <cell r="I137">
            <v>0</v>
          </cell>
          <cell r="J137">
            <v>18</v>
          </cell>
          <cell r="K137">
            <v>0</v>
          </cell>
          <cell r="L137">
            <v>0</v>
          </cell>
          <cell r="M137">
            <v>0</v>
          </cell>
          <cell r="N137">
            <v>0</v>
          </cell>
          <cell r="O137">
            <v>0</v>
          </cell>
          <cell r="P137">
            <v>1</v>
          </cell>
          <cell r="Q137">
            <v>0</v>
          </cell>
          <cell r="R137">
            <v>0</v>
          </cell>
          <cell r="S137">
            <v>6</v>
          </cell>
          <cell r="T137">
            <v>6</v>
          </cell>
          <cell r="U137">
            <v>45</v>
          </cell>
          <cell r="V137">
            <v>12</v>
          </cell>
          <cell r="W137">
            <v>0</v>
          </cell>
          <cell r="X137">
            <v>0</v>
          </cell>
          <cell r="Y137">
            <v>0</v>
          </cell>
          <cell r="Z137">
            <v>12</v>
          </cell>
          <cell r="AA137">
            <v>0</v>
          </cell>
          <cell r="AB137">
            <v>0</v>
          </cell>
          <cell r="AC137">
            <v>0</v>
          </cell>
          <cell r="AD137">
            <v>322</v>
          </cell>
          <cell r="AE137">
            <v>1</v>
          </cell>
          <cell r="AF137">
            <v>0</v>
          </cell>
          <cell r="AG137">
            <v>0</v>
          </cell>
          <cell r="AH137">
            <v>19</v>
          </cell>
          <cell r="AI137">
            <v>0</v>
          </cell>
          <cell r="AJ137">
            <v>0</v>
          </cell>
          <cell r="AK137">
            <v>20</v>
          </cell>
          <cell r="AL137">
            <v>2</v>
          </cell>
          <cell r="AM137">
            <v>0</v>
          </cell>
          <cell r="AN137">
            <v>0</v>
          </cell>
          <cell r="AO137">
            <v>0</v>
          </cell>
          <cell r="AP137">
            <v>0</v>
          </cell>
          <cell r="AQ137">
            <v>0</v>
          </cell>
          <cell r="AR137">
            <v>0</v>
          </cell>
          <cell r="AS137">
            <v>10</v>
          </cell>
          <cell r="AT137">
            <v>0</v>
          </cell>
          <cell r="AU137">
            <v>0</v>
          </cell>
          <cell r="AV137">
            <v>0</v>
          </cell>
          <cell r="AW137">
            <v>0</v>
          </cell>
          <cell r="AX137">
            <v>10</v>
          </cell>
          <cell r="AY137">
            <v>32</v>
          </cell>
          <cell r="AZ137">
            <v>108</v>
          </cell>
          <cell r="BA137">
            <v>462</v>
          </cell>
          <cell r="BB137">
            <v>0</v>
          </cell>
          <cell r="BC137">
            <v>8</v>
          </cell>
          <cell r="BD137">
            <v>0</v>
          </cell>
          <cell r="BE137">
            <v>8</v>
          </cell>
          <cell r="BF137">
            <v>0</v>
          </cell>
          <cell r="BG137">
            <v>0</v>
          </cell>
          <cell r="BH137">
            <v>0</v>
          </cell>
          <cell r="BI137">
            <v>0</v>
          </cell>
          <cell r="BJ137">
            <v>0</v>
          </cell>
          <cell r="BK137">
            <v>0</v>
          </cell>
          <cell r="BL137">
            <v>17</v>
          </cell>
          <cell r="BM137">
            <v>0</v>
          </cell>
          <cell r="BN137">
            <v>78</v>
          </cell>
          <cell r="BO137">
            <v>61</v>
          </cell>
          <cell r="BP137">
            <v>0</v>
          </cell>
          <cell r="BQ137">
            <v>0</v>
          </cell>
          <cell r="BR137">
            <v>0</v>
          </cell>
          <cell r="BS137">
            <v>47</v>
          </cell>
          <cell r="BT137">
            <v>6</v>
          </cell>
          <cell r="BU137">
            <v>0</v>
          </cell>
          <cell r="BV137">
            <v>0</v>
          </cell>
          <cell r="BW137">
            <v>0</v>
          </cell>
          <cell r="BX137">
            <v>0</v>
          </cell>
          <cell r="BY137">
            <v>0</v>
          </cell>
          <cell r="BZ137">
            <v>0</v>
          </cell>
          <cell r="CA137">
            <v>0</v>
          </cell>
          <cell r="CB137">
            <v>139</v>
          </cell>
          <cell r="CC137">
            <v>0</v>
          </cell>
          <cell r="CD137">
            <v>0</v>
          </cell>
          <cell r="CE137">
            <v>0</v>
          </cell>
          <cell r="CF137">
            <v>0</v>
          </cell>
          <cell r="CG137">
            <v>0</v>
          </cell>
          <cell r="CH137">
            <v>0</v>
          </cell>
          <cell r="CI137">
            <v>0</v>
          </cell>
          <cell r="CJ137">
            <v>1</v>
          </cell>
          <cell r="CK137">
            <v>0</v>
          </cell>
          <cell r="CL137">
            <v>0</v>
          </cell>
          <cell r="CM137">
            <v>0</v>
          </cell>
          <cell r="CN137">
            <v>0</v>
          </cell>
          <cell r="CO137">
            <v>0</v>
          </cell>
          <cell r="CP137">
            <v>0</v>
          </cell>
          <cell r="CQ137">
            <v>1</v>
          </cell>
          <cell r="CR137">
            <v>140</v>
          </cell>
          <cell r="CS137">
            <v>0</v>
          </cell>
          <cell r="CT137">
            <v>450</v>
          </cell>
          <cell r="CU137">
            <v>0</v>
          </cell>
          <cell r="CV137">
            <v>0</v>
          </cell>
          <cell r="CW137">
            <v>0</v>
          </cell>
          <cell r="CX137">
            <v>0</v>
          </cell>
          <cell r="CY137">
            <v>0</v>
          </cell>
          <cell r="CZ137">
            <v>0</v>
          </cell>
          <cell r="DA137">
            <v>0</v>
          </cell>
          <cell r="DB137">
            <v>0</v>
          </cell>
          <cell r="DC137">
            <v>0</v>
          </cell>
          <cell r="DD137">
            <v>0</v>
          </cell>
          <cell r="DE137">
            <v>-128</v>
          </cell>
          <cell r="DF137">
            <v>-128</v>
          </cell>
          <cell r="DG137">
            <v>0</v>
          </cell>
          <cell r="DH137">
            <v>322</v>
          </cell>
          <cell r="DI137">
            <v>462</v>
          </cell>
          <cell r="DJ137">
            <v>0</v>
          </cell>
          <cell r="DK137">
            <v>0</v>
          </cell>
          <cell r="DL137">
            <v>450</v>
          </cell>
          <cell r="DM137">
            <v>0</v>
          </cell>
          <cell r="DN137">
            <v>0</v>
          </cell>
          <cell r="DO137">
            <v>-128</v>
          </cell>
          <cell r="DP137">
            <v>0</v>
          </cell>
          <cell r="DQ137">
            <v>1</v>
          </cell>
          <cell r="DR137">
            <v>0</v>
          </cell>
          <cell r="DS137">
            <v>0</v>
          </cell>
          <cell r="DT137">
            <v>19</v>
          </cell>
          <cell r="DU137">
            <v>0</v>
          </cell>
          <cell r="DV137">
            <v>0</v>
          </cell>
          <cell r="DW137">
            <v>2</v>
          </cell>
          <cell r="DX137">
            <v>0</v>
          </cell>
          <cell r="DY137">
            <v>0</v>
          </cell>
          <cell r="DZ137">
            <v>0</v>
          </cell>
          <cell r="EA137">
            <v>0</v>
          </cell>
          <cell r="EB137">
            <v>0</v>
          </cell>
          <cell r="EC137">
            <v>0</v>
          </cell>
          <cell r="ED137">
            <v>0</v>
          </cell>
          <cell r="EE137">
            <v>0</v>
          </cell>
          <cell r="EF137">
            <v>0</v>
          </cell>
          <cell r="EG137">
            <v>0</v>
          </cell>
          <cell r="EH137">
            <v>0</v>
          </cell>
          <cell r="EI137">
            <v>0</v>
          </cell>
          <cell r="EJ137">
            <v>0</v>
          </cell>
          <cell r="EK137">
            <v>0</v>
          </cell>
          <cell r="EL137">
            <v>0</v>
          </cell>
          <cell r="EM137">
            <v>0</v>
          </cell>
          <cell r="EN137">
            <v>1</v>
          </cell>
          <cell r="EO137">
            <v>0</v>
          </cell>
          <cell r="EP137">
            <v>0</v>
          </cell>
          <cell r="EQ137">
            <v>0</v>
          </cell>
          <cell r="ER137">
            <v>0</v>
          </cell>
          <cell r="ES137">
            <v>0</v>
          </cell>
          <cell r="ET137">
            <v>0</v>
          </cell>
          <cell r="EU137">
            <v>0</v>
          </cell>
          <cell r="EV137">
            <v>0</v>
          </cell>
          <cell r="EW137">
            <v>0</v>
          </cell>
          <cell r="EX137" t="str">
            <v>Y</v>
          </cell>
          <cell r="EY137" t="str">
            <v>Other</v>
          </cell>
          <cell r="EZ137">
            <v>1</v>
          </cell>
          <cell r="FA137">
            <v>1</v>
          </cell>
          <cell r="FB137">
            <v>0</v>
          </cell>
          <cell r="FC137">
            <v>0</v>
          </cell>
          <cell r="FD137">
            <v>0</v>
          </cell>
          <cell r="FE137">
            <v>0</v>
          </cell>
          <cell r="FH137">
            <v>257</v>
          </cell>
          <cell r="FI137">
            <v>4</v>
          </cell>
          <cell r="FJ137">
            <v>4</v>
          </cell>
          <cell r="FK137">
            <v>4</v>
          </cell>
          <cell r="FL137">
            <v>4</v>
          </cell>
          <cell r="FM137">
            <v>325</v>
          </cell>
          <cell r="FN137">
            <v>29</v>
          </cell>
          <cell r="FO137">
            <v>26</v>
          </cell>
          <cell r="FP137">
            <v>26</v>
          </cell>
          <cell r="FQ137">
            <v>26</v>
          </cell>
          <cell r="FR137">
            <v>80</v>
          </cell>
          <cell r="FS137">
            <v>177</v>
          </cell>
          <cell r="FT137">
            <v>148</v>
          </cell>
          <cell r="FU137">
            <v>177</v>
          </cell>
        </row>
        <row r="138">
          <cell r="A138" t="str">
            <v>02810</v>
          </cell>
          <cell r="B138" t="str">
            <v>リ  フ  レ</v>
          </cell>
          <cell r="C138" t="str">
            <v>富士通リフレ(株)</v>
          </cell>
          <cell r="D138" t="str">
            <v>Fujitsu Refre Ltd.</v>
          </cell>
          <cell r="E138">
            <v>75</v>
          </cell>
          <cell r="F138">
            <v>0</v>
          </cell>
          <cell r="G138">
            <v>75</v>
          </cell>
          <cell r="H138">
            <v>765</v>
          </cell>
          <cell r="I138">
            <v>0</v>
          </cell>
          <cell r="J138">
            <v>321</v>
          </cell>
          <cell r="K138">
            <v>-2</v>
          </cell>
          <cell r="L138">
            <v>0</v>
          </cell>
          <cell r="M138">
            <v>0</v>
          </cell>
          <cell r="N138">
            <v>0</v>
          </cell>
          <cell r="O138">
            <v>0</v>
          </cell>
          <cell r="P138">
            <v>0</v>
          </cell>
          <cell r="Q138">
            <v>0</v>
          </cell>
          <cell r="R138">
            <v>0</v>
          </cell>
          <cell r="S138">
            <v>26</v>
          </cell>
          <cell r="T138">
            <v>26</v>
          </cell>
          <cell r="U138">
            <v>29</v>
          </cell>
          <cell r="V138">
            <v>35</v>
          </cell>
          <cell r="W138">
            <v>0</v>
          </cell>
          <cell r="X138">
            <v>31</v>
          </cell>
          <cell r="Y138">
            <v>0</v>
          </cell>
          <cell r="Z138">
            <v>66</v>
          </cell>
          <cell r="AA138">
            <v>0</v>
          </cell>
          <cell r="AB138">
            <v>0</v>
          </cell>
          <cell r="AC138">
            <v>57</v>
          </cell>
          <cell r="AD138">
            <v>1337</v>
          </cell>
          <cell r="AE138">
            <v>15</v>
          </cell>
          <cell r="AF138">
            <v>316</v>
          </cell>
          <cell r="AG138">
            <v>2</v>
          </cell>
          <cell r="AH138">
            <v>21</v>
          </cell>
          <cell r="AI138">
            <v>0</v>
          </cell>
          <cell r="AJ138">
            <v>0</v>
          </cell>
          <cell r="AK138">
            <v>354</v>
          </cell>
          <cell r="AL138">
            <v>58</v>
          </cell>
          <cell r="AM138">
            <v>0</v>
          </cell>
          <cell r="AN138">
            <v>5</v>
          </cell>
          <cell r="AO138">
            <v>0</v>
          </cell>
          <cell r="AP138">
            <v>0</v>
          </cell>
          <cell r="AQ138">
            <v>0</v>
          </cell>
          <cell r="AR138">
            <v>0</v>
          </cell>
          <cell r="AS138">
            <v>0</v>
          </cell>
          <cell r="AT138">
            <v>0</v>
          </cell>
          <cell r="AU138">
            <v>0</v>
          </cell>
          <cell r="AV138">
            <v>0</v>
          </cell>
          <cell r="AW138">
            <v>167</v>
          </cell>
          <cell r="AX138">
            <v>172</v>
          </cell>
          <cell r="AY138">
            <v>584</v>
          </cell>
          <cell r="AZ138">
            <v>0</v>
          </cell>
          <cell r="BA138">
            <v>1921</v>
          </cell>
          <cell r="BB138">
            <v>0</v>
          </cell>
          <cell r="BC138">
            <v>188</v>
          </cell>
          <cell r="BD138">
            <v>5</v>
          </cell>
          <cell r="BE138">
            <v>183</v>
          </cell>
          <cell r="BF138">
            <v>0</v>
          </cell>
          <cell r="BG138">
            <v>0</v>
          </cell>
          <cell r="BH138">
            <v>0</v>
          </cell>
          <cell r="BI138">
            <v>0</v>
          </cell>
          <cell r="BJ138">
            <v>0</v>
          </cell>
          <cell r="BK138">
            <v>0</v>
          </cell>
          <cell r="BL138">
            <v>43</v>
          </cell>
          <cell r="BM138">
            <v>0</v>
          </cell>
          <cell r="BN138">
            <v>388</v>
          </cell>
          <cell r="BO138">
            <v>345</v>
          </cell>
          <cell r="BP138">
            <v>0</v>
          </cell>
          <cell r="BQ138">
            <v>80</v>
          </cell>
          <cell r="BR138">
            <v>0</v>
          </cell>
          <cell r="BS138">
            <v>102</v>
          </cell>
          <cell r="BT138">
            <v>6</v>
          </cell>
          <cell r="BU138">
            <v>0</v>
          </cell>
          <cell r="BV138">
            <v>0</v>
          </cell>
          <cell r="BW138">
            <v>0</v>
          </cell>
          <cell r="BX138">
            <v>0</v>
          </cell>
          <cell r="BY138">
            <v>0</v>
          </cell>
          <cell r="BZ138">
            <v>0</v>
          </cell>
          <cell r="CA138">
            <v>0</v>
          </cell>
          <cell r="CB138">
            <v>764</v>
          </cell>
          <cell r="CC138">
            <v>0</v>
          </cell>
          <cell r="CD138">
            <v>0</v>
          </cell>
          <cell r="CE138">
            <v>0</v>
          </cell>
          <cell r="CF138">
            <v>0</v>
          </cell>
          <cell r="CG138">
            <v>0</v>
          </cell>
          <cell r="CH138">
            <v>0</v>
          </cell>
          <cell r="CI138">
            <v>0</v>
          </cell>
          <cell r="CJ138">
            <v>466</v>
          </cell>
          <cell r="CK138">
            <v>28</v>
          </cell>
          <cell r="CL138">
            <v>0</v>
          </cell>
          <cell r="CM138">
            <v>0</v>
          </cell>
          <cell r="CN138">
            <v>0</v>
          </cell>
          <cell r="CO138">
            <v>0</v>
          </cell>
          <cell r="CP138">
            <v>0</v>
          </cell>
          <cell r="CQ138">
            <v>494</v>
          </cell>
          <cell r="CR138">
            <v>1258</v>
          </cell>
          <cell r="CS138">
            <v>0</v>
          </cell>
          <cell r="CT138">
            <v>100</v>
          </cell>
          <cell r="CU138">
            <v>0</v>
          </cell>
          <cell r="CV138">
            <v>19</v>
          </cell>
          <cell r="CW138">
            <v>0</v>
          </cell>
          <cell r="CX138">
            <v>0</v>
          </cell>
          <cell r="CY138">
            <v>0</v>
          </cell>
          <cell r="CZ138">
            <v>0</v>
          </cell>
          <cell r="DA138">
            <v>0</v>
          </cell>
          <cell r="DB138">
            <v>0</v>
          </cell>
          <cell r="DC138">
            <v>0</v>
          </cell>
          <cell r="DD138">
            <v>0</v>
          </cell>
          <cell r="DE138">
            <v>544</v>
          </cell>
          <cell r="DF138">
            <v>544</v>
          </cell>
          <cell r="DG138">
            <v>0</v>
          </cell>
          <cell r="DH138">
            <v>663</v>
          </cell>
          <cell r="DI138">
            <v>1921</v>
          </cell>
          <cell r="DJ138">
            <v>0</v>
          </cell>
          <cell r="DK138">
            <v>0</v>
          </cell>
          <cell r="DL138">
            <v>100</v>
          </cell>
          <cell r="DM138">
            <v>0</v>
          </cell>
          <cell r="DN138">
            <v>19</v>
          </cell>
          <cell r="DO138">
            <v>544</v>
          </cell>
          <cell r="DP138">
            <v>0</v>
          </cell>
          <cell r="DQ138">
            <v>15</v>
          </cell>
          <cell r="DR138">
            <v>318</v>
          </cell>
          <cell r="DS138">
            <v>0</v>
          </cell>
          <cell r="DT138">
            <v>21</v>
          </cell>
          <cell r="DU138">
            <v>0</v>
          </cell>
          <cell r="DV138">
            <v>58</v>
          </cell>
          <cell r="DW138">
            <v>0</v>
          </cell>
          <cell r="DX138">
            <v>0</v>
          </cell>
          <cell r="DY138">
            <v>0</v>
          </cell>
          <cell r="DZ138">
            <v>0</v>
          </cell>
          <cell r="EA138">
            <v>0</v>
          </cell>
          <cell r="EB138">
            <v>0</v>
          </cell>
          <cell r="EC138">
            <v>0</v>
          </cell>
          <cell r="ED138">
            <v>0</v>
          </cell>
          <cell r="EE138">
            <v>0</v>
          </cell>
          <cell r="EF138">
            <v>0</v>
          </cell>
          <cell r="EG138">
            <v>0</v>
          </cell>
          <cell r="EH138">
            <v>0</v>
          </cell>
          <cell r="EI138">
            <v>0</v>
          </cell>
          <cell r="EJ138">
            <v>0</v>
          </cell>
          <cell r="EK138">
            <v>0</v>
          </cell>
          <cell r="EL138">
            <v>0</v>
          </cell>
          <cell r="EM138">
            <v>0</v>
          </cell>
          <cell r="EN138">
            <v>0</v>
          </cell>
          <cell r="EO138">
            <v>0</v>
          </cell>
          <cell r="EP138">
            <v>0</v>
          </cell>
          <cell r="EQ138">
            <v>0</v>
          </cell>
          <cell r="ER138">
            <v>0</v>
          </cell>
          <cell r="ES138">
            <v>0</v>
          </cell>
          <cell r="ET138">
            <v>0</v>
          </cell>
          <cell r="EU138">
            <v>5</v>
          </cell>
          <cell r="EV138">
            <v>0</v>
          </cell>
          <cell r="EW138">
            <v>0</v>
          </cell>
          <cell r="EX138" t="str">
            <v>Y</v>
          </cell>
          <cell r="EY138" t="str">
            <v>Other</v>
          </cell>
          <cell r="EZ138">
            <v>1</v>
          </cell>
          <cell r="FA138">
            <v>1</v>
          </cell>
          <cell r="FB138">
            <v>0</v>
          </cell>
          <cell r="FC138">
            <v>0</v>
          </cell>
          <cell r="FD138">
            <v>0</v>
          </cell>
          <cell r="FE138">
            <v>0</v>
          </cell>
          <cell r="FH138">
            <v>2006</v>
          </cell>
          <cell r="FI138">
            <v>75</v>
          </cell>
          <cell r="FJ138">
            <v>52</v>
          </cell>
          <cell r="FK138">
            <v>52</v>
          </cell>
          <cell r="FL138">
            <v>28</v>
          </cell>
          <cell r="FM138">
            <v>1980</v>
          </cell>
          <cell r="FN138">
            <v>45</v>
          </cell>
          <cell r="FO138">
            <v>21</v>
          </cell>
          <cell r="FP138">
            <v>21</v>
          </cell>
          <cell r="FQ138">
            <v>7</v>
          </cell>
          <cell r="FR138">
            <v>1289</v>
          </cell>
          <cell r="FS138">
            <v>717</v>
          </cell>
          <cell r="FT138">
            <v>1313</v>
          </cell>
          <cell r="FU138">
            <v>667</v>
          </cell>
        </row>
        <row r="139">
          <cell r="A139" t="str">
            <v>03020</v>
          </cell>
          <cell r="B139" t="str">
            <v>メディアデバ</v>
          </cell>
          <cell r="C139" t="str">
            <v>富士通メディアデバイス(株)</v>
          </cell>
          <cell r="D139" t="str">
            <v>Fujitsu Media Devices Ltd</v>
          </cell>
          <cell r="E139">
            <v>78</v>
          </cell>
          <cell r="F139">
            <v>0</v>
          </cell>
          <cell r="G139">
            <v>78</v>
          </cell>
          <cell r="H139">
            <v>0</v>
          </cell>
          <cell r="I139">
            <v>17</v>
          </cell>
          <cell r="J139">
            <v>5335</v>
          </cell>
          <cell r="K139">
            <v>-22</v>
          </cell>
          <cell r="L139">
            <v>0</v>
          </cell>
          <cell r="M139">
            <v>0</v>
          </cell>
          <cell r="N139">
            <v>0</v>
          </cell>
          <cell r="O139">
            <v>0</v>
          </cell>
          <cell r="P139">
            <v>0</v>
          </cell>
          <cell r="Q139">
            <v>977</v>
          </cell>
          <cell r="R139">
            <v>295</v>
          </cell>
          <cell r="S139">
            <v>661</v>
          </cell>
          <cell r="T139">
            <v>956</v>
          </cell>
          <cell r="U139">
            <v>42</v>
          </cell>
          <cell r="V139">
            <v>1122</v>
          </cell>
          <cell r="W139">
            <v>1240</v>
          </cell>
          <cell r="X139">
            <v>1010</v>
          </cell>
          <cell r="Y139">
            <v>10</v>
          </cell>
          <cell r="Z139">
            <v>3382</v>
          </cell>
          <cell r="AA139">
            <v>0</v>
          </cell>
          <cell r="AB139">
            <v>0</v>
          </cell>
          <cell r="AC139">
            <v>0</v>
          </cell>
          <cell r="AD139">
            <v>10765</v>
          </cell>
          <cell r="AE139">
            <v>259</v>
          </cell>
          <cell r="AF139">
            <v>5650</v>
          </cell>
          <cell r="AG139">
            <v>0</v>
          </cell>
          <cell r="AH139">
            <v>1004</v>
          </cell>
          <cell r="AI139">
            <v>159</v>
          </cell>
          <cell r="AJ139">
            <v>195</v>
          </cell>
          <cell r="AK139">
            <v>7267</v>
          </cell>
          <cell r="AL139">
            <v>680</v>
          </cell>
          <cell r="AM139">
            <v>0</v>
          </cell>
          <cell r="AN139">
            <v>2489</v>
          </cell>
          <cell r="AO139">
            <v>0</v>
          </cell>
          <cell r="AP139">
            <v>5386</v>
          </cell>
          <cell r="AQ139">
            <v>0</v>
          </cell>
          <cell r="AR139">
            <v>0</v>
          </cell>
          <cell r="AS139">
            <v>1787</v>
          </cell>
          <cell r="AT139">
            <v>-18</v>
          </cell>
          <cell r="AU139">
            <v>0</v>
          </cell>
          <cell r="AV139">
            <v>0</v>
          </cell>
          <cell r="AW139">
            <v>0</v>
          </cell>
          <cell r="AX139">
            <v>9644</v>
          </cell>
          <cell r="AY139">
            <v>17591</v>
          </cell>
          <cell r="AZ139">
            <v>0</v>
          </cell>
          <cell r="BA139">
            <v>28356</v>
          </cell>
          <cell r="BB139">
            <v>780</v>
          </cell>
          <cell r="BC139">
            <v>6163</v>
          </cell>
          <cell r="BD139">
            <v>189</v>
          </cell>
          <cell r="BE139">
            <v>5974</v>
          </cell>
          <cell r="BF139">
            <v>0</v>
          </cell>
          <cell r="BG139">
            <v>19210</v>
          </cell>
          <cell r="BH139">
            <v>19210</v>
          </cell>
          <cell r="BI139">
            <v>55</v>
          </cell>
          <cell r="BJ139">
            <v>0</v>
          </cell>
          <cell r="BK139">
            <v>0</v>
          </cell>
          <cell r="BL139">
            <v>0</v>
          </cell>
          <cell r="BM139">
            <v>0</v>
          </cell>
          <cell r="BN139">
            <v>1996</v>
          </cell>
          <cell r="BO139">
            <v>1996</v>
          </cell>
          <cell r="BP139">
            <v>788</v>
          </cell>
          <cell r="BQ139">
            <v>6</v>
          </cell>
          <cell r="BR139">
            <v>7</v>
          </cell>
          <cell r="BS139">
            <v>0</v>
          </cell>
          <cell r="BT139">
            <v>23</v>
          </cell>
          <cell r="BU139">
            <v>0</v>
          </cell>
          <cell r="BV139">
            <v>2</v>
          </cell>
          <cell r="BW139">
            <v>0</v>
          </cell>
          <cell r="BX139">
            <v>0</v>
          </cell>
          <cell r="BY139">
            <v>0</v>
          </cell>
          <cell r="BZ139">
            <v>0</v>
          </cell>
          <cell r="CA139">
            <v>0</v>
          </cell>
          <cell r="CB139">
            <v>29030</v>
          </cell>
          <cell r="CC139">
            <v>0</v>
          </cell>
          <cell r="CD139">
            <v>0</v>
          </cell>
          <cell r="CE139">
            <v>0</v>
          </cell>
          <cell r="CF139">
            <v>1873</v>
          </cell>
          <cell r="CG139">
            <v>1873</v>
          </cell>
          <cell r="CH139">
            <v>75</v>
          </cell>
          <cell r="CI139">
            <v>0</v>
          </cell>
          <cell r="CJ139">
            <v>625</v>
          </cell>
          <cell r="CK139">
            <v>0</v>
          </cell>
          <cell r="CL139">
            <v>0</v>
          </cell>
          <cell r="CM139">
            <v>0</v>
          </cell>
          <cell r="CN139">
            <v>19</v>
          </cell>
          <cell r="CO139">
            <v>0</v>
          </cell>
          <cell r="CP139">
            <v>0</v>
          </cell>
          <cell r="CQ139">
            <v>2592</v>
          </cell>
          <cell r="CR139">
            <v>31622</v>
          </cell>
          <cell r="CS139">
            <v>0</v>
          </cell>
          <cell r="CT139">
            <v>2510</v>
          </cell>
          <cell r="CU139">
            <v>2500</v>
          </cell>
          <cell r="CV139">
            <v>234</v>
          </cell>
          <cell r="CW139">
            <v>0</v>
          </cell>
          <cell r="CX139">
            <v>0</v>
          </cell>
          <cell r="CY139">
            <v>0</v>
          </cell>
          <cell r="CZ139">
            <v>0</v>
          </cell>
          <cell r="DA139">
            <v>0</v>
          </cell>
          <cell r="DB139">
            <v>0</v>
          </cell>
          <cell r="DC139">
            <v>0</v>
          </cell>
          <cell r="DD139">
            <v>0</v>
          </cell>
          <cell r="DE139">
            <v>-8537</v>
          </cell>
          <cell r="DF139">
            <v>-8537</v>
          </cell>
          <cell r="DG139">
            <v>27</v>
          </cell>
          <cell r="DH139">
            <v>-3266</v>
          </cell>
          <cell r="DI139">
            <v>28356</v>
          </cell>
          <cell r="DJ139">
            <v>0</v>
          </cell>
          <cell r="DK139">
            <v>0</v>
          </cell>
          <cell r="DL139">
            <v>2510</v>
          </cell>
          <cell r="DM139">
            <v>2500</v>
          </cell>
          <cell r="DN139">
            <v>234</v>
          </cell>
          <cell r="DO139">
            <v>-8537</v>
          </cell>
          <cell r="DP139">
            <v>159</v>
          </cell>
          <cell r="DQ139">
            <v>259</v>
          </cell>
          <cell r="DR139">
            <v>5650</v>
          </cell>
          <cell r="DS139">
            <v>0</v>
          </cell>
          <cell r="DT139">
            <v>1004</v>
          </cell>
          <cell r="DU139">
            <v>195</v>
          </cell>
          <cell r="DV139">
            <v>671</v>
          </cell>
          <cell r="DW139">
            <v>9</v>
          </cell>
          <cell r="DX139">
            <v>0</v>
          </cell>
          <cell r="DY139">
            <v>0</v>
          </cell>
          <cell r="DZ139">
            <v>0</v>
          </cell>
          <cell r="EA139">
            <v>0</v>
          </cell>
          <cell r="EB139">
            <v>0</v>
          </cell>
          <cell r="EC139">
            <v>0</v>
          </cell>
          <cell r="ED139">
            <v>0</v>
          </cell>
          <cell r="EE139">
            <v>0</v>
          </cell>
          <cell r="EF139">
            <v>0</v>
          </cell>
          <cell r="EG139">
            <v>0</v>
          </cell>
          <cell r="EH139">
            <v>0</v>
          </cell>
          <cell r="EI139">
            <v>19210</v>
          </cell>
          <cell r="EJ139">
            <v>0</v>
          </cell>
          <cell r="EK139">
            <v>0</v>
          </cell>
          <cell r="EL139">
            <v>55</v>
          </cell>
          <cell r="EM139">
            <v>0</v>
          </cell>
          <cell r="EN139">
            <v>0</v>
          </cell>
          <cell r="EO139">
            <v>3264</v>
          </cell>
          <cell r="EP139">
            <v>2122</v>
          </cell>
          <cell r="EQ139">
            <v>0</v>
          </cell>
          <cell r="ER139">
            <v>0</v>
          </cell>
          <cell r="ES139">
            <v>0</v>
          </cell>
          <cell r="ET139">
            <v>0</v>
          </cell>
          <cell r="EU139">
            <v>2489</v>
          </cell>
          <cell r="EV139">
            <v>0</v>
          </cell>
          <cell r="EW139">
            <v>0</v>
          </cell>
          <cell r="EX139" t="str">
            <v>P</v>
          </cell>
          <cell r="EY139" t="str">
            <v>Electronic Devices Group</v>
          </cell>
          <cell r="EZ139">
            <v>1</v>
          </cell>
          <cell r="FA139">
            <v>1</v>
          </cell>
          <cell r="FB139">
            <v>0</v>
          </cell>
          <cell r="FC139">
            <v>0</v>
          </cell>
          <cell r="FD139">
            <v>0</v>
          </cell>
          <cell r="FE139">
            <v>0</v>
          </cell>
          <cell r="FH139">
            <v>7080</v>
          </cell>
          <cell r="FI139">
            <v>-959</v>
          </cell>
          <cell r="FJ139">
            <v>-1059</v>
          </cell>
          <cell r="FK139">
            <v>-1059</v>
          </cell>
          <cell r="FL139">
            <v>-1062</v>
          </cell>
          <cell r="FM139">
            <v>7829</v>
          </cell>
          <cell r="FN139">
            <v>-916</v>
          </cell>
          <cell r="FO139">
            <v>-1006</v>
          </cell>
          <cell r="FP139">
            <v>-1006</v>
          </cell>
          <cell r="FQ139">
            <v>-1009</v>
          </cell>
          <cell r="FR139">
            <v>3992</v>
          </cell>
          <cell r="FS139">
            <v>3088</v>
          </cell>
          <cell r="FT139">
            <v>4152</v>
          </cell>
          <cell r="FU139">
            <v>3677</v>
          </cell>
        </row>
        <row r="140">
          <cell r="A140" t="str">
            <v>03040</v>
          </cell>
          <cell r="B140" t="str">
            <v>ＦＳＯ</v>
          </cell>
          <cell r="C140" t="str">
            <v>富士通エフ・エス・オー(株)</v>
          </cell>
          <cell r="D140" t="str">
            <v>FJ Financial Solutions &amp; Outsourcing Ltd</v>
          </cell>
          <cell r="E140">
            <v>49</v>
          </cell>
          <cell r="F140">
            <v>0</v>
          </cell>
          <cell r="G140">
            <v>49</v>
          </cell>
          <cell r="H140">
            <v>0</v>
          </cell>
          <cell r="I140">
            <v>0</v>
          </cell>
          <cell r="J140">
            <v>935</v>
          </cell>
          <cell r="K140">
            <v>-2</v>
          </cell>
          <cell r="L140">
            <v>0</v>
          </cell>
          <cell r="M140">
            <v>0</v>
          </cell>
          <cell r="N140">
            <v>0</v>
          </cell>
          <cell r="O140">
            <v>0</v>
          </cell>
          <cell r="P140">
            <v>0</v>
          </cell>
          <cell r="Q140">
            <v>1</v>
          </cell>
          <cell r="R140">
            <v>0</v>
          </cell>
          <cell r="S140">
            <v>1</v>
          </cell>
          <cell r="T140">
            <v>1</v>
          </cell>
          <cell r="U140">
            <v>0</v>
          </cell>
          <cell r="V140">
            <v>19</v>
          </cell>
          <cell r="W140">
            <v>78</v>
          </cell>
          <cell r="X140">
            <v>0</v>
          </cell>
          <cell r="Y140">
            <v>0</v>
          </cell>
          <cell r="Z140">
            <v>97</v>
          </cell>
          <cell r="AA140">
            <v>0</v>
          </cell>
          <cell r="AB140">
            <v>0</v>
          </cell>
          <cell r="AC140">
            <v>51</v>
          </cell>
          <cell r="AD140">
            <v>1132</v>
          </cell>
          <cell r="AE140">
            <v>8</v>
          </cell>
          <cell r="AF140">
            <v>0</v>
          </cell>
          <cell r="AG140">
            <v>0</v>
          </cell>
          <cell r="AH140">
            <v>24</v>
          </cell>
          <cell r="AI140">
            <v>0</v>
          </cell>
          <cell r="AJ140">
            <v>0</v>
          </cell>
          <cell r="AK140">
            <v>32</v>
          </cell>
          <cell r="AL140">
            <v>285</v>
          </cell>
          <cell r="AM140">
            <v>0</v>
          </cell>
          <cell r="AN140">
            <v>0</v>
          </cell>
          <cell r="AO140">
            <v>0</v>
          </cell>
          <cell r="AP140">
            <v>0</v>
          </cell>
          <cell r="AQ140">
            <v>0</v>
          </cell>
          <cell r="AR140">
            <v>0</v>
          </cell>
          <cell r="AS140">
            <v>158</v>
          </cell>
          <cell r="AT140">
            <v>0</v>
          </cell>
          <cell r="AU140">
            <v>0</v>
          </cell>
          <cell r="AV140">
            <v>0</v>
          </cell>
          <cell r="AW140">
            <v>0</v>
          </cell>
          <cell r="AX140">
            <v>158</v>
          </cell>
          <cell r="AY140">
            <v>475</v>
          </cell>
          <cell r="AZ140">
            <v>0</v>
          </cell>
          <cell r="BA140">
            <v>1607</v>
          </cell>
          <cell r="BB140">
            <v>0</v>
          </cell>
          <cell r="BC140">
            <v>523</v>
          </cell>
          <cell r="BD140">
            <v>0</v>
          </cell>
          <cell r="BE140">
            <v>523</v>
          </cell>
          <cell r="BF140">
            <v>0</v>
          </cell>
          <cell r="BG140">
            <v>395</v>
          </cell>
          <cell r="BH140">
            <v>395</v>
          </cell>
          <cell r="BI140">
            <v>0</v>
          </cell>
          <cell r="BJ140">
            <v>0</v>
          </cell>
          <cell r="BK140">
            <v>0</v>
          </cell>
          <cell r="BL140">
            <v>104</v>
          </cell>
          <cell r="BM140">
            <v>0</v>
          </cell>
          <cell r="BN140">
            <v>361</v>
          </cell>
          <cell r="BO140">
            <v>257</v>
          </cell>
          <cell r="BP140">
            <v>0</v>
          </cell>
          <cell r="BQ140">
            <v>94</v>
          </cell>
          <cell r="BR140">
            <v>2</v>
          </cell>
          <cell r="BS140">
            <v>0</v>
          </cell>
          <cell r="BT140">
            <v>0</v>
          </cell>
          <cell r="BU140">
            <v>5</v>
          </cell>
          <cell r="BV140">
            <v>0</v>
          </cell>
          <cell r="BW140">
            <v>0</v>
          </cell>
          <cell r="BX140">
            <v>0</v>
          </cell>
          <cell r="BY140">
            <v>0</v>
          </cell>
          <cell r="BZ140">
            <v>0</v>
          </cell>
          <cell r="CA140">
            <v>0</v>
          </cell>
          <cell r="CB140">
            <v>1380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1380</v>
          </cell>
          <cell r="CS140">
            <v>0</v>
          </cell>
          <cell r="CT140">
            <v>200</v>
          </cell>
          <cell r="CU140">
            <v>0</v>
          </cell>
          <cell r="CV140">
            <v>0</v>
          </cell>
          <cell r="CW140">
            <v>0</v>
          </cell>
          <cell r="CX140">
            <v>0</v>
          </cell>
          <cell r="CY140">
            <v>0</v>
          </cell>
          <cell r="CZ140">
            <v>0</v>
          </cell>
          <cell r="DA140">
            <v>0</v>
          </cell>
          <cell r="DB140">
            <v>0</v>
          </cell>
          <cell r="DC140">
            <v>0</v>
          </cell>
          <cell r="DD140">
            <v>0</v>
          </cell>
          <cell r="DE140">
            <v>27</v>
          </cell>
          <cell r="DF140">
            <v>27</v>
          </cell>
          <cell r="DG140">
            <v>0</v>
          </cell>
          <cell r="DH140">
            <v>227</v>
          </cell>
          <cell r="DI140">
            <v>1607</v>
          </cell>
          <cell r="DJ140">
            <v>0</v>
          </cell>
          <cell r="DK140">
            <v>0</v>
          </cell>
          <cell r="DL140">
            <v>200</v>
          </cell>
          <cell r="DM140">
            <v>0</v>
          </cell>
          <cell r="DN140">
            <v>0</v>
          </cell>
          <cell r="DO140">
            <v>27</v>
          </cell>
          <cell r="DP140">
            <v>0</v>
          </cell>
          <cell r="DQ140">
            <v>8</v>
          </cell>
          <cell r="DR140">
            <v>0</v>
          </cell>
          <cell r="DS140">
            <v>0</v>
          </cell>
          <cell r="DT140">
            <v>24</v>
          </cell>
          <cell r="DU140">
            <v>0</v>
          </cell>
          <cell r="DV140">
            <v>13</v>
          </cell>
          <cell r="DW140">
            <v>272</v>
          </cell>
          <cell r="DX140">
            <v>0</v>
          </cell>
          <cell r="DY140">
            <v>0</v>
          </cell>
          <cell r="DZ140">
            <v>0</v>
          </cell>
          <cell r="EA140">
            <v>0</v>
          </cell>
          <cell r="EB140">
            <v>0</v>
          </cell>
          <cell r="EC140">
            <v>0</v>
          </cell>
          <cell r="ED140">
            <v>0</v>
          </cell>
          <cell r="EE140">
            <v>19</v>
          </cell>
          <cell r="EF140">
            <v>0</v>
          </cell>
          <cell r="EG140">
            <v>0</v>
          </cell>
          <cell r="EH140">
            <v>0</v>
          </cell>
          <cell r="EI140">
            <v>395</v>
          </cell>
          <cell r="EJ140">
            <v>0</v>
          </cell>
          <cell r="EK140">
            <v>0</v>
          </cell>
          <cell r="EL140">
            <v>0</v>
          </cell>
          <cell r="EM140">
            <v>0</v>
          </cell>
          <cell r="EN140">
            <v>0</v>
          </cell>
          <cell r="EO140">
            <v>0</v>
          </cell>
          <cell r="EP140">
            <v>0</v>
          </cell>
          <cell r="EQ140">
            <v>0</v>
          </cell>
          <cell r="ER140">
            <v>0</v>
          </cell>
          <cell r="ES140">
            <v>0</v>
          </cell>
          <cell r="ET140">
            <v>0</v>
          </cell>
          <cell r="EU140">
            <v>0</v>
          </cell>
          <cell r="EV140">
            <v>0</v>
          </cell>
          <cell r="EW140">
            <v>0</v>
          </cell>
          <cell r="EX140" t="str">
            <v>L</v>
          </cell>
          <cell r="EY140" t="str">
            <v>Systems Integration Group</v>
          </cell>
          <cell r="EZ140">
            <v>1</v>
          </cell>
          <cell r="FA140">
            <v>1</v>
          </cell>
          <cell r="FB140">
            <v>0</v>
          </cell>
          <cell r="FC140">
            <v>0</v>
          </cell>
          <cell r="FD140">
            <v>0</v>
          </cell>
          <cell r="FE140">
            <v>0</v>
          </cell>
          <cell r="FH140">
            <v>982</v>
          </cell>
          <cell r="FI140">
            <v>7</v>
          </cell>
          <cell r="FJ140">
            <v>3</v>
          </cell>
          <cell r="FK140">
            <v>3</v>
          </cell>
          <cell r="FL140">
            <v>2</v>
          </cell>
          <cell r="FM140">
            <v>1739</v>
          </cell>
          <cell r="FN140">
            <v>76</v>
          </cell>
          <cell r="FO140">
            <v>72</v>
          </cell>
          <cell r="FP140">
            <v>72</v>
          </cell>
          <cell r="FQ140">
            <v>60</v>
          </cell>
          <cell r="FR140">
            <v>179</v>
          </cell>
          <cell r="FS140">
            <v>803</v>
          </cell>
          <cell r="FT140">
            <v>360</v>
          </cell>
          <cell r="FU140">
            <v>1379</v>
          </cell>
        </row>
        <row r="141">
          <cell r="A141" t="str">
            <v>03120</v>
          </cell>
          <cell r="B141" t="str">
            <v>ＦＨＰ</v>
          </cell>
          <cell r="C141" t="str">
            <v>富士通日立プラズマディスプレイ(株)</v>
          </cell>
          <cell r="D141" t="str">
            <v>Fujitsu Hitachi Prazmadisplay Ltd</v>
          </cell>
          <cell r="E141">
            <v>1267</v>
          </cell>
          <cell r="F141">
            <v>0</v>
          </cell>
          <cell r="G141">
            <v>1267</v>
          </cell>
          <cell r="H141">
            <v>0</v>
          </cell>
          <cell r="I141">
            <v>0</v>
          </cell>
          <cell r="J141">
            <v>5577</v>
          </cell>
          <cell r="K141">
            <v>0</v>
          </cell>
          <cell r="L141">
            <v>0</v>
          </cell>
          <cell r="M141">
            <v>0</v>
          </cell>
          <cell r="N141">
            <v>0</v>
          </cell>
          <cell r="O141">
            <v>0</v>
          </cell>
          <cell r="P141">
            <v>25</v>
          </cell>
          <cell r="Q141">
            <v>15</v>
          </cell>
          <cell r="R141">
            <v>235</v>
          </cell>
          <cell r="S141">
            <v>578</v>
          </cell>
          <cell r="T141">
            <v>813</v>
          </cell>
          <cell r="U141">
            <v>4</v>
          </cell>
          <cell r="V141">
            <v>3179</v>
          </cell>
          <cell r="W141">
            <v>0</v>
          </cell>
          <cell r="X141">
            <v>369</v>
          </cell>
          <cell r="Y141">
            <v>0</v>
          </cell>
          <cell r="Z141">
            <v>3548</v>
          </cell>
          <cell r="AA141">
            <v>0</v>
          </cell>
          <cell r="AB141">
            <v>0</v>
          </cell>
          <cell r="AC141">
            <v>0</v>
          </cell>
          <cell r="AD141">
            <v>11249</v>
          </cell>
          <cell r="AE141">
            <v>6165</v>
          </cell>
          <cell r="AF141">
            <v>4974</v>
          </cell>
          <cell r="AG141">
            <v>2</v>
          </cell>
          <cell r="AH141">
            <v>146</v>
          </cell>
          <cell r="AI141">
            <v>1049</v>
          </cell>
          <cell r="AJ141">
            <v>0</v>
          </cell>
          <cell r="AK141">
            <v>12336</v>
          </cell>
          <cell r="AL141">
            <v>448</v>
          </cell>
          <cell r="AM141">
            <v>0</v>
          </cell>
          <cell r="AN141">
            <v>5450</v>
          </cell>
          <cell r="AO141">
            <v>0</v>
          </cell>
          <cell r="AP141">
            <v>0</v>
          </cell>
          <cell r="AQ141">
            <v>0</v>
          </cell>
          <cell r="AR141">
            <v>0</v>
          </cell>
          <cell r="AS141">
            <v>335</v>
          </cell>
          <cell r="AT141">
            <v>0</v>
          </cell>
          <cell r="AU141">
            <v>0</v>
          </cell>
          <cell r="AV141">
            <v>0</v>
          </cell>
          <cell r="AW141">
            <v>0</v>
          </cell>
          <cell r="AX141">
            <v>5785</v>
          </cell>
          <cell r="AY141">
            <v>18569</v>
          </cell>
          <cell r="AZ141">
            <v>0</v>
          </cell>
          <cell r="BA141">
            <v>29818</v>
          </cell>
          <cell r="BB141">
            <v>0</v>
          </cell>
          <cell r="BC141">
            <v>14392</v>
          </cell>
          <cell r="BD141">
            <v>43</v>
          </cell>
          <cell r="BE141">
            <v>14349</v>
          </cell>
          <cell r="BF141">
            <v>0</v>
          </cell>
          <cell r="BG141">
            <v>25000</v>
          </cell>
          <cell r="BH141">
            <v>25000</v>
          </cell>
          <cell r="BI141">
            <v>0</v>
          </cell>
          <cell r="BJ141">
            <v>0</v>
          </cell>
          <cell r="BK141">
            <v>0</v>
          </cell>
          <cell r="BL141">
            <v>0</v>
          </cell>
          <cell r="BM141">
            <v>0</v>
          </cell>
          <cell r="BN141">
            <v>599</v>
          </cell>
          <cell r="BO141">
            <v>599</v>
          </cell>
          <cell r="BP141">
            <v>0</v>
          </cell>
          <cell r="BQ141">
            <v>7</v>
          </cell>
          <cell r="BR141">
            <v>5</v>
          </cell>
          <cell r="BS141">
            <v>0</v>
          </cell>
          <cell r="BT141">
            <v>0</v>
          </cell>
          <cell r="BU141">
            <v>4</v>
          </cell>
          <cell r="BV141">
            <v>0</v>
          </cell>
          <cell r="BW141">
            <v>0</v>
          </cell>
          <cell r="BX141">
            <v>0</v>
          </cell>
          <cell r="BY141">
            <v>0</v>
          </cell>
          <cell r="BZ141">
            <v>0</v>
          </cell>
          <cell r="CA141">
            <v>0</v>
          </cell>
          <cell r="CB141">
            <v>40007</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40007</v>
          </cell>
          <cell r="CS141">
            <v>0</v>
          </cell>
          <cell r="CT141">
            <v>30000</v>
          </cell>
          <cell r="CU141">
            <v>0</v>
          </cell>
          <cell r="CV141">
            <v>0</v>
          </cell>
          <cell r="CW141">
            <v>0</v>
          </cell>
          <cell r="CX141">
            <v>0</v>
          </cell>
          <cell r="CY141">
            <v>0</v>
          </cell>
          <cell r="CZ141">
            <v>0</v>
          </cell>
          <cell r="DA141">
            <v>0</v>
          </cell>
          <cell r="DB141">
            <v>0</v>
          </cell>
          <cell r="DC141">
            <v>0</v>
          </cell>
          <cell r="DD141">
            <v>0</v>
          </cell>
          <cell r="DE141">
            <v>-40189</v>
          </cell>
          <cell r="DF141">
            <v>-40189</v>
          </cell>
          <cell r="DG141">
            <v>0</v>
          </cell>
          <cell r="DH141">
            <v>-10189</v>
          </cell>
          <cell r="DI141">
            <v>29818</v>
          </cell>
          <cell r="DJ141">
            <v>0</v>
          </cell>
          <cell r="DK141">
            <v>0</v>
          </cell>
          <cell r="DL141">
            <v>30000</v>
          </cell>
          <cell r="DM141">
            <v>0</v>
          </cell>
          <cell r="DN141">
            <v>0</v>
          </cell>
          <cell r="DO141">
            <v>-40189</v>
          </cell>
          <cell r="DP141">
            <v>1049</v>
          </cell>
          <cell r="DQ141">
            <v>6165</v>
          </cell>
          <cell r="DR141">
            <v>4976</v>
          </cell>
          <cell r="DS141">
            <v>0</v>
          </cell>
          <cell r="DT141">
            <v>146</v>
          </cell>
          <cell r="DU141">
            <v>0</v>
          </cell>
          <cell r="DV141">
            <v>344</v>
          </cell>
          <cell r="DW141">
            <v>104</v>
          </cell>
          <cell r="DX141">
            <v>0</v>
          </cell>
          <cell r="DY141">
            <v>0</v>
          </cell>
          <cell r="DZ141">
            <v>0</v>
          </cell>
          <cell r="EA141">
            <v>0</v>
          </cell>
          <cell r="EB141">
            <v>0</v>
          </cell>
          <cell r="EC141">
            <v>0</v>
          </cell>
          <cell r="ED141">
            <v>0</v>
          </cell>
          <cell r="EE141">
            <v>0</v>
          </cell>
          <cell r="EF141">
            <v>0</v>
          </cell>
          <cell r="EG141">
            <v>0</v>
          </cell>
          <cell r="EH141">
            <v>0</v>
          </cell>
          <cell r="EI141">
            <v>200</v>
          </cell>
          <cell r="EJ141">
            <v>24800</v>
          </cell>
          <cell r="EK141">
            <v>0</v>
          </cell>
          <cell r="EL141">
            <v>0</v>
          </cell>
          <cell r="EM141">
            <v>25</v>
          </cell>
          <cell r="EN141">
            <v>0</v>
          </cell>
          <cell r="EO141">
            <v>0</v>
          </cell>
          <cell r="EP141">
            <v>0</v>
          </cell>
          <cell r="EQ141">
            <v>0</v>
          </cell>
          <cell r="ER141">
            <v>6</v>
          </cell>
          <cell r="ES141">
            <v>18</v>
          </cell>
          <cell r="ET141">
            <v>5450</v>
          </cell>
          <cell r="EU141">
            <v>0</v>
          </cell>
          <cell r="EV141">
            <v>0</v>
          </cell>
          <cell r="EW141">
            <v>0</v>
          </cell>
          <cell r="EX141" t="str">
            <v>P</v>
          </cell>
          <cell r="EY141" t="str">
            <v>Electronic Devices Group</v>
          </cell>
          <cell r="EZ141">
            <v>0.5</v>
          </cell>
          <cell r="FA141">
            <v>0.5</v>
          </cell>
          <cell r="FB141">
            <v>0</v>
          </cell>
          <cell r="FC141">
            <v>0</v>
          </cell>
          <cell r="FD141">
            <v>0</v>
          </cell>
          <cell r="FE141">
            <v>0</v>
          </cell>
          <cell r="FH141">
            <v>14542</v>
          </cell>
          <cell r="FI141">
            <v>-2715</v>
          </cell>
          <cell r="FJ141">
            <v>-2641</v>
          </cell>
          <cell r="FK141">
            <v>-2641</v>
          </cell>
          <cell r="FL141">
            <v>-2641</v>
          </cell>
          <cell r="FM141">
            <v>16535</v>
          </cell>
          <cell r="FN141">
            <v>243</v>
          </cell>
          <cell r="FO141">
            <v>325</v>
          </cell>
          <cell r="FP141">
            <v>3894</v>
          </cell>
          <cell r="FQ141">
            <v>3890</v>
          </cell>
          <cell r="FR141">
            <v>7375</v>
          </cell>
          <cell r="FS141">
            <v>7167</v>
          </cell>
          <cell r="FT141">
            <v>8530</v>
          </cell>
          <cell r="FU141">
            <v>8005</v>
          </cell>
        </row>
        <row r="142">
          <cell r="A142" t="str">
            <v>03220</v>
          </cell>
          <cell r="B142" t="str">
            <v>ケアネット</v>
          </cell>
          <cell r="C142" t="str">
            <v>(株)ケアネット</v>
          </cell>
          <cell r="D142" t="str">
            <v>Care Net Ltd.</v>
          </cell>
          <cell r="E142">
            <v>73</v>
          </cell>
          <cell r="F142">
            <v>0</v>
          </cell>
          <cell r="G142">
            <v>73</v>
          </cell>
          <cell r="H142">
            <v>0</v>
          </cell>
          <cell r="I142">
            <v>0</v>
          </cell>
          <cell r="J142">
            <v>53</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3</v>
          </cell>
          <cell r="AD142">
            <v>129</v>
          </cell>
          <cell r="AE142">
            <v>0</v>
          </cell>
          <cell r="AF142">
            <v>0</v>
          </cell>
          <cell r="AG142">
            <v>0</v>
          </cell>
          <cell r="AH142">
            <v>0</v>
          </cell>
          <cell r="AI142">
            <v>0</v>
          </cell>
          <cell r="AJ142">
            <v>0</v>
          </cell>
          <cell r="AK142">
            <v>0</v>
          </cell>
          <cell r="AL142">
            <v>2</v>
          </cell>
          <cell r="AM142">
            <v>0</v>
          </cell>
          <cell r="AN142">
            <v>0</v>
          </cell>
          <cell r="AO142">
            <v>0</v>
          </cell>
          <cell r="AP142">
            <v>0</v>
          </cell>
          <cell r="AQ142">
            <v>0</v>
          </cell>
          <cell r="AR142">
            <v>0</v>
          </cell>
          <cell r="AS142">
            <v>0</v>
          </cell>
          <cell r="AT142">
            <v>0</v>
          </cell>
          <cell r="AU142">
            <v>0</v>
          </cell>
          <cell r="AV142">
            <v>0</v>
          </cell>
          <cell r="AW142">
            <v>0</v>
          </cell>
          <cell r="AX142">
            <v>0</v>
          </cell>
          <cell r="AY142">
            <v>2</v>
          </cell>
          <cell r="AZ142">
            <v>0</v>
          </cell>
          <cell r="BA142">
            <v>131</v>
          </cell>
          <cell r="BB142">
            <v>0</v>
          </cell>
          <cell r="BC142">
            <v>0</v>
          </cell>
          <cell r="BD142">
            <v>0</v>
          </cell>
          <cell r="BE142">
            <v>0</v>
          </cell>
          <cell r="BF142">
            <v>0</v>
          </cell>
          <cell r="BG142">
            <v>0</v>
          </cell>
          <cell r="BH142">
            <v>0</v>
          </cell>
          <cell r="BI142">
            <v>0</v>
          </cell>
          <cell r="BJ142">
            <v>0</v>
          </cell>
          <cell r="BK142">
            <v>0</v>
          </cell>
          <cell r="BL142">
            <v>2</v>
          </cell>
          <cell r="BM142">
            <v>0</v>
          </cell>
          <cell r="BN142">
            <v>31</v>
          </cell>
          <cell r="BO142">
            <v>29</v>
          </cell>
          <cell r="BP142">
            <v>0</v>
          </cell>
          <cell r="BQ142">
            <v>24</v>
          </cell>
          <cell r="BR142">
            <v>6</v>
          </cell>
          <cell r="BS142">
            <v>0</v>
          </cell>
          <cell r="BT142">
            <v>0</v>
          </cell>
          <cell r="BU142">
            <v>0</v>
          </cell>
          <cell r="BV142">
            <v>0</v>
          </cell>
          <cell r="BW142">
            <v>0</v>
          </cell>
          <cell r="BX142">
            <v>0</v>
          </cell>
          <cell r="BY142">
            <v>0</v>
          </cell>
          <cell r="BZ142">
            <v>0</v>
          </cell>
          <cell r="CA142">
            <v>0</v>
          </cell>
          <cell r="CB142">
            <v>61</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61</v>
          </cell>
          <cell r="CS142">
            <v>0</v>
          </cell>
          <cell r="CT142">
            <v>30</v>
          </cell>
          <cell r="CU142">
            <v>0</v>
          </cell>
          <cell r="CV142">
            <v>0</v>
          </cell>
          <cell r="CW142">
            <v>0</v>
          </cell>
          <cell r="CX142">
            <v>0</v>
          </cell>
          <cell r="CY142">
            <v>0</v>
          </cell>
          <cell r="CZ142">
            <v>0</v>
          </cell>
          <cell r="DA142">
            <v>0</v>
          </cell>
          <cell r="DB142">
            <v>0</v>
          </cell>
          <cell r="DC142">
            <v>0</v>
          </cell>
          <cell r="DD142">
            <v>0</v>
          </cell>
          <cell r="DE142">
            <v>40</v>
          </cell>
          <cell r="DF142">
            <v>40</v>
          </cell>
          <cell r="DG142">
            <v>0</v>
          </cell>
          <cell r="DH142">
            <v>70</v>
          </cell>
          <cell r="DI142">
            <v>131</v>
          </cell>
          <cell r="DJ142">
            <v>0</v>
          </cell>
          <cell r="DK142">
            <v>0</v>
          </cell>
          <cell r="DL142">
            <v>30</v>
          </cell>
          <cell r="DM142">
            <v>0</v>
          </cell>
          <cell r="DN142">
            <v>0</v>
          </cell>
          <cell r="DO142">
            <v>40</v>
          </cell>
          <cell r="DP142">
            <v>0</v>
          </cell>
          <cell r="DQ142">
            <v>0</v>
          </cell>
          <cell r="DR142">
            <v>0</v>
          </cell>
          <cell r="DS142">
            <v>0</v>
          </cell>
          <cell r="DT142">
            <v>0</v>
          </cell>
          <cell r="DU142">
            <v>0</v>
          </cell>
          <cell r="DV142">
            <v>2</v>
          </cell>
          <cell r="DW142">
            <v>0</v>
          </cell>
          <cell r="DX142">
            <v>0</v>
          </cell>
          <cell r="DY142">
            <v>0</v>
          </cell>
          <cell r="DZ142">
            <v>0</v>
          </cell>
          <cell r="EA142">
            <v>0</v>
          </cell>
          <cell r="EB142">
            <v>0</v>
          </cell>
          <cell r="EC142">
            <v>0</v>
          </cell>
          <cell r="ED142">
            <v>0</v>
          </cell>
          <cell r="EE142">
            <v>0</v>
          </cell>
          <cell r="EF142">
            <v>0</v>
          </cell>
          <cell r="EG142">
            <v>0</v>
          </cell>
          <cell r="EH142">
            <v>0</v>
          </cell>
          <cell r="EI142">
            <v>0</v>
          </cell>
          <cell r="EJ142">
            <v>0</v>
          </cell>
          <cell r="EK142">
            <v>0</v>
          </cell>
          <cell r="EL142">
            <v>0</v>
          </cell>
          <cell r="EM142">
            <v>0</v>
          </cell>
          <cell r="EN142">
            <v>0</v>
          </cell>
          <cell r="EO142">
            <v>0</v>
          </cell>
          <cell r="EP142">
            <v>0</v>
          </cell>
          <cell r="EQ142">
            <v>0</v>
          </cell>
          <cell r="ER142">
            <v>0</v>
          </cell>
          <cell r="ES142">
            <v>0</v>
          </cell>
          <cell r="ET142">
            <v>0</v>
          </cell>
          <cell r="EU142">
            <v>0</v>
          </cell>
          <cell r="EV142">
            <v>0</v>
          </cell>
          <cell r="EW142">
            <v>0</v>
          </cell>
          <cell r="EX142" t="str">
            <v>Y</v>
          </cell>
          <cell r="EY142" t="str">
            <v>Other</v>
          </cell>
          <cell r="EZ142">
            <v>1</v>
          </cell>
          <cell r="FA142">
            <v>1</v>
          </cell>
          <cell r="FB142">
            <v>0</v>
          </cell>
          <cell r="FC142">
            <v>0</v>
          </cell>
          <cell r="FD142">
            <v>0</v>
          </cell>
          <cell r="FE142">
            <v>0</v>
          </cell>
          <cell r="FH142">
            <v>106</v>
          </cell>
          <cell r="FI142">
            <v>-8</v>
          </cell>
          <cell r="FJ142">
            <v>-8</v>
          </cell>
          <cell r="FK142">
            <v>-8</v>
          </cell>
          <cell r="FL142">
            <v>-8</v>
          </cell>
          <cell r="FM142">
            <v>136</v>
          </cell>
          <cell r="FN142">
            <v>6</v>
          </cell>
          <cell r="FO142">
            <v>6</v>
          </cell>
          <cell r="FP142">
            <v>6</v>
          </cell>
          <cell r="FQ142">
            <v>6</v>
          </cell>
          <cell r="FR142">
            <v>106</v>
          </cell>
          <cell r="FS142">
            <v>0</v>
          </cell>
          <cell r="FT142">
            <v>136</v>
          </cell>
          <cell r="FU142">
            <v>0</v>
          </cell>
        </row>
        <row r="143">
          <cell r="A143" t="str">
            <v>03240</v>
          </cell>
          <cell r="B143" t="str">
            <v>バンキング</v>
          </cell>
          <cell r="C143" t="str">
            <v>(株)富士通バンキングソリューションズ</v>
          </cell>
          <cell r="D143" t="str">
            <v>Outsoursing Company for Local Banks</v>
          </cell>
          <cell r="E143">
            <v>76</v>
          </cell>
          <cell r="F143">
            <v>0</v>
          </cell>
          <cell r="G143">
            <v>76</v>
          </cell>
          <cell r="H143">
            <v>0</v>
          </cell>
          <cell r="I143">
            <v>0</v>
          </cell>
          <cell r="J143">
            <v>213</v>
          </cell>
          <cell r="K143">
            <v>0</v>
          </cell>
          <cell r="L143">
            <v>0</v>
          </cell>
          <cell r="M143">
            <v>0</v>
          </cell>
          <cell r="N143">
            <v>0</v>
          </cell>
          <cell r="O143">
            <v>0</v>
          </cell>
          <cell r="P143">
            <v>0</v>
          </cell>
          <cell r="Q143">
            <v>0</v>
          </cell>
          <cell r="R143">
            <v>0</v>
          </cell>
          <cell r="S143">
            <v>0</v>
          </cell>
          <cell r="T143">
            <v>0</v>
          </cell>
          <cell r="U143">
            <v>0</v>
          </cell>
          <cell r="V143">
            <v>0</v>
          </cell>
          <cell r="W143">
            <v>58</v>
          </cell>
          <cell r="X143">
            <v>0</v>
          </cell>
          <cell r="Y143">
            <v>0</v>
          </cell>
          <cell r="Z143">
            <v>58</v>
          </cell>
          <cell r="AA143">
            <v>0</v>
          </cell>
          <cell r="AB143">
            <v>0</v>
          </cell>
          <cell r="AC143">
            <v>8</v>
          </cell>
          <cell r="AD143">
            <v>355</v>
          </cell>
          <cell r="AE143">
            <v>1</v>
          </cell>
          <cell r="AF143">
            <v>0</v>
          </cell>
          <cell r="AG143">
            <v>0</v>
          </cell>
          <cell r="AH143">
            <v>5</v>
          </cell>
          <cell r="AI143">
            <v>0</v>
          </cell>
          <cell r="AJ143">
            <v>0</v>
          </cell>
          <cell r="AK143">
            <v>6</v>
          </cell>
          <cell r="AL143">
            <v>0</v>
          </cell>
          <cell r="AM143">
            <v>0</v>
          </cell>
          <cell r="AN143">
            <v>0</v>
          </cell>
          <cell r="AO143">
            <v>0</v>
          </cell>
          <cell r="AP143">
            <v>0</v>
          </cell>
          <cell r="AQ143">
            <v>0</v>
          </cell>
          <cell r="AR143">
            <v>0</v>
          </cell>
          <cell r="AS143">
            <v>9</v>
          </cell>
          <cell r="AT143">
            <v>0</v>
          </cell>
          <cell r="AU143">
            <v>0</v>
          </cell>
          <cell r="AV143">
            <v>0</v>
          </cell>
          <cell r="AW143">
            <v>2</v>
          </cell>
          <cell r="AX143">
            <v>11</v>
          </cell>
          <cell r="AY143">
            <v>17</v>
          </cell>
          <cell r="AZ143">
            <v>0</v>
          </cell>
          <cell r="BA143">
            <v>372</v>
          </cell>
          <cell r="BB143">
            <v>0</v>
          </cell>
          <cell r="BC143">
            <v>101</v>
          </cell>
          <cell r="BD143">
            <v>0</v>
          </cell>
          <cell r="BE143">
            <v>101</v>
          </cell>
          <cell r="BF143">
            <v>0</v>
          </cell>
          <cell r="BG143">
            <v>0</v>
          </cell>
          <cell r="BH143">
            <v>0</v>
          </cell>
          <cell r="BI143">
            <v>0</v>
          </cell>
          <cell r="BJ143">
            <v>0</v>
          </cell>
          <cell r="BK143">
            <v>0</v>
          </cell>
          <cell r="BL143">
            <v>6</v>
          </cell>
          <cell r="BM143">
            <v>0</v>
          </cell>
          <cell r="BN143">
            <v>51</v>
          </cell>
          <cell r="BO143">
            <v>45</v>
          </cell>
          <cell r="BP143">
            <v>0</v>
          </cell>
          <cell r="BQ143">
            <v>3</v>
          </cell>
          <cell r="BR143">
            <v>0</v>
          </cell>
          <cell r="BS143">
            <v>0</v>
          </cell>
          <cell r="BT143">
            <v>5</v>
          </cell>
          <cell r="BU143">
            <v>0</v>
          </cell>
          <cell r="BV143">
            <v>0</v>
          </cell>
          <cell r="BW143">
            <v>0</v>
          </cell>
          <cell r="BX143">
            <v>0</v>
          </cell>
          <cell r="BY143">
            <v>0</v>
          </cell>
          <cell r="BZ143">
            <v>0</v>
          </cell>
          <cell r="CA143">
            <v>0</v>
          </cell>
          <cell r="CB143">
            <v>160</v>
          </cell>
          <cell r="CC143">
            <v>0</v>
          </cell>
          <cell r="CD143">
            <v>0</v>
          </cell>
          <cell r="CE143">
            <v>0</v>
          </cell>
          <cell r="CF143">
            <v>0</v>
          </cell>
          <cell r="CG143">
            <v>0</v>
          </cell>
          <cell r="CH143">
            <v>0</v>
          </cell>
          <cell r="CI143">
            <v>0</v>
          </cell>
          <cell r="CJ143">
            <v>0</v>
          </cell>
          <cell r="CK143">
            <v>2</v>
          </cell>
          <cell r="CL143">
            <v>0</v>
          </cell>
          <cell r="CM143">
            <v>0</v>
          </cell>
          <cell r="CN143">
            <v>0</v>
          </cell>
          <cell r="CO143">
            <v>0</v>
          </cell>
          <cell r="CP143">
            <v>0</v>
          </cell>
          <cell r="CQ143">
            <v>2</v>
          </cell>
          <cell r="CR143">
            <v>162</v>
          </cell>
          <cell r="CS143">
            <v>0</v>
          </cell>
          <cell r="CT143">
            <v>200</v>
          </cell>
          <cell r="CU143">
            <v>0</v>
          </cell>
          <cell r="CV143">
            <v>0</v>
          </cell>
          <cell r="CW143">
            <v>0</v>
          </cell>
          <cell r="CX143">
            <v>0</v>
          </cell>
          <cell r="CY143">
            <v>0</v>
          </cell>
          <cell r="CZ143">
            <v>0</v>
          </cell>
          <cell r="DA143">
            <v>0</v>
          </cell>
          <cell r="DB143">
            <v>0</v>
          </cell>
          <cell r="DC143">
            <v>0</v>
          </cell>
          <cell r="DD143">
            <v>0</v>
          </cell>
          <cell r="DE143">
            <v>10</v>
          </cell>
          <cell r="DF143">
            <v>10</v>
          </cell>
          <cell r="DG143">
            <v>0</v>
          </cell>
          <cell r="DH143">
            <v>210</v>
          </cell>
          <cell r="DI143">
            <v>372</v>
          </cell>
          <cell r="DJ143">
            <v>0</v>
          </cell>
          <cell r="DK143">
            <v>0</v>
          </cell>
          <cell r="DL143">
            <v>200</v>
          </cell>
          <cell r="DM143">
            <v>0</v>
          </cell>
          <cell r="DN143">
            <v>0</v>
          </cell>
          <cell r="DO143">
            <v>10</v>
          </cell>
          <cell r="DP143">
            <v>0</v>
          </cell>
          <cell r="DQ143">
            <v>1</v>
          </cell>
          <cell r="DR143">
            <v>0</v>
          </cell>
          <cell r="DS143">
            <v>0</v>
          </cell>
          <cell r="DT143">
            <v>5</v>
          </cell>
          <cell r="DU143">
            <v>0</v>
          </cell>
          <cell r="DV143">
            <v>0</v>
          </cell>
          <cell r="DW143">
            <v>0</v>
          </cell>
          <cell r="DX143">
            <v>0</v>
          </cell>
          <cell r="DY143">
            <v>0</v>
          </cell>
          <cell r="DZ143">
            <v>0</v>
          </cell>
          <cell r="EA143">
            <v>0</v>
          </cell>
          <cell r="EB143">
            <v>0</v>
          </cell>
          <cell r="EC143">
            <v>0</v>
          </cell>
          <cell r="ED143">
            <v>0</v>
          </cell>
          <cell r="EE143">
            <v>0</v>
          </cell>
          <cell r="EF143">
            <v>0</v>
          </cell>
          <cell r="EG143">
            <v>0</v>
          </cell>
          <cell r="EH143">
            <v>0</v>
          </cell>
          <cell r="EI143">
            <v>0</v>
          </cell>
          <cell r="EJ143">
            <v>0</v>
          </cell>
          <cell r="EK143">
            <v>0</v>
          </cell>
          <cell r="EL143">
            <v>0</v>
          </cell>
          <cell r="EM143">
            <v>0</v>
          </cell>
          <cell r="EN143">
            <v>0</v>
          </cell>
          <cell r="EO143">
            <v>0</v>
          </cell>
          <cell r="EP143">
            <v>0</v>
          </cell>
          <cell r="EQ143">
            <v>0</v>
          </cell>
          <cell r="ER143">
            <v>0</v>
          </cell>
          <cell r="ES143">
            <v>0</v>
          </cell>
          <cell r="ET143">
            <v>0</v>
          </cell>
          <cell r="EU143">
            <v>0</v>
          </cell>
          <cell r="EV143">
            <v>0</v>
          </cell>
          <cell r="EW143">
            <v>0</v>
          </cell>
          <cell r="EX143" t="str">
            <v>L</v>
          </cell>
          <cell r="EY143" t="str">
            <v>Systems Integration Group</v>
          </cell>
          <cell r="EZ143">
            <v>0.9</v>
          </cell>
          <cell r="FA143">
            <v>0.9</v>
          </cell>
          <cell r="FB143">
            <v>0</v>
          </cell>
          <cell r="FC143">
            <v>0</v>
          </cell>
          <cell r="FD143">
            <v>0</v>
          </cell>
          <cell r="FE143">
            <v>0</v>
          </cell>
          <cell r="FH143">
            <v>383</v>
          </cell>
          <cell r="FI143">
            <v>8</v>
          </cell>
          <cell r="FJ143">
            <v>8</v>
          </cell>
          <cell r="FK143">
            <v>8</v>
          </cell>
          <cell r="FL143">
            <v>8</v>
          </cell>
          <cell r="FM143">
            <v>191</v>
          </cell>
          <cell r="FN143">
            <v>3</v>
          </cell>
          <cell r="FO143">
            <v>3</v>
          </cell>
          <cell r="FP143">
            <v>3</v>
          </cell>
          <cell r="FQ143">
            <v>-1</v>
          </cell>
          <cell r="FR143">
            <v>0</v>
          </cell>
          <cell r="FS143">
            <v>383</v>
          </cell>
          <cell r="FT143">
            <v>0</v>
          </cell>
          <cell r="FU143">
            <v>191</v>
          </cell>
        </row>
        <row r="144">
          <cell r="A144" t="str">
            <v>03300</v>
          </cell>
          <cell r="B144" t="str">
            <v>モバイル</v>
          </cell>
          <cell r="C144" t="str">
            <v>エフ･ジェイ･モバイルコア･テクノロジ㈱</v>
          </cell>
          <cell r="D144" t="str">
            <v>FJ mobilecore technologies Co.,Ltd.</v>
          </cell>
          <cell r="E144">
            <v>1</v>
          </cell>
          <cell r="F144">
            <v>0</v>
          </cell>
          <cell r="G144">
            <v>1</v>
          </cell>
          <cell r="H144">
            <v>68</v>
          </cell>
          <cell r="I144">
            <v>0</v>
          </cell>
          <cell r="J144">
            <v>368</v>
          </cell>
          <cell r="K144">
            <v>-1</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22</v>
          </cell>
          <cell r="AD144">
            <v>458</v>
          </cell>
          <cell r="AE144">
            <v>3</v>
          </cell>
          <cell r="AF144">
            <v>0</v>
          </cell>
          <cell r="AG144">
            <v>0</v>
          </cell>
          <cell r="AH144">
            <v>20</v>
          </cell>
          <cell r="AI144">
            <v>0</v>
          </cell>
          <cell r="AJ144">
            <v>0</v>
          </cell>
          <cell r="AK144">
            <v>23</v>
          </cell>
          <cell r="AL144">
            <v>1</v>
          </cell>
          <cell r="AM144">
            <v>0</v>
          </cell>
          <cell r="AN144">
            <v>0</v>
          </cell>
          <cell r="AO144">
            <v>0</v>
          </cell>
          <cell r="AP144">
            <v>0</v>
          </cell>
          <cell r="AQ144">
            <v>0</v>
          </cell>
          <cell r="AR144">
            <v>0</v>
          </cell>
          <cell r="AS144">
            <v>0</v>
          </cell>
          <cell r="AT144">
            <v>0</v>
          </cell>
          <cell r="AU144">
            <v>0</v>
          </cell>
          <cell r="AV144">
            <v>0</v>
          </cell>
          <cell r="AW144">
            <v>5</v>
          </cell>
          <cell r="AX144">
            <v>5</v>
          </cell>
          <cell r="AY144">
            <v>29</v>
          </cell>
          <cell r="AZ144">
            <v>0</v>
          </cell>
          <cell r="BA144">
            <v>487</v>
          </cell>
          <cell r="BB144">
            <v>0</v>
          </cell>
          <cell r="BC144">
            <v>165</v>
          </cell>
          <cell r="BD144">
            <v>0</v>
          </cell>
          <cell r="BE144">
            <v>165</v>
          </cell>
          <cell r="BF144">
            <v>0</v>
          </cell>
          <cell r="BG144">
            <v>0</v>
          </cell>
          <cell r="BH144">
            <v>0</v>
          </cell>
          <cell r="BI144">
            <v>0</v>
          </cell>
          <cell r="BJ144">
            <v>0</v>
          </cell>
          <cell r="BK144">
            <v>0</v>
          </cell>
          <cell r="BL144">
            <v>45</v>
          </cell>
          <cell r="BM144">
            <v>0</v>
          </cell>
          <cell r="BN144">
            <v>189</v>
          </cell>
          <cell r="BO144">
            <v>144</v>
          </cell>
          <cell r="BP144">
            <v>0</v>
          </cell>
          <cell r="BQ144">
            <v>30</v>
          </cell>
          <cell r="BR144">
            <v>0</v>
          </cell>
          <cell r="BS144">
            <v>0</v>
          </cell>
          <cell r="BT144">
            <v>0</v>
          </cell>
          <cell r="BU144">
            <v>0</v>
          </cell>
          <cell r="BV144">
            <v>0</v>
          </cell>
          <cell r="BW144">
            <v>0</v>
          </cell>
          <cell r="BX144">
            <v>0</v>
          </cell>
          <cell r="BY144">
            <v>0</v>
          </cell>
          <cell r="BZ144">
            <v>0</v>
          </cell>
          <cell r="CA144">
            <v>0</v>
          </cell>
          <cell r="CB144">
            <v>384</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384</v>
          </cell>
          <cell r="CS144">
            <v>0</v>
          </cell>
          <cell r="CT144">
            <v>100</v>
          </cell>
          <cell r="CU144">
            <v>0</v>
          </cell>
          <cell r="CV144">
            <v>0</v>
          </cell>
          <cell r="CW144">
            <v>0</v>
          </cell>
          <cell r="CX144">
            <v>0</v>
          </cell>
          <cell r="CY144">
            <v>0</v>
          </cell>
          <cell r="CZ144">
            <v>0</v>
          </cell>
          <cell r="DA144">
            <v>0</v>
          </cell>
          <cell r="DB144">
            <v>0</v>
          </cell>
          <cell r="DC144">
            <v>0</v>
          </cell>
          <cell r="DD144">
            <v>0</v>
          </cell>
          <cell r="DE144">
            <v>3</v>
          </cell>
          <cell r="DF144">
            <v>3</v>
          </cell>
          <cell r="DG144">
            <v>0</v>
          </cell>
          <cell r="DH144">
            <v>103</v>
          </cell>
          <cell r="DI144">
            <v>487</v>
          </cell>
          <cell r="DJ144">
            <v>0</v>
          </cell>
          <cell r="DK144">
            <v>0</v>
          </cell>
          <cell r="DL144">
            <v>100</v>
          </cell>
          <cell r="DM144">
            <v>0</v>
          </cell>
          <cell r="DN144">
            <v>0</v>
          </cell>
          <cell r="DO144">
            <v>3</v>
          </cell>
          <cell r="DP144">
            <v>0</v>
          </cell>
          <cell r="DQ144">
            <v>3</v>
          </cell>
          <cell r="DR144">
            <v>0</v>
          </cell>
          <cell r="DS144">
            <v>0</v>
          </cell>
          <cell r="DT144">
            <v>20</v>
          </cell>
          <cell r="DU144">
            <v>0</v>
          </cell>
          <cell r="DV144">
            <v>1</v>
          </cell>
          <cell r="DW144">
            <v>0</v>
          </cell>
          <cell r="DX144">
            <v>0</v>
          </cell>
          <cell r="DY144">
            <v>0</v>
          </cell>
          <cell r="DZ144">
            <v>0</v>
          </cell>
          <cell r="EA144">
            <v>0</v>
          </cell>
          <cell r="EB144">
            <v>0</v>
          </cell>
          <cell r="EC144">
            <v>0</v>
          </cell>
          <cell r="ED144">
            <v>0</v>
          </cell>
          <cell r="EE144">
            <v>0</v>
          </cell>
          <cell r="EF144">
            <v>0</v>
          </cell>
          <cell r="EG144">
            <v>0</v>
          </cell>
          <cell r="EH144">
            <v>0</v>
          </cell>
          <cell r="EI144">
            <v>0</v>
          </cell>
          <cell r="EJ144">
            <v>0</v>
          </cell>
          <cell r="EK144">
            <v>0</v>
          </cell>
          <cell r="EL144">
            <v>0</v>
          </cell>
          <cell r="EM144">
            <v>0</v>
          </cell>
          <cell r="EN144">
            <v>0</v>
          </cell>
          <cell r="EO144">
            <v>0</v>
          </cell>
          <cell r="EP144">
            <v>0</v>
          </cell>
          <cell r="EQ144">
            <v>0</v>
          </cell>
          <cell r="ER144">
            <v>0</v>
          </cell>
          <cell r="ES144">
            <v>0</v>
          </cell>
          <cell r="ET144">
            <v>0</v>
          </cell>
          <cell r="EU144">
            <v>0</v>
          </cell>
          <cell r="EV144">
            <v>0</v>
          </cell>
          <cell r="EW144">
            <v>0</v>
          </cell>
          <cell r="EX144" t="str">
            <v>C</v>
          </cell>
          <cell r="EY144" t="str">
            <v>Mobile Phones Group</v>
          </cell>
          <cell r="EZ144">
            <v>0.7</v>
          </cell>
          <cell r="FA144">
            <v>0.7</v>
          </cell>
          <cell r="FB144">
            <v>0</v>
          </cell>
          <cell r="FC144">
            <v>0</v>
          </cell>
          <cell r="FD144">
            <v>0</v>
          </cell>
          <cell r="FE144">
            <v>0</v>
          </cell>
          <cell r="FH144">
            <v>427</v>
          </cell>
          <cell r="FI144">
            <v>-1</v>
          </cell>
          <cell r="FJ144">
            <v>-26</v>
          </cell>
          <cell r="FK144">
            <v>-26</v>
          </cell>
          <cell r="FL144">
            <v>-26</v>
          </cell>
          <cell r="FM144">
            <v>443</v>
          </cell>
          <cell r="FN144">
            <v>18</v>
          </cell>
          <cell r="FO144">
            <v>18</v>
          </cell>
          <cell r="FP144">
            <v>18</v>
          </cell>
          <cell r="FQ144">
            <v>18</v>
          </cell>
          <cell r="FR144">
            <v>0</v>
          </cell>
          <cell r="FS144">
            <v>427</v>
          </cell>
          <cell r="FT144">
            <v>0</v>
          </cell>
          <cell r="FU144">
            <v>443</v>
          </cell>
        </row>
        <row r="145">
          <cell r="A145" t="str">
            <v>03390</v>
          </cell>
          <cell r="B145" t="str">
            <v>ＬＳＩソリュ</v>
          </cell>
          <cell r="C145" t="str">
            <v>富士通エルエスアイソリューション（株）</v>
          </cell>
          <cell r="D145" t="str">
            <v>Fujitsu LSI Solution Limited</v>
          </cell>
          <cell r="E145">
            <v>15</v>
          </cell>
          <cell r="F145">
            <v>0</v>
          </cell>
          <cell r="G145">
            <v>15</v>
          </cell>
          <cell r="H145">
            <v>0</v>
          </cell>
          <cell r="I145">
            <v>0</v>
          </cell>
          <cell r="J145">
            <v>278</v>
          </cell>
          <cell r="K145">
            <v>-1</v>
          </cell>
          <cell r="L145">
            <v>0</v>
          </cell>
          <cell r="M145">
            <v>0</v>
          </cell>
          <cell r="N145">
            <v>0</v>
          </cell>
          <cell r="O145">
            <v>0</v>
          </cell>
          <cell r="P145">
            <v>0</v>
          </cell>
          <cell r="Q145">
            <v>0</v>
          </cell>
          <cell r="R145">
            <v>0</v>
          </cell>
          <cell r="S145">
            <v>20</v>
          </cell>
          <cell r="T145">
            <v>20</v>
          </cell>
          <cell r="U145">
            <v>5</v>
          </cell>
          <cell r="V145">
            <v>0</v>
          </cell>
          <cell r="W145">
            <v>0</v>
          </cell>
          <cell r="X145">
            <v>0</v>
          </cell>
          <cell r="Y145">
            <v>0</v>
          </cell>
          <cell r="Z145">
            <v>0</v>
          </cell>
          <cell r="AA145">
            <v>0</v>
          </cell>
          <cell r="AB145">
            <v>0</v>
          </cell>
          <cell r="AC145">
            <v>31</v>
          </cell>
          <cell r="AD145">
            <v>348</v>
          </cell>
          <cell r="AE145">
            <v>29</v>
          </cell>
          <cell r="AF145">
            <v>0</v>
          </cell>
          <cell r="AG145">
            <v>0</v>
          </cell>
          <cell r="AH145">
            <v>75</v>
          </cell>
          <cell r="AI145">
            <v>0</v>
          </cell>
          <cell r="AJ145">
            <v>0</v>
          </cell>
          <cell r="AK145">
            <v>104</v>
          </cell>
          <cell r="AL145">
            <v>693</v>
          </cell>
          <cell r="AM145">
            <v>0</v>
          </cell>
          <cell r="AN145">
            <v>0</v>
          </cell>
          <cell r="AO145">
            <v>0</v>
          </cell>
          <cell r="AP145">
            <v>0</v>
          </cell>
          <cell r="AQ145">
            <v>0</v>
          </cell>
          <cell r="AR145">
            <v>0</v>
          </cell>
          <cell r="AS145">
            <v>43</v>
          </cell>
          <cell r="AT145">
            <v>0</v>
          </cell>
          <cell r="AU145">
            <v>0</v>
          </cell>
          <cell r="AV145">
            <v>0</v>
          </cell>
          <cell r="AW145">
            <v>4</v>
          </cell>
          <cell r="AX145">
            <v>47</v>
          </cell>
          <cell r="AY145">
            <v>844</v>
          </cell>
          <cell r="AZ145">
            <v>0</v>
          </cell>
          <cell r="BA145">
            <v>1192</v>
          </cell>
          <cell r="BB145">
            <v>0</v>
          </cell>
          <cell r="BC145">
            <v>0</v>
          </cell>
          <cell r="BD145">
            <v>0</v>
          </cell>
          <cell r="BE145">
            <v>0</v>
          </cell>
          <cell r="BF145">
            <v>0</v>
          </cell>
          <cell r="BG145">
            <v>425</v>
          </cell>
          <cell r="BH145">
            <v>425</v>
          </cell>
          <cell r="BI145">
            <v>0</v>
          </cell>
          <cell r="BJ145">
            <v>0</v>
          </cell>
          <cell r="BK145">
            <v>0</v>
          </cell>
          <cell r="BL145">
            <v>55</v>
          </cell>
          <cell r="BM145">
            <v>0</v>
          </cell>
          <cell r="BN145">
            <v>295</v>
          </cell>
          <cell r="BO145">
            <v>240</v>
          </cell>
          <cell r="BP145">
            <v>0</v>
          </cell>
          <cell r="BQ145">
            <v>0</v>
          </cell>
          <cell r="BR145">
            <v>0</v>
          </cell>
          <cell r="BS145">
            <v>0</v>
          </cell>
          <cell r="BT145">
            <v>0</v>
          </cell>
          <cell r="BU145">
            <v>0</v>
          </cell>
          <cell r="BV145">
            <v>0</v>
          </cell>
          <cell r="BW145">
            <v>0</v>
          </cell>
          <cell r="BX145">
            <v>0</v>
          </cell>
          <cell r="BY145">
            <v>0</v>
          </cell>
          <cell r="BZ145">
            <v>0</v>
          </cell>
          <cell r="CA145">
            <v>0</v>
          </cell>
          <cell r="CB145">
            <v>720</v>
          </cell>
          <cell r="CC145">
            <v>0</v>
          </cell>
          <cell r="CD145">
            <v>0</v>
          </cell>
          <cell r="CE145">
            <v>0</v>
          </cell>
          <cell r="CF145">
            <v>0</v>
          </cell>
          <cell r="CG145">
            <v>0</v>
          </cell>
          <cell r="CH145">
            <v>0</v>
          </cell>
          <cell r="CI145">
            <v>0</v>
          </cell>
          <cell r="CJ145">
            <v>1</v>
          </cell>
          <cell r="CK145">
            <v>4</v>
          </cell>
          <cell r="CL145">
            <v>0</v>
          </cell>
          <cell r="CM145">
            <v>0</v>
          </cell>
          <cell r="CN145">
            <v>0</v>
          </cell>
          <cell r="CO145">
            <v>0</v>
          </cell>
          <cell r="CP145">
            <v>0</v>
          </cell>
          <cell r="CQ145">
            <v>5</v>
          </cell>
          <cell r="CR145">
            <v>725</v>
          </cell>
          <cell r="CS145">
            <v>0</v>
          </cell>
          <cell r="CT145">
            <v>400</v>
          </cell>
          <cell r="CU145">
            <v>0</v>
          </cell>
          <cell r="CV145">
            <v>0</v>
          </cell>
          <cell r="CW145">
            <v>0</v>
          </cell>
          <cell r="CX145">
            <v>0</v>
          </cell>
          <cell r="CY145">
            <v>0</v>
          </cell>
          <cell r="CZ145">
            <v>0</v>
          </cell>
          <cell r="DA145">
            <v>0</v>
          </cell>
          <cell r="DB145">
            <v>0</v>
          </cell>
          <cell r="DC145">
            <v>0</v>
          </cell>
          <cell r="DD145">
            <v>0</v>
          </cell>
          <cell r="DE145">
            <v>67</v>
          </cell>
          <cell r="DF145">
            <v>67</v>
          </cell>
          <cell r="DG145">
            <v>0</v>
          </cell>
          <cell r="DH145">
            <v>467</v>
          </cell>
          <cell r="DI145">
            <v>1192</v>
          </cell>
          <cell r="DJ145">
            <v>0</v>
          </cell>
          <cell r="DK145">
            <v>0</v>
          </cell>
          <cell r="DL145">
            <v>400</v>
          </cell>
          <cell r="DM145">
            <v>0</v>
          </cell>
          <cell r="DN145">
            <v>0</v>
          </cell>
          <cell r="DO145">
            <v>67</v>
          </cell>
          <cell r="DP145">
            <v>0</v>
          </cell>
          <cell r="DQ145">
            <v>29</v>
          </cell>
          <cell r="DR145">
            <v>0</v>
          </cell>
          <cell r="DS145">
            <v>0</v>
          </cell>
          <cell r="DT145">
            <v>75</v>
          </cell>
          <cell r="DU145">
            <v>0</v>
          </cell>
          <cell r="DV145">
            <v>97</v>
          </cell>
          <cell r="DW145">
            <v>596</v>
          </cell>
          <cell r="DX145">
            <v>0</v>
          </cell>
          <cell r="DY145">
            <v>0</v>
          </cell>
          <cell r="DZ145">
            <v>0</v>
          </cell>
          <cell r="EA145">
            <v>0</v>
          </cell>
          <cell r="EB145">
            <v>0</v>
          </cell>
          <cell r="EC145">
            <v>0</v>
          </cell>
          <cell r="ED145">
            <v>0</v>
          </cell>
          <cell r="EE145">
            <v>0</v>
          </cell>
          <cell r="EF145">
            <v>0</v>
          </cell>
          <cell r="EG145">
            <v>0</v>
          </cell>
          <cell r="EH145">
            <v>0</v>
          </cell>
          <cell r="EI145">
            <v>425</v>
          </cell>
          <cell r="EJ145">
            <v>0</v>
          </cell>
          <cell r="EK145">
            <v>0</v>
          </cell>
          <cell r="EL145">
            <v>0</v>
          </cell>
          <cell r="EM145">
            <v>0</v>
          </cell>
          <cell r="EN145">
            <v>0</v>
          </cell>
          <cell r="EO145">
            <v>0</v>
          </cell>
          <cell r="EP145">
            <v>0</v>
          </cell>
          <cell r="EQ145">
            <v>0</v>
          </cell>
          <cell r="ER145">
            <v>0</v>
          </cell>
          <cell r="ES145">
            <v>0</v>
          </cell>
          <cell r="ET145">
            <v>0</v>
          </cell>
          <cell r="EU145">
            <v>0</v>
          </cell>
          <cell r="EV145">
            <v>0</v>
          </cell>
          <cell r="EW145">
            <v>0</v>
          </cell>
          <cell r="EX145" t="str">
            <v>P</v>
          </cell>
          <cell r="EY145" t="str">
            <v>Electronic Devices Group</v>
          </cell>
          <cell r="EZ145">
            <v>1</v>
          </cell>
          <cell r="FA145">
            <v>1</v>
          </cell>
          <cell r="FB145">
            <v>0</v>
          </cell>
          <cell r="FC145">
            <v>0</v>
          </cell>
          <cell r="FD145">
            <v>0</v>
          </cell>
          <cell r="FE145">
            <v>0</v>
          </cell>
          <cell r="FH145">
            <v>305</v>
          </cell>
          <cell r="FI145">
            <v>11</v>
          </cell>
          <cell r="FJ145">
            <v>9</v>
          </cell>
          <cell r="FK145">
            <v>9</v>
          </cell>
          <cell r="FL145">
            <v>5</v>
          </cell>
          <cell r="FM145">
            <v>443</v>
          </cell>
          <cell r="FN145">
            <v>25</v>
          </cell>
          <cell r="FO145">
            <v>23</v>
          </cell>
          <cell r="FP145">
            <v>23</v>
          </cell>
          <cell r="FQ145">
            <v>14</v>
          </cell>
          <cell r="FR145">
            <v>0</v>
          </cell>
          <cell r="FS145">
            <v>305</v>
          </cell>
          <cell r="FT145">
            <v>0</v>
          </cell>
          <cell r="FU145">
            <v>443</v>
          </cell>
        </row>
        <row r="146">
          <cell r="A146" t="str">
            <v>03400</v>
          </cell>
          <cell r="B146" t="str">
            <v>ライフメディア</v>
          </cell>
          <cell r="C146" t="str">
            <v>(株)ライフメディア</v>
          </cell>
          <cell r="D146" t="str">
            <v>Lifemedia, Inc.</v>
          </cell>
          <cell r="E146">
            <v>125</v>
          </cell>
          <cell r="F146">
            <v>0</v>
          </cell>
          <cell r="G146">
            <v>125</v>
          </cell>
          <cell r="H146">
            <v>0</v>
          </cell>
          <cell r="I146">
            <v>0</v>
          </cell>
          <cell r="J146">
            <v>101</v>
          </cell>
          <cell r="K146">
            <v>0</v>
          </cell>
          <cell r="L146">
            <v>0</v>
          </cell>
          <cell r="M146">
            <v>0</v>
          </cell>
          <cell r="N146">
            <v>0</v>
          </cell>
          <cell r="O146">
            <v>0</v>
          </cell>
          <cell r="P146">
            <v>0</v>
          </cell>
          <cell r="Q146">
            <v>0</v>
          </cell>
          <cell r="R146">
            <v>1</v>
          </cell>
          <cell r="S146">
            <v>7</v>
          </cell>
          <cell r="T146">
            <v>8</v>
          </cell>
          <cell r="U146">
            <v>0</v>
          </cell>
          <cell r="V146">
            <v>0</v>
          </cell>
          <cell r="W146">
            <v>0</v>
          </cell>
          <cell r="X146">
            <v>0</v>
          </cell>
          <cell r="Y146">
            <v>0</v>
          </cell>
          <cell r="Z146">
            <v>0</v>
          </cell>
          <cell r="AA146">
            <v>0</v>
          </cell>
          <cell r="AB146">
            <v>0</v>
          </cell>
          <cell r="AC146">
            <v>6</v>
          </cell>
          <cell r="AD146">
            <v>240</v>
          </cell>
          <cell r="AE146">
            <v>2</v>
          </cell>
          <cell r="AF146">
            <v>0</v>
          </cell>
          <cell r="AG146">
            <v>0</v>
          </cell>
          <cell r="AH146">
            <v>64</v>
          </cell>
          <cell r="AI146">
            <v>0</v>
          </cell>
          <cell r="AJ146">
            <v>0</v>
          </cell>
          <cell r="AK146">
            <v>66</v>
          </cell>
          <cell r="AL146">
            <v>82</v>
          </cell>
          <cell r="AM146">
            <v>0</v>
          </cell>
          <cell r="AN146">
            <v>0</v>
          </cell>
          <cell r="AO146">
            <v>0</v>
          </cell>
          <cell r="AP146">
            <v>0</v>
          </cell>
          <cell r="AQ146">
            <v>0</v>
          </cell>
          <cell r="AR146">
            <v>0</v>
          </cell>
          <cell r="AS146">
            <v>13</v>
          </cell>
          <cell r="AT146">
            <v>0</v>
          </cell>
          <cell r="AU146">
            <v>0</v>
          </cell>
          <cell r="AV146">
            <v>0</v>
          </cell>
          <cell r="AW146">
            <v>1</v>
          </cell>
          <cell r="AX146">
            <v>14</v>
          </cell>
          <cell r="AY146">
            <v>162</v>
          </cell>
          <cell r="AZ146">
            <v>0</v>
          </cell>
          <cell r="BA146">
            <v>402</v>
          </cell>
          <cell r="BB146">
            <v>0</v>
          </cell>
          <cell r="BC146">
            <v>6</v>
          </cell>
          <cell r="BD146">
            <v>0</v>
          </cell>
          <cell r="BE146">
            <v>6</v>
          </cell>
          <cell r="BF146">
            <v>0</v>
          </cell>
          <cell r="BG146">
            <v>0</v>
          </cell>
          <cell r="BH146">
            <v>0</v>
          </cell>
          <cell r="BI146">
            <v>0</v>
          </cell>
          <cell r="BJ146">
            <v>0</v>
          </cell>
          <cell r="BK146">
            <v>0</v>
          </cell>
          <cell r="BL146">
            <v>0</v>
          </cell>
          <cell r="BM146">
            <v>0</v>
          </cell>
          <cell r="BN146">
            <v>111</v>
          </cell>
          <cell r="BO146">
            <v>111</v>
          </cell>
          <cell r="BP146">
            <v>0</v>
          </cell>
          <cell r="BQ146">
            <v>1</v>
          </cell>
          <cell r="BR146">
            <v>0</v>
          </cell>
          <cell r="BS146">
            <v>0</v>
          </cell>
          <cell r="BT146">
            <v>0</v>
          </cell>
          <cell r="BU146">
            <v>0</v>
          </cell>
          <cell r="BV146">
            <v>0</v>
          </cell>
          <cell r="BW146">
            <v>0</v>
          </cell>
          <cell r="BX146">
            <v>0</v>
          </cell>
          <cell r="BY146">
            <v>0</v>
          </cell>
          <cell r="BZ146">
            <v>0</v>
          </cell>
          <cell r="CA146">
            <v>0</v>
          </cell>
          <cell r="CB146">
            <v>118</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118</v>
          </cell>
          <cell r="CS146">
            <v>0</v>
          </cell>
          <cell r="CT146">
            <v>250</v>
          </cell>
          <cell r="CU146">
            <v>0</v>
          </cell>
          <cell r="CV146">
            <v>0</v>
          </cell>
          <cell r="CW146">
            <v>0</v>
          </cell>
          <cell r="CX146">
            <v>0</v>
          </cell>
          <cell r="CY146">
            <v>0</v>
          </cell>
          <cell r="CZ146">
            <v>0</v>
          </cell>
          <cell r="DA146">
            <v>0</v>
          </cell>
          <cell r="DB146">
            <v>0</v>
          </cell>
          <cell r="DC146">
            <v>0</v>
          </cell>
          <cell r="DD146">
            <v>0</v>
          </cell>
          <cell r="DE146">
            <v>34</v>
          </cell>
          <cell r="DF146">
            <v>34</v>
          </cell>
          <cell r="DG146">
            <v>0</v>
          </cell>
          <cell r="DH146">
            <v>284</v>
          </cell>
          <cell r="DI146">
            <v>402</v>
          </cell>
          <cell r="DJ146">
            <v>0</v>
          </cell>
          <cell r="DK146">
            <v>0</v>
          </cell>
          <cell r="DL146">
            <v>250</v>
          </cell>
          <cell r="DM146">
            <v>0</v>
          </cell>
          <cell r="DN146">
            <v>0</v>
          </cell>
          <cell r="DO146">
            <v>34</v>
          </cell>
          <cell r="DP146">
            <v>0</v>
          </cell>
          <cell r="DQ146">
            <v>2</v>
          </cell>
          <cell r="DR146">
            <v>0</v>
          </cell>
          <cell r="DS146">
            <v>0</v>
          </cell>
          <cell r="DT146">
            <v>64</v>
          </cell>
          <cell r="DU146">
            <v>0</v>
          </cell>
          <cell r="DV146">
            <v>82</v>
          </cell>
          <cell r="DW146">
            <v>0</v>
          </cell>
          <cell r="DX146">
            <v>0</v>
          </cell>
          <cell r="DY146">
            <v>0</v>
          </cell>
          <cell r="DZ146">
            <v>0</v>
          </cell>
          <cell r="EA146">
            <v>0</v>
          </cell>
          <cell r="EB146">
            <v>0</v>
          </cell>
          <cell r="EC146">
            <v>0</v>
          </cell>
          <cell r="ED146">
            <v>0</v>
          </cell>
          <cell r="EE146">
            <v>0</v>
          </cell>
          <cell r="EF146">
            <v>0</v>
          </cell>
          <cell r="EG146">
            <v>0</v>
          </cell>
          <cell r="EH146">
            <v>0</v>
          </cell>
          <cell r="EI146">
            <v>0</v>
          </cell>
          <cell r="EJ146">
            <v>0</v>
          </cell>
          <cell r="EK146">
            <v>0</v>
          </cell>
          <cell r="EL146">
            <v>0</v>
          </cell>
          <cell r="EM146">
            <v>0</v>
          </cell>
          <cell r="EN146">
            <v>0</v>
          </cell>
          <cell r="EO146">
            <v>0</v>
          </cell>
          <cell r="EP146">
            <v>0</v>
          </cell>
          <cell r="EQ146">
            <v>0</v>
          </cell>
          <cell r="ER146">
            <v>0</v>
          </cell>
          <cell r="ES146">
            <v>0</v>
          </cell>
          <cell r="ET146">
            <v>0</v>
          </cell>
          <cell r="EU146">
            <v>0</v>
          </cell>
          <cell r="EV146">
            <v>0</v>
          </cell>
          <cell r="EW146">
            <v>0</v>
          </cell>
          <cell r="EX146" t="str">
            <v>M</v>
          </cell>
          <cell r="EY146" t="str">
            <v>Network Services Group</v>
          </cell>
          <cell r="EZ146">
            <v>0.76775431900000002</v>
          </cell>
          <cell r="FA146">
            <v>0.76775431900000002</v>
          </cell>
          <cell r="FB146">
            <v>0</v>
          </cell>
          <cell r="FC146">
            <v>0</v>
          </cell>
          <cell r="FD146">
            <v>0</v>
          </cell>
          <cell r="FE146">
            <v>0</v>
          </cell>
          <cell r="FH146">
            <v>102</v>
          </cell>
          <cell r="FI146">
            <v>0</v>
          </cell>
          <cell r="FJ146">
            <v>0</v>
          </cell>
          <cell r="FK146">
            <v>0</v>
          </cell>
          <cell r="FL146">
            <v>0</v>
          </cell>
          <cell r="FM146">
            <v>117</v>
          </cell>
          <cell r="FN146">
            <v>10</v>
          </cell>
          <cell r="FO146">
            <v>10</v>
          </cell>
          <cell r="FP146">
            <v>10</v>
          </cell>
          <cell r="FQ146">
            <v>10</v>
          </cell>
          <cell r="FR146">
            <v>21</v>
          </cell>
          <cell r="FS146">
            <v>81</v>
          </cell>
          <cell r="FT146">
            <v>24</v>
          </cell>
          <cell r="FU146">
            <v>93</v>
          </cell>
        </row>
        <row r="147">
          <cell r="A147" t="str">
            <v>03410</v>
          </cell>
          <cell r="B147" t="str">
            <v>ディプロ</v>
          </cell>
          <cell r="C147" t="str">
            <v>デジタルプロセス（株）</v>
          </cell>
          <cell r="D147" t="str">
            <v>Digital Process Ltd.</v>
          </cell>
          <cell r="E147">
            <v>440</v>
          </cell>
          <cell r="F147">
            <v>0</v>
          </cell>
          <cell r="G147">
            <v>440</v>
          </cell>
          <cell r="H147">
            <v>800</v>
          </cell>
          <cell r="I147">
            <v>19</v>
          </cell>
          <cell r="J147">
            <v>1361</v>
          </cell>
          <cell r="K147">
            <v>-2</v>
          </cell>
          <cell r="L147">
            <v>0</v>
          </cell>
          <cell r="M147">
            <v>0</v>
          </cell>
          <cell r="N147">
            <v>0</v>
          </cell>
          <cell r="O147">
            <v>0</v>
          </cell>
          <cell r="P147">
            <v>0</v>
          </cell>
          <cell r="Q147">
            <v>221</v>
          </cell>
          <cell r="R147">
            <v>0</v>
          </cell>
          <cell r="S147">
            <v>0</v>
          </cell>
          <cell r="T147">
            <v>0</v>
          </cell>
          <cell r="U147">
            <v>8</v>
          </cell>
          <cell r="V147">
            <v>9</v>
          </cell>
          <cell r="W147">
            <v>118</v>
          </cell>
          <cell r="X147">
            <v>0</v>
          </cell>
          <cell r="Y147">
            <v>23</v>
          </cell>
          <cell r="Z147">
            <v>150</v>
          </cell>
          <cell r="AA147">
            <v>0</v>
          </cell>
          <cell r="AB147">
            <v>0</v>
          </cell>
          <cell r="AC147">
            <v>88</v>
          </cell>
          <cell r="AD147">
            <v>3085</v>
          </cell>
          <cell r="AE147">
            <v>10</v>
          </cell>
          <cell r="AF147">
            <v>0</v>
          </cell>
          <cell r="AG147">
            <v>0</v>
          </cell>
          <cell r="AH147">
            <v>124</v>
          </cell>
          <cell r="AI147">
            <v>0</v>
          </cell>
          <cell r="AJ147">
            <v>0</v>
          </cell>
          <cell r="AK147">
            <v>134</v>
          </cell>
          <cell r="AL147">
            <v>48</v>
          </cell>
          <cell r="AM147">
            <v>0</v>
          </cell>
          <cell r="AN147">
            <v>6</v>
          </cell>
          <cell r="AO147">
            <v>0</v>
          </cell>
          <cell r="AP147">
            <v>0</v>
          </cell>
          <cell r="AQ147">
            <v>0</v>
          </cell>
          <cell r="AR147">
            <v>0</v>
          </cell>
          <cell r="AS147">
            <v>117</v>
          </cell>
          <cell r="AT147">
            <v>0</v>
          </cell>
          <cell r="AU147">
            <v>0</v>
          </cell>
          <cell r="AV147">
            <v>0</v>
          </cell>
          <cell r="AW147">
            <v>47</v>
          </cell>
          <cell r="AX147">
            <v>170</v>
          </cell>
          <cell r="AY147">
            <v>352</v>
          </cell>
          <cell r="AZ147">
            <v>0</v>
          </cell>
          <cell r="BA147">
            <v>3437</v>
          </cell>
          <cell r="BB147">
            <v>0</v>
          </cell>
          <cell r="BC147">
            <v>738</v>
          </cell>
          <cell r="BD147">
            <v>0</v>
          </cell>
          <cell r="BE147">
            <v>738</v>
          </cell>
          <cell r="BF147">
            <v>0</v>
          </cell>
          <cell r="BG147">
            <v>0</v>
          </cell>
          <cell r="BH147">
            <v>0</v>
          </cell>
          <cell r="BI147">
            <v>0</v>
          </cell>
          <cell r="BJ147">
            <v>0</v>
          </cell>
          <cell r="BK147">
            <v>0</v>
          </cell>
          <cell r="BL147">
            <v>38</v>
          </cell>
          <cell r="BM147">
            <v>0</v>
          </cell>
          <cell r="BN147">
            <v>348</v>
          </cell>
          <cell r="BO147">
            <v>310</v>
          </cell>
          <cell r="BP147">
            <v>0</v>
          </cell>
          <cell r="BQ147">
            <v>217</v>
          </cell>
          <cell r="BR147">
            <v>0</v>
          </cell>
          <cell r="BS147">
            <v>353</v>
          </cell>
          <cell r="BT147">
            <v>12</v>
          </cell>
          <cell r="BU147">
            <v>0</v>
          </cell>
          <cell r="BV147">
            <v>0</v>
          </cell>
          <cell r="BW147">
            <v>0</v>
          </cell>
          <cell r="BX147">
            <v>0</v>
          </cell>
          <cell r="BY147">
            <v>0</v>
          </cell>
          <cell r="BZ147">
            <v>0</v>
          </cell>
          <cell r="CA147">
            <v>0</v>
          </cell>
          <cell r="CB147">
            <v>1668</v>
          </cell>
          <cell r="CC147">
            <v>0</v>
          </cell>
          <cell r="CD147">
            <v>0</v>
          </cell>
          <cell r="CE147">
            <v>0</v>
          </cell>
          <cell r="CF147">
            <v>0</v>
          </cell>
          <cell r="CG147">
            <v>0</v>
          </cell>
          <cell r="CH147">
            <v>0</v>
          </cell>
          <cell r="CI147">
            <v>0</v>
          </cell>
          <cell r="CJ147">
            <v>73</v>
          </cell>
          <cell r="CK147">
            <v>41</v>
          </cell>
          <cell r="CL147">
            <v>0</v>
          </cell>
          <cell r="CM147">
            <v>0</v>
          </cell>
          <cell r="CN147">
            <v>0</v>
          </cell>
          <cell r="CO147">
            <v>0</v>
          </cell>
          <cell r="CP147">
            <v>0</v>
          </cell>
          <cell r="CQ147">
            <v>114</v>
          </cell>
          <cell r="CR147">
            <v>1782</v>
          </cell>
          <cell r="CS147">
            <v>0</v>
          </cell>
          <cell r="CT147">
            <v>350</v>
          </cell>
          <cell r="CU147">
            <v>4</v>
          </cell>
          <cell r="CV147">
            <v>19</v>
          </cell>
          <cell r="CW147">
            <v>0</v>
          </cell>
          <cell r="CX147">
            <v>0</v>
          </cell>
          <cell r="CY147">
            <v>0</v>
          </cell>
          <cell r="CZ147">
            <v>0</v>
          </cell>
          <cell r="DA147">
            <v>0</v>
          </cell>
          <cell r="DB147">
            <v>0</v>
          </cell>
          <cell r="DC147">
            <v>0</v>
          </cell>
          <cell r="DD147">
            <v>0</v>
          </cell>
          <cell r="DE147">
            <v>1282</v>
          </cell>
          <cell r="DF147">
            <v>1282</v>
          </cell>
          <cell r="DG147">
            <v>0</v>
          </cell>
          <cell r="DH147">
            <v>1655</v>
          </cell>
          <cell r="DI147">
            <v>3437</v>
          </cell>
          <cell r="DJ147">
            <v>0</v>
          </cell>
          <cell r="DK147">
            <v>0</v>
          </cell>
          <cell r="DL147">
            <v>350</v>
          </cell>
          <cell r="DM147">
            <v>4</v>
          </cell>
          <cell r="DN147">
            <v>19</v>
          </cell>
          <cell r="DO147">
            <v>1282</v>
          </cell>
          <cell r="DP147">
            <v>0</v>
          </cell>
          <cell r="DQ147">
            <v>10</v>
          </cell>
          <cell r="DR147">
            <v>0</v>
          </cell>
          <cell r="DS147">
            <v>0</v>
          </cell>
          <cell r="DT147">
            <v>124</v>
          </cell>
          <cell r="DU147">
            <v>0</v>
          </cell>
          <cell r="DV147">
            <v>41</v>
          </cell>
          <cell r="DW147">
            <v>7</v>
          </cell>
          <cell r="DX147">
            <v>0</v>
          </cell>
          <cell r="DY147">
            <v>0</v>
          </cell>
          <cell r="DZ147">
            <v>0</v>
          </cell>
          <cell r="EA147">
            <v>0</v>
          </cell>
          <cell r="EB147">
            <v>0</v>
          </cell>
          <cell r="EC147">
            <v>0</v>
          </cell>
          <cell r="ED147">
            <v>0</v>
          </cell>
          <cell r="EE147">
            <v>9</v>
          </cell>
          <cell r="EF147">
            <v>0</v>
          </cell>
          <cell r="EG147">
            <v>0</v>
          </cell>
          <cell r="EH147">
            <v>0</v>
          </cell>
          <cell r="EI147">
            <v>0</v>
          </cell>
          <cell r="EJ147">
            <v>0</v>
          </cell>
          <cell r="EK147">
            <v>0</v>
          </cell>
          <cell r="EL147">
            <v>0</v>
          </cell>
          <cell r="EM147">
            <v>0</v>
          </cell>
          <cell r="EN147">
            <v>0</v>
          </cell>
          <cell r="EO147">
            <v>0</v>
          </cell>
          <cell r="EP147">
            <v>0</v>
          </cell>
          <cell r="EQ147">
            <v>0</v>
          </cell>
          <cell r="ER147">
            <v>0</v>
          </cell>
          <cell r="ES147">
            <v>0</v>
          </cell>
          <cell r="ET147">
            <v>0</v>
          </cell>
          <cell r="EU147">
            <v>6</v>
          </cell>
          <cell r="EV147">
            <v>0</v>
          </cell>
          <cell r="EW147">
            <v>0</v>
          </cell>
          <cell r="EX147" t="str">
            <v>K</v>
          </cell>
          <cell r="EY147" t="str">
            <v>Solutions Group</v>
          </cell>
          <cell r="EZ147">
            <v>1</v>
          </cell>
          <cell r="FA147">
            <v>1</v>
          </cell>
          <cell r="FB147">
            <v>0</v>
          </cell>
          <cell r="FC147">
            <v>0</v>
          </cell>
          <cell r="FD147">
            <v>0</v>
          </cell>
          <cell r="FE147">
            <v>0</v>
          </cell>
          <cell r="FH147">
            <v>1756</v>
          </cell>
          <cell r="FI147">
            <v>36</v>
          </cell>
          <cell r="FJ147">
            <v>36</v>
          </cell>
          <cell r="FK147">
            <v>36</v>
          </cell>
          <cell r="FL147">
            <v>24</v>
          </cell>
          <cell r="FM147">
            <v>2446</v>
          </cell>
          <cell r="FN147">
            <v>309</v>
          </cell>
          <cell r="FO147">
            <v>309</v>
          </cell>
          <cell r="FP147">
            <v>309</v>
          </cell>
          <cell r="FQ147">
            <v>184</v>
          </cell>
          <cell r="FR147">
            <v>1089</v>
          </cell>
          <cell r="FS147">
            <v>667</v>
          </cell>
          <cell r="FT147">
            <v>1620</v>
          </cell>
          <cell r="FU147">
            <v>826</v>
          </cell>
        </row>
        <row r="148">
          <cell r="A148" t="str">
            <v>03570</v>
          </cell>
          <cell r="B148" t="str">
            <v>HR Pro</v>
          </cell>
          <cell r="C148" t="str">
            <v>（株）富士通エイチ・アールプロフェッショナルズ</v>
          </cell>
          <cell r="D148" t="str">
            <v>Fujitsu Human Resource professionals Co.Ltd.</v>
          </cell>
          <cell r="E148">
            <v>64</v>
          </cell>
          <cell r="F148">
            <v>0</v>
          </cell>
          <cell r="G148">
            <v>64</v>
          </cell>
          <cell r="H148">
            <v>0</v>
          </cell>
          <cell r="I148">
            <v>0</v>
          </cell>
          <cell r="J148">
            <v>48</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11</v>
          </cell>
          <cell r="AD148">
            <v>123</v>
          </cell>
          <cell r="AE148">
            <v>0</v>
          </cell>
          <cell r="AF148">
            <v>0</v>
          </cell>
          <cell r="AG148">
            <v>0</v>
          </cell>
          <cell r="AH148">
            <v>1</v>
          </cell>
          <cell r="AI148">
            <v>0</v>
          </cell>
          <cell r="AJ148">
            <v>0</v>
          </cell>
          <cell r="AK148">
            <v>1</v>
          </cell>
          <cell r="AL148">
            <v>0</v>
          </cell>
          <cell r="AM148">
            <v>0</v>
          </cell>
          <cell r="AN148">
            <v>0</v>
          </cell>
          <cell r="AO148">
            <v>0</v>
          </cell>
          <cell r="AP148">
            <v>0</v>
          </cell>
          <cell r="AQ148">
            <v>0</v>
          </cell>
          <cell r="AR148">
            <v>0</v>
          </cell>
          <cell r="AS148">
            <v>0</v>
          </cell>
          <cell r="AT148">
            <v>0</v>
          </cell>
          <cell r="AU148">
            <v>0</v>
          </cell>
          <cell r="AV148">
            <v>0</v>
          </cell>
          <cell r="AW148">
            <v>1</v>
          </cell>
          <cell r="AX148">
            <v>1</v>
          </cell>
          <cell r="AY148">
            <v>2</v>
          </cell>
          <cell r="AZ148">
            <v>0</v>
          </cell>
          <cell r="BA148">
            <v>125</v>
          </cell>
          <cell r="BB148">
            <v>0</v>
          </cell>
          <cell r="BC148">
            <v>0</v>
          </cell>
          <cell r="BD148">
            <v>0</v>
          </cell>
          <cell r="BE148">
            <v>0</v>
          </cell>
          <cell r="BF148">
            <v>0</v>
          </cell>
          <cell r="BG148">
            <v>0</v>
          </cell>
          <cell r="BH148">
            <v>0</v>
          </cell>
          <cell r="BI148">
            <v>0</v>
          </cell>
          <cell r="BJ148">
            <v>0</v>
          </cell>
          <cell r="BK148">
            <v>0</v>
          </cell>
          <cell r="BL148">
            <v>12</v>
          </cell>
          <cell r="BM148">
            <v>0</v>
          </cell>
          <cell r="BN148">
            <v>72</v>
          </cell>
          <cell r="BO148">
            <v>60</v>
          </cell>
          <cell r="BP148">
            <v>0</v>
          </cell>
          <cell r="BQ148">
            <v>25</v>
          </cell>
          <cell r="BR148">
            <v>0</v>
          </cell>
          <cell r="BS148">
            <v>0</v>
          </cell>
          <cell r="BT148">
            <v>0</v>
          </cell>
          <cell r="BU148">
            <v>0</v>
          </cell>
          <cell r="BV148">
            <v>0</v>
          </cell>
          <cell r="BW148">
            <v>0</v>
          </cell>
          <cell r="BX148">
            <v>0</v>
          </cell>
          <cell r="BY148">
            <v>0</v>
          </cell>
          <cell r="BZ148">
            <v>0</v>
          </cell>
          <cell r="CA148">
            <v>0</v>
          </cell>
          <cell r="CB148">
            <v>97</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97</v>
          </cell>
          <cell r="CS148">
            <v>0</v>
          </cell>
          <cell r="CT148">
            <v>10</v>
          </cell>
          <cell r="CU148">
            <v>0</v>
          </cell>
          <cell r="CV148">
            <v>0</v>
          </cell>
          <cell r="CW148">
            <v>0</v>
          </cell>
          <cell r="CX148">
            <v>0</v>
          </cell>
          <cell r="CY148">
            <v>0</v>
          </cell>
          <cell r="CZ148">
            <v>0</v>
          </cell>
          <cell r="DA148">
            <v>0</v>
          </cell>
          <cell r="DB148">
            <v>0</v>
          </cell>
          <cell r="DC148">
            <v>0</v>
          </cell>
          <cell r="DD148">
            <v>0</v>
          </cell>
          <cell r="DE148">
            <v>18</v>
          </cell>
          <cell r="DF148">
            <v>18</v>
          </cell>
          <cell r="DG148">
            <v>0</v>
          </cell>
          <cell r="DH148">
            <v>28</v>
          </cell>
          <cell r="DI148">
            <v>125</v>
          </cell>
          <cell r="DJ148">
            <v>0</v>
          </cell>
          <cell r="DK148">
            <v>0</v>
          </cell>
          <cell r="DL148">
            <v>10</v>
          </cell>
          <cell r="DM148">
            <v>0</v>
          </cell>
          <cell r="DN148">
            <v>0</v>
          </cell>
          <cell r="DO148">
            <v>18</v>
          </cell>
          <cell r="DP148">
            <v>0</v>
          </cell>
          <cell r="DQ148">
            <v>0</v>
          </cell>
          <cell r="DR148">
            <v>0</v>
          </cell>
          <cell r="DS148">
            <v>0</v>
          </cell>
          <cell r="DT148">
            <v>1</v>
          </cell>
          <cell r="DU148">
            <v>0</v>
          </cell>
          <cell r="DV148">
            <v>0</v>
          </cell>
          <cell r="DW148">
            <v>0</v>
          </cell>
          <cell r="DX148">
            <v>0</v>
          </cell>
          <cell r="DY148">
            <v>0</v>
          </cell>
          <cell r="DZ148">
            <v>0</v>
          </cell>
          <cell r="EA148">
            <v>0</v>
          </cell>
          <cell r="EB148">
            <v>0</v>
          </cell>
          <cell r="EC148">
            <v>0</v>
          </cell>
          <cell r="ED148">
            <v>0</v>
          </cell>
          <cell r="EE148">
            <v>0</v>
          </cell>
          <cell r="EF148">
            <v>0</v>
          </cell>
          <cell r="EG148">
            <v>0</v>
          </cell>
          <cell r="EH148">
            <v>0</v>
          </cell>
          <cell r="EI148">
            <v>0</v>
          </cell>
          <cell r="EJ148">
            <v>0</v>
          </cell>
          <cell r="EK148">
            <v>0</v>
          </cell>
          <cell r="EL148">
            <v>0</v>
          </cell>
          <cell r="EM148">
            <v>0</v>
          </cell>
          <cell r="EN148">
            <v>0</v>
          </cell>
          <cell r="EO148">
            <v>0</v>
          </cell>
          <cell r="EP148">
            <v>0</v>
          </cell>
          <cell r="EQ148">
            <v>0</v>
          </cell>
          <cell r="ER148">
            <v>0</v>
          </cell>
          <cell r="ES148">
            <v>0</v>
          </cell>
          <cell r="ET148">
            <v>0</v>
          </cell>
          <cell r="EU148">
            <v>0</v>
          </cell>
          <cell r="EV148">
            <v>0</v>
          </cell>
          <cell r="EW148">
            <v>0</v>
          </cell>
          <cell r="EX148" t="str">
            <v>Y</v>
          </cell>
          <cell r="EY148" t="str">
            <v>Other</v>
          </cell>
          <cell r="EZ148">
            <v>1</v>
          </cell>
          <cell r="FA148">
            <v>1</v>
          </cell>
          <cell r="FB148">
            <v>0</v>
          </cell>
          <cell r="FC148">
            <v>0</v>
          </cell>
          <cell r="FD148">
            <v>0</v>
          </cell>
          <cell r="FE148">
            <v>0</v>
          </cell>
          <cell r="FH148">
            <v>138</v>
          </cell>
          <cell r="FI148">
            <v>8</v>
          </cell>
          <cell r="FJ148">
            <v>8</v>
          </cell>
          <cell r="FK148">
            <v>8</v>
          </cell>
          <cell r="FL148">
            <v>5</v>
          </cell>
          <cell r="FM148">
            <v>145</v>
          </cell>
          <cell r="FN148">
            <v>13</v>
          </cell>
          <cell r="FO148">
            <v>13</v>
          </cell>
          <cell r="FP148">
            <v>13</v>
          </cell>
          <cell r="FQ148">
            <v>8</v>
          </cell>
          <cell r="FR148">
            <v>3</v>
          </cell>
          <cell r="FS148">
            <v>135</v>
          </cell>
          <cell r="FT148">
            <v>3</v>
          </cell>
          <cell r="FU148">
            <v>142</v>
          </cell>
        </row>
        <row r="149">
          <cell r="A149" t="str">
            <v>03580</v>
          </cell>
          <cell r="B149" t="str">
            <v>FAA</v>
          </cell>
          <cell r="C149" t="str">
            <v>富士通アドバンス・アカウンティングサービス株式会社</v>
          </cell>
          <cell r="D149" t="str">
            <v>Fujitsu Advance Accounting service Limited</v>
          </cell>
          <cell r="E149">
            <v>7</v>
          </cell>
          <cell r="F149">
            <v>0</v>
          </cell>
          <cell r="G149">
            <v>7</v>
          </cell>
          <cell r="H149">
            <v>0</v>
          </cell>
          <cell r="I149">
            <v>0</v>
          </cell>
          <cell r="J149">
            <v>13</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2</v>
          </cell>
          <cell r="AD149">
            <v>22</v>
          </cell>
          <cell r="AE149">
            <v>0</v>
          </cell>
          <cell r="AF149">
            <v>0</v>
          </cell>
          <cell r="AG149">
            <v>0</v>
          </cell>
          <cell r="AH149">
            <v>4</v>
          </cell>
          <cell r="AI149">
            <v>0</v>
          </cell>
          <cell r="AJ149">
            <v>0</v>
          </cell>
          <cell r="AK149">
            <v>4</v>
          </cell>
          <cell r="AL149">
            <v>1</v>
          </cell>
          <cell r="AM149">
            <v>0</v>
          </cell>
          <cell r="AN149">
            <v>0</v>
          </cell>
          <cell r="AO149">
            <v>0</v>
          </cell>
          <cell r="AP149">
            <v>0</v>
          </cell>
          <cell r="AQ149">
            <v>0</v>
          </cell>
          <cell r="AR149">
            <v>0</v>
          </cell>
          <cell r="AS149">
            <v>0</v>
          </cell>
          <cell r="AT149">
            <v>0</v>
          </cell>
          <cell r="AU149">
            <v>0</v>
          </cell>
          <cell r="AV149">
            <v>0</v>
          </cell>
          <cell r="AW149">
            <v>0</v>
          </cell>
          <cell r="AX149">
            <v>0</v>
          </cell>
          <cell r="AY149">
            <v>5</v>
          </cell>
          <cell r="AZ149">
            <v>0</v>
          </cell>
          <cell r="BA149">
            <v>27</v>
          </cell>
          <cell r="BB149">
            <v>0</v>
          </cell>
          <cell r="BC149">
            <v>0</v>
          </cell>
          <cell r="BD149">
            <v>0</v>
          </cell>
          <cell r="BE149">
            <v>0</v>
          </cell>
          <cell r="BF149">
            <v>0</v>
          </cell>
          <cell r="BG149">
            <v>0</v>
          </cell>
          <cell r="BH149">
            <v>0</v>
          </cell>
          <cell r="BI149">
            <v>0</v>
          </cell>
          <cell r="BJ149">
            <v>0</v>
          </cell>
          <cell r="BK149">
            <v>0</v>
          </cell>
          <cell r="BL149">
            <v>2</v>
          </cell>
          <cell r="BM149">
            <v>0</v>
          </cell>
          <cell r="BN149">
            <v>18</v>
          </cell>
          <cell r="BO149">
            <v>16</v>
          </cell>
          <cell r="BP149">
            <v>0</v>
          </cell>
          <cell r="BQ149">
            <v>1</v>
          </cell>
          <cell r="BR149">
            <v>0</v>
          </cell>
          <cell r="BS149">
            <v>0</v>
          </cell>
          <cell r="BT149">
            <v>1</v>
          </cell>
          <cell r="BU149">
            <v>0</v>
          </cell>
          <cell r="BV149">
            <v>0</v>
          </cell>
          <cell r="BW149">
            <v>0</v>
          </cell>
          <cell r="BX149">
            <v>0</v>
          </cell>
          <cell r="BY149">
            <v>0</v>
          </cell>
          <cell r="BZ149">
            <v>0</v>
          </cell>
          <cell r="CA149">
            <v>0</v>
          </cell>
          <cell r="CB149">
            <v>20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20</v>
          </cell>
          <cell r="CS149">
            <v>0</v>
          </cell>
          <cell r="CT149">
            <v>10</v>
          </cell>
          <cell r="CU149">
            <v>0</v>
          </cell>
          <cell r="CV149">
            <v>0</v>
          </cell>
          <cell r="CW149">
            <v>0</v>
          </cell>
          <cell r="CX149">
            <v>0</v>
          </cell>
          <cell r="CY149">
            <v>0</v>
          </cell>
          <cell r="CZ149">
            <v>0</v>
          </cell>
          <cell r="DA149">
            <v>0</v>
          </cell>
          <cell r="DB149">
            <v>0</v>
          </cell>
          <cell r="DC149">
            <v>0</v>
          </cell>
          <cell r="DD149">
            <v>0</v>
          </cell>
          <cell r="DE149">
            <v>-3</v>
          </cell>
          <cell r="DF149">
            <v>-3</v>
          </cell>
          <cell r="DG149">
            <v>0</v>
          </cell>
          <cell r="DH149">
            <v>7</v>
          </cell>
          <cell r="DI149">
            <v>27</v>
          </cell>
          <cell r="DJ149">
            <v>0</v>
          </cell>
          <cell r="DK149">
            <v>0</v>
          </cell>
          <cell r="DL149">
            <v>10</v>
          </cell>
          <cell r="DM149">
            <v>0</v>
          </cell>
          <cell r="DN149">
            <v>0</v>
          </cell>
          <cell r="DO149">
            <v>-3</v>
          </cell>
          <cell r="DP149">
            <v>0</v>
          </cell>
          <cell r="DQ149">
            <v>0</v>
          </cell>
          <cell r="DR149">
            <v>0</v>
          </cell>
          <cell r="DS149">
            <v>0</v>
          </cell>
          <cell r="DT149">
            <v>4</v>
          </cell>
          <cell r="DU149">
            <v>0</v>
          </cell>
          <cell r="DV149">
            <v>1</v>
          </cell>
          <cell r="DW149">
            <v>0</v>
          </cell>
          <cell r="DX149">
            <v>0</v>
          </cell>
          <cell r="DY149">
            <v>0</v>
          </cell>
          <cell r="DZ149">
            <v>0</v>
          </cell>
          <cell r="EA149">
            <v>0</v>
          </cell>
          <cell r="EB149">
            <v>0</v>
          </cell>
          <cell r="EC149">
            <v>0</v>
          </cell>
          <cell r="ED149">
            <v>0</v>
          </cell>
          <cell r="EE149">
            <v>0</v>
          </cell>
          <cell r="EF149">
            <v>0</v>
          </cell>
          <cell r="EG149">
            <v>0</v>
          </cell>
          <cell r="EH149">
            <v>0</v>
          </cell>
          <cell r="EI149">
            <v>0</v>
          </cell>
          <cell r="EJ149">
            <v>0</v>
          </cell>
          <cell r="EK149">
            <v>0</v>
          </cell>
          <cell r="EL149">
            <v>0</v>
          </cell>
          <cell r="EM149">
            <v>0</v>
          </cell>
          <cell r="EN149">
            <v>0</v>
          </cell>
          <cell r="EO149">
            <v>0</v>
          </cell>
          <cell r="EP149">
            <v>0</v>
          </cell>
          <cell r="EQ149">
            <v>0</v>
          </cell>
          <cell r="ER149">
            <v>0</v>
          </cell>
          <cell r="ES149">
            <v>0</v>
          </cell>
          <cell r="ET149">
            <v>0</v>
          </cell>
          <cell r="EU149">
            <v>0</v>
          </cell>
          <cell r="EV149">
            <v>0</v>
          </cell>
          <cell r="EW149">
            <v>0</v>
          </cell>
          <cell r="EX149" t="str">
            <v>Y</v>
          </cell>
          <cell r="EY149" t="str">
            <v>Other</v>
          </cell>
          <cell r="EZ149">
            <v>1</v>
          </cell>
          <cell r="FA149">
            <v>1</v>
          </cell>
          <cell r="FB149">
            <v>0</v>
          </cell>
          <cell r="FC149">
            <v>0</v>
          </cell>
          <cell r="FD149">
            <v>0</v>
          </cell>
          <cell r="FE149">
            <v>0</v>
          </cell>
          <cell r="FH149">
            <v>37</v>
          </cell>
          <cell r="FI149">
            <v>1</v>
          </cell>
          <cell r="FJ149">
            <v>1</v>
          </cell>
          <cell r="FK149">
            <v>1</v>
          </cell>
          <cell r="FL149">
            <v>1</v>
          </cell>
          <cell r="FM149">
            <v>37</v>
          </cell>
          <cell r="FN149">
            <v>0</v>
          </cell>
          <cell r="FO149">
            <v>0</v>
          </cell>
          <cell r="FP149">
            <v>0</v>
          </cell>
          <cell r="FQ149">
            <v>0</v>
          </cell>
          <cell r="FR149">
            <v>2</v>
          </cell>
          <cell r="FS149">
            <v>35</v>
          </cell>
          <cell r="FT149">
            <v>2</v>
          </cell>
          <cell r="FU149">
            <v>35</v>
          </cell>
        </row>
        <row r="150">
          <cell r="A150" t="str">
            <v>03610</v>
          </cell>
          <cell r="B150" t="str">
            <v>コンポーネント</v>
          </cell>
          <cell r="C150" t="str">
            <v>富士通コンポーネント㈱</v>
          </cell>
          <cell r="D150" t="str">
            <v>Fujitsu Component Ltd.</v>
          </cell>
          <cell r="E150">
            <v>454</v>
          </cell>
          <cell r="F150">
            <v>0</v>
          </cell>
          <cell r="G150">
            <v>454</v>
          </cell>
          <cell r="H150">
            <v>305</v>
          </cell>
          <cell r="I150">
            <v>81</v>
          </cell>
          <cell r="J150">
            <v>10849</v>
          </cell>
          <cell r="K150">
            <v>-27</v>
          </cell>
          <cell r="L150">
            <v>0</v>
          </cell>
          <cell r="M150">
            <v>0</v>
          </cell>
          <cell r="N150">
            <v>0</v>
          </cell>
          <cell r="O150">
            <v>1</v>
          </cell>
          <cell r="P150">
            <v>0</v>
          </cell>
          <cell r="Q150">
            <v>0</v>
          </cell>
          <cell r="R150">
            <v>203</v>
          </cell>
          <cell r="S150">
            <v>2902</v>
          </cell>
          <cell r="T150">
            <v>3105</v>
          </cell>
          <cell r="U150">
            <v>26</v>
          </cell>
          <cell r="V150">
            <v>2640</v>
          </cell>
          <cell r="W150">
            <v>0</v>
          </cell>
          <cell r="X150">
            <v>0</v>
          </cell>
          <cell r="Y150">
            <v>16</v>
          </cell>
          <cell r="Z150">
            <v>2656</v>
          </cell>
          <cell r="AA150">
            <v>0</v>
          </cell>
          <cell r="AB150">
            <v>0</v>
          </cell>
          <cell r="AC150">
            <v>0</v>
          </cell>
          <cell r="AD150">
            <v>17450</v>
          </cell>
          <cell r="AE150">
            <v>38</v>
          </cell>
          <cell r="AF150">
            <v>1</v>
          </cell>
          <cell r="AG150">
            <v>0</v>
          </cell>
          <cell r="AH150">
            <v>52</v>
          </cell>
          <cell r="AI150">
            <v>0</v>
          </cell>
          <cell r="AJ150">
            <v>0</v>
          </cell>
          <cell r="AK150">
            <v>91</v>
          </cell>
          <cell r="AL150">
            <v>7</v>
          </cell>
          <cell r="AM150">
            <v>0</v>
          </cell>
          <cell r="AN150">
            <v>14410</v>
          </cell>
          <cell r="AO150">
            <v>0</v>
          </cell>
          <cell r="AP150">
            <v>0</v>
          </cell>
          <cell r="AQ150">
            <v>0</v>
          </cell>
          <cell r="AR150">
            <v>0</v>
          </cell>
          <cell r="AS150">
            <v>3</v>
          </cell>
          <cell r="AT150">
            <v>0</v>
          </cell>
          <cell r="AU150">
            <v>0</v>
          </cell>
          <cell r="AV150">
            <v>0</v>
          </cell>
          <cell r="AW150">
            <v>0</v>
          </cell>
          <cell r="AX150">
            <v>14413</v>
          </cell>
          <cell r="AY150">
            <v>14511</v>
          </cell>
          <cell r="AZ150">
            <v>0</v>
          </cell>
          <cell r="BA150">
            <v>31961</v>
          </cell>
          <cell r="BB150">
            <v>2139</v>
          </cell>
          <cell r="BC150">
            <v>7366</v>
          </cell>
          <cell r="BD150">
            <v>0</v>
          </cell>
          <cell r="BE150">
            <v>7366</v>
          </cell>
          <cell r="BF150">
            <v>0</v>
          </cell>
          <cell r="BG150">
            <v>7294</v>
          </cell>
          <cell r="BH150">
            <v>7294</v>
          </cell>
          <cell r="BI150">
            <v>0</v>
          </cell>
          <cell r="BJ150">
            <v>0</v>
          </cell>
          <cell r="BK150">
            <v>0</v>
          </cell>
          <cell r="BL150">
            <v>0</v>
          </cell>
          <cell r="BM150">
            <v>0</v>
          </cell>
          <cell r="BN150">
            <v>1921</v>
          </cell>
          <cell r="BO150">
            <v>1921</v>
          </cell>
          <cell r="BP150">
            <v>0</v>
          </cell>
          <cell r="BQ150">
            <v>8</v>
          </cell>
          <cell r="BR150">
            <v>3</v>
          </cell>
          <cell r="BS150">
            <v>0</v>
          </cell>
          <cell r="BT150">
            <v>25</v>
          </cell>
          <cell r="BU150">
            <v>0</v>
          </cell>
          <cell r="BV150">
            <v>2</v>
          </cell>
          <cell r="BW150">
            <v>0</v>
          </cell>
          <cell r="BX150">
            <v>0</v>
          </cell>
          <cell r="BY150">
            <v>0</v>
          </cell>
          <cell r="BZ150">
            <v>0</v>
          </cell>
          <cell r="CA150">
            <v>0</v>
          </cell>
          <cell r="CB150">
            <v>18758</v>
          </cell>
          <cell r="CC150">
            <v>0</v>
          </cell>
          <cell r="CD150">
            <v>0</v>
          </cell>
          <cell r="CE150">
            <v>0</v>
          </cell>
          <cell r="CF150">
            <v>0</v>
          </cell>
          <cell r="CG150">
            <v>0</v>
          </cell>
          <cell r="CH150">
            <v>0</v>
          </cell>
          <cell r="CI150">
            <v>0</v>
          </cell>
          <cell r="CJ150">
            <v>737</v>
          </cell>
          <cell r="CK150">
            <v>8</v>
          </cell>
          <cell r="CL150">
            <v>0</v>
          </cell>
          <cell r="CM150">
            <v>0</v>
          </cell>
          <cell r="CN150">
            <v>0</v>
          </cell>
          <cell r="CO150">
            <v>0</v>
          </cell>
          <cell r="CP150">
            <v>0</v>
          </cell>
          <cell r="CQ150">
            <v>745</v>
          </cell>
          <cell r="CR150">
            <v>19503</v>
          </cell>
          <cell r="CS150">
            <v>0</v>
          </cell>
          <cell r="CT150">
            <v>2764</v>
          </cell>
          <cell r="CU150">
            <v>11646</v>
          </cell>
          <cell r="CV150">
            <v>0</v>
          </cell>
          <cell r="CW150">
            <v>0</v>
          </cell>
          <cell r="CX150">
            <v>0</v>
          </cell>
          <cell r="CY150">
            <v>0</v>
          </cell>
          <cell r="CZ150">
            <v>0</v>
          </cell>
          <cell r="DA150">
            <v>0</v>
          </cell>
          <cell r="DB150">
            <v>0</v>
          </cell>
          <cell r="DC150">
            <v>0</v>
          </cell>
          <cell r="DD150">
            <v>0</v>
          </cell>
          <cell r="DE150">
            <v>-1952</v>
          </cell>
          <cell r="DF150">
            <v>-1952</v>
          </cell>
          <cell r="DG150">
            <v>0</v>
          </cell>
          <cell r="DH150">
            <v>12458</v>
          </cell>
          <cell r="DI150">
            <v>31961</v>
          </cell>
          <cell r="DJ150">
            <v>0</v>
          </cell>
          <cell r="DK150">
            <v>-1</v>
          </cell>
          <cell r="DL150">
            <v>2764</v>
          </cell>
          <cell r="DM150">
            <v>11646</v>
          </cell>
          <cell r="DN150">
            <v>0</v>
          </cell>
          <cell r="DO150">
            <v>-1952</v>
          </cell>
          <cell r="DP150">
            <v>0</v>
          </cell>
          <cell r="DQ150">
            <v>36</v>
          </cell>
          <cell r="DR150">
            <v>1</v>
          </cell>
          <cell r="DS150">
            <v>0</v>
          </cell>
          <cell r="DT150">
            <v>52</v>
          </cell>
          <cell r="DU150">
            <v>0</v>
          </cell>
          <cell r="DV150">
            <v>7</v>
          </cell>
          <cell r="DW150">
            <v>0</v>
          </cell>
          <cell r="DX150">
            <v>0</v>
          </cell>
          <cell r="DY150">
            <v>0</v>
          </cell>
          <cell r="DZ150">
            <v>0</v>
          </cell>
          <cell r="EA150">
            <v>0</v>
          </cell>
          <cell r="EB150">
            <v>0</v>
          </cell>
          <cell r="EC150">
            <v>0</v>
          </cell>
          <cell r="ED150">
            <v>0</v>
          </cell>
          <cell r="EE150">
            <v>0</v>
          </cell>
          <cell r="EF150">
            <v>0</v>
          </cell>
          <cell r="EG150">
            <v>0</v>
          </cell>
          <cell r="EH150">
            <v>0</v>
          </cell>
          <cell r="EI150">
            <v>7294</v>
          </cell>
          <cell r="EJ150">
            <v>0</v>
          </cell>
          <cell r="EK150">
            <v>0</v>
          </cell>
          <cell r="EL150">
            <v>0</v>
          </cell>
          <cell r="EM150">
            <v>0</v>
          </cell>
          <cell r="EN150">
            <v>0</v>
          </cell>
          <cell r="EO150">
            <v>0</v>
          </cell>
          <cell r="EP150">
            <v>0</v>
          </cell>
          <cell r="EQ150">
            <v>0</v>
          </cell>
          <cell r="ER150">
            <v>0</v>
          </cell>
          <cell r="ES150">
            <v>0</v>
          </cell>
          <cell r="ET150">
            <v>14410</v>
          </cell>
          <cell r="EU150">
            <v>0</v>
          </cell>
          <cell r="EV150">
            <v>0</v>
          </cell>
          <cell r="EW150">
            <v>0</v>
          </cell>
          <cell r="EX150" t="str">
            <v>P</v>
          </cell>
          <cell r="EY150" t="str">
            <v>Electronic Devices Group</v>
          </cell>
          <cell r="EZ150">
            <v>1</v>
          </cell>
          <cell r="FA150">
            <v>1</v>
          </cell>
          <cell r="FB150">
            <v>0</v>
          </cell>
          <cell r="FC150">
            <v>0</v>
          </cell>
          <cell r="FD150">
            <v>0</v>
          </cell>
          <cell r="FE150">
            <v>0</v>
          </cell>
          <cell r="FH150">
            <v>8924</v>
          </cell>
          <cell r="FI150">
            <v>-256</v>
          </cell>
          <cell r="FJ150">
            <v>-330</v>
          </cell>
          <cell r="FK150">
            <v>-364</v>
          </cell>
          <cell r="FL150">
            <v>-364</v>
          </cell>
          <cell r="FM150">
            <v>9381</v>
          </cell>
          <cell r="FN150">
            <v>-80</v>
          </cell>
          <cell r="FO150">
            <v>-222</v>
          </cell>
          <cell r="FP150">
            <v>-622</v>
          </cell>
          <cell r="FQ150">
            <v>-622</v>
          </cell>
          <cell r="FR150">
            <v>5440</v>
          </cell>
          <cell r="FS150">
            <v>3484</v>
          </cell>
          <cell r="FT150">
            <v>5971</v>
          </cell>
          <cell r="FU150">
            <v>3410</v>
          </cell>
        </row>
        <row r="151">
          <cell r="A151" t="str">
            <v>03640</v>
          </cell>
          <cell r="B151" t="str">
            <v>ファシリティーズ</v>
          </cell>
          <cell r="C151" t="str">
            <v>富士通ファシリティーズ(株)</v>
          </cell>
          <cell r="D151" t="str">
            <v>Fujitsu Facilities Ltd.</v>
          </cell>
          <cell r="E151">
            <v>3</v>
          </cell>
          <cell r="F151">
            <v>0</v>
          </cell>
          <cell r="G151">
            <v>3</v>
          </cell>
          <cell r="H151">
            <v>37</v>
          </cell>
          <cell r="I151">
            <v>0</v>
          </cell>
          <cell r="J151">
            <v>0</v>
          </cell>
          <cell r="K151">
            <v>0</v>
          </cell>
          <cell r="L151">
            <v>0</v>
          </cell>
          <cell r="M151">
            <v>0</v>
          </cell>
          <cell r="N151">
            <v>0</v>
          </cell>
          <cell r="O151">
            <v>0</v>
          </cell>
          <cell r="P151">
            <v>0</v>
          </cell>
          <cell r="Q151">
            <v>0</v>
          </cell>
          <cell r="R151">
            <v>0</v>
          </cell>
          <cell r="S151">
            <v>5</v>
          </cell>
          <cell r="T151">
            <v>5</v>
          </cell>
          <cell r="U151">
            <v>0</v>
          </cell>
          <cell r="V151">
            <v>0</v>
          </cell>
          <cell r="W151">
            <v>0</v>
          </cell>
          <cell r="X151">
            <v>0</v>
          </cell>
          <cell r="Y151">
            <v>0</v>
          </cell>
          <cell r="Z151">
            <v>0</v>
          </cell>
          <cell r="AA151">
            <v>0</v>
          </cell>
          <cell r="AB151">
            <v>0</v>
          </cell>
          <cell r="AC151">
            <v>0</v>
          </cell>
          <cell r="AD151">
            <v>45</v>
          </cell>
          <cell r="AE151">
            <v>1</v>
          </cell>
          <cell r="AF151">
            <v>22</v>
          </cell>
          <cell r="AG151">
            <v>0</v>
          </cell>
          <cell r="AH151">
            <v>43</v>
          </cell>
          <cell r="AI151">
            <v>0</v>
          </cell>
          <cell r="AJ151">
            <v>0</v>
          </cell>
          <cell r="AK151">
            <v>66</v>
          </cell>
          <cell r="AL151">
            <v>27</v>
          </cell>
          <cell r="AM151">
            <v>0</v>
          </cell>
          <cell r="AN151">
            <v>0</v>
          </cell>
          <cell r="AO151">
            <v>0</v>
          </cell>
          <cell r="AP151">
            <v>0</v>
          </cell>
          <cell r="AQ151">
            <v>0</v>
          </cell>
          <cell r="AR151">
            <v>0</v>
          </cell>
          <cell r="AS151">
            <v>0</v>
          </cell>
          <cell r="AT151">
            <v>0</v>
          </cell>
          <cell r="AU151">
            <v>0</v>
          </cell>
          <cell r="AV151">
            <v>0</v>
          </cell>
          <cell r="AW151">
            <v>0</v>
          </cell>
          <cell r="AX151">
            <v>0</v>
          </cell>
          <cell r="AY151">
            <v>93</v>
          </cell>
          <cell r="AZ151">
            <v>0</v>
          </cell>
          <cell r="BA151">
            <v>138</v>
          </cell>
          <cell r="BB151">
            <v>0</v>
          </cell>
          <cell r="BC151">
            <v>0</v>
          </cell>
          <cell r="BD151">
            <v>0</v>
          </cell>
          <cell r="BE151">
            <v>0</v>
          </cell>
          <cell r="BF151">
            <v>0</v>
          </cell>
          <cell r="BG151">
            <v>0</v>
          </cell>
          <cell r="BH151">
            <v>0</v>
          </cell>
          <cell r="BI151">
            <v>0</v>
          </cell>
          <cell r="BJ151">
            <v>0</v>
          </cell>
          <cell r="BK151">
            <v>0</v>
          </cell>
          <cell r="BL151">
            <v>0</v>
          </cell>
          <cell r="BM151">
            <v>0</v>
          </cell>
          <cell r="BN151">
            <v>7</v>
          </cell>
          <cell r="BO151">
            <v>7</v>
          </cell>
          <cell r="BP151">
            <v>0</v>
          </cell>
          <cell r="BQ151">
            <v>0</v>
          </cell>
          <cell r="BR151">
            <v>0</v>
          </cell>
          <cell r="BS151">
            <v>0</v>
          </cell>
          <cell r="BT151">
            <v>0</v>
          </cell>
          <cell r="BU151">
            <v>0</v>
          </cell>
          <cell r="BV151">
            <v>0</v>
          </cell>
          <cell r="BW151">
            <v>0</v>
          </cell>
          <cell r="BX151">
            <v>0</v>
          </cell>
          <cell r="BY151">
            <v>0</v>
          </cell>
          <cell r="BZ151">
            <v>0</v>
          </cell>
          <cell r="CA151">
            <v>0</v>
          </cell>
          <cell r="CB151">
            <v>7</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7</v>
          </cell>
          <cell r="CS151">
            <v>0</v>
          </cell>
          <cell r="CT151">
            <v>90</v>
          </cell>
          <cell r="CU151">
            <v>43</v>
          </cell>
          <cell r="CV151">
            <v>0</v>
          </cell>
          <cell r="CW151">
            <v>0</v>
          </cell>
          <cell r="CX151">
            <v>0</v>
          </cell>
          <cell r="CY151">
            <v>0</v>
          </cell>
          <cell r="CZ151">
            <v>0</v>
          </cell>
          <cell r="DA151">
            <v>0</v>
          </cell>
          <cell r="DB151">
            <v>0</v>
          </cell>
          <cell r="DC151">
            <v>0</v>
          </cell>
          <cell r="DD151">
            <v>0</v>
          </cell>
          <cell r="DE151">
            <v>-2</v>
          </cell>
          <cell r="DF151">
            <v>-2</v>
          </cell>
          <cell r="DG151">
            <v>0</v>
          </cell>
          <cell r="DH151">
            <v>131</v>
          </cell>
          <cell r="DI151">
            <v>138</v>
          </cell>
          <cell r="DJ151">
            <v>0</v>
          </cell>
          <cell r="DK151">
            <v>0</v>
          </cell>
          <cell r="DL151">
            <v>90</v>
          </cell>
          <cell r="DM151">
            <v>43</v>
          </cell>
          <cell r="DN151">
            <v>0</v>
          </cell>
          <cell r="DO151">
            <v>-2</v>
          </cell>
          <cell r="DP151">
            <v>0</v>
          </cell>
          <cell r="DQ151">
            <v>1</v>
          </cell>
          <cell r="DR151">
            <v>22</v>
          </cell>
          <cell r="DS151">
            <v>0</v>
          </cell>
          <cell r="DT151">
            <v>43</v>
          </cell>
          <cell r="DU151">
            <v>0</v>
          </cell>
          <cell r="DV151">
            <v>27</v>
          </cell>
          <cell r="DW151">
            <v>0</v>
          </cell>
          <cell r="DX151">
            <v>0</v>
          </cell>
          <cell r="DY151">
            <v>0</v>
          </cell>
          <cell r="DZ151">
            <v>0</v>
          </cell>
          <cell r="EA151">
            <v>0</v>
          </cell>
          <cell r="EB151">
            <v>0</v>
          </cell>
          <cell r="EC151">
            <v>0</v>
          </cell>
          <cell r="ED151">
            <v>0</v>
          </cell>
          <cell r="EE151">
            <v>0</v>
          </cell>
          <cell r="EF151">
            <v>0</v>
          </cell>
          <cell r="EG151">
            <v>0</v>
          </cell>
          <cell r="EH151">
            <v>0</v>
          </cell>
          <cell r="EI151">
            <v>0</v>
          </cell>
          <cell r="EJ151">
            <v>0</v>
          </cell>
          <cell r="EK151">
            <v>0</v>
          </cell>
          <cell r="EL151">
            <v>0</v>
          </cell>
          <cell r="EM151">
            <v>0</v>
          </cell>
          <cell r="EN151">
            <v>0</v>
          </cell>
          <cell r="EO151">
            <v>0</v>
          </cell>
          <cell r="EP151">
            <v>0</v>
          </cell>
          <cell r="EQ151">
            <v>0</v>
          </cell>
          <cell r="ER151">
            <v>0</v>
          </cell>
          <cell r="ES151">
            <v>0</v>
          </cell>
          <cell r="ET151">
            <v>0</v>
          </cell>
          <cell r="EU151">
            <v>0</v>
          </cell>
          <cell r="EV151">
            <v>0</v>
          </cell>
          <cell r="EW151">
            <v>0</v>
          </cell>
          <cell r="EX151" t="str">
            <v>Y</v>
          </cell>
          <cell r="EY151" t="str">
            <v>Other</v>
          </cell>
          <cell r="EZ151">
            <v>1</v>
          </cell>
          <cell r="FA151">
            <v>1</v>
          </cell>
          <cell r="FB151">
            <v>0</v>
          </cell>
          <cell r="FC151">
            <v>0</v>
          </cell>
          <cell r="FD151">
            <v>0</v>
          </cell>
          <cell r="FE151">
            <v>0</v>
          </cell>
          <cell r="FH151">
            <v>725</v>
          </cell>
          <cell r="FI151">
            <v>1</v>
          </cell>
          <cell r="FJ151">
            <v>1</v>
          </cell>
          <cell r="FK151">
            <v>1</v>
          </cell>
          <cell r="FL151">
            <v>0</v>
          </cell>
          <cell r="FM151">
            <v>725</v>
          </cell>
          <cell r="FN151">
            <v>10</v>
          </cell>
          <cell r="FO151">
            <v>10</v>
          </cell>
          <cell r="FP151">
            <v>10</v>
          </cell>
          <cell r="FQ151">
            <v>1</v>
          </cell>
          <cell r="FR151">
            <v>0</v>
          </cell>
          <cell r="FS151">
            <v>725</v>
          </cell>
          <cell r="FT151">
            <v>0</v>
          </cell>
          <cell r="FU151">
            <v>725</v>
          </cell>
        </row>
        <row r="152">
          <cell r="A152" t="str">
            <v>03650</v>
          </cell>
          <cell r="B152" t="str">
            <v>IT プロダクツ</v>
          </cell>
          <cell r="C152" t="str">
            <v>㈱富士通アイティープロダクツ</v>
          </cell>
          <cell r="D152" t="str">
            <v>Fujitsu IT Products Ltd.</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cell r="CW152">
            <v>0</v>
          </cell>
          <cell r="CX152">
            <v>0</v>
          </cell>
          <cell r="CY152">
            <v>0</v>
          </cell>
          <cell r="CZ152">
            <v>0</v>
          </cell>
          <cell r="DA152">
            <v>0</v>
          </cell>
          <cell r="DB152">
            <v>0</v>
          </cell>
          <cell r="DC152">
            <v>0</v>
          </cell>
          <cell r="DD152">
            <v>0</v>
          </cell>
          <cell r="DE152">
            <v>0</v>
          </cell>
          <cell r="DF152">
            <v>0</v>
          </cell>
          <cell r="DG152">
            <v>0</v>
          </cell>
          <cell r="DH152">
            <v>0</v>
          </cell>
          <cell r="DI152">
            <v>0</v>
          </cell>
          <cell r="DJ152">
            <v>0</v>
          </cell>
          <cell r="DK152">
            <v>0</v>
          </cell>
          <cell r="DL152">
            <v>0</v>
          </cell>
          <cell r="DM152">
            <v>0</v>
          </cell>
          <cell r="DN152">
            <v>0</v>
          </cell>
          <cell r="DO152">
            <v>0</v>
          </cell>
          <cell r="DP152">
            <v>0</v>
          </cell>
          <cell r="DQ152">
            <v>0</v>
          </cell>
          <cell r="DR152">
            <v>0</v>
          </cell>
          <cell r="DS152">
            <v>0</v>
          </cell>
          <cell r="DT152">
            <v>0</v>
          </cell>
          <cell r="DU152">
            <v>0</v>
          </cell>
          <cell r="DV152">
            <v>0</v>
          </cell>
          <cell r="DW152">
            <v>0</v>
          </cell>
          <cell r="DX152">
            <v>0</v>
          </cell>
          <cell r="DY152">
            <v>0</v>
          </cell>
          <cell r="DZ152">
            <v>0</v>
          </cell>
          <cell r="EA152">
            <v>0</v>
          </cell>
          <cell r="EB152">
            <v>0</v>
          </cell>
          <cell r="EC152">
            <v>0</v>
          </cell>
          <cell r="ED152">
            <v>0</v>
          </cell>
          <cell r="EE152">
            <v>0</v>
          </cell>
          <cell r="EF152">
            <v>0</v>
          </cell>
          <cell r="EG152">
            <v>0</v>
          </cell>
          <cell r="EH152">
            <v>0</v>
          </cell>
          <cell r="EI152">
            <v>0</v>
          </cell>
          <cell r="EJ152">
            <v>0</v>
          </cell>
          <cell r="EK152">
            <v>0</v>
          </cell>
          <cell r="EL152">
            <v>0</v>
          </cell>
          <cell r="EM152">
            <v>0</v>
          </cell>
          <cell r="EN152">
            <v>0</v>
          </cell>
          <cell r="EO152">
            <v>0</v>
          </cell>
          <cell r="EP152">
            <v>0</v>
          </cell>
          <cell r="EQ152">
            <v>0</v>
          </cell>
          <cell r="ER152">
            <v>0</v>
          </cell>
          <cell r="ES152">
            <v>0</v>
          </cell>
          <cell r="ET152">
            <v>0</v>
          </cell>
          <cell r="EU152">
            <v>0</v>
          </cell>
          <cell r="EV152">
            <v>0</v>
          </cell>
          <cell r="EW152">
            <v>0</v>
          </cell>
          <cell r="EX152" t="str">
            <v>D</v>
          </cell>
          <cell r="EY152" t="str">
            <v>Computer Systems Group</v>
          </cell>
          <cell r="EZ152">
            <v>0</v>
          </cell>
          <cell r="FA152">
            <v>0</v>
          </cell>
          <cell r="FB152">
            <v>0</v>
          </cell>
          <cell r="FC152">
            <v>0</v>
          </cell>
          <cell r="FD152">
            <v>0</v>
          </cell>
          <cell r="FE152">
            <v>0</v>
          </cell>
          <cell r="FH152">
            <v>15940</v>
          </cell>
          <cell r="FI152">
            <v>76</v>
          </cell>
          <cell r="FJ152">
            <v>46</v>
          </cell>
          <cell r="FK152">
            <v>46</v>
          </cell>
          <cell r="FL152">
            <v>22</v>
          </cell>
          <cell r="FM152">
            <v>26253</v>
          </cell>
          <cell r="FN152">
            <v>151</v>
          </cell>
          <cell r="FO152">
            <v>95</v>
          </cell>
          <cell r="FP152">
            <v>95</v>
          </cell>
          <cell r="FQ152">
            <v>54</v>
          </cell>
          <cell r="FR152">
            <v>0</v>
          </cell>
          <cell r="FS152">
            <v>15940</v>
          </cell>
          <cell r="FT152">
            <v>0</v>
          </cell>
          <cell r="FU152">
            <v>26253</v>
          </cell>
        </row>
        <row r="153">
          <cell r="A153" t="str">
            <v>03660</v>
          </cell>
          <cell r="B153" t="str">
            <v>ディスプレイ</v>
          </cell>
          <cell r="C153" t="str">
            <v>㈱富士通アドバンストディスプレイ</v>
          </cell>
          <cell r="D153" t="str">
            <v>Fujitsu Advanced Display Ltd.</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0</v>
          </cell>
          <cell r="DM153">
            <v>0</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cell r="EB153">
            <v>0</v>
          </cell>
          <cell r="EC153">
            <v>0</v>
          </cell>
          <cell r="ED153">
            <v>0</v>
          </cell>
          <cell r="EE153">
            <v>0</v>
          </cell>
          <cell r="EF153">
            <v>0</v>
          </cell>
          <cell r="EG153">
            <v>0</v>
          </cell>
          <cell r="EH153">
            <v>0</v>
          </cell>
          <cell r="EI153">
            <v>0</v>
          </cell>
          <cell r="EJ153">
            <v>0</v>
          </cell>
          <cell r="EK153">
            <v>0</v>
          </cell>
          <cell r="EL153">
            <v>0</v>
          </cell>
          <cell r="EM153">
            <v>0</v>
          </cell>
          <cell r="EN153">
            <v>0</v>
          </cell>
          <cell r="EO153">
            <v>0</v>
          </cell>
          <cell r="EP153">
            <v>0</v>
          </cell>
          <cell r="EQ153">
            <v>0</v>
          </cell>
          <cell r="ER153">
            <v>0</v>
          </cell>
          <cell r="ES153">
            <v>0</v>
          </cell>
          <cell r="ET153">
            <v>0</v>
          </cell>
          <cell r="EU153">
            <v>0</v>
          </cell>
          <cell r="EV153">
            <v>0</v>
          </cell>
          <cell r="EW153">
            <v>0</v>
          </cell>
          <cell r="EX153" t="str">
            <v>Q</v>
          </cell>
          <cell r="EY153" t="str">
            <v>LCD Group</v>
          </cell>
          <cell r="EZ153">
            <v>0</v>
          </cell>
          <cell r="FA153">
            <v>0</v>
          </cell>
          <cell r="FB153">
            <v>0</v>
          </cell>
          <cell r="FC153">
            <v>0</v>
          </cell>
          <cell r="FD153">
            <v>0</v>
          </cell>
          <cell r="FE153">
            <v>0</v>
          </cell>
          <cell r="FH153">
            <v>0</v>
          </cell>
          <cell r="FI153">
            <v>0</v>
          </cell>
          <cell r="FJ153">
            <v>0</v>
          </cell>
          <cell r="FK153">
            <v>0</v>
          </cell>
          <cell r="FL153">
            <v>0</v>
          </cell>
          <cell r="FM153">
            <v>0</v>
          </cell>
          <cell r="FN153">
            <v>0</v>
          </cell>
          <cell r="FO153">
            <v>0</v>
          </cell>
          <cell r="FP153">
            <v>0</v>
          </cell>
          <cell r="FQ153">
            <v>0</v>
          </cell>
          <cell r="FR153">
            <v>0</v>
          </cell>
          <cell r="FS153">
            <v>0</v>
          </cell>
          <cell r="FT153">
            <v>0</v>
          </cell>
          <cell r="FU153">
            <v>0</v>
          </cell>
        </row>
        <row r="154">
          <cell r="A154" t="str">
            <v>03700</v>
          </cell>
          <cell r="B154" t="str">
            <v>東京ｱﾌﾟﾘｹｰｼｮﾝｽﾞ</v>
          </cell>
          <cell r="C154" t="str">
            <v>富士通東京アプリケーションズ㈱</v>
          </cell>
          <cell r="D154" t="str">
            <v>Fujitsu Tokyo Applications Ltd.</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cell r="EB154">
            <v>0</v>
          </cell>
          <cell r="EC154">
            <v>0</v>
          </cell>
          <cell r="ED154">
            <v>0</v>
          </cell>
          <cell r="EE154">
            <v>0</v>
          </cell>
          <cell r="EF154">
            <v>0</v>
          </cell>
          <cell r="EG154">
            <v>0</v>
          </cell>
          <cell r="EH154">
            <v>0</v>
          </cell>
          <cell r="EI154">
            <v>0</v>
          </cell>
          <cell r="EJ154">
            <v>0</v>
          </cell>
          <cell r="EK154">
            <v>0</v>
          </cell>
          <cell r="EL154">
            <v>0</v>
          </cell>
          <cell r="EM154">
            <v>0</v>
          </cell>
          <cell r="EN154">
            <v>0</v>
          </cell>
          <cell r="EO154">
            <v>0</v>
          </cell>
          <cell r="EP154">
            <v>0</v>
          </cell>
          <cell r="EQ154">
            <v>0</v>
          </cell>
          <cell r="ER154">
            <v>0</v>
          </cell>
          <cell r="ES154">
            <v>0</v>
          </cell>
          <cell r="ET154">
            <v>0</v>
          </cell>
          <cell r="EU154">
            <v>0</v>
          </cell>
          <cell r="EV154">
            <v>0</v>
          </cell>
          <cell r="EW154">
            <v>0</v>
          </cell>
          <cell r="EX154" t="str">
            <v>K</v>
          </cell>
          <cell r="EY154" t="str">
            <v>Solutions Group</v>
          </cell>
          <cell r="EZ154">
            <v>0</v>
          </cell>
          <cell r="FA154">
            <v>0</v>
          </cell>
          <cell r="FB154">
            <v>0</v>
          </cell>
          <cell r="FC154">
            <v>0</v>
          </cell>
          <cell r="FD154">
            <v>0</v>
          </cell>
          <cell r="FE154">
            <v>0</v>
          </cell>
          <cell r="FH154">
            <v>0</v>
          </cell>
          <cell r="FI154">
            <v>-17</v>
          </cell>
          <cell r="FJ154">
            <v>-17</v>
          </cell>
          <cell r="FK154">
            <v>-17</v>
          </cell>
          <cell r="FL154">
            <v>-17</v>
          </cell>
          <cell r="FM154">
            <v>186</v>
          </cell>
          <cell r="FN154">
            <v>-55</v>
          </cell>
          <cell r="FO154">
            <v>-55</v>
          </cell>
          <cell r="FP154">
            <v>-55</v>
          </cell>
          <cell r="FQ154">
            <v>-55</v>
          </cell>
          <cell r="FR154">
            <v>0</v>
          </cell>
          <cell r="FS154">
            <v>0</v>
          </cell>
          <cell r="FT154">
            <v>0</v>
          </cell>
          <cell r="FU154">
            <v>186</v>
          </cell>
        </row>
        <row r="155">
          <cell r="A155" t="str">
            <v>10180</v>
          </cell>
          <cell r="B155" t="str">
            <v>いわき電子</v>
          </cell>
          <cell r="C155" t="str">
            <v>いわき電子(株)</v>
          </cell>
          <cell r="D155" t="str">
            <v>Iwaki Electronics Co.,Ltd.</v>
          </cell>
          <cell r="E155">
            <v>908</v>
          </cell>
          <cell r="F155">
            <v>0</v>
          </cell>
          <cell r="G155">
            <v>908</v>
          </cell>
          <cell r="H155">
            <v>0</v>
          </cell>
          <cell r="I155">
            <v>0</v>
          </cell>
          <cell r="J155">
            <v>4584</v>
          </cell>
          <cell r="K155">
            <v>-7</v>
          </cell>
          <cell r="L155">
            <v>0</v>
          </cell>
          <cell r="M155">
            <v>0</v>
          </cell>
          <cell r="N155">
            <v>0</v>
          </cell>
          <cell r="O155">
            <v>0</v>
          </cell>
          <cell r="P155">
            <v>0</v>
          </cell>
          <cell r="Q155">
            <v>0</v>
          </cell>
          <cell r="R155">
            <v>68</v>
          </cell>
          <cell r="S155">
            <v>4236</v>
          </cell>
          <cell r="T155">
            <v>4304</v>
          </cell>
          <cell r="U155">
            <v>0</v>
          </cell>
          <cell r="V155">
            <v>155</v>
          </cell>
          <cell r="W155">
            <v>637</v>
          </cell>
          <cell r="X155">
            <v>1697</v>
          </cell>
          <cell r="Y155">
            <v>0</v>
          </cell>
          <cell r="Z155">
            <v>2489</v>
          </cell>
          <cell r="AA155">
            <v>0</v>
          </cell>
          <cell r="AB155">
            <v>0</v>
          </cell>
          <cell r="AC155">
            <v>0</v>
          </cell>
          <cell r="AD155">
            <v>12278</v>
          </cell>
          <cell r="AE155">
            <v>1537</v>
          </cell>
          <cell r="AF155">
            <v>1042</v>
          </cell>
          <cell r="AG155">
            <v>0</v>
          </cell>
          <cell r="AH155">
            <v>260</v>
          </cell>
          <cell r="AI155">
            <v>2711</v>
          </cell>
          <cell r="AJ155">
            <v>0</v>
          </cell>
          <cell r="AK155">
            <v>5550</v>
          </cell>
          <cell r="AL155">
            <v>84</v>
          </cell>
          <cell r="AM155">
            <v>0</v>
          </cell>
          <cell r="AN155">
            <v>1279</v>
          </cell>
          <cell r="AO155">
            <v>0</v>
          </cell>
          <cell r="AP155">
            <v>0</v>
          </cell>
          <cell r="AQ155">
            <v>0</v>
          </cell>
          <cell r="AR155">
            <v>0</v>
          </cell>
          <cell r="AS155">
            <v>24</v>
          </cell>
          <cell r="AT155">
            <v>0</v>
          </cell>
          <cell r="AU155">
            <v>0</v>
          </cell>
          <cell r="AV155">
            <v>0</v>
          </cell>
          <cell r="AW155">
            <v>0</v>
          </cell>
          <cell r="AX155">
            <v>1303</v>
          </cell>
          <cell r="AY155">
            <v>6937</v>
          </cell>
          <cell r="AZ155">
            <v>0</v>
          </cell>
          <cell r="BA155">
            <v>19215</v>
          </cell>
          <cell r="BB155">
            <v>0</v>
          </cell>
          <cell r="BC155">
            <v>6916</v>
          </cell>
          <cell r="BD155">
            <v>0</v>
          </cell>
          <cell r="BE155">
            <v>6916</v>
          </cell>
          <cell r="BF155">
            <v>0</v>
          </cell>
          <cell r="BG155">
            <v>8570</v>
          </cell>
          <cell r="BH155">
            <v>8570</v>
          </cell>
          <cell r="BI155">
            <v>439</v>
          </cell>
          <cell r="BJ155">
            <v>0</v>
          </cell>
          <cell r="BK155">
            <v>0</v>
          </cell>
          <cell r="BL155">
            <v>0</v>
          </cell>
          <cell r="BM155">
            <v>0</v>
          </cell>
          <cell r="BN155">
            <v>1243</v>
          </cell>
          <cell r="BO155">
            <v>1243</v>
          </cell>
          <cell r="BP155">
            <v>0</v>
          </cell>
          <cell r="BQ155">
            <v>155</v>
          </cell>
          <cell r="BR155">
            <v>25</v>
          </cell>
          <cell r="BS155">
            <v>0</v>
          </cell>
          <cell r="BT155">
            <v>37</v>
          </cell>
          <cell r="BU155">
            <v>0</v>
          </cell>
          <cell r="BV155">
            <v>0</v>
          </cell>
          <cell r="BW155">
            <v>0</v>
          </cell>
          <cell r="BX155">
            <v>0</v>
          </cell>
          <cell r="BY155">
            <v>0</v>
          </cell>
          <cell r="BZ155">
            <v>0</v>
          </cell>
          <cell r="CA155">
            <v>0</v>
          </cell>
          <cell r="CB155">
            <v>17385</v>
          </cell>
          <cell r="CC155">
            <v>0</v>
          </cell>
          <cell r="CD155">
            <v>812</v>
          </cell>
          <cell r="CE155">
            <v>0</v>
          </cell>
          <cell r="CF155">
            <v>0</v>
          </cell>
          <cell r="CG155">
            <v>0</v>
          </cell>
          <cell r="CH155">
            <v>0</v>
          </cell>
          <cell r="CI155">
            <v>0</v>
          </cell>
          <cell r="CJ155">
            <v>1016</v>
          </cell>
          <cell r="CK155">
            <v>0</v>
          </cell>
          <cell r="CL155">
            <v>0</v>
          </cell>
          <cell r="CM155">
            <v>0</v>
          </cell>
          <cell r="CN155">
            <v>0</v>
          </cell>
          <cell r="CO155">
            <v>0</v>
          </cell>
          <cell r="CP155">
            <v>0</v>
          </cell>
          <cell r="CQ155">
            <v>1828</v>
          </cell>
          <cell r="CR155">
            <v>19213</v>
          </cell>
          <cell r="CS155">
            <v>0</v>
          </cell>
          <cell r="CT155">
            <v>1700</v>
          </cell>
          <cell r="CU155">
            <v>0</v>
          </cell>
          <cell r="CV155">
            <v>0</v>
          </cell>
          <cell r="CW155">
            <v>0</v>
          </cell>
          <cell r="CX155">
            <v>0</v>
          </cell>
          <cell r="CY155">
            <v>0</v>
          </cell>
          <cell r="CZ155">
            <v>0</v>
          </cell>
          <cell r="DA155">
            <v>0</v>
          </cell>
          <cell r="DB155">
            <v>0</v>
          </cell>
          <cell r="DC155">
            <v>0</v>
          </cell>
          <cell r="DD155">
            <v>0</v>
          </cell>
          <cell r="DE155">
            <v>-1698</v>
          </cell>
          <cell r="DF155">
            <v>-1698</v>
          </cell>
          <cell r="DG155">
            <v>0</v>
          </cell>
          <cell r="DH155">
            <v>2</v>
          </cell>
          <cell r="DI155">
            <v>19215</v>
          </cell>
          <cell r="DJ155">
            <v>0</v>
          </cell>
          <cell r="DK155">
            <v>0</v>
          </cell>
          <cell r="DL155">
            <v>1700</v>
          </cell>
          <cell r="DM155">
            <v>0</v>
          </cell>
          <cell r="DN155">
            <v>0</v>
          </cell>
          <cell r="DO155">
            <v>-1698</v>
          </cell>
          <cell r="DP155">
            <v>2711</v>
          </cell>
          <cell r="DQ155">
            <v>1537</v>
          </cell>
          <cell r="DR155">
            <v>1042</v>
          </cell>
          <cell r="DS155">
            <v>0</v>
          </cell>
          <cell r="DT155">
            <v>260</v>
          </cell>
          <cell r="DU155">
            <v>0</v>
          </cell>
          <cell r="DV155">
            <v>54</v>
          </cell>
          <cell r="DW155">
            <v>30</v>
          </cell>
          <cell r="DX155">
            <v>0</v>
          </cell>
          <cell r="DY155">
            <v>0</v>
          </cell>
          <cell r="DZ155">
            <v>0</v>
          </cell>
          <cell r="EA155">
            <v>0</v>
          </cell>
          <cell r="EB155">
            <v>0</v>
          </cell>
          <cell r="EC155">
            <v>0</v>
          </cell>
          <cell r="ED155">
            <v>0</v>
          </cell>
          <cell r="EE155">
            <v>0</v>
          </cell>
          <cell r="EF155">
            <v>0</v>
          </cell>
          <cell r="EG155">
            <v>0</v>
          </cell>
          <cell r="EH155">
            <v>0</v>
          </cell>
          <cell r="EI155">
            <v>8270</v>
          </cell>
          <cell r="EJ155">
            <v>300</v>
          </cell>
          <cell r="EK155">
            <v>0</v>
          </cell>
          <cell r="EL155">
            <v>1251</v>
          </cell>
          <cell r="EM155">
            <v>0</v>
          </cell>
          <cell r="EN155">
            <v>0</v>
          </cell>
          <cell r="EO155">
            <v>0</v>
          </cell>
          <cell r="EP155">
            <v>0</v>
          </cell>
          <cell r="EQ155">
            <v>0</v>
          </cell>
          <cell r="ER155">
            <v>0</v>
          </cell>
          <cell r="ES155">
            <v>0</v>
          </cell>
          <cell r="ET155">
            <v>0</v>
          </cell>
          <cell r="EU155">
            <v>1279</v>
          </cell>
          <cell r="EV155">
            <v>0</v>
          </cell>
          <cell r="EW155">
            <v>0</v>
          </cell>
          <cell r="EX155" t="str">
            <v>U</v>
          </cell>
          <cell r="EY155" t="str">
            <v>FDK</v>
          </cell>
          <cell r="EZ155">
            <v>1</v>
          </cell>
          <cell r="FA155">
            <v>0.61</v>
          </cell>
          <cell r="FB155">
            <v>0</v>
          </cell>
          <cell r="FC155">
            <v>0</v>
          </cell>
          <cell r="FD155">
            <v>0</v>
          </cell>
          <cell r="FE155">
            <v>0</v>
          </cell>
          <cell r="FH155">
            <v>0</v>
          </cell>
          <cell r="FI155">
            <v>0</v>
          </cell>
          <cell r="FJ155">
            <v>0</v>
          </cell>
          <cell r="FK155">
            <v>0</v>
          </cell>
          <cell r="FL155">
            <v>0</v>
          </cell>
          <cell r="FM155">
            <v>0</v>
          </cell>
          <cell r="FN155">
            <v>0</v>
          </cell>
          <cell r="FO155">
            <v>0</v>
          </cell>
          <cell r="FP155">
            <v>0</v>
          </cell>
          <cell r="FQ155">
            <v>0</v>
          </cell>
          <cell r="FR155">
            <v>0</v>
          </cell>
          <cell r="FS155">
            <v>0</v>
          </cell>
          <cell r="FT155">
            <v>0</v>
          </cell>
          <cell r="FU155">
            <v>0</v>
          </cell>
        </row>
        <row r="156">
          <cell r="A156" t="str">
            <v>10190</v>
          </cell>
          <cell r="B156" t="str">
            <v>栃  木テン</v>
          </cell>
          <cell r="C156" t="str">
            <v>(株)栃木富士通テン</v>
          </cell>
          <cell r="D156" t="str">
            <v>Tochigi Fujitsu Ten Ltd.</v>
          </cell>
          <cell r="E156">
            <v>935</v>
          </cell>
          <cell r="F156">
            <v>0</v>
          </cell>
          <cell r="G156">
            <v>935</v>
          </cell>
          <cell r="H156">
            <v>0</v>
          </cell>
          <cell r="I156">
            <v>43</v>
          </cell>
          <cell r="J156">
            <v>970</v>
          </cell>
          <cell r="K156">
            <v>-6</v>
          </cell>
          <cell r="L156">
            <v>0</v>
          </cell>
          <cell r="M156">
            <v>0</v>
          </cell>
          <cell r="N156">
            <v>0</v>
          </cell>
          <cell r="O156">
            <v>0</v>
          </cell>
          <cell r="P156">
            <v>200</v>
          </cell>
          <cell r="Q156">
            <v>17</v>
          </cell>
          <cell r="R156">
            <v>0</v>
          </cell>
          <cell r="S156">
            <v>19</v>
          </cell>
          <cell r="T156">
            <v>19</v>
          </cell>
          <cell r="U156">
            <v>8</v>
          </cell>
          <cell r="V156">
            <v>0</v>
          </cell>
          <cell r="W156">
            <v>308</v>
          </cell>
          <cell r="X156">
            <v>337</v>
          </cell>
          <cell r="Y156">
            <v>1</v>
          </cell>
          <cell r="Z156">
            <v>646</v>
          </cell>
          <cell r="AA156">
            <v>0</v>
          </cell>
          <cell r="AB156">
            <v>0</v>
          </cell>
          <cell r="AC156">
            <v>51</v>
          </cell>
          <cell r="AD156">
            <v>2883</v>
          </cell>
          <cell r="AE156">
            <v>897</v>
          </cell>
          <cell r="AF156">
            <v>239</v>
          </cell>
          <cell r="AG156">
            <v>4</v>
          </cell>
          <cell r="AH156">
            <v>121</v>
          </cell>
          <cell r="AI156">
            <v>155</v>
          </cell>
          <cell r="AJ156">
            <v>0</v>
          </cell>
          <cell r="AK156">
            <v>1416</v>
          </cell>
          <cell r="AL156">
            <v>10</v>
          </cell>
          <cell r="AM156">
            <v>0</v>
          </cell>
          <cell r="AN156">
            <v>0</v>
          </cell>
          <cell r="AO156">
            <v>0</v>
          </cell>
          <cell r="AP156">
            <v>1</v>
          </cell>
          <cell r="AQ156">
            <v>0</v>
          </cell>
          <cell r="AR156">
            <v>0</v>
          </cell>
          <cell r="AS156">
            <v>4</v>
          </cell>
          <cell r="AT156">
            <v>-1</v>
          </cell>
          <cell r="AU156">
            <v>0</v>
          </cell>
          <cell r="AV156">
            <v>0</v>
          </cell>
          <cell r="AW156">
            <v>209</v>
          </cell>
          <cell r="AX156">
            <v>213</v>
          </cell>
          <cell r="AY156">
            <v>1639</v>
          </cell>
          <cell r="AZ156">
            <v>0</v>
          </cell>
          <cell r="BA156">
            <v>4522</v>
          </cell>
          <cell r="BB156">
            <v>778</v>
          </cell>
          <cell r="BC156">
            <v>1313</v>
          </cell>
          <cell r="BD156">
            <v>0</v>
          </cell>
          <cell r="BE156">
            <v>1313</v>
          </cell>
          <cell r="BF156">
            <v>0</v>
          </cell>
          <cell r="BG156">
            <v>0</v>
          </cell>
          <cell r="BH156">
            <v>0</v>
          </cell>
          <cell r="BI156">
            <v>0</v>
          </cell>
          <cell r="BJ156">
            <v>0</v>
          </cell>
          <cell r="BK156">
            <v>0</v>
          </cell>
          <cell r="BL156">
            <v>15</v>
          </cell>
          <cell r="BM156">
            <v>0</v>
          </cell>
          <cell r="BN156">
            <v>470</v>
          </cell>
          <cell r="BO156">
            <v>455</v>
          </cell>
          <cell r="BP156">
            <v>0</v>
          </cell>
          <cell r="BQ156">
            <v>19</v>
          </cell>
          <cell r="BR156">
            <v>0</v>
          </cell>
          <cell r="BS156">
            <v>0</v>
          </cell>
          <cell r="BT156">
            <v>19</v>
          </cell>
          <cell r="BU156">
            <v>0</v>
          </cell>
          <cell r="BV156">
            <v>0</v>
          </cell>
          <cell r="BW156">
            <v>0</v>
          </cell>
          <cell r="BX156">
            <v>0</v>
          </cell>
          <cell r="BY156">
            <v>0</v>
          </cell>
          <cell r="BZ156">
            <v>0</v>
          </cell>
          <cell r="CA156">
            <v>0</v>
          </cell>
          <cell r="CB156">
            <v>2599</v>
          </cell>
          <cell r="CC156">
            <v>0</v>
          </cell>
          <cell r="CD156">
            <v>0</v>
          </cell>
          <cell r="CE156">
            <v>0</v>
          </cell>
          <cell r="CF156">
            <v>0</v>
          </cell>
          <cell r="CG156">
            <v>0</v>
          </cell>
          <cell r="CH156">
            <v>0</v>
          </cell>
          <cell r="CI156">
            <v>0</v>
          </cell>
          <cell r="CJ156">
            <v>631</v>
          </cell>
          <cell r="CK156">
            <v>0</v>
          </cell>
          <cell r="CL156">
            <v>0</v>
          </cell>
          <cell r="CM156">
            <v>0</v>
          </cell>
          <cell r="CN156">
            <v>0</v>
          </cell>
          <cell r="CO156">
            <v>0</v>
          </cell>
          <cell r="CP156">
            <v>0</v>
          </cell>
          <cell r="CQ156">
            <v>631</v>
          </cell>
          <cell r="CR156">
            <v>3230</v>
          </cell>
          <cell r="CS156">
            <v>0</v>
          </cell>
          <cell r="CT156">
            <v>60</v>
          </cell>
          <cell r="CU156">
            <v>0</v>
          </cell>
          <cell r="CV156">
            <v>15</v>
          </cell>
          <cell r="CW156">
            <v>0</v>
          </cell>
          <cell r="CX156">
            <v>0</v>
          </cell>
          <cell r="CY156">
            <v>0</v>
          </cell>
          <cell r="CZ156">
            <v>0</v>
          </cell>
          <cell r="DA156">
            <v>0</v>
          </cell>
          <cell r="DB156">
            <v>0</v>
          </cell>
          <cell r="DC156">
            <v>0</v>
          </cell>
          <cell r="DD156">
            <v>0</v>
          </cell>
          <cell r="DE156">
            <v>1217</v>
          </cell>
          <cell r="DF156">
            <v>1217</v>
          </cell>
          <cell r="DG156">
            <v>0</v>
          </cell>
          <cell r="DH156">
            <v>1292</v>
          </cell>
          <cell r="DI156">
            <v>4522</v>
          </cell>
          <cell r="DJ156">
            <v>0</v>
          </cell>
          <cell r="DK156">
            <v>0</v>
          </cell>
          <cell r="DL156">
            <v>60</v>
          </cell>
          <cell r="DM156">
            <v>0</v>
          </cell>
          <cell r="DN156">
            <v>15</v>
          </cell>
          <cell r="DO156">
            <v>1217</v>
          </cell>
          <cell r="DP156">
            <v>155</v>
          </cell>
          <cell r="DQ156">
            <v>897</v>
          </cell>
          <cell r="DR156">
            <v>243</v>
          </cell>
          <cell r="DS156">
            <v>0</v>
          </cell>
          <cell r="DT156">
            <v>121</v>
          </cell>
          <cell r="DU156">
            <v>0</v>
          </cell>
          <cell r="DV156">
            <v>0</v>
          </cell>
          <cell r="DW156">
            <v>10</v>
          </cell>
          <cell r="DX156">
            <v>0</v>
          </cell>
          <cell r="DY156">
            <v>0</v>
          </cell>
          <cell r="DZ156">
            <v>0</v>
          </cell>
          <cell r="EA156">
            <v>0</v>
          </cell>
          <cell r="EB156">
            <v>0</v>
          </cell>
          <cell r="EC156">
            <v>0</v>
          </cell>
          <cell r="ED156">
            <v>0</v>
          </cell>
          <cell r="EE156">
            <v>0</v>
          </cell>
          <cell r="EF156">
            <v>0</v>
          </cell>
          <cell r="EG156">
            <v>0</v>
          </cell>
          <cell r="EH156">
            <v>0</v>
          </cell>
          <cell r="EI156">
            <v>0</v>
          </cell>
          <cell r="EJ156">
            <v>0</v>
          </cell>
          <cell r="EK156">
            <v>0</v>
          </cell>
          <cell r="EL156">
            <v>0</v>
          </cell>
          <cell r="EM156">
            <v>200</v>
          </cell>
          <cell r="EN156">
            <v>0</v>
          </cell>
          <cell r="EO156">
            <v>0</v>
          </cell>
          <cell r="EP156">
            <v>1</v>
          </cell>
          <cell r="EQ156">
            <v>0</v>
          </cell>
          <cell r="ER156">
            <v>0</v>
          </cell>
          <cell r="ES156">
            <v>0</v>
          </cell>
          <cell r="ET156">
            <v>0</v>
          </cell>
          <cell r="EU156">
            <v>0</v>
          </cell>
          <cell r="EV156">
            <v>0</v>
          </cell>
          <cell r="EW156">
            <v>0</v>
          </cell>
          <cell r="EX156" t="str">
            <v>W</v>
          </cell>
          <cell r="EY156" t="str">
            <v>Ten</v>
          </cell>
          <cell r="EZ156">
            <v>1</v>
          </cell>
          <cell r="FA156">
            <v>0.55000000000000004</v>
          </cell>
          <cell r="FB156">
            <v>0</v>
          </cell>
          <cell r="FC156">
            <v>0</v>
          </cell>
          <cell r="FD156">
            <v>0</v>
          </cell>
          <cell r="FE156">
            <v>0</v>
          </cell>
          <cell r="FH156">
            <v>4461</v>
          </cell>
          <cell r="FI156">
            <v>11</v>
          </cell>
          <cell r="FJ156">
            <v>-6</v>
          </cell>
          <cell r="FK156">
            <v>-6</v>
          </cell>
          <cell r="FL156">
            <v>-3</v>
          </cell>
          <cell r="FM156">
            <v>4070</v>
          </cell>
          <cell r="FN156">
            <v>26</v>
          </cell>
          <cell r="FO156">
            <v>9</v>
          </cell>
          <cell r="FP156">
            <v>9</v>
          </cell>
          <cell r="FQ156">
            <v>4</v>
          </cell>
          <cell r="FR156">
            <v>333</v>
          </cell>
          <cell r="FS156">
            <v>4128</v>
          </cell>
          <cell r="FT156">
            <v>219</v>
          </cell>
          <cell r="FU156">
            <v>3851</v>
          </cell>
        </row>
        <row r="157">
          <cell r="A157" t="str">
            <v>10210</v>
          </cell>
          <cell r="B157" t="str">
            <v>しなの富士</v>
          </cell>
          <cell r="C157" t="str">
            <v>(株)しなの富士通</v>
          </cell>
          <cell r="D157" t="str">
            <v>Shinano Fujitsu Ltd.</v>
          </cell>
          <cell r="E157">
            <v>15</v>
          </cell>
          <cell r="F157">
            <v>0</v>
          </cell>
          <cell r="G157">
            <v>15</v>
          </cell>
          <cell r="H157">
            <v>0</v>
          </cell>
          <cell r="I157">
            <v>249</v>
          </cell>
          <cell r="J157">
            <v>2599</v>
          </cell>
          <cell r="K157">
            <v>-3</v>
          </cell>
          <cell r="L157">
            <v>0</v>
          </cell>
          <cell r="M157">
            <v>0</v>
          </cell>
          <cell r="N157">
            <v>0</v>
          </cell>
          <cell r="O157">
            <v>0</v>
          </cell>
          <cell r="P157">
            <v>118</v>
          </cell>
          <cell r="Q157">
            <v>164</v>
          </cell>
          <cell r="R157">
            <v>0</v>
          </cell>
          <cell r="S157">
            <v>194</v>
          </cell>
          <cell r="T157">
            <v>194</v>
          </cell>
          <cell r="U157">
            <v>21</v>
          </cell>
          <cell r="V157">
            <v>0</v>
          </cell>
          <cell r="W157">
            <v>602</v>
          </cell>
          <cell r="X157">
            <v>1219</v>
          </cell>
          <cell r="Y157">
            <v>64</v>
          </cell>
          <cell r="Z157">
            <v>1885</v>
          </cell>
          <cell r="AA157">
            <v>0</v>
          </cell>
          <cell r="AB157">
            <v>0</v>
          </cell>
          <cell r="AC157">
            <v>49</v>
          </cell>
          <cell r="AD157">
            <v>5291</v>
          </cell>
          <cell r="AE157">
            <v>1113</v>
          </cell>
          <cell r="AF157">
            <v>533</v>
          </cell>
          <cell r="AG157">
            <v>1</v>
          </cell>
          <cell r="AH157">
            <v>235</v>
          </cell>
          <cell r="AI157">
            <v>594</v>
          </cell>
          <cell r="AJ157">
            <v>8</v>
          </cell>
          <cell r="AK157">
            <v>2484</v>
          </cell>
          <cell r="AL157">
            <v>16</v>
          </cell>
          <cell r="AM157">
            <v>0</v>
          </cell>
          <cell r="AN157">
            <v>30</v>
          </cell>
          <cell r="AO157">
            <v>0</v>
          </cell>
          <cell r="AP157">
            <v>30</v>
          </cell>
          <cell r="AQ157">
            <v>0</v>
          </cell>
          <cell r="AR157">
            <v>0</v>
          </cell>
          <cell r="AS157">
            <v>13</v>
          </cell>
          <cell r="AT157">
            <v>-3</v>
          </cell>
          <cell r="AU157">
            <v>0</v>
          </cell>
          <cell r="AV157">
            <v>0</v>
          </cell>
          <cell r="AW157">
            <v>328</v>
          </cell>
          <cell r="AX157">
            <v>398</v>
          </cell>
          <cell r="AY157">
            <v>2898</v>
          </cell>
          <cell r="AZ157">
            <v>0</v>
          </cell>
          <cell r="BA157">
            <v>8189</v>
          </cell>
          <cell r="BB157">
            <v>146</v>
          </cell>
          <cell r="BC157">
            <v>2278</v>
          </cell>
          <cell r="BD157">
            <v>2</v>
          </cell>
          <cell r="BE157">
            <v>2276</v>
          </cell>
          <cell r="BF157">
            <v>0</v>
          </cell>
          <cell r="BG157">
            <v>2150</v>
          </cell>
          <cell r="BH157">
            <v>2150</v>
          </cell>
          <cell r="BI157">
            <v>3</v>
          </cell>
          <cell r="BJ157">
            <v>0</v>
          </cell>
          <cell r="BK157">
            <v>0</v>
          </cell>
          <cell r="BL157">
            <v>2</v>
          </cell>
          <cell r="BM157">
            <v>0</v>
          </cell>
          <cell r="BN157">
            <v>1262</v>
          </cell>
          <cell r="BO157">
            <v>1260</v>
          </cell>
          <cell r="BP157">
            <v>0</v>
          </cell>
          <cell r="BQ157">
            <v>1</v>
          </cell>
          <cell r="BR157">
            <v>0</v>
          </cell>
          <cell r="BS157">
            <v>0</v>
          </cell>
          <cell r="BT157">
            <v>0</v>
          </cell>
          <cell r="BU157">
            <v>7</v>
          </cell>
          <cell r="BV157">
            <v>0</v>
          </cell>
          <cell r="BW157">
            <v>0</v>
          </cell>
          <cell r="BX157">
            <v>0</v>
          </cell>
          <cell r="BY157">
            <v>0</v>
          </cell>
          <cell r="BZ157">
            <v>0</v>
          </cell>
          <cell r="CA157">
            <v>0</v>
          </cell>
          <cell r="CB157">
            <v>5847</v>
          </cell>
          <cell r="CC157">
            <v>0</v>
          </cell>
          <cell r="CD157">
            <v>1327</v>
          </cell>
          <cell r="CE157">
            <v>0</v>
          </cell>
          <cell r="CF157">
            <v>0</v>
          </cell>
          <cell r="CG157">
            <v>0</v>
          </cell>
          <cell r="CH157">
            <v>0</v>
          </cell>
          <cell r="CI157">
            <v>0</v>
          </cell>
          <cell r="CJ157">
            <v>1106</v>
          </cell>
          <cell r="CK157">
            <v>0</v>
          </cell>
          <cell r="CL157">
            <v>0</v>
          </cell>
          <cell r="CM157">
            <v>0</v>
          </cell>
          <cell r="CN157">
            <v>0</v>
          </cell>
          <cell r="CO157">
            <v>0</v>
          </cell>
          <cell r="CP157">
            <v>0</v>
          </cell>
          <cell r="CQ157">
            <v>2433</v>
          </cell>
          <cell r="CR157">
            <v>8280</v>
          </cell>
          <cell r="CS157">
            <v>0</v>
          </cell>
          <cell r="CT157">
            <v>450</v>
          </cell>
          <cell r="CU157">
            <v>0</v>
          </cell>
          <cell r="CV157">
            <v>4</v>
          </cell>
          <cell r="CW157">
            <v>0</v>
          </cell>
          <cell r="CX157">
            <v>0</v>
          </cell>
          <cell r="CY157">
            <v>0</v>
          </cell>
          <cell r="CZ157">
            <v>0</v>
          </cell>
          <cell r="DA157">
            <v>0</v>
          </cell>
          <cell r="DB157">
            <v>0</v>
          </cell>
          <cell r="DC157">
            <v>0</v>
          </cell>
          <cell r="DD157">
            <v>0</v>
          </cell>
          <cell r="DE157">
            <v>-543</v>
          </cell>
          <cell r="DF157">
            <v>-543</v>
          </cell>
          <cell r="DG157">
            <v>-2</v>
          </cell>
          <cell r="DH157">
            <v>-91</v>
          </cell>
          <cell r="DI157">
            <v>8189</v>
          </cell>
          <cell r="DJ157">
            <v>0</v>
          </cell>
          <cell r="DK157">
            <v>0</v>
          </cell>
          <cell r="DL157">
            <v>450</v>
          </cell>
          <cell r="DM157">
            <v>0</v>
          </cell>
          <cell r="DN157">
            <v>4</v>
          </cell>
          <cell r="DO157">
            <v>-543</v>
          </cell>
          <cell r="DP157">
            <v>594</v>
          </cell>
          <cell r="DQ157">
            <v>1113</v>
          </cell>
          <cell r="DR157">
            <v>534</v>
          </cell>
          <cell r="DS157">
            <v>0</v>
          </cell>
          <cell r="DT157">
            <v>235</v>
          </cell>
          <cell r="DU157">
            <v>8</v>
          </cell>
          <cell r="DV157">
            <v>11</v>
          </cell>
          <cell r="DW157">
            <v>5</v>
          </cell>
          <cell r="DX157">
            <v>0</v>
          </cell>
          <cell r="DY157">
            <v>0</v>
          </cell>
          <cell r="DZ157">
            <v>0</v>
          </cell>
          <cell r="EA157">
            <v>0</v>
          </cell>
          <cell r="EB157">
            <v>0</v>
          </cell>
          <cell r="EC157">
            <v>0</v>
          </cell>
          <cell r="ED157">
            <v>0</v>
          </cell>
          <cell r="EE157">
            <v>0</v>
          </cell>
          <cell r="EF157">
            <v>0</v>
          </cell>
          <cell r="EG157">
            <v>0</v>
          </cell>
          <cell r="EH157">
            <v>0</v>
          </cell>
          <cell r="EI157">
            <v>2150</v>
          </cell>
          <cell r="EJ157">
            <v>0</v>
          </cell>
          <cell r="EK157">
            <v>1300</v>
          </cell>
          <cell r="EL157">
            <v>30</v>
          </cell>
          <cell r="EM157">
            <v>0</v>
          </cell>
          <cell r="EN157">
            <v>118</v>
          </cell>
          <cell r="EO157">
            <v>0</v>
          </cell>
          <cell r="EP157">
            <v>30</v>
          </cell>
          <cell r="EQ157">
            <v>0</v>
          </cell>
          <cell r="ER157">
            <v>0</v>
          </cell>
          <cell r="ES157">
            <v>2</v>
          </cell>
          <cell r="ET157">
            <v>0</v>
          </cell>
          <cell r="EU157">
            <v>30</v>
          </cell>
          <cell r="EV157">
            <v>0</v>
          </cell>
          <cell r="EW157">
            <v>0</v>
          </cell>
          <cell r="EX157" t="str">
            <v>P</v>
          </cell>
          <cell r="EY157" t="str">
            <v>Electronic Devices Group</v>
          </cell>
          <cell r="EZ157">
            <v>1</v>
          </cell>
          <cell r="FA157">
            <v>0.74950000000000006</v>
          </cell>
          <cell r="FB157">
            <v>0</v>
          </cell>
          <cell r="FC157">
            <v>0</v>
          </cell>
          <cell r="FD157">
            <v>0</v>
          </cell>
          <cell r="FE157">
            <v>0</v>
          </cell>
          <cell r="FH157">
            <v>4096</v>
          </cell>
          <cell r="FI157">
            <v>-167</v>
          </cell>
          <cell r="FJ157">
            <v>-196</v>
          </cell>
          <cell r="FK157">
            <v>-438</v>
          </cell>
          <cell r="FL157">
            <v>-438</v>
          </cell>
          <cell r="FM157">
            <v>4306</v>
          </cell>
          <cell r="FN157">
            <v>-61</v>
          </cell>
          <cell r="FO157">
            <v>-93</v>
          </cell>
          <cell r="FP157">
            <v>-93</v>
          </cell>
          <cell r="FQ157">
            <v>-93</v>
          </cell>
          <cell r="FR157">
            <v>103</v>
          </cell>
          <cell r="FS157">
            <v>3993</v>
          </cell>
          <cell r="FT157">
            <v>143</v>
          </cell>
          <cell r="FU157">
            <v>4163</v>
          </cell>
        </row>
        <row r="158">
          <cell r="A158" t="str">
            <v>10460</v>
          </cell>
          <cell r="B158" t="str">
            <v>トータリゼ</v>
          </cell>
          <cell r="C158" t="str">
            <v>トータリゼータエンジニアリング(株)</v>
          </cell>
          <cell r="D158" t="str">
            <v>Totalizator Engineering Ltd.</v>
          </cell>
          <cell r="E158">
            <v>611</v>
          </cell>
          <cell r="F158">
            <v>0</v>
          </cell>
          <cell r="G158">
            <v>611</v>
          </cell>
          <cell r="H158">
            <v>0</v>
          </cell>
          <cell r="I158">
            <v>0</v>
          </cell>
          <cell r="J158">
            <v>2390</v>
          </cell>
          <cell r="K158">
            <v>-4</v>
          </cell>
          <cell r="L158">
            <v>0</v>
          </cell>
          <cell r="M158">
            <v>0</v>
          </cell>
          <cell r="N158">
            <v>0</v>
          </cell>
          <cell r="O158">
            <v>0</v>
          </cell>
          <cell r="P158">
            <v>0</v>
          </cell>
          <cell r="Q158">
            <v>17</v>
          </cell>
          <cell r="R158">
            <v>0</v>
          </cell>
          <cell r="S158">
            <v>0</v>
          </cell>
          <cell r="T158">
            <v>0</v>
          </cell>
          <cell r="U158">
            <v>0</v>
          </cell>
          <cell r="V158">
            <v>0</v>
          </cell>
          <cell r="W158">
            <v>736</v>
          </cell>
          <cell r="X158">
            <v>0</v>
          </cell>
          <cell r="Y158">
            <v>0</v>
          </cell>
          <cell r="Z158">
            <v>736</v>
          </cell>
          <cell r="AA158">
            <v>0</v>
          </cell>
          <cell r="AB158">
            <v>0</v>
          </cell>
          <cell r="AC158">
            <v>51</v>
          </cell>
          <cell r="AD158">
            <v>3801</v>
          </cell>
          <cell r="AE158">
            <v>14</v>
          </cell>
          <cell r="AF158">
            <v>0</v>
          </cell>
          <cell r="AG158">
            <v>0</v>
          </cell>
          <cell r="AH158">
            <v>178</v>
          </cell>
          <cell r="AI158">
            <v>0</v>
          </cell>
          <cell r="AJ158">
            <v>0</v>
          </cell>
          <cell r="AK158">
            <v>192</v>
          </cell>
          <cell r="AL158">
            <v>207</v>
          </cell>
          <cell r="AM158">
            <v>0</v>
          </cell>
          <cell r="AN158">
            <v>354</v>
          </cell>
          <cell r="AO158">
            <v>184</v>
          </cell>
          <cell r="AP158">
            <v>0</v>
          </cell>
          <cell r="AQ158">
            <v>0</v>
          </cell>
          <cell r="AR158">
            <v>0</v>
          </cell>
          <cell r="AS158">
            <v>0</v>
          </cell>
          <cell r="AT158">
            <v>0</v>
          </cell>
          <cell r="AU158">
            <v>0</v>
          </cell>
          <cell r="AV158">
            <v>0</v>
          </cell>
          <cell r="AW158">
            <v>97</v>
          </cell>
          <cell r="AX158">
            <v>635</v>
          </cell>
          <cell r="AY158">
            <v>1034</v>
          </cell>
          <cell r="AZ158">
            <v>0</v>
          </cell>
          <cell r="BA158">
            <v>4835</v>
          </cell>
          <cell r="BB158">
            <v>0</v>
          </cell>
          <cell r="BC158">
            <v>1888</v>
          </cell>
          <cell r="BD158">
            <v>0</v>
          </cell>
          <cell r="BE158">
            <v>1888</v>
          </cell>
          <cell r="BF158">
            <v>0</v>
          </cell>
          <cell r="BG158">
            <v>0</v>
          </cell>
          <cell r="BH158">
            <v>0</v>
          </cell>
          <cell r="BI158">
            <v>0</v>
          </cell>
          <cell r="BJ158">
            <v>0</v>
          </cell>
          <cell r="BK158">
            <v>0</v>
          </cell>
          <cell r="BL158">
            <v>30</v>
          </cell>
          <cell r="BM158">
            <v>0</v>
          </cell>
          <cell r="BN158">
            <v>320</v>
          </cell>
          <cell r="BO158">
            <v>290</v>
          </cell>
          <cell r="BP158">
            <v>0</v>
          </cell>
          <cell r="BQ158">
            <v>207</v>
          </cell>
          <cell r="BR158">
            <v>0</v>
          </cell>
          <cell r="BS158">
            <v>0</v>
          </cell>
          <cell r="BT158">
            <v>16</v>
          </cell>
          <cell r="BU158">
            <v>0</v>
          </cell>
          <cell r="BV158">
            <v>1</v>
          </cell>
          <cell r="BW158">
            <v>0</v>
          </cell>
          <cell r="BX158">
            <v>0</v>
          </cell>
          <cell r="BY158">
            <v>0</v>
          </cell>
          <cell r="BZ158">
            <v>0</v>
          </cell>
          <cell r="CA158">
            <v>0</v>
          </cell>
          <cell r="CB158">
            <v>2432</v>
          </cell>
          <cell r="CC158">
            <v>0</v>
          </cell>
          <cell r="CD158">
            <v>0</v>
          </cell>
          <cell r="CE158">
            <v>0</v>
          </cell>
          <cell r="CF158">
            <v>0</v>
          </cell>
          <cell r="CG158">
            <v>0</v>
          </cell>
          <cell r="CH158">
            <v>13</v>
          </cell>
          <cell r="CI158">
            <v>0</v>
          </cell>
          <cell r="CJ158">
            <v>211</v>
          </cell>
          <cell r="CK158">
            <v>20</v>
          </cell>
          <cell r="CL158">
            <v>0</v>
          </cell>
          <cell r="CM158">
            <v>0</v>
          </cell>
          <cell r="CN158">
            <v>0</v>
          </cell>
          <cell r="CO158">
            <v>0</v>
          </cell>
          <cell r="CP158">
            <v>0</v>
          </cell>
          <cell r="CQ158">
            <v>244</v>
          </cell>
          <cell r="CR158">
            <v>2676</v>
          </cell>
          <cell r="CS158">
            <v>0</v>
          </cell>
          <cell r="CT158">
            <v>400</v>
          </cell>
          <cell r="CU158">
            <v>0</v>
          </cell>
          <cell r="CV158">
            <v>100</v>
          </cell>
          <cell r="CW158">
            <v>0</v>
          </cell>
          <cell r="CX158">
            <v>0</v>
          </cell>
          <cell r="CY158">
            <v>0</v>
          </cell>
          <cell r="CZ158">
            <v>0</v>
          </cell>
          <cell r="DA158">
            <v>0</v>
          </cell>
          <cell r="DB158">
            <v>0</v>
          </cell>
          <cell r="DC158">
            <v>0</v>
          </cell>
          <cell r="DD158">
            <v>0</v>
          </cell>
          <cell r="DE158">
            <v>1659</v>
          </cell>
          <cell r="DF158">
            <v>1659</v>
          </cell>
          <cell r="DG158">
            <v>0</v>
          </cell>
          <cell r="DH158">
            <v>2159</v>
          </cell>
          <cell r="DI158">
            <v>4835</v>
          </cell>
          <cell r="DJ158">
            <v>0</v>
          </cell>
          <cell r="DK158">
            <v>0</v>
          </cell>
          <cell r="DL158">
            <v>400</v>
          </cell>
          <cell r="DM158">
            <v>0</v>
          </cell>
          <cell r="DN158">
            <v>100</v>
          </cell>
          <cell r="DO158">
            <v>1659</v>
          </cell>
          <cell r="DP158">
            <v>0</v>
          </cell>
          <cell r="DQ158">
            <v>14</v>
          </cell>
          <cell r="DR158">
            <v>0</v>
          </cell>
          <cell r="DS158">
            <v>0</v>
          </cell>
          <cell r="DT158">
            <v>178</v>
          </cell>
          <cell r="DU158">
            <v>0</v>
          </cell>
          <cell r="DV158">
            <v>144</v>
          </cell>
          <cell r="DW158">
            <v>63</v>
          </cell>
          <cell r="DX158">
            <v>0</v>
          </cell>
          <cell r="DY158">
            <v>0</v>
          </cell>
          <cell r="DZ158">
            <v>0</v>
          </cell>
          <cell r="EA158">
            <v>0</v>
          </cell>
          <cell r="EB158">
            <v>0</v>
          </cell>
          <cell r="EC158">
            <v>0</v>
          </cell>
          <cell r="ED158">
            <v>0</v>
          </cell>
          <cell r="EE158">
            <v>0</v>
          </cell>
          <cell r="EF158">
            <v>0</v>
          </cell>
          <cell r="EG158">
            <v>0</v>
          </cell>
          <cell r="EH158">
            <v>0</v>
          </cell>
          <cell r="EI158">
            <v>0</v>
          </cell>
          <cell r="EJ158">
            <v>0</v>
          </cell>
          <cell r="EK158">
            <v>0</v>
          </cell>
          <cell r="EL158">
            <v>0</v>
          </cell>
          <cell r="EM158">
            <v>0</v>
          </cell>
          <cell r="EN158">
            <v>0</v>
          </cell>
          <cell r="EO158">
            <v>0</v>
          </cell>
          <cell r="EP158">
            <v>0</v>
          </cell>
          <cell r="EQ158">
            <v>0</v>
          </cell>
          <cell r="ER158">
            <v>0</v>
          </cell>
          <cell r="ES158">
            <v>0</v>
          </cell>
          <cell r="ET158">
            <v>0</v>
          </cell>
          <cell r="EU158">
            <v>354</v>
          </cell>
          <cell r="EV158">
            <v>6</v>
          </cell>
          <cell r="EW158">
            <v>178</v>
          </cell>
          <cell r="EX158" t="str">
            <v>N</v>
          </cell>
          <cell r="EY158" t="str">
            <v>System Support Group</v>
          </cell>
          <cell r="EZ158">
            <v>1</v>
          </cell>
          <cell r="FA158">
            <v>0.56230000000000002</v>
          </cell>
          <cell r="FB158">
            <v>0</v>
          </cell>
          <cell r="FC158">
            <v>0</v>
          </cell>
          <cell r="FD158">
            <v>0</v>
          </cell>
          <cell r="FE158">
            <v>0</v>
          </cell>
          <cell r="FH158">
            <v>2672</v>
          </cell>
          <cell r="FI158">
            <v>186</v>
          </cell>
          <cell r="FJ158">
            <v>206</v>
          </cell>
          <cell r="FK158">
            <v>206</v>
          </cell>
          <cell r="FL158">
            <v>117</v>
          </cell>
          <cell r="FM158">
            <v>2029</v>
          </cell>
          <cell r="FN158">
            <v>106</v>
          </cell>
          <cell r="FO158">
            <v>104</v>
          </cell>
          <cell r="FP158">
            <v>104</v>
          </cell>
          <cell r="FQ158">
            <v>62</v>
          </cell>
          <cell r="FR158">
            <v>1397</v>
          </cell>
          <cell r="FS158">
            <v>1275</v>
          </cell>
          <cell r="FT158">
            <v>1651</v>
          </cell>
          <cell r="FU158">
            <v>378</v>
          </cell>
        </row>
        <row r="159">
          <cell r="A159" t="str">
            <v>10540</v>
          </cell>
          <cell r="B159" t="str">
            <v>トラベランス</v>
          </cell>
          <cell r="C159" t="str">
            <v>富士通トラベランス(株)</v>
          </cell>
          <cell r="D159" t="str">
            <v>Fujitsu Travelance Ltd.</v>
          </cell>
          <cell r="E159">
            <v>147</v>
          </cell>
          <cell r="F159">
            <v>0</v>
          </cell>
          <cell r="G159">
            <v>147</v>
          </cell>
          <cell r="H159">
            <v>4834</v>
          </cell>
          <cell r="I159">
            <v>0</v>
          </cell>
          <cell r="J159">
            <v>1230</v>
          </cell>
          <cell r="K159">
            <v>-9</v>
          </cell>
          <cell r="L159">
            <v>0</v>
          </cell>
          <cell r="M159">
            <v>0</v>
          </cell>
          <cell r="N159">
            <v>0</v>
          </cell>
          <cell r="O159">
            <v>0</v>
          </cell>
          <cell r="P159">
            <v>0</v>
          </cell>
          <cell r="Q159">
            <v>0</v>
          </cell>
          <cell r="R159">
            <v>0</v>
          </cell>
          <cell r="S159">
            <v>75</v>
          </cell>
          <cell r="T159">
            <v>75</v>
          </cell>
          <cell r="U159">
            <v>39</v>
          </cell>
          <cell r="V159">
            <v>0</v>
          </cell>
          <cell r="W159">
            <v>0</v>
          </cell>
          <cell r="X159">
            <v>0</v>
          </cell>
          <cell r="Y159">
            <v>0</v>
          </cell>
          <cell r="Z159">
            <v>0</v>
          </cell>
          <cell r="AA159">
            <v>0</v>
          </cell>
          <cell r="AB159">
            <v>0</v>
          </cell>
          <cell r="AC159">
            <v>92</v>
          </cell>
          <cell r="AD159">
            <v>6408</v>
          </cell>
          <cell r="AE159">
            <v>221</v>
          </cell>
          <cell r="AF159">
            <v>0</v>
          </cell>
          <cell r="AG159">
            <v>0</v>
          </cell>
          <cell r="AH159">
            <v>93</v>
          </cell>
          <cell r="AI159">
            <v>14</v>
          </cell>
          <cell r="AJ159">
            <v>0</v>
          </cell>
          <cell r="AK159">
            <v>328</v>
          </cell>
          <cell r="AL159">
            <v>237</v>
          </cell>
          <cell r="AM159">
            <v>0</v>
          </cell>
          <cell r="AN159">
            <v>185</v>
          </cell>
          <cell r="AO159">
            <v>0</v>
          </cell>
          <cell r="AP159">
            <v>360</v>
          </cell>
          <cell r="AQ159">
            <v>0</v>
          </cell>
          <cell r="AR159">
            <v>0</v>
          </cell>
          <cell r="AS159">
            <v>175</v>
          </cell>
          <cell r="AT159">
            <v>-1</v>
          </cell>
          <cell r="AU159">
            <v>0</v>
          </cell>
          <cell r="AV159">
            <v>0</v>
          </cell>
          <cell r="AW159">
            <v>165</v>
          </cell>
          <cell r="AX159">
            <v>884</v>
          </cell>
          <cell r="AY159">
            <v>1449</v>
          </cell>
          <cell r="AZ159">
            <v>0</v>
          </cell>
          <cell r="BA159">
            <v>7857</v>
          </cell>
          <cell r="BB159">
            <v>0</v>
          </cell>
          <cell r="BC159">
            <v>1377</v>
          </cell>
          <cell r="BD159">
            <v>0</v>
          </cell>
          <cell r="BE159">
            <v>1377</v>
          </cell>
          <cell r="BF159">
            <v>0</v>
          </cell>
          <cell r="BG159">
            <v>0</v>
          </cell>
          <cell r="BH159">
            <v>0</v>
          </cell>
          <cell r="BI159">
            <v>0</v>
          </cell>
          <cell r="BJ159">
            <v>0</v>
          </cell>
          <cell r="BK159">
            <v>0</v>
          </cell>
          <cell r="BL159">
            <v>12</v>
          </cell>
          <cell r="BM159">
            <v>0</v>
          </cell>
          <cell r="BN159">
            <v>267</v>
          </cell>
          <cell r="BO159">
            <v>255</v>
          </cell>
          <cell r="BP159">
            <v>0</v>
          </cell>
          <cell r="BQ159">
            <v>64</v>
          </cell>
          <cell r="BR159">
            <v>0</v>
          </cell>
          <cell r="BS159">
            <v>93</v>
          </cell>
          <cell r="BT159">
            <v>746</v>
          </cell>
          <cell r="BU159">
            <v>0</v>
          </cell>
          <cell r="BV159">
            <v>7</v>
          </cell>
          <cell r="BW159">
            <v>0</v>
          </cell>
          <cell r="BX159">
            <v>0</v>
          </cell>
          <cell r="BY159">
            <v>0</v>
          </cell>
          <cell r="BZ159">
            <v>0</v>
          </cell>
          <cell r="CA159">
            <v>0</v>
          </cell>
          <cell r="CB159">
            <v>2554</v>
          </cell>
          <cell r="CC159">
            <v>0</v>
          </cell>
          <cell r="CD159">
            <v>0</v>
          </cell>
          <cell r="CE159">
            <v>0</v>
          </cell>
          <cell r="CF159">
            <v>0</v>
          </cell>
          <cell r="CG159">
            <v>0</v>
          </cell>
          <cell r="CH159">
            <v>0</v>
          </cell>
          <cell r="CI159">
            <v>0</v>
          </cell>
          <cell r="CJ159">
            <v>363</v>
          </cell>
          <cell r="CK159">
            <v>22</v>
          </cell>
          <cell r="CL159">
            <v>0</v>
          </cell>
          <cell r="CM159">
            <v>0</v>
          </cell>
          <cell r="CN159">
            <v>0</v>
          </cell>
          <cell r="CO159">
            <v>0</v>
          </cell>
          <cell r="CP159">
            <v>0</v>
          </cell>
          <cell r="CQ159">
            <v>385</v>
          </cell>
          <cell r="CR159">
            <v>2939</v>
          </cell>
          <cell r="CS159">
            <v>0</v>
          </cell>
          <cell r="CT159">
            <v>310</v>
          </cell>
          <cell r="CU159">
            <v>260</v>
          </cell>
          <cell r="CV159">
            <v>39</v>
          </cell>
          <cell r="CW159">
            <v>0</v>
          </cell>
          <cell r="CX159">
            <v>0</v>
          </cell>
          <cell r="CY159">
            <v>0</v>
          </cell>
          <cell r="CZ159">
            <v>0</v>
          </cell>
          <cell r="DA159">
            <v>0</v>
          </cell>
          <cell r="DB159">
            <v>0</v>
          </cell>
          <cell r="DC159">
            <v>0</v>
          </cell>
          <cell r="DD159">
            <v>0</v>
          </cell>
          <cell r="DE159">
            <v>4354</v>
          </cell>
          <cell r="DF159">
            <v>4354</v>
          </cell>
          <cell r="DG159">
            <v>-45</v>
          </cell>
          <cell r="DH159">
            <v>4918</v>
          </cell>
          <cell r="DI159">
            <v>7857</v>
          </cell>
          <cell r="DJ159">
            <v>0</v>
          </cell>
          <cell r="DK159">
            <v>0</v>
          </cell>
          <cell r="DL159">
            <v>310</v>
          </cell>
          <cell r="DM159">
            <v>260</v>
          </cell>
          <cell r="DN159">
            <v>39</v>
          </cell>
          <cell r="DO159">
            <v>4354</v>
          </cell>
          <cell r="DP159">
            <v>14</v>
          </cell>
          <cell r="DQ159">
            <v>221</v>
          </cell>
          <cell r="DR159">
            <v>0</v>
          </cell>
          <cell r="DS159">
            <v>0</v>
          </cell>
          <cell r="DT159">
            <v>93</v>
          </cell>
          <cell r="DU159">
            <v>0</v>
          </cell>
          <cell r="DV159">
            <v>232</v>
          </cell>
          <cell r="DW159">
            <v>5</v>
          </cell>
          <cell r="DX159">
            <v>0</v>
          </cell>
          <cell r="DY159">
            <v>0</v>
          </cell>
          <cell r="DZ159">
            <v>0</v>
          </cell>
          <cell r="EA159">
            <v>0</v>
          </cell>
          <cell r="EB159">
            <v>0</v>
          </cell>
          <cell r="EC159">
            <v>0</v>
          </cell>
          <cell r="ED159">
            <v>0</v>
          </cell>
          <cell r="EE159">
            <v>0</v>
          </cell>
          <cell r="EF159">
            <v>0</v>
          </cell>
          <cell r="EG159">
            <v>0</v>
          </cell>
          <cell r="EH159">
            <v>0</v>
          </cell>
          <cell r="EI159">
            <v>0</v>
          </cell>
          <cell r="EJ159">
            <v>0</v>
          </cell>
          <cell r="EK159">
            <v>0</v>
          </cell>
          <cell r="EL159">
            <v>0</v>
          </cell>
          <cell r="EM159">
            <v>0</v>
          </cell>
          <cell r="EN159">
            <v>0</v>
          </cell>
          <cell r="EO159">
            <v>0</v>
          </cell>
          <cell r="EP159">
            <v>360</v>
          </cell>
          <cell r="EQ159">
            <v>0</v>
          </cell>
          <cell r="ER159">
            <v>0</v>
          </cell>
          <cell r="ES159">
            <v>0</v>
          </cell>
          <cell r="ET159">
            <v>160</v>
          </cell>
          <cell r="EU159">
            <v>25</v>
          </cell>
          <cell r="EV159">
            <v>0</v>
          </cell>
          <cell r="EW159">
            <v>0</v>
          </cell>
          <cell r="EX159" t="str">
            <v>Y</v>
          </cell>
          <cell r="EY159" t="str">
            <v>Other</v>
          </cell>
          <cell r="EZ159">
            <v>1</v>
          </cell>
          <cell r="FA159">
            <v>1</v>
          </cell>
          <cell r="FB159">
            <v>0</v>
          </cell>
          <cell r="FC159">
            <v>0</v>
          </cell>
          <cell r="FD159">
            <v>0</v>
          </cell>
          <cell r="FE159">
            <v>0</v>
          </cell>
          <cell r="FH159">
            <v>4257</v>
          </cell>
          <cell r="FI159">
            <v>46</v>
          </cell>
          <cell r="FJ159">
            <v>29</v>
          </cell>
          <cell r="FK159">
            <v>29</v>
          </cell>
          <cell r="FL159">
            <v>15</v>
          </cell>
          <cell r="FM159">
            <v>4378</v>
          </cell>
          <cell r="FN159">
            <v>92</v>
          </cell>
          <cell r="FO159">
            <v>77</v>
          </cell>
          <cell r="FP159">
            <v>77</v>
          </cell>
          <cell r="FQ159">
            <v>41</v>
          </cell>
          <cell r="FR159">
            <v>1756</v>
          </cell>
          <cell r="FS159">
            <v>2501</v>
          </cell>
          <cell r="FT159">
            <v>1776</v>
          </cell>
          <cell r="FU159">
            <v>2602</v>
          </cell>
        </row>
        <row r="160">
          <cell r="A160" t="str">
            <v>11950</v>
          </cell>
          <cell r="B160" t="str">
            <v>Ａ　Ｃ　Ｓ</v>
          </cell>
          <cell r="C160" t="str">
            <v>アイ・エーシーエス(株)</v>
          </cell>
          <cell r="D160" t="str">
            <v>i Advanced Communication Systems Ltd.</v>
          </cell>
          <cell r="E160">
            <v>25</v>
          </cell>
          <cell r="F160">
            <v>0</v>
          </cell>
          <cell r="G160">
            <v>25</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25</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25</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cell r="CQ160">
            <v>0</v>
          </cell>
          <cell r="CR160">
            <v>0</v>
          </cell>
          <cell r="CS160">
            <v>0</v>
          </cell>
          <cell r="CT160">
            <v>18</v>
          </cell>
          <cell r="CU160">
            <v>0</v>
          </cell>
          <cell r="CV160">
            <v>5</v>
          </cell>
          <cell r="CW160">
            <v>0</v>
          </cell>
          <cell r="CX160">
            <v>0</v>
          </cell>
          <cell r="CY160">
            <v>0</v>
          </cell>
          <cell r="CZ160">
            <v>0</v>
          </cell>
          <cell r="DA160">
            <v>0</v>
          </cell>
          <cell r="DB160">
            <v>0</v>
          </cell>
          <cell r="DC160">
            <v>0</v>
          </cell>
          <cell r="DD160">
            <v>0</v>
          </cell>
          <cell r="DE160">
            <v>2</v>
          </cell>
          <cell r="DF160">
            <v>2</v>
          </cell>
          <cell r="DG160">
            <v>0</v>
          </cell>
          <cell r="DH160">
            <v>25</v>
          </cell>
          <cell r="DI160">
            <v>25</v>
          </cell>
          <cell r="DJ160">
            <v>0</v>
          </cell>
          <cell r="DK160">
            <v>0</v>
          </cell>
          <cell r="DL160">
            <v>18</v>
          </cell>
          <cell r="DM160">
            <v>0</v>
          </cell>
          <cell r="DN160">
            <v>5</v>
          </cell>
          <cell r="DO160">
            <v>2</v>
          </cell>
          <cell r="DP160">
            <v>0</v>
          </cell>
          <cell r="DQ160">
            <v>0</v>
          </cell>
          <cell r="DR160">
            <v>0</v>
          </cell>
          <cell r="DS160">
            <v>0</v>
          </cell>
          <cell r="DT160">
            <v>0</v>
          </cell>
          <cell r="DU160">
            <v>0</v>
          </cell>
          <cell r="DV160">
            <v>0</v>
          </cell>
          <cell r="DW160">
            <v>0</v>
          </cell>
          <cell r="DX160">
            <v>0</v>
          </cell>
          <cell r="DY160">
            <v>0</v>
          </cell>
          <cell r="DZ160">
            <v>0</v>
          </cell>
          <cell r="EA160">
            <v>0</v>
          </cell>
          <cell r="EB160">
            <v>0</v>
          </cell>
          <cell r="EC160">
            <v>0</v>
          </cell>
          <cell r="ED160">
            <v>0</v>
          </cell>
          <cell r="EE160">
            <v>0</v>
          </cell>
          <cell r="EF160">
            <v>0</v>
          </cell>
          <cell r="EG160">
            <v>0</v>
          </cell>
          <cell r="EH160">
            <v>0</v>
          </cell>
          <cell r="EI160">
            <v>0</v>
          </cell>
          <cell r="EJ160">
            <v>0</v>
          </cell>
          <cell r="EK160">
            <v>0</v>
          </cell>
          <cell r="EL160">
            <v>0</v>
          </cell>
          <cell r="EM160">
            <v>0</v>
          </cell>
          <cell r="EN160">
            <v>0</v>
          </cell>
          <cell r="EO160">
            <v>0</v>
          </cell>
          <cell r="EP160">
            <v>0</v>
          </cell>
          <cell r="EQ160">
            <v>0</v>
          </cell>
          <cell r="ER160">
            <v>0</v>
          </cell>
          <cell r="ES160">
            <v>0</v>
          </cell>
          <cell r="ET160">
            <v>0</v>
          </cell>
          <cell r="EU160">
            <v>0</v>
          </cell>
          <cell r="EV160">
            <v>0</v>
          </cell>
          <cell r="EW160">
            <v>0</v>
          </cell>
          <cell r="EX160" t="str">
            <v>A</v>
          </cell>
          <cell r="EY160" t="str">
            <v>Network Systems Group</v>
          </cell>
          <cell r="EZ160">
            <v>1</v>
          </cell>
          <cell r="FA160">
            <v>0.89339999999999997</v>
          </cell>
          <cell r="FB160">
            <v>0</v>
          </cell>
          <cell r="FC160">
            <v>0</v>
          </cell>
          <cell r="FD160">
            <v>0</v>
          </cell>
          <cell r="FE160">
            <v>0</v>
          </cell>
          <cell r="FH160">
            <v>0</v>
          </cell>
          <cell r="FI160">
            <v>0</v>
          </cell>
          <cell r="FJ160">
            <v>0</v>
          </cell>
          <cell r="FK160">
            <v>0</v>
          </cell>
          <cell r="FL160">
            <v>0</v>
          </cell>
          <cell r="FM160">
            <v>0</v>
          </cell>
          <cell r="FN160">
            <v>0</v>
          </cell>
          <cell r="FO160">
            <v>0</v>
          </cell>
          <cell r="FP160">
            <v>0</v>
          </cell>
          <cell r="FQ160">
            <v>0</v>
          </cell>
          <cell r="FR160">
            <v>0</v>
          </cell>
          <cell r="FS160">
            <v>0</v>
          </cell>
          <cell r="FT160">
            <v>0</v>
          </cell>
          <cell r="FU160">
            <v>0</v>
          </cell>
        </row>
        <row r="161">
          <cell r="A161" t="str">
            <v>12690</v>
          </cell>
          <cell r="B161" t="str">
            <v>FJBS</v>
          </cell>
          <cell r="C161" t="str">
            <v>エフ・ジェイ・ビー・サプライ(株)</v>
          </cell>
          <cell r="D161" t="str">
            <v>FJB Supply Ltd.</v>
          </cell>
          <cell r="E161">
            <v>325</v>
          </cell>
          <cell r="F161">
            <v>0</v>
          </cell>
          <cell r="G161">
            <v>325</v>
          </cell>
          <cell r="H161">
            <v>0</v>
          </cell>
          <cell r="I161">
            <v>244</v>
          </cell>
          <cell r="J161">
            <v>1923</v>
          </cell>
          <cell r="K161">
            <v>-24</v>
          </cell>
          <cell r="L161">
            <v>0</v>
          </cell>
          <cell r="M161">
            <v>0</v>
          </cell>
          <cell r="N161">
            <v>0</v>
          </cell>
          <cell r="O161">
            <v>0</v>
          </cell>
          <cell r="P161">
            <v>0</v>
          </cell>
          <cell r="Q161">
            <v>0</v>
          </cell>
          <cell r="R161">
            <v>0</v>
          </cell>
          <cell r="S161">
            <v>15</v>
          </cell>
          <cell r="T161">
            <v>15</v>
          </cell>
          <cell r="U161">
            <v>5</v>
          </cell>
          <cell r="V161">
            <v>95</v>
          </cell>
          <cell r="W161">
            <v>8</v>
          </cell>
          <cell r="X161">
            <v>0</v>
          </cell>
          <cell r="Y161">
            <v>0</v>
          </cell>
          <cell r="Z161">
            <v>103</v>
          </cell>
          <cell r="AA161">
            <v>0</v>
          </cell>
          <cell r="AB161">
            <v>0</v>
          </cell>
          <cell r="AC161">
            <v>20</v>
          </cell>
          <cell r="AD161">
            <v>2611</v>
          </cell>
          <cell r="AE161">
            <v>3</v>
          </cell>
          <cell r="AF161">
            <v>0</v>
          </cell>
          <cell r="AG161">
            <v>0</v>
          </cell>
          <cell r="AH161">
            <v>6</v>
          </cell>
          <cell r="AI161">
            <v>0</v>
          </cell>
          <cell r="AJ161">
            <v>0</v>
          </cell>
          <cell r="AK161">
            <v>9</v>
          </cell>
          <cell r="AL161">
            <v>4</v>
          </cell>
          <cell r="AM161">
            <v>0</v>
          </cell>
          <cell r="AN161">
            <v>2</v>
          </cell>
          <cell r="AO161">
            <v>0</v>
          </cell>
          <cell r="AP161">
            <v>1</v>
          </cell>
          <cell r="AQ161">
            <v>0</v>
          </cell>
          <cell r="AR161">
            <v>0</v>
          </cell>
          <cell r="AS161">
            <v>27</v>
          </cell>
          <cell r="AT161">
            <v>0</v>
          </cell>
          <cell r="AU161">
            <v>0</v>
          </cell>
          <cell r="AV161">
            <v>0</v>
          </cell>
          <cell r="AW161">
            <v>17</v>
          </cell>
          <cell r="AX161">
            <v>47</v>
          </cell>
          <cell r="AY161">
            <v>60</v>
          </cell>
          <cell r="AZ161">
            <v>0</v>
          </cell>
          <cell r="BA161">
            <v>2671</v>
          </cell>
          <cell r="BB161">
            <v>0</v>
          </cell>
          <cell r="BC161">
            <v>2235</v>
          </cell>
          <cell r="BD161">
            <v>0</v>
          </cell>
          <cell r="BE161">
            <v>2235</v>
          </cell>
          <cell r="BF161">
            <v>0</v>
          </cell>
          <cell r="BG161">
            <v>0</v>
          </cell>
          <cell r="BH161">
            <v>0</v>
          </cell>
          <cell r="BI161">
            <v>0</v>
          </cell>
          <cell r="BJ161">
            <v>0</v>
          </cell>
          <cell r="BK161">
            <v>0</v>
          </cell>
          <cell r="BL161">
            <v>9</v>
          </cell>
          <cell r="BM161">
            <v>0</v>
          </cell>
          <cell r="BN161">
            <v>151</v>
          </cell>
          <cell r="BO161">
            <v>142</v>
          </cell>
          <cell r="BP161">
            <v>0</v>
          </cell>
          <cell r="BQ161">
            <v>15</v>
          </cell>
          <cell r="BR161">
            <v>0</v>
          </cell>
          <cell r="BS161">
            <v>4</v>
          </cell>
          <cell r="BT161">
            <v>7</v>
          </cell>
          <cell r="BU161">
            <v>0</v>
          </cell>
          <cell r="BV161">
            <v>6</v>
          </cell>
          <cell r="BW161">
            <v>0</v>
          </cell>
          <cell r="BX161">
            <v>0</v>
          </cell>
          <cell r="BY161">
            <v>0</v>
          </cell>
          <cell r="BZ161">
            <v>0</v>
          </cell>
          <cell r="CA161">
            <v>0</v>
          </cell>
          <cell r="CB161">
            <v>2418</v>
          </cell>
          <cell r="CC161">
            <v>0</v>
          </cell>
          <cell r="CD161">
            <v>0</v>
          </cell>
          <cell r="CE161">
            <v>0</v>
          </cell>
          <cell r="CF161">
            <v>0</v>
          </cell>
          <cell r="CG161">
            <v>0</v>
          </cell>
          <cell r="CH161">
            <v>0</v>
          </cell>
          <cell r="CI161">
            <v>0</v>
          </cell>
          <cell r="CJ161">
            <v>50</v>
          </cell>
          <cell r="CK161">
            <v>10</v>
          </cell>
          <cell r="CL161">
            <v>0</v>
          </cell>
          <cell r="CM161">
            <v>0</v>
          </cell>
          <cell r="CN161">
            <v>0</v>
          </cell>
          <cell r="CO161">
            <v>0</v>
          </cell>
          <cell r="CP161">
            <v>0</v>
          </cell>
          <cell r="CQ161">
            <v>60</v>
          </cell>
          <cell r="CR161">
            <v>2478</v>
          </cell>
          <cell r="CS161">
            <v>0</v>
          </cell>
          <cell r="CT161">
            <v>70</v>
          </cell>
          <cell r="CU161">
            <v>0</v>
          </cell>
          <cell r="CV161">
            <v>1</v>
          </cell>
          <cell r="CW161">
            <v>0</v>
          </cell>
          <cell r="CX161">
            <v>0</v>
          </cell>
          <cell r="CY161">
            <v>0</v>
          </cell>
          <cell r="CZ161">
            <v>0</v>
          </cell>
          <cell r="DA161">
            <v>0</v>
          </cell>
          <cell r="DB161">
            <v>0</v>
          </cell>
          <cell r="DC161">
            <v>0</v>
          </cell>
          <cell r="DD161">
            <v>0</v>
          </cell>
          <cell r="DE161">
            <v>122</v>
          </cell>
          <cell r="DF161">
            <v>122</v>
          </cell>
          <cell r="DG161">
            <v>0</v>
          </cell>
          <cell r="DH161">
            <v>193</v>
          </cell>
          <cell r="DI161">
            <v>2671</v>
          </cell>
          <cell r="DJ161">
            <v>0</v>
          </cell>
          <cell r="DK161">
            <v>0</v>
          </cell>
          <cell r="DL161">
            <v>70</v>
          </cell>
          <cell r="DM161">
            <v>0</v>
          </cell>
          <cell r="DN161">
            <v>1</v>
          </cell>
          <cell r="DO161">
            <v>122</v>
          </cell>
          <cell r="DP161">
            <v>0</v>
          </cell>
          <cell r="DQ161">
            <v>3</v>
          </cell>
          <cell r="DR161">
            <v>0</v>
          </cell>
          <cell r="DS161">
            <v>0</v>
          </cell>
          <cell r="DT161">
            <v>6</v>
          </cell>
          <cell r="DU161">
            <v>0</v>
          </cell>
          <cell r="DV161">
            <v>0</v>
          </cell>
          <cell r="DW161">
            <v>4</v>
          </cell>
          <cell r="DX161">
            <v>0</v>
          </cell>
          <cell r="DY161">
            <v>0</v>
          </cell>
          <cell r="DZ161">
            <v>0</v>
          </cell>
          <cell r="EA161">
            <v>0</v>
          </cell>
          <cell r="EB161">
            <v>0</v>
          </cell>
          <cell r="EC161">
            <v>0</v>
          </cell>
          <cell r="ED161">
            <v>0</v>
          </cell>
          <cell r="EE161">
            <v>0</v>
          </cell>
          <cell r="EF161">
            <v>0</v>
          </cell>
          <cell r="EG161">
            <v>0</v>
          </cell>
          <cell r="EH161">
            <v>0</v>
          </cell>
          <cell r="EI161">
            <v>0</v>
          </cell>
          <cell r="EJ161">
            <v>0</v>
          </cell>
          <cell r="EK161">
            <v>0</v>
          </cell>
          <cell r="EL161">
            <v>0</v>
          </cell>
          <cell r="EM161">
            <v>0</v>
          </cell>
          <cell r="EN161">
            <v>0</v>
          </cell>
          <cell r="EO161">
            <v>0</v>
          </cell>
          <cell r="EP161">
            <v>1</v>
          </cell>
          <cell r="EQ161">
            <v>0</v>
          </cell>
          <cell r="ER161">
            <v>0</v>
          </cell>
          <cell r="ES161">
            <v>0</v>
          </cell>
          <cell r="ET161">
            <v>0</v>
          </cell>
          <cell r="EU161">
            <v>2</v>
          </cell>
          <cell r="EV161">
            <v>0</v>
          </cell>
          <cell r="EW161">
            <v>0</v>
          </cell>
          <cell r="EX161" t="str">
            <v>T</v>
          </cell>
          <cell r="EY161" t="str">
            <v>Sales</v>
          </cell>
          <cell r="EZ161">
            <v>1</v>
          </cell>
          <cell r="FA161">
            <v>0.52549999999999997</v>
          </cell>
          <cell r="FB161">
            <v>0</v>
          </cell>
          <cell r="FC161">
            <v>0</v>
          </cell>
          <cell r="FD161">
            <v>0</v>
          </cell>
          <cell r="FE161">
            <v>0</v>
          </cell>
          <cell r="FH161">
            <v>2538</v>
          </cell>
          <cell r="FI161">
            <v>-18</v>
          </cell>
          <cell r="FJ161">
            <v>-19</v>
          </cell>
          <cell r="FK161">
            <v>-19</v>
          </cell>
          <cell r="FL161">
            <v>-19</v>
          </cell>
          <cell r="FM161">
            <v>2812</v>
          </cell>
          <cell r="FN161">
            <v>25</v>
          </cell>
          <cell r="FO161">
            <v>25</v>
          </cell>
          <cell r="FP161">
            <v>25</v>
          </cell>
          <cell r="FQ161">
            <v>19</v>
          </cell>
          <cell r="FR161">
            <v>1830</v>
          </cell>
          <cell r="FS161">
            <v>708</v>
          </cell>
          <cell r="FT161">
            <v>1942</v>
          </cell>
          <cell r="FU161">
            <v>870</v>
          </cell>
        </row>
        <row r="162">
          <cell r="A162" t="str">
            <v>13130</v>
          </cell>
          <cell r="B162" t="str">
            <v>ＫＦＨＰ</v>
          </cell>
          <cell r="C162" t="str">
            <v>九州エフ・エイチ・ピー(株)</v>
          </cell>
          <cell r="D162" t="str">
            <v>Kyushu FHP Ltd</v>
          </cell>
          <cell r="E162">
            <v>23</v>
          </cell>
          <cell r="F162">
            <v>0</v>
          </cell>
          <cell r="G162">
            <v>23</v>
          </cell>
          <cell r="H162">
            <v>0</v>
          </cell>
          <cell r="I162">
            <v>0</v>
          </cell>
          <cell r="J162">
            <v>13886</v>
          </cell>
          <cell r="K162">
            <v>0</v>
          </cell>
          <cell r="L162">
            <v>0</v>
          </cell>
          <cell r="M162">
            <v>0</v>
          </cell>
          <cell r="N162">
            <v>0</v>
          </cell>
          <cell r="O162">
            <v>0</v>
          </cell>
          <cell r="P162">
            <v>0</v>
          </cell>
          <cell r="Q162">
            <v>0</v>
          </cell>
          <cell r="R162">
            <v>0</v>
          </cell>
          <cell r="S162">
            <v>102</v>
          </cell>
          <cell r="T162">
            <v>102</v>
          </cell>
          <cell r="U162">
            <v>3</v>
          </cell>
          <cell r="V162">
            <v>0</v>
          </cell>
          <cell r="W162">
            <v>1882</v>
          </cell>
          <cell r="X162">
            <v>1494</v>
          </cell>
          <cell r="Y162">
            <v>356</v>
          </cell>
          <cell r="Z162">
            <v>3732</v>
          </cell>
          <cell r="AA162">
            <v>0</v>
          </cell>
          <cell r="AB162">
            <v>0</v>
          </cell>
          <cell r="AC162">
            <v>0</v>
          </cell>
          <cell r="AD162">
            <v>17746</v>
          </cell>
          <cell r="AE162">
            <v>0</v>
          </cell>
          <cell r="AF162">
            <v>14</v>
          </cell>
          <cell r="AG162">
            <v>0</v>
          </cell>
          <cell r="AH162">
            <v>43</v>
          </cell>
          <cell r="AI162">
            <v>0</v>
          </cell>
          <cell r="AJ162">
            <v>0</v>
          </cell>
          <cell r="AK162">
            <v>57</v>
          </cell>
          <cell r="AL162">
            <v>32</v>
          </cell>
          <cell r="AM162">
            <v>0</v>
          </cell>
          <cell r="AN162">
            <v>0</v>
          </cell>
          <cell r="AO162">
            <v>0</v>
          </cell>
          <cell r="AP162">
            <v>0</v>
          </cell>
          <cell r="AQ162">
            <v>0</v>
          </cell>
          <cell r="AR162">
            <v>0</v>
          </cell>
          <cell r="AS162">
            <v>2</v>
          </cell>
          <cell r="AT162">
            <v>0</v>
          </cell>
          <cell r="AU162">
            <v>0</v>
          </cell>
          <cell r="AV162">
            <v>0</v>
          </cell>
          <cell r="AW162">
            <v>0</v>
          </cell>
          <cell r="AX162">
            <v>2</v>
          </cell>
          <cell r="AY162">
            <v>91</v>
          </cell>
          <cell r="AZ162">
            <v>0</v>
          </cell>
          <cell r="BA162">
            <v>17837</v>
          </cell>
          <cell r="BB162">
            <v>0</v>
          </cell>
          <cell r="BC162">
            <v>13037</v>
          </cell>
          <cell r="BD162">
            <v>11</v>
          </cell>
          <cell r="BE162">
            <v>13026</v>
          </cell>
          <cell r="BF162">
            <v>0</v>
          </cell>
          <cell r="BG162">
            <v>25</v>
          </cell>
          <cell r="BH162">
            <v>25</v>
          </cell>
          <cell r="BI162">
            <v>0</v>
          </cell>
          <cell r="BJ162">
            <v>0</v>
          </cell>
          <cell r="BK162">
            <v>0</v>
          </cell>
          <cell r="BL162">
            <v>0</v>
          </cell>
          <cell r="BM162">
            <v>0</v>
          </cell>
          <cell r="BN162">
            <v>2851</v>
          </cell>
          <cell r="BO162">
            <v>2851</v>
          </cell>
          <cell r="BP162">
            <v>0</v>
          </cell>
          <cell r="BQ162">
            <v>4</v>
          </cell>
          <cell r="BR162">
            <v>0</v>
          </cell>
          <cell r="BS162">
            <v>0</v>
          </cell>
          <cell r="BT162">
            <v>0</v>
          </cell>
          <cell r="BU162">
            <v>8</v>
          </cell>
          <cell r="BV162">
            <v>0</v>
          </cell>
          <cell r="BW162">
            <v>0</v>
          </cell>
          <cell r="BX162">
            <v>0</v>
          </cell>
          <cell r="BY162">
            <v>0</v>
          </cell>
          <cell r="BZ162">
            <v>0</v>
          </cell>
          <cell r="CA162">
            <v>0</v>
          </cell>
          <cell r="CB162">
            <v>15925</v>
          </cell>
          <cell r="CC162">
            <v>0</v>
          </cell>
          <cell r="CD162">
            <v>0</v>
          </cell>
          <cell r="CE162">
            <v>0</v>
          </cell>
          <cell r="CF162">
            <v>0</v>
          </cell>
          <cell r="CG162">
            <v>0</v>
          </cell>
          <cell r="CH162">
            <v>0</v>
          </cell>
          <cell r="CI162">
            <v>0</v>
          </cell>
          <cell r="CJ162">
            <v>540</v>
          </cell>
          <cell r="CK162">
            <v>0</v>
          </cell>
          <cell r="CL162">
            <v>0</v>
          </cell>
          <cell r="CM162">
            <v>0</v>
          </cell>
          <cell r="CN162">
            <v>0</v>
          </cell>
          <cell r="CO162">
            <v>0</v>
          </cell>
          <cell r="CP162">
            <v>0</v>
          </cell>
          <cell r="CQ162">
            <v>540</v>
          </cell>
          <cell r="CR162">
            <v>16465</v>
          </cell>
          <cell r="CS162">
            <v>0</v>
          </cell>
          <cell r="CT162">
            <v>2950</v>
          </cell>
          <cell r="CU162">
            <v>2500</v>
          </cell>
          <cell r="CV162">
            <v>0</v>
          </cell>
          <cell r="CW162">
            <v>0</v>
          </cell>
          <cell r="CX162">
            <v>0</v>
          </cell>
          <cell r="CY162">
            <v>0</v>
          </cell>
          <cell r="CZ162">
            <v>0</v>
          </cell>
          <cell r="DA162">
            <v>0</v>
          </cell>
          <cell r="DB162">
            <v>0</v>
          </cell>
          <cell r="DC162">
            <v>0</v>
          </cell>
          <cell r="DD162">
            <v>0</v>
          </cell>
          <cell r="DE162">
            <v>-4078</v>
          </cell>
          <cell r="DF162">
            <v>-4078</v>
          </cell>
          <cell r="DG162">
            <v>0</v>
          </cell>
          <cell r="DH162">
            <v>1372</v>
          </cell>
          <cell r="DI162">
            <v>17837</v>
          </cell>
          <cell r="DJ162">
            <v>0</v>
          </cell>
          <cell r="DK162">
            <v>0</v>
          </cell>
          <cell r="DL162">
            <v>2950</v>
          </cell>
          <cell r="DM162">
            <v>2500</v>
          </cell>
          <cell r="DN162">
            <v>0</v>
          </cell>
          <cell r="DO162">
            <v>-4078</v>
          </cell>
          <cell r="DP162">
            <v>0</v>
          </cell>
          <cell r="DQ162">
            <v>0</v>
          </cell>
          <cell r="DR162">
            <v>14</v>
          </cell>
          <cell r="DS162">
            <v>0</v>
          </cell>
          <cell r="DT162">
            <v>43</v>
          </cell>
          <cell r="DU162">
            <v>0</v>
          </cell>
          <cell r="DV162">
            <v>0</v>
          </cell>
          <cell r="DW162">
            <v>32</v>
          </cell>
          <cell r="DX162">
            <v>0</v>
          </cell>
          <cell r="DY162">
            <v>0</v>
          </cell>
          <cell r="DZ162">
            <v>0</v>
          </cell>
          <cell r="EA162">
            <v>0</v>
          </cell>
          <cell r="EB162">
            <v>0</v>
          </cell>
          <cell r="EC162">
            <v>0</v>
          </cell>
          <cell r="ED162">
            <v>0</v>
          </cell>
          <cell r="EE162">
            <v>0</v>
          </cell>
          <cell r="EF162">
            <v>0</v>
          </cell>
          <cell r="EG162">
            <v>0</v>
          </cell>
          <cell r="EH162">
            <v>0</v>
          </cell>
          <cell r="EI162">
            <v>25</v>
          </cell>
          <cell r="EJ162">
            <v>0</v>
          </cell>
          <cell r="EK162">
            <v>0</v>
          </cell>
          <cell r="EL162">
            <v>0</v>
          </cell>
          <cell r="EM162">
            <v>0</v>
          </cell>
          <cell r="EN162">
            <v>0</v>
          </cell>
          <cell r="EO162">
            <v>0</v>
          </cell>
          <cell r="EP162">
            <v>0</v>
          </cell>
          <cell r="EQ162">
            <v>0</v>
          </cell>
          <cell r="ER162">
            <v>0</v>
          </cell>
          <cell r="ES162">
            <v>0</v>
          </cell>
          <cell r="ET162">
            <v>0</v>
          </cell>
          <cell r="EU162">
            <v>0</v>
          </cell>
          <cell r="EV162">
            <v>0</v>
          </cell>
          <cell r="EW162">
            <v>0</v>
          </cell>
          <cell r="EX162" t="str">
            <v>P</v>
          </cell>
          <cell r="EY162" t="str">
            <v>Electronic Devices Group</v>
          </cell>
          <cell r="EZ162">
            <v>1</v>
          </cell>
          <cell r="FA162">
            <v>0.5</v>
          </cell>
          <cell r="FB162">
            <v>0</v>
          </cell>
          <cell r="FC162">
            <v>0</v>
          </cell>
          <cell r="FD162">
            <v>0</v>
          </cell>
          <cell r="FE162">
            <v>0</v>
          </cell>
          <cell r="FH162">
            <v>15447</v>
          </cell>
          <cell r="FI162">
            <v>13</v>
          </cell>
          <cell r="FJ162">
            <v>0</v>
          </cell>
          <cell r="FK162">
            <v>0</v>
          </cell>
          <cell r="FL162">
            <v>0</v>
          </cell>
          <cell r="FM162">
            <v>14063</v>
          </cell>
          <cell r="FN162">
            <v>212</v>
          </cell>
          <cell r="FO162">
            <v>0</v>
          </cell>
          <cell r="FP162">
            <v>0</v>
          </cell>
          <cell r="FQ162">
            <v>0</v>
          </cell>
          <cell r="FR162">
            <v>0</v>
          </cell>
          <cell r="FS162">
            <v>15447</v>
          </cell>
          <cell r="FT162">
            <v>0</v>
          </cell>
          <cell r="FU162">
            <v>14063</v>
          </cell>
        </row>
        <row r="163">
          <cell r="A163" t="str">
            <v>13150</v>
          </cell>
          <cell r="B163" t="str">
            <v>東北メディア</v>
          </cell>
          <cell r="C163" t="str">
            <v>東北メディアデバイス㈱</v>
          </cell>
          <cell r="D163" t="str">
            <v>Tohoku Media Devices co. ltd.</v>
          </cell>
          <cell r="E163">
            <v>25</v>
          </cell>
          <cell r="F163">
            <v>0</v>
          </cell>
          <cell r="G163">
            <v>25</v>
          </cell>
          <cell r="H163">
            <v>0</v>
          </cell>
          <cell r="I163">
            <v>0</v>
          </cell>
          <cell r="J163">
            <v>735</v>
          </cell>
          <cell r="K163">
            <v>0</v>
          </cell>
          <cell r="L163">
            <v>0</v>
          </cell>
          <cell r="M163">
            <v>0</v>
          </cell>
          <cell r="N163">
            <v>0</v>
          </cell>
          <cell r="O163">
            <v>0</v>
          </cell>
          <cell r="P163">
            <v>0</v>
          </cell>
          <cell r="Q163">
            <v>0</v>
          </cell>
          <cell r="R163">
            <v>0</v>
          </cell>
          <cell r="S163">
            <v>462</v>
          </cell>
          <cell r="T163">
            <v>462</v>
          </cell>
          <cell r="U163">
            <v>0</v>
          </cell>
          <cell r="V163">
            <v>0</v>
          </cell>
          <cell r="W163">
            <v>351</v>
          </cell>
          <cell r="X163">
            <v>26</v>
          </cell>
          <cell r="Y163">
            <v>13</v>
          </cell>
          <cell r="Z163">
            <v>390</v>
          </cell>
          <cell r="AA163">
            <v>0</v>
          </cell>
          <cell r="AB163">
            <v>0</v>
          </cell>
          <cell r="AC163">
            <v>0</v>
          </cell>
          <cell r="AD163">
            <v>1612</v>
          </cell>
          <cell r="AE163">
            <v>1869</v>
          </cell>
          <cell r="AF163">
            <v>1976</v>
          </cell>
          <cell r="AG163">
            <v>0</v>
          </cell>
          <cell r="AH163">
            <v>117</v>
          </cell>
          <cell r="AI163">
            <v>102</v>
          </cell>
          <cell r="AJ163">
            <v>1</v>
          </cell>
          <cell r="AK163">
            <v>4065</v>
          </cell>
          <cell r="AL163">
            <v>27</v>
          </cell>
          <cell r="AM163">
            <v>0</v>
          </cell>
          <cell r="AN163">
            <v>0</v>
          </cell>
          <cell r="AO163">
            <v>0</v>
          </cell>
          <cell r="AP163">
            <v>0</v>
          </cell>
          <cell r="AQ163">
            <v>0</v>
          </cell>
          <cell r="AR163">
            <v>0</v>
          </cell>
          <cell r="AS163">
            <v>6</v>
          </cell>
          <cell r="AT163">
            <v>0</v>
          </cell>
          <cell r="AU163">
            <v>0</v>
          </cell>
          <cell r="AV163">
            <v>0</v>
          </cell>
          <cell r="AW163">
            <v>0</v>
          </cell>
          <cell r="AX163">
            <v>6</v>
          </cell>
          <cell r="AY163">
            <v>4098</v>
          </cell>
          <cell r="AZ163">
            <v>0</v>
          </cell>
          <cell r="BA163">
            <v>5710</v>
          </cell>
          <cell r="BB163">
            <v>0</v>
          </cell>
          <cell r="BC163">
            <v>941</v>
          </cell>
          <cell r="BD163">
            <v>90</v>
          </cell>
          <cell r="BE163">
            <v>851</v>
          </cell>
          <cell r="BF163">
            <v>0</v>
          </cell>
          <cell r="BG163">
            <v>0</v>
          </cell>
          <cell r="BH163">
            <v>0</v>
          </cell>
          <cell r="BI163">
            <v>0</v>
          </cell>
          <cell r="BJ163">
            <v>0</v>
          </cell>
          <cell r="BK163">
            <v>0</v>
          </cell>
          <cell r="BL163">
            <v>162</v>
          </cell>
          <cell r="BM163">
            <v>0</v>
          </cell>
          <cell r="BN163">
            <v>1008</v>
          </cell>
          <cell r="BO163">
            <v>846</v>
          </cell>
          <cell r="BP163">
            <v>0</v>
          </cell>
          <cell r="BQ163">
            <v>0</v>
          </cell>
          <cell r="BR163">
            <v>0</v>
          </cell>
          <cell r="BS163">
            <v>0</v>
          </cell>
          <cell r="BT163">
            <v>68</v>
          </cell>
          <cell r="BU163">
            <v>0</v>
          </cell>
          <cell r="BV163">
            <v>0</v>
          </cell>
          <cell r="BW163">
            <v>0</v>
          </cell>
          <cell r="BX163">
            <v>0</v>
          </cell>
          <cell r="BY163">
            <v>0</v>
          </cell>
          <cell r="BZ163">
            <v>0</v>
          </cell>
          <cell r="CA163">
            <v>0</v>
          </cell>
          <cell r="CB163">
            <v>2017</v>
          </cell>
          <cell r="CC163">
            <v>0</v>
          </cell>
          <cell r="CD163">
            <v>3845</v>
          </cell>
          <cell r="CE163">
            <v>0</v>
          </cell>
          <cell r="CF163">
            <v>0</v>
          </cell>
          <cell r="CG163">
            <v>0</v>
          </cell>
          <cell r="CH163">
            <v>0</v>
          </cell>
          <cell r="CI163">
            <v>0</v>
          </cell>
          <cell r="CJ163">
            <v>1021</v>
          </cell>
          <cell r="CK163">
            <v>0</v>
          </cell>
          <cell r="CL163">
            <v>0</v>
          </cell>
          <cell r="CM163">
            <v>0</v>
          </cell>
          <cell r="CN163">
            <v>0</v>
          </cell>
          <cell r="CO163">
            <v>0</v>
          </cell>
          <cell r="CP163">
            <v>0</v>
          </cell>
          <cell r="CQ163">
            <v>4866</v>
          </cell>
          <cell r="CR163">
            <v>6883</v>
          </cell>
          <cell r="CS163">
            <v>0</v>
          </cell>
          <cell r="CT163">
            <v>46</v>
          </cell>
          <cell r="CU163">
            <v>0</v>
          </cell>
          <cell r="CV163">
            <v>0</v>
          </cell>
          <cell r="CW163">
            <v>0</v>
          </cell>
          <cell r="CX163">
            <v>0</v>
          </cell>
          <cell r="CY163">
            <v>0</v>
          </cell>
          <cell r="CZ163">
            <v>0</v>
          </cell>
          <cell r="DA163">
            <v>0</v>
          </cell>
          <cell r="DB163">
            <v>0</v>
          </cell>
          <cell r="DC163">
            <v>0</v>
          </cell>
          <cell r="DD163">
            <v>0</v>
          </cell>
          <cell r="DE163">
            <v>-1219</v>
          </cell>
          <cell r="DF163">
            <v>-1219</v>
          </cell>
          <cell r="DG163">
            <v>0</v>
          </cell>
          <cell r="DH163">
            <v>-1173</v>
          </cell>
          <cell r="DI163">
            <v>5710</v>
          </cell>
          <cell r="DJ163">
            <v>0</v>
          </cell>
          <cell r="DK163">
            <v>0</v>
          </cell>
          <cell r="DL163">
            <v>46</v>
          </cell>
          <cell r="DM163">
            <v>0</v>
          </cell>
          <cell r="DN163">
            <v>0</v>
          </cell>
          <cell r="DO163">
            <v>-1219</v>
          </cell>
          <cell r="DP163">
            <v>102</v>
          </cell>
          <cell r="DQ163">
            <v>1869</v>
          </cell>
          <cell r="DR163">
            <v>1976</v>
          </cell>
          <cell r="DS163">
            <v>0</v>
          </cell>
          <cell r="DT163">
            <v>117</v>
          </cell>
          <cell r="DU163">
            <v>1</v>
          </cell>
          <cell r="DV163">
            <v>24</v>
          </cell>
          <cell r="DW163">
            <v>3</v>
          </cell>
          <cell r="DX163">
            <v>0</v>
          </cell>
          <cell r="DY163">
            <v>0</v>
          </cell>
          <cell r="DZ163">
            <v>0</v>
          </cell>
          <cell r="EA163">
            <v>0</v>
          </cell>
          <cell r="EB163">
            <v>0</v>
          </cell>
          <cell r="EC163">
            <v>0</v>
          </cell>
          <cell r="ED163">
            <v>0</v>
          </cell>
          <cell r="EE163">
            <v>0</v>
          </cell>
          <cell r="EF163">
            <v>0</v>
          </cell>
          <cell r="EG163">
            <v>0</v>
          </cell>
          <cell r="EH163">
            <v>0</v>
          </cell>
          <cell r="EI163">
            <v>0</v>
          </cell>
          <cell r="EJ163">
            <v>0</v>
          </cell>
          <cell r="EK163">
            <v>3264</v>
          </cell>
          <cell r="EL163">
            <v>581</v>
          </cell>
          <cell r="EM163">
            <v>0</v>
          </cell>
          <cell r="EN163">
            <v>0</v>
          </cell>
          <cell r="EO163">
            <v>0</v>
          </cell>
          <cell r="EP163">
            <v>0</v>
          </cell>
          <cell r="EQ163">
            <v>0</v>
          </cell>
          <cell r="ER163">
            <v>0</v>
          </cell>
          <cell r="ES163">
            <v>0</v>
          </cell>
          <cell r="ET163">
            <v>0</v>
          </cell>
          <cell r="EU163">
            <v>0</v>
          </cell>
          <cell r="EV163">
            <v>0</v>
          </cell>
          <cell r="EW163">
            <v>0</v>
          </cell>
          <cell r="EX163" t="str">
            <v>P</v>
          </cell>
          <cell r="EY163" t="str">
            <v>Electronic Devices Group</v>
          </cell>
          <cell r="EZ163">
            <v>1</v>
          </cell>
          <cell r="FA163">
            <v>1</v>
          </cell>
          <cell r="FB163">
            <v>0</v>
          </cell>
          <cell r="FC163">
            <v>0</v>
          </cell>
          <cell r="FD163">
            <v>0</v>
          </cell>
          <cell r="FE163">
            <v>0</v>
          </cell>
          <cell r="FH163">
            <v>2698</v>
          </cell>
          <cell r="FI163">
            <v>182</v>
          </cell>
          <cell r="FJ163">
            <v>135</v>
          </cell>
          <cell r="FK163">
            <v>72</v>
          </cell>
          <cell r="FL163">
            <v>72</v>
          </cell>
          <cell r="FM163">
            <v>2866</v>
          </cell>
          <cell r="FN163">
            <v>176</v>
          </cell>
          <cell r="FO163">
            <v>132</v>
          </cell>
          <cell r="FP163">
            <v>99</v>
          </cell>
          <cell r="FQ163">
            <v>99</v>
          </cell>
          <cell r="FR163">
            <v>0</v>
          </cell>
          <cell r="FS163">
            <v>2698</v>
          </cell>
          <cell r="FT163">
            <v>0</v>
          </cell>
          <cell r="FU163">
            <v>2866</v>
          </cell>
        </row>
        <row r="164">
          <cell r="A164" t="str">
            <v>20010</v>
          </cell>
          <cell r="B164" t="str">
            <v>F A I</v>
          </cell>
          <cell r="C164" t="str">
            <v xml:space="preserve">FUJITSU AMERICA, INC. </v>
          </cell>
          <cell r="D164" t="str">
            <v xml:space="preserve">FUJITSU AMERICA, INC. </v>
          </cell>
          <cell r="E164">
            <v>29524.799999999999</v>
          </cell>
          <cell r="F164">
            <v>0</v>
          </cell>
          <cell r="G164">
            <v>29524.799999999999</v>
          </cell>
          <cell r="H164">
            <v>0</v>
          </cell>
          <cell r="I164">
            <v>0</v>
          </cell>
          <cell r="J164">
            <v>24369</v>
          </cell>
          <cell r="K164">
            <v>-49</v>
          </cell>
          <cell r="L164">
            <v>0</v>
          </cell>
          <cell r="M164">
            <v>0</v>
          </cell>
          <cell r="N164">
            <v>0</v>
          </cell>
          <cell r="O164">
            <v>0</v>
          </cell>
          <cell r="P164">
            <v>0</v>
          </cell>
          <cell r="Q164">
            <v>0</v>
          </cell>
          <cell r="R164">
            <v>0</v>
          </cell>
          <cell r="S164">
            <v>1713.9</v>
          </cell>
          <cell r="T164">
            <v>1713.9</v>
          </cell>
          <cell r="U164">
            <v>0</v>
          </cell>
          <cell r="V164">
            <v>0</v>
          </cell>
          <cell r="W164">
            <v>0</v>
          </cell>
          <cell r="X164">
            <v>0</v>
          </cell>
          <cell r="Y164">
            <v>0</v>
          </cell>
          <cell r="Z164">
            <v>0</v>
          </cell>
          <cell r="AA164">
            <v>0</v>
          </cell>
          <cell r="AB164">
            <v>0</v>
          </cell>
          <cell r="AC164">
            <v>211</v>
          </cell>
          <cell r="AD164">
            <v>55769.7</v>
          </cell>
          <cell r="AE164">
            <v>0</v>
          </cell>
          <cell r="AF164">
            <v>433</v>
          </cell>
          <cell r="AG164">
            <v>0</v>
          </cell>
          <cell r="AH164">
            <v>3084.8</v>
          </cell>
          <cell r="AI164">
            <v>0</v>
          </cell>
          <cell r="AJ164">
            <v>0</v>
          </cell>
          <cell r="AK164">
            <v>3517.8</v>
          </cell>
          <cell r="AL164">
            <v>0</v>
          </cell>
          <cell r="AM164">
            <v>0</v>
          </cell>
          <cell r="AN164">
            <v>333776.5</v>
          </cell>
          <cell r="AO164">
            <v>0</v>
          </cell>
          <cell r="AP164">
            <v>544.20000000000005</v>
          </cell>
          <cell r="AQ164">
            <v>0</v>
          </cell>
          <cell r="AR164">
            <v>0</v>
          </cell>
          <cell r="AS164">
            <v>0</v>
          </cell>
          <cell r="AT164">
            <v>0</v>
          </cell>
          <cell r="AU164">
            <v>0</v>
          </cell>
          <cell r="AV164">
            <v>0</v>
          </cell>
          <cell r="AW164">
            <v>947</v>
          </cell>
          <cell r="AX164">
            <v>335267.7</v>
          </cell>
          <cell r="AY164">
            <v>338785.5</v>
          </cell>
          <cell r="AZ164">
            <v>0</v>
          </cell>
          <cell r="BA164">
            <v>394555.2</v>
          </cell>
          <cell r="BB164">
            <v>0</v>
          </cell>
          <cell r="BC164">
            <v>7420</v>
          </cell>
          <cell r="BD164">
            <v>0</v>
          </cell>
          <cell r="BE164">
            <v>7420</v>
          </cell>
          <cell r="BF164">
            <v>0</v>
          </cell>
          <cell r="BG164">
            <v>0</v>
          </cell>
          <cell r="BH164">
            <v>0</v>
          </cell>
          <cell r="BI164">
            <v>0</v>
          </cell>
          <cell r="BJ164">
            <v>0</v>
          </cell>
          <cell r="BK164">
            <v>0</v>
          </cell>
          <cell r="BL164">
            <v>0</v>
          </cell>
          <cell r="BM164">
            <v>0</v>
          </cell>
          <cell r="BN164">
            <v>8614</v>
          </cell>
          <cell r="BO164">
            <v>8614</v>
          </cell>
          <cell r="BP164">
            <v>0</v>
          </cell>
          <cell r="BQ164">
            <v>14136</v>
          </cell>
          <cell r="BR164">
            <v>0</v>
          </cell>
          <cell r="BS164">
            <v>0</v>
          </cell>
          <cell r="BT164">
            <v>0</v>
          </cell>
          <cell r="BU164">
            <v>0</v>
          </cell>
          <cell r="BV164">
            <v>0</v>
          </cell>
          <cell r="BW164">
            <v>0</v>
          </cell>
          <cell r="BX164">
            <v>0</v>
          </cell>
          <cell r="BY164">
            <v>0</v>
          </cell>
          <cell r="BZ164">
            <v>0</v>
          </cell>
          <cell r="CA164">
            <v>0</v>
          </cell>
          <cell r="CB164">
            <v>30170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30170</v>
          </cell>
          <cell r="CS164">
            <v>0</v>
          </cell>
          <cell r="CT164">
            <v>487486</v>
          </cell>
          <cell r="CU164">
            <v>0</v>
          </cell>
          <cell r="CV164">
            <v>0</v>
          </cell>
          <cell r="CW164">
            <v>0</v>
          </cell>
          <cell r="CX164">
            <v>0</v>
          </cell>
          <cell r="CY164">
            <v>0</v>
          </cell>
          <cell r="CZ164">
            <v>0</v>
          </cell>
          <cell r="DA164">
            <v>0</v>
          </cell>
          <cell r="DB164">
            <v>0</v>
          </cell>
          <cell r="DC164">
            <v>0</v>
          </cell>
          <cell r="DD164">
            <v>0</v>
          </cell>
          <cell r="DE164">
            <v>-123100</v>
          </cell>
          <cell r="DF164">
            <v>-123100</v>
          </cell>
          <cell r="DG164">
            <v>0</v>
          </cell>
          <cell r="DH164">
            <v>364386</v>
          </cell>
          <cell r="DI164">
            <v>394556</v>
          </cell>
          <cell r="DJ164">
            <v>0</v>
          </cell>
          <cell r="DK164">
            <v>0</v>
          </cell>
          <cell r="DL164">
            <v>487486</v>
          </cell>
          <cell r="DM164">
            <v>0</v>
          </cell>
          <cell r="DN164">
            <v>0</v>
          </cell>
          <cell r="DO164">
            <v>-123099.992</v>
          </cell>
          <cell r="DP164">
            <v>0</v>
          </cell>
          <cell r="DQ164">
            <v>0</v>
          </cell>
          <cell r="DR164">
            <v>433</v>
          </cell>
          <cell r="DS164">
            <v>0</v>
          </cell>
          <cell r="DT164">
            <v>3085.2</v>
          </cell>
          <cell r="DU164">
            <v>0</v>
          </cell>
          <cell r="DV164">
            <v>0</v>
          </cell>
          <cell r="DW164">
            <v>0</v>
          </cell>
          <cell r="DX164">
            <v>0</v>
          </cell>
          <cell r="DY164">
            <v>0</v>
          </cell>
          <cell r="DZ164">
            <v>0</v>
          </cell>
          <cell r="EA164">
            <v>0</v>
          </cell>
          <cell r="EB164">
            <v>0</v>
          </cell>
          <cell r="EC164">
            <v>0</v>
          </cell>
          <cell r="ED164">
            <v>0</v>
          </cell>
          <cell r="EE164">
            <v>0</v>
          </cell>
          <cell r="EF164">
            <v>0</v>
          </cell>
          <cell r="EG164">
            <v>0</v>
          </cell>
          <cell r="EH164">
            <v>0</v>
          </cell>
          <cell r="EI164">
            <v>0</v>
          </cell>
          <cell r="EJ164">
            <v>0</v>
          </cell>
          <cell r="EK164">
            <v>0</v>
          </cell>
          <cell r="EL164">
            <v>0</v>
          </cell>
          <cell r="EM164">
            <v>0</v>
          </cell>
          <cell r="EN164">
            <v>0</v>
          </cell>
          <cell r="EO164">
            <v>0</v>
          </cell>
          <cell r="EP164">
            <v>544.1</v>
          </cell>
          <cell r="EQ164">
            <v>9.6</v>
          </cell>
          <cell r="ER164">
            <v>0</v>
          </cell>
          <cell r="ES164">
            <v>0</v>
          </cell>
          <cell r="ET164">
            <v>332830</v>
          </cell>
          <cell r="EU164">
            <v>945.846</v>
          </cell>
          <cell r="EV164">
            <v>0</v>
          </cell>
          <cell r="EW164">
            <v>0</v>
          </cell>
          <cell r="EX164" t="str">
            <v>T</v>
          </cell>
          <cell r="EY164" t="str">
            <v>Sales</v>
          </cell>
          <cell r="EZ164">
            <v>1</v>
          </cell>
          <cell r="FA164">
            <v>1</v>
          </cell>
          <cell r="FB164">
            <v>0</v>
          </cell>
          <cell r="FC164">
            <v>0</v>
          </cell>
          <cell r="FD164">
            <v>0</v>
          </cell>
          <cell r="FE164">
            <v>0</v>
          </cell>
          <cell r="FH164">
            <v>10368</v>
          </cell>
          <cell r="FI164">
            <v>490.29999999999563</v>
          </cell>
          <cell r="FJ164">
            <v>540.79999999999563</v>
          </cell>
          <cell r="FK164">
            <v>540.79999999999563</v>
          </cell>
          <cell r="FL164">
            <v>540.79999999999563</v>
          </cell>
          <cell r="FM164">
            <v>11681</v>
          </cell>
          <cell r="FN164">
            <v>650</v>
          </cell>
          <cell r="FO164">
            <v>702.9</v>
          </cell>
          <cell r="FP164">
            <v>702.9</v>
          </cell>
          <cell r="FQ164">
            <v>672.9</v>
          </cell>
          <cell r="FR164">
            <v>2365</v>
          </cell>
          <cell r="FS164">
            <v>8003</v>
          </cell>
          <cell r="FT164">
            <v>1157</v>
          </cell>
          <cell r="FU164">
            <v>10524</v>
          </cell>
        </row>
        <row r="165">
          <cell r="A165" t="str">
            <v>20020</v>
          </cell>
          <cell r="B165" t="str">
            <v>F A L</v>
          </cell>
          <cell r="C165" t="str">
            <v>FUJITSU AUSTRALIA LTD. GROUP</v>
          </cell>
          <cell r="D165" t="str">
            <v>FUJITSU AUSTRALIA LTD. GROUP</v>
          </cell>
          <cell r="E165">
            <v>18804</v>
          </cell>
          <cell r="F165">
            <v>0</v>
          </cell>
          <cell r="G165">
            <v>18804</v>
          </cell>
          <cell r="H165">
            <v>0</v>
          </cell>
          <cell r="I165">
            <v>0</v>
          </cell>
          <cell r="J165">
            <v>90079</v>
          </cell>
          <cell r="K165">
            <v>-2706</v>
          </cell>
          <cell r="L165">
            <v>0</v>
          </cell>
          <cell r="M165">
            <v>0</v>
          </cell>
          <cell r="N165">
            <v>0</v>
          </cell>
          <cell r="O165">
            <v>0</v>
          </cell>
          <cell r="P165">
            <v>0</v>
          </cell>
          <cell r="Q165">
            <v>42</v>
          </cell>
          <cell r="R165">
            <v>0</v>
          </cell>
          <cell r="S165">
            <v>10719</v>
          </cell>
          <cell r="T165">
            <v>10719</v>
          </cell>
          <cell r="U165">
            <v>0</v>
          </cell>
          <cell r="V165">
            <v>24910</v>
          </cell>
          <cell r="W165">
            <v>16667</v>
          </cell>
          <cell r="X165">
            <v>0</v>
          </cell>
          <cell r="Y165">
            <v>26489</v>
          </cell>
          <cell r="Z165">
            <v>68066</v>
          </cell>
          <cell r="AA165">
            <v>0</v>
          </cell>
          <cell r="AB165">
            <v>0</v>
          </cell>
          <cell r="AC165">
            <v>0</v>
          </cell>
          <cell r="AD165">
            <v>185004</v>
          </cell>
          <cell r="AE165">
            <v>1418</v>
          </cell>
          <cell r="AF165">
            <v>11930</v>
          </cell>
          <cell r="AG165">
            <v>0</v>
          </cell>
          <cell r="AH165">
            <v>1192</v>
          </cell>
          <cell r="AI165">
            <v>0</v>
          </cell>
          <cell r="AJ165">
            <v>5182</v>
          </cell>
          <cell r="AK165">
            <v>19722</v>
          </cell>
          <cell r="AL165">
            <v>3579</v>
          </cell>
          <cell r="AM165">
            <v>1492</v>
          </cell>
          <cell r="AN165">
            <v>13513</v>
          </cell>
          <cell r="AO165">
            <v>0</v>
          </cell>
          <cell r="AP165">
            <v>0</v>
          </cell>
          <cell r="AQ165">
            <v>0</v>
          </cell>
          <cell r="AR165">
            <v>0</v>
          </cell>
          <cell r="AS165">
            <v>0</v>
          </cell>
          <cell r="AT165">
            <v>0</v>
          </cell>
          <cell r="AU165">
            <v>0</v>
          </cell>
          <cell r="AV165">
            <v>0</v>
          </cell>
          <cell r="AW165">
            <v>0</v>
          </cell>
          <cell r="AX165">
            <v>13513</v>
          </cell>
          <cell r="AY165">
            <v>38306</v>
          </cell>
          <cell r="AZ165">
            <v>1278</v>
          </cell>
          <cell r="BA165">
            <v>224588</v>
          </cell>
          <cell r="BB165">
            <v>0</v>
          </cell>
          <cell r="BC165">
            <v>30042</v>
          </cell>
          <cell r="BD165">
            <v>0</v>
          </cell>
          <cell r="BE165">
            <v>30042</v>
          </cell>
          <cell r="BF165">
            <v>0</v>
          </cell>
          <cell r="BG165">
            <v>41000</v>
          </cell>
          <cell r="BH165">
            <v>41000</v>
          </cell>
          <cell r="BI165">
            <v>0</v>
          </cell>
          <cell r="BJ165">
            <v>0</v>
          </cell>
          <cell r="BK165">
            <v>0</v>
          </cell>
          <cell r="BL165">
            <v>0</v>
          </cell>
          <cell r="BM165">
            <v>0</v>
          </cell>
          <cell r="BN165">
            <v>52866</v>
          </cell>
          <cell r="BO165">
            <v>52866</v>
          </cell>
          <cell r="BP165">
            <v>0</v>
          </cell>
          <cell r="BQ165">
            <v>0</v>
          </cell>
          <cell r="BR165">
            <v>0</v>
          </cell>
          <cell r="BS165">
            <v>22283</v>
          </cell>
          <cell r="BT165">
            <v>0</v>
          </cell>
          <cell r="BU165">
            <v>0</v>
          </cell>
          <cell r="BV165">
            <v>0</v>
          </cell>
          <cell r="BW165">
            <v>0</v>
          </cell>
          <cell r="BX165">
            <v>22148</v>
          </cell>
          <cell r="BY165">
            <v>0</v>
          </cell>
          <cell r="BZ165">
            <v>0</v>
          </cell>
          <cell r="CA165">
            <v>0</v>
          </cell>
          <cell r="CB165">
            <v>168339</v>
          </cell>
          <cell r="CC165">
            <v>0</v>
          </cell>
          <cell r="CD165">
            <v>0</v>
          </cell>
          <cell r="CE165">
            <v>3012</v>
          </cell>
          <cell r="CF165">
            <v>0</v>
          </cell>
          <cell r="CG165">
            <v>3012</v>
          </cell>
          <cell r="CH165">
            <v>0</v>
          </cell>
          <cell r="CI165">
            <v>0</v>
          </cell>
          <cell r="CJ165">
            <v>0</v>
          </cell>
          <cell r="CK165">
            <v>0</v>
          </cell>
          <cell r="CL165">
            <v>0</v>
          </cell>
          <cell r="CM165">
            <v>0</v>
          </cell>
          <cell r="CN165">
            <v>0</v>
          </cell>
          <cell r="CO165">
            <v>0</v>
          </cell>
          <cell r="CP165">
            <v>0</v>
          </cell>
          <cell r="CQ165">
            <v>3012</v>
          </cell>
          <cell r="CR165">
            <v>171351</v>
          </cell>
          <cell r="CS165">
            <v>0</v>
          </cell>
          <cell r="CT165">
            <v>26289</v>
          </cell>
          <cell r="CU165">
            <v>767</v>
          </cell>
          <cell r="CV165">
            <v>0</v>
          </cell>
          <cell r="CW165">
            <v>0</v>
          </cell>
          <cell r="CX165">
            <v>0</v>
          </cell>
          <cell r="CY165">
            <v>0</v>
          </cell>
          <cell r="CZ165">
            <v>0</v>
          </cell>
          <cell r="DA165">
            <v>0</v>
          </cell>
          <cell r="DB165">
            <v>0</v>
          </cell>
          <cell r="DC165">
            <v>0</v>
          </cell>
          <cell r="DD165">
            <v>0</v>
          </cell>
          <cell r="DE165">
            <v>26181</v>
          </cell>
          <cell r="DF165">
            <v>26181</v>
          </cell>
          <cell r="DG165">
            <v>0</v>
          </cell>
          <cell r="DH165">
            <v>53237</v>
          </cell>
          <cell r="DI165">
            <v>224588</v>
          </cell>
          <cell r="DJ165">
            <v>0</v>
          </cell>
          <cell r="DK165">
            <v>0</v>
          </cell>
          <cell r="DL165">
            <v>26289</v>
          </cell>
          <cell r="DM165">
            <v>767</v>
          </cell>
          <cell r="DN165">
            <v>0</v>
          </cell>
          <cell r="DO165">
            <v>26181.000000000116</v>
          </cell>
          <cell r="DP165">
            <v>0</v>
          </cell>
          <cell r="DQ165">
            <v>1418</v>
          </cell>
          <cell r="DR165">
            <v>11930</v>
          </cell>
          <cell r="DS165">
            <v>0</v>
          </cell>
          <cell r="DT165">
            <v>1192</v>
          </cell>
          <cell r="DU165">
            <v>5182</v>
          </cell>
          <cell r="DV165">
            <v>3579</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cell r="EJ165">
            <v>41000</v>
          </cell>
          <cell r="EK165">
            <v>0</v>
          </cell>
          <cell r="EL165">
            <v>0</v>
          </cell>
          <cell r="EM165">
            <v>0</v>
          </cell>
          <cell r="EN165">
            <v>0</v>
          </cell>
          <cell r="EO165">
            <v>0</v>
          </cell>
          <cell r="EP165">
            <v>0</v>
          </cell>
          <cell r="EQ165">
            <v>0</v>
          </cell>
          <cell r="ER165">
            <v>0</v>
          </cell>
          <cell r="ES165">
            <v>0</v>
          </cell>
          <cell r="ET165">
            <v>0</v>
          </cell>
          <cell r="EU165">
            <v>13513</v>
          </cell>
          <cell r="EV165">
            <v>0</v>
          </cell>
          <cell r="EW165">
            <v>0</v>
          </cell>
          <cell r="EX165" t="str">
            <v>T</v>
          </cell>
          <cell r="EY165" t="str">
            <v>Sales</v>
          </cell>
          <cell r="EZ165">
            <v>1</v>
          </cell>
          <cell r="FA165">
            <v>1</v>
          </cell>
          <cell r="FB165">
            <v>0</v>
          </cell>
          <cell r="FC165">
            <v>0</v>
          </cell>
          <cell r="FD165">
            <v>0</v>
          </cell>
          <cell r="FE165">
            <v>0</v>
          </cell>
          <cell r="FH165">
            <v>121513</v>
          </cell>
          <cell r="FI165">
            <v>1526</v>
          </cell>
          <cell r="FJ165">
            <v>697</v>
          </cell>
          <cell r="FK165">
            <v>697</v>
          </cell>
          <cell r="FL165">
            <v>697</v>
          </cell>
          <cell r="FM165">
            <v>141368</v>
          </cell>
          <cell r="FN165">
            <v>3131</v>
          </cell>
          <cell r="FO165">
            <v>2345</v>
          </cell>
          <cell r="FP165">
            <v>2345</v>
          </cell>
          <cell r="FQ165">
            <v>2245</v>
          </cell>
          <cell r="FR165">
            <v>117113</v>
          </cell>
          <cell r="FS165">
            <v>4400</v>
          </cell>
          <cell r="FT165">
            <v>136968</v>
          </cell>
          <cell r="FU165">
            <v>4400</v>
          </cell>
        </row>
        <row r="166">
          <cell r="A166" t="str">
            <v>20040</v>
          </cell>
          <cell r="B166" t="str">
            <v>F B R</v>
          </cell>
          <cell r="C166" t="str">
            <v xml:space="preserve">FUJITSU DO BRASIL LTDA. </v>
          </cell>
          <cell r="D166" t="str">
            <v>FUJITSU DO BRASIL LTDA.</v>
          </cell>
          <cell r="E166">
            <v>1219</v>
          </cell>
          <cell r="F166">
            <v>0</v>
          </cell>
          <cell r="G166">
            <v>1219</v>
          </cell>
          <cell r="H166">
            <v>0</v>
          </cell>
          <cell r="I166">
            <v>0</v>
          </cell>
          <cell r="J166">
            <v>5499</v>
          </cell>
          <cell r="K166">
            <v>-1628</v>
          </cell>
          <cell r="L166">
            <v>0</v>
          </cell>
          <cell r="M166">
            <v>0</v>
          </cell>
          <cell r="N166">
            <v>0</v>
          </cell>
          <cell r="O166">
            <v>0</v>
          </cell>
          <cell r="P166">
            <v>0</v>
          </cell>
          <cell r="Q166">
            <v>5234</v>
          </cell>
          <cell r="R166">
            <v>0</v>
          </cell>
          <cell r="S166">
            <v>719</v>
          </cell>
          <cell r="T166">
            <v>719</v>
          </cell>
          <cell r="U166">
            <v>0</v>
          </cell>
          <cell r="V166">
            <v>2926</v>
          </cell>
          <cell r="W166">
            <v>0</v>
          </cell>
          <cell r="X166">
            <v>0</v>
          </cell>
          <cell r="Y166">
            <v>31</v>
          </cell>
          <cell r="Z166">
            <v>2957</v>
          </cell>
          <cell r="AA166">
            <v>0</v>
          </cell>
          <cell r="AB166">
            <v>0</v>
          </cell>
          <cell r="AC166">
            <v>0</v>
          </cell>
          <cell r="AD166">
            <v>14000</v>
          </cell>
          <cell r="AE166">
            <v>8831</v>
          </cell>
          <cell r="AF166">
            <v>0</v>
          </cell>
          <cell r="AG166">
            <v>42</v>
          </cell>
          <cell r="AH166">
            <v>8113</v>
          </cell>
          <cell r="AI166">
            <v>0</v>
          </cell>
          <cell r="AJ166">
            <v>1326</v>
          </cell>
          <cell r="AK166">
            <v>18312</v>
          </cell>
          <cell r="AL166">
            <v>912</v>
          </cell>
          <cell r="AM166">
            <v>0</v>
          </cell>
          <cell r="AN166">
            <v>0</v>
          </cell>
          <cell r="AO166">
            <v>0</v>
          </cell>
          <cell r="AP166">
            <v>0</v>
          </cell>
          <cell r="AQ166">
            <v>0</v>
          </cell>
          <cell r="AR166">
            <v>0</v>
          </cell>
          <cell r="AS166">
            <v>0</v>
          </cell>
          <cell r="AT166">
            <v>0</v>
          </cell>
          <cell r="AU166">
            <v>0</v>
          </cell>
          <cell r="AV166">
            <v>0</v>
          </cell>
          <cell r="AW166">
            <v>0</v>
          </cell>
          <cell r="AX166">
            <v>0</v>
          </cell>
          <cell r="AY166">
            <v>19224</v>
          </cell>
          <cell r="AZ166">
            <v>0</v>
          </cell>
          <cell r="BA166">
            <v>33224</v>
          </cell>
          <cell r="BB166">
            <v>0</v>
          </cell>
          <cell r="BC166">
            <v>3320</v>
          </cell>
          <cell r="BD166">
            <v>0</v>
          </cell>
          <cell r="BE166">
            <v>3320</v>
          </cell>
          <cell r="BF166">
            <v>0</v>
          </cell>
          <cell r="BG166">
            <v>0</v>
          </cell>
          <cell r="BH166">
            <v>0</v>
          </cell>
          <cell r="BI166">
            <v>0</v>
          </cell>
          <cell r="BJ166">
            <v>0</v>
          </cell>
          <cell r="BK166">
            <v>0</v>
          </cell>
          <cell r="BL166">
            <v>0</v>
          </cell>
          <cell r="BM166">
            <v>0</v>
          </cell>
          <cell r="BN166">
            <v>0</v>
          </cell>
          <cell r="BO166">
            <v>0</v>
          </cell>
          <cell r="BP166">
            <v>0</v>
          </cell>
          <cell r="BQ166">
            <v>113</v>
          </cell>
          <cell r="BR166">
            <v>0</v>
          </cell>
          <cell r="BS166">
            <v>530</v>
          </cell>
          <cell r="BT166">
            <v>0</v>
          </cell>
          <cell r="BU166">
            <v>0</v>
          </cell>
          <cell r="BV166">
            <v>0</v>
          </cell>
          <cell r="BW166">
            <v>0</v>
          </cell>
          <cell r="BX166">
            <v>2502</v>
          </cell>
          <cell r="BY166">
            <v>0</v>
          </cell>
          <cell r="BZ166">
            <v>0</v>
          </cell>
          <cell r="CA166">
            <v>0</v>
          </cell>
          <cell r="CB166">
            <v>6465</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6465</v>
          </cell>
          <cell r="CS166">
            <v>0</v>
          </cell>
          <cell r="CT166">
            <v>65328</v>
          </cell>
          <cell r="CU166">
            <v>820</v>
          </cell>
          <cell r="CV166">
            <v>0</v>
          </cell>
          <cell r="CW166">
            <v>0</v>
          </cell>
          <cell r="CX166">
            <v>0</v>
          </cell>
          <cell r="CY166">
            <v>0</v>
          </cell>
          <cell r="CZ166">
            <v>0</v>
          </cell>
          <cell r="DA166">
            <v>0</v>
          </cell>
          <cell r="DB166">
            <v>0</v>
          </cell>
          <cell r="DC166">
            <v>0</v>
          </cell>
          <cell r="DD166">
            <v>0</v>
          </cell>
          <cell r="DE166">
            <v>-39389</v>
          </cell>
          <cell r="DF166">
            <v>-39389</v>
          </cell>
          <cell r="DG166">
            <v>0</v>
          </cell>
          <cell r="DH166">
            <v>26759</v>
          </cell>
          <cell r="DI166">
            <v>33224</v>
          </cell>
          <cell r="DJ166">
            <v>0</v>
          </cell>
          <cell r="DK166">
            <v>0</v>
          </cell>
          <cell r="DL166">
            <v>65328</v>
          </cell>
          <cell r="DM166">
            <v>820</v>
          </cell>
          <cell r="DN166">
            <v>0</v>
          </cell>
          <cell r="DO166">
            <v>-39389</v>
          </cell>
          <cell r="DP166">
            <v>0</v>
          </cell>
          <cell r="DQ166">
            <v>8831</v>
          </cell>
          <cell r="DR166">
            <v>42</v>
          </cell>
          <cell r="DS166">
            <v>2263</v>
          </cell>
          <cell r="DT166">
            <v>5850</v>
          </cell>
          <cell r="DU166">
            <v>1326</v>
          </cell>
          <cell r="DV166">
            <v>800</v>
          </cell>
          <cell r="DW166">
            <v>112</v>
          </cell>
          <cell r="DX166">
            <v>0</v>
          </cell>
          <cell r="DY166">
            <v>0</v>
          </cell>
          <cell r="DZ166">
            <v>0</v>
          </cell>
          <cell r="EA166">
            <v>0</v>
          </cell>
          <cell r="EB166">
            <v>0</v>
          </cell>
          <cell r="EC166">
            <v>0</v>
          </cell>
          <cell r="ED166">
            <v>0</v>
          </cell>
          <cell r="EE166">
            <v>0</v>
          </cell>
          <cell r="EF166">
            <v>0</v>
          </cell>
          <cell r="EG166">
            <v>0</v>
          </cell>
          <cell r="EH166">
            <v>0</v>
          </cell>
          <cell r="EI166">
            <v>0</v>
          </cell>
          <cell r="EJ166">
            <v>0</v>
          </cell>
          <cell r="EK166">
            <v>0</v>
          </cell>
          <cell r="EL166">
            <v>0</v>
          </cell>
          <cell r="EM166">
            <v>0</v>
          </cell>
          <cell r="EN166">
            <v>0</v>
          </cell>
          <cell r="EO166">
            <v>0</v>
          </cell>
          <cell r="EP166">
            <v>0</v>
          </cell>
          <cell r="EQ166">
            <v>0</v>
          </cell>
          <cell r="ER166">
            <v>0</v>
          </cell>
          <cell r="ES166">
            <v>0</v>
          </cell>
          <cell r="ET166">
            <v>0</v>
          </cell>
          <cell r="EU166">
            <v>0</v>
          </cell>
          <cell r="EV166">
            <v>0</v>
          </cell>
          <cell r="EW166">
            <v>0</v>
          </cell>
          <cell r="EX166" t="str">
            <v>T</v>
          </cell>
          <cell r="EY166" t="str">
            <v>Sales</v>
          </cell>
          <cell r="EZ166">
            <v>1</v>
          </cell>
          <cell r="FA166">
            <v>1</v>
          </cell>
          <cell r="FB166">
            <v>0</v>
          </cell>
          <cell r="FC166">
            <v>50500</v>
          </cell>
          <cell r="FD166">
            <v>50500</v>
          </cell>
          <cell r="FE166">
            <v>0</v>
          </cell>
          <cell r="FH166">
            <v>9979</v>
          </cell>
          <cell r="FI166">
            <v>22</v>
          </cell>
          <cell r="FJ166">
            <v>-387</v>
          </cell>
          <cell r="FK166">
            <v>-387</v>
          </cell>
          <cell r="FL166">
            <v>-387</v>
          </cell>
          <cell r="FM166">
            <v>11049</v>
          </cell>
          <cell r="FN166">
            <v>179</v>
          </cell>
          <cell r="FO166">
            <v>-573</v>
          </cell>
          <cell r="FP166">
            <v>1002</v>
          </cell>
          <cell r="FQ166">
            <v>1002</v>
          </cell>
          <cell r="FR166">
            <v>9979</v>
          </cell>
          <cell r="FS166">
            <v>0</v>
          </cell>
          <cell r="FT166">
            <v>11049</v>
          </cell>
          <cell r="FU166">
            <v>0</v>
          </cell>
        </row>
        <row r="167">
          <cell r="A167" t="str">
            <v>20050</v>
          </cell>
          <cell r="B167" t="str">
            <v>F I E S A</v>
          </cell>
          <cell r="C167" t="str">
            <v>FUJITSU ICL ESPANA, S.A.</v>
          </cell>
          <cell r="D167" t="str">
            <v>FUJITSU ICL ESPANA, S.A</v>
          </cell>
          <cell r="E167">
            <v>63</v>
          </cell>
          <cell r="F167">
            <v>0</v>
          </cell>
          <cell r="G167">
            <v>63</v>
          </cell>
          <cell r="H167">
            <v>0</v>
          </cell>
          <cell r="I167">
            <v>0</v>
          </cell>
          <cell r="J167">
            <v>14314</v>
          </cell>
          <cell r="K167">
            <v>-1037</v>
          </cell>
          <cell r="L167">
            <v>0</v>
          </cell>
          <cell r="M167">
            <v>0</v>
          </cell>
          <cell r="N167">
            <v>0</v>
          </cell>
          <cell r="O167">
            <v>0</v>
          </cell>
          <cell r="P167">
            <v>0</v>
          </cell>
          <cell r="Q167">
            <v>0</v>
          </cell>
          <cell r="R167">
            <v>0</v>
          </cell>
          <cell r="S167">
            <v>95</v>
          </cell>
          <cell r="T167">
            <v>95</v>
          </cell>
          <cell r="U167">
            <v>0</v>
          </cell>
          <cell r="V167">
            <v>1603</v>
          </cell>
          <cell r="W167">
            <v>179</v>
          </cell>
          <cell r="X167">
            <v>0</v>
          </cell>
          <cell r="Y167">
            <v>2614</v>
          </cell>
          <cell r="Z167">
            <v>4396</v>
          </cell>
          <cell r="AA167">
            <v>0</v>
          </cell>
          <cell r="AB167">
            <v>0</v>
          </cell>
          <cell r="AC167">
            <v>0</v>
          </cell>
          <cell r="AD167">
            <v>17831</v>
          </cell>
          <cell r="AE167">
            <v>745</v>
          </cell>
          <cell r="AF167">
            <v>764</v>
          </cell>
          <cell r="AG167">
            <v>0</v>
          </cell>
          <cell r="AH167">
            <v>358</v>
          </cell>
          <cell r="AI167">
            <v>160</v>
          </cell>
          <cell r="AJ167">
            <v>0</v>
          </cell>
          <cell r="AK167">
            <v>2027</v>
          </cell>
          <cell r="AL167">
            <v>103</v>
          </cell>
          <cell r="AM167">
            <v>0</v>
          </cell>
          <cell r="AN167">
            <v>0</v>
          </cell>
          <cell r="AO167">
            <v>0</v>
          </cell>
          <cell r="AP167">
            <v>0</v>
          </cell>
          <cell r="AQ167">
            <v>0</v>
          </cell>
          <cell r="AR167">
            <v>0</v>
          </cell>
          <cell r="AS167">
            <v>204</v>
          </cell>
          <cell r="AT167">
            <v>0</v>
          </cell>
          <cell r="AU167">
            <v>0</v>
          </cell>
          <cell r="AV167">
            <v>0</v>
          </cell>
          <cell r="AW167">
            <v>0</v>
          </cell>
          <cell r="AX167">
            <v>204</v>
          </cell>
          <cell r="AY167">
            <v>2334</v>
          </cell>
          <cell r="AZ167">
            <v>0</v>
          </cell>
          <cell r="BA167">
            <v>20165</v>
          </cell>
          <cell r="BB167">
            <v>0</v>
          </cell>
          <cell r="BC167">
            <v>8531</v>
          </cell>
          <cell r="BD167">
            <v>0</v>
          </cell>
          <cell r="BE167">
            <v>8531</v>
          </cell>
          <cell r="BF167">
            <v>0</v>
          </cell>
          <cell r="BG167">
            <v>4630</v>
          </cell>
          <cell r="BH167">
            <v>4630</v>
          </cell>
          <cell r="BI167">
            <v>0</v>
          </cell>
          <cell r="BJ167">
            <v>0</v>
          </cell>
          <cell r="BK167">
            <v>0</v>
          </cell>
          <cell r="BL167">
            <v>0</v>
          </cell>
          <cell r="BM167">
            <v>0</v>
          </cell>
          <cell r="BN167">
            <v>3980</v>
          </cell>
          <cell r="BO167">
            <v>3980</v>
          </cell>
          <cell r="BP167">
            <v>0</v>
          </cell>
          <cell r="BQ167">
            <v>0</v>
          </cell>
          <cell r="BR167">
            <v>0</v>
          </cell>
          <cell r="BS167">
            <v>0</v>
          </cell>
          <cell r="BT167">
            <v>0</v>
          </cell>
          <cell r="BU167">
            <v>0</v>
          </cell>
          <cell r="BV167">
            <v>0</v>
          </cell>
          <cell r="BW167">
            <v>0</v>
          </cell>
          <cell r="BX167">
            <v>0</v>
          </cell>
          <cell r="BY167">
            <v>0</v>
          </cell>
          <cell r="BZ167">
            <v>0</v>
          </cell>
          <cell r="CA167">
            <v>0</v>
          </cell>
          <cell r="CB167">
            <v>17141</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17141</v>
          </cell>
          <cell r="CS167">
            <v>98</v>
          </cell>
          <cell r="CT167">
            <v>499</v>
          </cell>
          <cell r="CU167">
            <v>0</v>
          </cell>
          <cell r="CV167">
            <v>0</v>
          </cell>
          <cell r="CW167">
            <v>0</v>
          </cell>
          <cell r="CX167">
            <v>0</v>
          </cell>
          <cell r="CY167">
            <v>0</v>
          </cell>
          <cell r="CZ167">
            <v>0</v>
          </cell>
          <cell r="DA167">
            <v>0</v>
          </cell>
          <cell r="DB167">
            <v>0</v>
          </cell>
          <cell r="DC167">
            <v>0</v>
          </cell>
          <cell r="DD167">
            <v>0</v>
          </cell>
          <cell r="DE167">
            <v>2427</v>
          </cell>
          <cell r="DF167">
            <v>2427</v>
          </cell>
          <cell r="DG167">
            <v>0</v>
          </cell>
          <cell r="DH167">
            <v>2926</v>
          </cell>
          <cell r="DI167">
            <v>20165</v>
          </cell>
          <cell r="DJ167">
            <v>0</v>
          </cell>
          <cell r="DK167">
            <v>0</v>
          </cell>
          <cell r="DL167">
            <v>499</v>
          </cell>
          <cell r="DM167">
            <v>0</v>
          </cell>
          <cell r="DN167">
            <v>0</v>
          </cell>
          <cell r="DO167">
            <v>2427.2600000000002</v>
          </cell>
          <cell r="DP167">
            <v>160</v>
          </cell>
          <cell r="DQ167">
            <v>745</v>
          </cell>
          <cell r="DR167">
            <v>764</v>
          </cell>
          <cell r="DS167">
            <v>6</v>
          </cell>
          <cell r="DT167">
            <v>352</v>
          </cell>
          <cell r="DU167">
            <v>0</v>
          </cell>
          <cell r="DV167">
            <v>103</v>
          </cell>
          <cell r="DW167">
            <v>0</v>
          </cell>
          <cell r="DX167">
            <v>0</v>
          </cell>
          <cell r="DY167">
            <v>0</v>
          </cell>
          <cell r="DZ167">
            <v>0</v>
          </cell>
          <cell r="EA167">
            <v>0</v>
          </cell>
          <cell r="EB167">
            <v>0</v>
          </cell>
          <cell r="EC167">
            <v>0</v>
          </cell>
          <cell r="ED167">
            <v>0</v>
          </cell>
          <cell r="EE167">
            <v>0</v>
          </cell>
          <cell r="EF167">
            <v>0</v>
          </cell>
          <cell r="EG167">
            <v>0</v>
          </cell>
          <cell r="EH167">
            <v>0</v>
          </cell>
          <cell r="EI167">
            <v>0</v>
          </cell>
          <cell r="EJ167">
            <v>4630</v>
          </cell>
          <cell r="EK167">
            <v>0</v>
          </cell>
          <cell r="EL167">
            <v>0</v>
          </cell>
          <cell r="EM167">
            <v>0</v>
          </cell>
          <cell r="EN167">
            <v>0</v>
          </cell>
          <cell r="EO167">
            <v>0</v>
          </cell>
          <cell r="EP167">
            <v>0</v>
          </cell>
          <cell r="EQ167">
            <v>0</v>
          </cell>
          <cell r="ER167">
            <v>0</v>
          </cell>
          <cell r="ES167">
            <v>0</v>
          </cell>
          <cell r="ET167">
            <v>0</v>
          </cell>
          <cell r="EU167">
            <v>0</v>
          </cell>
          <cell r="EV167">
            <v>0</v>
          </cell>
          <cell r="EW167">
            <v>0</v>
          </cell>
          <cell r="EX167" t="str">
            <v>T</v>
          </cell>
          <cell r="EY167" t="str">
            <v>Sales</v>
          </cell>
          <cell r="EZ167">
            <v>1</v>
          </cell>
          <cell r="FA167">
            <v>1</v>
          </cell>
          <cell r="FB167">
            <v>0</v>
          </cell>
          <cell r="FC167">
            <v>0</v>
          </cell>
          <cell r="FD167">
            <v>0</v>
          </cell>
          <cell r="FE167">
            <v>0</v>
          </cell>
          <cell r="FH167">
            <v>50290</v>
          </cell>
          <cell r="FI167">
            <v>31</v>
          </cell>
          <cell r="FJ167">
            <v>-340</v>
          </cell>
          <cell r="FK167">
            <v>-340</v>
          </cell>
          <cell r="FL167">
            <v>-355</v>
          </cell>
          <cell r="FM167">
            <v>56484</v>
          </cell>
          <cell r="FN167">
            <v>3077</v>
          </cell>
          <cell r="FO167">
            <v>2670</v>
          </cell>
          <cell r="FP167">
            <v>1494</v>
          </cell>
          <cell r="FQ167">
            <v>1467</v>
          </cell>
          <cell r="FR167">
            <v>50290</v>
          </cell>
          <cell r="FS167">
            <v>0</v>
          </cell>
          <cell r="FT167">
            <v>56484</v>
          </cell>
          <cell r="FU167">
            <v>0</v>
          </cell>
        </row>
        <row r="168">
          <cell r="A168" t="str">
            <v>20060</v>
          </cell>
          <cell r="B168" t="str">
            <v>Amdahl</v>
          </cell>
          <cell r="C168" t="str">
            <v>FUJITSU IT HOLDINGS, INC.</v>
          </cell>
          <cell r="D168" t="str">
            <v>FUJITSU IT HOLDINGS, INC.</v>
          </cell>
          <cell r="E168">
            <v>82612.165789999999</v>
          </cell>
          <cell r="F168">
            <v>0</v>
          </cell>
          <cell r="G168">
            <v>82612.165789999999</v>
          </cell>
          <cell r="H168">
            <v>0</v>
          </cell>
          <cell r="I168">
            <v>0</v>
          </cell>
          <cell r="J168">
            <v>279881.03359999997</v>
          </cell>
          <cell r="K168">
            <v>-13865.71387</v>
          </cell>
          <cell r="L168">
            <v>0</v>
          </cell>
          <cell r="M168">
            <v>11793.65912</v>
          </cell>
          <cell r="N168">
            <v>11793.65912</v>
          </cell>
          <cell r="O168">
            <v>0</v>
          </cell>
          <cell r="P168">
            <v>0</v>
          </cell>
          <cell r="Q168">
            <v>21013</v>
          </cell>
          <cell r="R168">
            <v>0</v>
          </cell>
          <cell r="S168">
            <v>11907</v>
          </cell>
          <cell r="T168">
            <v>11907</v>
          </cell>
          <cell r="U168">
            <v>0</v>
          </cell>
          <cell r="V168">
            <v>3092.0777670000002</v>
          </cell>
          <cell r="W168">
            <v>334.49540000000002</v>
          </cell>
          <cell r="X168">
            <v>3950.0488300000002</v>
          </cell>
          <cell r="Y168">
            <v>123.214713</v>
          </cell>
          <cell r="Z168">
            <v>7499.8367100000005</v>
          </cell>
          <cell r="AA168">
            <v>0</v>
          </cell>
          <cell r="AB168">
            <v>0</v>
          </cell>
          <cell r="AC168">
            <v>32803.917999999998</v>
          </cell>
          <cell r="AD168">
            <v>433644.89935000002</v>
          </cell>
          <cell r="AE168">
            <v>25442</v>
          </cell>
          <cell r="AF168">
            <v>56755</v>
          </cell>
          <cell r="AG168">
            <v>0</v>
          </cell>
          <cell r="AH168">
            <v>13784</v>
          </cell>
          <cell r="AI168">
            <v>2373</v>
          </cell>
          <cell r="AJ168">
            <v>498</v>
          </cell>
          <cell r="AK168">
            <v>98852</v>
          </cell>
          <cell r="AL168">
            <v>24319.244729999999</v>
          </cell>
          <cell r="AM168">
            <v>184900.777</v>
          </cell>
          <cell r="AN168">
            <v>10094.94421</v>
          </cell>
          <cell r="AO168">
            <v>0</v>
          </cell>
          <cell r="AP168">
            <v>0</v>
          </cell>
          <cell r="AQ168">
            <v>0</v>
          </cell>
          <cell r="AR168">
            <v>0</v>
          </cell>
          <cell r="AS168">
            <v>0</v>
          </cell>
          <cell r="AT168">
            <v>0</v>
          </cell>
          <cell r="AU168">
            <v>0</v>
          </cell>
          <cell r="AV168">
            <v>0</v>
          </cell>
          <cell r="AW168">
            <v>47</v>
          </cell>
          <cell r="AX168">
            <v>10141.94421</v>
          </cell>
          <cell r="AY168">
            <v>318213.96594000002</v>
          </cell>
          <cell r="AZ168">
            <v>9376.98567</v>
          </cell>
          <cell r="BA168">
            <v>761235.85096000007</v>
          </cell>
          <cell r="BB168">
            <v>0</v>
          </cell>
          <cell r="BC168">
            <v>78518.045429999998</v>
          </cell>
          <cell r="BD168">
            <v>0</v>
          </cell>
          <cell r="BE168">
            <v>78518.045429999998</v>
          </cell>
          <cell r="BF168">
            <v>0</v>
          </cell>
          <cell r="BG168">
            <v>267001</v>
          </cell>
          <cell r="BH168">
            <v>267001</v>
          </cell>
          <cell r="BI168">
            <v>0</v>
          </cell>
          <cell r="BJ168">
            <v>0</v>
          </cell>
          <cell r="BK168">
            <v>2884.1759999999999</v>
          </cell>
          <cell r="BL168">
            <v>0</v>
          </cell>
          <cell r="BM168">
            <v>0</v>
          </cell>
          <cell r="BN168">
            <v>281918.17599999998</v>
          </cell>
          <cell r="BO168">
            <v>279034</v>
          </cell>
          <cell r="BP168">
            <v>2.3749649850000001</v>
          </cell>
          <cell r="BQ168">
            <v>29509.41949</v>
          </cell>
          <cell r="BR168">
            <v>0</v>
          </cell>
          <cell r="BS168">
            <v>22373.056059999999</v>
          </cell>
          <cell r="BT168">
            <v>0</v>
          </cell>
          <cell r="BU168">
            <v>46</v>
          </cell>
          <cell r="BV168">
            <v>0</v>
          </cell>
          <cell r="BW168">
            <v>0</v>
          </cell>
          <cell r="BX168">
            <v>5505.468597</v>
          </cell>
          <cell r="BY168">
            <v>0</v>
          </cell>
          <cell r="BZ168">
            <v>0</v>
          </cell>
          <cell r="CA168">
            <v>1561</v>
          </cell>
          <cell r="CB168">
            <v>686434.54054198484</v>
          </cell>
          <cell r="CC168">
            <v>0</v>
          </cell>
          <cell r="CD168">
            <v>0</v>
          </cell>
          <cell r="CE168">
            <v>12245.239</v>
          </cell>
          <cell r="CF168">
            <v>21536.97982</v>
          </cell>
          <cell r="CG168">
            <v>33782.218820000002</v>
          </cell>
          <cell r="CH168">
            <v>0</v>
          </cell>
          <cell r="CI168">
            <v>0</v>
          </cell>
          <cell r="CJ168">
            <v>0</v>
          </cell>
          <cell r="CK168">
            <v>0</v>
          </cell>
          <cell r="CL168">
            <v>0</v>
          </cell>
          <cell r="CM168">
            <v>0</v>
          </cell>
          <cell r="CN168">
            <v>33404.693670000001</v>
          </cell>
          <cell r="CO168">
            <v>0</v>
          </cell>
          <cell r="CP168">
            <v>0</v>
          </cell>
          <cell r="CQ168">
            <v>67186.912490000002</v>
          </cell>
          <cell r="CR168">
            <v>753621.45303198474</v>
          </cell>
          <cell r="CS168">
            <v>0</v>
          </cell>
          <cell r="CT168">
            <v>583951</v>
          </cell>
          <cell r="CU168">
            <v>1130896.00058</v>
          </cell>
          <cell r="CV168">
            <v>17425.325632</v>
          </cell>
          <cell r="CW168">
            <v>0</v>
          </cell>
          <cell r="CX168">
            <v>0</v>
          </cell>
          <cell r="CY168">
            <v>0</v>
          </cell>
          <cell r="CZ168">
            <v>0</v>
          </cell>
          <cell r="DA168">
            <v>0</v>
          </cell>
          <cell r="DB168">
            <v>0</v>
          </cell>
          <cell r="DC168">
            <v>0</v>
          </cell>
          <cell r="DD168">
            <v>0</v>
          </cell>
          <cell r="DE168">
            <v>-1724306.7120000001</v>
          </cell>
          <cell r="DF168">
            <v>-1724306.7120000001</v>
          </cell>
          <cell r="DG168">
            <v>-351.50103000000001</v>
          </cell>
          <cell r="DH168">
            <v>7614.1131820000437</v>
          </cell>
          <cell r="DI168">
            <v>761235.56621398462</v>
          </cell>
          <cell r="DJ168">
            <v>0</v>
          </cell>
          <cell r="DK168">
            <v>0</v>
          </cell>
          <cell r="DL168">
            <v>583951</v>
          </cell>
          <cell r="DM168">
            <v>1130896.00058</v>
          </cell>
          <cell r="DN168">
            <v>17425.325632</v>
          </cell>
          <cell r="DO168">
            <v>-1724306.6609734027</v>
          </cell>
          <cell r="DP168">
            <v>2373</v>
          </cell>
          <cell r="DQ168">
            <v>25441.668000000001</v>
          </cell>
          <cell r="DR168">
            <v>56755.553</v>
          </cell>
          <cell r="DS168">
            <v>0</v>
          </cell>
          <cell r="DT168">
            <v>13784.253000000001</v>
          </cell>
          <cell r="DU168">
            <v>498.464</v>
          </cell>
          <cell r="DV168">
            <v>24005.18982</v>
          </cell>
          <cell r="DW168">
            <v>314</v>
          </cell>
          <cell r="DX168">
            <v>0</v>
          </cell>
          <cell r="DY168">
            <v>0</v>
          </cell>
          <cell r="DZ168">
            <v>0</v>
          </cell>
          <cell r="EA168">
            <v>0</v>
          </cell>
          <cell r="EB168">
            <v>0</v>
          </cell>
          <cell r="EC168">
            <v>0</v>
          </cell>
          <cell r="ED168">
            <v>0</v>
          </cell>
          <cell r="EE168">
            <v>0</v>
          </cell>
          <cell r="EF168">
            <v>0</v>
          </cell>
          <cell r="EG168">
            <v>0</v>
          </cell>
          <cell r="EH168">
            <v>0</v>
          </cell>
          <cell r="EI168">
            <v>0</v>
          </cell>
          <cell r="EJ168">
            <v>267001</v>
          </cell>
          <cell r="EK168">
            <v>0</v>
          </cell>
          <cell r="EL168">
            <v>0</v>
          </cell>
          <cell r="EM168">
            <v>0</v>
          </cell>
          <cell r="EN168">
            <v>0</v>
          </cell>
          <cell r="EO168">
            <v>0</v>
          </cell>
          <cell r="EP168">
            <v>0</v>
          </cell>
          <cell r="EQ168">
            <v>80.941999999999993</v>
          </cell>
          <cell r="ER168">
            <v>0</v>
          </cell>
          <cell r="ES168">
            <v>1747.008</v>
          </cell>
          <cell r="ET168">
            <v>0</v>
          </cell>
          <cell r="EU168">
            <v>10095.530989999999</v>
          </cell>
          <cell r="EV168">
            <v>0</v>
          </cell>
          <cell r="EW168">
            <v>0</v>
          </cell>
          <cell r="EX168" t="str">
            <v>HAC</v>
          </cell>
          <cell r="EY168" t="str">
            <v>AC only</v>
          </cell>
          <cell r="EZ168">
            <v>1</v>
          </cell>
          <cell r="FA168">
            <v>1</v>
          </cell>
          <cell r="FB168">
            <v>0</v>
          </cell>
          <cell r="FC168">
            <v>0.25799999991431832</v>
          </cell>
          <cell r="FD168">
            <v>-0.18999999947845936</v>
          </cell>
          <cell r="FE168">
            <v>0</v>
          </cell>
          <cell r="FH168">
            <v>330148</v>
          </cell>
          <cell r="FI168">
            <v>-5831</v>
          </cell>
          <cell r="FJ168">
            <v>-8306</v>
          </cell>
          <cell r="FK168">
            <v>-20650</v>
          </cell>
          <cell r="FL168">
            <v>-22671</v>
          </cell>
          <cell r="FM168">
            <v>363421</v>
          </cell>
          <cell r="FN168">
            <v>6296</v>
          </cell>
          <cell r="FO168">
            <v>3821</v>
          </cell>
          <cell r="FP168">
            <v>-5457</v>
          </cell>
          <cell r="FQ168">
            <v>-7478</v>
          </cell>
          <cell r="FR168">
            <v>328308</v>
          </cell>
          <cell r="FS168">
            <v>1840</v>
          </cell>
          <cell r="FT168">
            <v>361581</v>
          </cell>
          <cell r="FU168">
            <v>1840</v>
          </cell>
        </row>
        <row r="169">
          <cell r="A169" t="str">
            <v>20070</v>
          </cell>
          <cell r="B169" t="str">
            <v>F S L</v>
          </cell>
          <cell r="C169" t="str">
            <v>FUJITSU (SINGAPORE) PTE. LTD.</v>
          </cell>
          <cell r="D169" t="str">
            <v>FUJITSU (SINGAPORE) PTE. LTD.</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v>0</v>
          </cell>
          <cell r="CU169">
            <v>0</v>
          </cell>
          <cell r="CV169">
            <v>0</v>
          </cell>
          <cell r="CW169">
            <v>0</v>
          </cell>
          <cell r="CX169">
            <v>0</v>
          </cell>
          <cell r="CY169">
            <v>0</v>
          </cell>
          <cell r="CZ169">
            <v>0</v>
          </cell>
          <cell r="DA169">
            <v>0</v>
          </cell>
          <cell r="DB169">
            <v>0</v>
          </cell>
          <cell r="DC169">
            <v>0</v>
          </cell>
          <cell r="DD169">
            <v>0</v>
          </cell>
          <cell r="DE169">
            <v>0</v>
          </cell>
          <cell r="DF169">
            <v>0</v>
          </cell>
          <cell r="DG169">
            <v>0</v>
          </cell>
          <cell r="DH169">
            <v>0</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cell r="EB169">
            <v>0</v>
          </cell>
          <cell r="EC169">
            <v>0</v>
          </cell>
          <cell r="ED169">
            <v>0</v>
          </cell>
          <cell r="EE169">
            <v>0</v>
          </cell>
          <cell r="EF169">
            <v>0</v>
          </cell>
          <cell r="EG169">
            <v>0</v>
          </cell>
          <cell r="EH169">
            <v>0</v>
          </cell>
          <cell r="EI169">
            <v>0</v>
          </cell>
          <cell r="EJ169">
            <v>0</v>
          </cell>
          <cell r="EK169">
            <v>0</v>
          </cell>
          <cell r="EL169">
            <v>0</v>
          </cell>
          <cell r="EM169">
            <v>0</v>
          </cell>
          <cell r="EN169">
            <v>0</v>
          </cell>
          <cell r="EO169">
            <v>0</v>
          </cell>
          <cell r="EP169">
            <v>0</v>
          </cell>
          <cell r="EQ169">
            <v>0</v>
          </cell>
          <cell r="ER169">
            <v>0</v>
          </cell>
          <cell r="ES169">
            <v>0</v>
          </cell>
          <cell r="ET169">
            <v>0</v>
          </cell>
          <cell r="EU169">
            <v>0</v>
          </cell>
          <cell r="EV169">
            <v>0</v>
          </cell>
          <cell r="EW169">
            <v>0</v>
          </cell>
          <cell r="EX169" t="str">
            <v>A</v>
          </cell>
          <cell r="EY169" t="str">
            <v>Network Systems Group</v>
          </cell>
          <cell r="EZ169">
            <v>0</v>
          </cell>
          <cell r="FA169">
            <v>0</v>
          </cell>
          <cell r="FB169">
            <v>0</v>
          </cell>
          <cell r="FC169">
            <v>0</v>
          </cell>
          <cell r="FD169">
            <v>0</v>
          </cell>
          <cell r="FE169">
            <v>0</v>
          </cell>
          <cell r="FH169">
            <v>0</v>
          </cell>
          <cell r="FI169">
            <v>0</v>
          </cell>
          <cell r="FJ169">
            <v>0</v>
          </cell>
          <cell r="FK169">
            <v>0</v>
          </cell>
          <cell r="FL169">
            <v>0</v>
          </cell>
          <cell r="FM169">
            <v>0</v>
          </cell>
          <cell r="FN169">
            <v>0</v>
          </cell>
          <cell r="FO169">
            <v>0</v>
          </cell>
          <cell r="FP169">
            <v>0</v>
          </cell>
          <cell r="FQ169">
            <v>0</v>
          </cell>
          <cell r="FR169">
            <v>0</v>
          </cell>
          <cell r="FS169">
            <v>0</v>
          </cell>
          <cell r="FT169">
            <v>0</v>
          </cell>
          <cell r="FU169">
            <v>0</v>
          </cell>
        </row>
        <row r="170">
          <cell r="A170" t="str">
            <v>20080</v>
          </cell>
          <cell r="B170" t="str">
            <v>F K L</v>
          </cell>
          <cell r="C170" t="str">
            <v>FUJITSU KOREA LTD.</v>
          </cell>
          <cell r="D170" t="str">
            <v>FUJITSU KOREA LTD.</v>
          </cell>
          <cell r="E170">
            <v>18865</v>
          </cell>
          <cell r="F170">
            <v>0</v>
          </cell>
          <cell r="G170">
            <v>18865</v>
          </cell>
          <cell r="H170">
            <v>0</v>
          </cell>
          <cell r="I170">
            <v>0</v>
          </cell>
          <cell r="J170">
            <v>121743</v>
          </cell>
          <cell r="K170">
            <v>-3800</v>
          </cell>
          <cell r="L170">
            <v>0</v>
          </cell>
          <cell r="M170">
            <v>2</v>
          </cell>
          <cell r="N170">
            <v>2</v>
          </cell>
          <cell r="O170">
            <v>0</v>
          </cell>
          <cell r="P170">
            <v>0</v>
          </cell>
          <cell r="Q170">
            <v>3319</v>
          </cell>
          <cell r="R170">
            <v>0</v>
          </cell>
          <cell r="S170">
            <v>1074</v>
          </cell>
          <cell r="T170">
            <v>1074</v>
          </cell>
          <cell r="U170">
            <v>0</v>
          </cell>
          <cell r="V170">
            <v>7944</v>
          </cell>
          <cell r="W170">
            <v>413</v>
          </cell>
          <cell r="X170">
            <v>10235</v>
          </cell>
          <cell r="Y170">
            <v>5739</v>
          </cell>
          <cell r="Z170">
            <v>24331</v>
          </cell>
          <cell r="AA170">
            <v>0</v>
          </cell>
          <cell r="AB170">
            <v>0</v>
          </cell>
          <cell r="AC170">
            <v>0</v>
          </cell>
          <cell r="AD170">
            <v>165534</v>
          </cell>
          <cell r="AE170">
            <v>0</v>
          </cell>
          <cell r="AF170">
            <v>0</v>
          </cell>
          <cell r="AG170">
            <v>8</v>
          </cell>
          <cell r="AH170">
            <v>7381</v>
          </cell>
          <cell r="AI170">
            <v>0</v>
          </cell>
          <cell r="AJ170">
            <v>0</v>
          </cell>
          <cell r="AK170">
            <v>7389</v>
          </cell>
          <cell r="AL170">
            <v>0</v>
          </cell>
          <cell r="AM170">
            <v>0</v>
          </cell>
          <cell r="AN170">
            <v>1409</v>
          </cell>
          <cell r="AO170">
            <v>128</v>
          </cell>
          <cell r="AP170">
            <v>2354</v>
          </cell>
          <cell r="AQ170">
            <v>0</v>
          </cell>
          <cell r="AR170">
            <v>0</v>
          </cell>
          <cell r="AS170">
            <v>22609</v>
          </cell>
          <cell r="AT170">
            <v>0</v>
          </cell>
          <cell r="AU170">
            <v>0</v>
          </cell>
          <cell r="AV170">
            <v>0</v>
          </cell>
          <cell r="AW170">
            <v>2037</v>
          </cell>
          <cell r="AX170">
            <v>28537</v>
          </cell>
          <cell r="AY170">
            <v>35926</v>
          </cell>
          <cell r="AZ170">
            <v>0</v>
          </cell>
          <cell r="BA170">
            <v>201460</v>
          </cell>
          <cell r="BB170">
            <v>0</v>
          </cell>
          <cell r="BC170">
            <v>98394</v>
          </cell>
          <cell r="BD170">
            <v>0</v>
          </cell>
          <cell r="BE170">
            <v>98394</v>
          </cell>
          <cell r="BF170">
            <v>0</v>
          </cell>
          <cell r="BG170">
            <v>0</v>
          </cell>
          <cell r="BH170">
            <v>0</v>
          </cell>
          <cell r="BI170">
            <v>0</v>
          </cell>
          <cell r="BJ170">
            <v>0</v>
          </cell>
          <cell r="BK170">
            <v>0</v>
          </cell>
          <cell r="BL170">
            <v>0</v>
          </cell>
          <cell r="BM170">
            <v>0</v>
          </cell>
          <cell r="BN170">
            <v>5633</v>
          </cell>
          <cell r="BO170">
            <v>5633</v>
          </cell>
          <cell r="BP170">
            <v>0</v>
          </cell>
          <cell r="BQ170">
            <v>3459</v>
          </cell>
          <cell r="BR170">
            <v>0</v>
          </cell>
          <cell r="BS170">
            <v>5240</v>
          </cell>
          <cell r="BT170">
            <v>2270</v>
          </cell>
          <cell r="BU170">
            <v>449</v>
          </cell>
          <cell r="BV170">
            <v>0</v>
          </cell>
          <cell r="BW170">
            <v>0</v>
          </cell>
          <cell r="BX170">
            <v>787</v>
          </cell>
          <cell r="BY170">
            <v>0</v>
          </cell>
          <cell r="BZ170">
            <v>0</v>
          </cell>
          <cell r="CA170">
            <v>0</v>
          </cell>
          <cell r="CB170">
            <v>116232</v>
          </cell>
          <cell r="CC170">
            <v>0</v>
          </cell>
          <cell r="CD170">
            <v>3496</v>
          </cell>
          <cell r="CE170">
            <v>0</v>
          </cell>
          <cell r="CF170">
            <v>0</v>
          </cell>
          <cell r="CG170">
            <v>0</v>
          </cell>
          <cell r="CH170">
            <v>0</v>
          </cell>
          <cell r="CI170">
            <v>0</v>
          </cell>
          <cell r="CJ170">
            <v>25601</v>
          </cell>
          <cell r="CK170">
            <v>0</v>
          </cell>
          <cell r="CL170">
            <v>0</v>
          </cell>
          <cell r="CM170">
            <v>0</v>
          </cell>
          <cell r="CN170">
            <v>0</v>
          </cell>
          <cell r="CO170">
            <v>0</v>
          </cell>
          <cell r="CP170">
            <v>0</v>
          </cell>
          <cell r="CQ170">
            <v>29097</v>
          </cell>
          <cell r="CR170">
            <v>145329</v>
          </cell>
          <cell r="CS170">
            <v>230</v>
          </cell>
          <cell r="CT170">
            <v>8407</v>
          </cell>
          <cell r="CU170">
            <v>0</v>
          </cell>
          <cell r="CV170">
            <v>4203</v>
          </cell>
          <cell r="CW170">
            <v>0</v>
          </cell>
          <cell r="CX170">
            <v>0</v>
          </cell>
          <cell r="CY170">
            <v>0</v>
          </cell>
          <cell r="CZ170">
            <v>0</v>
          </cell>
          <cell r="DA170">
            <v>0</v>
          </cell>
          <cell r="DB170">
            <v>0</v>
          </cell>
          <cell r="DC170">
            <v>0</v>
          </cell>
          <cell r="DD170">
            <v>0</v>
          </cell>
          <cell r="DE170">
            <v>43291</v>
          </cell>
          <cell r="DF170">
            <v>43291</v>
          </cell>
          <cell r="DG170">
            <v>0</v>
          </cell>
          <cell r="DH170">
            <v>55901</v>
          </cell>
          <cell r="DI170">
            <v>201460</v>
          </cell>
          <cell r="DJ170">
            <v>0</v>
          </cell>
          <cell r="DK170">
            <v>0</v>
          </cell>
          <cell r="DL170">
            <v>8407</v>
          </cell>
          <cell r="DM170">
            <v>0</v>
          </cell>
          <cell r="DN170">
            <v>4203</v>
          </cell>
          <cell r="DO170">
            <v>43291</v>
          </cell>
          <cell r="DP170">
            <v>0</v>
          </cell>
          <cell r="DQ170">
            <v>0</v>
          </cell>
          <cell r="DR170">
            <v>8</v>
          </cell>
          <cell r="DS170">
            <v>3237</v>
          </cell>
          <cell r="DT170">
            <v>4144</v>
          </cell>
          <cell r="DU170">
            <v>0</v>
          </cell>
          <cell r="DV170">
            <v>0</v>
          </cell>
          <cell r="DW170">
            <v>0</v>
          </cell>
          <cell r="DX170">
            <v>0</v>
          </cell>
          <cell r="DY170">
            <v>0</v>
          </cell>
          <cell r="DZ170">
            <v>0</v>
          </cell>
          <cell r="EA170">
            <v>0</v>
          </cell>
          <cell r="EB170">
            <v>0</v>
          </cell>
          <cell r="EC170">
            <v>0</v>
          </cell>
          <cell r="ED170">
            <v>0</v>
          </cell>
          <cell r="EE170">
            <v>0</v>
          </cell>
          <cell r="EF170">
            <v>0</v>
          </cell>
          <cell r="EG170">
            <v>0</v>
          </cell>
          <cell r="EH170">
            <v>0</v>
          </cell>
          <cell r="EI170">
            <v>0</v>
          </cell>
          <cell r="EJ170">
            <v>0</v>
          </cell>
          <cell r="EK170">
            <v>0</v>
          </cell>
          <cell r="EL170">
            <v>3496</v>
          </cell>
          <cell r="EM170">
            <v>0</v>
          </cell>
          <cell r="EN170">
            <v>0</v>
          </cell>
          <cell r="EO170">
            <v>0</v>
          </cell>
          <cell r="EP170">
            <v>2354</v>
          </cell>
          <cell r="EQ170">
            <v>26</v>
          </cell>
          <cell r="ER170">
            <v>0</v>
          </cell>
          <cell r="ES170">
            <v>11</v>
          </cell>
          <cell r="ET170">
            <v>0</v>
          </cell>
          <cell r="EU170">
            <v>1409</v>
          </cell>
          <cell r="EV170">
            <v>0</v>
          </cell>
          <cell r="EW170">
            <v>128</v>
          </cell>
          <cell r="EX170" t="str">
            <v>T</v>
          </cell>
          <cell r="EY170" t="str">
            <v>Sales</v>
          </cell>
          <cell r="EZ170">
            <v>1</v>
          </cell>
          <cell r="FA170">
            <v>1</v>
          </cell>
          <cell r="FB170">
            <v>0</v>
          </cell>
          <cell r="FC170">
            <v>0</v>
          </cell>
          <cell r="FD170">
            <v>0</v>
          </cell>
          <cell r="FE170">
            <v>0</v>
          </cell>
          <cell r="FH170">
            <v>71837</v>
          </cell>
          <cell r="FI170">
            <v>0</v>
          </cell>
          <cell r="FJ170">
            <v>-97</v>
          </cell>
          <cell r="FK170">
            <v>-121</v>
          </cell>
          <cell r="FL170">
            <v>-134</v>
          </cell>
          <cell r="FM170">
            <v>103578</v>
          </cell>
          <cell r="FN170">
            <v>2604</v>
          </cell>
          <cell r="FO170">
            <v>2424</v>
          </cell>
          <cell r="FP170">
            <v>2368</v>
          </cell>
          <cell r="FQ170">
            <v>1633</v>
          </cell>
          <cell r="FR170">
            <v>66593</v>
          </cell>
          <cell r="FS170">
            <v>5244</v>
          </cell>
          <cell r="FT170">
            <v>89939</v>
          </cell>
          <cell r="FU170">
            <v>13639</v>
          </cell>
        </row>
        <row r="171">
          <cell r="A171" t="str">
            <v>20150</v>
          </cell>
          <cell r="B171" t="str">
            <v xml:space="preserve">F M I </v>
          </cell>
          <cell r="C171" t="str">
            <v xml:space="preserve">FUJITSU MICROELECTRONICS, INC. </v>
          </cell>
          <cell r="D171" t="str">
            <v xml:space="preserve">FUJITSU MICROELECTRONICS, INC. </v>
          </cell>
          <cell r="E171">
            <v>10383</v>
          </cell>
          <cell r="F171">
            <v>227</v>
          </cell>
          <cell r="G171">
            <v>10610</v>
          </cell>
          <cell r="H171">
            <v>0</v>
          </cell>
          <cell r="I171">
            <v>0</v>
          </cell>
          <cell r="J171">
            <v>32570</v>
          </cell>
          <cell r="K171">
            <v>0</v>
          </cell>
          <cell r="L171">
            <v>0</v>
          </cell>
          <cell r="M171">
            <v>0</v>
          </cell>
          <cell r="N171">
            <v>0</v>
          </cell>
          <cell r="O171">
            <v>0</v>
          </cell>
          <cell r="P171">
            <v>0</v>
          </cell>
          <cell r="Q171">
            <v>0</v>
          </cell>
          <cell r="R171">
            <v>0</v>
          </cell>
          <cell r="S171">
            <v>0</v>
          </cell>
          <cell r="T171">
            <v>0</v>
          </cell>
          <cell r="U171">
            <v>477</v>
          </cell>
          <cell r="V171">
            <v>0</v>
          </cell>
          <cell r="W171">
            <v>0</v>
          </cell>
          <cell r="X171">
            <v>0</v>
          </cell>
          <cell r="Y171">
            <v>0</v>
          </cell>
          <cell r="Z171">
            <v>0</v>
          </cell>
          <cell r="AA171">
            <v>0</v>
          </cell>
          <cell r="AB171">
            <v>0</v>
          </cell>
          <cell r="AC171">
            <v>0</v>
          </cell>
          <cell r="AD171">
            <v>43657</v>
          </cell>
          <cell r="AE171">
            <v>20164</v>
          </cell>
          <cell r="AF171">
            <v>156002</v>
          </cell>
          <cell r="AG171">
            <v>0</v>
          </cell>
          <cell r="AH171">
            <v>3218</v>
          </cell>
          <cell r="AI171">
            <v>20000</v>
          </cell>
          <cell r="AJ171">
            <v>61566</v>
          </cell>
          <cell r="AK171">
            <v>260950</v>
          </cell>
          <cell r="AL171">
            <v>53</v>
          </cell>
          <cell r="AM171">
            <v>0</v>
          </cell>
          <cell r="AN171">
            <v>0</v>
          </cell>
          <cell r="AO171">
            <v>0</v>
          </cell>
          <cell r="AP171">
            <v>0</v>
          </cell>
          <cell r="AQ171">
            <v>0</v>
          </cell>
          <cell r="AR171">
            <v>0</v>
          </cell>
          <cell r="AS171">
            <v>676</v>
          </cell>
          <cell r="AT171">
            <v>0</v>
          </cell>
          <cell r="AU171">
            <v>0</v>
          </cell>
          <cell r="AV171">
            <v>0</v>
          </cell>
          <cell r="AW171">
            <v>0</v>
          </cell>
          <cell r="AX171">
            <v>676</v>
          </cell>
          <cell r="AY171">
            <v>261679</v>
          </cell>
          <cell r="AZ171">
            <v>0</v>
          </cell>
          <cell r="BA171">
            <v>305336</v>
          </cell>
          <cell r="BB171">
            <v>0</v>
          </cell>
          <cell r="BC171">
            <v>9487</v>
          </cell>
          <cell r="BD171">
            <v>0</v>
          </cell>
          <cell r="BE171">
            <v>9487</v>
          </cell>
          <cell r="BF171">
            <v>0</v>
          </cell>
          <cell r="BG171">
            <v>562834</v>
          </cell>
          <cell r="BH171">
            <v>562834</v>
          </cell>
          <cell r="BI171">
            <v>0</v>
          </cell>
          <cell r="BJ171">
            <v>0</v>
          </cell>
          <cell r="BK171">
            <v>0</v>
          </cell>
          <cell r="BL171">
            <v>0</v>
          </cell>
          <cell r="BM171">
            <v>0</v>
          </cell>
          <cell r="BN171">
            <v>690500</v>
          </cell>
          <cell r="BO171">
            <v>690500</v>
          </cell>
          <cell r="BP171">
            <v>0</v>
          </cell>
          <cell r="BQ171">
            <v>214</v>
          </cell>
          <cell r="BR171">
            <v>0</v>
          </cell>
          <cell r="BS171">
            <v>0</v>
          </cell>
          <cell r="BT171">
            <v>0</v>
          </cell>
          <cell r="BU171">
            <v>0</v>
          </cell>
          <cell r="BV171">
            <v>0</v>
          </cell>
          <cell r="BW171">
            <v>0</v>
          </cell>
          <cell r="BX171">
            <v>0</v>
          </cell>
          <cell r="BY171">
            <v>0</v>
          </cell>
          <cell r="BZ171">
            <v>0</v>
          </cell>
          <cell r="CA171">
            <v>0</v>
          </cell>
          <cell r="CB171">
            <v>1263035</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0</v>
          </cell>
          <cell r="CR171">
            <v>1263035</v>
          </cell>
          <cell r="CS171">
            <v>0</v>
          </cell>
          <cell r="CT171">
            <v>661000</v>
          </cell>
          <cell r="CU171">
            <v>3539</v>
          </cell>
          <cell r="CV171">
            <v>0</v>
          </cell>
          <cell r="CW171">
            <v>0</v>
          </cell>
          <cell r="CX171">
            <v>0</v>
          </cell>
          <cell r="CY171">
            <v>0</v>
          </cell>
          <cell r="CZ171">
            <v>0</v>
          </cell>
          <cell r="DA171">
            <v>0</v>
          </cell>
          <cell r="DB171">
            <v>0</v>
          </cell>
          <cell r="DC171">
            <v>0</v>
          </cell>
          <cell r="DD171">
            <v>0</v>
          </cell>
          <cell r="DE171">
            <v>-1622238</v>
          </cell>
          <cell r="DF171">
            <v>-1622238</v>
          </cell>
          <cell r="DG171">
            <v>0</v>
          </cell>
          <cell r="DH171">
            <v>-957699</v>
          </cell>
          <cell r="DI171">
            <v>305336</v>
          </cell>
          <cell r="DJ171">
            <v>0</v>
          </cell>
          <cell r="DK171">
            <v>0</v>
          </cell>
          <cell r="DL171">
            <v>661000</v>
          </cell>
          <cell r="DM171">
            <v>3539</v>
          </cell>
          <cell r="DN171">
            <v>0</v>
          </cell>
          <cell r="DO171">
            <v>-1622238</v>
          </cell>
          <cell r="DP171">
            <v>20000</v>
          </cell>
          <cell r="DQ171">
            <v>20164</v>
          </cell>
          <cell r="DR171">
            <v>156002</v>
          </cell>
          <cell r="DS171">
            <v>0</v>
          </cell>
          <cell r="DT171">
            <v>3218</v>
          </cell>
          <cell r="DU171">
            <v>61566</v>
          </cell>
          <cell r="DV171">
            <v>53</v>
          </cell>
          <cell r="DW171">
            <v>0</v>
          </cell>
          <cell r="DX171">
            <v>0</v>
          </cell>
          <cell r="DY171">
            <v>0</v>
          </cell>
          <cell r="DZ171">
            <v>0</v>
          </cell>
          <cell r="EA171">
            <v>0</v>
          </cell>
          <cell r="EB171">
            <v>0</v>
          </cell>
          <cell r="EC171">
            <v>0</v>
          </cell>
          <cell r="ED171">
            <v>0</v>
          </cell>
          <cell r="EE171">
            <v>0</v>
          </cell>
          <cell r="EF171">
            <v>0</v>
          </cell>
          <cell r="EG171">
            <v>0</v>
          </cell>
          <cell r="EH171">
            <v>0</v>
          </cell>
          <cell r="EI171">
            <v>562834</v>
          </cell>
          <cell r="EJ171">
            <v>0</v>
          </cell>
          <cell r="EK171">
            <v>0</v>
          </cell>
          <cell r="EL171">
            <v>0</v>
          </cell>
          <cell r="EM171">
            <v>0</v>
          </cell>
          <cell r="EN171">
            <v>0</v>
          </cell>
          <cell r="EO171">
            <v>0</v>
          </cell>
          <cell r="EP171">
            <v>0</v>
          </cell>
          <cell r="EQ171">
            <v>0</v>
          </cell>
          <cell r="ER171">
            <v>0</v>
          </cell>
          <cell r="ES171">
            <v>0</v>
          </cell>
          <cell r="ET171">
            <v>0</v>
          </cell>
          <cell r="EU171">
            <v>0</v>
          </cell>
          <cell r="EV171">
            <v>0</v>
          </cell>
          <cell r="EW171">
            <v>0</v>
          </cell>
          <cell r="EX171" t="str">
            <v>P</v>
          </cell>
          <cell r="EY171" t="str">
            <v>Electronic Devices Group</v>
          </cell>
          <cell r="EZ171">
            <v>1</v>
          </cell>
          <cell r="FA171">
            <v>1</v>
          </cell>
          <cell r="FB171">
            <v>0</v>
          </cell>
          <cell r="FC171">
            <v>0</v>
          </cell>
          <cell r="FD171">
            <v>0</v>
          </cell>
          <cell r="FE171">
            <v>0</v>
          </cell>
          <cell r="FH171">
            <v>0</v>
          </cell>
          <cell r="FI171">
            <v>0</v>
          </cell>
          <cell r="FJ171">
            <v>0</v>
          </cell>
          <cell r="FK171">
            <v>0</v>
          </cell>
          <cell r="FL171">
            <v>0</v>
          </cell>
          <cell r="FM171">
            <v>0</v>
          </cell>
          <cell r="FN171">
            <v>0</v>
          </cell>
          <cell r="FO171">
            <v>0</v>
          </cell>
          <cell r="FP171">
            <v>0</v>
          </cell>
          <cell r="FQ171">
            <v>0</v>
          </cell>
          <cell r="FR171">
            <v>0</v>
          </cell>
          <cell r="FS171">
            <v>0</v>
          </cell>
          <cell r="FT171">
            <v>0</v>
          </cell>
          <cell r="FU171">
            <v>0</v>
          </cell>
        </row>
        <row r="172">
          <cell r="A172" t="str">
            <v>20170</v>
          </cell>
          <cell r="B172" t="str">
            <v>F M E</v>
          </cell>
          <cell r="C172" t="str">
            <v>FJ. MICROELECTRONICS EUROPE GMBH</v>
          </cell>
          <cell r="D172" t="str">
            <v>FJ. MICROELECTRONICS EUROPE GMBH</v>
          </cell>
          <cell r="E172">
            <v>27021</v>
          </cell>
          <cell r="F172">
            <v>0</v>
          </cell>
          <cell r="G172">
            <v>27021</v>
          </cell>
          <cell r="H172">
            <v>0</v>
          </cell>
          <cell r="I172">
            <v>0</v>
          </cell>
          <cell r="J172">
            <v>29402</v>
          </cell>
          <cell r="K172">
            <v>-200</v>
          </cell>
          <cell r="L172">
            <v>0</v>
          </cell>
          <cell r="M172">
            <v>0</v>
          </cell>
          <cell r="N172">
            <v>0</v>
          </cell>
          <cell r="O172">
            <v>0</v>
          </cell>
          <cell r="P172">
            <v>0</v>
          </cell>
          <cell r="Q172">
            <v>1262</v>
          </cell>
          <cell r="R172">
            <v>0</v>
          </cell>
          <cell r="S172">
            <v>3521</v>
          </cell>
          <cell r="T172">
            <v>3521</v>
          </cell>
          <cell r="U172">
            <v>1445</v>
          </cell>
          <cell r="V172">
            <v>12981</v>
          </cell>
          <cell r="W172">
            <v>983</v>
          </cell>
          <cell r="X172">
            <v>0</v>
          </cell>
          <cell r="Y172">
            <v>0</v>
          </cell>
          <cell r="Z172">
            <v>13964</v>
          </cell>
          <cell r="AA172">
            <v>0</v>
          </cell>
          <cell r="AB172">
            <v>0</v>
          </cell>
          <cell r="AC172">
            <v>7043</v>
          </cell>
          <cell r="AD172">
            <v>83458</v>
          </cell>
          <cell r="AE172">
            <v>0</v>
          </cell>
          <cell r="AF172">
            <v>0</v>
          </cell>
          <cell r="AG172">
            <v>0</v>
          </cell>
          <cell r="AH172">
            <v>4696</v>
          </cell>
          <cell r="AI172">
            <v>0</v>
          </cell>
          <cell r="AJ172">
            <v>0</v>
          </cell>
          <cell r="AK172">
            <v>4696</v>
          </cell>
          <cell r="AL172">
            <v>929</v>
          </cell>
          <cell r="AM172">
            <v>207</v>
          </cell>
          <cell r="AN172">
            <v>0</v>
          </cell>
          <cell r="AO172">
            <v>0</v>
          </cell>
          <cell r="AP172">
            <v>0</v>
          </cell>
          <cell r="AQ172">
            <v>0</v>
          </cell>
          <cell r="AR172">
            <v>0</v>
          </cell>
          <cell r="AS172">
            <v>0</v>
          </cell>
          <cell r="AT172">
            <v>0</v>
          </cell>
          <cell r="AU172">
            <v>0</v>
          </cell>
          <cell r="AV172">
            <v>0</v>
          </cell>
          <cell r="AW172">
            <v>0</v>
          </cell>
          <cell r="AX172">
            <v>0</v>
          </cell>
          <cell r="AY172">
            <v>5832</v>
          </cell>
          <cell r="AZ172">
            <v>0</v>
          </cell>
          <cell r="BA172">
            <v>89290</v>
          </cell>
          <cell r="BB172">
            <v>0</v>
          </cell>
          <cell r="BC172">
            <v>26669</v>
          </cell>
          <cell r="BD172">
            <v>0</v>
          </cell>
          <cell r="BE172">
            <v>26669</v>
          </cell>
          <cell r="BF172">
            <v>0</v>
          </cell>
          <cell r="BG172">
            <v>0</v>
          </cell>
          <cell r="BH172">
            <v>0</v>
          </cell>
          <cell r="BI172">
            <v>0</v>
          </cell>
          <cell r="BJ172">
            <v>0</v>
          </cell>
          <cell r="BK172">
            <v>0</v>
          </cell>
          <cell r="BL172">
            <v>0</v>
          </cell>
          <cell r="BM172">
            <v>0</v>
          </cell>
          <cell r="BN172">
            <v>18520</v>
          </cell>
          <cell r="BO172">
            <v>18520</v>
          </cell>
          <cell r="BP172">
            <v>0</v>
          </cell>
          <cell r="BQ172">
            <v>8389</v>
          </cell>
          <cell r="BR172">
            <v>0</v>
          </cell>
          <cell r="BS172">
            <v>1603</v>
          </cell>
          <cell r="BT172">
            <v>0</v>
          </cell>
          <cell r="BU172">
            <v>0</v>
          </cell>
          <cell r="BV172">
            <v>0</v>
          </cell>
          <cell r="BW172">
            <v>0</v>
          </cell>
          <cell r="BX172">
            <v>0</v>
          </cell>
          <cell r="BY172">
            <v>0</v>
          </cell>
          <cell r="BZ172">
            <v>0</v>
          </cell>
          <cell r="CA172">
            <v>0</v>
          </cell>
          <cell r="CB172">
            <v>55181</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R172">
            <v>55181</v>
          </cell>
          <cell r="CS172">
            <v>0</v>
          </cell>
          <cell r="CT172">
            <v>3323</v>
          </cell>
          <cell r="CU172">
            <v>0</v>
          </cell>
          <cell r="CV172">
            <v>0</v>
          </cell>
          <cell r="CW172">
            <v>0</v>
          </cell>
          <cell r="CX172">
            <v>0</v>
          </cell>
          <cell r="CY172">
            <v>0</v>
          </cell>
          <cell r="CZ172">
            <v>0</v>
          </cell>
          <cell r="DA172">
            <v>0</v>
          </cell>
          <cell r="DB172">
            <v>0</v>
          </cell>
          <cell r="DC172">
            <v>0</v>
          </cell>
          <cell r="DD172">
            <v>0</v>
          </cell>
          <cell r="DE172">
            <v>30786</v>
          </cell>
          <cell r="DF172">
            <v>30786</v>
          </cell>
          <cell r="DG172">
            <v>0</v>
          </cell>
          <cell r="DH172">
            <v>34109</v>
          </cell>
          <cell r="DI172">
            <v>89290</v>
          </cell>
          <cell r="DJ172">
            <v>0</v>
          </cell>
          <cell r="DK172">
            <v>0</v>
          </cell>
          <cell r="DL172">
            <v>3323</v>
          </cell>
          <cell r="DM172">
            <v>0</v>
          </cell>
          <cell r="DN172">
            <v>0</v>
          </cell>
          <cell r="DO172">
            <v>30786</v>
          </cell>
          <cell r="DP172">
            <v>0</v>
          </cell>
          <cell r="DQ172">
            <v>0</v>
          </cell>
          <cell r="DR172">
            <v>0</v>
          </cell>
          <cell r="DS172">
            <v>0</v>
          </cell>
          <cell r="DT172">
            <v>4696</v>
          </cell>
          <cell r="DU172">
            <v>0</v>
          </cell>
          <cell r="DV172">
            <v>929</v>
          </cell>
          <cell r="DW172">
            <v>0</v>
          </cell>
          <cell r="DX172">
            <v>0</v>
          </cell>
          <cell r="DY172">
            <v>0</v>
          </cell>
          <cell r="DZ172">
            <v>0</v>
          </cell>
          <cell r="EA172">
            <v>0</v>
          </cell>
          <cell r="EB172">
            <v>0</v>
          </cell>
          <cell r="EC172">
            <v>0</v>
          </cell>
          <cell r="ED172">
            <v>0</v>
          </cell>
          <cell r="EE172">
            <v>0</v>
          </cell>
          <cell r="EF172">
            <v>0</v>
          </cell>
          <cell r="EG172">
            <v>0</v>
          </cell>
          <cell r="EH172">
            <v>0</v>
          </cell>
          <cell r="EI172">
            <v>0</v>
          </cell>
          <cell r="EJ172">
            <v>0</v>
          </cell>
          <cell r="EK172">
            <v>0</v>
          </cell>
          <cell r="EL172">
            <v>0</v>
          </cell>
          <cell r="EM172">
            <v>0</v>
          </cell>
          <cell r="EN172">
            <v>0</v>
          </cell>
          <cell r="EO172">
            <v>0</v>
          </cell>
          <cell r="EP172">
            <v>0</v>
          </cell>
          <cell r="EQ172">
            <v>0</v>
          </cell>
          <cell r="ER172">
            <v>0</v>
          </cell>
          <cell r="ES172">
            <v>0</v>
          </cell>
          <cell r="ET172">
            <v>0</v>
          </cell>
          <cell r="EU172">
            <v>0</v>
          </cell>
          <cell r="EV172">
            <v>0</v>
          </cell>
          <cell r="EW172">
            <v>0</v>
          </cell>
          <cell r="EX172" t="str">
            <v>P</v>
          </cell>
          <cell r="EY172" t="str">
            <v>Electronic Devices Group</v>
          </cell>
          <cell r="EZ172">
            <v>1</v>
          </cell>
          <cell r="FA172">
            <v>1</v>
          </cell>
          <cell r="FB172">
            <v>0</v>
          </cell>
          <cell r="FC172">
            <v>0</v>
          </cell>
          <cell r="FD172">
            <v>0</v>
          </cell>
          <cell r="FE172">
            <v>0</v>
          </cell>
          <cell r="FH172">
            <v>66980</v>
          </cell>
          <cell r="FI172">
            <v>201</v>
          </cell>
          <cell r="FJ172">
            <v>286</v>
          </cell>
          <cell r="FK172">
            <v>286</v>
          </cell>
          <cell r="FL172">
            <v>177</v>
          </cell>
          <cell r="FM172">
            <v>67928</v>
          </cell>
          <cell r="FN172">
            <v>190</v>
          </cell>
          <cell r="FO172">
            <v>275</v>
          </cell>
          <cell r="FP172">
            <v>275</v>
          </cell>
          <cell r="FQ172">
            <v>171</v>
          </cell>
          <cell r="FR172">
            <v>63736</v>
          </cell>
          <cell r="FS172">
            <v>3244</v>
          </cell>
          <cell r="FT172">
            <v>66055</v>
          </cell>
          <cell r="FU172">
            <v>1873</v>
          </cell>
        </row>
        <row r="173">
          <cell r="A173" t="str">
            <v>20250</v>
          </cell>
          <cell r="B173" t="str">
            <v>F E L</v>
          </cell>
          <cell r="C173" t="str">
            <v xml:space="preserve">FUJITSU EUROPE LTD. </v>
          </cell>
          <cell r="D173" t="str">
            <v xml:space="preserve">FUJITSU EUROPE LTD. </v>
          </cell>
          <cell r="E173">
            <v>576</v>
          </cell>
          <cell r="F173">
            <v>898</v>
          </cell>
          <cell r="G173">
            <v>1474</v>
          </cell>
          <cell r="H173">
            <v>0</v>
          </cell>
          <cell r="I173">
            <v>0</v>
          </cell>
          <cell r="J173">
            <v>61544</v>
          </cell>
          <cell r="K173">
            <v>-160</v>
          </cell>
          <cell r="L173">
            <v>0</v>
          </cell>
          <cell r="M173">
            <v>0</v>
          </cell>
          <cell r="N173">
            <v>0</v>
          </cell>
          <cell r="O173">
            <v>0</v>
          </cell>
          <cell r="P173">
            <v>0</v>
          </cell>
          <cell r="Q173">
            <v>0</v>
          </cell>
          <cell r="R173">
            <v>0</v>
          </cell>
          <cell r="S173">
            <v>0</v>
          </cell>
          <cell r="T173">
            <v>0</v>
          </cell>
          <cell r="U173">
            <v>1887</v>
          </cell>
          <cell r="V173">
            <v>26540</v>
          </cell>
          <cell r="W173">
            <v>0</v>
          </cell>
          <cell r="X173">
            <v>0</v>
          </cell>
          <cell r="Y173">
            <v>0</v>
          </cell>
          <cell r="Z173">
            <v>26540</v>
          </cell>
          <cell r="AA173">
            <v>0</v>
          </cell>
          <cell r="AB173">
            <v>0</v>
          </cell>
          <cell r="AC173">
            <v>0</v>
          </cell>
          <cell r="AD173">
            <v>91285</v>
          </cell>
          <cell r="AE173">
            <v>595</v>
          </cell>
          <cell r="AF173">
            <v>601</v>
          </cell>
          <cell r="AG173">
            <v>6</v>
          </cell>
          <cell r="AH173">
            <v>1751</v>
          </cell>
          <cell r="AI173">
            <v>0</v>
          </cell>
          <cell r="AJ173">
            <v>0</v>
          </cell>
          <cell r="AK173">
            <v>2953</v>
          </cell>
          <cell r="AL173">
            <v>0</v>
          </cell>
          <cell r="AM173">
            <v>0</v>
          </cell>
          <cell r="AN173">
            <v>8964</v>
          </cell>
          <cell r="AO173">
            <v>0</v>
          </cell>
          <cell r="AP173">
            <v>0</v>
          </cell>
          <cell r="AQ173">
            <v>0</v>
          </cell>
          <cell r="AR173">
            <v>0</v>
          </cell>
          <cell r="AS173">
            <v>105</v>
          </cell>
          <cell r="AT173">
            <v>0</v>
          </cell>
          <cell r="AU173">
            <v>0</v>
          </cell>
          <cell r="AV173">
            <v>0</v>
          </cell>
          <cell r="AW173">
            <v>0</v>
          </cell>
          <cell r="AX173">
            <v>9069</v>
          </cell>
          <cell r="AY173">
            <v>12022</v>
          </cell>
          <cell r="AZ173">
            <v>0</v>
          </cell>
          <cell r="BA173">
            <v>103307</v>
          </cell>
          <cell r="BB173">
            <v>0</v>
          </cell>
          <cell r="BC173">
            <v>45621</v>
          </cell>
          <cell r="BD173">
            <v>0</v>
          </cell>
          <cell r="BE173">
            <v>45621</v>
          </cell>
          <cell r="BF173">
            <v>0</v>
          </cell>
          <cell r="BG173">
            <v>0</v>
          </cell>
          <cell r="BH173">
            <v>0</v>
          </cell>
          <cell r="BI173">
            <v>0</v>
          </cell>
          <cell r="BJ173">
            <v>0</v>
          </cell>
          <cell r="BK173">
            <v>0</v>
          </cell>
          <cell r="BL173">
            <v>0</v>
          </cell>
          <cell r="BM173">
            <v>0</v>
          </cell>
          <cell r="BN173">
            <v>5388</v>
          </cell>
          <cell r="BO173">
            <v>5388</v>
          </cell>
          <cell r="BP173">
            <v>0</v>
          </cell>
          <cell r="BQ173">
            <v>0</v>
          </cell>
          <cell r="BR173">
            <v>0</v>
          </cell>
          <cell r="BS173">
            <v>0</v>
          </cell>
          <cell r="BT173">
            <v>0</v>
          </cell>
          <cell r="BU173">
            <v>0</v>
          </cell>
          <cell r="BV173">
            <v>0</v>
          </cell>
          <cell r="BW173">
            <v>0</v>
          </cell>
          <cell r="BX173">
            <v>0</v>
          </cell>
          <cell r="BY173">
            <v>0</v>
          </cell>
          <cell r="BZ173">
            <v>0</v>
          </cell>
          <cell r="CA173">
            <v>0</v>
          </cell>
          <cell r="CB173">
            <v>51009</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0</v>
          </cell>
          <cell r="CR173">
            <v>51009</v>
          </cell>
          <cell r="CS173">
            <v>0</v>
          </cell>
          <cell r="CT173">
            <v>12183</v>
          </cell>
          <cell r="CU173">
            <v>0</v>
          </cell>
          <cell r="CV173">
            <v>0</v>
          </cell>
          <cell r="CW173">
            <v>0</v>
          </cell>
          <cell r="CX173">
            <v>0</v>
          </cell>
          <cell r="CY173">
            <v>0</v>
          </cell>
          <cell r="CZ173">
            <v>0</v>
          </cell>
          <cell r="DA173">
            <v>0</v>
          </cell>
          <cell r="DB173">
            <v>0</v>
          </cell>
          <cell r="DC173">
            <v>0</v>
          </cell>
          <cell r="DD173">
            <v>0</v>
          </cell>
          <cell r="DE173">
            <v>40115</v>
          </cell>
          <cell r="DF173">
            <v>40115</v>
          </cell>
          <cell r="DG173">
            <v>0</v>
          </cell>
          <cell r="DH173">
            <v>52298</v>
          </cell>
          <cell r="DI173">
            <v>103307</v>
          </cell>
          <cell r="DJ173">
            <v>0</v>
          </cell>
          <cell r="DK173">
            <v>0</v>
          </cell>
          <cell r="DL173">
            <v>12183</v>
          </cell>
          <cell r="DM173">
            <v>0</v>
          </cell>
          <cell r="DN173">
            <v>0</v>
          </cell>
          <cell r="DO173">
            <v>40115</v>
          </cell>
          <cell r="DP173">
            <v>0</v>
          </cell>
          <cell r="DQ173">
            <v>595</v>
          </cell>
          <cell r="DR173">
            <v>607</v>
          </cell>
          <cell r="DS173">
            <v>0</v>
          </cell>
          <cell r="DT173">
            <v>1751</v>
          </cell>
          <cell r="DU173">
            <v>0</v>
          </cell>
          <cell r="DV173">
            <v>0</v>
          </cell>
          <cell r="DW173">
            <v>0</v>
          </cell>
          <cell r="DX173">
            <v>0</v>
          </cell>
          <cell r="DY173">
            <v>0</v>
          </cell>
          <cell r="DZ173">
            <v>0</v>
          </cell>
          <cell r="EA173">
            <v>0</v>
          </cell>
          <cell r="EB173">
            <v>0</v>
          </cell>
          <cell r="EC173">
            <v>0</v>
          </cell>
          <cell r="ED173">
            <v>0</v>
          </cell>
          <cell r="EE173">
            <v>0</v>
          </cell>
          <cell r="EF173">
            <v>0</v>
          </cell>
          <cell r="EG173">
            <v>0</v>
          </cell>
          <cell r="EH173">
            <v>0</v>
          </cell>
          <cell r="EI173">
            <v>0</v>
          </cell>
          <cell r="EJ173">
            <v>0</v>
          </cell>
          <cell r="EK173">
            <v>0</v>
          </cell>
          <cell r="EL173">
            <v>0</v>
          </cell>
          <cell r="EM173">
            <v>0</v>
          </cell>
          <cell r="EN173">
            <v>0</v>
          </cell>
          <cell r="EO173">
            <v>0</v>
          </cell>
          <cell r="EP173">
            <v>0</v>
          </cell>
          <cell r="EQ173">
            <v>0</v>
          </cell>
          <cell r="ER173">
            <v>0</v>
          </cell>
          <cell r="ES173">
            <v>0</v>
          </cell>
          <cell r="ET173">
            <v>8964</v>
          </cell>
          <cell r="EU173">
            <v>0</v>
          </cell>
          <cell r="EV173">
            <v>0</v>
          </cell>
          <cell r="EW173">
            <v>0</v>
          </cell>
          <cell r="EX173" t="str">
            <v>G</v>
          </cell>
          <cell r="EY173" t="str">
            <v>Storage Products Group</v>
          </cell>
          <cell r="EZ173">
            <v>1</v>
          </cell>
          <cell r="FA173">
            <v>1</v>
          </cell>
          <cell r="FB173">
            <v>0</v>
          </cell>
          <cell r="FC173">
            <v>0</v>
          </cell>
          <cell r="FD173">
            <v>0</v>
          </cell>
          <cell r="FE173">
            <v>0</v>
          </cell>
          <cell r="FH173">
            <v>77703</v>
          </cell>
          <cell r="FI173">
            <v>496</v>
          </cell>
          <cell r="FJ173">
            <v>376</v>
          </cell>
          <cell r="FK173">
            <v>376</v>
          </cell>
          <cell r="FL173">
            <v>264</v>
          </cell>
          <cell r="FM173">
            <v>79209</v>
          </cell>
          <cell r="FN173">
            <v>-223</v>
          </cell>
          <cell r="FO173">
            <v>-343</v>
          </cell>
          <cell r="FP173">
            <v>-343</v>
          </cell>
          <cell r="FQ173">
            <v>-240</v>
          </cell>
          <cell r="FR173">
            <v>57799</v>
          </cell>
          <cell r="FS173">
            <v>19904</v>
          </cell>
          <cell r="FT173">
            <v>58068</v>
          </cell>
          <cell r="FU173">
            <v>21141</v>
          </cell>
        </row>
        <row r="174">
          <cell r="A174" t="str">
            <v>20300</v>
          </cell>
          <cell r="B174" t="str">
            <v>F T L</v>
          </cell>
          <cell r="C174" t="str">
            <v>台湾富士通股分有限公司</v>
          </cell>
          <cell r="D174" t="str">
            <v>FUJITSU TAIWAN LTD.</v>
          </cell>
          <cell r="E174">
            <v>210374.353</v>
          </cell>
          <cell r="F174">
            <v>0</v>
          </cell>
          <cell r="G174">
            <v>210374.353</v>
          </cell>
          <cell r="H174">
            <v>0</v>
          </cell>
          <cell r="I174">
            <v>0</v>
          </cell>
          <cell r="J174">
            <v>1178807.3010000002</v>
          </cell>
          <cell r="K174">
            <v>-21936</v>
          </cell>
          <cell r="L174">
            <v>0</v>
          </cell>
          <cell r="M174">
            <v>0</v>
          </cell>
          <cell r="N174">
            <v>0</v>
          </cell>
          <cell r="O174">
            <v>0</v>
          </cell>
          <cell r="P174">
            <v>0</v>
          </cell>
          <cell r="Q174">
            <v>15269.246999999999</v>
          </cell>
          <cell r="R174">
            <v>0</v>
          </cell>
          <cell r="S174">
            <v>101668.49900000001</v>
          </cell>
          <cell r="T174">
            <v>101668.49900000001</v>
          </cell>
          <cell r="U174">
            <v>3765.5</v>
          </cell>
          <cell r="V174">
            <v>289533.60200000001</v>
          </cell>
          <cell r="W174">
            <v>46667.123</v>
          </cell>
          <cell r="X174">
            <v>0</v>
          </cell>
          <cell r="Y174">
            <v>74854.403000000006</v>
          </cell>
          <cell r="Z174">
            <v>411055.12800000003</v>
          </cell>
          <cell r="AA174">
            <v>0</v>
          </cell>
          <cell r="AB174">
            <v>0</v>
          </cell>
          <cell r="AC174">
            <v>22000</v>
          </cell>
          <cell r="AD174">
            <v>1921004.0279999999</v>
          </cell>
          <cell r="AE174">
            <v>10716.504000000001</v>
          </cell>
          <cell r="AF174">
            <v>0</v>
          </cell>
          <cell r="AG174">
            <v>3390.3020000000001</v>
          </cell>
          <cell r="AH174">
            <v>42044.112999999998</v>
          </cell>
          <cell r="AI174">
            <v>8666</v>
          </cell>
          <cell r="AJ174">
            <v>0</v>
          </cell>
          <cell r="AK174">
            <v>64816.918999999994</v>
          </cell>
          <cell r="AL174">
            <v>11143.556</v>
          </cell>
          <cell r="AM174">
            <v>0</v>
          </cell>
          <cell r="AN174">
            <v>3268.0140000000001</v>
          </cell>
          <cell r="AO174">
            <v>0</v>
          </cell>
          <cell r="AP174">
            <v>0</v>
          </cell>
          <cell r="AQ174">
            <v>0</v>
          </cell>
          <cell r="AR174">
            <v>0</v>
          </cell>
          <cell r="AS174">
            <v>2300</v>
          </cell>
          <cell r="AT174">
            <v>0</v>
          </cell>
          <cell r="AU174">
            <v>0</v>
          </cell>
          <cell r="AV174">
            <v>0</v>
          </cell>
          <cell r="AW174">
            <v>0</v>
          </cell>
          <cell r="AX174">
            <v>5568.0140000000001</v>
          </cell>
          <cell r="AY174">
            <v>81528.488999999987</v>
          </cell>
          <cell r="AZ174">
            <v>80492.767999999996</v>
          </cell>
          <cell r="BA174">
            <v>2083025.2849999997</v>
          </cell>
          <cell r="BB174">
            <v>0</v>
          </cell>
          <cell r="BC174">
            <v>824074.96900000004</v>
          </cell>
          <cell r="BD174">
            <v>0</v>
          </cell>
          <cell r="BE174">
            <v>824074.96900000004</v>
          </cell>
          <cell r="BF174">
            <v>0</v>
          </cell>
          <cell r="BG174">
            <v>350000</v>
          </cell>
          <cell r="BH174">
            <v>350000</v>
          </cell>
          <cell r="BI174">
            <v>0</v>
          </cell>
          <cell r="BJ174">
            <v>0</v>
          </cell>
          <cell r="BK174">
            <v>0</v>
          </cell>
          <cell r="BL174">
            <v>0</v>
          </cell>
          <cell r="BM174">
            <v>0</v>
          </cell>
          <cell r="BN174">
            <v>60800.398999999998</v>
          </cell>
          <cell r="BO174">
            <v>60800.398999999998</v>
          </cell>
          <cell r="BP174">
            <v>0</v>
          </cell>
          <cell r="BQ174">
            <v>29549.817999999999</v>
          </cell>
          <cell r="BR174">
            <v>0</v>
          </cell>
          <cell r="BS174">
            <v>13995.974</v>
          </cell>
          <cell r="BT174">
            <v>0</v>
          </cell>
          <cell r="BU174">
            <v>0</v>
          </cell>
          <cell r="BV174">
            <v>11650.59</v>
          </cell>
          <cell r="BW174">
            <v>0</v>
          </cell>
          <cell r="BX174">
            <v>0</v>
          </cell>
          <cell r="BY174">
            <v>0</v>
          </cell>
          <cell r="BZ174">
            <v>0</v>
          </cell>
          <cell r="CA174">
            <v>0</v>
          </cell>
          <cell r="CB174">
            <v>1290071.75</v>
          </cell>
          <cell r="CC174">
            <v>0</v>
          </cell>
          <cell r="CD174">
            <v>0</v>
          </cell>
          <cell r="CE174">
            <v>0</v>
          </cell>
          <cell r="CF174">
            <v>0</v>
          </cell>
          <cell r="CG174">
            <v>0</v>
          </cell>
          <cell r="CH174">
            <v>37736.612000000001</v>
          </cell>
          <cell r="CI174">
            <v>0</v>
          </cell>
          <cell r="CJ174">
            <v>16358.084999999999</v>
          </cell>
          <cell r="CK174">
            <v>0</v>
          </cell>
          <cell r="CL174">
            <v>0</v>
          </cell>
          <cell r="CM174">
            <v>0</v>
          </cell>
          <cell r="CN174">
            <v>0</v>
          </cell>
          <cell r="CO174">
            <v>0</v>
          </cell>
          <cell r="CP174">
            <v>0</v>
          </cell>
          <cell r="CQ174">
            <v>54094.697</v>
          </cell>
          <cell r="CR174">
            <v>1344166.4469999999</v>
          </cell>
          <cell r="CS174">
            <v>0</v>
          </cell>
          <cell r="CT174">
            <v>134400</v>
          </cell>
          <cell r="CU174">
            <v>111243.19</v>
          </cell>
          <cell r="CV174">
            <v>81286.744999999995</v>
          </cell>
          <cell r="CW174">
            <v>0</v>
          </cell>
          <cell r="CX174">
            <v>0</v>
          </cell>
          <cell r="CY174">
            <v>0</v>
          </cell>
          <cell r="CZ174">
            <v>0</v>
          </cell>
          <cell r="DA174">
            <v>0</v>
          </cell>
          <cell r="DB174">
            <v>0</v>
          </cell>
          <cell r="DC174">
            <v>0</v>
          </cell>
          <cell r="DD174">
            <v>0</v>
          </cell>
          <cell r="DE174">
            <v>411927.89799999999</v>
          </cell>
          <cell r="DF174">
            <v>411927.89799999999</v>
          </cell>
          <cell r="DG174">
            <v>0</v>
          </cell>
          <cell r="DH174">
            <v>738857.83299999998</v>
          </cell>
          <cell r="DI174">
            <v>2083024.28</v>
          </cell>
          <cell r="DJ174">
            <v>0</v>
          </cell>
          <cell r="DK174">
            <v>0</v>
          </cell>
          <cell r="DL174">
            <v>134400</v>
          </cell>
          <cell r="DM174">
            <v>111243.19</v>
          </cell>
          <cell r="DN174">
            <v>81286.744999999995</v>
          </cell>
          <cell r="DO174">
            <v>411928.29699999944</v>
          </cell>
          <cell r="DP174">
            <v>8666</v>
          </cell>
          <cell r="DQ174">
            <v>10716.396000000001</v>
          </cell>
          <cell r="DR174">
            <v>3390.8180000000002</v>
          </cell>
          <cell r="DS174">
            <v>72.638000000000005</v>
          </cell>
          <cell r="DT174">
            <v>41970.963000000003</v>
          </cell>
          <cell r="DU174">
            <v>0</v>
          </cell>
          <cell r="DV174">
            <v>11144.444</v>
          </cell>
          <cell r="DW174">
            <v>-0.152</v>
          </cell>
          <cell r="DX174">
            <v>0</v>
          </cell>
          <cell r="DY174">
            <v>0</v>
          </cell>
          <cell r="DZ174">
            <v>0</v>
          </cell>
          <cell r="EA174">
            <v>0</v>
          </cell>
          <cell r="EB174">
            <v>0</v>
          </cell>
          <cell r="EC174">
            <v>0</v>
          </cell>
          <cell r="ED174">
            <v>0</v>
          </cell>
          <cell r="EE174">
            <v>0</v>
          </cell>
          <cell r="EF174">
            <v>0</v>
          </cell>
          <cell r="EG174">
            <v>0</v>
          </cell>
          <cell r="EH174">
            <v>0</v>
          </cell>
          <cell r="EI174">
            <v>0</v>
          </cell>
          <cell r="EJ174">
            <v>350000</v>
          </cell>
          <cell r="EK174">
            <v>0</v>
          </cell>
          <cell r="EL174">
            <v>0</v>
          </cell>
          <cell r="EM174">
            <v>0</v>
          </cell>
          <cell r="EN174">
            <v>0</v>
          </cell>
          <cell r="EO174">
            <v>0</v>
          </cell>
          <cell r="EP174">
            <v>0</v>
          </cell>
          <cell r="EQ174">
            <v>0</v>
          </cell>
          <cell r="ER174">
            <v>0</v>
          </cell>
          <cell r="ES174">
            <v>0</v>
          </cell>
          <cell r="ET174">
            <v>0</v>
          </cell>
          <cell r="EU174">
            <v>3268.0140000000001</v>
          </cell>
          <cell r="EV174">
            <v>0</v>
          </cell>
          <cell r="EW174">
            <v>0</v>
          </cell>
          <cell r="EX174" t="str">
            <v>T</v>
          </cell>
          <cell r="EY174" t="str">
            <v>Sales</v>
          </cell>
          <cell r="EZ174">
            <v>1</v>
          </cell>
          <cell r="FA174">
            <v>1</v>
          </cell>
          <cell r="FB174">
            <v>0</v>
          </cell>
          <cell r="FC174">
            <v>0</v>
          </cell>
          <cell r="FD174">
            <v>0</v>
          </cell>
          <cell r="FE174">
            <v>0</v>
          </cell>
          <cell r="FH174">
            <v>1279962.5</v>
          </cell>
          <cell r="FI174">
            <v>27096.000000000175</v>
          </cell>
          <cell r="FJ174">
            <v>21696.000000000175</v>
          </cell>
          <cell r="FK174">
            <v>21696.000000000175</v>
          </cell>
          <cell r="FL174">
            <v>16272.000000000175</v>
          </cell>
          <cell r="FM174">
            <v>1623585.6</v>
          </cell>
          <cell r="FN174">
            <v>40179.700000000885</v>
          </cell>
          <cell r="FO174">
            <v>34779.700000000885</v>
          </cell>
          <cell r="FP174">
            <v>34779.700000000885</v>
          </cell>
          <cell r="FQ174">
            <v>26084.800000000891</v>
          </cell>
          <cell r="FR174">
            <v>1067357.8999999999</v>
          </cell>
          <cell r="FS174">
            <v>212604.6</v>
          </cell>
          <cell r="FT174">
            <v>1408171.2</v>
          </cell>
          <cell r="FU174">
            <v>215414.39999999999</v>
          </cell>
        </row>
        <row r="175">
          <cell r="A175" t="str">
            <v>20370</v>
          </cell>
          <cell r="B175" t="str">
            <v>F H K</v>
          </cell>
          <cell r="C175" t="str">
            <v>FUJITSU HONG KONG LTD.</v>
          </cell>
          <cell r="D175" t="str">
            <v>FUJITSU HONG KONG LTD.</v>
          </cell>
          <cell r="E175">
            <v>99404</v>
          </cell>
          <cell r="F175">
            <v>0</v>
          </cell>
          <cell r="G175">
            <v>99404</v>
          </cell>
          <cell r="H175">
            <v>0</v>
          </cell>
          <cell r="I175">
            <v>0</v>
          </cell>
          <cell r="J175">
            <v>141440</v>
          </cell>
          <cell r="K175">
            <v>-6869</v>
          </cell>
          <cell r="L175">
            <v>0</v>
          </cell>
          <cell r="M175">
            <v>0</v>
          </cell>
          <cell r="N175">
            <v>0</v>
          </cell>
          <cell r="O175">
            <v>0</v>
          </cell>
          <cell r="P175">
            <v>0</v>
          </cell>
          <cell r="Q175">
            <v>1631</v>
          </cell>
          <cell r="R175">
            <v>0</v>
          </cell>
          <cell r="S175">
            <v>118</v>
          </cell>
          <cell r="T175">
            <v>118</v>
          </cell>
          <cell r="U175">
            <v>1592</v>
          </cell>
          <cell r="V175">
            <v>20587</v>
          </cell>
          <cell r="W175">
            <v>269</v>
          </cell>
          <cell r="X175">
            <v>0</v>
          </cell>
          <cell r="Y175">
            <v>956</v>
          </cell>
          <cell r="Z175">
            <v>21812</v>
          </cell>
          <cell r="AA175">
            <v>0</v>
          </cell>
          <cell r="AB175">
            <v>0</v>
          </cell>
          <cell r="AC175">
            <v>0</v>
          </cell>
          <cell r="AD175">
            <v>259128</v>
          </cell>
          <cell r="AE175">
            <v>0</v>
          </cell>
          <cell r="AF175">
            <v>0</v>
          </cell>
          <cell r="AG175">
            <v>0</v>
          </cell>
          <cell r="AH175">
            <v>8565</v>
          </cell>
          <cell r="AI175">
            <v>0</v>
          </cell>
          <cell r="AJ175">
            <v>0</v>
          </cell>
          <cell r="AK175">
            <v>8565</v>
          </cell>
          <cell r="AL175">
            <v>0</v>
          </cell>
          <cell r="AM175">
            <v>0</v>
          </cell>
          <cell r="AN175">
            <v>0</v>
          </cell>
          <cell r="AO175">
            <v>0</v>
          </cell>
          <cell r="AP175">
            <v>0</v>
          </cell>
          <cell r="AQ175">
            <v>0</v>
          </cell>
          <cell r="AR175">
            <v>0</v>
          </cell>
          <cell r="AS175">
            <v>6278</v>
          </cell>
          <cell r="AT175">
            <v>0</v>
          </cell>
          <cell r="AU175">
            <v>0</v>
          </cell>
          <cell r="AV175">
            <v>0</v>
          </cell>
          <cell r="AW175">
            <v>0</v>
          </cell>
          <cell r="AX175">
            <v>6278</v>
          </cell>
          <cell r="AY175">
            <v>14843</v>
          </cell>
          <cell r="AZ175">
            <v>0</v>
          </cell>
          <cell r="BA175">
            <v>273971</v>
          </cell>
          <cell r="BB175">
            <v>0</v>
          </cell>
          <cell r="BC175">
            <v>74460</v>
          </cell>
          <cell r="BD175">
            <v>225</v>
          </cell>
          <cell r="BE175">
            <v>74235</v>
          </cell>
          <cell r="BF175">
            <v>0</v>
          </cell>
          <cell r="BG175">
            <v>0</v>
          </cell>
          <cell r="BH175">
            <v>0</v>
          </cell>
          <cell r="BI175">
            <v>0</v>
          </cell>
          <cell r="BJ175">
            <v>0</v>
          </cell>
          <cell r="BK175">
            <v>0</v>
          </cell>
          <cell r="BL175">
            <v>0</v>
          </cell>
          <cell r="BM175">
            <v>0</v>
          </cell>
          <cell r="BN175">
            <v>31570</v>
          </cell>
          <cell r="BO175">
            <v>31570</v>
          </cell>
          <cell r="BP175">
            <v>917</v>
          </cell>
          <cell r="BQ175">
            <v>0</v>
          </cell>
          <cell r="BR175">
            <v>0</v>
          </cell>
          <cell r="BS175">
            <v>3237</v>
          </cell>
          <cell r="BT175">
            <v>0</v>
          </cell>
          <cell r="BU175">
            <v>0</v>
          </cell>
          <cell r="BV175">
            <v>50945</v>
          </cell>
          <cell r="BW175">
            <v>0</v>
          </cell>
          <cell r="BX175">
            <v>37792</v>
          </cell>
          <cell r="BY175">
            <v>0</v>
          </cell>
          <cell r="BZ175">
            <v>0</v>
          </cell>
          <cell r="CA175">
            <v>0</v>
          </cell>
          <cell r="CB175">
            <v>198921</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198921</v>
          </cell>
          <cell r="CS175">
            <v>0</v>
          </cell>
          <cell r="CT175">
            <v>4995</v>
          </cell>
          <cell r="CU175">
            <v>15547</v>
          </cell>
          <cell r="CV175">
            <v>0</v>
          </cell>
          <cell r="CW175">
            <v>0</v>
          </cell>
          <cell r="CX175">
            <v>0</v>
          </cell>
          <cell r="CY175">
            <v>0</v>
          </cell>
          <cell r="CZ175">
            <v>0</v>
          </cell>
          <cell r="DA175">
            <v>0</v>
          </cell>
          <cell r="DB175">
            <v>0</v>
          </cell>
          <cell r="DC175">
            <v>0</v>
          </cell>
          <cell r="DD175">
            <v>0</v>
          </cell>
          <cell r="DE175">
            <v>54508</v>
          </cell>
          <cell r="DF175">
            <v>54508</v>
          </cell>
          <cell r="DG175">
            <v>0</v>
          </cell>
          <cell r="DH175">
            <v>75050</v>
          </cell>
          <cell r="DI175">
            <v>273971</v>
          </cell>
          <cell r="DJ175">
            <v>0</v>
          </cell>
          <cell r="DK175">
            <v>0</v>
          </cell>
          <cell r="DL175">
            <v>4995</v>
          </cell>
          <cell r="DM175">
            <v>15547</v>
          </cell>
          <cell r="DN175">
            <v>0</v>
          </cell>
          <cell r="DO175">
            <v>54508</v>
          </cell>
          <cell r="DP175">
            <v>0</v>
          </cell>
          <cell r="DQ175">
            <v>0</v>
          </cell>
          <cell r="DR175">
            <v>0</v>
          </cell>
          <cell r="DS175">
            <v>0</v>
          </cell>
          <cell r="DT175">
            <v>8565</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v>0</v>
          </cell>
          <cell r="EK175">
            <v>0</v>
          </cell>
          <cell r="EL175">
            <v>0</v>
          </cell>
          <cell r="EM175">
            <v>0</v>
          </cell>
          <cell r="EN175">
            <v>0</v>
          </cell>
          <cell r="EO175">
            <v>0</v>
          </cell>
          <cell r="EP175">
            <v>0</v>
          </cell>
          <cell r="EQ175">
            <v>0</v>
          </cell>
          <cell r="ER175">
            <v>0</v>
          </cell>
          <cell r="ES175">
            <v>0</v>
          </cell>
          <cell r="ET175">
            <v>0</v>
          </cell>
          <cell r="EU175">
            <v>0</v>
          </cell>
          <cell r="EV175">
            <v>0</v>
          </cell>
          <cell r="EW175">
            <v>0</v>
          </cell>
          <cell r="EX175" t="str">
            <v>T</v>
          </cell>
          <cell r="EY175" t="str">
            <v>Sales</v>
          </cell>
          <cell r="EZ175">
            <v>1</v>
          </cell>
          <cell r="FA175">
            <v>1</v>
          </cell>
          <cell r="FB175">
            <v>0</v>
          </cell>
          <cell r="FC175">
            <v>0</v>
          </cell>
          <cell r="FD175">
            <v>0</v>
          </cell>
          <cell r="FE175">
            <v>-10</v>
          </cell>
          <cell r="FH175">
            <v>224995</v>
          </cell>
          <cell r="FI175">
            <v>1391</v>
          </cell>
          <cell r="FJ175">
            <v>1310</v>
          </cell>
          <cell r="FK175">
            <v>1310</v>
          </cell>
          <cell r="FL175">
            <v>1310</v>
          </cell>
          <cell r="FM175">
            <v>262601</v>
          </cell>
          <cell r="FN175">
            <v>5863</v>
          </cell>
          <cell r="FO175">
            <v>4882</v>
          </cell>
          <cell r="FP175">
            <v>4882</v>
          </cell>
          <cell r="FQ175">
            <v>4882</v>
          </cell>
          <cell r="FR175">
            <v>162193</v>
          </cell>
          <cell r="FS175">
            <v>62802</v>
          </cell>
          <cell r="FT175">
            <v>200027</v>
          </cell>
          <cell r="FU175">
            <v>62574</v>
          </cell>
        </row>
        <row r="176">
          <cell r="A176" t="str">
            <v>20400</v>
          </cell>
          <cell r="B176" t="str">
            <v>F M A L</v>
          </cell>
          <cell r="C176" t="str">
            <v>FJ. MICROELECTRONICS ASIA PTE. LTD.</v>
          </cell>
          <cell r="D176" t="str">
            <v>FJ. MICROELECTRONICS ASIA PTE. LTD.</v>
          </cell>
          <cell r="E176">
            <v>12084</v>
          </cell>
          <cell r="F176">
            <v>0</v>
          </cell>
          <cell r="G176">
            <v>12084</v>
          </cell>
          <cell r="H176">
            <v>0</v>
          </cell>
          <cell r="I176">
            <v>0</v>
          </cell>
          <cell r="J176">
            <v>49422</v>
          </cell>
          <cell r="K176">
            <v>-243</v>
          </cell>
          <cell r="L176">
            <v>0</v>
          </cell>
          <cell r="M176">
            <v>0</v>
          </cell>
          <cell r="N176">
            <v>0</v>
          </cell>
          <cell r="O176">
            <v>0</v>
          </cell>
          <cell r="P176">
            <v>0</v>
          </cell>
          <cell r="Q176">
            <v>1083</v>
          </cell>
          <cell r="R176">
            <v>0</v>
          </cell>
          <cell r="S176">
            <v>2301</v>
          </cell>
          <cell r="T176">
            <v>2301</v>
          </cell>
          <cell r="U176">
            <v>0</v>
          </cell>
          <cell r="V176">
            <v>4375</v>
          </cell>
          <cell r="W176">
            <v>0</v>
          </cell>
          <cell r="X176">
            <v>0</v>
          </cell>
          <cell r="Y176">
            <v>0</v>
          </cell>
          <cell r="Z176">
            <v>4375</v>
          </cell>
          <cell r="AA176">
            <v>0</v>
          </cell>
          <cell r="AB176">
            <v>0</v>
          </cell>
          <cell r="AC176">
            <v>0</v>
          </cell>
          <cell r="AD176">
            <v>69022</v>
          </cell>
          <cell r="AE176">
            <v>71</v>
          </cell>
          <cell r="AF176">
            <v>0</v>
          </cell>
          <cell r="AG176">
            <v>0</v>
          </cell>
          <cell r="AH176">
            <v>627</v>
          </cell>
          <cell r="AI176">
            <v>0</v>
          </cell>
          <cell r="AJ176">
            <v>0</v>
          </cell>
          <cell r="AK176">
            <v>698</v>
          </cell>
          <cell r="AL176">
            <v>1458</v>
          </cell>
          <cell r="AM176">
            <v>0</v>
          </cell>
          <cell r="AN176">
            <v>0</v>
          </cell>
          <cell r="AO176">
            <v>0</v>
          </cell>
          <cell r="AP176">
            <v>0</v>
          </cell>
          <cell r="AQ176">
            <v>0</v>
          </cell>
          <cell r="AR176">
            <v>0</v>
          </cell>
          <cell r="AS176">
            <v>237</v>
          </cell>
          <cell r="AT176">
            <v>0</v>
          </cell>
          <cell r="AU176">
            <v>0</v>
          </cell>
          <cell r="AV176">
            <v>0</v>
          </cell>
          <cell r="AW176">
            <v>0</v>
          </cell>
          <cell r="AX176">
            <v>237</v>
          </cell>
          <cell r="AY176">
            <v>2393</v>
          </cell>
          <cell r="AZ176">
            <v>0</v>
          </cell>
          <cell r="BA176">
            <v>71415</v>
          </cell>
          <cell r="BB176">
            <v>0</v>
          </cell>
          <cell r="BC176">
            <v>48083</v>
          </cell>
          <cell r="BD176">
            <v>0</v>
          </cell>
          <cell r="BE176">
            <v>48083</v>
          </cell>
          <cell r="BF176">
            <v>0</v>
          </cell>
          <cell r="BG176">
            <v>0</v>
          </cell>
          <cell r="BH176">
            <v>0</v>
          </cell>
          <cell r="BI176">
            <v>0</v>
          </cell>
          <cell r="BJ176">
            <v>0</v>
          </cell>
          <cell r="BK176">
            <v>0</v>
          </cell>
          <cell r="BL176">
            <v>0</v>
          </cell>
          <cell r="BM176">
            <v>0</v>
          </cell>
          <cell r="BN176">
            <v>6926</v>
          </cell>
          <cell r="BO176">
            <v>6926</v>
          </cell>
          <cell r="BP176">
            <v>0</v>
          </cell>
          <cell r="BQ176">
            <v>1753</v>
          </cell>
          <cell r="BR176">
            <v>0</v>
          </cell>
          <cell r="BS176">
            <v>0</v>
          </cell>
          <cell r="BT176">
            <v>0</v>
          </cell>
          <cell r="BU176">
            <v>0</v>
          </cell>
          <cell r="BV176">
            <v>0</v>
          </cell>
          <cell r="BW176">
            <v>0</v>
          </cell>
          <cell r="BX176">
            <v>0</v>
          </cell>
          <cell r="BY176">
            <v>0</v>
          </cell>
          <cell r="BZ176">
            <v>0</v>
          </cell>
          <cell r="CA176">
            <v>0</v>
          </cell>
          <cell r="CB176">
            <v>56762</v>
          </cell>
          <cell r="CC176">
            <v>0</v>
          </cell>
          <cell r="CD176">
            <v>0</v>
          </cell>
          <cell r="CE176">
            <v>0</v>
          </cell>
          <cell r="CF176">
            <v>0</v>
          </cell>
          <cell r="CG176">
            <v>0</v>
          </cell>
          <cell r="CH176">
            <v>0</v>
          </cell>
          <cell r="CI176">
            <v>0</v>
          </cell>
          <cell r="CJ176">
            <v>719</v>
          </cell>
          <cell r="CK176">
            <v>0</v>
          </cell>
          <cell r="CL176">
            <v>0</v>
          </cell>
          <cell r="CM176">
            <v>0</v>
          </cell>
          <cell r="CN176">
            <v>0</v>
          </cell>
          <cell r="CO176">
            <v>0</v>
          </cell>
          <cell r="CP176">
            <v>0</v>
          </cell>
          <cell r="CQ176">
            <v>719</v>
          </cell>
          <cell r="CR176">
            <v>57481</v>
          </cell>
          <cell r="CS176">
            <v>0</v>
          </cell>
          <cell r="CT176">
            <v>6030</v>
          </cell>
          <cell r="CU176">
            <v>0</v>
          </cell>
          <cell r="CV176">
            <v>0</v>
          </cell>
          <cell r="CW176">
            <v>0</v>
          </cell>
          <cell r="CX176">
            <v>0</v>
          </cell>
          <cell r="CY176">
            <v>0</v>
          </cell>
          <cell r="CZ176">
            <v>0</v>
          </cell>
          <cell r="DA176">
            <v>0</v>
          </cell>
          <cell r="DB176">
            <v>0</v>
          </cell>
          <cell r="DC176">
            <v>0</v>
          </cell>
          <cell r="DD176">
            <v>0</v>
          </cell>
          <cell r="DE176">
            <v>7904</v>
          </cell>
          <cell r="DF176">
            <v>7904</v>
          </cell>
          <cell r="DG176">
            <v>0</v>
          </cell>
          <cell r="DH176">
            <v>13934</v>
          </cell>
          <cell r="DI176">
            <v>71415</v>
          </cell>
          <cell r="DJ176">
            <v>0</v>
          </cell>
          <cell r="DK176">
            <v>0</v>
          </cell>
          <cell r="DL176">
            <v>6030</v>
          </cell>
          <cell r="DM176">
            <v>0</v>
          </cell>
          <cell r="DN176">
            <v>0</v>
          </cell>
          <cell r="DO176">
            <v>7904</v>
          </cell>
          <cell r="DP176">
            <v>0</v>
          </cell>
          <cell r="DQ176">
            <v>71</v>
          </cell>
          <cell r="DR176">
            <v>0</v>
          </cell>
          <cell r="DS176">
            <v>0</v>
          </cell>
          <cell r="DT176">
            <v>627</v>
          </cell>
          <cell r="DU176">
            <v>0</v>
          </cell>
          <cell r="DV176">
            <v>1457</v>
          </cell>
          <cell r="DW176">
            <v>1</v>
          </cell>
          <cell r="DX176">
            <v>0</v>
          </cell>
          <cell r="DY176">
            <v>0</v>
          </cell>
          <cell r="DZ176">
            <v>0</v>
          </cell>
          <cell r="EA176">
            <v>0</v>
          </cell>
          <cell r="EB176">
            <v>0</v>
          </cell>
          <cell r="EC176">
            <v>0</v>
          </cell>
          <cell r="ED176">
            <v>0</v>
          </cell>
          <cell r="EE176">
            <v>0</v>
          </cell>
          <cell r="EF176">
            <v>0</v>
          </cell>
          <cell r="EG176">
            <v>0</v>
          </cell>
          <cell r="EH176">
            <v>0</v>
          </cell>
          <cell r="EI176">
            <v>0</v>
          </cell>
          <cell r="EJ176">
            <v>0</v>
          </cell>
          <cell r="EK176">
            <v>0</v>
          </cell>
          <cell r="EL176">
            <v>0</v>
          </cell>
          <cell r="EM176">
            <v>0</v>
          </cell>
          <cell r="EN176">
            <v>0</v>
          </cell>
          <cell r="EO176">
            <v>0</v>
          </cell>
          <cell r="EP176">
            <v>0</v>
          </cell>
          <cell r="EQ176">
            <v>0</v>
          </cell>
          <cell r="ER176">
            <v>0</v>
          </cell>
          <cell r="ES176">
            <v>0</v>
          </cell>
          <cell r="ET176">
            <v>0</v>
          </cell>
          <cell r="EU176">
            <v>0</v>
          </cell>
          <cell r="EV176">
            <v>0</v>
          </cell>
          <cell r="EW176">
            <v>0</v>
          </cell>
          <cell r="EX176" t="str">
            <v>P</v>
          </cell>
          <cell r="EY176" t="str">
            <v>Electronic Devices Group</v>
          </cell>
          <cell r="EZ176">
            <v>1</v>
          </cell>
          <cell r="FA176">
            <v>1</v>
          </cell>
          <cell r="FB176">
            <v>0</v>
          </cell>
          <cell r="FC176">
            <v>5969700</v>
          </cell>
          <cell r="FD176">
            <v>0</v>
          </cell>
          <cell r="FE176">
            <v>-0.39700000000000002</v>
          </cell>
          <cell r="FH176">
            <v>104540</v>
          </cell>
          <cell r="FI176">
            <v>1376</v>
          </cell>
          <cell r="FJ176">
            <v>-429</v>
          </cell>
          <cell r="FK176">
            <v>-429</v>
          </cell>
          <cell r="FL176">
            <v>-324</v>
          </cell>
          <cell r="FM176">
            <v>104539</v>
          </cell>
          <cell r="FN176">
            <v>1301</v>
          </cell>
          <cell r="FO176">
            <v>1181</v>
          </cell>
          <cell r="FP176">
            <v>1181</v>
          </cell>
          <cell r="FQ176">
            <v>892</v>
          </cell>
          <cell r="FR176">
            <v>104540</v>
          </cell>
          <cell r="FS176">
            <v>0</v>
          </cell>
          <cell r="FT176">
            <v>104539</v>
          </cell>
          <cell r="FU176">
            <v>0</v>
          </cell>
        </row>
        <row r="177">
          <cell r="A177" t="str">
            <v>20430</v>
          </cell>
          <cell r="B177" t="str">
            <v>F M P</v>
          </cell>
          <cell r="C177" t="str">
            <v>FJ. MICROELECTRONICS PACIFIC ASIA LTD.</v>
          </cell>
          <cell r="D177" t="str">
            <v>FJ. MICROELECTRONICS PACIFIC ASIA LTD.</v>
          </cell>
          <cell r="E177">
            <v>1556</v>
          </cell>
          <cell r="F177">
            <v>0</v>
          </cell>
          <cell r="G177">
            <v>1556</v>
          </cell>
          <cell r="H177">
            <v>0</v>
          </cell>
          <cell r="I177">
            <v>0</v>
          </cell>
          <cell r="J177">
            <v>0</v>
          </cell>
          <cell r="K177">
            <v>0</v>
          </cell>
          <cell r="L177">
            <v>0</v>
          </cell>
          <cell r="M177">
            <v>0</v>
          </cell>
          <cell r="N177">
            <v>0</v>
          </cell>
          <cell r="O177">
            <v>0</v>
          </cell>
          <cell r="P177">
            <v>0</v>
          </cell>
          <cell r="Q177">
            <v>0</v>
          </cell>
          <cell r="R177">
            <v>0</v>
          </cell>
          <cell r="S177">
            <v>34577</v>
          </cell>
          <cell r="T177">
            <v>34577</v>
          </cell>
          <cell r="U177">
            <v>0</v>
          </cell>
          <cell r="V177">
            <v>0</v>
          </cell>
          <cell r="W177">
            <v>0</v>
          </cell>
          <cell r="X177">
            <v>0</v>
          </cell>
          <cell r="Y177">
            <v>0</v>
          </cell>
          <cell r="Z177">
            <v>0</v>
          </cell>
          <cell r="AA177">
            <v>0</v>
          </cell>
          <cell r="AB177">
            <v>0</v>
          </cell>
          <cell r="AC177">
            <v>0</v>
          </cell>
          <cell r="AD177">
            <v>36133</v>
          </cell>
          <cell r="AE177">
            <v>297</v>
          </cell>
          <cell r="AF177">
            <v>0</v>
          </cell>
          <cell r="AG177">
            <v>115</v>
          </cell>
          <cell r="AH177">
            <v>1343</v>
          </cell>
          <cell r="AI177">
            <v>0</v>
          </cell>
          <cell r="AJ177">
            <v>0</v>
          </cell>
          <cell r="AK177">
            <v>1755</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1755</v>
          </cell>
          <cell r="AZ177">
            <v>0</v>
          </cell>
          <cell r="BA177">
            <v>37888</v>
          </cell>
          <cell r="BB177">
            <v>0</v>
          </cell>
          <cell r="BC177">
            <v>0</v>
          </cell>
          <cell r="BD177">
            <v>0</v>
          </cell>
          <cell r="BE177">
            <v>0</v>
          </cell>
          <cell r="BF177">
            <v>0</v>
          </cell>
          <cell r="BG177">
            <v>0</v>
          </cell>
          <cell r="BH177">
            <v>0</v>
          </cell>
          <cell r="BI177">
            <v>0</v>
          </cell>
          <cell r="BJ177">
            <v>0</v>
          </cell>
          <cell r="BK177">
            <v>0</v>
          </cell>
          <cell r="BL177">
            <v>0</v>
          </cell>
          <cell r="BM177">
            <v>0</v>
          </cell>
          <cell r="BN177">
            <v>7318</v>
          </cell>
          <cell r="BO177">
            <v>7318</v>
          </cell>
          <cell r="BP177">
            <v>0</v>
          </cell>
          <cell r="BQ177">
            <v>0</v>
          </cell>
          <cell r="BR177">
            <v>0</v>
          </cell>
          <cell r="BS177">
            <v>0</v>
          </cell>
          <cell r="BT177">
            <v>0</v>
          </cell>
          <cell r="BU177">
            <v>0</v>
          </cell>
          <cell r="BV177">
            <v>0</v>
          </cell>
          <cell r="BW177">
            <v>0</v>
          </cell>
          <cell r="BX177">
            <v>0</v>
          </cell>
          <cell r="BY177">
            <v>0</v>
          </cell>
          <cell r="BZ177">
            <v>0</v>
          </cell>
          <cell r="CA177">
            <v>0</v>
          </cell>
          <cell r="CB177">
            <v>7318</v>
          </cell>
          <cell r="CC177">
            <v>0</v>
          </cell>
          <cell r="CD177">
            <v>0</v>
          </cell>
          <cell r="CE177">
            <v>0</v>
          </cell>
          <cell r="CF177">
            <v>0</v>
          </cell>
          <cell r="CG177">
            <v>0</v>
          </cell>
          <cell r="CH177">
            <v>0</v>
          </cell>
          <cell r="CI177">
            <v>0</v>
          </cell>
          <cell r="CJ177">
            <v>1261</v>
          </cell>
          <cell r="CK177">
            <v>0</v>
          </cell>
          <cell r="CL177">
            <v>0</v>
          </cell>
          <cell r="CM177">
            <v>0</v>
          </cell>
          <cell r="CN177">
            <v>0</v>
          </cell>
          <cell r="CO177">
            <v>0</v>
          </cell>
          <cell r="CP177">
            <v>0</v>
          </cell>
          <cell r="CQ177">
            <v>1261</v>
          </cell>
          <cell r="CR177">
            <v>8579</v>
          </cell>
          <cell r="CS177">
            <v>0</v>
          </cell>
          <cell r="CT177">
            <v>7000</v>
          </cell>
          <cell r="CU177">
            <v>0</v>
          </cell>
          <cell r="CV177">
            <v>0</v>
          </cell>
          <cell r="CW177">
            <v>0</v>
          </cell>
          <cell r="CX177">
            <v>0</v>
          </cell>
          <cell r="CY177">
            <v>0</v>
          </cell>
          <cell r="CZ177">
            <v>0</v>
          </cell>
          <cell r="DA177">
            <v>0</v>
          </cell>
          <cell r="DB177">
            <v>0</v>
          </cell>
          <cell r="DC177">
            <v>0</v>
          </cell>
          <cell r="DD177">
            <v>0</v>
          </cell>
          <cell r="DE177">
            <v>22309</v>
          </cell>
          <cell r="DF177">
            <v>22309</v>
          </cell>
          <cell r="DG177">
            <v>0</v>
          </cell>
          <cell r="DH177">
            <v>29309</v>
          </cell>
          <cell r="DI177">
            <v>37888</v>
          </cell>
          <cell r="DJ177">
            <v>0</v>
          </cell>
          <cell r="DK177">
            <v>0</v>
          </cell>
          <cell r="DL177">
            <v>7000</v>
          </cell>
          <cell r="DM177">
            <v>0</v>
          </cell>
          <cell r="DN177">
            <v>0</v>
          </cell>
          <cell r="DO177">
            <v>22309</v>
          </cell>
          <cell r="DP177">
            <v>0</v>
          </cell>
          <cell r="DQ177">
            <v>297</v>
          </cell>
          <cell r="DR177">
            <v>115</v>
          </cell>
          <cell r="DS177">
            <v>0</v>
          </cell>
          <cell r="DT177">
            <v>1343</v>
          </cell>
          <cell r="DU177">
            <v>0</v>
          </cell>
          <cell r="DV177">
            <v>0</v>
          </cell>
          <cell r="DW177">
            <v>0</v>
          </cell>
          <cell r="DX177">
            <v>0</v>
          </cell>
          <cell r="DY177">
            <v>0</v>
          </cell>
          <cell r="DZ177">
            <v>0</v>
          </cell>
          <cell r="EA177">
            <v>0</v>
          </cell>
          <cell r="EB177">
            <v>0</v>
          </cell>
          <cell r="EC177">
            <v>0</v>
          </cell>
          <cell r="ED177">
            <v>0</v>
          </cell>
          <cell r="EE177">
            <v>0</v>
          </cell>
          <cell r="EF177">
            <v>0</v>
          </cell>
          <cell r="EG177">
            <v>0</v>
          </cell>
          <cell r="EH177">
            <v>0</v>
          </cell>
          <cell r="EI177">
            <v>0</v>
          </cell>
          <cell r="EJ177">
            <v>0</v>
          </cell>
          <cell r="EK177">
            <v>0</v>
          </cell>
          <cell r="EL177">
            <v>0</v>
          </cell>
          <cell r="EM177">
            <v>0</v>
          </cell>
          <cell r="EN177">
            <v>0</v>
          </cell>
          <cell r="EO177">
            <v>0</v>
          </cell>
          <cell r="EP177">
            <v>0</v>
          </cell>
          <cell r="EQ177">
            <v>0</v>
          </cell>
          <cell r="ER177">
            <v>0</v>
          </cell>
          <cell r="ES177">
            <v>0</v>
          </cell>
          <cell r="ET177">
            <v>0</v>
          </cell>
          <cell r="EU177">
            <v>0</v>
          </cell>
          <cell r="EV177">
            <v>0</v>
          </cell>
          <cell r="EW177">
            <v>0</v>
          </cell>
          <cell r="EX177" t="str">
            <v>P</v>
          </cell>
          <cell r="EY177" t="str">
            <v>Electronic Devices Group</v>
          </cell>
          <cell r="EZ177">
            <v>1</v>
          </cell>
          <cell r="FA177">
            <v>1</v>
          </cell>
          <cell r="FB177">
            <v>0</v>
          </cell>
          <cell r="FC177">
            <v>6993000</v>
          </cell>
          <cell r="FD177">
            <v>0</v>
          </cell>
          <cell r="FE177">
            <v>0</v>
          </cell>
          <cell r="FH177">
            <v>15839</v>
          </cell>
          <cell r="FI177">
            <v>354</v>
          </cell>
          <cell r="FJ177">
            <v>754</v>
          </cell>
          <cell r="FK177">
            <v>754</v>
          </cell>
          <cell r="FL177">
            <v>633</v>
          </cell>
          <cell r="FM177">
            <v>15839</v>
          </cell>
          <cell r="FN177">
            <v>354</v>
          </cell>
          <cell r="FO177">
            <v>754</v>
          </cell>
          <cell r="FP177">
            <v>754</v>
          </cell>
          <cell r="FQ177">
            <v>633</v>
          </cell>
          <cell r="FR177">
            <v>0</v>
          </cell>
          <cell r="FS177">
            <v>15839</v>
          </cell>
          <cell r="FT177">
            <v>0</v>
          </cell>
          <cell r="FU177">
            <v>15839</v>
          </cell>
        </row>
        <row r="178">
          <cell r="A178" t="str">
            <v>20500</v>
          </cell>
          <cell r="B178" t="str">
            <v xml:space="preserve">F M M </v>
          </cell>
          <cell r="C178" t="str">
            <v>FJ. MICROELECTRONICS (MALAYSIA) SDN. BHD.</v>
          </cell>
          <cell r="D178" t="str">
            <v>FJ. MICROELECTRONICS (MALAYSIA) SDN. BHD.</v>
          </cell>
          <cell r="E178">
            <v>44174</v>
          </cell>
          <cell r="F178">
            <v>0</v>
          </cell>
          <cell r="G178">
            <v>44174</v>
          </cell>
          <cell r="H178">
            <v>0</v>
          </cell>
          <cell r="I178">
            <v>0</v>
          </cell>
          <cell r="J178">
            <v>12423</v>
          </cell>
          <cell r="K178">
            <v>0</v>
          </cell>
          <cell r="L178">
            <v>0</v>
          </cell>
          <cell r="M178">
            <v>0</v>
          </cell>
          <cell r="N178">
            <v>0</v>
          </cell>
          <cell r="O178">
            <v>0</v>
          </cell>
          <cell r="P178">
            <v>0</v>
          </cell>
          <cell r="Q178">
            <v>0</v>
          </cell>
          <cell r="R178">
            <v>0</v>
          </cell>
          <cell r="S178">
            <v>1903</v>
          </cell>
          <cell r="T178">
            <v>1903</v>
          </cell>
          <cell r="U178">
            <v>0</v>
          </cell>
          <cell r="V178">
            <v>331</v>
          </cell>
          <cell r="W178">
            <v>645</v>
          </cell>
          <cell r="X178">
            <v>688</v>
          </cell>
          <cell r="Y178">
            <v>1295</v>
          </cell>
          <cell r="Z178">
            <v>2959</v>
          </cell>
          <cell r="AA178">
            <v>0</v>
          </cell>
          <cell r="AB178">
            <v>0</v>
          </cell>
          <cell r="AC178">
            <v>0</v>
          </cell>
          <cell r="AD178">
            <v>61459</v>
          </cell>
          <cell r="AE178">
            <v>22471</v>
          </cell>
          <cell r="AF178">
            <v>33552</v>
          </cell>
          <cell r="AG178">
            <v>151</v>
          </cell>
          <cell r="AH178">
            <v>2516</v>
          </cell>
          <cell r="AI178">
            <v>32371</v>
          </cell>
          <cell r="AJ178">
            <v>0</v>
          </cell>
          <cell r="AK178">
            <v>91061</v>
          </cell>
          <cell r="AL178">
            <v>310</v>
          </cell>
          <cell r="AM178">
            <v>0</v>
          </cell>
          <cell r="AN178">
            <v>0</v>
          </cell>
          <cell r="AO178">
            <v>0</v>
          </cell>
          <cell r="AP178">
            <v>0</v>
          </cell>
          <cell r="AQ178">
            <v>0</v>
          </cell>
          <cell r="AR178">
            <v>0</v>
          </cell>
          <cell r="AS178">
            <v>0</v>
          </cell>
          <cell r="AT178">
            <v>0</v>
          </cell>
          <cell r="AU178">
            <v>0</v>
          </cell>
          <cell r="AV178">
            <v>0</v>
          </cell>
          <cell r="AW178">
            <v>0</v>
          </cell>
          <cell r="AX178">
            <v>0</v>
          </cell>
          <cell r="AY178">
            <v>91371</v>
          </cell>
          <cell r="AZ178">
            <v>0</v>
          </cell>
          <cell r="BA178">
            <v>152830</v>
          </cell>
          <cell r="BB178">
            <v>0</v>
          </cell>
          <cell r="BC178">
            <v>8429</v>
          </cell>
          <cell r="BD178">
            <v>23</v>
          </cell>
          <cell r="BE178">
            <v>8406</v>
          </cell>
          <cell r="BF178">
            <v>0</v>
          </cell>
          <cell r="BG178">
            <v>0</v>
          </cell>
          <cell r="BH178">
            <v>0</v>
          </cell>
          <cell r="BI178">
            <v>0</v>
          </cell>
          <cell r="BJ178">
            <v>0</v>
          </cell>
          <cell r="BK178">
            <v>0</v>
          </cell>
          <cell r="BL178">
            <v>0</v>
          </cell>
          <cell r="BM178">
            <v>0</v>
          </cell>
          <cell r="BN178">
            <v>1440</v>
          </cell>
          <cell r="BO178">
            <v>1440</v>
          </cell>
          <cell r="BP178">
            <v>0</v>
          </cell>
          <cell r="BQ178">
            <v>0</v>
          </cell>
          <cell r="BR178">
            <v>0</v>
          </cell>
          <cell r="BS178">
            <v>0</v>
          </cell>
          <cell r="BT178">
            <v>0</v>
          </cell>
          <cell r="BU178">
            <v>0</v>
          </cell>
          <cell r="BV178">
            <v>1110</v>
          </cell>
          <cell r="BW178">
            <v>0</v>
          </cell>
          <cell r="BX178">
            <v>-2279</v>
          </cell>
          <cell r="BY178">
            <v>0</v>
          </cell>
          <cell r="BZ178">
            <v>0</v>
          </cell>
          <cell r="CA178">
            <v>0</v>
          </cell>
          <cell r="CB178">
            <v>8700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8700</v>
          </cell>
          <cell r="CS178">
            <v>0</v>
          </cell>
          <cell r="CT178">
            <v>101200</v>
          </cell>
          <cell r="CU178">
            <v>0</v>
          </cell>
          <cell r="CV178">
            <v>0</v>
          </cell>
          <cell r="CW178">
            <v>0</v>
          </cell>
          <cell r="CX178">
            <v>0</v>
          </cell>
          <cell r="CY178">
            <v>0</v>
          </cell>
          <cell r="CZ178">
            <v>0</v>
          </cell>
          <cell r="DA178">
            <v>0</v>
          </cell>
          <cell r="DB178">
            <v>0</v>
          </cell>
          <cell r="DC178">
            <v>0</v>
          </cell>
          <cell r="DD178">
            <v>0</v>
          </cell>
          <cell r="DE178">
            <v>42930</v>
          </cell>
          <cell r="DF178">
            <v>42930</v>
          </cell>
          <cell r="DG178">
            <v>0</v>
          </cell>
          <cell r="DH178">
            <v>144130</v>
          </cell>
          <cell r="DI178">
            <v>152830</v>
          </cell>
          <cell r="DJ178">
            <v>0</v>
          </cell>
          <cell r="DK178">
            <v>0</v>
          </cell>
          <cell r="DL178">
            <v>101200</v>
          </cell>
          <cell r="DM178">
            <v>0</v>
          </cell>
          <cell r="DN178">
            <v>0</v>
          </cell>
          <cell r="DO178">
            <v>42930</v>
          </cell>
          <cell r="DP178">
            <v>32371</v>
          </cell>
          <cell r="DQ178">
            <v>22471</v>
          </cell>
          <cell r="DR178">
            <v>33703</v>
          </cell>
          <cell r="DS178">
            <v>0</v>
          </cell>
          <cell r="DT178">
            <v>2516</v>
          </cell>
          <cell r="DU178">
            <v>0</v>
          </cell>
          <cell r="DV178">
            <v>0</v>
          </cell>
          <cell r="DW178">
            <v>310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cell r="EK178">
            <v>0</v>
          </cell>
          <cell r="EL178">
            <v>0</v>
          </cell>
          <cell r="EM178">
            <v>0</v>
          </cell>
          <cell r="EN178">
            <v>0</v>
          </cell>
          <cell r="EO178">
            <v>0</v>
          </cell>
          <cell r="EP178">
            <v>0</v>
          </cell>
          <cell r="EQ178">
            <v>12</v>
          </cell>
          <cell r="ER178">
            <v>0</v>
          </cell>
          <cell r="ES178">
            <v>0</v>
          </cell>
          <cell r="ET178">
            <v>0</v>
          </cell>
          <cell r="EU178">
            <v>0</v>
          </cell>
          <cell r="EV178">
            <v>0</v>
          </cell>
          <cell r="EW178">
            <v>0</v>
          </cell>
          <cell r="EX178" t="str">
            <v>P</v>
          </cell>
          <cell r="EY178" t="str">
            <v>Electronic Devices Group</v>
          </cell>
          <cell r="EZ178">
            <v>1</v>
          </cell>
          <cell r="FA178">
            <v>1</v>
          </cell>
          <cell r="FB178">
            <v>0</v>
          </cell>
          <cell r="FC178">
            <v>0</v>
          </cell>
          <cell r="FD178">
            <v>0</v>
          </cell>
          <cell r="FE178">
            <v>0</v>
          </cell>
          <cell r="FH178">
            <v>28660</v>
          </cell>
          <cell r="FI178">
            <v>2700</v>
          </cell>
          <cell r="FJ178">
            <v>2614</v>
          </cell>
          <cell r="FK178">
            <v>2614</v>
          </cell>
          <cell r="FL178">
            <v>2395</v>
          </cell>
          <cell r="FM178">
            <v>28506</v>
          </cell>
          <cell r="FN178">
            <v>3043</v>
          </cell>
          <cell r="FO178">
            <v>2966</v>
          </cell>
          <cell r="FP178">
            <v>2966</v>
          </cell>
          <cell r="FQ178">
            <v>2717</v>
          </cell>
          <cell r="FR178">
            <v>0</v>
          </cell>
          <cell r="FS178">
            <v>28660</v>
          </cell>
          <cell r="FT178">
            <v>0</v>
          </cell>
          <cell r="FU178">
            <v>28506</v>
          </cell>
        </row>
        <row r="179">
          <cell r="A179" t="str">
            <v>20520</v>
          </cell>
          <cell r="B179" t="str">
            <v>F F P</v>
          </cell>
          <cell r="C179" t="str">
            <v>FUJITSU FINANCE (U.K.) PLC</v>
          </cell>
          <cell r="D179" t="str">
            <v>FUJITSU FINANCE (U.K.) PLC</v>
          </cell>
          <cell r="E179">
            <v>8050</v>
          </cell>
          <cell r="F179">
            <v>0</v>
          </cell>
          <cell r="G179">
            <v>8050</v>
          </cell>
          <cell r="H179">
            <v>0</v>
          </cell>
          <cell r="I179">
            <v>0</v>
          </cell>
          <cell r="J179">
            <v>3736</v>
          </cell>
          <cell r="K179">
            <v>0</v>
          </cell>
          <cell r="L179">
            <v>0</v>
          </cell>
          <cell r="M179">
            <v>0</v>
          </cell>
          <cell r="N179">
            <v>0</v>
          </cell>
          <cell r="O179">
            <v>0</v>
          </cell>
          <cell r="P179">
            <v>0</v>
          </cell>
          <cell r="Q179">
            <v>0</v>
          </cell>
          <cell r="R179">
            <v>0</v>
          </cell>
          <cell r="S179">
            <v>439</v>
          </cell>
          <cell r="T179">
            <v>439</v>
          </cell>
          <cell r="U179">
            <v>0</v>
          </cell>
          <cell r="V179">
            <v>0</v>
          </cell>
          <cell r="W179">
            <v>0</v>
          </cell>
          <cell r="X179">
            <v>0</v>
          </cell>
          <cell r="Y179">
            <v>0</v>
          </cell>
          <cell r="Z179">
            <v>0</v>
          </cell>
          <cell r="AA179">
            <v>0</v>
          </cell>
          <cell r="AB179">
            <v>0</v>
          </cell>
          <cell r="AC179">
            <v>0</v>
          </cell>
          <cell r="AD179">
            <v>12225</v>
          </cell>
          <cell r="AE179">
            <v>0</v>
          </cell>
          <cell r="AF179">
            <v>0</v>
          </cell>
          <cell r="AG179">
            <v>0</v>
          </cell>
          <cell r="AH179">
            <v>0</v>
          </cell>
          <cell r="AI179">
            <v>0</v>
          </cell>
          <cell r="AJ179">
            <v>0</v>
          </cell>
          <cell r="AK179">
            <v>0</v>
          </cell>
          <cell r="AL179">
            <v>0</v>
          </cell>
          <cell r="AM179">
            <v>0</v>
          </cell>
          <cell r="AN179">
            <v>167311</v>
          </cell>
          <cell r="AO179">
            <v>0</v>
          </cell>
          <cell r="AP179">
            <v>0</v>
          </cell>
          <cell r="AQ179">
            <v>0</v>
          </cell>
          <cell r="AR179">
            <v>0</v>
          </cell>
          <cell r="AS179">
            <v>0</v>
          </cell>
          <cell r="AT179">
            <v>0</v>
          </cell>
          <cell r="AU179">
            <v>0</v>
          </cell>
          <cell r="AV179">
            <v>0</v>
          </cell>
          <cell r="AW179">
            <v>0</v>
          </cell>
          <cell r="AX179">
            <v>167311</v>
          </cell>
          <cell r="AY179">
            <v>167311</v>
          </cell>
          <cell r="AZ179">
            <v>9</v>
          </cell>
          <cell r="BA179">
            <v>179545</v>
          </cell>
          <cell r="BB179">
            <v>0</v>
          </cell>
          <cell r="BC179">
            <v>3619</v>
          </cell>
          <cell r="BD179">
            <v>0</v>
          </cell>
          <cell r="BE179">
            <v>3619</v>
          </cell>
          <cell r="BF179">
            <v>0</v>
          </cell>
          <cell r="BG179">
            <v>0</v>
          </cell>
          <cell r="BH179">
            <v>0</v>
          </cell>
          <cell r="BI179">
            <v>0</v>
          </cell>
          <cell r="BJ179">
            <v>167400</v>
          </cell>
          <cell r="BK179">
            <v>0</v>
          </cell>
          <cell r="BL179">
            <v>0</v>
          </cell>
          <cell r="BM179">
            <v>0</v>
          </cell>
          <cell r="BN179">
            <v>42</v>
          </cell>
          <cell r="BO179">
            <v>42</v>
          </cell>
          <cell r="BP179">
            <v>0</v>
          </cell>
          <cell r="BQ179">
            <v>0</v>
          </cell>
          <cell r="BR179">
            <v>0</v>
          </cell>
          <cell r="BS179">
            <v>0</v>
          </cell>
          <cell r="BT179">
            <v>0</v>
          </cell>
          <cell r="BU179">
            <v>0</v>
          </cell>
          <cell r="BV179">
            <v>2</v>
          </cell>
          <cell r="BW179">
            <v>0</v>
          </cell>
          <cell r="BX179">
            <v>0</v>
          </cell>
          <cell r="BY179">
            <v>0</v>
          </cell>
          <cell r="BZ179">
            <v>0</v>
          </cell>
          <cell r="CA179">
            <v>0</v>
          </cell>
          <cell r="CB179">
            <v>171063</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171063</v>
          </cell>
          <cell r="CS179">
            <v>0</v>
          </cell>
          <cell r="CT179">
            <v>1231</v>
          </cell>
          <cell r="CU179">
            <v>0</v>
          </cell>
          <cell r="CV179">
            <v>0</v>
          </cell>
          <cell r="CW179">
            <v>0</v>
          </cell>
          <cell r="CX179">
            <v>0</v>
          </cell>
          <cell r="CY179">
            <v>0</v>
          </cell>
          <cell r="CZ179">
            <v>0</v>
          </cell>
          <cell r="DA179">
            <v>0</v>
          </cell>
          <cell r="DB179">
            <v>0</v>
          </cell>
          <cell r="DC179">
            <v>0</v>
          </cell>
          <cell r="DD179">
            <v>0</v>
          </cell>
          <cell r="DE179">
            <v>7251</v>
          </cell>
          <cell r="DF179">
            <v>7251</v>
          </cell>
          <cell r="DG179">
            <v>0</v>
          </cell>
          <cell r="DH179">
            <v>8482</v>
          </cell>
          <cell r="DI179">
            <v>179545</v>
          </cell>
          <cell r="DJ179">
            <v>0</v>
          </cell>
          <cell r="DK179">
            <v>0</v>
          </cell>
          <cell r="DL179">
            <v>1231</v>
          </cell>
          <cell r="DM179">
            <v>0</v>
          </cell>
          <cell r="DN179">
            <v>0</v>
          </cell>
          <cell r="DO179">
            <v>7251</v>
          </cell>
          <cell r="DP179">
            <v>0</v>
          </cell>
          <cell r="DQ179">
            <v>0</v>
          </cell>
          <cell r="DR179">
            <v>0</v>
          </cell>
          <cell r="DS179">
            <v>0</v>
          </cell>
          <cell r="DT179">
            <v>0</v>
          </cell>
          <cell r="DU179">
            <v>0</v>
          </cell>
          <cell r="DV179">
            <v>0</v>
          </cell>
          <cell r="DW179">
            <v>0</v>
          </cell>
          <cell r="DX179">
            <v>0</v>
          </cell>
          <cell r="DY179">
            <v>0</v>
          </cell>
          <cell r="DZ179">
            <v>0</v>
          </cell>
          <cell r="EA179">
            <v>0</v>
          </cell>
          <cell r="EB179">
            <v>0</v>
          </cell>
          <cell r="EC179">
            <v>0</v>
          </cell>
          <cell r="ED179">
            <v>0</v>
          </cell>
          <cell r="EE179">
            <v>0</v>
          </cell>
          <cell r="EF179">
            <v>0</v>
          </cell>
          <cell r="EG179">
            <v>0</v>
          </cell>
          <cell r="EH179">
            <v>0</v>
          </cell>
          <cell r="EI179">
            <v>0</v>
          </cell>
          <cell r="EJ179">
            <v>0</v>
          </cell>
          <cell r="EK179">
            <v>0</v>
          </cell>
          <cell r="EL179">
            <v>0</v>
          </cell>
          <cell r="EM179">
            <v>0</v>
          </cell>
          <cell r="EN179">
            <v>0</v>
          </cell>
          <cell r="EO179">
            <v>0</v>
          </cell>
          <cell r="EP179">
            <v>0</v>
          </cell>
          <cell r="EQ179">
            <v>3</v>
          </cell>
          <cell r="ER179">
            <v>3733</v>
          </cell>
          <cell r="ES179">
            <v>3619</v>
          </cell>
          <cell r="ET179">
            <v>167311</v>
          </cell>
          <cell r="EU179">
            <v>0</v>
          </cell>
          <cell r="EV179">
            <v>0</v>
          </cell>
          <cell r="EW179">
            <v>0</v>
          </cell>
          <cell r="EX179" t="str">
            <v>Y</v>
          </cell>
          <cell r="EY179" t="str">
            <v>Other</v>
          </cell>
          <cell r="EZ179">
            <v>1</v>
          </cell>
          <cell r="FA179">
            <v>1</v>
          </cell>
          <cell r="FB179">
            <v>0</v>
          </cell>
          <cell r="FC179">
            <v>0</v>
          </cell>
          <cell r="FD179">
            <v>0</v>
          </cell>
          <cell r="FE179">
            <v>-0.374</v>
          </cell>
          <cell r="FH179">
            <v>3863</v>
          </cell>
          <cell r="FI179">
            <v>97</v>
          </cell>
          <cell r="FJ179">
            <v>97</v>
          </cell>
          <cell r="FK179">
            <v>97</v>
          </cell>
          <cell r="FL179">
            <v>97</v>
          </cell>
          <cell r="FM179">
            <v>2854</v>
          </cell>
          <cell r="FN179">
            <v>127</v>
          </cell>
          <cell r="FO179">
            <v>127</v>
          </cell>
          <cell r="FP179">
            <v>127</v>
          </cell>
          <cell r="FQ179">
            <v>127</v>
          </cell>
          <cell r="FR179">
            <v>46</v>
          </cell>
          <cell r="FS179">
            <v>3817</v>
          </cell>
          <cell r="FT179">
            <v>46</v>
          </cell>
          <cell r="FU179">
            <v>2808</v>
          </cell>
        </row>
        <row r="180">
          <cell r="A180" t="str">
            <v>20530</v>
          </cell>
          <cell r="B180" t="str">
            <v>F I F</v>
          </cell>
          <cell r="C180" t="str">
            <v>FJ. ITNL. FINANCE (NETHERLANDS) B.V.</v>
          </cell>
          <cell r="D180" t="str">
            <v>FJ. ITNL. FINANCE (NETHERLANDS) B.V.</v>
          </cell>
          <cell r="E180">
            <v>2820</v>
          </cell>
          <cell r="F180">
            <v>0</v>
          </cell>
          <cell r="G180">
            <v>2820</v>
          </cell>
          <cell r="H180">
            <v>0</v>
          </cell>
          <cell r="I180">
            <v>0</v>
          </cell>
          <cell r="J180">
            <v>9</v>
          </cell>
          <cell r="K180">
            <v>0</v>
          </cell>
          <cell r="L180">
            <v>0</v>
          </cell>
          <cell r="M180">
            <v>0</v>
          </cell>
          <cell r="N180">
            <v>0</v>
          </cell>
          <cell r="O180">
            <v>0</v>
          </cell>
          <cell r="P180">
            <v>0</v>
          </cell>
          <cell r="Q180">
            <v>669</v>
          </cell>
          <cell r="R180">
            <v>0</v>
          </cell>
          <cell r="S180">
            <v>0</v>
          </cell>
          <cell r="T180">
            <v>0</v>
          </cell>
          <cell r="U180">
            <v>0</v>
          </cell>
          <cell r="V180">
            <v>0</v>
          </cell>
          <cell r="W180">
            <v>0</v>
          </cell>
          <cell r="X180">
            <v>0</v>
          </cell>
          <cell r="Y180">
            <v>0</v>
          </cell>
          <cell r="Z180">
            <v>0</v>
          </cell>
          <cell r="AA180">
            <v>0</v>
          </cell>
          <cell r="AB180">
            <v>0</v>
          </cell>
          <cell r="AC180">
            <v>0</v>
          </cell>
          <cell r="AD180">
            <v>3498</v>
          </cell>
          <cell r="AE180">
            <v>0</v>
          </cell>
          <cell r="AF180">
            <v>0</v>
          </cell>
          <cell r="AG180">
            <v>0</v>
          </cell>
          <cell r="AH180">
            <v>0</v>
          </cell>
          <cell r="AI180">
            <v>0</v>
          </cell>
          <cell r="AJ180">
            <v>0</v>
          </cell>
          <cell r="AK180">
            <v>0</v>
          </cell>
          <cell r="AL180">
            <v>0</v>
          </cell>
          <cell r="AM180">
            <v>0</v>
          </cell>
          <cell r="AN180">
            <v>262490</v>
          </cell>
          <cell r="AO180">
            <v>0</v>
          </cell>
          <cell r="AP180">
            <v>0</v>
          </cell>
          <cell r="AQ180">
            <v>0</v>
          </cell>
          <cell r="AR180">
            <v>0</v>
          </cell>
          <cell r="AS180">
            <v>0</v>
          </cell>
          <cell r="AT180">
            <v>0</v>
          </cell>
          <cell r="AU180">
            <v>0</v>
          </cell>
          <cell r="AV180">
            <v>0</v>
          </cell>
          <cell r="AW180">
            <v>0</v>
          </cell>
          <cell r="AX180">
            <v>262490</v>
          </cell>
          <cell r="AY180">
            <v>262490</v>
          </cell>
          <cell r="AZ180">
            <v>0</v>
          </cell>
          <cell r="BA180">
            <v>265988</v>
          </cell>
          <cell r="BB180">
            <v>0</v>
          </cell>
          <cell r="BC180">
            <v>0</v>
          </cell>
          <cell r="BD180">
            <v>0</v>
          </cell>
          <cell r="BE180">
            <v>0</v>
          </cell>
          <cell r="BF180">
            <v>0</v>
          </cell>
          <cell r="BG180">
            <v>0</v>
          </cell>
          <cell r="BH180">
            <v>0</v>
          </cell>
          <cell r="BI180">
            <v>0</v>
          </cell>
          <cell r="BJ180">
            <v>0</v>
          </cell>
          <cell r="BK180">
            <v>0</v>
          </cell>
          <cell r="BL180">
            <v>0</v>
          </cell>
          <cell r="BM180">
            <v>0</v>
          </cell>
          <cell r="BN180">
            <v>88</v>
          </cell>
          <cell r="BO180">
            <v>88</v>
          </cell>
          <cell r="BP180">
            <v>0</v>
          </cell>
          <cell r="BQ180">
            <v>424</v>
          </cell>
          <cell r="BR180">
            <v>0</v>
          </cell>
          <cell r="BS180">
            <v>0</v>
          </cell>
          <cell r="BT180">
            <v>0</v>
          </cell>
          <cell r="BU180">
            <v>0</v>
          </cell>
          <cell r="BV180">
            <v>0</v>
          </cell>
          <cell r="BW180">
            <v>0</v>
          </cell>
          <cell r="BX180">
            <v>0</v>
          </cell>
          <cell r="BY180">
            <v>0</v>
          </cell>
          <cell r="BZ180">
            <v>0</v>
          </cell>
          <cell r="CA180">
            <v>0</v>
          </cell>
          <cell r="CB180">
            <v>512</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512</v>
          </cell>
          <cell r="CS180">
            <v>0</v>
          </cell>
          <cell r="CT180">
            <v>265342</v>
          </cell>
          <cell r="CU180">
            <v>0</v>
          </cell>
          <cell r="CV180">
            <v>0</v>
          </cell>
          <cell r="CW180">
            <v>0</v>
          </cell>
          <cell r="CX180">
            <v>0</v>
          </cell>
          <cell r="CY180">
            <v>0</v>
          </cell>
          <cell r="CZ180">
            <v>0</v>
          </cell>
          <cell r="DA180">
            <v>0</v>
          </cell>
          <cell r="DB180">
            <v>0</v>
          </cell>
          <cell r="DC180">
            <v>0</v>
          </cell>
          <cell r="DD180">
            <v>0</v>
          </cell>
          <cell r="DE180">
            <v>134</v>
          </cell>
          <cell r="DF180">
            <v>134</v>
          </cell>
          <cell r="DG180">
            <v>0</v>
          </cell>
          <cell r="DH180">
            <v>265476</v>
          </cell>
          <cell r="DI180">
            <v>265988</v>
          </cell>
          <cell r="DJ180">
            <v>0</v>
          </cell>
          <cell r="DK180">
            <v>0</v>
          </cell>
          <cell r="DL180">
            <v>265342</v>
          </cell>
          <cell r="DM180">
            <v>0</v>
          </cell>
          <cell r="DN180">
            <v>0</v>
          </cell>
          <cell r="DO180">
            <v>134</v>
          </cell>
          <cell r="DP180">
            <v>0</v>
          </cell>
          <cell r="DQ180">
            <v>0</v>
          </cell>
          <cell r="DR180">
            <v>0</v>
          </cell>
          <cell r="DS180">
            <v>0</v>
          </cell>
          <cell r="DT180">
            <v>0</v>
          </cell>
          <cell r="DU180">
            <v>0</v>
          </cell>
          <cell r="DV180">
            <v>0</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cell r="EJ180">
            <v>0</v>
          </cell>
          <cell r="EK180">
            <v>0</v>
          </cell>
          <cell r="EL180">
            <v>0</v>
          </cell>
          <cell r="EM180">
            <v>0</v>
          </cell>
          <cell r="EN180">
            <v>0</v>
          </cell>
          <cell r="EO180">
            <v>0</v>
          </cell>
          <cell r="EP180">
            <v>0</v>
          </cell>
          <cell r="EQ180">
            <v>9</v>
          </cell>
          <cell r="ER180">
            <v>0</v>
          </cell>
          <cell r="ES180">
            <v>0</v>
          </cell>
          <cell r="ET180">
            <v>262490</v>
          </cell>
          <cell r="EU180">
            <v>0</v>
          </cell>
          <cell r="EV180">
            <v>0</v>
          </cell>
          <cell r="EW180">
            <v>0</v>
          </cell>
          <cell r="EX180" t="str">
            <v>Y</v>
          </cell>
          <cell r="EY180" t="str">
            <v>Other</v>
          </cell>
          <cell r="EZ180">
            <v>1</v>
          </cell>
          <cell r="FA180">
            <v>1</v>
          </cell>
          <cell r="FB180">
            <v>0</v>
          </cell>
          <cell r="FC180">
            <v>-126.09999999403954</v>
          </cell>
          <cell r="FD180">
            <v>0</v>
          </cell>
          <cell r="FE180">
            <v>-0.22000000000002728</v>
          </cell>
          <cell r="FH180">
            <v>116</v>
          </cell>
          <cell r="FI180">
            <v>8</v>
          </cell>
          <cell r="FJ180">
            <v>8</v>
          </cell>
          <cell r="FK180">
            <v>8</v>
          </cell>
          <cell r="FL180">
            <v>5</v>
          </cell>
          <cell r="FM180">
            <v>170</v>
          </cell>
          <cell r="FN180">
            <v>16</v>
          </cell>
          <cell r="FO180">
            <v>16</v>
          </cell>
          <cell r="FP180">
            <v>16</v>
          </cell>
          <cell r="FQ180">
            <v>10</v>
          </cell>
          <cell r="FR180">
            <v>15</v>
          </cell>
          <cell r="FS180">
            <v>101</v>
          </cell>
          <cell r="FT180">
            <v>15</v>
          </cell>
          <cell r="FU180">
            <v>155</v>
          </cell>
        </row>
        <row r="181">
          <cell r="A181" t="str">
            <v>20540</v>
          </cell>
          <cell r="B181" t="str">
            <v>F S B A</v>
          </cell>
          <cell r="C181" t="str">
            <v>FJ. SYSTEMS BUSINESS OF AMERICA, INC.</v>
          </cell>
          <cell r="D181" t="str">
            <v>FJ. SYSTEMS BUSINESS OF AMERICA, INC.</v>
          </cell>
          <cell r="E181">
            <v>2474</v>
          </cell>
          <cell r="F181">
            <v>0</v>
          </cell>
          <cell r="G181">
            <v>2474</v>
          </cell>
          <cell r="H181">
            <v>0</v>
          </cell>
          <cell r="I181">
            <v>0</v>
          </cell>
          <cell r="J181">
            <v>6243</v>
          </cell>
          <cell r="K181">
            <v>-44</v>
          </cell>
          <cell r="L181">
            <v>0</v>
          </cell>
          <cell r="M181">
            <v>0</v>
          </cell>
          <cell r="N181">
            <v>0</v>
          </cell>
          <cell r="O181">
            <v>0</v>
          </cell>
          <cell r="P181">
            <v>0</v>
          </cell>
          <cell r="Q181">
            <v>217</v>
          </cell>
          <cell r="R181">
            <v>0</v>
          </cell>
          <cell r="S181">
            <v>0</v>
          </cell>
          <cell r="T181">
            <v>0</v>
          </cell>
          <cell r="U181">
            <v>0</v>
          </cell>
          <cell r="V181">
            <v>505</v>
          </cell>
          <cell r="W181">
            <v>0</v>
          </cell>
          <cell r="X181">
            <v>0</v>
          </cell>
          <cell r="Y181">
            <v>9</v>
          </cell>
          <cell r="Z181">
            <v>514</v>
          </cell>
          <cell r="AA181">
            <v>0</v>
          </cell>
          <cell r="AB181">
            <v>0</v>
          </cell>
          <cell r="AC181">
            <v>0</v>
          </cell>
          <cell r="AD181">
            <v>9404</v>
          </cell>
          <cell r="AE181">
            <v>0</v>
          </cell>
          <cell r="AF181">
            <v>744</v>
          </cell>
          <cell r="AG181">
            <v>0</v>
          </cell>
          <cell r="AH181">
            <v>90</v>
          </cell>
          <cell r="AI181">
            <v>0</v>
          </cell>
          <cell r="AJ181">
            <v>0</v>
          </cell>
          <cell r="AK181">
            <v>834</v>
          </cell>
          <cell r="AL181">
            <v>0</v>
          </cell>
          <cell r="AM181">
            <v>0</v>
          </cell>
          <cell r="AN181">
            <v>51226</v>
          </cell>
          <cell r="AO181">
            <v>0</v>
          </cell>
          <cell r="AP181">
            <v>0</v>
          </cell>
          <cell r="AQ181">
            <v>0</v>
          </cell>
          <cell r="AR181">
            <v>0</v>
          </cell>
          <cell r="AS181">
            <v>0</v>
          </cell>
          <cell r="AT181">
            <v>0</v>
          </cell>
          <cell r="AU181">
            <v>0</v>
          </cell>
          <cell r="AV181">
            <v>0</v>
          </cell>
          <cell r="AW181">
            <v>0</v>
          </cell>
          <cell r="AX181">
            <v>51226</v>
          </cell>
          <cell r="AY181">
            <v>52060</v>
          </cell>
          <cell r="AZ181">
            <v>101</v>
          </cell>
          <cell r="BA181">
            <v>61565</v>
          </cell>
          <cell r="BB181">
            <v>0</v>
          </cell>
          <cell r="BC181">
            <v>950</v>
          </cell>
          <cell r="BD181">
            <v>0</v>
          </cell>
          <cell r="BE181">
            <v>950</v>
          </cell>
          <cell r="BF181">
            <v>0</v>
          </cell>
          <cell r="BG181">
            <v>0</v>
          </cell>
          <cell r="BH181">
            <v>0</v>
          </cell>
          <cell r="BI181">
            <v>0</v>
          </cell>
          <cell r="BJ181">
            <v>0</v>
          </cell>
          <cell r="BK181">
            <v>0</v>
          </cell>
          <cell r="BL181">
            <v>0</v>
          </cell>
          <cell r="BM181">
            <v>0</v>
          </cell>
          <cell r="BN181">
            <v>2657</v>
          </cell>
          <cell r="BO181">
            <v>2657</v>
          </cell>
          <cell r="BP181">
            <v>0</v>
          </cell>
          <cell r="BQ181">
            <v>0</v>
          </cell>
          <cell r="BR181">
            <v>0</v>
          </cell>
          <cell r="BS181">
            <v>0</v>
          </cell>
          <cell r="BT181">
            <v>1023</v>
          </cell>
          <cell r="BU181">
            <v>0</v>
          </cell>
          <cell r="BV181">
            <v>0</v>
          </cell>
          <cell r="BW181">
            <v>0</v>
          </cell>
          <cell r="BX181">
            <v>0</v>
          </cell>
          <cell r="BY181">
            <v>0</v>
          </cell>
          <cell r="BZ181">
            <v>0</v>
          </cell>
          <cell r="CA181">
            <v>0</v>
          </cell>
          <cell r="CB181">
            <v>4630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4630</v>
          </cell>
          <cell r="CS181">
            <v>0</v>
          </cell>
          <cell r="CT181">
            <v>56226</v>
          </cell>
          <cell r="CU181">
            <v>0</v>
          </cell>
          <cell r="CV181">
            <v>0</v>
          </cell>
          <cell r="CW181">
            <v>0</v>
          </cell>
          <cell r="CX181">
            <v>0</v>
          </cell>
          <cell r="CY181">
            <v>0</v>
          </cell>
          <cell r="CZ181">
            <v>0</v>
          </cell>
          <cell r="DA181">
            <v>0</v>
          </cell>
          <cell r="DB181">
            <v>0</v>
          </cell>
          <cell r="DC181">
            <v>0</v>
          </cell>
          <cell r="DD181">
            <v>0</v>
          </cell>
          <cell r="DE181">
            <v>709</v>
          </cell>
          <cell r="DF181">
            <v>709</v>
          </cell>
          <cell r="DG181">
            <v>0</v>
          </cell>
          <cell r="DH181">
            <v>56935</v>
          </cell>
          <cell r="DI181">
            <v>61565</v>
          </cell>
          <cell r="DJ181">
            <v>0</v>
          </cell>
          <cell r="DK181">
            <v>0</v>
          </cell>
          <cell r="DL181">
            <v>56226</v>
          </cell>
          <cell r="DM181">
            <v>0</v>
          </cell>
          <cell r="DN181">
            <v>0</v>
          </cell>
          <cell r="DO181">
            <v>709</v>
          </cell>
          <cell r="DP181">
            <v>0</v>
          </cell>
          <cell r="DQ181">
            <v>0</v>
          </cell>
          <cell r="DR181">
            <v>744</v>
          </cell>
          <cell r="DS181">
            <v>0</v>
          </cell>
          <cell r="DT181">
            <v>90</v>
          </cell>
          <cell r="DU181">
            <v>0</v>
          </cell>
          <cell r="DV181">
            <v>0</v>
          </cell>
          <cell r="DW181">
            <v>0</v>
          </cell>
          <cell r="DX181">
            <v>0</v>
          </cell>
          <cell r="DY181">
            <v>0</v>
          </cell>
          <cell r="DZ181">
            <v>0</v>
          </cell>
          <cell r="EA181">
            <v>0</v>
          </cell>
          <cell r="EB181">
            <v>0</v>
          </cell>
          <cell r="EC181">
            <v>0</v>
          </cell>
          <cell r="ED181">
            <v>0</v>
          </cell>
          <cell r="EE181">
            <v>0</v>
          </cell>
          <cell r="EF181">
            <v>0</v>
          </cell>
          <cell r="EG181">
            <v>0</v>
          </cell>
          <cell r="EH181">
            <v>0</v>
          </cell>
          <cell r="EI181">
            <v>0</v>
          </cell>
          <cell r="EJ181">
            <v>0</v>
          </cell>
          <cell r="EK181">
            <v>0</v>
          </cell>
          <cell r="EL181">
            <v>0</v>
          </cell>
          <cell r="EM181">
            <v>0</v>
          </cell>
          <cell r="EN181">
            <v>0</v>
          </cell>
          <cell r="EO181">
            <v>0</v>
          </cell>
          <cell r="EP181">
            <v>0</v>
          </cell>
          <cell r="EQ181">
            <v>0</v>
          </cell>
          <cell r="ER181">
            <v>0</v>
          </cell>
          <cell r="ES181">
            <v>0</v>
          </cell>
          <cell r="ET181">
            <v>51226</v>
          </cell>
          <cell r="EU181">
            <v>0</v>
          </cell>
          <cell r="EV181">
            <v>0</v>
          </cell>
          <cell r="EW181">
            <v>0</v>
          </cell>
          <cell r="EX181" t="str">
            <v>K</v>
          </cell>
          <cell r="EY181" t="str">
            <v>Solutions Group</v>
          </cell>
          <cell r="EZ181">
            <v>1</v>
          </cell>
          <cell r="FA181">
            <v>1</v>
          </cell>
          <cell r="FB181">
            <v>0</v>
          </cell>
          <cell r="FC181">
            <v>0</v>
          </cell>
          <cell r="FD181">
            <v>200000</v>
          </cell>
          <cell r="FE181">
            <v>0</v>
          </cell>
          <cell r="FH181">
            <v>0</v>
          </cell>
          <cell r="FI181">
            <v>0</v>
          </cell>
          <cell r="FJ181">
            <v>-100</v>
          </cell>
          <cell r="FK181">
            <v>-100</v>
          </cell>
          <cell r="FL181">
            <v>-100</v>
          </cell>
          <cell r="FM181">
            <v>0</v>
          </cell>
          <cell r="FN181">
            <v>0</v>
          </cell>
          <cell r="FO181">
            <v>0</v>
          </cell>
          <cell r="FP181">
            <v>0</v>
          </cell>
          <cell r="FQ181">
            <v>0</v>
          </cell>
          <cell r="FR181">
            <v>0</v>
          </cell>
          <cell r="FS181">
            <v>0</v>
          </cell>
          <cell r="FT181">
            <v>0</v>
          </cell>
          <cell r="FU181">
            <v>0</v>
          </cell>
        </row>
        <row r="182">
          <cell r="A182" t="str">
            <v>20560</v>
          </cell>
          <cell r="B182" t="str">
            <v>F T C</v>
          </cell>
          <cell r="C182" t="str">
            <v xml:space="preserve">FUJITSU (THAILAND) CO., LTD. </v>
          </cell>
          <cell r="D182" t="str">
            <v xml:space="preserve">FUJITSU (THAILAND) CO., LTD. </v>
          </cell>
          <cell r="E182">
            <v>174665</v>
          </cell>
          <cell r="F182">
            <v>0</v>
          </cell>
          <cell r="G182">
            <v>174665</v>
          </cell>
          <cell r="H182">
            <v>0</v>
          </cell>
          <cell r="I182">
            <v>0</v>
          </cell>
          <cell r="J182">
            <v>1882864</v>
          </cell>
          <cell r="K182">
            <v>0</v>
          </cell>
          <cell r="L182">
            <v>0</v>
          </cell>
          <cell r="M182">
            <v>0</v>
          </cell>
          <cell r="N182">
            <v>0</v>
          </cell>
          <cell r="O182">
            <v>0</v>
          </cell>
          <cell r="P182">
            <v>0</v>
          </cell>
          <cell r="Q182">
            <v>328</v>
          </cell>
          <cell r="R182">
            <v>0</v>
          </cell>
          <cell r="S182">
            <v>1155544</v>
          </cell>
          <cell r="T182">
            <v>1155544</v>
          </cell>
          <cell r="U182">
            <v>89841</v>
          </cell>
          <cell r="V182">
            <v>381608</v>
          </cell>
          <cell r="W182">
            <v>695251</v>
          </cell>
          <cell r="X182">
            <v>623610</v>
          </cell>
          <cell r="Y182">
            <v>0</v>
          </cell>
          <cell r="Z182">
            <v>1700469</v>
          </cell>
          <cell r="AA182">
            <v>0</v>
          </cell>
          <cell r="AB182">
            <v>0</v>
          </cell>
          <cell r="AC182">
            <v>0</v>
          </cell>
          <cell r="AD182">
            <v>5003711</v>
          </cell>
          <cell r="AE182">
            <v>689389</v>
          </cell>
          <cell r="AF182">
            <v>1336882</v>
          </cell>
          <cell r="AG182">
            <v>7791</v>
          </cell>
          <cell r="AH182">
            <v>666212</v>
          </cell>
          <cell r="AI182">
            <v>348946</v>
          </cell>
          <cell r="AJ182">
            <v>4275</v>
          </cell>
          <cell r="AK182">
            <v>3053495</v>
          </cell>
          <cell r="AL182">
            <v>56955</v>
          </cell>
          <cell r="AM182">
            <v>0</v>
          </cell>
          <cell r="AN182">
            <v>20000</v>
          </cell>
          <cell r="AO182">
            <v>0</v>
          </cell>
          <cell r="AP182">
            <v>0</v>
          </cell>
          <cell r="AQ182">
            <v>0</v>
          </cell>
          <cell r="AR182">
            <v>0</v>
          </cell>
          <cell r="AS182">
            <v>7558</v>
          </cell>
          <cell r="AT182">
            <v>0</v>
          </cell>
          <cell r="AU182">
            <v>0</v>
          </cell>
          <cell r="AV182">
            <v>0</v>
          </cell>
          <cell r="AW182">
            <v>0</v>
          </cell>
          <cell r="AX182">
            <v>27558</v>
          </cell>
          <cell r="AY182">
            <v>3138008</v>
          </cell>
          <cell r="AZ182">
            <v>0</v>
          </cell>
          <cell r="BA182">
            <v>8141719</v>
          </cell>
          <cell r="BB182">
            <v>0</v>
          </cell>
          <cell r="BC182">
            <v>3746358</v>
          </cell>
          <cell r="BD182">
            <v>96297</v>
          </cell>
          <cell r="BE182">
            <v>3650061</v>
          </cell>
          <cell r="BF182">
            <v>0</v>
          </cell>
          <cell r="BG182">
            <v>3293201</v>
          </cell>
          <cell r="BH182">
            <v>3293201</v>
          </cell>
          <cell r="BI182">
            <v>261707</v>
          </cell>
          <cell r="BJ182">
            <v>0</v>
          </cell>
          <cell r="BK182">
            <v>6781</v>
          </cell>
          <cell r="BL182">
            <v>0</v>
          </cell>
          <cell r="BM182">
            <v>0</v>
          </cell>
          <cell r="BN182">
            <v>72287</v>
          </cell>
          <cell r="BO182">
            <v>65506</v>
          </cell>
          <cell r="BP182">
            <v>0</v>
          </cell>
          <cell r="BQ182">
            <v>0</v>
          </cell>
          <cell r="BR182">
            <v>0</v>
          </cell>
          <cell r="BS182">
            <v>0</v>
          </cell>
          <cell r="BT182">
            <v>0</v>
          </cell>
          <cell r="BU182">
            <v>0</v>
          </cell>
          <cell r="BV182">
            <v>388</v>
          </cell>
          <cell r="BW182">
            <v>0</v>
          </cell>
          <cell r="BX182">
            <v>184</v>
          </cell>
          <cell r="BY182">
            <v>0</v>
          </cell>
          <cell r="BZ182">
            <v>0</v>
          </cell>
          <cell r="CA182">
            <v>0</v>
          </cell>
          <cell r="CB182">
            <v>7374125</v>
          </cell>
          <cell r="CC182">
            <v>0</v>
          </cell>
          <cell r="CD182">
            <v>261707</v>
          </cell>
          <cell r="CE182">
            <v>6518</v>
          </cell>
          <cell r="CF182">
            <v>0</v>
          </cell>
          <cell r="CG182">
            <v>6518</v>
          </cell>
          <cell r="CH182">
            <v>0</v>
          </cell>
          <cell r="CI182">
            <v>0</v>
          </cell>
          <cell r="CJ182">
            <v>0</v>
          </cell>
          <cell r="CK182">
            <v>0</v>
          </cell>
          <cell r="CL182">
            <v>0</v>
          </cell>
          <cell r="CM182">
            <v>0</v>
          </cell>
          <cell r="CN182">
            <v>0</v>
          </cell>
          <cell r="CO182">
            <v>0</v>
          </cell>
          <cell r="CP182">
            <v>0</v>
          </cell>
          <cell r="CQ182">
            <v>268225</v>
          </cell>
          <cell r="CR182">
            <v>7642350</v>
          </cell>
          <cell r="CS182">
            <v>0</v>
          </cell>
          <cell r="CT182">
            <v>1004000</v>
          </cell>
          <cell r="CU182">
            <v>0</v>
          </cell>
          <cell r="CV182">
            <v>0</v>
          </cell>
          <cell r="CW182">
            <v>0</v>
          </cell>
          <cell r="CX182">
            <v>0</v>
          </cell>
          <cell r="CY182">
            <v>0</v>
          </cell>
          <cell r="CZ182">
            <v>0</v>
          </cell>
          <cell r="DA182">
            <v>0</v>
          </cell>
          <cell r="DB182">
            <v>0</v>
          </cell>
          <cell r="DC182">
            <v>0</v>
          </cell>
          <cell r="DD182">
            <v>0</v>
          </cell>
          <cell r="DE182">
            <v>-504631</v>
          </cell>
          <cell r="DF182">
            <v>-504631</v>
          </cell>
          <cell r="DG182">
            <v>0</v>
          </cell>
          <cell r="DH182">
            <v>499369</v>
          </cell>
          <cell r="DI182">
            <v>8141719</v>
          </cell>
          <cell r="DJ182">
            <v>0</v>
          </cell>
          <cell r="DK182">
            <v>0</v>
          </cell>
          <cell r="DL182">
            <v>1004000</v>
          </cell>
          <cell r="DM182">
            <v>0</v>
          </cell>
          <cell r="DN182">
            <v>0</v>
          </cell>
          <cell r="DO182">
            <v>-504631</v>
          </cell>
          <cell r="DP182">
            <v>348946</v>
          </cell>
          <cell r="DQ182">
            <v>689389</v>
          </cell>
          <cell r="DR182">
            <v>1344673</v>
          </cell>
          <cell r="DS182">
            <v>0</v>
          </cell>
          <cell r="DT182">
            <v>666212</v>
          </cell>
          <cell r="DU182">
            <v>4275</v>
          </cell>
          <cell r="DV182">
            <v>56955</v>
          </cell>
          <cell r="DW182">
            <v>0</v>
          </cell>
          <cell r="DX182">
            <v>0</v>
          </cell>
          <cell r="DY182">
            <v>0</v>
          </cell>
          <cell r="DZ182">
            <v>0</v>
          </cell>
          <cell r="EA182">
            <v>0</v>
          </cell>
          <cell r="EB182">
            <v>0</v>
          </cell>
          <cell r="EC182">
            <v>0</v>
          </cell>
          <cell r="ED182">
            <v>0</v>
          </cell>
          <cell r="EE182">
            <v>0</v>
          </cell>
          <cell r="EF182">
            <v>0</v>
          </cell>
          <cell r="EG182">
            <v>0</v>
          </cell>
          <cell r="EH182">
            <v>0</v>
          </cell>
          <cell r="EI182">
            <v>0</v>
          </cell>
          <cell r="EJ182">
            <v>3293201</v>
          </cell>
          <cell r="EK182">
            <v>0</v>
          </cell>
          <cell r="EL182">
            <v>523414</v>
          </cell>
          <cell r="EM182">
            <v>0</v>
          </cell>
          <cell r="EN182">
            <v>0</v>
          </cell>
          <cell r="EO182">
            <v>0</v>
          </cell>
          <cell r="EP182">
            <v>0</v>
          </cell>
          <cell r="EQ182">
            <v>890</v>
          </cell>
          <cell r="ER182">
            <v>0</v>
          </cell>
          <cell r="ES182">
            <v>11084</v>
          </cell>
          <cell r="ET182">
            <v>0</v>
          </cell>
          <cell r="EU182">
            <v>20000</v>
          </cell>
          <cell r="EV182">
            <v>0</v>
          </cell>
          <cell r="EW182">
            <v>0</v>
          </cell>
          <cell r="EX182" t="str">
            <v>G</v>
          </cell>
          <cell r="EY182" t="str">
            <v>Storage Products Group</v>
          </cell>
          <cell r="EZ182">
            <v>1</v>
          </cell>
          <cell r="FA182">
            <v>1</v>
          </cell>
          <cell r="FB182">
            <v>0</v>
          </cell>
          <cell r="FC182">
            <v>0</v>
          </cell>
          <cell r="FD182">
            <v>0</v>
          </cell>
          <cell r="FE182">
            <v>0</v>
          </cell>
          <cell r="FH182">
            <v>3674804</v>
          </cell>
          <cell r="FI182">
            <v>110949</v>
          </cell>
          <cell r="FJ182">
            <v>76209</v>
          </cell>
          <cell r="FK182">
            <v>76209</v>
          </cell>
          <cell r="FL182">
            <v>76209</v>
          </cell>
          <cell r="FM182">
            <v>4287119</v>
          </cell>
          <cell r="FN182">
            <v>203447</v>
          </cell>
          <cell r="FO182">
            <v>95642</v>
          </cell>
          <cell r="FP182">
            <v>95642</v>
          </cell>
          <cell r="FQ182">
            <v>95642</v>
          </cell>
          <cell r="FR182">
            <v>0</v>
          </cell>
          <cell r="FS182">
            <v>3674804</v>
          </cell>
          <cell r="FT182">
            <v>0</v>
          </cell>
          <cell r="FU182">
            <v>4287119</v>
          </cell>
        </row>
        <row r="183">
          <cell r="A183" t="str">
            <v>20600</v>
          </cell>
          <cell r="B183" t="str">
            <v>F A S T</v>
          </cell>
          <cell r="C183" t="str">
            <v xml:space="preserve">FJ. AUSTRALIA SOFTWARE TECH. PTY. LTD. </v>
          </cell>
          <cell r="D183" t="str">
            <v xml:space="preserve">FJ. AUSTRALIA SOFTWARE TECH. PTY. LTD. </v>
          </cell>
          <cell r="E183">
            <v>1530.8943899999999</v>
          </cell>
          <cell r="F183">
            <v>0</v>
          </cell>
          <cell r="G183">
            <v>1530.8943899999999</v>
          </cell>
          <cell r="H183">
            <v>0</v>
          </cell>
          <cell r="I183">
            <v>0</v>
          </cell>
          <cell r="J183">
            <v>1366.3225500000001</v>
          </cell>
          <cell r="K183">
            <v>-25</v>
          </cell>
          <cell r="L183">
            <v>0</v>
          </cell>
          <cell r="M183">
            <v>0</v>
          </cell>
          <cell r="N183">
            <v>0</v>
          </cell>
          <cell r="O183">
            <v>0</v>
          </cell>
          <cell r="P183">
            <v>0</v>
          </cell>
          <cell r="Q183">
            <v>51.042270000000002</v>
          </cell>
          <cell r="R183">
            <v>0</v>
          </cell>
          <cell r="S183">
            <v>214.65897000000001</v>
          </cell>
          <cell r="T183">
            <v>214.65897000000001</v>
          </cell>
          <cell r="U183">
            <v>0</v>
          </cell>
          <cell r="V183">
            <v>0</v>
          </cell>
          <cell r="W183">
            <v>3845.1728600000001</v>
          </cell>
          <cell r="X183">
            <v>0</v>
          </cell>
          <cell r="Y183">
            <v>0</v>
          </cell>
          <cell r="Z183">
            <v>3845.1728600000001</v>
          </cell>
          <cell r="AA183">
            <v>0</v>
          </cell>
          <cell r="AB183">
            <v>0</v>
          </cell>
          <cell r="AC183">
            <v>0</v>
          </cell>
          <cell r="AD183">
            <v>6983.0910400000002</v>
          </cell>
          <cell r="AE183">
            <v>0</v>
          </cell>
          <cell r="AF183">
            <v>282.95197999999999</v>
          </cell>
          <cell r="AG183">
            <v>0</v>
          </cell>
          <cell r="AH183">
            <v>4.8862500000000004</v>
          </cell>
          <cell r="AI183">
            <v>0</v>
          </cell>
          <cell r="AJ183">
            <v>0</v>
          </cell>
          <cell r="AK183">
            <v>287.83823000000001</v>
          </cell>
          <cell r="AL183">
            <v>143.90583000000001</v>
          </cell>
          <cell r="AM183">
            <v>0</v>
          </cell>
          <cell r="AN183">
            <v>0</v>
          </cell>
          <cell r="AO183">
            <v>0</v>
          </cell>
          <cell r="AP183">
            <v>0</v>
          </cell>
          <cell r="AQ183">
            <v>0</v>
          </cell>
          <cell r="AR183">
            <v>0</v>
          </cell>
          <cell r="AS183">
            <v>0</v>
          </cell>
          <cell r="AT183">
            <v>0</v>
          </cell>
          <cell r="AU183">
            <v>0</v>
          </cell>
          <cell r="AV183">
            <v>0</v>
          </cell>
          <cell r="AW183">
            <v>734.77578000000005</v>
          </cell>
          <cell r="AX183">
            <v>734.77578000000005</v>
          </cell>
          <cell r="AY183">
            <v>1166.5198399999999</v>
          </cell>
          <cell r="AZ183">
            <v>0</v>
          </cell>
          <cell r="BA183">
            <v>8149.6108799999993</v>
          </cell>
          <cell r="BB183">
            <v>0</v>
          </cell>
          <cell r="BC183">
            <v>111.44992999999999</v>
          </cell>
          <cell r="BD183">
            <v>0</v>
          </cell>
          <cell r="BE183">
            <v>111.44992999999999</v>
          </cell>
          <cell r="BF183">
            <v>0</v>
          </cell>
          <cell r="BG183">
            <v>0</v>
          </cell>
          <cell r="BH183">
            <v>0</v>
          </cell>
          <cell r="BI183">
            <v>0</v>
          </cell>
          <cell r="BJ183">
            <v>0</v>
          </cell>
          <cell r="BK183">
            <v>0</v>
          </cell>
          <cell r="BL183">
            <v>0</v>
          </cell>
          <cell r="BM183">
            <v>0</v>
          </cell>
          <cell r="BN183">
            <v>1186.9622899999999</v>
          </cell>
          <cell r="BO183">
            <v>1186.9622899999999</v>
          </cell>
          <cell r="BP183">
            <v>0</v>
          </cell>
          <cell r="BQ183">
            <v>0</v>
          </cell>
          <cell r="BR183">
            <v>0</v>
          </cell>
          <cell r="BS183">
            <v>0</v>
          </cell>
          <cell r="BT183">
            <v>0</v>
          </cell>
          <cell r="BU183">
            <v>0</v>
          </cell>
          <cell r="BV183">
            <v>0</v>
          </cell>
          <cell r="BW183">
            <v>0</v>
          </cell>
          <cell r="BX183">
            <v>1165.3722499999999</v>
          </cell>
          <cell r="BY183">
            <v>0</v>
          </cell>
          <cell r="BZ183">
            <v>0</v>
          </cell>
          <cell r="CA183">
            <v>0</v>
          </cell>
          <cell r="CB183">
            <v>2463.7844699999996</v>
          </cell>
          <cell r="CC183">
            <v>0</v>
          </cell>
          <cell r="CD183">
            <v>0</v>
          </cell>
          <cell r="CE183">
            <v>0</v>
          </cell>
          <cell r="CF183">
            <v>434.18912999999998</v>
          </cell>
          <cell r="CG183">
            <v>434.18912999999998</v>
          </cell>
          <cell r="CH183">
            <v>0</v>
          </cell>
          <cell r="CI183">
            <v>0</v>
          </cell>
          <cell r="CJ183">
            <v>0</v>
          </cell>
          <cell r="CK183">
            <v>0</v>
          </cell>
          <cell r="CL183">
            <v>0</v>
          </cell>
          <cell r="CM183">
            <v>0</v>
          </cell>
          <cell r="CN183">
            <v>1167.6185599999999</v>
          </cell>
          <cell r="CO183">
            <v>0</v>
          </cell>
          <cell r="CP183">
            <v>0</v>
          </cell>
          <cell r="CQ183">
            <v>1601.8076899999999</v>
          </cell>
          <cell r="CR183">
            <v>4065.5921599999992</v>
          </cell>
          <cell r="CS183">
            <v>0</v>
          </cell>
          <cell r="CT183">
            <v>2500</v>
          </cell>
          <cell r="CU183">
            <v>0</v>
          </cell>
          <cell r="CV183">
            <v>0</v>
          </cell>
          <cell r="CW183">
            <v>0</v>
          </cell>
          <cell r="CX183">
            <v>0</v>
          </cell>
          <cell r="CY183">
            <v>0</v>
          </cell>
          <cell r="CZ183">
            <v>0</v>
          </cell>
          <cell r="DA183">
            <v>0</v>
          </cell>
          <cell r="DB183">
            <v>0</v>
          </cell>
          <cell r="DC183">
            <v>0</v>
          </cell>
          <cell r="DD183">
            <v>0</v>
          </cell>
          <cell r="DE183">
            <v>1584.2039500000001</v>
          </cell>
          <cell r="DF183">
            <v>1584.2039500000001</v>
          </cell>
          <cell r="DG183">
            <v>0</v>
          </cell>
          <cell r="DH183">
            <v>4084.2039500000001</v>
          </cell>
          <cell r="DI183">
            <v>8149.7961099999993</v>
          </cell>
          <cell r="DJ183">
            <v>0</v>
          </cell>
          <cell r="DK183">
            <v>0</v>
          </cell>
          <cell r="DL183">
            <v>2500</v>
          </cell>
          <cell r="DM183">
            <v>0</v>
          </cell>
          <cell r="DN183">
            <v>0</v>
          </cell>
          <cell r="DO183">
            <v>1584.2022099999986</v>
          </cell>
          <cell r="DP183">
            <v>0</v>
          </cell>
          <cell r="DQ183">
            <v>0</v>
          </cell>
          <cell r="DR183">
            <v>282.73354999999998</v>
          </cell>
          <cell r="DS183">
            <v>0</v>
          </cell>
          <cell r="DT183">
            <v>4.4032400000000003</v>
          </cell>
          <cell r="DU183">
            <v>0</v>
          </cell>
          <cell r="DV183">
            <v>144.22406000000001</v>
          </cell>
          <cell r="DW183">
            <v>0</v>
          </cell>
          <cell r="DX183">
            <v>0</v>
          </cell>
          <cell r="DY183">
            <v>0</v>
          </cell>
          <cell r="DZ183">
            <v>0</v>
          </cell>
          <cell r="EA183">
            <v>0</v>
          </cell>
          <cell r="EB183">
            <v>0</v>
          </cell>
          <cell r="EC183">
            <v>0</v>
          </cell>
          <cell r="ED183">
            <v>0</v>
          </cell>
          <cell r="EE183">
            <v>0</v>
          </cell>
          <cell r="EF183">
            <v>0</v>
          </cell>
          <cell r="EG183">
            <v>0</v>
          </cell>
          <cell r="EH183">
            <v>0</v>
          </cell>
          <cell r="EI183">
            <v>0</v>
          </cell>
          <cell r="EJ183">
            <v>0</v>
          </cell>
          <cell r="EK183">
            <v>0</v>
          </cell>
          <cell r="EL183">
            <v>0</v>
          </cell>
          <cell r="EM183">
            <v>0</v>
          </cell>
          <cell r="EN183">
            <v>0</v>
          </cell>
          <cell r="EO183">
            <v>0</v>
          </cell>
          <cell r="EP183">
            <v>0</v>
          </cell>
          <cell r="EQ183">
            <v>0</v>
          </cell>
          <cell r="ER183">
            <v>0</v>
          </cell>
          <cell r="ES183">
            <v>0</v>
          </cell>
          <cell r="ET183">
            <v>0</v>
          </cell>
          <cell r="EU183">
            <v>0</v>
          </cell>
          <cell r="EV183">
            <v>0</v>
          </cell>
          <cell r="EW183">
            <v>0</v>
          </cell>
          <cell r="EX183" t="str">
            <v>F</v>
          </cell>
          <cell r="EY183" t="str">
            <v>Software Group</v>
          </cell>
          <cell r="EZ183">
            <v>1</v>
          </cell>
          <cell r="FA183">
            <v>1</v>
          </cell>
          <cell r="FB183">
            <v>0</v>
          </cell>
          <cell r="FC183">
            <v>-2497500</v>
          </cell>
          <cell r="FD183">
            <v>0</v>
          </cell>
          <cell r="FE183">
            <v>2499</v>
          </cell>
          <cell r="FH183">
            <v>2557.6</v>
          </cell>
          <cell r="FI183">
            <v>13.900000000000091</v>
          </cell>
          <cell r="FJ183">
            <v>15.400000000000091</v>
          </cell>
          <cell r="FK183">
            <v>15.400000000000091</v>
          </cell>
          <cell r="FL183">
            <v>10.700000000000088</v>
          </cell>
          <cell r="FM183">
            <v>2948.1</v>
          </cell>
          <cell r="FN183">
            <v>236.00000000000227</v>
          </cell>
          <cell r="FO183">
            <v>237.50000000000222</v>
          </cell>
          <cell r="FP183">
            <v>237.50000000000222</v>
          </cell>
          <cell r="FQ183">
            <v>166.20000000000221</v>
          </cell>
          <cell r="FR183">
            <v>316</v>
          </cell>
          <cell r="FS183">
            <v>2241.6</v>
          </cell>
          <cell r="FT183">
            <v>504</v>
          </cell>
          <cell r="FU183">
            <v>2444.1</v>
          </cell>
        </row>
        <row r="184">
          <cell r="A184" t="str">
            <v>20650</v>
          </cell>
          <cell r="B184" t="str">
            <v>F F S</v>
          </cell>
          <cell r="C184" t="str">
            <v xml:space="preserve">FUJITSU FRANCE S.A. </v>
          </cell>
          <cell r="D184" t="str">
            <v xml:space="preserve">FUJITSU FRANCE S.A. </v>
          </cell>
          <cell r="E184">
            <v>5793</v>
          </cell>
          <cell r="F184">
            <v>0</v>
          </cell>
          <cell r="G184">
            <v>5793</v>
          </cell>
          <cell r="H184">
            <v>0</v>
          </cell>
          <cell r="I184">
            <v>0</v>
          </cell>
          <cell r="J184">
            <v>1906</v>
          </cell>
          <cell r="K184">
            <v>-571</v>
          </cell>
          <cell r="L184">
            <v>0</v>
          </cell>
          <cell r="M184">
            <v>0</v>
          </cell>
          <cell r="N184">
            <v>0</v>
          </cell>
          <cell r="O184">
            <v>0</v>
          </cell>
          <cell r="P184">
            <v>0</v>
          </cell>
          <cell r="Q184">
            <v>-88</v>
          </cell>
          <cell r="R184">
            <v>0</v>
          </cell>
          <cell r="S184">
            <v>0</v>
          </cell>
          <cell r="T184">
            <v>0</v>
          </cell>
          <cell r="U184">
            <v>0</v>
          </cell>
          <cell r="V184">
            <v>0</v>
          </cell>
          <cell r="W184">
            <v>0</v>
          </cell>
          <cell r="X184">
            <v>0</v>
          </cell>
          <cell r="Y184">
            <v>0</v>
          </cell>
          <cell r="Z184">
            <v>0</v>
          </cell>
          <cell r="AA184">
            <v>0</v>
          </cell>
          <cell r="AB184">
            <v>0</v>
          </cell>
          <cell r="AC184">
            <v>0</v>
          </cell>
          <cell r="AD184">
            <v>7040</v>
          </cell>
          <cell r="AE184">
            <v>0</v>
          </cell>
          <cell r="AF184">
            <v>0</v>
          </cell>
          <cell r="AG184">
            <v>0</v>
          </cell>
          <cell r="AH184">
            <v>29</v>
          </cell>
          <cell r="AI184">
            <v>0</v>
          </cell>
          <cell r="AJ184">
            <v>0</v>
          </cell>
          <cell r="AK184">
            <v>29</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29</v>
          </cell>
          <cell r="AZ184">
            <v>0</v>
          </cell>
          <cell r="BA184">
            <v>7069</v>
          </cell>
          <cell r="BB184">
            <v>0</v>
          </cell>
          <cell r="BC184">
            <v>1282</v>
          </cell>
          <cell r="BD184">
            <v>0</v>
          </cell>
          <cell r="BE184">
            <v>1282</v>
          </cell>
          <cell r="BF184">
            <v>0</v>
          </cell>
          <cell r="BG184">
            <v>0</v>
          </cell>
          <cell r="BH184">
            <v>0</v>
          </cell>
          <cell r="BI184">
            <v>0</v>
          </cell>
          <cell r="BJ184">
            <v>0</v>
          </cell>
          <cell r="BK184">
            <v>0</v>
          </cell>
          <cell r="BL184">
            <v>0</v>
          </cell>
          <cell r="BM184">
            <v>0</v>
          </cell>
          <cell r="BN184">
            <v>0</v>
          </cell>
          <cell r="BO184">
            <v>0</v>
          </cell>
          <cell r="BP184">
            <v>0</v>
          </cell>
          <cell r="BQ184">
            <v>5438</v>
          </cell>
          <cell r="BR184">
            <v>0</v>
          </cell>
          <cell r="BS184">
            <v>0</v>
          </cell>
          <cell r="BT184">
            <v>0</v>
          </cell>
          <cell r="BU184">
            <v>0</v>
          </cell>
          <cell r="BV184">
            <v>0</v>
          </cell>
          <cell r="BW184">
            <v>0</v>
          </cell>
          <cell r="BX184">
            <v>0</v>
          </cell>
          <cell r="BY184">
            <v>0</v>
          </cell>
          <cell r="BZ184">
            <v>0</v>
          </cell>
          <cell r="CA184">
            <v>0</v>
          </cell>
          <cell r="CB184">
            <v>6720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6720</v>
          </cell>
          <cell r="CS184">
            <v>0</v>
          </cell>
          <cell r="CT184">
            <v>1068</v>
          </cell>
          <cell r="CU184">
            <v>0</v>
          </cell>
          <cell r="CV184">
            <v>133</v>
          </cell>
          <cell r="CW184">
            <v>0</v>
          </cell>
          <cell r="CX184">
            <v>0</v>
          </cell>
          <cell r="CY184">
            <v>0</v>
          </cell>
          <cell r="CZ184">
            <v>0</v>
          </cell>
          <cell r="DA184">
            <v>0</v>
          </cell>
          <cell r="DB184">
            <v>0</v>
          </cell>
          <cell r="DC184">
            <v>0</v>
          </cell>
          <cell r="DD184">
            <v>0</v>
          </cell>
          <cell r="DE184">
            <v>-852</v>
          </cell>
          <cell r="DF184">
            <v>-852</v>
          </cell>
          <cell r="DG184">
            <v>0</v>
          </cell>
          <cell r="DH184">
            <v>349</v>
          </cell>
          <cell r="DI184">
            <v>7069</v>
          </cell>
          <cell r="DJ184">
            <v>0</v>
          </cell>
          <cell r="DK184">
            <v>0</v>
          </cell>
          <cell r="DL184">
            <v>1068</v>
          </cell>
          <cell r="DM184">
            <v>0</v>
          </cell>
          <cell r="DN184">
            <v>133</v>
          </cell>
          <cell r="DO184">
            <v>-852</v>
          </cell>
          <cell r="DP184">
            <v>0</v>
          </cell>
          <cell r="DQ184">
            <v>0</v>
          </cell>
          <cell r="DR184">
            <v>0</v>
          </cell>
          <cell r="DS184">
            <v>0</v>
          </cell>
          <cell r="DT184">
            <v>29</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cell r="EJ184">
            <v>0</v>
          </cell>
          <cell r="EK184">
            <v>0</v>
          </cell>
          <cell r="EL184">
            <v>0</v>
          </cell>
          <cell r="EM184">
            <v>0</v>
          </cell>
          <cell r="EN184">
            <v>0</v>
          </cell>
          <cell r="EO184">
            <v>0</v>
          </cell>
          <cell r="EP184">
            <v>0</v>
          </cell>
          <cell r="EQ184">
            <v>0</v>
          </cell>
          <cell r="ER184">
            <v>0</v>
          </cell>
          <cell r="ES184">
            <v>0</v>
          </cell>
          <cell r="ET184">
            <v>0</v>
          </cell>
          <cell r="EU184">
            <v>0</v>
          </cell>
          <cell r="EV184">
            <v>0</v>
          </cell>
          <cell r="EW184">
            <v>0</v>
          </cell>
          <cell r="EX184" t="str">
            <v>G</v>
          </cell>
          <cell r="EY184" t="str">
            <v>Storage Products Group</v>
          </cell>
          <cell r="EZ184">
            <v>1</v>
          </cell>
          <cell r="FA184">
            <v>1</v>
          </cell>
          <cell r="FB184">
            <v>0</v>
          </cell>
          <cell r="FC184">
            <v>1066432</v>
          </cell>
          <cell r="FD184">
            <v>0</v>
          </cell>
          <cell r="FE184">
            <v>0.25</v>
          </cell>
          <cell r="FH184">
            <v>0</v>
          </cell>
          <cell r="FI184">
            <v>-141</v>
          </cell>
          <cell r="FJ184">
            <v>-120</v>
          </cell>
          <cell r="FK184">
            <v>-120</v>
          </cell>
          <cell r="FL184">
            <v>-120</v>
          </cell>
          <cell r="FM184">
            <v>0</v>
          </cell>
          <cell r="FN184">
            <v>-72</v>
          </cell>
          <cell r="FO184">
            <v>-51</v>
          </cell>
          <cell r="FP184">
            <v>-51</v>
          </cell>
          <cell r="FQ184">
            <v>-51</v>
          </cell>
          <cell r="FR184">
            <v>0</v>
          </cell>
          <cell r="FS184">
            <v>0</v>
          </cell>
          <cell r="FT184">
            <v>0</v>
          </cell>
          <cell r="FU184">
            <v>0</v>
          </cell>
        </row>
        <row r="185">
          <cell r="A185" t="str">
            <v>20670</v>
          </cell>
          <cell r="B185" t="str">
            <v>F T R C</v>
          </cell>
          <cell r="C185" t="str">
            <v>FJ. EUROPE TELECOM R&amp;D CENTRE LTD.</v>
          </cell>
          <cell r="D185" t="str">
            <v>FJ. EUROPE TELECOM R&amp;D CENTRE LTD.</v>
          </cell>
          <cell r="E185">
            <v>2537</v>
          </cell>
          <cell r="F185">
            <v>0</v>
          </cell>
          <cell r="G185">
            <v>2537</v>
          </cell>
          <cell r="H185">
            <v>0</v>
          </cell>
          <cell r="I185">
            <v>0</v>
          </cell>
          <cell r="J185">
            <v>0</v>
          </cell>
          <cell r="K185">
            <v>0</v>
          </cell>
          <cell r="L185">
            <v>0</v>
          </cell>
          <cell r="M185">
            <v>0</v>
          </cell>
          <cell r="N185">
            <v>0</v>
          </cell>
          <cell r="O185">
            <v>0</v>
          </cell>
          <cell r="P185">
            <v>0</v>
          </cell>
          <cell r="Q185">
            <v>0</v>
          </cell>
          <cell r="R185">
            <v>0</v>
          </cell>
          <cell r="S185">
            <v>41</v>
          </cell>
          <cell r="T185">
            <v>41</v>
          </cell>
          <cell r="U185">
            <v>0</v>
          </cell>
          <cell r="V185">
            <v>0</v>
          </cell>
          <cell r="W185">
            <v>0</v>
          </cell>
          <cell r="X185">
            <v>0</v>
          </cell>
          <cell r="Y185">
            <v>0</v>
          </cell>
          <cell r="Z185">
            <v>0</v>
          </cell>
          <cell r="AA185">
            <v>0</v>
          </cell>
          <cell r="AB185">
            <v>0</v>
          </cell>
          <cell r="AC185">
            <v>0</v>
          </cell>
          <cell r="AD185">
            <v>2578</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2578</v>
          </cell>
          <cell r="BB185">
            <v>0</v>
          </cell>
          <cell r="BC185">
            <v>0</v>
          </cell>
          <cell r="BD185">
            <v>0</v>
          </cell>
          <cell r="BE185">
            <v>0</v>
          </cell>
          <cell r="BF185">
            <v>0</v>
          </cell>
          <cell r="BG185">
            <v>0</v>
          </cell>
          <cell r="BH185">
            <v>0</v>
          </cell>
          <cell r="BI185">
            <v>0</v>
          </cell>
          <cell r="BJ185">
            <v>0</v>
          </cell>
          <cell r="BK185">
            <v>0</v>
          </cell>
          <cell r="BL185">
            <v>0</v>
          </cell>
          <cell r="BM185">
            <v>0</v>
          </cell>
          <cell r="BN185">
            <v>3</v>
          </cell>
          <cell r="BO185">
            <v>3</v>
          </cell>
          <cell r="BP185">
            <v>0</v>
          </cell>
          <cell r="BQ185">
            <v>99</v>
          </cell>
          <cell r="BR185">
            <v>0</v>
          </cell>
          <cell r="BS185">
            <v>0</v>
          </cell>
          <cell r="BT185">
            <v>0</v>
          </cell>
          <cell r="BU185">
            <v>0</v>
          </cell>
          <cell r="BV185">
            <v>0</v>
          </cell>
          <cell r="BW185">
            <v>0</v>
          </cell>
          <cell r="BX185">
            <v>0</v>
          </cell>
          <cell r="BY185">
            <v>0</v>
          </cell>
          <cell r="BZ185">
            <v>0</v>
          </cell>
          <cell r="CA185">
            <v>0</v>
          </cell>
          <cell r="CB185">
            <v>102</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102</v>
          </cell>
          <cell r="CS185">
            <v>0</v>
          </cell>
          <cell r="CT185">
            <v>871</v>
          </cell>
          <cell r="CU185">
            <v>0</v>
          </cell>
          <cell r="CV185">
            <v>0</v>
          </cell>
          <cell r="CW185">
            <v>0</v>
          </cell>
          <cell r="CX185">
            <v>0</v>
          </cell>
          <cell r="CY185">
            <v>0</v>
          </cell>
          <cell r="CZ185">
            <v>0</v>
          </cell>
          <cell r="DA185">
            <v>0</v>
          </cell>
          <cell r="DB185">
            <v>0</v>
          </cell>
          <cell r="DC185">
            <v>0</v>
          </cell>
          <cell r="DD185">
            <v>0</v>
          </cell>
          <cell r="DE185">
            <v>1605</v>
          </cell>
          <cell r="DF185">
            <v>1605</v>
          </cell>
          <cell r="DG185">
            <v>0</v>
          </cell>
          <cell r="DH185">
            <v>2476</v>
          </cell>
          <cell r="DI185">
            <v>2578</v>
          </cell>
          <cell r="DJ185">
            <v>0</v>
          </cell>
          <cell r="DK185">
            <v>0</v>
          </cell>
          <cell r="DL185">
            <v>871</v>
          </cell>
          <cell r="DM185">
            <v>0</v>
          </cell>
          <cell r="DN185">
            <v>0</v>
          </cell>
          <cell r="DO185">
            <v>1605</v>
          </cell>
          <cell r="DP185">
            <v>0</v>
          </cell>
          <cell r="DQ185">
            <v>0</v>
          </cell>
          <cell r="DR185">
            <v>0</v>
          </cell>
          <cell r="DS185">
            <v>0</v>
          </cell>
          <cell r="DT185">
            <v>0</v>
          </cell>
          <cell r="DU185">
            <v>0</v>
          </cell>
          <cell r="DV185">
            <v>0</v>
          </cell>
          <cell r="DW185">
            <v>0</v>
          </cell>
          <cell r="DX185">
            <v>0</v>
          </cell>
          <cell r="DY185">
            <v>0</v>
          </cell>
          <cell r="DZ185">
            <v>0</v>
          </cell>
          <cell r="EA185">
            <v>0</v>
          </cell>
          <cell r="EB185">
            <v>0</v>
          </cell>
          <cell r="EC185">
            <v>0</v>
          </cell>
          <cell r="ED185">
            <v>0</v>
          </cell>
          <cell r="EE185">
            <v>0</v>
          </cell>
          <cell r="EF185">
            <v>0</v>
          </cell>
          <cell r="EG185">
            <v>0</v>
          </cell>
          <cell r="EH185">
            <v>0</v>
          </cell>
          <cell r="EI185">
            <v>0</v>
          </cell>
          <cell r="EJ185">
            <v>0</v>
          </cell>
          <cell r="EK185">
            <v>0</v>
          </cell>
          <cell r="EL185">
            <v>0</v>
          </cell>
          <cell r="EM185">
            <v>0</v>
          </cell>
          <cell r="EN185">
            <v>0</v>
          </cell>
          <cell r="EO185">
            <v>0</v>
          </cell>
          <cell r="EP185">
            <v>0</v>
          </cell>
          <cell r="EQ185">
            <v>0</v>
          </cell>
          <cell r="ER185">
            <v>0</v>
          </cell>
          <cell r="ES185">
            <v>0</v>
          </cell>
          <cell r="ET185">
            <v>0</v>
          </cell>
          <cell r="EU185">
            <v>0</v>
          </cell>
          <cell r="EV185">
            <v>0</v>
          </cell>
          <cell r="EW185">
            <v>0</v>
          </cell>
          <cell r="EX185" t="str">
            <v>B</v>
          </cell>
          <cell r="EY185" t="str">
            <v>Transport Systems Group</v>
          </cell>
          <cell r="EZ185">
            <v>1</v>
          </cell>
          <cell r="FA185">
            <v>1</v>
          </cell>
          <cell r="FB185">
            <v>0</v>
          </cell>
          <cell r="FC185">
            <v>871000</v>
          </cell>
          <cell r="FD185">
            <v>871000</v>
          </cell>
          <cell r="FE185">
            <v>1</v>
          </cell>
          <cell r="FH185">
            <v>0</v>
          </cell>
          <cell r="FI185">
            <v>0</v>
          </cell>
          <cell r="FJ185">
            <v>0</v>
          </cell>
          <cell r="FK185">
            <v>0</v>
          </cell>
          <cell r="FL185">
            <v>0</v>
          </cell>
          <cell r="FM185">
            <v>0</v>
          </cell>
          <cell r="FN185">
            <v>0</v>
          </cell>
          <cell r="FO185">
            <v>0</v>
          </cell>
          <cell r="FP185">
            <v>0</v>
          </cell>
          <cell r="FQ185">
            <v>0</v>
          </cell>
          <cell r="FR185">
            <v>0</v>
          </cell>
          <cell r="FS185">
            <v>0</v>
          </cell>
          <cell r="FT185">
            <v>0</v>
          </cell>
          <cell r="FU185">
            <v>0</v>
          </cell>
        </row>
        <row r="186">
          <cell r="A186" t="str">
            <v>20730</v>
          </cell>
          <cell r="B186" t="str">
            <v>ＩＣＬ子</v>
          </cell>
          <cell r="C186" t="str">
            <v>FUJITSU SERVICES HOLDING PLC</v>
          </cell>
          <cell r="D186" t="str">
            <v>FUJITSU SERVICES HOLDING PLC</v>
          </cell>
          <cell r="E186">
            <v>29579</v>
          </cell>
          <cell r="F186">
            <v>0</v>
          </cell>
          <cell r="G186">
            <v>29579</v>
          </cell>
          <cell r="H186">
            <v>0</v>
          </cell>
          <cell r="I186">
            <v>0</v>
          </cell>
          <cell r="J186">
            <v>402330</v>
          </cell>
          <cell r="K186">
            <v>-17133</v>
          </cell>
          <cell r="L186">
            <v>0</v>
          </cell>
          <cell r="M186">
            <v>0</v>
          </cell>
          <cell r="N186">
            <v>0</v>
          </cell>
          <cell r="O186">
            <v>0</v>
          </cell>
          <cell r="P186">
            <v>110</v>
          </cell>
          <cell r="Q186">
            <v>0</v>
          </cell>
          <cell r="R186">
            <v>0</v>
          </cell>
          <cell r="S186">
            <v>142807</v>
          </cell>
          <cell r="T186">
            <v>142807</v>
          </cell>
          <cell r="U186">
            <v>0</v>
          </cell>
          <cell r="V186">
            <v>49449</v>
          </cell>
          <cell r="W186">
            <v>180965</v>
          </cell>
          <cell r="X186">
            <v>0</v>
          </cell>
          <cell r="Y186">
            <v>12530</v>
          </cell>
          <cell r="Z186">
            <v>242944</v>
          </cell>
          <cell r="AA186">
            <v>0</v>
          </cell>
          <cell r="AB186">
            <v>0</v>
          </cell>
          <cell r="AC186">
            <v>0</v>
          </cell>
          <cell r="AD186">
            <v>800637</v>
          </cell>
          <cell r="AE186">
            <v>42707</v>
          </cell>
          <cell r="AF186">
            <v>20864</v>
          </cell>
          <cell r="AG186">
            <v>0</v>
          </cell>
          <cell r="AH186">
            <v>147287</v>
          </cell>
          <cell r="AI186">
            <v>6935</v>
          </cell>
          <cell r="AJ186">
            <v>0</v>
          </cell>
          <cell r="AK186">
            <v>217793</v>
          </cell>
          <cell r="AL186">
            <v>0</v>
          </cell>
          <cell r="AM186">
            <v>13507</v>
          </cell>
          <cell r="AN186">
            <v>33053</v>
          </cell>
          <cell r="AO186">
            <v>0</v>
          </cell>
          <cell r="AP186">
            <v>0</v>
          </cell>
          <cell r="AQ186">
            <v>0</v>
          </cell>
          <cell r="AR186">
            <v>0</v>
          </cell>
          <cell r="AS186">
            <v>5571</v>
          </cell>
          <cell r="AT186">
            <v>0</v>
          </cell>
          <cell r="AU186">
            <v>0</v>
          </cell>
          <cell r="AV186">
            <v>0</v>
          </cell>
          <cell r="AW186">
            <v>0</v>
          </cell>
          <cell r="AX186">
            <v>38624</v>
          </cell>
          <cell r="AY186">
            <v>269924</v>
          </cell>
          <cell r="AZ186">
            <v>0</v>
          </cell>
          <cell r="BA186">
            <v>1070561</v>
          </cell>
          <cell r="BB186">
            <v>0</v>
          </cell>
          <cell r="BC186">
            <v>231777</v>
          </cell>
          <cell r="BD186">
            <v>0</v>
          </cell>
          <cell r="BE186">
            <v>231777</v>
          </cell>
          <cell r="BF186">
            <v>0</v>
          </cell>
          <cell r="BG186">
            <v>107893</v>
          </cell>
          <cell r="BH186">
            <v>107893</v>
          </cell>
          <cell r="BI186">
            <v>0</v>
          </cell>
          <cell r="BJ186">
            <v>0</v>
          </cell>
          <cell r="BK186">
            <v>2299</v>
          </cell>
          <cell r="BL186">
            <v>0</v>
          </cell>
          <cell r="BM186">
            <v>0</v>
          </cell>
          <cell r="BN186">
            <v>268579</v>
          </cell>
          <cell r="BO186">
            <v>266280</v>
          </cell>
          <cell r="BP186">
            <v>0</v>
          </cell>
          <cell r="BQ186">
            <v>2956</v>
          </cell>
          <cell r="BR186">
            <v>0</v>
          </cell>
          <cell r="BS186">
            <v>22656</v>
          </cell>
          <cell r="BT186">
            <v>0</v>
          </cell>
          <cell r="BU186">
            <v>0</v>
          </cell>
          <cell r="BV186">
            <v>100665</v>
          </cell>
          <cell r="BW186">
            <v>0</v>
          </cell>
          <cell r="BX186">
            <v>41377</v>
          </cell>
          <cell r="BY186">
            <v>0</v>
          </cell>
          <cell r="BZ186">
            <v>0</v>
          </cell>
          <cell r="CA186">
            <v>652</v>
          </cell>
          <cell r="CB186">
            <v>776555</v>
          </cell>
          <cell r="CC186">
            <v>0</v>
          </cell>
          <cell r="CD186">
            <v>40821</v>
          </cell>
          <cell r="CE186">
            <v>0</v>
          </cell>
          <cell r="CF186">
            <v>8462</v>
          </cell>
          <cell r="CG186">
            <v>8462</v>
          </cell>
          <cell r="CH186">
            <v>0</v>
          </cell>
          <cell r="CI186">
            <v>0</v>
          </cell>
          <cell r="CJ186">
            <v>0</v>
          </cell>
          <cell r="CK186">
            <v>0</v>
          </cell>
          <cell r="CL186">
            <v>0</v>
          </cell>
          <cell r="CM186">
            <v>0</v>
          </cell>
          <cell r="CN186">
            <v>0</v>
          </cell>
          <cell r="CO186">
            <v>0</v>
          </cell>
          <cell r="CP186">
            <v>0</v>
          </cell>
          <cell r="CQ186">
            <v>49283</v>
          </cell>
          <cell r="CR186">
            <v>825838</v>
          </cell>
          <cell r="CS186">
            <v>-3655</v>
          </cell>
          <cell r="CT186">
            <v>486809</v>
          </cell>
          <cell r="CU186">
            <v>404729</v>
          </cell>
          <cell r="CV186">
            <v>0</v>
          </cell>
          <cell r="CW186">
            <v>0</v>
          </cell>
          <cell r="CX186">
            <v>0</v>
          </cell>
          <cell r="CY186">
            <v>0</v>
          </cell>
          <cell r="CZ186">
            <v>0</v>
          </cell>
          <cell r="DA186">
            <v>0</v>
          </cell>
          <cell r="DB186">
            <v>0</v>
          </cell>
          <cell r="DC186">
            <v>0</v>
          </cell>
          <cell r="DD186">
            <v>0</v>
          </cell>
          <cell r="DE186">
            <v>-643160</v>
          </cell>
          <cell r="DF186">
            <v>-643160</v>
          </cell>
          <cell r="DG186">
            <v>0</v>
          </cell>
          <cell r="DH186">
            <v>248378</v>
          </cell>
          <cell r="DI186">
            <v>1070561</v>
          </cell>
          <cell r="DJ186">
            <v>0</v>
          </cell>
          <cell r="DK186">
            <v>0</v>
          </cell>
          <cell r="DL186">
            <v>486809</v>
          </cell>
          <cell r="DM186">
            <v>404729</v>
          </cell>
          <cell r="DN186">
            <v>0</v>
          </cell>
          <cell r="DO186">
            <v>-643159.99994979985</v>
          </cell>
          <cell r="DP186">
            <v>6935</v>
          </cell>
          <cell r="DQ186">
            <v>42707</v>
          </cell>
          <cell r="DR186">
            <v>20864</v>
          </cell>
          <cell r="DS186">
            <v>1985</v>
          </cell>
          <cell r="DT186">
            <v>145302</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v>107893</v>
          </cell>
          <cell r="EK186">
            <v>0</v>
          </cell>
          <cell r="EL186">
            <v>40821</v>
          </cell>
          <cell r="EM186">
            <v>110</v>
          </cell>
          <cell r="EN186">
            <v>0</v>
          </cell>
          <cell r="EO186">
            <v>0</v>
          </cell>
          <cell r="EP186">
            <v>0</v>
          </cell>
          <cell r="EQ186">
            <v>3165</v>
          </cell>
          <cell r="ER186">
            <v>0</v>
          </cell>
          <cell r="ES186">
            <v>0</v>
          </cell>
          <cell r="ET186">
            <v>0</v>
          </cell>
          <cell r="EU186">
            <v>33053</v>
          </cell>
          <cell r="EV186">
            <v>0</v>
          </cell>
          <cell r="EW186">
            <v>0</v>
          </cell>
          <cell r="EX186" t="str">
            <v>SICL</v>
          </cell>
          <cell r="EY186" t="str">
            <v>ICL only</v>
          </cell>
          <cell r="EZ186">
            <v>1</v>
          </cell>
          <cell r="FA186">
            <v>1</v>
          </cell>
          <cell r="FB186">
            <v>0</v>
          </cell>
          <cell r="FC186">
            <v>80000</v>
          </cell>
          <cell r="FD186">
            <v>320000</v>
          </cell>
          <cell r="FE186">
            <v>0</v>
          </cell>
          <cell r="FH186">
            <v>514946</v>
          </cell>
          <cell r="FI186">
            <v>-2602</v>
          </cell>
          <cell r="FJ186">
            <v>-3946</v>
          </cell>
          <cell r="FK186">
            <v>-3946</v>
          </cell>
          <cell r="FL186">
            <v>-4874</v>
          </cell>
          <cell r="FM186">
            <v>521182</v>
          </cell>
          <cell r="FN186">
            <v>6458</v>
          </cell>
          <cell r="FO186">
            <v>3946</v>
          </cell>
          <cell r="FP186">
            <v>3946</v>
          </cell>
          <cell r="FQ186">
            <v>3245</v>
          </cell>
          <cell r="FR186">
            <v>513523</v>
          </cell>
          <cell r="FS186">
            <v>1423</v>
          </cell>
          <cell r="FT186">
            <v>519744</v>
          </cell>
          <cell r="FU186">
            <v>1438</v>
          </cell>
        </row>
        <row r="187">
          <cell r="A187" t="str">
            <v>20790</v>
          </cell>
          <cell r="B187" t="str">
            <v>F T E L</v>
          </cell>
          <cell r="C187" t="str">
            <v>FJ. TELECOMMUNICATIONS EUROPE LTD.</v>
          </cell>
          <cell r="D187" t="str">
            <v>FJ. TELECOMMUNICATIONS EUROPE LTD.</v>
          </cell>
          <cell r="E187">
            <v>3268</v>
          </cell>
          <cell r="F187">
            <v>0</v>
          </cell>
          <cell r="G187">
            <v>3268</v>
          </cell>
          <cell r="H187">
            <v>0</v>
          </cell>
          <cell r="I187">
            <v>0</v>
          </cell>
          <cell r="J187">
            <v>26024</v>
          </cell>
          <cell r="K187">
            <v>0</v>
          </cell>
          <cell r="L187">
            <v>0</v>
          </cell>
          <cell r="M187">
            <v>0</v>
          </cell>
          <cell r="N187">
            <v>0</v>
          </cell>
          <cell r="O187">
            <v>0</v>
          </cell>
          <cell r="P187">
            <v>0</v>
          </cell>
          <cell r="Q187">
            <v>1133</v>
          </cell>
          <cell r="R187">
            <v>0</v>
          </cell>
          <cell r="S187">
            <v>0</v>
          </cell>
          <cell r="T187">
            <v>0</v>
          </cell>
          <cell r="U187">
            <v>0</v>
          </cell>
          <cell r="V187">
            <v>4373</v>
          </cell>
          <cell r="W187">
            <v>1249</v>
          </cell>
          <cell r="X187">
            <v>6741</v>
          </cell>
          <cell r="Y187">
            <v>648</v>
          </cell>
          <cell r="Z187">
            <v>13011</v>
          </cell>
          <cell r="AA187">
            <v>0</v>
          </cell>
          <cell r="AB187">
            <v>0</v>
          </cell>
          <cell r="AC187">
            <v>25</v>
          </cell>
          <cell r="AD187">
            <v>43461</v>
          </cell>
          <cell r="AE187">
            <v>7820</v>
          </cell>
          <cell r="AF187">
            <v>13692</v>
          </cell>
          <cell r="AG187">
            <v>357</v>
          </cell>
          <cell r="AH187">
            <v>1493</v>
          </cell>
          <cell r="AI187">
            <v>5823</v>
          </cell>
          <cell r="AJ187">
            <v>0</v>
          </cell>
          <cell r="AK187">
            <v>29185</v>
          </cell>
          <cell r="AL187">
            <v>120</v>
          </cell>
          <cell r="AM187">
            <v>207</v>
          </cell>
          <cell r="AN187">
            <v>0</v>
          </cell>
          <cell r="AO187">
            <v>0</v>
          </cell>
          <cell r="AP187">
            <v>0</v>
          </cell>
          <cell r="AQ187">
            <v>0</v>
          </cell>
          <cell r="AR187">
            <v>0</v>
          </cell>
          <cell r="AS187">
            <v>0</v>
          </cell>
          <cell r="AT187">
            <v>0</v>
          </cell>
          <cell r="AU187">
            <v>0</v>
          </cell>
          <cell r="AV187">
            <v>0</v>
          </cell>
          <cell r="AW187">
            <v>0</v>
          </cell>
          <cell r="AX187">
            <v>0</v>
          </cell>
          <cell r="AY187">
            <v>29512</v>
          </cell>
          <cell r="AZ187">
            <v>0</v>
          </cell>
          <cell r="BA187">
            <v>72973</v>
          </cell>
          <cell r="BB187">
            <v>0</v>
          </cell>
          <cell r="BC187">
            <v>16851</v>
          </cell>
          <cell r="BD187">
            <v>0</v>
          </cell>
          <cell r="BE187">
            <v>16851</v>
          </cell>
          <cell r="BF187">
            <v>-24558</v>
          </cell>
          <cell r="BG187">
            <v>1275</v>
          </cell>
          <cell r="BH187">
            <v>1275</v>
          </cell>
          <cell r="BI187">
            <v>0</v>
          </cell>
          <cell r="BJ187">
            <v>0</v>
          </cell>
          <cell r="BK187">
            <v>8624</v>
          </cell>
          <cell r="BL187">
            <v>0</v>
          </cell>
          <cell r="BM187">
            <v>0</v>
          </cell>
          <cell r="BN187">
            <v>29006</v>
          </cell>
          <cell r="BO187">
            <v>20382</v>
          </cell>
          <cell r="BP187">
            <v>0</v>
          </cell>
          <cell r="BQ187">
            <v>0</v>
          </cell>
          <cell r="BR187">
            <v>0</v>
          </cell>
          <cell r="BS187">
            <v>0</v>
          </cell>
          <cell r="BT187">
            <v>0</v>
          </cell>
          <cell r="BU187">
            <v>0</v>
          </cell>
          <cell r="BV187">
            <v>0</v>
          </cell>
          <cell r="BW187">
            <v>0</v>
          </cell>
          <cell r="BX187">
            <v>0</v>
          </cell>
          <cell r="BY187">
            <v>0</v>
          </cell>
          <cell r="BZ187">
            <v>0</v>
          </cell>
          <cell r="CA187">
            <v>676</v>
          </cell>
          <cell r="CB187">
            <v>47808</v>
          </cell>
          <cell r="CC187">
            <v>0</v>
          </cell>
          <cell r="CD187">
            <v>6257</v>
          </cell>
          <cell r="CE187">
            <v>13823</v>
          </cell>
          <cell r="CF187">
            <v>0</v>
          </cell>
          <cell r="CG187">
            <v>13823</v>
          </cell>
          <cell r="CH187">
            <v>0</v>
          </cell>
          <cell r="CI187">
            <v>0</v>
          </cell>
          <cell r="CJ187">
            <v>0</v>
          </cell>
          <cell r="CK187">
            <v>0</v>
          </cell>
          <cell r="CL187">
            <v>0</v>
          </cell>
          <cell r="CM187">
            <v>0</v>
          </cell>
          <cell r="CN187">
            <v>0</v>
          </cell>
          <cell r="CO187">
            <v>0</v>
          </cell>
          <cell r="CP187">
            <v>0</v>
          </cell>
          <cell r="CQ187">
            <v>20080</v>
          </cell>
          <cell r="CR187">
            <v>67888</v>
          </cell>
          <cell r="CS187">
            <v>0</v>
          </cell>
          <cell r="CT187">
            <v>13115</v>
          </cell>
          <cell r="CU187">
            <v>56800</v>
          </cell>
          <cell r="CV187">
            <v>0</v>
          </cell>
          <cell r="CW187">
            <v>0</v>
          </cell>
          <cell r="CX187">
            <v>0</v>
          </cell>
          <cell r="CY187">
            <v>0</v>
          </cell>
          <cell r="CZ187">
            <v>0</v>
          </cell>
          <cell r="DA187">
            <v>0</v>
          </cell>
          <cell r="DB187">
            <v>0</v>
          </cell>
          <cell r="DC187">
            <v>0</v>
          </cell>
          <cell r="DD187">
            <v>0</v>
          </cell>
          <cell r="DE187">
            <v>-64830</v>
          </cell>
          <cell r="DF187">
            <v>-64830</v>
          </cell>
          <cell r="DG187">
            <v>0</v>
          </cell>
          <cell r="DH187">
            <v>5085</v>
          </cell>
          <cell r="DI187">
            <v>72973</v>
          </cell>
          <cell r="DJ187">
            <v>0</v>
          </cell>
          <cell r="DK187">
            <v>0</v>
          </cell>
          <cell r="DL187">
            <v>13115</v>
          </cell>
          <cell r="DM187">
            <v>56800</v>
          </cell>
          <cell r="DN187">
            <v>0</v>
          </cell>
          <cell r="DO187">
            <v>-64830.2</v>
          </cell>
          <cell r="DP187">
            <v>5823</v>
          </cell>
          <cell r="DQ187">
            <v>7820.1</v>
          </cell>
          <cell r="DR187">
            <v>14049.7</v>
          </cell>
          <cell r="DS187">
            <v>0</v>
          </cell>
          <cell r="DT187">
            <v>1493</v>
          </cell>
          <cell r="DU187">
            <v>0</v>
          </cell>
          <cell r="DV187">
            <v>0</v>
          </cell>
          <cell r="DW187">
            <v>120</v>
          </cell>
          <cell r="DX187">
            <v>0</v>
          </cell>
          <cell r="DY187">
            <v>0</v>
          </cell>
          <cell r="DZ187">
            <v>0</v>
          </cell>
          <cell r="EA187">
            <v>0</v>
          </cell>
          <cell r="EB187">
            <v>0</v>
          </cell>
          <cell r="EC187">
            <v>0</v>
          </cell>
          <cell r="ED187">
            <v>0</v>
          </cell>
          <cell r="EE187">
            <v>0</v>
          </cell>
          <cell r="EF187">
            <v>0</v>
          </cell>
          <cell r="EG187">
            <v>0</v>
          </cell>
          <cell r="EH187">
            <v>0</v>
          </cell>
          <cell r="EI187">
            <v>0</v>
          </cell>
          <cell r="EJ187">
            <v>25833</v>
          </cell>
          <cell r="EK187">
            <v>0</v>
          </cell>
          <cell r="EL187">
            <v>6257</v>
          </cell>
          <cell r="EM187">
            <v>0</v>
          </cell>
          <cell r="EN187">
            <v>0</v>
          </cell>
          <cell r="EO187">
            <v>0</v>
          </cell>
          <cell r="EP187">
            <v>0</v>
          </cell>
          <cell r="EQ187">
            <v>0</v>
          </cell>
          <cell r="ER187">
            <v>0</v>
          </cell>
          <cell r="ES187">
            <v>0</v>
          </cell>
          <cell r="ET187">
            <v>0</v>
          </cell>
          <cell r="EU187">
            <v>0</v>
          </cell>
          <cell r="EV187">
            <v>0</v>
          </cell>
          <cell r="EW187">
            <v>0</v>
          </cell>
          <cell r="EX187" t="str">
            <v>B</v>
          </cell>
          <cell r="EY187" t="str">
            <v>Transport Systems Group</v>
          </cell>
          <cell r="EZ187">
            <v>1</v>
          </cell>
          <cell r="FA187">
            <v>1</v>
          </cell>
          <cell r="FB187">
            <v>0</v>
          </cell>
          <cell r="FC187">
            <v>4971200</v>
          </cell>
          <cell r="FD187">
            <v>4971200</v>
          </cell>
          <cell r="FE187">
            <v>0</v>
          </cell>
          <cell r="FH187">
            <v>31453</v>
          </cell>
          <cell r="FI187">
            <v>857</v>
          </cell>
          <cell r="FJ187">
            <v>347</v>
          </cell>
          <cell r="FK187">
            <v>347</v>
          </cell>
          <cell r="FL187">
            <v>338</v>
          </cell>
          <cell r="FM187">
            <v>34010</v>
          </cell>
          <cell r="FN187">
            <v>1388</v>
          </cell>
          <cell r="FO187">
            <v>935</v>
          </cell>
          <cell r="FP187">
            <v>935</v>
          </cell>
          <cell r="FQ187">
            <v>929</v>
          </cell>
          <cell r="FR187">
            <v>31153</v>
          </cell>
          <cell r="FS187">
            <v>300</v>
          </cell>
          <cell r="FT187">
            <v>34010</v>
          </cell>
          <cell r="FU187">
            <v>0</v>
          </cell>
        </row>
        <row r="188">
          <cell r="A188" t="str">
            <v>20810</v>
          </cell>
          <cell r="B188" t="str">
            <v>F S W</v>
          </cell>
          <cell r="C188" t="str">
            <v>FUJITSU SOFTWARE CORPORATION.</v>
          </cell>
          <cell r="D188" t="str">
            <v>FUJITSU SOFTWARE CORPORATION.</v>
          </cell>
          <cell r="E188">
            <v>5993.29</v>
          </cell>
          <cell r="F188">
            <v>0</v>
          </cell>
          <cell r="G188">
            <v>5993.29</v>
          </cell>
          <cell r="H188">
            <v>0</v>
          </cell>
          <cell r="I188">
            <v>0</v>
          </cell>
          <cell r="J188">
            <v>4213.3999999999996</v>
          </cell>
          <cell r="K188">
            <v>-18</v>
          </cell>
          <cell r="L188">
            <v>0</v>
          </cell>
          <cell r="M188">
            <v>0</v>
          </cell>
          <cell r="N188">
            <v>0</v>
          </cell>
          <cell r="O188">
            <v>0</v>
          </cell>
          <cell r="P188">
            <v>0</v>
          </cell>
          <cell r="Q188">
            <v>628.97</v>
          </cell>
          <cell r="R188">
            <v>0</v>
          </cell>
          <cell r="S188">
            <v>0</v>
          </cell>
          <cell r="T188">
            <v>0</v>
          </cell>
          <cell r="U188">
            <v>0</v>
          </cell>
          <cell r="V188">
            <v>18.850000000000001</v>
          </cell>
          <cell r="W188">
            <v>0</v>
          </cell>
          <cell r="X188">
            <v>0</v>
          </cell>
          <cell r="Y188">
            <v>0</v>
          </cell>
          <cell r="Z188">
            <v>18.850000000000001</v>
          </cell>
          <cell r="AA188">
            <v>0</v>
          </cell>
          <cell r="AB188">
            <v>0</v>
          </cell>
          <cell r="AC188">
            <v>355</v>
          </cell>
          <cell r="AD188">
            <v>11191.51</v>
          </cell>
          <cell r="AE188">
            <v>0</v>
          </cell>
          <cell r="AF188">
            <v>0</v>
          </cell>
          <cell r="AG188">
            <v>0</v>
          </cell>
          <cell r="AH188">
            <v>1247.6099999999999</v>
          </cell>
          <cell r="AI188">
            <v>0</v>
          </cell>
          <cell r="AJ188">
            <v>0</v>
          </cell>
          <cell r="AK188">
            <v>1247.6099999999999</v>
          </cell>
          <cell r="AL188">
            <v>0</v>
          </cell>
          <cell r="AM188">
            <v>0</v>
          </cell>
          <cell r="AN188">
            <v>0</v>
          </cell>
          <cell r="AO188">
            <v>0</v>
          </cell>
          <cell r="AP188">
            <v>0</v>
          </cell>
          <cell r="AQ188">
            <v>0</v>
          </cell>
          <cell r="AR188">
            <v>0</v>
          </cell>
          <cell r="AS188">
            <v>0</v>
          </cell>
          <cell r="AT188">
            <v>0</v>
          </cell>
          <cell r="AU188">
            <v>0</v>
          </cell>
          <cell r="AV188">
            <v>0</v>
          </cell>
          <cell r="AW188">
            <v>325</v>
          </cell>
          <cell r="AX188">
            <v>325</v>
          </cell>
          <cell r="AY188">
            <v>1572.61</v>
          </cell>
          <cell r="AZ188">
            <v>0</v>
          </cell>
          <cell r="BA188">
            <v>12764.12</v>
          </cell>
          <cell r="BB188">
            <v>0</v>
          </cell>
          <cell r="BC188">
            <v>1074.1500000000001</v>
          </cell>
          <cell r="BD188">
            <v>0</v>
          </cell>
          <cell r="BE188">
            <v>1074.1500000000001</v>
          </cell>
          <cell r="BF188">
            <v>0</v>
          </cell>
          <cell r="BG188">
            <v>0</v>
          </cell>
          <cell r="BH188">
            <v>0</v>
          </cell>
          <cell r="BI188">
            <v>0</v>
          </cell>
          <cell r="BJ188">
            <v>0</v>
          </cell>
          <cell r="BK188">
            <v>0</v>
          </cell>
          <cell r="BL188">
            <v>0</v>
          </cell>
          <cell r="BM188">
            <v>0</v>
          </cell>
          <cell r="BN188">
            <v>5456.85</v>
          </cell>
          <cell r="BO188">
            <v>5456.85</v>
          </cell>
          <cell r="BP188">
            <v>0</v>
          </cell>
          <cell r="BQ188">
            <v>0</v>
          </cell>
          <cell r="BR188">
            <v>0</v>
          </cell>
          <cell r="BS188">
            <v>0</v>
          </cell>
          <cell r="BT188">
            <v>0</v>
          </cell>
          <cell r="BU188">
            <v>0</v>
          </cell>
          <cell r="BV188">
            <v>0</v>
          </cell>
          <cell r="BW188">
            <v>0</v>
          </cell>
          <cell r="BX188">
            <v>0</v>
          </cell>
          <cell r="BY188">
            <v>0</v>
          </cell>
          <cell r="BZ188">
            <v>0</v>
          </cell>
          <cell r="CA188">
            <v>0</v>
          </cell>
          <cell r="CB188">
            <v>6531</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6531</v>
          </cell>
          <cell r="CS188">
            <v>0</v>
          </cell>
          <cell r="CT188">
            <v>3100</v>
          </cell>
          <cell r="CU188">
            <v>0</v>
          </cell>
          <cell r="CV188">
            <v>0</v>
          </cell>
          <cell r="CW188">
            <v>0</v>
          </cell>
          <cell r="CX188">
            <v>0</v>
          </cell>
          <cell r="CY188">
            <v>0</v>
          </cell>
          <cell r="CZ188">
            <v>0</v>
          </cell>
          <cell r="DA188">
            <v>0</v>
          </cell>
          <cell r="DB188">
            <v>0</v>
          </cell>
          <cell r="DC188">
            <v>0</v>
          </cell>
          <cell r="DD188">
            <v>0</v>
          </cell>
          <cell r="DE188">
            <v>3133.65</v>
          </cell>
          <cell r="DF188">
            <v>3133.65</v>
          </cell>
          <cell r="DG188">
            <v>0</v>
          </cell>
          <cell r="DH188">
            <v>6233.65</v>
          </cell>
          <cell r="DI188">
            <v>12764.65</v>
          </cell>
          <cell r="DJ188">
            <v>0</v>
          </cell>
          <cell r="DK188">
            <v>0</v>
          </cell>
          <cell r="DL188">
            <v>3100</v>
          </cell>
          <cell r="DM188">
            <v>0</v>
          </cell>
          <cell r="DN188">
            <v>0</v>
          </cell>
          <cell r="DO188">
            <v>3133.461999999985</v>
          </cell>
          <cell r="DP188">
            <v>0</v>
          </cell>
          <cell r="DQ188">
            <v>0</v>
          </cell>
          <cell r="DR188">
            <v>0</v>
          </cell>
          <cell r="DS188">
            <v>0</v>
          </cell>
          <cell r="DT188">
            <v>1247.6099999999999</v>
          </cell>
          <cell r="DU188">
            <v>0</v>
          </cell>
          <cell r="DV188">
            <v>0</v>
          </cell>
          <cell r="DW188">
            <v>0</v>
          </cell>
          <cell r="DX188">
            <v>0</v>
          </cell>
          <cell r="DY188">
            <v>0</v>
          </cell>
          <cell r="DZ188">
            <v>0</v>
          </cell>
          <cell r="EA188">
            <v>0</v>
          </cell>
          <cell r="EB188">
            <v>0</v>
          </cell>
          <cell r="EC188">
            <v>0</v>
          </cell>
          <cell r="ED188">
            <v>0</v>
          </cell>
          <cell r="EE188">
            <v>0</v>
          </cell>
          <cell r="EF188">
            <v>0</v>
          </cell>
          <cell r="EG188">
            <v>0</v>
          </cell>
          <cell r="EH188">
            <v>0</v>
          </cell>
          <cell r="EI188">
            <v>0</v>
          </cell>
          <cell r="EJ188">
            <v>0</v>
          </cell>
          <cell r="EK188">
            <v>0</v>
          </cell>
          <cell r="EL188">
            <v>0</v>
          </cell>
          <cell r="EM188">
            <v>0</v>
          </cell>
          <cell r="EN188">
            <v>0</v>
          </cell>
          <cell r="EO188">
            <v>0</v>
          </cell>
          <cell r="EP188">
            <v>0</v>
          </cell>
          <cell r="EQ188">
            <v>0</v>
          </cell>
          <cell r="ER188">
            <v>0</v>
          </cell>
          <cell r="ES188">
            <v>0</v>
          </cell>
          <cell r="ET188">
            <v>0</v>
          </cell>
          <cell r="EU188">
            <v>0</v>
          </cell>
          <cell r="EV188">
            <v>0</v>
          </cell>
          <cell r="EW188">
            <v>0</v>
          </cell>
          <cell r="EX188" t="str">
            <v>F</v>
          </cell>
          <cell r="EY188" t="str">
            <v>Software Group</v>
          </cell>
          <cell r="EZ188">
            <v>1</v>
          </cell>
          <cell r="FA188">
            <v>1</v>
          </cell>
          <cell r="FB188">
            <v>0</v>
          </cell>
          <cell r="FC188">
            <v>0</v>
          </cell>
          <cell r="FD188">
            <v>0</v>
          </cell>
          <cell r="FE188">
            <v>-100</v>
          </cell>
          <cell r="FH188">
            <v>7482.5</v>
          </cell>
          <cell r="FI188">
            <v>140.09999999999854</v>
          </cell>
          <cell r="FJ188">
            <v>164.09999999999849</v>
          </cell>
          <cell r="FK188">
            <v>164.09999999999849</v>
          </cell>
          <cell r="FL188">
            <v>164.09999999999849</v>
          </cell>
          <cell r="FM188">
            <v>8656.5</v>
          </cell>
          <cell r="FN188">
            <v>19.000000000007276</v>
          </cell>
          <cell r="FO188">
            <v>43.000000000007276</v>
          </cell>
          <cell r="FP188">
            <v>43.000000000007276</v>
          </cell>
          <cell r="FQ188">
            <v>-37.699999999992713</v>
          </cell>
          <cell r="FR188">
            <v>1093.7</v>
          </cell>
          <cell r="FS188">
            <v>6388.8</v>
          </cell>
          <cell r="FT188">
            <v>1706.7</v>
          </cell>
          <cell r="FU188">
            <v>6949.8</v>
          </cell>
        </row>
        <row r="189">
          <cell r="A189" t="str">
            <v>20830</v>
          </cell>
          <cell r="B189" t="str">
            <v>H A L</v>
          </cell>
          <cell r="C189" t="str">
            <v>HAL COMPUTER SYSTEMS, INC.</v>
          </cell>
          <cell r="D189" t="str">
            <v>HAL COMPUTER SYSTEMS, INC.</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cell r="DV189">
            <v>0</v>
          </cell>
          <cell r="DW189">
            <v>0</v>
          </cell>
          <cell r="DX189">
            <v>0</v>
          </cell>
          <cell r="DY189">
            <v>0</v>
          </cell>
          <cell r="DZ189">
            <v>0</v>
          </cell>
          <cell r="EA189">
            <v>0</v>
          </cell>
          <cell r="EB189">
            <v>0</v>
          </cell>
          <cell r="EC189">
            <v>0</v>
          </cell>
          <cell r="ED189">
            <v>0</v>
          </cell>
          <cell r="EE189">
            <v>0</v>
          </cell>
          <cell r="EF189">
            <v>0</v>
          </cell>
          <cell r="EG189">
            <v>0</v>
          </cell>
          <cell r="EH189">
            <v>0</v>
          </cell>
          <cell r="EI189">
            <v>0</v>
          </cell>
          <cell r="EJ189">
            <v>0</v>
          </cell>
          <cell r="EK189">
            <v>0</v>
          </cell>
          <cell r="EL189">
            <v>0</v>
          </cell>
          <cell r="EM189">
            <v>0</v>
          </cell>
          <cell r="EN189">
            <v>0</v>
          </cell>
          <cell r="EO189">
            <v>0</v>
          </cell>
          <cell r="EP189">
            <v>0</v>
          </cell>
          <cell r="EQ189">
            <v>0</v>
          </cell>
          <cell r="ER189">
            <v>0</v>
          </cell>
          <cell r="ES189">
            <v>0</v>
          </cell>
          <cell r="ET189">
            <v>0</v>
          </cell>
          <cell r="EU189">
            <v>0</v>
          </cell>
          <cell r="EV189">
            <v>0</v>
          </cell>
          <cell r="EW189">
            <v>0</v>
          </cell>
          <cell r="EX189" t="str">
            <v>D</v>
          </cell>
          <cell r="EY189" t="str">
            <v>Computer Systems Group</v>
          </cell>
          <cell r="EZ189">
            <v>0</v>
          </cell>
          <cell r="FA189">
            <v>0</v>
          </cell>
          <cell r="FB189">
            <v>0</v>
          </cell>
          <cell r="FC189">
            <v>0</v>
          </cell>
          <cell r="FD189">
            <v>0</v>
          </cell>
          <cell r="FE189">
            <v>0</v>
          </cell>
          <cell r="FH189">
            <v>0</v>
          </cell>
          <cell r="FI189">
            <v>0</v>
          </cell>
          <cell r="FJ189">
            <v>0</v>
          </cell>
          <cell r="FK189">
            <v>0</v>
          </cell>
          <cell r="FL189">
            <v>0</v>
          </cell>
          <cell r="FM189">
            <v>0</v>
          </cell>
          <cell r="FN189">
            <v>0</v>
          </cell>
          <cell r="FO189">
            <v>0</v>
          </cell>
          <cell r="FP189">
            <v>0</v>
          </cell>
          <cell r="FQ189">
            <v>0</v>
          </cell>
          <cell r="FR189">
            <v>0</v>
          </cell>
          <cell r="FS189">
            <v>0</v>
          </cell>
          <cell r="FT189">
            <v>0</v>
          </cell>
          <cell r="FU189">
            <v>0</v>
          </cell>
        </row>
        <row r="190">
          <cell r="A190" t="str">
            <v>20910</v>
          </cell>
          <cell r="B190" t="str">
            <v>F I T E L</v>
          </cell>
          <cell r="C190" t="str">
            <v xml:space="preserve">FUJITSU INDIA TELECOM LTD. </v>
          </cell>
          <cell r="D190" t="str">
            <v xml:space="preserve">FUJITSU INDIA TELECOM LTD. </v>
          </cell>
          <cell r="E190">
            <v>2793</v>
          </cell>
          <cell r="F190">
            <v>13425</v>
          </cell>
          <cell r="G190">
            <v>16218</v>
          </cell>
          <cell r="H190">
            <v>0</v>
          </cell>
          <cell r="I190">
            <v>0</v>
          </cell>
          <cell r="J190">
            <v>23649</v>
          </cell>
          <cell r="K190">
            <v>0</v>
          </cell>
          <cell r="L190">
            <v>0</v>
          </cell>
          <cell r="M190">
            <v>0</v>
          </cell>
          <cell r="N190">
            <v>0</v>
          </cell>
          <cell r="O190">
            <v>0</v>
          </cell>
          <cell r="P190">
            <v>0</v>
          </cell>
          <cell r="Q190">
            <v>35548</v>
          </cell>
          <cell r="R190">
            <v>0</v>
          </cell>
          <cell r="S190">
            <v>0</v>
          </cell>
          <cell r="T190">
            <v>0</v>
          </cell>
          <cell r="U190">
            <v>0</v>
          </cell>
          <cell r="V190">
            <v>0</v>
          </cell>
          <cell r="W190">
            <v>1309</v>
          </cell>
          <cell r="X190">
            <v>7755</v>
          </cell>
          <cell r="Y190">
            <v>583</v>
          </cell>
          <cell r="Z190">
            <v>9647</v>
          </cell>
          <cell r="AA190">
            <v>0</v>
          </cell>
          <cell r="AB190">
            <v>0</v>
          </cell>
          <cell r="AC190">
            <v>0</v>
          </cell>
          <cell r="AD190">
            <v>85062</v>
          </cell>
          <cell r="AE190">
            <v>115563</v>
          </cell>
          <cell r="AF190">
            <v>0</v>
          </cell>
          <cell r="AG190">
            <v>1160</v>
          </cell>
          <cell r="AH190">
            <v>11047</v>
          </cell>
          <cell r="AI190">
            <v>6543</v>
          </cell>
          <cell r="AJ190">
            <v>0</v>
          </cell>
          <cell r="AK190">
            <v>134313</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134313</v>
          </cell>
          <cell r="AZ190">
            <v>0</v>
          </cell>
          <cell r="BA190">
            <v>219375</v>
          </cell>
          <cell r="BB190">
            <v>0</v>
          </cell>
          <cell r="BC190">
            <v>9148</v>
          </cell>
          <cell r="BD190">
            <v>0</v>
          </cell>
          <cell r="BE190">
            <v>9148</v>
          </cell>
          <cell r="BF190">
            <v>0</v>
          </cell>
          <cell r="BG190">
            <v>0</v>
          </cell>
          <cell r="BH190">
            <v>0</v>
          </cell>
          <cell r="BI190">
            <v>0</v>
          </cell>
          <cell r="BJ190">
            <v>0</v>
          </cell>
          <cell r="BK190">
            <v>0</v>
          </cell>
          <cell r="BL190">
            <v>0</v>
          </cell>
          <cell r="BM190">
            <v>0</v>
          </cell>
          <cell r="BN190">
            <v>5007</v>
          </cell>
          <cell r="BO190">
            <v>5007</v>
          </cell>
          <cell r="BP190">
            <v>0</v>
          </cell>
          <cell r="BQ190">
            <v>0</v>
          </cell>
          <cell r="BR190">
            <v>0</v>
          </cell>
          <cell r="BS190">
            <v>0</v>
          </cell>
          <cell r="BT190">
            <v>0</v>
          </cell>
          <cell r="BU190">
            <v>0</v>
          </cell>
          <cell r="BV190">
            <v>0</v>
          </cell>
          <cell r="BW190">
            <v>0</v>
          </cell>
          <cell r="BX190">
            <v>0</v>
          </cell>
          <cell r="BY190">
            <v>0</v>
          </cell>
          <cell r="BZ190">
            <v>0</v>
          </cell>
          <cell r="CA190">
            <v>0</v>
          </cell>
          <cell r="CB190">
            <v>14155</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14155</v>
          </cell>
          <cell r="CS190">
            <v>0</v>
          </cell>
          <cell r="CT190">
            <v>600000</v>
          </cell>
          <cell r="CU190">
            <v>0</v>
          </cell>
          <cell r="CV190">
            <v>1500</v>
          </cell>
          <cell r="CW190">
            <v>0</v>
          </cell>
          <cell r="CX190">
            <v>0</v>
          </cell>
          <cell r="CY190">
            <v>0</v>
          </cell>
          <cell r="CZ190">
            <v>0</v>
          </cell>
          <cell r="DA190">
            <v>0</v>
          </cell>
          <cell r="DB190">
            <v>0</v>
          </cell>
          <cell r="DC190">
            <v>0</v>
          </cell>
          <cell r="DD190">
            <v>0</v>
          </cell>
          <cell r="DE190">
            <v>-396280</v>
          </cell>
          <cell r="DF190">
            <v>-396280</v>
          </cell>
          <cell r="DG190">
            <v>0</v>
          </cell>
          <cell r="DH190">
            <v>205220</v>
          </cell>
          <cell r="DI190">
            <v>219375</v>
          </cell>
          <cell r="DJ190">
            <v>0</v>
          </cell>
          <cell r="DK190">
            <v>0</v>
          </cell>
          <cell r="DL190">
            <v>600000</v>
          </cell>
          <cell r="DM190">
            <v>0</v>
          </cell>
          <cell r="DN190">
            <v>1500</v>
          </cell>
          <cell r="DO190">
            <v>-396280</v>
          </cell>
          <cell r="DP190">
            <v>6543</v>
          </cell>
          <cell r="DQ190">
            <v>115563</v>
          </cell>
          <cell r="DR190">
            <v>1160</v>
          </cell>
          <cell r="DS190">
            <v>0</v>
          </cell>
          <cell r="DT190">
            <v>11047</v>
          </cell>
          <cell r="DU190">
            <v>0</v>
          </cell>
          <cell r="DV190">
            <v>0</v>
          </cell>
          <cell r="DW190">
            <v>0</v>
          </cell>
          <cell r="DX190">
            <v>0</v>
          </cell>
          <cell r="DY190">
            <v>0</v>
          </cell>
          <cell r="DZ190">
            <v>0</v>
          </cell>
          <cell r="EA190">
            <v>0</v>
          </cell>
          <cell r="EB190">
            <v>0</v>
          </cell>
          <cell r="EC190">
            <v>0</v>
          </cell>
          <cell r="ED190">
            <v>0</v>
          </cell>
          <cell r="EE190">
            <v>0</v>
          </cell>
          <cell r="EF190">
            <v>0</v>
          </cell>
          <cell r="EG190">
            <v>0</v>
          </cell>
          <cell r="EH190">
            <v>0</v>
          </cell>
          <cell r="EI190">
            <v>0</v>
          </cell>
          <cell r="EJ190">
            <v>0</v>
          </cell>
          <cell r="EK190">
            <v>0</v>
          </cell>
          <cell r="EL190">
            <v>0</v>
          </cell>
          <cell r="EM190">
            <v>0</v>
          </cell>
          <cell r="EN190">
            <v>0</v>
          </cell>
          <cell r="EO190">
            <v>0</v>
          </cell>
          <cell r="EP190">
            <v>0</v>
          </cell>
          <cell r="EQ190">
            <v>0</v>
          </cell>
          <cell r="ER190">
            <v>0</v>
          </cell>
          <cell r="ES190">
            <v>0</v>
          </cell>
          <cell r="ET190">
            <v>0</v>
          </cell>
          <cell r="EU190">
            <v>0</v>
          </cell>
          <cell r="EV190">
            <v>0</v>
          </cell>
          <cell r="EW190">
            <v>0</v>
          </cell>
          <cell r="EX190" t="str">
            <v>A</v>
          </cell>
          <cell r="EY190" t="str">
            <v>Network Systems Group</v>
          </cell>
          <cell r="EZ190">
            <v>1</v>
          </cell>
          <cell r="FA190">
            <v>1</v>
          </cell>
          <cell r="FB190">
            <v>0</v>
          </cell>
          <cell r="FC190">
            <v>0</v>
          </cell>
          <cell r="FD190">
            <v>0</v>
          </cell>
          <cell r="FE190">
            <v>0</v>
          </cell>
          <cell r="FH190">
            <v>12086</v>
          </cell>
          <cell r="FI190">
            <v>-8124</v>
          </cell>
          <cell r="FJ190">
            <v>-8049</v>
          </cell>
          <cell r="FK190">
            <v>-8049</v>
          </cell>
          <cell r="FL190">
            <v>-8049</v>
          </cell>
          <cell r="FM190">
            <v>2993</v>
          </cell>
          <cell r="FN190">
            <v>-5302</v>
          </cell>
          <cell r="FO190">
            <v>-5264</v>
          </cell>
          <cell r="FP190">
            <v>-5264</v>
          </cell>
          <cell r="FQ190">
            <v>-5264</v>
          </cell>
          <cell r="FR190">
            <v>12086</v>
          </cell>
          <cell r="FS190">
            <v>0</v>
          </cell>
          <cell r="FT190">
            <v>2993</v>
          </cell>
          <cell r="FU190">
            <v>0</v>
          </cell>
        </row>
        <row r="191">
          <cell r="A191" t="str">
            <v>20920</v>
          </cell>
          <cell r="B191" t="str">
            <v>B F S</v>
          </cell>
          <cell r="C191" t="str">
            <v>北京富士通系統工程有限公司</v>
          </cell>
          <cell r="D191" t="str">
            <v>BEIJING FJ. SYSTEM ENGINEERING CO.,LTD.</v>
          </cell>
          <cell r="E191">
            <v>5371</v>
          </cell>
          <cell r="F191">
            <v>0</v>
          </cell>
          <cell r="G191">
            <v>5371</v>
          </cell>
          <cell r="H191">
            <v>0</v>
          </cell>
          <cell r="I191">
            <v>0</v>
          </cell>
          <cell r="J191">
            <v>1690</v>
          </cell>
          <cell r="K191">
            <v>0</v>
          </cell>
          <cell r="L191">
            <v>0</v>
          </cell>
          <cell r="M191">
            <v>0</v>
          </cell>
          <cell r="N191">
            <v>0</v>
          </cell>
          <cell r="O191">
            <v>0</v>
          </cell>
          <cell r="P191">
            <v>0</v>
          </cell>
          <cell r="Q191">
            <v>0</v>
          </cell>
          <cell r="R191">
            <v>0</v>
          </cell>
          <cell r="S191">
            <v>1335</v>
          </cell>
          <cell r="T191">
            <v>1335</v>
          </cell>
          <cell r="U191">
            <v>0</v>
          </cell>
          <cell r="V191">
            <v>0</v>
          </cell>
          <cell r="W191">
            <v>2112</v>
          </cell>
          <cell r="X191">
            <v>0</v>
          </cell>
          <cell r="Y191">
            <v>0</v>
          </cell>
          <cell r="Z191">
            <v>2112</v>
          </cell>
          <cell r="AA191">
            <v>0</v>
          </cell>
          <cell r="AB191">
            <v>0</v>
          </cell>
          <cell r="AC191">
            <v>0</v>
          </cell>
          <cell r="AD191">
            <v>10508</v>
          </cell>
          <cell r="AE191">
            <v>0</v>
          </cell>
          <cell r="AF191">
            <v>3452</v>
          </cell>
          <cell r="AG191">
            <v>0</v>
          </cell>
          <cell r="AH191">
            <v>0</v>
          </cell>
          <cell r="AI191">
            <v>0</v>
          </cell>
          <cell r="AJ191">
            <v>0</v>
          </cell>
          <cell r="AK191">
            <v>3452</v>
          </cell>
          <cell r="AL191">
            <v>3468</v>
          </cell>
          <cell r="AM191">
            <v>0</v>
          </cell>
          <cell r="AN191">
            <v>0</v>
          </cell>
          <cell r="AO191">
            <v>0</v>
          </cell>
          <cell r="AP191">
            <v>0</v>
          </cell>
          <cell r="AQ191">
            <v>0</v>
          </cell>
          <cell r="AR191">
            <v>0</v>
          </cell>
          <cell r="AS191">
            <v>0</v>
          </cell>
          <cell r="AT191">
            <v>0</v>
          </cell>
          <cell r="AU191">
            <v>0</v>
          </cell>
          <cell r="AV191">
            <v>0</v>
          </cell>
          <cell r="AW191">
            <v>0</v>
          </cell>
          <cell r="AX191">
            <v>0</v>
          </cell>
          <cell r="AY191">
            <v>6920</v>
          </cell>
          <cell r="AZ191">
            <v>0</v>
          </cell>
          <cell r="BA191">
            <v>17428</v>
          </cell>
          <cell r="BB191">
            <v>0</v>
          </cell>
          <cell r="BC191">
            <v>2417</v>
          </cell>
          <cell r="BD191">
            <v>0</v>
          </cell>
          <cell r="BE191">
            <v>2417</v>
          </cell>
          <cell r="BF191">
            <v>0</v>
          </cell>
          <cell r="BG191">
            <v>0</v>
          </cell>
          <cell r="BH191">
            <v>0</v>
          </cell>
          <cell r="BI191">
            <v>0</v>
          </cell>
          <cell r="BJ191">
            <v>0</v>
          </cell>
          <cell r="BK191">
            <v>0</v>
          </cell>
          <cell r="BL191">
            <v>0</v>
          </cell>
          <cell r="BM191">
            <v>0</v>
          </cell>
          <cell r="BN191">
            <v>0</v>
          </cell>
          <cell r="BO191">
            <v>0</v>
          </cell>
          <cell r="BP191">
            <v>0</v>
          </cell>
          <cell r="BQ191">
            <v>986</v>
          </cell>
          <cell r="BR191">
            <v>0</v>
          </cell>
          <cell r="BS191">
            <v>0</v>
          </cell>
          <cell r="BT191">
            <v>0</v>
          </cell>
          <cell r="BU191">
            <v>0</v>
          </cell>
          <cell r="BV191">
            <v>0</v>
          </cell>
          <cell r="BW191">
            <v>0</v>
          </cell>
          <cell r="BX191">
            <v>0</v>
          </cell>
          <cell r="BY191">
            <v>0</v>
          </cell>
          <cell r="BZ191">
            <v>0</v>
          </cell>
          <cell r="CA191">
            <v>0</v>
          </cell>
          <cell r="CB191">
            <v>3403</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3403</v>
          </cell>
          <cell r="CS191">
            <v>0</v>
          </cell>
          <cell r="CT191">
            <v>5770</v>
          </cell>
          <cell r="CU191">
            <v>200</v>
          </cell>
          <cell r="CV191">
            <v>4350</v>
          </cell>
          <cell r="CW191">
            <v>0</v>
          </cell>
          <cell r="CX191">
            <v>0</v>
          </cell>
          <cell r="CY191">
            <v>0</v>
          </cell>
          <cell r="CZ191">
            <v>0</v>
          </cell>
          <cell r="DA191">
            <v>0</v>
          </cell>
          <cell r="DB191">
            <v>0</v>
          </cell>
          <cell r="DC191">
            <v>0</v>
          </cell>
          <cell r="DD191">
            <v>0</v>
          </cell>
          <cell r="DE191">
            <v>3705</v>
          </cell>
          <cell r="DF191">
            <v>3705</v>
          </cell>
          <cell r="DG191">
            <v>0</v>
          </cell>
          <cell r="DH191">
            <v>14025</v>
          </cell>
          <cell r="DI191">
            <v>17428</v>
          </cell>
          <cell r="DJ191">
            <v>0</v>
          </cell>
          <cell r="DK191">
            <v>0</v>
          </cell>
          <cell r="DL191">
            <v>5770</v>
          </cell>
          <cell r="DM191">
            <v>200</v>
          </cell>
          <cell r="DN191">
            <v>4350</v>
          </cell>
          <cell r="DO191">
            <v>3705</v>
          </cell>
          <cell r="DP191">
            <v>0</v>
          </cell>
          <cell r="DQ191">
            <v>0</v>
          </cell>
          <cell r="DR191">
            <v>3452</v>
          </cell>
          <cell r="DS191">
            <v>0</v>
          </cell>
          <cell r="DT191">
            <v>0</v>
          </cell>
          <cell r="DU191">
            <v>0</v>
          </cell>
          <cell r="DV191">
            <v>2722</v>
          </cell>
          <cell r="DW191">
            <v>746</v>
          </cell>
          <cell r="DX191">
            <v>0</v>
          </cell>
          <cell r="DY191">
            <v>0</v>
          </cell>
          <cell r="DZ191">
            <v>0</v>
          </cell>
          <cell r="EA191">
            <v>0</v>
          </cell>
          <cell r="EB191">
            <v>0</v>
          </cell>
          <cell r="EC191">
            <v>0</v>
          </cell>
          <cell r="ED191">
            <v>0</v>
          </cell>
          <cell r="EE191">
            <v>0</v>
          </cell>
          <cell r="EF191">
            <v>0</v>
          </cell>
          <cell r="EG191">
            <v>0</v>
          </cell>
          <cell r="EH191">
            <v>0</v>
          </cell>
          <cell r="EI191">
            <v>0</v>
          </cell>
          <cell r="EJ191">
            <v>0</v>
          </cell>
          <cell r="EK191">
            <v>0</v>
          </cell>
          <cell r="EL191">
            <v>0</v>
          </cell>
          <cell r="EM191">
            <v>0</v>
          </cell>
          <cell r="EN191">
            <v>0</v>
          </cell>
          <cell r="EO191">
            <v>0</v>
          </cell>
          <cell r="EP191">
            <v>0</v>
          </cell>
          <cell r="EQ191">
            <v>0</v>
          </cell>
          <cell r="ER191">
            <v>0</v>
          </cell>
          <cell r="ES191">
            <v>0</v>
          </cell>
          <cell r="ET191">
            <v>0</v>
          </cell>
          <cell r="EU191">
            <v>0</v>
          </cell>
          <cell r="EV191">
            <v>0</v>
          </cell>
          <cell r="EW191">
            <v>0</v>
          </cell>
          <cell r="EX191" t="str">
            <v>K</v>
          </cell>
          <cell r="EY191" t="str">
            <v>Solutions Group</v>
          </cell>
          <cell r="EZ191">
            <v>0.51</v>
          </cell>
          <cell r="FA191">
            <v>0.51</v>
          </cell>
          <cell r="FB191">
            <v>0</v>
          </cell>
          <cell r="FC191">
            <v>-5770000</v>
          </cell>
          <cell r="FD191">
            <v>-5770000</v>
          </cell>
          <cell r="FE191">
            <v>0</v>
          </cell>
          <cell r="FH191">
            <v>4403</v>
          </cell>
          <cell r="FI191">
            <v>-938</v>
          </cell>
          <cell r="FJ191">
            <v>-928</v>
          </cell>
          <cell r="FK191">
            <v>-928</v>
          </cell>
          <cell r="FL191">
            <v>-928</v>
          </cell>
          <cell r="FM191">
            <v>12682</v>
          </cell>
          <cell r="FN191">
            <v>1350</v>
          </cell>
          <cell r="FO191">
            <v>1360</v>
          </cell>
          <cell r="FP191">
            <v>1540</v>
          </cell>
          <cell r="FQ191">
            <v>1338</v>
          </cell>
          <cell r="FR191">
            <v>468</v>
          </cell>
          <cell r="FS191">
            <v>3935</v>
          </cell>
          <cell r="FT191">
            <v>1115</v>
          </cell>
          <cell r="FU191">
            <v>11567</v>
          </cell>
        </row>
        <row r="192">
          <cell r="A192" t="str">
            <v>20960</v>
          </cell>
          <cell r="B192" t="str">
            <v>NFTE</v>
          </cell>
          <cell r="C192" t="str">
            <v>南京富士通通信設備有限公司</v>
          </cell>
          <cell r="D192" t="str">
            <v>NANJING FUJITSU TELECOMMUNICATIONS CO.,LTD</v>
          </cell>
          <cell r="E192">
            <v>31444.03</v>
          </cell>
          <cell r="F192">
            <v>0</v>
          </cell>
          <cell r="G192">
            <v>31444.03</v>
          </cell>
          <cell r="H192">
            <v>0</v>
          </cell>
          <cell r="I192">
            <v>0</v>
          </cell>
          <cell r="J192">
            <v>126043.21</v>
          </cell>
          <cell r="K192">
            <v>0</v>
          </cell>
          <cell r="L192">
            <v>0</v>
          </cell>
          <cell r="M192">
            <v>0</v>
          </cell>
          <cell r="N192">
            <v>0</v>
          </cell>
          <cell r="O192">
            <v>0</v>
          </cell>
          <cell r="P192">
            <v>0</v>
          </cell>
          <cell r="Q192">
            <v>0</v>
          </cell>
          <cell r="R192">
            <v>0</v>
          </cell>
          <cell r="S192">
            <v>447.87</v>
          </cell>
          <cell r="T192">
            <v>447.87</v>
          </cell>
          <cell r="U192">
            <v>0</v>
          </cell>
          <cell r="V192">
            <v>30651.85</v>
          </cell>
          <cell r="W192">
            <v>97.1</v>
          </cell>
          <cell r="X192">
            <v>7191.39</v>
          </cell>
          <cell r="Y192">
            <v>0</v>
          </cell>
          <cell r="Z192">
            <v>37940.339999999997</v>
          </cell>
          <cell r="AA192">
            <v>0</v>
          </cell>
          <cell r="AB192">
            <v>0</v>
          </cell>
          <cell r="AC192">
            <v>0</v>
          </cell>
          <cell r="AD192">
            <v>195875.45</v>
          </cell>
          <cell r="AE192">
            <v>18276.97</v>
          </cell>
          <cell r="AF192">
            <v>13943.11</v>
          </cell>
          <cell r="AG192">
            <v>93.28</v>
          </cell>
          <cell r="AH192">
            <v>471.26</v>
          </cell>
          <cell r="AI192">
            <v>615.48</v>
          </cell>
          <cell r="AJ192">
            <v>0</v>
          </cell>
          <cell r="AK192">
            <v>33400.1</v>
          </cell>
          <cell r="AL192">
            <v>300.94</v>
          </cell>
          <cell r="AM192">
            <v>0</v>
          </cell>
          <cell r="AN192">
            <v>0</v>
          </cell>
          <cell r="AO192">
            <v>0</v>
          </cell>
          <cell r="AP192">
            <v>0</v>
          </cell>
          <cell r="AQ192">
            <v>0</v>
          </cell>
          <cell r="AR192">
            <v>0</v>
          </cell>
          <cell r="AS192">
            <v>0</v>
          </cell>
          <cell r="AT192">
            <v>0</v>
          </cell>
          <cell r="AU192">
            <v>0</v>
          </cell>
          <cell r="AV192">
            <v>0</v>
          </cell>
          <cell r="AW192">
            <v>0</v>
          </cell>
          <cell r="AX192">
            <v>0</v>
          </cell>
          <cell r="AY192">
            <v>33701.040000000001</v>
          </cell>
          <cell r="AZ192">
            <v>0</v>
          </cell>
          <cell r="BA192">
            <v>229576.49</v>
          </cell>
          <cell r="BB192">
            <v>0</v>
          </cell>
          <cell r="BC192">
            <v>70476.820000000007</v>
          </cell>
          <cell r="BD192">
            <v>0</v>
          </cell>
          <cell r="BE192">
            <v>70476.820000000007</v>
          </cell>
          <cell r="BF192">
            <v>0</v>
          </cell>
          <cell r="BG192">
            <v>0</v>
          </cell>
          <cell r="BH192">
            <v>0</v>
          </cell>
          <cell r="BI192">
            <v>0</v>
          </cell>
          <cell r="BJ192">
            <v>0</v>
          </cell>
          <cell r="BK192">
            <v>0</v>
          </cell>
          <cell r="BL192">
            <v>0</v>
          </cell>
          <cell r="BM192">
            <v>0</v>
          </cell>
          <cell r="BN192">
            <v>4745.12</v>
          </cell>
          <cell r="BO192">
            <v>4745.12</v>
          </cell>
          <cell r="BP192">
            <v>0</v>
          </cell>
          <cell r="BQ192">
            <v>1459.31</v>
          </cell>
          <cell r="BR192">
            <v>0</v>
          </cell>
          <cell r="BS192">
            <v>3747.86</v>
          </cell>
          <cell r="BT192">
            <v>0</v>
          </cell>
          <cell r="BU192">
            <v>0</v>
          </cell>
          <cell r="BV192">
            <v>0</v>
          </cell>
          <cell r="BW192">
            <v>0</v>
          </cell>
          <cell r="BX192">
            <v>4370.09</v>
          </cell>
          <cell r="BY192">
            <v>0</v>
          </cell>
          <cell r="BZ192">
            <v>0</v>
          </cell>
          <cell r="CA192">
            <v>0</v>
          </cell>
          <cell r="CB192">
            <v>84799.2</v>
          </cell>
          <cell r="CC192">
            <v>0</v>
          </cell>
          <cell r="CD192">
            <v>0</v>
          </cell>
          <cell r="CE192">
            <v>0</v>
          </cell>
          <cell r="CF192">
            <v>25978.37</v>
          </cell>
          <cell r="CG192">
            <v>25978.37</v>
          </cell>
          <cell r="CH192">
            <v>0</v>
          </cell>
          <cell r="CI192">
            <v>0</v>
          </cell>
          <cell r="CJ192">
            <v>0</v>
          </cell>
          <cell r="CK192">
            <v>0</v>
          </cell>
          <cell r="CL192">
            <v>0</v>
          </cell>
          <cell r="CM192">
            <v>0</v>
          </cell>
          <cell r="CN192">
            <v>0</v>
          </cell>
          <cell r="CO192">
            <v>0</v>
          </cell>
          <cell r="CP192">
            <v>0</v>
          </cell>
          <cell r="CQ192">
            <v>25978.37</v>
          </cell>
          <cell r="CR192">
            <v>110777.57</v>
          </cell>
          <cell r="CS192">
            <v>0</v>
          </cell>
          <cell r="CT192">
            <v>48600</v>
          </cell>
          <cell r="CU192">
            <v>6376.826</v>
          </cell>
          <cell r="CV192">
            <v>52881.47</v>
          </cell>
          <cell r="CW192">
            <v>0</v>
          </cell>
          <cell r="CX192">
            <v>0</v>
          </cell>
          <cell r="CY192">
            <v>0</v>
          </cell>
          <cell r="CZ192">
            <v>0</v>
          </cell>
          <cell r="DA192">
            <v>0</v>
          </cell>
          <cell r="DB192">
            <v>0</v>
          </cell>
          <cell r="DC192">
            <v>0</v>
          </cell>
          <cell r="DD192">
            <v>0</v>
          </cell>
          <cell r="DE192">
            <v>10940.62</v>
          </cell>
          <cell r="DF192">
            <v>10940.62</v>
          </cell>
          <cell r="DG192">
            <v>0</v>
          </cell>
          <cell r="DH192">
            <v>118798.916</v>
          </cell>
          <cell r="DI192">
            <v>229576.48599999998</v>
          </cell>
          <cell r="DJ192">
            <v>0</v>
          </cell>
          <cell r="DK192">
            <v>0</v>
          </cell>
          <cell r="DL192">
            <v>48600</v>
          </cell>
          <cell r="DM192">
            <v>6376.826</v>
          </cell>
          <cell r="DN192">
            <v>52881.47</v>
          </cell>
          <cell r="DO192">
            <v>10940.47300000004</v>
          </cell>
          <cell r="DP192">
            <v>615.79899999999998</v>
          </cell>
          <cell r="DQ192">
            <v>18277.413</v>
          </cell>
          <cell r="DR192">
            <v>14036.109</v>
          </cell>
          <cell r="DS192">
            <v>0</v>
          </cell>
          <cell r="DT192">
            <v>470.38400000000001</v>
          </cell>
          <cell r="DU192">
            <v>-0.39900000000000002</v>
          </cell>
          <cell r="DV192">
            <v>300.52600000000001</v>
          </cell>
          <cell r="DW192">
            <v>0</v>
          </cell>
          <cell r="DX192">
            <v>0</v>
          </cell>
          <cell r="DY192">
            <v>0</v>
          </cell>
          <cell r="DZ192">
            <v>0</v>
          </cell>
          <cell r="EA192">
            <v>0</v>
          </cell>
          <cell r="EB192">
            <v>0</v>
          </cell>
          <cell r="EC192">
            <v>0</v>
          </cell>
          <cell r="ED192">
            <v>0</v>
          </cell>
          <cell r="EE192">
            <v>0</v>
          </cell>
          <cell r="EF192">
            <v>0</v>
          </cell>
          <cell r="EG192">
            <v>0</v>
          </cell>
          <cell r="EH192">
            <v>0</v>
          </cell>
          <cell r="EI192">
            <v>0</v>
          </cell>
          <cell r="EJ192">
            <v>0</v>
          </cell>
          <cell r="EK192">
            <v>0</v>
          </cell>
          <cell r="EL192">
            <v>0</v>
          </cell>
          <cell r="EM192">
            <v>0</v>
          </cell>
          <cell r="EN192">
            <v>0</v>
          </cell>
          <cell r="EO192">
            <v>0</v>
          </cell>
          <cell r="EP192">
            <v>0</v>
          </cell>
          <cell r="EQ192">
            <v>0</v>
          </cell>
          <cell r="ER192">
            <v>0</v>
          </cell>
          <cell r="ES192">
            <v>0</v>
          </cell>
          <cell r="ET192">
            <v>0</v>
          </cell>
          <cell r="EU192">
            <v>0</v>
          </cell>
          <cell r="EV192">
            <v>0</v>
          </cell>
          <cell r="EW192">
            <v>0</v>
          </cell>
          <cell r="EX192" t="str">
            <v>B</v>
          </cell>
          <cell r="EY192" t="str">
            <v>Transport Systems Group</v>
          </cell>
          <cell r="EZ192">
            <v>0.59</v>
          </cell>
          <cell r="FA192">
            <v>0.59</v>
          </cell>
          <cell r="FB192">
            <v>0</v>
          </cell>
          <cell r="FC192">
            <v>0</v>
          </cell>
          <cell r="FD192">
            <v>0</v>
          </cell>
          <cell r="FE192">
            <v>-1</v>
          </cell>
          <cell r="FH192">
            <v>43598.78</v>
          </cell>
          <cell r="FI192">
            <v>-861.03000000002066</v>
          </cell>
          <cell r="FJ192">
            <v>-839.37000000002081</v>
          </cell>
          <cell r="FK192">
            <v>-839.37000000002081</v>
          </cell>
          <cell r="FL192">
            <v>-839.37000000002081</v>
          </cell>
          <cell r="FM192">
            <v>108955.51</v>
          </cell>
          <cell r="FN192">
            <v>1197.6299999999392</v>
          </cell>
          <cell r="FO192">
            <v>1200.8599999999387</v>
          </cell>
          <cell r="FP192">
            <v>1200.8599999999387</v>
          </cell>
          <cell r="FQ192">
            <v>1103.2599999999384</v>
          </cell>
          <cell r="FR192">
            <v>42557.99</v>
          </cell>
          <cell r="FS192">
            <v>1040.789999999979</v>
          </cell>
          <cell r="FT192">
            <v>107439.97</v>
          </cell>
          <cell r="FU192">
            <v>1515.539999999979</v>
          </cell>
        </row>
        <row r="193">
          <cell r="A193" t="str">
            <v>20980</v>
          </cell>
          <cell r="B193" t="str">
            <v>F T T</v>
          </cell>
          <cell r="C193" t="str">
            <v>FJ. TELECOMMUNICATIONS TAIWAN LTD.</v>
          </cell>
          <cell r="D193" t="str">
            <v>FJ. TELECOMMUNICATIONS TAIWAN LTD.</v>
          </cell>
          <cell r="E193">
            <v>290719</v>
          </cell>
          <cell r="F193">
            <v>78740</v>
          </cell>
          <cell r="G193">
            <v>369459</v>
          </cell>
          <cell r="H193">
            <v>0</v>
          </cell>
          <cell r="I193">
            <v>0</v>
          </cell>
          <cell r="J193">
            <v>317691</v>
          </cell>
          <cell r="K193">
            <v>0</v>
          </cell>
          <cell r="L193">
            <v>0</v>
          </cell>
          <cell r="M193">
            <v>0</v>
          </cell>
          <cell r="N193">
            <v>0</v>
          </cell>
          <cell r="O193">
            <v>0</v>
          </cell>
          <cell r="P193">
            <v>0</v>
          </cell>
          <cell r="Q193">
            <v>0</v>
          </cell>
          <cell r="R193">
            <v>0</v>
          </cell>
          <cell r="S193">
            <v>18725</v>
          </cell>
          <cell r="T193">
            <v>18725</v>
          </cell>
          <cell r="U193">
            <v>0</v>
          </cell>
          <cell r="V193">
            <v>3654</v>
          </cell>
          <cell r="W193">
            <v>0</v>
          </cell>
          <cell r="X193">
            <v>189</v>
          </cell>
          <cell r="Y193">
            <v>0</v>
          </cell>
          <cell r="Z193">
            <v>3843</v>
          </cell>
          <cell r="AA193">
            <v>0</v>
          </cell>
          <cell r="AB193">
            <v>0</v>
          </cell>
          <cell r="AC193">
            <v>3709</v>
          </cell>
          <cell r="AD193">
            <v>713427</v>
          </cell>
          <cell r="AE193">
            <v>0</v>
          </cell>
          <cell r="AF193">
            <v>2857</v>
          </cell>
          <cell r="AG193">
            <v>1741</v>
          </cell>
          <cell r="AH193">
            <v>894</v>
          </cell>
          <cell r="AI193">
            <v>0</v>
          </cell>
          <cell r="AJ193">
            <v>0</v>
          </cell>
          <cell r="AK193">
            <v>5492</v>
          </cell>
          <cell r="AL193">
            <v>0</v>
          </cell>
          <cell r="AM193">
            <v>0</v>
          </cell>
          <cell r="AN193">
            <v>0</v>
          </cell>
          <cell r="AO193">
            <v>0</v>
          </cell>
          <cell r="AP193">
            <v>0</v>
          </cell>
          <cell r="AQ193">
            <v>0</v>
          </cell>
          <cell r="AR193">
            <v>0</v>
          </cell>
          <cell r="AS193">
            <v>8606</v>
          </cell>
          <cell r="AT193">
            <v>0</v>
          </cell>
          <cell r="AU193">
            <v>0</v>
          </cell>
          <cell r="AV193">
            <v>0</v>
          </cell>
          <cell r="AW193">
            <v>0</v>
          </cell>
          <cell r="AX193">
            <v>8606</v>
          </cell>
          <cell r="AY193">
            <v>14098</v>
          </cell>
          <cell r="AZ193">
            <v>0</v>
          </cell>
          <cell r="BA193">
            <v>727525</v>
          </cell>
          <cell r="BB193">
            <v>0</v>
          </cell>
          <cell r="BC193">
            <v>404120</v>
          </cell>
          <cell r="BD193">
            <v>0</v>
          </cell>
          <cell r="BE193">
            <v>404120</v>
          </cell>
          <cell r="BF193">
            <v>0</v>
          </cell>
          <cell r="BG193">
            <v>0</v>
          </cell>
          <cell r="BH193">
            <v>0</v>
          </cell>
          <cell r="BI193">
            <v>0</v>
          </cell>
          <cell r="BJ193">
            <v>0</v>
          </cell>
          <cell r="BK193">
            <v>0</v>
          </cell>
          <cell r="BL193">
            <v>0</v>
          </cell>
          <cell r="BM193">
            <v>0</v>
          </cell>
          <cell r="BN193">
            <v>29224</v>
          </cell>
          <cell r="BO193">
            <v>29224</v>
          </cell>
          <cell r="BP193">
            <v>0</v>
          </cell>
          <cell r="BQ193">
            <v>33855</v>
          </cell>
          <cell r="BR193">
            <v>0</v>
          </cell>
          <cell r="BS193">
            <v>7473</v>
          </cell>
          <cell r="BT193">
            <v>0</v>
          </cell>
          <cell r="BU193">
            <v>0</v>
          </cell>
          <cell r="BV193">
            <v>0</v>
          </cell>
          <cell r="BW193">
            <v>0</v>
          </cell>
          <cell r="BX193">
            <v>46368</v>
          </cell>
          <cell r="BY193">
            <v>0</v>
          </cell>
          <cell r="BZ193">
            <v>0</v>
          </cell>
          <cell r="CA193">
            <v>0</v>
          </cell>
          <cell r="CB193">
            <v>521040</v>
          </cell>
          <cell r="CC193">
            <v>0</v>
          </cell>
          <cell r="CD193">
            <v>0</v>
          </cell>
          <cell r="CE193">
            <v>0</v>
          </cell>
          <cell r="CF193">
            <v>0</v>
          </cell>
          <cell r="CG193">
            <v>0</v>
          </cell>
          <cell r="CH193">
            <v>0</v>
          </cell>
          <cell r="CI193">
            <v>0</v>
          </cell>
          <cell r="CJ193">
            <v>19730</v>
          </cell>
          <cell r="CK193">
            <v>0</v>
          </cell>
          <cell r="CL193">
            <v>0</v>
          </cell>
          <cell r="CM193">
            <v>0</v>
          </cell>
          <cell r="CN193">
            <v>0</v>
          </cell>
          <cell r="CO193">
            <v>0</v>
          </cell>
          <cell r="CP193">
            <v>0</v>
          </cell>
          <cell r="CQ193">
            <v>19730</v>
          </cell>
          <cell r="CR193">
            <v>540770</v>
          </cell>
          <cell r="CS193">
            <v>0</v>
          </cell>
          <cell r="CT193">
            <v>68250</v>
          </cell>
          <cell r="CU193">
            <v>0</v>
          </cell>
          <cell r="CV193">
            <v>16901</v>
          </cell>
          <cell r="CW193">
            <v>0</v>
          </cell>
          <cell r="CX193">
            <v>0</v>
          </cell>
          <cell r="CY193">
            <v>0</v>
          </cell>
          <cell r="CZ193">
            <v>0</v>
          </cell>
          <cell r="DA193">
            <v>0</v>
          </cell>
          <cell r="DB193">
            <v>0</v>
          </cell>
          <cell r="DC193">
            <v>0</v>
          </cell>
          <cell r="DD193">
            <v>0</v>
          </cell>
          <cell r="DE193">
            <v>101604</v>
          </cell>
          <cell r="DF193">
            <v>101604</v>
          </cell>
          <cell r="DG193">
            <v>0</v>
          </cell>
          <cell r="DH193">
            <v>186755</v>
          </cell>
          <cell r="DI193">
            <v>727525</v>
          </cell>
          <cell r="DJ193">
            <v>0</v>
          </cell>
          <cell r="DK193">
            <v>0</v>
          </cell>
          <cell r="DL193">
            <v>68250</v>
          </cell>
          <cell r="DM193">
            <v>0</v>
          </cell>
          <cell r="DN193">
            <v>16901</v>
          </cell>
          <cell r="DO193">
            <v>101604</v>
          </cell>
          <cell r="DP193">
            <v>0</v>
          </cell>
          <cell r="DQ193">
            <v>0</v>
          </cell>
          <cell r="DR193">
            <v>4598</v>
          </cell>
          <cell r="DS193">
            <v>0</v>
          </cell>
          <cell r="DT193">
            <v>894</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cell r="EJ193">
            <v>0</v>
          </cell>
          <cell r="EK193">
            <v>0</v>
          </cell>
          <cell r="EL193">
            <v>0</v>
          </cell>
          <cell r="EM193">
            <v>0</v>
          </cell>
          <cell r="EN193">
            <v>0</v>
          </cell>
          <cell r="EO193">
            <v>0</v>
          </cell>
          <cell r="EP193">
            <v>0</v>
          </cell>
          <cell r="EQ193">
            <v>0</v>
          </cell>
          <cell r="ER193">
            <v>0</v>
          </cell>
          <cell r="ES193">
            <v>0</v>
          </cell>
          <cell r="ET193">
            <v>0</v>
          </cell>
          <cell r="EU193">
            <v>0</v>
          </cell>
          <cell r="EV193">
            <v>0</v>
          </cell>
          <cell r="EW193">
            <v>0</v>
          </cell>
          <cell r="EX193" t="str">
            <v>B</v>
          </cell>
          <cell r="EY193" t="str">
            <v>Transport Systems Group</v>
          </cell>
          <cell r="EZ193">
            <v>1</v>
          </cell>
          <cell r="FA193">
            <v>1</v>
          </cell>
          <cell r="FB193">
            <v>0</v>
          </cell>
          <cell r="FC193">
            <v>0</v>
          </cell>
          <cell r="FD193">
            <v>0</v>
          </cell>
          <cell r="FE193">
            <v>0</v>
          </cell>
          <cell r="FH193">
            <v>348932</v>
          </cell>
          <cell r="FI193">
            <v>4437</v>
          </cell>
          <cell r="FJ193">
            <v>5337</v>
          </cell>
          <cell r="FK193">
            <v>5337</v>
          </cell>
          <cell r="FL193">
            <v>3416</v>
          </cell>
          <cell r="FM193">
            <v>352000</v>
          </cell>
          <cell r="FN193">
            <v>3301</v>
          </cell>
          <cell r="FO193">
            <v>4201</v>
          </cell>
          <cell r="FP193">
            <v>4201</v>
          </cell>
          <cell r="FQ193">
            <v>2689</v>
          </cell>
          <cell r="FR193">
            <v>27932</v>
          </cell>
          <cell r="FS193">
            <v>321000</v>
          </cell>
          <cell r="FT193">
            <v>13000</v>
          </cell>
          <cell r="FU193">
            <v>339000</v>
          </cell>
        </row>
        <row r="194">
          <cell r="A194" t="str">
            <v>21030</v>
          </cell>
          <cell r="B194" t="str">
            <v>R O S S</v>
          </cell>
          <cell r="C194" t="str">
            <v>ROSS TECHNOLOGY,INC.</v>
          </cell>
          <cell r="D194" t="str">
            <v>ROSS TECHNOLOGY, INC.</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cell r="EJ194">
            <v>0</v>
          </cell>
          <cell r="EK194">
            <v>0</v>
          </cell>
          <cell r="EL194">
            <v>0</v>
          </cell>
          <cell r="EM194">
            <v>0</v>
          </cell>
          <cell r="EN194">
            <v>0</v>
          </cell>
          <cell r="EO194">
            <v>0</v>
          </cell>
          <cell r="EP194">
            <v>0</v>
          </cell>
          <cell r="EQ194">
            <v>0</v>
          </cell>
          <cell r="ER194">
            <v>0</v>
          </cell>
          <cell r="ES194">
            <v>0</v>
          </cell>
          <cell r="ET194">
            <v>0</v>
          </cell>
          <cell r="EU194">
            <v>0</v>
          </cell>
          <cell r="EV194">
            <v>0</v>
          </cell>
          <cell r="EW194">
            <v>0</v>
          </cell>
          <cell r="EX194" t="str">
            <v>D</v>
          </cell>
          <cell r="EY194" t="str">
            <v>Computer Systems Group</v>
          </cell>
          <cell r="EZ194">
            <v>0</v>
          </cell>
          <cell r="FA194">
            <v>0</v>
          </cell>
          <cell r="FB194">
            <v>0</v>
          </cell>
          <cell r="FC194">
            <v>0</v>
          </cell>
          <cell r="FD194">
            <v>0</v>
          </cell>
          <cell r="FE194">
            <v>0</v>
          </cell>
          <cell r="FH194">
            <v>0</v>
          </cell>
          <cell r="FI194">
            <v>0</v>
          </cell>
          <cell r="FJ194">
            <v>0</v>
          </cell>
          <cell r="FK194">
            <v>0</v>
          </cell>
          <cell r="FL194">
            <v>0</v>
          </cell>
          <cell r="FM194">
            <v>0</v>
          </cell>
          <cell r="FN194">
            <v>0</v>
          </cell>
          <cell r="FO194">
            <v>0</v>
          </cell>
          <cell r="FP194">
            <v>0</v>
          </cell>
          <cell r="FQ194">
            <v>0</v>
          </cell>
          <cell r="FR194">
            <v>0</v>
          </cell>
          <cell r="FS194">
            <v>0</v>
          </cell>
          <cell r="FT194">
            <v>0</v>
          </cell>
          <cell r="FU194">
            <v>0</v>
          </cell>
        </row>
        <row r="195">
          <cell r="A195" t="str">
            <v>21080</v>
          </cell>
          <cell r="B195" t="str">
            <v>FOTEL</v>
          </cell>
          <cell r="C195" t="str">
            <v>FUJITSU OPTEL LTD.</v>
          </cell>
          <cell r="D195" t="str">
            <v>FUJITSU OPTEL LTD.</v>
          </cell>
          <cell r="E195">
            <v>14675</v>
          </cell>
          <cell r="F195">
            <v>210107</v>
          </cell>
          <cell r="G195">
            <v>224782</v>
          </cell>
          <cell r="H195">
            <v>0</v>
          </cell>
          <cell r="I195">
            <v>0</v>
          </cell>
          <cell r="J195">
            <v>84816</v>
          </cell>
          <cell r="K195">
            <v>0</v>
          </cell>
          <cell r="L195">
            <v>0</v>
          </cell>
          <cell r="M195">
            <v>0</v>
          </cell>
          <cell r="N195">
            <v>0</v>
          </cell>
          <cell r="O195">
            <v>0</v>
          </cell>
          <cell r="P195">
            <v>0</v>
          </cell>
          <cell r="Q195">
            <v>40839</v>
          </cell>
          <cell r="R195">
            <v>0</v>
          </cell>
          <cell r="S195">
            <v>0</v>
          </cell>
          <cell r="T195">
            <v>0</v>
          </cell>
          <cell r="U195">
            <v>82</v>
          </cell>
          <cell r="V195">
            <v>163</v>
          </cell>
          <cell r="W195">
            <v>2120</v>
          </cell>
          <cell r="X195">
            <v>275</v>
          </cell>
          <cell r="Y195">
            <v>0</v>
          </cell>
          <cell r="Z195">
            <v>2558</v>
          </cell>
          <cell r="AA195">
            <v>0</v>
          </cell>
          <cell r="AB195">
            <v>0</v>
          </cell>
          <cell r="AC195">
            <v>0</v>
          </cell>
          <cell r="AD195">
            <v>353077</v>
          </cell>
          <cell r="AE195">
            <v>70269</v>
          </cell>
          <cell r="AF195">
            <v>133161</v>
          </cell>
          <cell r="AG195">
            <v>3577</v>
          </cell>
          <cell r="AH195">
            <v>876</v>
          </cell>
          <cell r="AI195">
            <v>2209</v>
          </cell>
          <cell r="AJ195">
            <v>0</v>
          </cell>
          <cell r="AK195">
            <v>210092</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210092</v>
          </cell>
          <cell r="AZ195">
            <v>0</v>
          </cell>
          <cell r="BA195">
            <v>563169</v>
          </cell>
          <cell r="BB195">
            <v>0</v>
          </cell>
          <cell r="BC195">
            <v>30288</v>
          </cell>
          <cell r="BD195">
            <v>0</v>
          </cell>
          <cell r="BE195">
            <v>30288</v>
          </cell>
          <cell r="BF195">
            <v>0</v>
          </cell>
          <cell r="BG195">
            <v>0</v>
          </cell>
          <cell r="BH195">
            <v>0</v>
          </cell>
          <cell r="BI195">
            <v>0</v>
          </cell>
          <cell r="BJ195">
            <v>0</v>
          </cell>
          <cell r="BK195">
            <v>0</v>
          </cell>
          <cell r="BL195">
            <v>0</v>
          </cell>
          <cell r="BM195">
            <v>0</v>
          </cell>
          <cell r="BN195">
            <v>9997</v>
          </cell>
          <cell r="BO195">
            <v>9997</v>
          </cell>
          <cell r="BP195">
            <v>0</v>
          </cell>
          <cell r="BQ195">
            <v>0</v>
          </cell>
          <cell r="BR195">
            <v>0</v>
          </cell>
          <cell r="BS195">
            <v>0</v>
          </cell>
          <cell r="BT195">
            <v>0</v>
          </cell>
          <cell r="BU195">
            <v>0</v>
          </cell>
          <cell r="BV195">
            <v>0</v>
          </cell>
          <cell r="BW195">
            <v>0</v>
          </cell>
          <cell r="BX195">
            <v>1562</v>
          </cell>
          <cell r="BY195">
            <v>0</v>
          </cell>
          <cell r="BZ195">
            <v>0</v>
          </cell>
          <cell r="CA195">
            <v>0</v>
          </cell>
          <cell r="CB195">
            <v>41847</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41847</v>
          </cell>
          <cell r="CS195">
            <v>0</v>
          </cell>
          <cell r="CT195">
            <v>520000</v>
          </cell>
          <cell r="CU195">
            <v>0</v>
          </cell>
          <cell r="CV195">
            <v>0</v>
          </cell>
          <cell r="CW195">
            <v>0</v>
          </cell>
          <cell r="CX195">
            <v>0</v>
          </cell>
          <cell r="CY195">
            <v>0</v>
          </cell>
          <cell r="CZ195">
            <v>0</v>
          </cell>
          <cell r="DA195">
            <v>0</v>
          </cell>
          <cell r="DB195">
            <v>0</v>
          </cell>
          <cell r="DC195">
            <v>0</v>
          </cell>
          <cell r="DD195">
            <v>0</v>
          </cell>
          <cell r="DE195">
            <v>1322</v>
          </cell>
          <cell r="DF195">
            <v>1322</v>
          </cell>
          <cell r="DG195">
            <v>0</v>
          </cell>
          <cell r="DH195">
            <v>521322</v>
          </cell>
          <cell r="DI195">
            <v>563169</v>
          </cell>
          <cell r="DJ195">
            <v>0</v>
          </cell>
          <cell r="DK195">
            <v>0</v>
          </cell>
          <cell r="DL195">
            <v>520000</v>
          </cell>
          <cell r="DM195">
            <v>0</v>
          </cell>
          <cell r="DN195">
            <v>0</v>
          </cell>
          <cell r="DO195">
            <v>1322.35</v>
          </cell>
          <cell r="DP195">
            <v>2209</v>
          </cell>
          <cell r="DQ195">
            <v>70269</v>
          </cell>
          <cell r="DR195">
            <v>136738</v>
          </cell>
          <cell r="DS195">
            <v>0</v>
          </cell>
          <cell r="DT195">
            <v>876</v>
          </cell>
          <cell r="DU195">
            <v>0</v>
          </cell>
          <cell r="DV195">
            <v>0</v>
          </cell>
          <cell r="DW195">
            <v>0</v>
          </cell>
          <cell r="DX195">
            <v>0</v>
          </cell>
          <cell r="DY195">
            <v>0</v>
          </cell>
          <cell r="DZ195">
            <v>0</v>
          </cell>
          <cell r="EA195">
            <v>0</v>
          </cell>
          <cell r="EB195">
            <v>0</v>
          </cell>
          <cell r="EC195">
            <v>0</v>
          </cell>
          <cell r="ED195">
            <v>0</v>
          </cell>
          <cell r="EE195">
            <v>0</v>
          </cell>
          <cell r="EF195">
            <v>0</v>
          </cell>
          <cell r="EG195">
            <v>0</v>
          </cell>
          <cell r="EH195">
            <v>0</v>
          </cell>
          <cell r="EI195">
            <v>0</v>
          </cell>
          <cell r="EJ195">
            <v>0</v>
          </cell>
          <cell r="EK195">
            <v>0</v>
          </cell>
          <cell r="EL195">
            <v>0</v>
          </cell>
          <cell r="EM195">
            <v>0</v>
          </cell>
          <cell r="EN195">
            <v>0</v>
          </cell>
          <cell r="EO195">
            <v>0</v>
          </cell>
          <cell r="EP195">
            <v>0</v>
          </cell>
          <cell r="EQ195">
            <v>0</v>
          </cell>
          <cell r="ER195">
            <v>0</v>
          </cell>
          <cell r="ES195">
            <v>0</v>
          </cell>
          <cell r="ET195">
            <v>0</v>
          </cell>
          <cell r="EU195">
            <v>0</v>
          </cell>
          <cell r="EV195">
            <v>0</v>
          </cell>
          <cell r="EW195">
            <v>0</v>
          </cell>
          <cell r="EX195" t="str">
            <v>B</v>
          </cell>
          <cell r="EY195" t="str">
            <v>Transport Systems Group</v>
          </cell>
          <cell r="EZ195">
            <v>0.61</v>
          </cell>
          <cell r="FA195">
            <v>0.61</v>
          </cell>
          <cell r="FB195">
            <v>0</v>
          </cell>
          <cell r="FC195">
            <v>0</v>
          </cell>
          <cell r="FD195">
            <v>0</v>
          </cell>
          <cell r="FE195">
            <v>0</v>
          </cell>
          <cell r="FH195">
            <v>24428</v>
          </cell>
          <cell r="FI195">
            <v>-4734</v>
          </cell>
          <cell r="FJ195">
            <v>-250</v>
          </cell>
          <cell r="FK195">
            <v>-250</v>
          </cell>
          <cell r="FL195">
            <v>-250</v>
          </cell>
          <cell r="FM195">
            <v>16503</v>
          </cell>
          <cell r="FN195">
            <v>-5822</v>
          </cell>
          <cell r="FO195">
            <v>-2294</v>
          </cell>
          <cell r="FP195">
            <v>-2294</v>
          </cell>
          <cell r="FQ195">
            <v>-2294</v>
          </cell>
          <cell r="FR195">
            <v>3438</v>
          </cell>
          <cell r="FS195">
            <v>20990</v>
          </cell>
          <cell r="FT195">
            <v>1088</v>
          </cell>
          <cell r="FU195">
            <v>15415</v>
          </cell>
        </row>
        <row r="196">
          <cell r="A196" t="str">
            <v>21090</v>
          </cell>
          <cell r="B196" t="str">
            <v>J F T T</v>
          </cell>
          <cell r="C196" t="str">
            <v>江蘇富士通通信技術有限公司</v>
          </cell>
          <cell r="D196" t="str">
            <v>JIANGSU FJ. TELECOM. TECHNOLOGY CO., LTD.</v>
          </cell>
          <cell r="E196">
            <v>74472</v>
          </cell>
          <cell r="F196">
            <v>0</v>
          </cell>
          <cell r="G196">
            <v>74472</v>
          </cell>
          <cell r="H196">
            <v>0</v>
          </cell>
          <cell r="I196">
            <v>0</v>
          </cell>
          <cell r="J196">
            <v>549224</v>
          </cell>
          <cell r="K196">
            <v>-2746</v>
          </cell>
          <cell r="L196">
            <v>0</v>
          </cell>
          <cell r="M196">
            <v>0</v>
          </cell>
          <cell r="N196">
            <v>0</v>
          </cell>
          <cell r="O196">
            <v>0</v>
          </cell>
          <cell r="P196">
            <v>0</v>
          </cell>
          <cell r="Q196">
            <v>27043</v>
          </cell>
          <cell r="R196">
            <v>0</v>
          </cell>
          <cell r="S196">
            <v>7694</v>
          </cell>
          <cell r="T196">
            <v>7694</v>
          </cell>
          <cell r="U196">
            <v>0</v>
          </cell>
          <cell r="V196">
            <v>30339</v>
          </cell>
          <cell r="W196">
            <v>18700</v>
          </cell>
          <cell r="X196">
            <v>121864</v>
          </cell>
          <cell r="Y196">
            <v>6050</v>
          </cell>
          <cell r="Z196">
            <v>176953</v>
          </cell>
          <cell r="AA196">
            <v>0</v>
          </cell>
          <cell r="AB196">
            <v>0</v>
          </cell>
          <cell r="AC196">
            <v>0</v>
          </cell>
          <cell r="AD196">
            <v>832640</v>
          </cell>
          <cell r="AE196">
            <v>43393</v>
          </cell>
          <cell r="AF196">
            <v>49575</v>
          </cell>
          <cell r="AG196">
            <v>1677</v>
          </cell>
          <cell r="AH196">
            <v>7540</v>
          </cell>
          <cell r="AI196">
            <v>0</v>
          </cell>
          <cell r="AJ196">
            <v>427</v>
          </cell>
          <cell r="AK196">
            <v>102612</v>
          </cell>
          <cell r="AL196">
            <v>17392</v>
          </cell>
          <cell r="AM196">
            <v>0</v>
          </cell>
          <cell r="AN196">
            <v>0</v>
          </cell>
          <cell r="AO196">
            <v>0</v>
          </cell>
          <cell r="AP196">
            <v>0</v>
          </cell>
          <cell r="AQ196">
            <v>0</v>
          </cell>
          <cell r="AR196">
            <v>0</v>
          </cell>
          <cell r="AS196">
            <v>0</v>
          </cell>
          <cell r="AT196">
            <v>0</v>
          </cell>
          <cell r="AU196">
            <v>0</v>
          </cell>
          <cell r="AV196">
            <v>0</v>
          </cell>
          <cell r="AW196">
            <v>0</v>
          </cell>
          <cell r="AX196">
            <v>0</v>
          </cell>
          <cell r="AY196">
            <v>120004</v>
          </cell>
          <cell r="AZ196">
            <v>0</v>
          </cell>
          <cell r="BA196">
            <v>952644</v>
          </cell>
          <cell r="BB196">
            <v>0</v>
          </cell>
          <cell r="BC196">
            <v>204730</v>
          </cell>
          <cell r="BD196">
            <v>0</v>
          </cell>
          <cell r="BE196">
            <v>204730</v>
          </cell>
          <cell r="BF196">
            <v>0</v>
          </cell>
          <cell r="BG196">
            <v>219000</v>
          </cell>
          <cell r="BH196">
            <v>219000</v>
          </cell>
          <cell r="BI196">
            <v>0</v>
          </cell>
          <cell r="BJ196">
            <v>0</v>
          </cell>
          <cell r="BK196">
            <v>0</v>
          </cell>
          <cell r="BL196">
            <v>0</v>
          </cell>
          <cell r="BM196">
            <v>0</v>
          </cell>
          <cell r="BN196">
            <v>5751</v>
          </cell>
          <cell r="BO196">
            <v>5751</v>
          </cell>
          <cell r="BP196">
            <v>0</v>
          </cell>
          <cell r="BQ196">
            <v>11262</v>
          </cell>
          <cell r="BR196">
            <v>0</v>
          </cell>
          <cell r="BS196">
            <v>15</v>
          </cell>
          <cell r="BT196">
            <v>0</v>
          </cell>
          <cell r="BU196">
            <v>8552</v>
          </cell>
          <cell r="BV196">
            <v>0</v>
          </cell>
          <cell r="BW196">
            <v>0</v>
          </cell>
          <cell r="BX196">
            <v>13670</v>
          </cell>
          <cell r="BY196">
            <v>0</v>
          </cell>
          <cell r="BZ196">
            <v>0</v>
          </cell>
          <cell r="CA196">
            <v>0</v>
          </cell>
          <cell r="CB196">
            <v>462980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462980</v>
          </cell>
          <cell r="CS196">
            <v>0</v>
          </cell>
          <cell r="CT196">
            <v>258635</v>
          </cell>
          <cell r="CU196">
            <v>-5915</v>
          </cell>
          <cell r="CV196">
            <v>52659</v>
          </cell>
          <cell r="CW196">
            <v>0</v>
          </cell>
          <cell r="CX196">
            <v>0</v>
          </cell>
          <cell r="CY196">
            <v>0</v>
          </cell>
          <cell r="CZ196">
            <v>0</v>
          </cell>
          <cell r="DA196">
            <v>0</v>
          </cell>
          <cell r="DB196">
            <v>0</v>
          </cell>
          <cell r="DC196">
            <v>0</v>
          </cell>
          <cell r="DD196">
            <v>0</v>
          </cell>
          <cell r="DE196">
            <v>184285</v>
          </cell>
          <cell r="DF196">
            <v>184285</v>
          </cell>
          <cell r="DG196">
            <v>0</v>
          </cell>
          <cell r="DH196">
            <v>489664</v>
          </cell>
          <cell r="DI196">
            <v>952644</v>
          </cell>
          <cell r="DJ196">
            <v>0</v>
          </cell>
          <cell r="DK196">
            <v>0</v>
          </cell>
          <cell r="DL196">
            <v>258635</v>
          </cell>
          <cell r="DM196">
            <v>-5915</v>
          </cell>
          <cell r="DN196">
            <v>52659</v>
          </cell>
          <cell r="DO196">
            <v>184285</v>
          </cell>
          <cell r="DP196">
            <v>0</v>
          </cell>
          <cell r="DQ196">
            <v>43393</v>
          </cell>
          <cell r="DR196">
            <v>51252</v>
          </cell>
          <cell r="DS196">
            <v>0</v>
          </cell>
          <cell r="DT196">
            <v>7540</v>
          </cell>
          <cell r="DU196">
            <v>427</v>
          </cell>
          <cell r="DV196">
            <v>781</v>
          </cell>
          <cell r="DW196">
            <v>16611</v>
          </cell>
          <cell r="DX196">
            <v>0</v>
          </cell>
          <cell r="DY196">
            <v>0</v>
          </cell>
          <cell r="DZ196">
            <v>0</v>
          </cell>
          <cell r="EA196">
            <v>0</v>
          </cell>
          <cell r="EB196">
            <v>0</v>
          </cell>
          <cell r="EC196">
            <v>0</v>
          </cell>
          <cell r="ED196">
            <v>0</v>
          </cell>
          <cell r="EE196">
            <v>0</v>
          </cell>
          <cell r="EF196">
            <v>0</v>
          </cell>
          <cell r="EG196">
            <v>0</v>
          </cell>
          <cell r="EH196">
            <v>0</v>
          </cell>
          <cell r="EI196">
            <v>0</v>
          </cell>
          <cell r="EJ196">
            <v>219000</v>
          </cell>
          <cell r="EK196">
            <v>0</v>
          </cell>
          <cell r="EL196">
            <v>0</v>
          </cell>
          <cell r="EM196">
            <v>0</v>
          </cell>
          <cell r="EN196">
            <v>0</v>
          </cell>
          <cell r="EO196">
            <v>0</v>
          </cell>
          <cell r="EP196">
            <v>0</v>
          </cell>
          <cell r="EQ196">
            <v>0</v>
          </cell>
          <cell r="ER196">
            <v>0</v>
          </cell>
          <cell r="ES196">
            <v>0</v>
          </cell>
          <cell r="ET196">
            <v>0</v>
          </cell>
          <cell r="EU196">
            <v>0</v>
          </cell>
          <cell r="EV196">
            <v>0</v>
          </cell>
          <cell r="EW196">
            <v>0</v>
          </cell>
          <cell r="EX196" t="str">
            <v>A</v>
          </cell>
          <cell r="EY196" t="str">
            <v>Network Systems Group</v>
          </cell>
          <cell r="EZ196">
            <v>0.54999903299999997</v>
          </cell>
          <cell r="FA196">
            <v>0.54999903299999997</v>
          </cell>
          <cell r="FB196">
            <v>0</v>
          </cell>
          <cell r="FC196">
            <v>0</v>
          </cell>
          <cell r="FD196">
            <v>0</v>
          </cell>
          <cell r="FE196">
            <v>0</v>
          </cell>
          <cell r="FH196">
            <v>97876</v>
          </cell>
          <cell r="FI196">
            <v>-4642</v>
          </cell>
          <cell r="FJ196">
            <v>-7728</v>
          </cell>
          <cell r="FK196">
            <v>-7728</v>
          </cell>
          <cell r="FL196">
            <v>-6955</v>
          </cell>
          <cell r="FM196">
            <v>252434</v>
          </cell>
          <cell r="FN196">
            <v>24725</v>
          </cell>
          <cell r="FO196">
            <v>21859</v>
          </cell>
          <cell r="FP196">
            <v>21859</v>
          </cell>
          <cell r="FQ196">
            <v>19673</v>
          </cell>
          <cell r="FR196">
            <v>97876</v>
          </cell>
          <cell r="FS196">
            <v>0</v>
          </cell>
          <cell r="FT196">
            <v>252434</v>
          </cell>
          <cell r="FU196">
            <v>0</v>
          </cell>
        </row>
        <row r="197">
          <cell r="A197" t="str">
            <v>21140</v>
          </cell>
          <cell r="B197" t="str">
            <v>F I S T</v>
          </cell>
          <cell r="C197" t="str">
            <v>FJ. ICIM SOFTWARE TECHNOLOGIES PTY LTD.</v>
          </cell>
          <cell r="D197" t="str">
            <v>FJ. ICIM SOFTWARE TECHNOLOGIES PTY LTD.</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v>0</v>
          </cell>
          <cell r="EA197">
            <v>0</v>
          </cell>
          <cell r="EB197">
            <v>0</v>
          </cell>
          <cell r="EC197">
            <v>0</v>
          </cell>
          <cell r="ED197">
            <v>0</v>
          </cell>
          <cell r="EE197">
            <v>0</v>
          </cell>
          <cell r="EF197">
            <v>0</v>
          </cell>
          <cell r="EG197">
            <v>0</v>
          </cell>
          <cell r="EH197">
            <v>0</v>
          </cell>
          <cell r="EI197">
            <v>0</v>
          </cell>
          <cell r="EJ197">
            <v>0</v>
          </cell>
          <cell r="EK197">
            <v>0</v>
          </cell>
          <cell r="EL197">
            <v>0</v>
          </cell>
          <cell r="EM197">
            <v>0</v>
          </cell>
          <cell r="EN197">
            <v>0</v>
          </cell>
          <cell r="EO197">
            <v>0</v>
          </cell>
          <cell r="EP197">
            <v>0</v>
          </cell>
          <cell r="EQ197">
            <v>0</v>
          </cell>
          <cell r="ER197">
            <v>0</v>
          </cell>
          <cell r="ES197">
            <v>0</v>
          </cell>
          <cell r="ET197">
            <v>0</v>
          </cell>
          <cell r="EU197">
            <v>0</v>
          </cell>
          <cell r="EV197">
            <v>0</v>
          </cell>
          <cell r="EW197">
            <v>0</v>
          </cell>
          <cell r="EX197" t="str">
            <v>K</v>
          </cell>
          <cell r="EY197" t="str">
            <v>Solutions Group</v>
          </cell>
          <cell r="EZ197">
            <v>0.7</v>
          </cell>
          <cell r="FA197">
            <v>0.7</v>
          </cell>
          <cell r="FB197">
            <v>0</v>
          </cell>
          <cell r="FC197">
            <v>0</v>
          </cell>
          <cell r="FD197">
            <v>0</v>
          </cell>
          <cell r="FE197">
            <v>0</v>
          </cell>
          <cell r="FH197">
            <v>0</v>
          </cell>
          <cell r="FI197">
            <v>0</v>
          </cell>
          <cell r="FJ197">
            <v>0</v>
          </cell>
          <cell r="FK197">
            <v>0</v>
          </cell>
          <cell r="FL197">
            <v>0</v>
          </cell>
          <cell r="FM197">
            <v>0</v>
          </cell>
          <cell r="FN197">
            <v>0</v>
          </cell>
          <cell r="FO197">
            <v>0</v>
          </cell>
          <cell r="FP197">
            <v>0</v>
          </cell>
          <cell r="FQ197">
            <v>0</v>
          </cell>
          <cell r="FR197">
            <v>0</v>
          </cell>
          <cell r="FS197">
            <v>0</v>
          </cell>
          <cell r="FT197">
            <v>0</v>
          </cell>
          <cell r="FU197">
            <v>0</v>
          </cell>
        </row>
        <row r="198">
          <cell r="A198" t="str">
            <v>21150</v>
          </cell>
          <cell r="B198" t="str">
            <v xml:space="preserve">F C P P </v>
          </cell>
          <cell r="C198" t="str">
            <v>FJ. COMP. PRODUCTS CORP. OF THE PHILIPPINES</v>
          </cell>
          <cell r="D198" t="str">
            <v>FJ. COMP. PRODUCTS CORP. OF THE PHILIPPINES</v>
          </cell>
          <cell r="E198">
            <v>3709</v>
          </cell>
          <cell r="F198">
            <v>0</v>
          </cell>
          <cell r="G198">
            <v>3709</v>
          </cell>
          <cell r="H198">
            <v>0</v>
          </cell>
          <cell r="I198">
            <v>0</v>
          </cell>
          <cell r="J198">
            <v>65549</v>
          </cell>
          <cell r="K198">
            <v>0</v>
          </cell>
          <cell r="L198">
            <v>0</v>
          </cell>
          <cell r="M198">
            <v>0</v>
          </cell>
          <cell r="N198">
            <v>0</v>
          </cell>
          <cell r="O198">
            <v>0</v>
          </cell>
          <cell r="P198">
            <v>0</v>
          </cell>
          <cell r="Q198">
            <v>0</v>
          </cell>
          <cell r="R198">
            <v>0</v>
          </cell>
          <cell r="S198">
            <v>14458</v>
          </cell>
          <cell r="T198">
            <v>14458</v>
          </cell>
          <cell r="U198">
            <v>7628</v>
          </cell>
          <cell r="V198">
            <v>2374</v>
          </cell>
          <cell r="W198">
            <v>26863</v>
          </cell>
          <cell r="X198">
            <v>17719</v>
          </cell>
          <cell r="Y198">
            <v>4378</v>
          </cell>
          <cell r="Z198">
            <v>51334</v>
          </cell>
          <cell r="AA198">
            <v>0</v>
          </cell>
          <cell r="AB198">
            <v>0</v>
          </cell>
          <cell r="AC198">
            <v>0</v>
          </cell>
          <cell r="AD198">
            <v>142678</v>
          </cell>
          <cell r="AE198">
            <v>27013</v>
          </cell>
          <cell r="AF198">
            <v>141891</v>
          </cell>
          <cell r="AG198">
            <v>67</v>
          </cell>
          <cell r="AH198">
            <v>2183</v>
          </cell>
          <cell r="AI198">
            <v>0</v>
          </cell>
          <cell r="AJ198">
            <v>0</v>
          </cell>
          <cell r="AK198">
            <v>171154</v>
          </cell>
          <cell r="AL198">
            <v>323</v>
          </cell>
          <cell r="AM198">
            <v>0</v>
          </cell>
          <cell r="AN198">
            <v>16678</v>
          </cell>
          <cell r="AO198">
            <v>0</v>
          </cell>
          <cell r="AP198">
            <v>0</v>
          </cell>
          <cell r="AQ198">
            <v>0</v>
          </cell>
          <cell r="AR198">
            <v>0</v>
          </cell>
          <cell r="AS198">
            <v>0</v>
          </cell>
          <cell r="AT198">
            <v>0</v>
          </cell>
          <cell r="AU198">
            <v>0</v>
          </cell>
          <cell r="AV198">
            <v>0</v>
          </cell>
          <cell r="AW198">
            <v>0</v>
          </cell>
          <cell r="AX198">
            <v>16678</v>
          </cell>
          <cell r="AY198">
            <v>188155</v>
          </cell>
          <cell r="AZ198">
            <v>0</v>
          </cell>
          <cell r="BA198">
            <v>330833</v>
          </cell>
          <cell r="BB198">
            <v>0</v>
          </cell>
          <cell r="BC198">
            <v>103966</v>
          </cell>
          <cell r="BD198">
            <v>7365</v>
          </cell>
          <cell r="BE198">
            <v>96601</v>
          </cell>
          <cell r="BF198">
            <v>0</v>
          </cell>
          <cell r="BG198">
            <v>104000</v>
          </cell>
          <cell r="BH198">
            <v>104000</v>
          </cell>
          <cell r="BI198">
            <v>31850</v>
          </cell>
          <cell r="BJ198">
            <v>0</v>
          </cell>
          <cell r="BK198">
            <v>0</v>
          </cell>
          <cell r="BL198">
            <v>0</v>
          </cell>
          <cell r="BM198">
            <v>0</v>
          </cell>
          <cell r="BN198">
            <v>2412</v>
          </cell>
          <cell r="BO198">
            <v>2412</v>
          </cell>
          <cell r="BP198">
            <v>0</v>
          </cell>
          <cell r="BQ198">
            <v>0</v>
          </cell>
          <cell r="BR198">
            <v>0</v>
          </cell>
          <cell r="BS198">
            <v>0</v>
          </cell>
          <cell r="BT198">
            <v>0</v>
          </cell>
          <cell r="BU198">
            <v>0</v>
          </cell>
          <cell r="BV198">
            <v>0</v>
          </cell>
          <cell r="BW198">
            <v>0</v>
          </cell>
          <cell r="BX198">
            <v>0</v>
          </cell>
          <cell r="BY198">
            <v>0</v>
          </cell>
          <cell r="BZ198">
            <v>0</v>
          </cell>
          <cell r="CA198">
            <v>0</v>
          </cell>
          <cell r="CB198">
            <v>242228</v>
          </cell>
          <cell r="CC198">
            <v>0</v>
          </cell>
          <cell r="CD198">
            <v>31850</v>
          </cell>
          <cell r="CE198">
            <v>0</v>
          </cell>
          <cell r="CF198">
            <v>0</v>
          </cell>
          <cell r="CG198">
            <v>0</v>
          </cell>
          <cell r="CH198">
            <v>0</v>
          </cell>
          <cell r="CI198">
            <v>0</v>
          </cell>
          <cell r="CJ198">
            <v>1384</v>
          </cell>
          <cell r="CK198">
            <v>0</v>
          </cell>
          <cell r="CL198">
            <v>0</v>
          </cell>
          <cell r="CM198">
            <v>0</v>
          </cell>
          <cell r="CN198">
            <v>0</v>
          </cell>
          <cell r="CO198">
            <v>0</v>
          </cell>
          <cell r="CP198">
            <v>0</v>
          </cell>
          <cell r="CQ198">
            <v>33234</v>
          </cell>
          <cell r="CR198">
            <v>275462</v>
          </cell>
          <cell r="CS198">
            <v>0</v>
          </cell>
          <cell r="CT198">
            <v>113339</v>
          </cell>
          <cell r="CU198">
            <v>0</v>
          </cell>
          <cell r="CV198">
            <v>0</v>
          </cell>
          <cell r="CW198">
            <v>0</v>
          </cell>
          <cell r="CX198">
            <v>0</v>
          </cell>
          <cell r="CY198">
            <v>0</v>
          </cell>
          <cell r="CZ198">
            <v>0</v>
          </cell>
          <cell r="DA198">
            <v>0</v>
          </cell>
          <cell r="DB198">
            <v>0</v>
          </cell>
          <cell r="DC198">
            <v>0</v>
          </cell>
          <cell r="DD198">
            <v>0</v>
          </cell>
          <cell r="DE198">
            <v>-57968</v>
          </cell>
          <cell r="DF198">
            <v>-57968</v>
          </cell>
          <cell r="DG198">
            <v>0</v>
          </cell>
          <cell r="DH198">
            <v>55371</v>
          </cell>
          <cell r="DI198">
            <v>330833</v>
          </cell>
          <cell r="DJ198">
            <v>0</v>
          </cell>
          <cell r="DK198">
            <v>0</v>
          </cell>
          <cell r="DL198">
            <v>113339</v>
          </cell>
          <cell r="DM198">
            <v>0</v>
          </cell>
          <cell r="DN198">
            <v>0</v>
          </cell>
          <cell r="DO198">
            <v>-57968</v>
          </cell>
          <cell r="DP198">
            <v>0</v>
          </cell>
          <cell r="DQ198">
            <v>27013</v>
          </cell>
          <cell r="DR198">
            <v>141958</v>
          </cell>
          <cell r="DS198">
            <v>0</v>
          </cell>
          <cell r="DT198">
            <v>2183</v>
          </cell>
          <cell r="DU198">
            <v>0</v>
          </cell>
          <cell r="DV198">
            <v>323</v>
          </cell>
          <cell r="DW198">
            <v>0</v>
          </cell>
          <cell r="DX198">
            <v>0</v>
          </cell>
          <cell r="DY198">
            <v>0</v>
          </cell>
          <cell r="DZ198">
            <v>0</v>
          </cell>
          <cell r="EA198">
            <v>0</v>
          </cell>
          <cell r="EB198">
            <v>0</v>
          </cell>
          <cell r="EC198">
            <v>0</v>
          </cell>
          <cell r="ED198">
            <v>0</v>
          </cell>
          <cell r="EE198">
            <v>0</v>
          </cell>
          <cell r="EF198">
            <v>0</v>
          </cell>
          <cell r="EG198">
            <v>0</v>
          </cell>
          <cell r="EH198">
            <v>0</v>
          </cell>
          <cell r="EI198">
            <v>0</v>
          </cell>
          <cell r="EJ198">
            <v>104000</v>
          </cell>
          <cell r="EK198">
            <v>0</v>
          </cell>
          <cell r="EL198">
            <v>63700</v>
          </cell>
          <cell r="EM198">
            <v>0</v>
          </cell>
          <cell r="EN198">
            <v>0</v>
          </cell>
          <cell r="EO198">
            <v>0</v>
          </cell>
          <cell r="EP198">
            <v>0</v>
          </cell>
          <cell r="EQ198">
            <v>84</v>
          </cell>
          <cell r="ER198">
            <v>0</v>
          </cell>
          <cell r="ES198">
            <v>60</v>
          </cell>
          <cell r="ET198">
            <v>0</v>
          </cell>
          <cell r="EU198">
            <v>16678</v>
          </cell>
          <cell r="EV198">
            <v>0</v>
          </cell>
          <cell r="EW198">
            <v>0</v>
          </cell>
          <cell r="EX198" t="str">
            <v>G</v>
          </cell>
          <cell r="EY198" t="str">
            <v>Storage Products Group</v>
          </cell>
          <cell r="EZ198">
            <v>1</v>
          </cell>
          <cell r="FA198">
            <v>1</v>
          </cell>
          <cell r="FB198">
            <v>0</v>
          </cell>
          <cell r="FC198">
            <v>0</v>
          </cell>
          <cell r="FD198">
            <v>0</v>
          </cell>
          <cell r="FE198">
            <v>0</v>
          </cell>
          <cell r="FH198">
            <v>165700</v>
          </cell>
          <cell r="FI198">
            <v>9235</v>
          </cell>
          <cell r="FJ198">
            <v>4660</v>
          </cell>
          <cell r="FK198">
            <v>4660</v>
          </cell>
          <cell r="FL198">
            <v>4660</v>
          </cell>
          <cell r="FM198">
            <v>182300</v>
          </cell>
          <cell r="FN198">
            <v>7152</v>
          </cell>
          <cell r="FO198">
            <v>2910</v>
          </cell>
          <cell r="FP198">
            <v>2910</v>
          </cell>
          <cell r="FQ198">
            <v>2910</v>
          </cell>
          <cell r="FR198">
            <v>0</v>
          </cell>
          <cell r="FS198">
            <v>165700</v>
          </cell>
          <cell r="FT198">
            <v>0</v>
          </cell>
          <cell r="FU198">
            <v>182300</v>
          </cell>
        </row>
        <row r="199">
          <cell r="A199" t="str">
            <v>21180</v>
          </cell>
          <cell r="B199" t="str">
            <v>F P C A</v>
          </cell>
          <cell r="C199" t="str">
            <v xml:space="preserve">FUJITSU PC ASIA PACIFIC PTE LTD. </v>
          </cell>
          <cell r="D199" t="str">
            <v xml:space="preserve">FUJITSU PC ASIA PACIFIC PTE LTD. </v>
          </cell>
          <cell r="E199">
            <v>21448</v>
          </cell>
          <cell r="F199">
            <v>0</v>
          </cell>
          <cell r="G199">
            <v>21448</v>
          </cell>
          <cell r="H199">
            <v>0</v>
          </cell>
          <cell r="I199">
            <v>0</v>
          </cell>
          <cell r="J199">
            <v>28609</v>
          </cell>
          <cell r="K199">
            <v>-792</v>
          </cell>
          <cell r="L199">
            <v>0</v>
          </cell>
          <cell r="M199">
            <v>0</v>
          </cell>
          <cell r="N199">
            <v>0</v>
          </cell>
          <cell r="O199">
            <v>0</v>
          </cell>
          <cell r="P199">
            <v>0</v>
          </cell>
          <cell r="Q199">
            <v>0</v>
          </cell>
          <cell r="R199">
            <v>0</v>
          </cell>
          <cell r="S199">
            <v>1660</v>
          </cell>
          <cell r="T199">
            <v>1660</v>
          </cell>
          <cell r="U199">
            <v>0</v>
          </cell>
          <cell r="V199">
            <v>5617</v>
          </cell>
          <cell r="W199">
            <v>0</v>
          </cell>
          <cell r="X199">
            <v>0</v>
          </cell>
          <cell r="Y199">
            <v>4200</v>
          </cell>
          <cell r="Z199">
            <v>9817</v>
          </cell>
          <cell r="AA199">
            <v>0</v>
          </cell>
          <cell r="AB199">
            <v>0</v>
          </cell>
          <cell r="AC199">
            <v>0</v>
          </cell>
          <cell r="AD199">
            <v>60742</v>
          </cell>
          <cell r="AE199">
            <v>0</v>
          </cell>
          <cell r="AF199">
            <v>0</v>
          </cell>
          <cell r="AG199">
            <v>0</v>
          </cell>
          <cell r="AH199">
            <v>1077</v>
          </cell>
          <cell r="AI199">
            <v>0</v>
          </cell>
          <cell r="AJ199">
            <v>0</v>
          </cell>
          <cell r="AK199">
            <v>1077</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1077</v>
          </cell>
          <cell r="AZ199">
            <v>0</v>
          </cell>
          <cell r="BA199">
            <v>61819</v>
          </cell>
          <cell r="BB199">
            <v>0</v>
          </cell>
          <cell r="BC199">
            <v>34389</v>
          </cell>
          <cell r="BD199">
            <v>0</v>
          </cell>
          <cell r="BE199">
            <v>34389</v>
          </cell>
          <cell r="BF199">
            <v>0</v>
          </cell>
          <cell r="BG199">
            <v>915</v>
          </cell>
          <cell r="BH199">
            <v>915</v>
          </cell>
          <cell r="BI199">
            <v>0</v>
          </cell>
          <cell r="BJ199">
            <v>0</v>
          </cell>
          <cell r="BK199">
            <v>0</v>
          </cell>
          <cell r="BL199">
            <v>0</v>
          </cell>
          <cell r="BM199">
            <v>0</v>
          </cell>
          <cell r="BN199">
            <v>7687</v>
          </cell>
          <cell r="BO199">
            <v>7687</v>
          </cell>
          <cell r="BP199">
            <v>0</v>
          </cell>
          <cell r="BQ199">
            <v>1506</v>
          </cell>
          <cell r="BR199">
            <v>0</v>
          </cell>
          <cell r="BS199">
            <v>0</v>
          </cell>
          <cell r="BT199">
            <v>0</v>
          </cell>
          <cell r="BU199">
            <v>0</v>
          </cell>
          <cell r="BV199">
            <v>0</v>
          </cell>
          <cell r="BW199">
            <v>0</v>
          </cell>
          <cell r="BX199">
            <v>8222</v>
          </cell>
          <cell r="BY199">
            <v>0</v>
          </cell>
          <cell r="BZ199">
            <v>0</v>
          </cell>
          <cell r="CA199">
            <v>0</v>
          </cell>
          <cell r="CB199">
            <v>52719</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52719</v>
          </cell>
          <cell r="CS199">
            <v>0</v>
          </cell>
          <cell r="CT199">
            <v>11250</v>
          </cell>
          <cell r="CU199">
            <v>650</v>
          </cell>
          <cell r="CV199">
            <v>0</v>
          </cell>
          <cell r="CW199">
            <v>0</v>
          </cell>
          <cell r="CX199">
            <v>0</v>
          </cell>
          <cell r="CY199">
            <v>0</v>
          </cell>
          <cell r="CZ199">
            <v>0</v>
          </cell>
          <cell r="DA199">
            <v>0</v>
          </cell>
          <cell r="DB199">
            <v>0</v>
          </cell>
          <cell r="DC199">
            <v>0</v>
          </cell>
          <cell r="DD199">
            <v>0</v>
          </cell>
          <cell r="DE199">
            <v>-2800</v>
          </cell>
          <cell r="DF199">
            <v>-2800</v>
          </cell>
          <cell r="DG199">
            <v>0</v>
          </cell>
          <cell r="DH199">
            <v>9100</v>
          </cell>
          <cell r="DI199">
            <v>61819</v>
          </cell>
          <cell r="DJ199">
            <v>0</v>
          </cell>
          <cell r="DK199">
            <v>0</v>
          </cell>
          <cell r="DL199">
            <v>11250</v>
          </cell>
          <cell r="DM199">
            <v>650</v>
          </cell>
          <cell r="DN199">
            <v>0</v>
          </cell>
          <cell r="DO199">
            <v>-2800</v>
          </cell>
          <cell r="DP199">
            <v>0</v>
          </cell>
          <cell r="DQ199">
            <v>0</v>
          </cell>
          <cell r="DR199">
            <v>0</v>
          </cell>
          <cell r="DS199">
            <v>0</v>
          </cell>
          <cell r="DT199">
            <v>1077</v>
          </cell>
          <cell r="DU199">
            <v>0</v>
          </cell>
          <cell r="DV199">
            <v>0</v>
          </cell>
          <cell r="DW199">
            <v>0</v>
          </cell>
          <cell r="DX199">
            <v>0</v>
          </cell>
          <cell r="DY199">
            <v>0</v>
          </cell>
          <cell r="DZ199">
            <v>0</v>
          </cell>
          <cell r="EA199">
            <v>0</v>
          </cell>
          <cell r="EB199">
            <v>0</v>
          </cell>
          <cell r="EC199">
            <v>0</v>
          </cell>
          <cell r="ED199">
            <v>0</v>
          </cell>
          <cell r="EE199">
            <v>0</v>
          </cell>
          <cell r="EF199">
            <v>0</v>
          </cell>
          <cell r="EG199">
            <v>0</v>
          </cell>
          <cell r="EH199">
            <v>0</v>
          </cell>
          <cell r="EI199">
            <v>0</v>
          </cell>
          <cell r="EJ199">
            <v>915</v>
          </cell>
          <cell r="EK199">
            <v>0</v>
          </cell>
          <cell r="EL199">
            <v>0</v>
          </cell>
          <cell r="EM199">
            <v>0</v>
          </cell>
          <cell r="EN199">
            <v>0</v>
          </cell>
          <cell r="EO199">
            <v>0</v>
          </cell>
          <cell r="EP199">
            <v>0</v>
          </cell>
          <cell r="EQ199">
            <v>0</v>
          </cell>
          <cell r="ER199">
            <v>0</v>
          </cell>
          <cell r="ES199">
            <v>0</v>
          </cell>
          <cell r="ET199">
            <v>0</v>
          </cell>
          <cell r="EU199">
            <v>0</v>
          </cell>
          <cell r="EV199">
            <v>0</v>
          </cell>
          <cell r="EW199">
            <v>0</v>
          </cell>
          <cell r="EX199" t="str">
            <v>J</v>
          </cell>
          <cell r="EY199" t="str">
            <v>Personal Systems Business Group</v>
          </cell>
          <cell r="EZ199">
            <v>1</v>
          </cell>
          <cell r="FA199">
            <v>1</v>
          </cell>
          <cell r="FB199">
            <v>0</v>
          </cell>
          <cell r="FC199">
            <v>0</v>
          </cell>
          <cell r="FD199">
            <v>0</v>
          </cell>
          <cell r="FE199">
            <v>0</v>
          </cell>
          <cell r="FH199">
            <v>38000</v>
          </cell>
          <cell r="FI199">
            <v>362</v>
          </cell>
          <cell r="FJ199">
            <v>362</v>
          </cell>
          <cell r="FK199">
            <v>362</v>
          </cell>
          <cell r="FL199">
            <v>270</v>
          </cell>
          <cell r="FM199">
            <v>40000</v>
          </cell>
          <cell r="FN199">
            <v>174</v>
          </cell>
          <cell r="FO199">
            <v>174</v>
          </cell>
          <cell r="FP199">
            <v>174</v>
          </cell>
          <cell r="FQ199">
            <v>130</v>
          </cell>
          <cell r="FR199">
            <v>35750</v>
          </cell>
          <cell r="FS199">
            <v>2250</v>
          </cell>
          <cell r="FT199">
            <v>37584</v>
          </cell>
          <cell r="FU199">
            <v>2416</v>
          </cell>
        </row>
        <row r="200">
          <cell r="A200" t="str">
            <v>21240</v>
          </cell>
          <cell r="B200" t="str">
            <v xml:space="preserve">F C C </v>
          </cell>
          <cell r="C200" t="str">
            <v>富士通 (中国) 有限公司</v>
          </cell>
          <cell r="D200" t="str">
            <v>FUJITSU (CHINA)CO.,LTD.</v>
          </cell>
          <cell r="E200">
            <v>46651</v>
          </cell>
          <cell r="F200">
            <v>0</v>
          </cell>
          <cell r="G200">
            <v>46651</v>
          </cell>
          <cell r="H200">
            <v>0</v>
          </cell>
          <cell r="I200">
            <v>0</v>
          </cell>
          <cell r="J200">
            <v>0</v>
          </cell>
          <cell r="K200">
            <v>0</v>
          </cell>
          <cell r="L200">
            <v>0</v>
          </cell>
          <cell r="M200">
            <v>0</v>
          </cell>
          <cell r="N200">
            <v>0</v>
          </cell>
          <cell r="O200">
            <v>0</v>
          </cell>
          <cell r="P200">
            <v>0</v>
          </cell>
          <cell r="Q200">
            <v>0</v>
          </cell>
          <cell r="R200">
            <v>0</v>
          </cell>
          <cell r="S200">
            <v>1150</v>
          </cell>
          <cell r="T200">
            <v>1150</v>
          </cell>
          <cell r="U200">
            <v>0</v>
          </cell>
          <cell r="V200">
            <v>0</v>
          </cell>
          <cell r="W200">
            <v>0</v>
          </cell>
          <cell r="X200">
            <v>0</v>
          </cell>
          <cell r="Y200">
            <v>0</v>
          </cell>
          <cell r="Z200">
            <v>0</v>
          </cell>
          <cell r="AA200">
            <v>0</v>
          </cell>
          <cell r="AB200">
            <v>0</v>
          </cell>
          <cell r="AC200">
            <v>0</v>
          </cell>
          <cell r="AD200">
            <v>47801</v>
          </cell>
          <cell r="AE200">
            <v>0</v>
          </cell>
          <cell r="AF200">
            <v>0</v>
          </cell>
          <cell r="AG200">
            <v>0</v>
          </cell>
          <cell r="AH200">
            <v>1443</v>
          </cell>
          <cell r="AI200">
            <v>0</v>
          </cell>
          <cell r="AJ200">
            <v>0</v>
          </cell>
          <cell r="AK200">
            <v>1443</v>
          </cell>
          <cell r="AL200">
            <v>0</v>
          </cell>
          <cell r="AM200">
            <v>0</v>
          </cell>
          <cell r="AN200">
            <v>204737</v>
          </cell>
          <cell r="AO200">
            <v>0</v>
          </cell>
          <cell r="AP200">
            <v>0</v>
          </cell>
          <cell r="AQ200">
            <v>0</v>
          </cell>
          <cell r="AR200">
            <v>0</v>
          </cell>
          <cell r="AS200">
            <v>0</v>
          </cell>
          <cell r="AT200">
            <v>0</v>
          </cell>
          <cell r="AU200">
            <v>0</v>
          </cell>
          <cell r="AV200">
            <v>0</v>
          </cell>
          <cell r="AW200">
            <v>0</v>
          </cell>
          <cell r="AX200">
            <v>204737</v>
          </cell>
          <cell r="AY200">
            <v>206180</v>
          </cell>
          <cell r="AZ200">
            <v>330</v>
          </cell>
          <cell r="BA200">
            <v>254311</v>
          </cell>
          <cell r="BB200">
            <v>0</v>
          </cell>
          <cell r="BC200">
            <v>0</v>
          </cell>
          <cell r="BD200">
            <v>0</v>
          </cell>
          <cell r="BE200">
            <v>0</v>
          </cell>
          <cell r="BF200">
            <v>0</v>
          </cell>
          <cell r="BG200">
            <v>0</v>
          </cell>
          <cell r="BH200">
            <v>0</v>
          </cell>
          <cell r="BI200">
            <v>0</v>
          </cell>
          <cell r="BJ200">
            <v>0</v>
          </cell>
          <cell r="BK200">
            <v>0</v>
          </cell>
          <cell r="BL200">
            <v>0</v>
          </cell>
          <cell r="BM200">
            <v>0</v>
          </cell>
          <cell r="BN200">
            <v>1144</v>
          </cell>
          <cell r="BO200">
            <v>1144</v>
          </cell>
          <cell r="BP200">
            <v>0</v>
          </cell>
          <cell r="BQ200">
            <v>0</v>
          </cell>
          <cell r="BR200">
            <v>0</v>
          </cell>
          <cell r="BS200">
            <v>0</v>
          </cell>
          <cell r="BT200">
            <v>0</v>
          </cell>
          <cell r="BU200">
            <v>0</v>
          </cell>
          <cell r="BV200">
            <v>0</v>
          </cell>
          <cell r="BW200">
            <v>0</v>
          </cell>
          <cell r="BX200">
            <v>0</v>
          </cell>
          <cell r="BY200">
            <v>0</v>
          </cell>
          <cell r="BZ200">
            <v>0</v>
          </cell>
          <cell r="CA200">
            <v>0</v>
          </cell>
          <cell r="CB200">
            <v>1144</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Q200">
            <v>0</v>
          </cell>
          <cell r="CR200">
            <v>1144</v>
          </cell>
          <cell r="CS200">
            <v>0</v>
          </cell>
          <cell r="CT200">
            <v>248567</v>
          </cell>
          <cell r="CU200">
            <v>0</v>
          </cell>
          <cell r="CV200">
            <v>653</v>
          </cell>
          <cell r="CW200">
            <v>0</v>
          </cell>
          <cell r="CX200">
            <v>0</v>
          </cell>
          <cell r="CY200">
            <v>0</v>
          </cell>
          <cell r="CZ200">
            <v>0</v>
          </cell>
          <cell r="DA200">
            <v>0</v>
          </cell>
          <cell r="DB200">
            <v>0</v>
          </cell>
          <cell r="DC200">
            <v>0</v>
          </cell>
          <cell r="DD200">
            <v>0</v>
          </cell>
          <cell r="DE200">
            <v>3947</v>
          </cell>
          <cell r="DF200">
            <v>3947</v>
          </cell>
          <cell r="DG200">
            <v>0</v>
          </cell>
          <cell r="DH200">
            <v>253167</v>
          </cell>
          <cell r="DI200">
            <v>254311</v>
          </cell>
          <cell r="DJ200">
            <v>0</v>
          </cell>
          <cell r="DK200">
            <v>0</v>
          </cell>
          <cell r="DL200">
            <v>248567</v>
          </cell>
          <cell r="DM200">
            <v>0</v>
          </cell>
          <cell r="DN200">
            <v>653</v>
          </cell>
          <cell r="DO200">
            <v>3947</v>
          </cell>
          <cell r="DP200">
            <v>0</v>
          </cell>
          <cell r="DQ200">
            <v>0</v>
          </cell>
          <cell r="DR200">
            <v>0</v>
          </cell>
          <cell r="DS200">
            <v>0</v>
          </cell>
          <cell r="DT200">
            <v>1443</v>
          </cell>
          <cell r="DU200">
            <v>0</v>
          </cell>
          <cell r="DV200">
            <v>0</v>
          </cell>
          <cell r="DW200">
            <v>0</v>
          </cell>
          <cell r="DX200">
            <v>0</v>
          </cell>
          <cell r="DY200">
            <v>0</v>
          </cell>
          <cell r="DZ200">
            <v>0</v>
          </cell>
          <cell r="EA200">
            <v>0</v>
          </cell>
          <cell r="EB200">
            <v>0</v>
          </cell>
          <cell r="EC200">
            <v>0</v>
          </cell>
          <cell r="ED200">
            <v>0</v>
          </cell>
          <cell r="EE200">
            <v>0</v>
          </cell>
          <cell r="EF200">
            <v>0</v>
          </cell>
          <cell r="EG200">
            <v>0</v>
          </cell>
          <cell r="EH200">
            <v>0</v>
          </cell>
          <cell r="EI200">
            <v>0</v>
          </cell>
          <cell r="EJ200">
            <v>0</v>
          </cell>
          <cell r="EK200">
            <v>0</v>
          </cell>
          <cell r="EL200">
            <v>0</v>
          </cell>
          <cell r="EM200">
            <v>0</v>
          </cell>
          <cell r="EN200">
            <v>0</v>
          </cell>
          <cell r="EO200">
            <v>0</v>
          </cell>
          <cell r="EP200">
            <v>0</v>
          </cell>
          <cell r="EQ200">
            <v>0</v>
          </cell>
          <cell r="ER200">
            <v>0</v>
          </cell>
          <cell r="ES200">
            <v>0</v>
          </cell>
          <cell r="ET200">
            <v>152966</v>
          </cell>
          <cell r="EU200">
            <v>51771</v>
          </cell>
          <cell r="EV200">
            <v>0</v>
          </cell>
          <cell r="EW200">
            <v>0</v>
          </cell>
          <cell r="EX200" t="str">
            <v>Y</v>
          </cell>
          <cell r="EY200" t="str">
            <v>Other</v>
          </cell>
          <cell r="EZ200">
            <v>1</v>
          </cell>
          <cell r="FA200">
            <v>1</v>
          </cell>
          <cell r="FB200">
            <v>0</v>
          </cell>
          <cell r="FC200">
            <v>-248318553</v>
          </cell>
          <cell r="FD200">
            <v>29999999</v>
          </cell>
          <cell r="FE200">
            <v>-248567120</v>
          </cell>
          <cell r="FH200">
            <v>0</v>
          </cell>
          <cell r="FI200">
            <v>-13718</v>
          </cell>
          <cell r="FJ200">
            <v>-671</v>
          </cell>
          <cell r="FK200">
            <v>-671</v>
          </cell>
          <cell r="FL200">
            <v>-671</v>
          </cell>
          <cell r="FM200">
            <v>0</v>
          </cell>
          <cell r="FN200">
            <v>-14065</v>
          </cell>
          <cell r="FO200">
            <v>2352</v>
          </cell>
          <cell r="FP200">
            <v>2352</v>
          </cell>
          <cell r="FQ200">
            <v>2352</v>
          </cell>
          <cell r="FR200">
            <v>0</v>
          </cell>
          <cell r="FS200">
            <v>0</v>
          </cell>
          <cell r="FT200">
            <v>0</v>
          </cell>
          <cell r="FU200">
            <v>0</v>
          </cell>
        </row>
        <row r="201">
          <cell r="A201" t="str">
            <v>21260</v>
          </cell>
          <cell r="B201" t="str">
            <v>S F T E</v>
          </cell>
          <cell r="C201" t="str">
            <v>上海富士通通信設備有限公司</v>
          </cell>
          <cell r="D201" t="str">
            <v>SHANGHAI FJ. TELECOM. EQUIPMENT CO.,LTD</v>
          </cell>
          <cell r="E201">
            <v>25877</v>
          </cell>
          <cell r="F201">
            <v>0</v>
          </cell>
          <cell r="G201">
            <v>25877</v>
          </cell>
          <cell r="H201">
            <v>0</v>
          </cell>
          <cell r="I201">
            <v>0</v>
          </cell>
          <cell r="J201">
            <v>69387</v>
          </cell>
          <cell r="K201">
            <v>-208</v>
          </cell>
          <cell r="L201">
            <v>0</v>
          </cell>
          <cell r="M201">
            <v>0</v>
          </cell>
          <cell r="N201">
            <v>0</v>
          </cell>
          <cell r="O201">
            <v>0</v>
          </cell>
          <cell r="P201">
            <v>0</v>
          </cell>
          <cell r="Q201">
            <v>0</v>
          </cell>
          <cell r="R201">
            <v>0</v>
          </cell>
          <cell r="S201">
            <v>149</v>
          </cell>
          <cell r="T201">
            <v>149</v>
          </cell>
          <cell r="U201">
            <v>0</v>
          </cell>
          <cell r="V201">
            <v>5261</v>
          </cell>
          <cell r="W201">
            <v>2202</v>
          </cell>
          <cell r="X201">
            <v>13999</v>
          </cell>
          <cell r="Y201">
            <v>0</v>
          </cell>
          <cell r="Z201">
            <v>21462</v>
          </cell>
          <cell r="AA201">
            <v>0</v>
          </cell>
          <cell r="AB201">
            <v>0</v>
          </cell>
          <cell r="AC201">
            <v>0</v>
          </cell>
          <cell r="AD201">
            <v>116667</v>
          </cell>
          <cell r="AE201">
            <v>3396</v>
          </cell>
          <cell r="AF201">
            <v>11163</v>
          </cell>
          <cell r="AG201">
            <v>334</v>
          </cell>
          <cell r="AH201">
            <v>0</v>
          </cell>
          <cell r="AI201">
            <v>3070</v>
          </cell>
          <cell r="AJ201">
            <v>0</v>
          </cell>
          <cell r="AK201">
            <v>17963</v>
          </cell>
          <cell r="AL201">
            <v>628</v>
          </cell>
          <cell r="AM201">
            <v>0</v>
          </cell>
          <cell r="AN201">
            <v>0</v>
          </cell>
          <cell r="AO201">
            <v>0</v>
          </cell>
          <cell r="AP201">
            <v>0</v>
          </cell>
          <cell r="AQ201">
            <v>0</v>
          </cell>
          <cell r="AR201">
            <v>0</v>
          </cell>
          <cell r="AS201">
            <v>0</v>
          </cell>
          <cell r="AT201">
            <v>0</v>
          </cell>
          <cell r="AU201">
            <v>0</v>
          </cell>
          <cell r="AV201">
            <v>0</v>
          </cell>
          <cell r="AW201">
            <v>0</v>
          </cell>
          <cell r="AX201">
            <v>0</v>
          </cell>
          <cell r="AY201">
            <v>18591</v>
          </cell>
          <cell r="AZ201">
            <v>46</v>
          </cell>
          <cell r="BA201">
            <v>135304</v>
          </cell>
          <cell r="BB201">
            <v>0</v>
          </cell>
          <cell r="BC201">
            <v>35412</v>
          </cell>
          <cell r="BD201">
            <v>0</v>
          </cell>
          <cell r="BE201">
            <v>35412</v>
          </cell>
          <cell r="BF201">
            <v>0</v>
          </cell>
          <cell r="BG201">
            <v>0</v>
          </cell>
          <cell r="BH201">
            <v>0</v>
          </cell>
          <cell r="BI201">
            <v>0</v>
          </cell>
          <cell r="BJ201">
            <v>0</v>
          </cell>
          <cell r="BK201">
            <v>0</v>
          </cell>
          <cell r="BL201">
            <v>0</v>
          </cell>
          <cell r="BM201">
            <v>0</v>
          </cell>
          <cell r="BN201">
            <v>4285</v>
          </cell>
          <cell r="BO201">
            <v>4285</v>
          </cell>
          <cell r="BP201">
            <v>0</v>
          </cell>
          <cell r="BQ201">
            <v>4323</v>
          </cell>
          <cell r="BR201">
            <v>0</v>
          </cell>
          <cell r="BS201">
            <v>0</v>
          </cell>
          <cell r="BT201">
            <v>0</v>
          </cell>
          <cell r="BU201">
            <v>1958</v>
          </cell>
          <cell r="BV201">
            <v>0</v>
          </cell>
          <cell r="BW201">
            <v>0</v>
          </cell>
          <cell r="BX201">
            <v>582</v>
          </cell>
          <cell r="BY201">
            <v>0</v>
          </cell>
          <cell r="BZ201">
            <v>0</v>
          </cell>
          <cell r="CA201">
            <v>0</v>
          </cell>
          <cell r="CB201">
            <v>46560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Q201">
            <v>0</v>
          </cell>
          <cell r="CR201">
            <v>46560</v>
          </cell>
          <cell r="CS201">
            <v>0</v>
          </cell>
          <cell r="CT201">
            <v>46570</v>
          </cell>
          <cell r="CU201">
            <v>0</v>
          </cell>
          <cell r="CV201">
            <v>9485</v>
          </cell>
          <cell r="CW201">
            <v>0</v>
          </cell>
          <cell r="CX201">
            <v>0</v>
          </cell>
          <cell r="CY201">
            <v>0</v>
          </cell>
          <cell r="CZ201">
            <v>0</v>
          </cell>
          <cell r="DA201">
            <v>0</v>
          </cell>
          <cell r="DB201">
            <v>0</v>
          </cell>
          <cell r="DC201">
            <v>0</v>
          </cell>
          <cell r="DD201">
            <v>0</v>
          </cell>
          <cell r="DE201">
            <v>32689</v>
          </cell>
          <cell r="DF201">
            <v>32689</v>
          </cell>
          <cell r="DG201">
            <v>0</v>
          </cell>
          <cell r="DH201">
            <v>88744</v>
          </cell>
          <cell r="DI201">
            <v>135304</v>
          </cell>
          <cell r="DJ201">
            <v>0</v>
          </cell>
          <cell r="DK201">
            <v>0</v>
          </cell>
          <cell r="DL201">
            <v>46570</v>
          </cell>
          <cell r="DM201">
            <v>0</v>
          </cell>
          <cell r="DN201">
            <v>9485</v>
          </cell>
          <cell r="DO201">
            <v>32688.84</v>
          </cell>
          <cell r="DP201">
            <v>3070</v>
          </cell>
          <cell r="DQ201">
            <v>3396</v>
          </cell>
          <cell r="DR201">
            <v>11497</v>
          </cell>
          <cell r="DS201">
            <v>0</v>
          </cell>
          <cell r="DT201">
            <v>0</v>
          </cell>
          <cell r="DU201">
            <v>0</v>
          </cell>
          <cell r="DV201">
            <v>306</v>
          </cell>
          <cell r="DW201">
            <v>322</v>
          </cell>
          <cell r="DX201">
            <v>0</v>
          </cell>
          <cell r="DY201">
            <v>0</v>
          </cell>
          <cell r="DZ201">
            <v>0</v>
          </cell>
          <cell r="EA201">
            <v>0</v>
          </cell>
          <cell r="EB201">
            <v>0</v>
          </cell>
          <cell r="EC201">
            <v>0</v>
          </cell>
          <cell r="ED201">
            <v>0</v>
          </cell>
          <cell r="EE201">
            <v>0</v>
          </cell>
          <cell r="EF201">
            <v>0</v>
          </cell>
          <cell r="EG201">
            <v>0</v>
          </cell>
          <cell r="EH201">
            <v>0</v>
          </cell>
          <cell r="EI201">
            <v>0</v>
          </cell>
          <cell r="EJ201">
            <v>0</v>
          </cell>
          <cell r="EK201">
            <v>0</v>
          </cell>
          <cell r="EL201">
            <v>0</v>
          </cell>
          <cell r="EM201">
            <v>0</v>
          </cell>
          <cell r="EN201">
            <v>0</v>
          </cell>
          <cell r="EO201">
            <v>0</v>
          </cell>
          <cell r="EP201">
            <v>0</v>
          </cell>
          <cell r="EQ201">
            <v>0</v>
          </cell>
          <cell r="ER201">
            <v>0</v>
          </cell>
          <cell r="ES201">
            <v>0</v>
          </cell>
          <cell r="ET201">
            <v>0</v>
          </cell>
          <cell r="EU201">
            <v>0</v>
          </cell>
          <cell r="EV201">
            <v>0</v>
          </cell>
          <cell r="EW201">
            <v>0</v>
          </cell>
          <cell r="EX201" t="str">
            <v>A</v>
          </cell>
          <cell r="EY201" t="str">
            <v>Network Systems Group</v>
          </cell>
          <cell r="EZ201">
            <v>0.68000858900000005</v>
          </cell>
          <cell r="FA201">
            <v>0.68000858900000005</v>
          </cell>
          <cell r="FB201">
            <v>0</v>
          </cell>
          <cell r="FC201">
            <v>0</v>
          </cell>
          <cell r="FD201">
            <v>0</v>
          </cell>
          <cell r="FE201">
            <v>0</v>
          </cell>
          <cell r="FH201">
            <v>23193</v>
          </cell>
          <cell r="FI201">
            <v>830</v>
          </cell>
          <cell r="FJ201">
            <v>870</v>
          </cell>
          <cell r="FK201">
            <v>870</v>
          </cell>
          <cell r="FL201">
            <v>635</v>
          </cell>
          <cell r="FM201">
            <v>54264</v>
          </cell>
          <cell r="FN201">
            <v>2817</v>
          </cell>
          <cell r="FO201">
            <v>2857</v>
          </cell>
          <cell r="FP201">
            <v>2857</v>
          </cell>
          <cell r="FQ201">
            <v>2136</v>
          </cell>
          <cell r="FR201">
            <v>0</v>
          </cell>
          <cell r="FS201">
            <v>23193</v>
          </cell>
          <cell r="FT201">
            <v>48</v>
          </cell>
          <cell r="FU201">
            <v>54216</v>
          </cell>
        </row>
        <row r="202">
          <cell r="A202" t="str">
            <v>21300</v>
          </cell>
          <cell r="B202" t="str">
            <v>F T A</v>
          </cell>
          <cell r="C202" t="str">
            <v>FJ. TELECOMMUNICATIONS ASIA SDN.BHD.</v>
          </cell>
          <cell r="D202" t="str">
            <v>FJ. TELECOMMUNICATIONS ASIA SDN.BHD.</v>
          </cell>
          <cell r="E202">
            <v>5196</v>
          </cell>
          <cell r="F202">
            <v>0</v>
          </cell>
          <cell r="G202">
            <v>5196</v>
          </cell>
          <cell r="H202">
            <v>0</v>
          </cell>
          <cell r="I202">
            <v>0</v>
          </cell>
          <cell r="J202">
            <v>3346</v>
          </cell>
          <cell r="K202">
            <v>-120</v>
          </cell>
          <cell r="L202">
            <v>0</v>
          </cell>
          <cell r="M202">
            <v>0</v>
          </cell>
          <cell r="N202">
            <v>0</v>
          </cell>
          <cell r="O202">
            <v>0</v>
          </cell>
          <cell r="P202">
            <v>160</v>
          </cell>
          <cell r="Q202">
            <v>0</v>
          </cell>
          <cell r="R202">
            <v>0</v>
          </cell>
          <cell r="S202">
            <v>482</v>
          </cell>
          <cell r="T202">
            <v>482</v>
          </cell>
          <cell r="U202">
            <v>0</v>
          </cell>
          <cell r="V202">
            <v>0</v>
          </cell>
          <cell r="W202">
            <v>0</v>
          </cell>
          <cell r="X202">
            <v>0</v>
          </cell>
          <cell r="Y202">
            <v>0</v>
          </cell>
          <cell r="Z202">
            <v>0</v>
          </cell>
          <cell r="AA202">
            <v>0</v>
          </cell>
          <cell r="AB202">
            <v>0</v>
          </cell>
          <cell r="AC202">
            <v>0</v>
          </cell>
          <cell r="AD202">
            <v>9064</v>
          </cell>
          <cell r="AE202">
            <v>0</v>
          </cell>
          <cell r="AF202">
            <v>0</v>
          </cell>
          <cell r="AG202">
            <v>196</v>
          </cell>
          <cell r="AH202">
            <v>1417</v>
          </cell>
          <cell r="AI202">
            <v>0</v>
          </cell>
          <cell r="AJ202">
            <v>0</v>
          </cell>
          <cell r="AK202">
            <v>1613</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1613</v>
          </cell>
          <cell r="AZ202">
            <v>0</v>
          </cell>
          <cell r="BA202">
            <v>10677</v>
          </cell>
          <cell r="BB202">
            <v>0</v>
          </cell>
          <cell r="BC202">
            <v>1326</v>
          </cell>
          <cell r="BD202">
            <v>0</v>
          </cell>
          <cell r="BE202">
            <v>1326</v>
          </cell>
          <cell r="BF202">
            <v>0</v>
          </cell>
          <cell r="BG202">
            <v>0</v>
          </cell>
          <cell r="BH202">
            <v>0</v>
          </cell>
          <cell r="BI202">
            <v>0</v>
          </cell>
          <cell r="BJ202">
            <v>0</v>
          </cell>
          <cell r="BK202">
            <v>0</v>
          </cell>
          <cell r="BL202">
            <v>0</v>
          </cell>
          <cell r="BM202">
            <v>0</v>
          </cell>
          <cell r="BN202">
            <v>231</v>
          </cell>
          <cell r="BO202">
            <v>231</v>
          </cell>
          <cell r="BP202">
            <v>66</v>
          </cell>
          <cell r="BQ202">
            <v>193</v>
          </cell>
          <cell r="BR202">
            <v>0</v>
          </cell>
          <cell r="BS202">
            <v>0</v>
          </cell>
          <cell r="BT202">
            <v>0</v>
          </cell>
          <cell r="BU202">
            <v>0</v>
          </cell>
          <cell r="BV202">
            <v>0</v>
          </cell>
          <cell r="BW202">
            <v>0</v>
          </cell>
          <cell r="BX202">
            <v>297</v>
          </cell>
          <cell r="BY202">
            <v>0</v>
          </cell>
          <cell r="BZ202">
            <v>0</v>
          </cell>
          <cell r="CA202">
            <v>0</v>
          </cell>
          <cell r="CB202">
            <v>2113</v>
          </cell>
          <cell r="CC202">
            <v>0</v>
          </cell>
          <cell r="CD202">
            <v>0</v>
          </cell>
          <cell r="CE202">
            <v>0</v>
          </cell>
          <cell r="CF202">
            <v>40</v>
          </cell>
          <cell r="CG202">
            <v>40</v>
          </cell>
          <cell r="CH202">
            <v>0</v>
          </cell>
          <cell r="CI202">
            <v>0</v>
          </cell>
          <cell r="CJ202">
            <v>0</v>
          </cell>
          <cell r="CK202">
            <v>0</v>
          </cell>
          <cell r="CL202">
            <v>0</v>
          </cell>
          <cell r="CM202">
            <v>0</v>
          </cell>
          <cell r="CN202">
            <v>0</v>
          </cell>
          <cell r="CO202">
            <v>0</v>
          </cell>
          <cell r="CP202">
            <v>0</v>
          </cell>
          <cell r="CQ202">
            <v>40</v>
          </cell>
          <cell r="CR202">
            <v>2153</v>
          </cell>
          <cell r="CS202">
            <v>0</v>
          </cell>
          <cell r="CT202">
            <v>500</v>
          </cell>
          <cell r="CU202">
            <v>0</v>
          </cell>
          <cell r="CV202">
            <v>0</v>
          </cell>
          <cell r="CW202">
            <v>0</v>
          </cell>
          <cell r="CX202">
            <v>0</v>
          </cell>
          <cell r="CY202">
            <v>0</v>
          </cell>
          <cell r="CZ202">
            <v>0</v>
          </cell>
          <cell r="DA202">
            <v>0</v>
          </cell>
          <cell r="DB202">
            <v>0</v>
          </cell>
          <cell r="DC202">
            <v>0</v>
          </cell>
          <cell r="DD202">
            <v>0</v>
          </cell>
          <cell r="DE202">
            <v>8024</v>
          </cell>
          <cell r="DF202">
            <v>8024</v>
          </cell>
          <cell r="DG202">
            <v>0</v>
          </cell>
          <cell r="DH202">
            <v>8524</v>
          </cell>
          <cell r="DI202">
            <v>10677</v>
          </cell>
          <cell r="DJ202">
            <v>0</v>
          </cell>
          <cell r="DK202">
            <v>0</v>
          </cell>
          <cell r="DL202">
            <v>500</v>
          </cell>
          <cell r="DM202">
            <v>0</v>
          </cell>
          <cell r="DN202">
            <v>0</v>
          </cell>
          <cell r="DO202">
            <v>8024</v>
          </cell>
          <cell r="DP202">
            <v>0</v>
          </cell>
          <cell r="DQ202">
            <v>0</v>
          </cell>
          <cell r="DR202">
            <v>196</v>
          </cell>
          <cell r="DS202">
            <v>0</v>
          </cell>
          <cell r="DT202">
            <v>1417</v>
          </cell>
          <cell r="DU202">
            <v>0</v>
          </cell>
          <cell r="DV202">
            <v>0</v>
          </cell>
          <cell r="DW202">
            <v>0</v>
          </cell>
          <cell r="DX202">
            <v>0</v>
          </cell>
          <cell r="DY202">
            <v>0</v>
          </cell>
          <cell r="DZ202">
            <v>0</v>
          </cell>
          <cell r="EA202">
            <v>0</v>
          </cell>
          <cell r="EB202">
            <v>0</v>
          </cell>
          <cell r="EC202">
            <v>0</v>
          </cell>
          <cell r="ED202">
            <v>0</v>
          </cell>
          <cell r="EE202">
            <v>0</v>
          </cell>
          <cell r="EF202">
            <v>0</v>
          </cell>
          <cell r="EG202">
            <v>0</v>
          </cell>
          <cell r="EH202">
            <v>0</v>
          </cell>
          <cell r="EI202">
            <v>0</v>
          </cell>
          <cell r="EJ202">
            <v>0</v>
          </cell>
          <cell r="EK202">
            <v>0</v>
          </cell>
          <cell r="EL202">
            <v>0</v>
          </cell>
          <cell r="EM202">
            <v>0</v>
          </cell>
          <cell r="EN202">
            <v>0</v>
          </cell>
          <cell r="EO202">
            <v>0</v>
          </cell>
          <cell r="EP202">
            <v>0</v>
          </cell>
          <cell r="EQ202">
            <v>0</v>
          </cell>
          <cell r="ER202">
            <v>0</v>
          </cell>
          <cell r="ES202">
            <v>0</v>
          </cell>
          <cell r="ET202">
            <v>0</v>
          </cell>
          <cell r="EU202">
            <v>0</v>
          </cell>
          <cell r="EV202">
            <v>0</v>
          </cell>
          <cell r="EW202">
            <v>0</v>
          </cell>
          <cell r="EX202" t="str">
            <v>B</v>
          </cell>
          <cell r="EY202" t="str">
            <v>Transport Systems Group</v>
          </cell>
          <cell r="EZ202">
            <v>1</v>
          </cell>
          <cell r="FA202">
            <v>1</v>
          </cell>
          <cell r="FB202">
            <v>0</v>
          </cell>
          <cell r="FC202">
            <v>0</v>
          </cell>
          <cell r="FD202">
            <v>0</v>
          </cell>
          <cell r="FE202">
            <v>0</v>
          </cell>
          <cell r="FH202">
            <v>1933</v>
          </cell>
          <cell r="FI202">
            <v>206</v>
          </cell>
          <cell r="FJ202">
            <v>212</v>
          </cell>
          <cell r="FK202">
            <v>212</v>
          </cell>
          <cell r="FL202">
            <v>212</v>
          </cell>
          <cell r="FM202">
            <v>1559</v>
          </cell>
          <cell r="FN202">
            <v>-185</v>
          </cell>
          <cell r="FO202">
            <v>-178</v>
          </cell>
          <cell r="FP202">
            <v>-178</v>
          </cell>
          <cell r="FQ202">
            <v>-178</v>
          </cell>
          <cell r="FR202">
            <v>920</v>
          </cell>
          <cell r="FS202">
            <v>1013</v>
          </cell>
          <cell r="FT202">
            <v>584</v>
          </cell>
          <cell r="FU202">
            <v>975</v>
          </cell>
        </row>
        <row r="203">
          <cell r="A203" t="str">
            <v>21310</v>
          </cell>
          <cell r="B203" t="str">
            <v>F C V</v>
          </cell>
          <cell r="C203" t="str">
            <v>FJ. COMPUTER PRODUCTS OF VIETNAM, INC.</v>
          </cell>
          <cell r="D203" t="str">
            <v>FJ. COMPUTER PRODUCTS OF VIETNAM, INC.</v>
          </cell>
          <cell r="E203">
            <v>1898</v>
          </cell>
          <cell r="F203">
            <v>0</v>
          </cell>
          <cell r="G203">
            <v>1898</v>
          </cell>
          <cell r="H203">
            <v>0</v>
          </cell>
          <cell r="I203">
            <v>0</v>
          </cell>
          <cell r="J203">
            <v>28892</v>
          </cell>
          <cell r="K203">
            <v>0</v>
          </cell>
          <cell r="L203">
            <v>0</v>
          </cell>
          <cell r="M203">
            <v>0</v>
          </cell>
          <cell r="N203">
            <v>0</v>
          </cell>
          <cell r="O203">
            <v>0</v>
          </cell>
          <cell r="P203">
            <v>0</v>
          </cell>
          <cell r="Q203">
            <v>258</v>
          </cell>
          <cell r="R203">
            <v>0</v>
          </cell>
          <cell r="S203">
            <v>1811</v>
          </cell>
          <cell r="T203">
            <v>1811</v>
          </cell>
          <cell r="U203">
            <v>0</v>
          </cell>
          <cell r="V203">
            <v>1726</v>
          </cell>
          <cell r="W203">
            <v>3162</v>
          </cell>
          <cell r="X203">
            <v>6796</v>
          </cell>
          <cell r="Y203">
            <v>1450</v>
          </cell>
          <cell r="Z203">
            <v>13134</v>
          </cell>
          <cell r="AA203">
            <v>0</v>
          </cell>
          <cell r="AB203">
            <v>0</v>
          </cell>
          <cell r="AC203">
            <v>0</v>
          </cell>
          <cell r="AD203">
            <v>45993</v>
          </cell>
          <cell r="AE203">
            <v>25234</v>
          </cell>
          <cell r="AF203">
            <v>41029</v>
          </cell>
          <cell r="AG203">
            <v>94</v>
          </cell>
          <cell r="AH203">
            <v>855</v>
          </cell>
          <cell r="AI203">
            <v>0</v>
          </cell>
          <cell r="AJ203">
            <v>0</v>
          </cell>
          <cell r="AK203">
            <v>67212</v>
          </cell>
          <cell r="AL203">
            <v>232</v>
          </cell>
          <cell r="AM203">
            <v>0</v>
          </cell>
          <cell r="AN203">
            <v>0</v>
          </cell>
          <cell r="AO203">
            <v>0</v>
          </cell>
          <cell r="AP203">
            <v>0</v>
          </cell>
          <cell r="AQ203">
            <v>0</v>
          </cell>
          <cell r="AR203">
            <v>0</v>
          </cell>
          <cell r="AS203">
            <v>0</v>
          </cell>
          <cell r="AT203">
            <v>0</v>
          </cell>
          <cell r="AU203">
            <v>0</v>
          </cell>
          <cell r="AV203">
            <v>0</v>
          </cell>
          <cell r="AW203">
            <v>0</v>
          </cell>
          <cell r="AX203">
            <v>0</v>
          </cell>
          <cell r="AY203">
            <v>67444</v>
          </cell>
          <cell r="AZ203">
            <v>0</v>
          </cell>
          <cell r="BA203">
            <v>113437</v>
          </cell>
          <cell r="BB203">
            <v>0</v>
          </cell>
          <cell r="BC203">
            <v>44623</v>
          </cell>
          <cell r="BD203">
            <v>0</v>
          </cell>
          <cell r="BE203">
            <v>44623</v>
          </cell>
          <cell r="BF203">
            <v>0</v>
          </cell>
          <cell r="BG203">
            <v>0</v>
          </cell>
          <cell r="BH203">
            <v>0</v>
          </cell>
          <cell r="BI203">
            <v>0</v>
          </cell>
          <cell r="BJ203">
            <v>0</v>
          </cell>
          <cell r="BK203">
            <v>0</v>
          </cell>
          <cell r="BL203">
            <v>0</v>
          </cell>
          <cell r="BM203">
            <v>868</v>
          </cell>
          <cell r="BN203">
            <v>2388</v>
          </cell>
          <cell r="BO203">
            <v>1520</v>
          </cell>
          <cell r="BP203">
            <v>0</v>
          </cell>
          <cell r="BQ203">
            <v>5431</v>
          </cell>
          <cell r="BR203">
            <v>0</v>
          </cell>
          <cell r="BS203">
            <v>0</v>
          </cell>
          <cell r="BT203">
            <v>0</v>
          </cell>
          <cell r="BU203">
            <v>0</v>
          </cell>
          <cell r="BV203">
            <v>0</v>
          </cell>
          <cell r="BW203">
            <v>0</v>
          </cell>
          <cell r="BX203">
            <v>43</v>
          </cell>
          <cell r="BY203">
            <v>0</v>
          </cell>
          <cell r="BZ203">
            <v>0</v>
          </cell>
          <cell r="CA203">
            <v>0</v>
          </cell>
          <cell r="CB203">
            <v>52485</v>
          </cell>
          <cell r="CC203">
            <v>0</v>
          </cell>
          <cell r="CD203">
            <v>0</v>
          </cell>
          <cell r="CE203">
            <v>0</v>
          </cell>
          <cell r="CF203">
            <v>0</v>
          </cell>
          <cell r="CG203">
            <v>0</v>
          </cell>
          <cell r="CH203">
            <v>0</v>
          </cell>
          <cell r="CI203">
            <v>0</v>
          </cell>
          <cell r="CJ203">
            <v>496</v>
          </cell>
          <cell r="CK203">
            <v>0</v>
          </cell>
          <cell r="CL203">
            <v>0</v>
          </cell>
          <cell r="CM203">
            <v>0</v>
          </cell>
          <cell r="CN203">
            <v>0</v>
          </cell>
          <cell r="CO203">
            <v>0</v>
          </cell>
          <cell r="CP203">
            <v>0</v>
          </cell>
          <cell r="CQ203">
            <v>496</v>
          </cell>
          <cell r="CR203">
            <v>52981</v>
          </cell>
          <cell r="CS203">
            <v>0</v>
          </cell>
          <cell r="CT203">
            <v>42300</v>
          </cell>
          <cell r="CU203">
            <v>0</v>
          </cell>
          <cell r="CV203">
            <v>0</v>
          </cell>
          <cell r="CW203">
            <v>0</v>
          </cell>
          <cell r="CX203">
            <v>0</v>
          </cell>
          <cell r="CY203">
            <v>0</v>
          </cell>
          <cell r="CZ203">
            <v>0</v>
          </cell>
          <cell r="DA203">
            <v>0</v>
          </cell>
          <cell r="DB203">
            <v>0</v>
          </cell>
          <cell r="DC203">
            <v>0</v>
          </cell>
          <cell r="DD203">
            <v>0</v>
          </cell>
          <cell r="DE203">
            <v>18156</v>
          </cell>
          <cell r="DF203">
            <v>18156</v>
          </cell>
          <cell r="DG203">
            <v>0</v>
          </cell>
          <cell r="DH203">
            <v>60456</v>
          </cell>
          <cell r="DI203">
            <v>113437</v>
          </cell>
          <cell r="DJ203">
            <v>0</v>
          </cell>
          <cell r="DK203">
            <v>0</v>
          </cell>
          <cell r="DL203">
            <v>42300</v>
          </cell>
          <cell r="DM203">
            <v>0</v>
          </cell>
          <cell r="DN203">
            <v>0</v>
          </cell>
          <cell r="DO203">
            <v>18156</v>
          </cell>
          <cell r="DP203">
            <v>0</v>
          </cell>
          <cell r="DQ203">
            <v>25234</v>
          </cell>
          <cell r="DR203">
            <v>41123</v>
          </cell>
          <cell r="DS203">
            <v>0</v>
          </cell>
          <cell r="DT203">
            <v>855</v>
          </cell>
          <cell r="DU203">
            <v>0</v>
          </cell>
          <cell r="DV203">
            <v>232</v>
          </cell>
          <cell r="DW203">
            <v>0</v>
          </cell>
          <cell r="DX203">
            <v>0</v>
          </cell>
          <cell r="DY203">
            <v>0</v>
          </cell>
          <cell r="DZ203">
            <v>0</v>
          </cell>
          <cell r="EA203">
            <v>0</v>
          </cell>
          <cell r="EB203">
            <v>0</v>
          </cell>
          <cell r="EC203">
            <v>0</v>
          </cell>
          <cell r="ED203">
            <v>0</v>
          </cell>
          <cell r="EE203">
            <v>0</v>
          </cell>
          <cell r="EF203">
            <v>0</v>
          </cell>
          <cell r="EG203">
            <v>0</v>
          </cell>
          <cell r="EH203">
            <v>0</v>
          </cell>
          <cell r="EI203">
            <v>0</v>
          </cell>
          <cell r="EJ203">
            <v>0</v>
          </cell>
          <cell r="EK203">
            <v>0</v>
          </cell>
          <cell r="EL203">
            <v>0</v>
          </cell>
          <cell r="EM203">
            <v>0</v>
          </cell>
          <cell r="EN203">
            <v>0</v>
          </cell>
          <cell r="EO203">
            <v>0</v>
          </cell>
          <cell r="EP203">
            <v>0</v>
          </cell>
          <cell r="EQ203">
            <v>83</v>
          </cell>
          <cell r="ER203">
            <v>0</v>
          </cell>
          <cell r="ES203">
            <v>249</v>
          </cell>
          <cell r="ET203">
            <v>0</v>
          </cell>
          <cell r="EU203">
            <v>0</v>
          </cell>
          <cell r="EV203">
            <v>0</v>
          </cell>
          <cell r="EW203">
            <v>0</v>
          </cell>
          <cell r="EX203" t="str">
            <v>I</v>
          </cell>
          <cell r="EY203" t="str">
            <v>Printed Wiring Board Group</v>
          </cell>
          <cell r="EZ203">
            <v>1</v>
          </cell>
          <cell r="FA203">
            <v>1</v>
          </cell>
          <cell r="FB203">
            <v>0</v>
          </cell>
          <cell r="FC203">
            <v>0</v>
          </cell>
          <cell r="FD203">
            <v>0</v>
          </cell>
          <cell r="FE203">
            <v>0</v>
          </cell>
          <cell r="FH203">
            <v>60347</v>
          </cell>
          <cell r="FI203">
            <v>-2129</v>
          </cell>
          <cell r="FJ203">
            <v>-2108</v>
          </cell>
          <cell r="FK203">
            <v>-2108</v>
          </cell>
          <cell r="FL203">
            <v>-2108</v>
          </cell>
          <cell r="FM203">
            <v>80055</v>
          </cell>
          <cell r="FN203">
            <v>373</v>
          </cell>
          <cell r="FO203">
            <v>414</v>
          </cell>
          <cell r="FP203">
            <v>414</v>
          </cell>
          <cell r="FQ203">
            <v>414</v>
          </cell>
          <cell r="FR203">
            <v>0</v>
          </cell>
          <cell r="FS203">
            <v>60347</v>
          </cell>
          <cell r="FT203">
            <v>0</v>
          </cell>
          <cell r="FU203">
            <v>80055</v>
          </cell>
        </row>
        <row r="204">
          <cell r="A204" t="str">
            <v>21350</v>
          </cell>
          <cell r="B204" t="str">
            <v>F P C</v>
          </cell>
          <cell r="C204" t="str">
            <v>FUJITSU PC CORPORATON</v>
          </cell>
          <cell r="D204" t="str">
            <v>FUJITSU PC CORPORATON</v>
          </cell>
          <cell r="E204">
            <v>9025</v>
          </cell>
          <cell r="F204">
            <v>0</v>
          </cell>
          <cell r="G204">
            <v>9025</v>
          </cell>
          <cell r="H204">
            <v>0</v>
          </cell>
          <cell r="I204">
            <v>0</v>
          </cell>
          <cell r="J204">
            <v>23386</v>
          </cell>
          <cell r="K204">
            <v>-2717</v>
          </cell>
          <cell r="L204">
            <v>0</v>
          </cell>
          <cell r="M204">
            <v>0</v>
          </cell>
          <cell r="N204">
            <v>0</v>
          </cell>
          <cell r="O204">
            <v>0</v>
          </cell>
          <cell r="P204">
            <v>0</v>
          </cell>
          <cell r="Q204">
            <v>0</v>
          </cell>
          <cell r="R204">
            <v>0</v>
          </cell>
          <cell r="S204">
            <v>5388</v>
          </cell>
          <cell r="T204">
            <v>5388</v>
          </cell>
          <cell r="U204">
            <v>0</v>
          </cell>
          <cell r="V204">
            <v>9394</v>
          </cell>
          <cell r="W204">
            <v>0</v>
          </cell>
          <cell r="X204">
            <v>0</v>
          </cell>
          <cell r="Y204">
            <v>0</v>
          </cell>
          <cell r="Z204">
            <v>9394</v>
          </cell>
          <cell r="AA204">
            <v>0</v>
          </cell>
          <cell r="AB204">
            <v>0</v>
          </cell>
          <cell r="AC204">
            <v>0</v>
          </cell>
          <cell r="AD204">
            <v>44476</v>
          </cell>
          <cell r="AE204">
            <v>705</v>
          </cell>
          <cell r="AF204">
            <v>117</v>
          </cell>
          <cell r="AG204">
            <v>0</v>
          </cell>
          <cell r="AH204">
            <v>1330</v>
          </cell>
          <cell r="AI204">
            <v>0</v>
          </cell>
          <cell r="AJ204">
            <v>0</v>
          </cell>
          <cell r="AK204">
            <v>2152</v>
          </cell>
          <cell r="AL204">
            <v>1921</v>
          </cell>
          <cell r="AM204">
            <v>0</v>
          </cell>
          <cell r="AN204">
            <v>450</v>
          </cell>
          <cell r="AO204">
            <v>0</v>
          </cell>
          <cell r="AP204">
            <v>0</v>
          </cell>
          <cell r="AQ204">
            <v>0</v>
          </cell>
          <cell r="AR204">
            <v>0</v>
          </cell>
          <cell r="AS204">
            <v>312</v>
          </cell>
          <cell r="AT204">
            <v>0</v>
          </cell>
          <cell r="AU204">
            <v>0</v>
          </cell>
          <cell r="AV204">
            <v>0</v>
          </cell>
          <cell r="AW204">
            <v>0</v>
          </cell>
          <cell r="AX204">
            <v>762</v>
          </cell>
          <cell r="AY204">
            <v>4835</v>
          </cell>
          <cell r="AZ204">
            <v>0</v>
          </cell>
          <cell r="BA204">
            <v>49311</v>
          </cell>
          <cell r="BB204">
            <v>0</v>
          </cell>
          <cell r="BC204">
            <v>51022</v>
          </cell>
          <cell r="BD204">
            <v>0</v>
          </cell>
          <cell r="BE204">
            <v>51022</v>
          </cell>
          <cell r="BF204">
            <v>0</v>
          </cell>
          <cell r="BG204">
            <v>0</v>
          </cell>
          <cell r="BH204">
            <v>0</v>
          </cell>
          <cell r="BI204">
            <v>0</v>
          </cell>
          <cell r="BJ204">
            <v>0</v>
          </cell>
          <cell r="BK204">
            <v>0</v>
          </cell>
          <cell r="BL204">
            <v>0</v>
          </cell>
          <cell r="BM204">
            <v>0</v>
          </cell>
          <cell r="BN204">
            <v>19640</v>
          </cell>
          <cell r="BO204">
            <v>19640</v>
          </cell>
          <cell r="BP204">
            <v>0</v>
          </cell>
          <cell r="BQ204">
            <v>414</v>
          </cell>
          <cell r="BR204">
            <v>0</v>
          </cell>
          <cell r="BS204">
            <v>0</v>
          </cell>
          <cell r="BT204">
            <v>0</v>
          </cell>
          <cell r="BU204">
            <v>0</v>
          </cell>
          <cell r="BV204">
            <v>0</v>
          </cell>
          <cell r="BW204">
            <v>0</v>
          </cell>
          <cell r="BX204">
            <v>0</v>
          </cell>
          <cell r="BY204">
            <v>0</v>
          </cell>
          <cell r="BZ204">
            <v>0</v>
          </cell>
          <cell r="CA204">
            <v>0</v>
          </cell>
          <cell r="CB204">
            <v>71076</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71076</v>
          </cell>
          <cell r="CS204">
            <v>0</v>
          </cell>
          <cell r="CT204">
            <v>227078</v>
          </cell>
          <cell r="CU204">
            <v>0</v>
          </cell>
          <cell r="CV204">
            <v>0</v>
          </cell>
          <cell r="CW204">
            <v>0</v>
          </cell>
          <cell r="CX204">
            <v>0</v>
          </cell>
          <cell r="CY204">
            <v>0</v>
          </cell>
          <cell r="CZ204">
            <v>0</v>
          </cell>
          <cell r="DA204">
            <v>0</v>
          </cell>
          <cell r="DB204">
            <v>0</v>
          </cell>
          <cell r="DC204">
            <v>0</v>
          </cell>
          <cell r="DD204">
            <v>0</v>
          </cell>
          <cell r="DE204">
            <v>-248843</v>
          </cell>
          <cell r="DF204">
            <v>-248843</v>
          </cell>
          <cell r="DG204">
            <v>0</v>
          </cell>
          <cell r="DH204">
            <v>-21765</v>
          </cell>
          <cell r="DI204">
            <v>49311</v>
          </cell>
          <cell r="DJ204">
            <v>0</v>
          </cell>
          <cell r="DK204">
            <v>0</v>
          </cell>
          <cell r="DL204">
            <v>227078</v>
          </cell>
          <cell r="DM204">
            <v>0</v>
          </cell>
          <cell r="DN204">
            <v>0</v>
          </cell>
          <cell r="DO204">
            <v>-248843</v>
          </cell>
          <cell r="DP204">
            <v>0</v>
          </cell>
          <cell r="DQ204">
            <v>705</v>
          </cell>
          <cell r="DR204">
            <v>117</v>
          </cell>
          <cell r="DS204">
            <v>0</v>
          </cell>
          <cell r="DT204">
            <v>1330</v>
          </cell>
          <cell r="DU204">
            <v>0</v>
          </cell>
          <cell r="DV204">
            <v>1921</v>
          </cell>
          <cell r="DW204">
            <v>0</v>
          </cell>
          <cell r="DX204">
            <v>0</v>
          </cell>
          <cell r="DY204">
            <v>0</v>
          </cell>
          <cell r="DZ204">
            <v>0</v>
          </cell>
          <cell r="EA204">
            <v>0</v>
          </cell>
          <cell r="EB204">
            <v>0</v>
          </cell>
          <cell r="EC204">
            <v>0</v>
          </cell>
          <cell r="ED204">
            <v>0</v>
          </cell>
          <cell r="EE204">
            <v>0</v>
          </cell>
          <cell r="EF204">
            <v>0</v>
          </cell>
          <cell r="EG204">
            <v>0</v>
          </cell>
          <cell r="EH204">
            <v>0</v>
          </cell>
          <cell r="EI204">
            <v>0</v>
          </cell>
          <cell r="EJ204">
            <v>0</v>
          </cell>
          <cell r="EK204">
            <v>0</v>
          </cell>
          <cell r="EL204">
            <v>0</v>
          </cell>
          <cell r="EM204">
            <v>0</v>
          </cell>
          <cell r="EN204">
            <v>0</v>
          </cell>
          <cell r="EO204">
            <v>0</v>
          </cell>
          <cell r="EP204">
            <v>0</v>
          </cell>
          <cell r="EQ204">
            <v>0</v>
          </cell>
          <cell r="ER204">
            <v>0</v>
          </cell>
          <cell r="ES204">
            <v>0</v>
          </cell>
          <cell r="ET204">
            <v>0</v>
          </cell>
          <cell r="EU204">
            <v>450</v>
          </cell>
          <cell r="EV204">
            <v>0</v>
          </cell>
          <cell r="EW204">
            <v>0</v>
          </cell>
          <cell r="EX204" t="str">
            <v>J</v>
          </cell>
          <cell r="EY204" t="str">
            <v>Personal Systems Business Group</v>
          </cell>
          <cell r="EZ204">
            <v>1</v>
          </cell>
          <cell r="FA204">
            <v>1</v>
          </cell>
          <cell r="FB204">
            <v>0</v>
          </cell>
          <cell r="FC204">
            <v>0</v>
          </cell>
          <cell r="FD204">
            <v>0</v>
          </cell>
          <cell r="FE204">
            <v>0</v>
          </cell>
          <cell r="FH204">
            <v>46350</v>
          </cell>
          <cell r="FI204">
            <v>150</v>
          </cell>
          <cell r="FJ204">
            <v>-100</v>
          </cell>
          <cell r="FK204">
            <v>-100</v>
          </cell>
          <cell r="FL204">
            <v>-125</v>
          </cell>
          <cell r="FM204">
            <v>50550</v>
          </cell>
          <cell r="FN204">
            <v>1400</v>
          </cell>
          <cell r="FO204">
            <v>1250</v>
          </cell>
          <cell r="FP204">
            <v>1250</v>
          </cell>
          <cell r="FQ204">
            <v>1225</v>
          </cell>
          <cell r="FR204">
            <v>43850</v>
          </cell>
          <cell r="FS204">
            <v>2500</v>
          </cell>
          <cell r="FT204">
            <v>48050</v>
          </cell>
          <cell r="FU204">
            <v>2500</v>
          </cell>
        </row>
        <row r="205">
          <cell r="A205" t="str">
            <v>21370</v>
          </cell>
          <cell r="B205" t="str">
            <v>FECIT</v>
          </cell>
          <cell r="C205" t="str">
            <v>FJ. EUROPEAN CENTRE FOR INFO. TECHNOLOGY</v>
          </cell>
          <cell r="D205" t="str">
            <v>FJ. EUROPEAN CENTRE FOR INFO. TECHNOLOGY</v>
          </cell>
          <cell r="E205">
            <v>2384</v>
          </cell>
          <cell r="F205">
            <v>0</v>
          </cell>
          <cell r="G205">
            <v>2384</v>
          </cell>
          <cell r="H205">
            <v>0</v>
          </cell>
          <cell r="I205">
            <v>0</v>
          </cell>
          <cell r="J205">
            <v>794</v>
          </cell>
          <cell r="K205">
            <v>0</v>
          </cell>
          <cell r="L205">
            <v>0</v>
          </cell>
          <cell r="M205">
            <v>0</v>
          </cell>
          <cell r="N205">
            <v>0</v>
          </cell>
          <cell r="O205">
            <v>0</v>
          </cell>
          <cell r="P205">
            <v>0</v>
          </cell>
          <cell r="Q205">
            <v>0</v>
          </cell>
          <cell r="R205">
            <v>0</v>
          </cell>
          <cell r="S205">
            <v>134</v>
          </cell>
          <cell r="T205">
            <v>134</v>
          </cell>
          <cell r="U205">
            <v>199</v>
          </cell>
          <cell r="V205">
            <v>0</v>
          </cell>
          <cell r="W205">
            <v>0</v>
          </cell>
          <cell r="X205">
            <v>0</v>
          </cell>
          <cell r="Y205">
            <v>0</v>
          </cell>
          <cell r="Z205">
            <v>0</v>
          </cell>
          <cell r="AA205">
            <v>0</v>
          </cell>
          <cell r="AB205">
            <v>0</v>
          </cell>
          <cell r="AC205">
            <v>0</v>
          </cell>
          <cell r="AD205">
            <v>3511</v>
          </cell>
          <cell r="AE205">
            <v>9</v>
          </cell>
          <cell r="AF205">
            <v>90</v>
          </cell>
          <cell r="AG205">
            <v>0</v>
          </cell>
          <cell r="AH205">
            <v>0</v>
          </cell>
          <cell r="AI205">
            <v>0</v>
          </cell>
          <cell r="AJ205">
            <v>0</v>
          </cell>
          <cell r="AK205">
            <v>99</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99</v>
          </cell>
          <cell r="AZ205">
            <v>0</v>
          </cell>
          <cell r="BA205">
            <v>3610</v>
          </cell>
          <cell r="BB205">
            <v>0</v>
          </cell>
          <cell r="BC205">
            <v>142</v>
          </cell>
          <cell r="BD205">
            <v>0</v>
          </cell>
          <cell r="BE205">
            <v>142</v>
          </cell>
          <cell r="BF205">
            <v>0</v>
          </cell>
          <cell r="BG205">
            <v>0</v>
          </cell>
          <cell r="BH205">
            <v>0</v>
          </cell>
          <cell r="BI205">
            <v>0</v>
          </cell>
          <cell r="BJ205">
            <v>0</v>
          </cell>
          <cell r="BK205">
            <v>0</v>
          </cell>
          <cell r="BL205">
            <v>0</v>
          </cell>
          <cell r="BM205">
            <v>0</v>
          </cell>
          <cell r="BN205">
            <v>783</v>
          </cell>
          <cell r="BO205">
            <v>783</v>
          </cell>
          <cell r="BP205">
            <v>0</v>
          </cell>
          <cell r="BQ205">
            <v>-104</v>
          </cell>
          <cell r="BR205">
            <v>0</v>
          </cell>
          <cell r="BS205">
            <v>0</v>
          </cell>
          <cell r="BT205">
            <v>0</v>
          </cell>
          <cell r="BU205">
            <v>0</v>
          </cell>
          <cell r="BV205">
            <v>0</v>
          </cell>
          <cell r="BW205">
            <v>0</v>
          </cell>
          <cell r="BX205">
            <v>0</v>
          </cell>
          <cell r="BY205">
            <v>0</v>
          </cell>
          <cell r="BZ205">
            <v>0</v>
          </cell>
          <cell r="CA205">
            <v>0</v>
          </cell>
          <cell r="CB205">
            <v>821</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R205">
            <v>821</v>
          </cell>
          <cell r="CS205">
            <v>0</v>
          </cell>
          <cell r="CT205">
            <v>2000</v>
          </cell>
          <cell r="CU205">
            <v>0</v>
          </cell>
          <cell r="CV205">
            <v>0</v>
          </cell>
          <cell r="CW205">
            <v>0</v>
          </cell>
          <cell r="CX205">
            <v>0</v>
          </cell>
          <cell r="CY205">
            <v>0</v>
          </cell>
          <cell r="CZ205">
            <v>0</v>
          </cell>
          <cell r="DA205">
            <v>0</v>
          </cell>
          <cell r="DB205">
            <v>0</v>
          </cell>
          <cell r="DC205">
            <v>0</v>
          </cell>
          <cell r="DD205">
            <v>0</v>
          </cell>
          <cell r="DE205">
            <v>789</v>
          </cell>
          <cell r="DF205">
            <v>789</v>
          </cell>
          <cell r="DG205">
            <v>0</v>
          </cell>
          <cell r="DH205">
            <v>2789</v>
          </cell>
          <cell r="DI205">
            <v>3610</v>
          </cell>
          <cell r="DJ205">
            <v>0</v>
          </cell>
          <cell r="DK205">
            <v>0</v>
          </cell>
          <cell r="DL205">
            <v>2000</v>
          </cell>
          <cell r="DM205">
            <v>0</v>
          </cell>
          <cell r="DN205">
            <v>0</v>
          </cell>
          <cell r="DO205">
            <v>789</v>
          </cell>
          <cell r="DP205">
            <v>0</v>
          </cell>
          <cell r="DQ205">
            <v>9</v>
          </cell>
          <cell r="DR205">
            <v>90</v>
          </cell>
          <cell r="DS205">
            <v>0</v>
          </cell>
          <cell r="DT205">
            <v>0</v>
          </cell>
          <cell r="DU205">
            <v>0</v>
          </cell>
          <cell r="DV205">
            <v>0</v>
          </cell>
          <cell r="DW205">
            <v>0</v>
          </cell>
          <cell r="DX205">
            <v>0</v>
          </cell>
          <cell r="DY205">
            <v>0</v>
          </cell>
          <cell r="DZ205">
            <v>0</v>
          </cell>
          <cell r="EA205">
            <v>0</v>
          </cell>
          <cell r="EB205">
            <v>0</v>
          </cell>
          <cell r="EC205">
            <v>0</v>
          </cell>
          <cell r="ED205">
            <v>0</v>
          </cell>
          <cell r="EE205">
            <v>0</v>
          </cell>
          <cell r="EF205">
            <v>0</v>
          </cell>
          <cell r="EG205">
            <v>0</v>
          </cell>
          <cell r="EH205">
            <v>0</v>
          </cell>
          <cell r="EI205">
            <v>0</v>
          </cell>
          <cell r="EJ205">
            <v>0</v>
          </cell>
          <cell r="EK205">
            <v>0</v>
          </cell>
          <cell r="EL205">
            <v>0</v>
          </cell>
          <cell r="EM205">
            <v>0</v>
          </cell>
          <cell r="EN205">
            <v>0</v>
          </cell>
          <cell r="EO205">
            <v>0</v>
          </cell>
          <cell r="EP205">
            <v>0</v>
          </cell>
          <cell r="EQ205">
            <v>0</v>
          </cell>
          <cell r="ER205">
            <v>0</v>
          </cell>
          <cell r="ES205">
            <v>0</v>
          </cell>
          <cell r="ET205">
            <v>0</v>
          </cell>
          <cell r="EU205">
            <v>0</v>
          </cell>
          <cell r="EV205">
            <v>0</v>
          </cell>
          <cell r="EW205">
            <v>0</v>
          </cell>
          <cell r="EX205" t="str">
            <v>D</v>
          </cell>
          <cell r="EY205" t="str">
            <v>Computer Systems Group</v>
          </cell>
          <cell r="EZ205">
            <v>1</v>
          </cell>
          <cell r="FA205">
            <v>1</v>
          </cell>
          <cell r="FB205">
            <v>0</v>
          </cell>
          <cell r="FC205">
            <v>-2000000</v>
          </cell>
          <cell r="FD205">
            <v>0</v>
          </cell>
          <cell r="FE205">
            <v>0</v>
          </cell>
          <cell r="FH205">
            <v>0</v>
          </cell>
          <cell r="FI205">
            <v>-337</v>
          </cell>
          <cell r="FJ205">
            <v>-311</v>
          </cell>
          <cell r="FK205">
            <v>-311</v>
          </cell>
          <cell r="FL205">
            <v>-311</v>
          </cell>
          <cell r="FM205">
            <v>893</v>
          </cell>
          <cell r="FN205">
            <v>78</v>
          </cell>
          <cell r="FO205">
            <v>103</v>
          </cell>
          <cell r="FP205">
            <v>103</v>
          </cell>
          <cell r="FQ205">
            <v>103</v>
          </cell>
          <cell r="FR205">
            <v>0</v>
          </cell>
          <cell r="FS205">
            <v>0</v>
          </cell>
          <cell r="FT205">
            <v>0</v>
          </cell>
          <cell r="FU205">
            <v>893</v>
          </cell>
        </row>
        <row r="206">
          <cell r="A206" t="str">
            <v>21440</v>
          </cell>
          <cell r="B206" t="str">
            <v>F C E L</v>
          </cell>
          <cell r="C206" t="str">
            <v>FUJITSU COMPUTERS (EUROPE) LTD.</v>
          </cell>
          <cell r="D206" t="str">
            <v>FUJITSU COMPUTERS (EUROPE) LTD.</v>
          </cell>
          <cell r="E206">
            <v>3788</v>
          </cell>
          <cell r="F206">
            <v>0</v>
          </cell>
          <cell r="G206">
            <v>3788</v>
          </cell>
          <cell r="H206">
            <v>0</v>
          </cell>
          <cell r="I206">
            <v>0</v>
          </cell>
          <cell r="J206">
            <v>0</v>
          </cell>
          <cell r="K206">
            <v>0</v>
          </cell>
          <cell r="L206">
            <v>0</v>
          </cell>
          <cell r="M206">
            <v>0</v>
          </cell>
          <cell r="N206">
            <v>0</v>
          </cell>
          <cell r="O206">
            <v>0</v>
          </cell>
          <cell r="P206">
            <v>0</v>
          </cell>
          <cell r="Q206">
            <v>0</v>
          </cell>
          <cell r="R206">
            <v>0</v>
          </cell>
          <cell r="S206">
            <v>3</v>
          </cell>
          <cell r="T206">
            <v>3</v>
          </cell>
          <cell r="U206">
            <v>0</v>
          </cell>
          <cell r="V206">
            <v>0</v>
          </cell>
          <cell r="W206">
            <v>0</v>
          </cell>
          <cell r="X206">
            <v>0</v>
          </cell>
          <cell r="Y206">
            <v>0</v>
          </cell>
          <cell r="Z206">
            <v>0</v>
          </cell>
          <cell r="AA206">
            <v>0</v>
          </cell>
          <cell r="AB206">
            <v>0</v>
          </cell>
          <cell r="AC206">
            <v>0</v>
          </cell>
          <cell r="AD206">
            <v>3791</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3791</v>
          </cell>
          <cell r="BB206">
            <v>0</v>
          </cell>
          <cell r="BC206">
            <v>0</v>
          </cell>
          <cell r="BD206">
            <v>0</v>
          </cell>
          <cell r="BE206">
            <v>0</v>
          </cell>
          <cell r="BF206">
            <v>0</v>
          </cell>
          <cell r="BG206">
            <v>0</v>
          </cell>
          <cell r="BH206">
            <v>0</v>
          </cell>
          <cell r="BI206">
            <v>0</v>
          </cell>
          <cell r="BJ206">
            <v>0</v>
          </cell>
          <cell r="BK206">
            <v>0</v>
          </cell>
          <cell r="BL206">
            <v>0</v>
          </cell>
          <cell r="BM206">
            <v>0</v>
          </cell>
          <cell r="BN206">
            <v>145</v>
          </cell>
          <cell r="BO206">
            <v>145</v>
          </cell>
          <cell r="BP206">
            <v>0</v>
          </cell>
          <cell r="BQ206">
            <v>0</v>
          </cell>
          <cell r="BR206">
            <v>0</v>
          </cell>
          <cell r="BS206">
            <v>0</v>
          </cell>
          <cell r="BT206">
            <v>0</v>
          </cell>
          <cell r="BU206">
            <v>0</v>
          </cell>
          <cell r="BV206">
            <v>0</v>
          </cell>
          <cell r="BW206">
            <v>0</v>
          </cell>
          <cell r="BX206">
            <v>0</v>
          </cell>
          <cell r="BY206">
            <v>0</v>
          </cell>
          <cell r="BZ206">
            <v>0</v>
          </cell>
          <cell r="CA206">
            <v>0</v>
          </cell>
          <cell r="CB206">
            <v>145</v>
          </cell>
          <cell r="CC206">
            <v>0</v>
          </cell>
          <cell r="CD206">
            <v>0</v>
          </cell>
          <cell r="CE206">
            <v>0</v>
          </cell>
          <cell r="CF206">
            <v>0</v>
          </cell>
          <cell r="CG206">
            <v>0</v>
          </cell>
          <cell r="CH206">
            <v>0</v>
          </cell>
          <cell r="CI206">
            <v>0</v>
          </cell>
          <cell r="CJ206">
            <v>0</v>
          </cell>
          <cell r="CK206">
            <v>0</v>
          </cell>
          <cell r="CL206">
            <v>0</v>
          </cell>
          <cell r="CM206">
            <v>0</v>
          </cell>
          <cell r="CN206">
            <v>0</v>
          </cell>
          <cell r="CO206">
            <v>0</v>
          </cell>
          <cell r="CP206">
            <v>0</v>
          </cell>
          <cell r="CQ206">
            <v>0</v>
          </cell>
          <cell r="CR206">
            <v>145</v>
          </cell>
          <cell r="CS206">
            <v>0</v>
          </cell>
          <cell r="CT206">
            <v>0</v>
          </cell>
          <cell r="CU206">
            <v>0</v>
          </cell>
          <cell r="CV206">
            <v>0</v>
          </cell>
          <cell r="CW206">
            <v>0</v>
          </cell>
          <cell r="CX206">
            <v>0</v>
          </cell>
          <cell r="CY206">
            <v>0</v>
          </cell>
          <cell r="CZ206">
            <v>0</v>
          </cell>
          <cell r="DA206">
            <v>0</v>
          </cell>
          <cell r="DB206">
            <v>0</v>
          </cell>
          <cell r="DC206">
            <v>0</v>
          </cell>
          <cell r="DD206">
            <v>0</v>
          </cell>
          <cell r="DE206">
            <v>3646</v>
          </cell>
          <cell r="DF206">
            <v>3646</v>
          </cell>
          <cell r="DG206">
            <v>0</v>
          </cell>
          <cell r="DH206">
            <v>3646</v>
          </cell>
          <cell r="DI206">
            <v>3791</v>
          </cell>
          <cell r="DJ206">
            <v>0</v>
          </cell>
          <cell r="DK206">
            <v>0</v>
          </cell>
          <cell r="DL206">
            <v>0</v>
          </cell>
          <cell r="DM206">
            <v>0</v>
          </cell>
          <cell r="DN206">
            <v>0</v>
          </cell>
          <cell r="DO206">
            <v>3646</v>
          </cell>
          <cell r="DP206">
            <v>0</v>
          </cell>
          <cell r="DQ206">
            <v>0</v>
          </cell>
          <cell r="DR206">
            <v>0</v>
          </cell>
          <cell r="DS206">
            <v>0</v>
          </cell>
          <cell r="DT206">
            <v>0</v>
          </cell>
          <cell r="DU206">
            <v>0</v>
          </cell>
          <cell r="DV206">
            <v>0</v>
          </cell>
          <cell r="DW206">
            <v>0</v>
          </cell>
          <cell r="DX206">
            <v>0</v>
          </cell>
          <cell r="DY206">
            <v>0</v>
          </cell>
          <cell r="DZ206">
            <v>0</v>
          </cell>
          <cell r="EA206">
            <v>0</v>
          </cell>
          <cell r="EB206">
            <v>0</v>
          </cell>
          <cell r="EC206">
            <v>0</v>
          </cell>
          <cell r="ED206">
            <v>0</v>
          </cell>
          <cell r="EE206">
            <v>0</v>
          </cell>
          <cell r="EF206">
            <v>0</v>
          </cell>
          <cell r="EG206">
            <v>0</v>
          </cell>
          <cell r="EH206">
            <v>0</v>
          </cell>
          <cell r="EI206">
            <v>0</v>
          </cell>
          <cell r="EJ206">
            <v>0</v>
          </cell>
          <cell r="EK206">
            <v>0</v>
          </cell>
          <cell r="EL206">
            <v>0</v>
          </cell>
          <cell r="EM206">
            <v>0</v>
          </cell>
          <cell r="EN206">
            <v>0</v>
          </cell>
          <cell r="EO206">
            <v>0</v>
          </cell>
          <cell r="EP206">
            <v>0</v>
          </cell>
          <cell r="EQ206">
            <v>0</v>
          </cell>
          <cell r="ER206">
            <v>0</v>
          </cell>
          <cell r="ES206">
            <v>0</v>
          </cell>
          <cell r="ET206">
            <v>0</v>
          </cell>
          <cell r="EU206">
            <v>0</v>
          </cell>
          <cell r="EV206">
            <v>0</v>
          </cell>
          <cell r="EW206">
            <v>0</v>
          </cell>
          <cell r="EX206" t="str">
            <v>J</v>
          </cell>
          <cell r="EY206" t="str">
            <v>Personal Systems Business Group</v>
          </cell>
          <cell r="EZ206">
            <v>1</v>
          </cell>
          <cell r="FA206">
            <v>1</v>
          </cell>
          <cell r="FB206">
            <v>0</v>
          </cell>
          <cell r="FC206">
            <v>0</v>
          </cell>
          <cell r="FD206">
            <v>0</v>
          </cell>
          <cell r="FE206">
            <v>0</v>
          </cell>
          <cell r="FH206">
            <v>0</v>
          </cell>
          <cell r="FI206">
            <v>0</v>
          </cell>
          <cell r="FJ206">
            <v>0</v>
          </cell>
          <cell r="FK206">
            <v>0</v>
          </cell>
          <cell r="FL206">
            <v>0</v>
          </cell>
          <cell r="FM206">
            <v>0</v>
          </cell>
          <cell r="FN206">
            <v>0</v>
          </cell>
          <cell r="FO206">
            <v>0</v>
          </cell>
          <cell r="FP206">
            <v>0</v>
          </cell>
          <cell r="FQ206">
            <v>0</v>
          </cell>
          <cell r="FR206">
            <v>0</v>
          </cell>
          <cell r="FS206">
            <v>0</v>
          </cell>
          <cell r="FT206">
            <v>0</v>
          </cell>
          <cell r="FU206">
            <v>0</v>
          </cell>
        </row>
        <row r="207">
          <cell r="A207" t="str">
            <v>21530</v>
          </cell>
          <cell r="B207" t="str">
            <v>F A P L</v>
          </cell>
          <cell r="C207" t="str">
            <v>FUJITSU ASIA PTE. LTD.</v>
          </cell>
          <cell r="D207" t="str">
            <v>FUJITSU ASIA PTE. LTD.</v>
          </cell>
          <cell r="E207">
            <v>1044</v>
          </cell>
          <cell r="F207">
            <v>0</v>
          </cell>
          <cell r="G207">
            <v>1044</v>
          </cell>
          <cell r="H207">
            <v>0</v>
          </cell>
          <cell r="I207">
            <v>0</v>
          </cell>
          <cell r="J207">
            <v>96416</v>
          </cell>
          <cell r="K207">
            <v>-1123</v>
          </cell>
          <cell r="L207">
            <v>0</v>
          </cell>
          <cell r="M207">
            <v>0</v>
          </cell>
          <cell r="N207">
            <v>0</v>
          </cell>
          <cell r="O207">
            <v>0</v>
          </cell>
          <cell r="P207">
            <v>1888</v>
          </cell>
          <cell r="Q207">
            <v>0</v>
          </cell>
          <cell r="R207">
            <v>0</v>
          </cell>
          <cell r="S207">
            <v>2370</v>
          </cell>
          <cell r="T207">
            <v>2370</v>
          </cell>
          <cell r="U207">
            <v>445</v>
          </cell>
          <cell r="V207">
            <v>20246</v>
          </cell>
          <cell r="W207">
            <v>1020</v>
          </cell>
          <cell r="X207">
            <v>0</v>
          </cell>
          <cell r="Y207">
            <v>223</v>
          </cell>
          <cell r="Z207">
            <v>21489</v>
          </cell>
          <cell r="AA207">
            <v>0</v>
          </cell>
          <cell r="AB207">
            <v>0</v>
          </cell>
          <cell r="AC207">
            <v>0</v>
          </cell>
          <cell r="AD207">
            <v>122529</v>
          </cell>
          <cell r="AE207">
            <v>0</v>
          </cell>
          <cell r="AF207">
            <v>0</v>
          </cell>
          <cell r="AG207">
            <v>125</v>
          </cell>
          <cell r="AH207">
            <v>4108</v>
          </cell>
          <cell r="AI207">
            <v>0</v>
          </cell>
          <cell r="AJ207">
            <v>0</v>
          </cell>
          <cell r="AK207">
            <v>4233</v>
          </cell>
          <cell r="AL207">
            <v>720</v>
          </cell>
          <cell r="AM207">
            <v>0</v>
          </cell>
          <cell r="AN207">
            <v>9766</v>
          </cell>
          <cell r="AO207">
            <v>0</v>
          </cell>
          <cell r="AP207">
            <v>0</v>
          </cell>
          <cell r="AQ207">
            <v>0</v>
          </cell>
          <cell r="AR207">
            <v>0</v>
          </cell>
          <cell r="AS207">
            <v>0</v>
          </cell>
          <cell r="AT207">
            <v>0</v>
          </cell>
          <cell r="AU207">
            <v>0</v>
          </cell>
          <cell r="AV207">
            <v>0</v>
          </cell>
          <cell r="AW207">
            <v>0</v>
          </cell>
          <cell r="AX207">
            <v>9766</v>
          </cell>
          <cell r="AY207">
            <v>14719</v>
          </cell>
          <cell r="AZ207">
            <v>509</v>
          </cell>
          <cell r="BA207">
            <v>137757</v>
          </cell>
          <cell r="BB207">
            <v>0</v>
          </cell>
          <cell r="BC207">
            <v>56183</v>
          </cell>
          <cell r="BD207">
            <v>0</v>
          </cell>
          <cell r="BE207">
            <v>56183</v>
          </cell>
          <cell r="BF207">
            <v>0</v>
          </cell>
          <cell r="BG207">
            <v>4416</v>
          </cell>
          <cell r="BH207">
            <v>4416</v>
          </cell>
          <cell r="BI207">
            <v>0</v>
          </cell>
          <cell r="BJ207">
            <v>0</v>
          </cell>
          <cell r="BK207">
            <v>0</v>
          </cell>
          <cell r="BL207">
            <v>0</v>
          </cell>
          <cell r="BM207">
            <v>0</v>
          </cell>
          <cell r="BN207">
            <v>11695</v>
          </cell>
          <cell r="BO207">
            <v>11695</v>
          </cell>
          <cell r="BP207">
            <v>0</v>
          </cell>
          <cell r="BQ207">
            <v>3471</v>
          </cell>
          <cell r="BR207">
            <v>0</v>
          </cell>
          <cell r="BS207">
            <v>0</v>
          </cell>
          <cell r="BT207">
            <v>291</v>
          </cell>
          <cell r="BU207">
            <v>0</v>
          </cell>
          <cell r="BV207">
            <v>174</v>
          </cell>
          <cell r="BW207">
            <v>0</v>
          </cell>
          <cell r="BX207">
            <v>0</v>
          </cell>
          <cell r="BY207">
            <v>0</v>
          </cell>
          <cell r="BZ207">
            <v>0</v>
          </cell>
          <cell r="CA207">
            <v>611</v>
          </cell>
          <cell r="CB207">
            <v>76841</v>
          </cell>
          <cell r="CC207">
            <v>0</v>
          </cell>
          <cell r="CD207">
            <v>0</v>
          </cell>
          <cell r="CE207">
            <v>0</v>
          </cell>
          <cell r="CF207">
            <v>0</v>
          </cell>
          <cell r="CG207">
            <v>0</v>
          </cell>
          <cell r="CH207">
            <v>0</v>
          </cell>
          <cell r="CI207">
            <v>0</v>
          </cell>
          <cell r="CJ207">
            <v>0</v>
          </cell>
          <cell r="CK207">
            <v>0</v>
          </cell>
          <cell r="CL207">
            <v>0</v>
          </cell>
          <cell r="CM207">
            <v>0</v>
          </cell>
          <cell r="CN207">
            <v>0</v>
          </cell>
          <cell r="CO207">
            <v>0</v>
          </cell>
          <cell r="CP207">
            <v>0</v>
          </cell>
          <cell r="CQ207">
            <v>0</v>
          </cell>
          <cell r="CR207">
            <v>76841</v>
          </cell>
          <cell r="CS207">
            <v>0</v>
          </cell>
          <cell r="CT207">
            <v>29393</v>
          </cell>
          <cell r="CU207">
            <v>0</v>
          </cell>
          <cell r="CV207">
            <v>0</v>
          </cell>
          <cell r="CW207">
            <v>0</v>
          </cell>
          <cell r="CX207">
            <v>0</v>
          </cell>
          <cell r="CY207">
            <v>0</v>
          </cell>
          <cell r="CZ207">
            <v>0</v>
          </cell>
          <cell r="DA207">
            <v>0</v>
          </cell>
          <cell r="DB207">
            <v>0</v>
          </cell>
          <cell r="DC207">
            <v>0</v>
          </cell>
          <cell r="DD207">
            <v>0</v>
          </cell>
          <cell r="DE207">
            <v>31523</v>
          </cell>
          <cell r="DF207">
            <v>31523</v>
          </cell>
          <cell r="DG207">
            <v>0</v>
          </cell>
          <cell r="DH207">
            <v>60916</v>
          </cell>
          <cell r="DI207">
            <v>137757</v>
          </cell>
          <cell r="DJ207">
            <v>0</v>
          </cell>
          <cell r="DK207">
            <v>0</v>
          </cell>
          <cell r="DL207">
            <v>29393</v>
          </cell>
          <cell r="DM207">
            <v>0</v>
          </cell>
          <cell r="DN207">
            <v>0</v>
          </cell>
          <cell r="DO207">
            <v>31523</v>
          </cell>
          <cell r="DP207">
            <v>0</v>
          </cell>
          <cell r="DQ207">
            <v>0</v>
          </cell>
          <cell r="DR207">
            <v>125</v>
          </cell>
          <cell r="DS207">
            <v>0</v>
          </cell>
          <cell r="DT207">
            <v>4108</v>
          </cell>
          <cell r="DU207">
            <v>0</v>
          </cell>
          <cell r="DV207">
            <v>0</v>
          </cell>
          <cell r="DW207">
            <v>720</v>
          </cell>
          <cell r="DX207">
            <v>0</v>
          </cell>
          <cell r="DY207">
            <v>0</v>
          </cell>
          <cell r="DZ207">
            <v>0</v>
          </cell>
          <cell r="EA207">
            <v>0</v>
          </cell>
          <cell r="EB207">
            <v>0</v>
          </cell>
          <cell r="EC207">
            <v>0</v>
          </cell>
          <cell r="ED207">
            <v>0</v>
          </cell>
          <cell r="EE207">
            <v>0</v>
          </cell>
          <cell r="EF207">
            <v>0</v>
          </cell>
          <cell r="EG207">
            <v>0</v>
          </cell>
          <cell r="EH207">
            <v>0</v>
          </cell>
          <cell r="EI207">
            <v>0</v>
          </cell>
          <cell r="EJ207">
            <v>4416</v>
          </cell>
          <cell r="EK207">
            <v>0</v>
          </cell>
          <cell r="EL207">
            <v>0</v>
          </cell>
          <cell r="EM207">
            <v>1888</v>
          </cell>
          <cell r="EN207">
            <v>0</v>
          </cell>
          <cell r="EO207">
            <v>0</v>
          </cell>
          <cell r="EP207">
            <v>0</v>
          </cell>
          <cell r="EQ207">
            <v>0</v>
          </cell>
          <cell r="ER207">
            <v>0</v>
          </cell>
          <cell r="ES207">
            <v>0</v>
          </cell>
          <cell r="ET207">
            <v>8499</v>
          </cell>
          <cell r="EU207">
            <v>1267</v>
          </cell>
          <cell r="EV207">
            <v>0</v>
          </cell>
          <cell r="EW207">
            <v>0</v>
          </cell>
          <cell r="EX207" t="str">
            <v>T</v>
          </cell>
          <cell r="EY207" t="str">
            <v>Sales</v>
          </cell>
          <cell r="EZ207">
            <v>1</v>
          </cell>
          <cell r="FA207">
            <v>1</v>
          </cell>
          <cell r="FB207">
            <v>0</v>
          </cell>
          <cell r="FC207">
            <v>0</v>
          </cell>
          <cell r="FD207">
            <v>0</v>
          </cell>
          <cell r="FE207">
            <v>29392</v>
          </cell>
          <cell r="FH207">
            <v>73361</v>
          </cell>
          <cell r="FI207">
            <v>-3073</v>
          </cell>
          <cell r="FJ207">
            <v>-3073</v>
          </cell>
          <cell r="FK207">
            <v>-3073</v>
          </cell>
          <cell r="FL207">
            <v>-2321</v>
          </cell>
          <cell r="FM207">
            <v>102690</v>
          </cell>
          <cell r="FN207">
            <v>5283</v>
          </cell>
          <cell r="FO207">
            <v>6127</v>
          </cell>
          <cell r="FP207">
            <v>6127</v>
          </cell>
          <cell r="FQ207">
            <v>4626</v>
          </cell>
          <cell r="FR207">
            <v>48101</v>
          </cell>
          <cell r="FS207">
            <v>25260</v>
          </cell>
          <cell r="FT207">
            <v>67021</v>
          </cell>
          <cell r="FU207">
            <v>35669</v>
          </cell>
        </row>
        <row r="208">
          <cell r="A208" t="str">
            <v>21580</v>
          </cell>
          <cell r="B208" t="str">
            <v>F I L</v>
          </cell>
          <cell r="C208" t="str">
            <v>FUJITSU INDIA LTD.</v>
          </cell>
          <cell r="D208" t="str">
            <v>FUJITSU INDIA LTD.</v>
          </cell>
          <cell r="E208">
            <v>3341.8180000000002</v>
          </cell>
          <cell r="F208">
            <v>27300</v>
          </cell>
          <cell r="G208">
            <v>30641.817999999999</v>
          </cell>
          <cell r="H208">
            <v>0</v>
          </cell>
          <cell r="I208">
            <v>0</v>
          </cell>
          <cell r="J208">
            <v>103505.9743</v>
          </cell>
          <cell r="K208">
            <v>0</v>
          </cell>
          <cell r="L208">
            <v>0</v>
          </cell>
          <cell r="M208">
            <v>0</v>
          </cell>
          <cell r="N208">
            <v>0</v>
          </cell>
          <cell r="O208">
            <v>0</v>
          </cell>
          <cell r="P208">
            <v>0</v>
          </cell>
          <cell r="Q208">
            <v>6990.64365</v>
          </cell>
          <cell r="R208">
            <v>0</v>
          </cell>
          <cell r="S208">
            <v>0</v>
          </cell>
          <cell r="T208">
            <v>0</v>
          </cell>
          <cell r="U208">
            <v>0</v>
          </cell>
          <cell r="V208">
            <v>0</v>
          </cell>
          <cell r="W208">
            <v>0</v>
          </cell>
          <cell r="X208">
            <v>0</v>
          </cell>
          <cell r="Y208">
            <v>0</v>
          </cell>
          <cell r="Z208">
            <v>0</v>
          </cell>
          <cell r="AA208">
            <v>0</v>
          </cell>
          <cell r="AB208">
            <v>0</v>
          </cell>
          <cell r="AC208">
            <v>0</v>
          </cell>
          <cell r="AD208">
            <v>141138.43595000001</v>
          </cell>
          <cell r="AE208">
            <v>0</v>
          </cell>
          <cell r="AF208">
            <v>0</v>
          </cell>
          <cell r="AG208">
            <v>2854.3890000000001</v>
          </cell>
          <cell r="AH208">
            <v>6699.2520000000004</v>
          </cell>
          <cell r="AI208">
            <v>0</v>
          </cell>
          <cell r="AJ208">
            <v>0</v>
          </cell>
          <cell r="AK208">
            <v>9553.6409999999996</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9553.6409999999996</v>
          </cell>
          <cell r="AZ208">
            <v>0</v>
          </cell>
          <cell r="BA208">
            <v>150692.07695000002</v>
          </cell>
          <cell r="BB208">
            <v>0</v>
          </cell>
          <cell r="BC208">
            <v>67445.191999999995</v>
          </cell>
          <cell r="BD208">
            <v>0</v>
          </cell>
          <cell r="BE208">
            <v>67445.191999999995</v>
          </cell>
          <cell r="BF208">
            <v>0</v>
          </cell>
          <cell r="BG208">
            <v>0</v>
          </cell>
          <cell r="BH208">
            <v>0</v>
          </cell>
          <cell r="BI208">
            <v>0</v>
          </cell>
          <cell r="BJ208">
            <v>0</v>
          </cell>
          <cell r="BK208">
            <v>0</v>
          </cell>
          <cell r="BL208">
            <v>0</v>
          </cell>
          <cell r="BM208">
            <v>0</v>
          </cell>
          <cell r="BN208">
            <v>8476.5419999999995</v>
          </cell>
          <cell r="BO208">
            <v>8476.5419999999995</v>
          </cell>
          <cell r="BP208">
            <v>0</v>
          </cell>
          <cell r="BQ208">
            <v>0</v>
          </cell>
          <cell r="BR208">
            <v>0</v>
          </cell>
          <cell r="BS208">
            <v>0</v>
          </cell>
          <cell r="BT208">
            <v>0</v>
          </cell>
          <cell r="BU208">
            <v>0</v>
          </cell>
          <cell r="BV208">
            <v>0</v>
          </cell>
          <cell r="BW208">
            <v>0</v>
          </cell>
          <cell r="BX208">
            <v>0</v>
          </cell>
          <cell r="BY208">
            <v>0</v>
          </cell>
          <cell r="BZ208">
            <v>0</v>
          </cell>
          <cell r="CA208">
            <v>0</v>
          </cell>
          <cell r="CB208">
            <v>75921.733999999997</v>
          </cell>
          <cell r="CC208">
            <v>0</v>
          </cell>
          <cell r="CD208">
            <v>0</v>
          </cell>
          <cell r="CE208">
            <v>0</v>
          </cell>
          <cell r="CF208">
            <v>0</v>
          </cell>
          <cell r="CG208">
            <v>0</v>
          </cell>
          <cell r="CH208">
            <v>0</v>
          </cell>
          <cell r="CI208">
            <v>0</v>
          </cell>
          <cell r="CJ208">
            <v>0</v>
          </cell>
          <cell r="CK208">
            <v>0</v>
          </cell>
          <cell r="CL208">
            <v>0</v>
          </cell>
          <cell r="CM208">
            <v>0</v>
          </cell>
          <cell r="CN208">
            <v>0</v>
          </cell>
          <cell r="CO208">
            <v>0</v>
          </cell>
          <cell r="CP208">
            <v>0</v>
          </cell>
          <cell r="CQ208">
            <v>0</v>
          </cell>
          <cell r="CR208">
            <v>75921.733999999997</v>
          </cell>
          <cell r="CS208">
            <v>0</v>
          </cell>
          <cell r="CT208">
            <v>80000</v>
          </cell>
          <cell r="CU208">
            <v>0</v>
          </cell>
          <cell r="CV208">
            <v>0</v>
          </cell>
          <cell r="CW208">
            <v>0</v>
          </cell>
          <cell r="CX208">
            <v>0</v>
          </cell>
          <cell r="CY208">
            <v>0</v>
          </cell>
          <cell r="CZ208">
            <v>0</v>
          </cell>
          <cell r="DA208">
            <v>0</v>
          </cell>
          <cell r="DB208">
            <v>0</v>
          </cell>
          <cell r="DC208">
            <v>0</v>
          </cell>
          <cell r="DD208">
            <v>0</v>
          </cell>
          <cell r="DE208">
            <v>-5229.6570499999998</v>
          </cell>
          <cell r="DF208">
            <v>-5229.6570499999998</v>
          </cell>
          <cell r="DG208">
            <v>0</v>
          </cell>
          <cell r="DH208">
            <v>74770.342950000006</v>
          </cell>
          <cell r="DI208">
            <v>150692.07694999999</v>
          </cell>
          <cell r="DJ208">
            <v>0</v>
          </cell>
          <cell r="DK208">
            <v>0</v>
          </cell>
          <cell r="DL208">
            <v>80000</v>
          </cell>
          <cell r="DM208">
            <v>0</v>
          </cell>
          <cell r="DN208">
            <v>0</v>
          </cell>
          <cell r="DO208">
            <v>-5229.6570999999867</v>
          </cell>
          <cell r="DP208">
            <v>0</v>
          </cell>
          <cell r="DQ208">
            <v>0</v>
          </cell>
          <cell r="DR208">
            <v>2854.3890000000001</v>
          </cell>
          <cell r="DS208">
            <v>0</v>
          </cell>
          <cell r="DT208">
            <v>6699.5410000000002</v>
          </cell>
          <cell r="DU208">
            <v>0</v>
          </cell>
          <cell r="DV208">
            <v>0</v>
          </cell>
          <cell r="DW208">
            <v>0</v>
          </cell>
          <cell r="DX208">
            <v>0</v>
          </cell>
          <cell r="DY208">
            <v>0</v>
          </cell>
          <cell r="DZ208">
            <v>0</v>
          </cell>
          <cell r="EA208">
            <v>0</v>
          </cell>
          <cell r="EB208">
            <v>0</v>
          </cell>
          <cell r="EC208">
            <v>0</v>
          </cell>
          <cell r="ED208">
            <v>0</v>
          </cell>
          <cell r="EE208">
            <v>0</v>
          </cell>
          <cell r="EF208">
            <v>0</v>
          </cell>
          <cell r="EG208">
            <v>0</v>
          </cell>
          <cell r="EH208">
            <v>0</v>
          </cell>
          <cell r="EI208">
            <v>0</v>
          </cell>
          <cell r="EJ208">
            <v>0</v>
          </cell>
          <cell r="EK208">
            <v>0</v>
          </cell>
          <cell r="EL208">
            <v>0</v>
          </cell>
          <cell r="EM208">
            <v>0</v>
          </cell>
          <cell r="EN208">
            <v>0</v>
          </cell>
          <cell r="EO208">
            <v>0</v>
          </cell>
          <cell r="EP208">
            <v>0</v>
          </cell>
          <cell r="EQ208">
            <v>0</v>
          </cell>
          <cell r="ER208">
            <v>0</v>
          </cell>
          <cell r="ES208">
            <v>0</v>
          </cell>
          <cell r="ET208">
            <v>0</v>
          </cell>
          <cell r="EU208">
            <v>0</v>
          </cell>
          <cell r="EV208">
            <v>0</v>
          </cell>
          <cell r="EW208">
            <v>0</v>
          </cell>
          <cell r="EX208" t="str">
            <v>T</v>
          </cell>
          <cell r="EY208" t="str">
            <v>Sales</v>
          </cell>
          <cell r="EZ208">
            <v>1</v>
          </cell>
          <cell r="FA208">
            <v>1</v>
          </cell>
          <cell r="FB208">
            <v>0</v>
          </cell>
          <cell r="FC208">
            <v>0</v>
          </cell>
          <cell r="FD208">
            <v>0</v>
          </cell>
          <cell r="FE208">
            <v>0</v>
          </cell>
          <cell r="FH208">
            <v>20067.585800000001</v>
          </cell>
          <cell r="FI208">
            <v>-2145.2986599999931</v>
          </cell>
          <cell r="FJ208">
            <v>-1112.2682499999937</v>
          </cell>
          <cell r="FK208">
            <v>-1112.2682499999937</v>
          </cell>
          <cell r="FL208">
            <v>-1112.2682499999937</v>
          </cell>
          <cell r="FM208">
            <v>25279.057899999927</v>
          </cell>
          <cell r="FN208">
            <v>1104.3553299999185</v>
          </cell>
          <cell r="FO208">
            <v>2193.2518399999171</v>
          </cell>
          <cell r="FP208">
            <v>2193.2518399999171</v>
          </cell>
          <cell r="FQ208">
            <v>2193.2518399999171</v>
          </cell>
          <cell r="FR208">
            <v>13832.385800000004</v>
          </cell>
          <cell r="FS208">
            <v>6235.2</v>
          </cell>
          <cell r="FT208">
            <v>14963.857899999988</v>
          </cell>
          <cell r="FU208">
            <v>10315.199999999939</v>
          </cell>
        </row>
        <row r="209">
          <cell r="A209" t="str">
            <v>21640</v>
          </cell>
          <cell r="B209" t="str">
            <v>F T T C</v>
          </cell>
          <cell r="C209" t="str">
            <v>FJ. TELECOM. TECHNOLOGY OF THE CIS, LLC</v>
          </cell>
          <cell r="D209" t="str">
            <v>FJ. TELECOM. TECHNOLOGY OF THE CIS, LLC</v>
          </cell>
          <cell r="E209">
            <v>8423</v>
          </cell>
          <cell r="F209">
            <v>0</v>
          </cell>
          <cell r="G209">
            <v>8423</v>
          </cell>
          <cell r="H209">
            <v>0</v>
          </cell>
          <cell r="I209">
            <v>0</v>
          </cell>
          <cell r="J209">
            <v>304</v>
          </cell>
          <cell r="K209">
            <v>0</v>
          </cell>
          <cell r="L209">
            <v>0</v>
          </cell>
          <cell r="M209">
            <v>0</v>
          </cell>
          <cell r="N209">
            <v>0</v>
          </cell>
          <cell r="O209">
            <v>0</v>
          </cell>
          <cell r="P209">
            <v>0</v>
          </cell>
          <cell r="Q209">
            <v>0</v>
          </cell>
          <cell r="R209">
            <v>0</v>
          </cell>
          <cell r="S209">
            <v>0</v>
          </cell>
          <cell r="T209">
            <v>0</v>
          </cell>
          <cell r="U209">
            <v>63</v>
          </cell>
          <cell r="V209">
            <v>0</v>
          </cell>
          <cell r="W209">
            <v>0</v>
          </cell>
          <cell r="X209">
            <v>0</v>
          </cell>
          <cell r="Y209">
            <v>0</v>
          </cell>
          <cell r="Z209">
            <v>0</v>
          </cell>
          <cell r="AA209">
            <v>0</v>
          </cell>
          <cell r="AB209">
            <v>0</v>
          </cell>
          <cell r="AC209">
            <v>366</v>
          </cell>
          <cell r="AD209">
            <v>9156</v>
          </cell>
          <cell r="AE209">
            <v>0</v>
          </cell>
          <cell r="AF209">
            <v>511</v>
          </cell>
          <cell r="AG209">
            <v>0</v>
          </cell>
          <cell r="AH209">
            <v>0</v>
          </cell>
          <cell r="AI209">
            <v>0</v>
          </cell>
          <cell r="AJ209">
            <v>0</v>
          </cell>
          <cell r="AK209">
            <v>511</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511</v>
          </cell>
          <cell r="AZ209">
            <v>5</v>
          </cell>
          <cell r="BA209">
            <v>9672</v>
          </cell>
          <cell r="BB209">
            <v>0</v>
          </cell>
          <cell r="BC209">
            <v>145</v>
          </cell>
          <cell r="BD209">
            <v>0</v>
          </cell>
          <cell r="BE209">
            <v>145</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4</v>
          </cell>
          <cell r="CB209">
            <v>149</v>
          </cell>
          <cell r="CC209">
            <v>0</v>
          </cell>
          <cell r="CD209">
            <v>0</v>
          </cell>
          <cell r="CE209">
            <v>0</v>
          </cell>
          <cell r="CF209">
            <v>0</v>
          </cell>
          <cell r="CG209">
            <v>0</v>
          </cell>
          <cell r="CH209">
            <v>0</v>
          </cell>
          <cell r="CI209">
            <v>0</v>
          </cell>
          <cell r="CJ209">
            <v>0</v>
          </cell>
          <cell r="CK209">
            <v>0</v>
          </cell>
          <cell r="CL209">
            <v>0</v>
          </cell>
          <cell r="CM209">
            <v>0</v>
          </cell>
          <cell r="CN209">
            <v>0</v>
          </cell>
          <cell r="CO209">
            <v>0</v>
          </cell>
          <cell r="CP209">
            <v>0</v>
          </cell>
          <cell r="CQ209">
            <v>0</v>
          </cell>
          <cell r="CR209">
            <v>149</v>
          </cell>
          <cell r="CS209">
            <v>0</v>
          </cell>
          <cell r="CT209">
            <v>2884</v>
          </cell>
          <cell r="CU209">
            <v>15</v>
          </cell>
          <cell r="CV209">
            <v>0</v>
          </cell>
          <cell r="CW209">
            <v>0</v>
          </cell>
          <cell r="CX209">
            <v>0</v>
          </cell>
          <cell r="CY209">
            <v>0</v>
          </cell>
          <cell r="CZ209">
            <v>0</v>
          </cell>
          <cell r="DA209">
            <v>0</v>
          </cell>
          <cell r="DB209">
            <v>0</v>
          </cell>
          <cell r="DC209">
            <v>0</v>
          </cell>
          <cell r="DD209">
            <v>0</v>
          </cell>
          <cell r="DE209">
            <v>6624</v>
          </cell>
          <cell r="DF209">
            <v>6624</v>
          </cell>
          <cell r="DG209">
            <v>0</v>
          </cell>
          <cell r="DH209">
            <v>9523</v>
          </cell>
          <cell r="DI209">
            <v>9672</v>
          </cell>
          <cell r="DJ209">
            <v>0</v>
          </cell>
          <cell r="DK209">
            <v>0</v>
          </cell>
          <cell r="DL209">
            <v>2884</v>
          </cell>
          <cell r="DM209">
            <v>15</v>
          </cell>
          <cell r="DN209">
            <v>0</v>
          </cell>
          <cell r="DO209">
            <v>6624</v>
          </cell>
          <cell r="DP209">
            <v>0</v>
          </cell>
          <cell r="DQ209">
            <v>0</v>
          </cell>
          <cell r="DR209">
            <v>511</v>
          </cell>
          <cell r="DS209">
            <v>0</v>
          </cell>
          <cell r="DT209">
            <v>0</v>
          </cell>
          <cell r="DU209">
            <v>0</v>
          </cell>
          <cell r="DV209">
            <v>0</v>
          </cell>
          <cell r="DW209">
            <v>0</v>
          </cell>
          <cell r="DX209">
            <v>0</v>
          </cell>
          <cell r="DY209">
            <v>0</v>
          </cell>
          <cell r="DZ209">
            <v>0</v>
          </cell>
          <cell r="EA209">
            <v>0</v>
          </cell>
          <cell r="EB209">
            <v>0</v>
          </cell>
          <cell r="EC209">
            <v>0</v>
          </cell>
          <cell r="ED209">
            <v>0</v>
          </cell>
          <cell r="EE209">
            <v>0</v>
          </cell>
          <cell r="EF209">
            <v>0</v>
          </cell>
          <cell r="EG209">
            <v>0</v>
          </cell>
          <cell r="EH209">
            <v>0</v>
          </cell>
          <cell r="EI209">
            <v>0</v>
          </cell>
          <cell r="EJ209">
            <v>0</v>
          </cell>
          <cell r="EK209">
            <v>0</v>
          </cell>
          <cell r="EL209">
            <v>0</v>
          </cell>
          <cell r="EM209">
            <v>0</v>
          </cell>
          <cell r="EN209">
            <v>0</v>
          </cell>
          <cell r="EO209">
            <v>0</v>
          </cell>
          <cell r="EP209">
            <v>0</v>
          </cell>
          <cell r="EQ209">
            <v>0</v>
          </cell>
          <cell r="ER209">
            <v>0</v>
          </cell>
          <cell r="ES209">
            <v>0</v>
          </cell>
          <cell r="ET209">
            <v>0</v>
          </cell>
          <cell r="EU209">
            <v>0</v>
          </cell>
          <cell r="EV209">
            <v>0</v>
          </cell>
          <cell r="EW209">
            <v>0</v>
          </cell>
          <cell r="EX209" t="str">
            <v>T</v>
          </cell>
          <cell r="EY209" t="str">
            <v>Sales</v>
          </cell>
          <cell r="EZ209">
            <v>0.6</v>
          </cell>
          <cell r="FA209">
            <v>0.6</v>
          </cell>
          <cell r="FB209">
            <v>0</v>
          </cell>
          <cell r="FC209">
            <v>-5</v>
          </cell>
          <cell r="FD209">
            <v>0</v>
          </cell>
          <cell r="FE209">
            <v>0</v>
          </cell>
          <cell r="FH209">
            <v>0</v>
          </cell>
          <cell r="FI209">
            <v>0</v>
          </cell>
          <cell r="FJ209">
            <v>0</v>
          </cell>
          <cell r="FK209">
            <v>0</v>
          </cell>
          <cell r="FL209">
            <v>0</v>
          </cell>
          <cell r="FM209">
            <v>0</v>
          </cell>
          <cell r="FN209">
            <v>0</v>
          </cell>
          <cell r="FO209">
            <v>0</v>
          </cell>
          <cell r="FP209">
            <v>0</v>
          </cell>
          <cell r="FQ209">
            <v>0</v>
          </cell>
          <cell r="FR209">
            <v>0</v>
          </cell>
          <cell r="FS209">
            <v>0</v>
          </cell>
          <cell r="FT209">
            <v>0</v>
          </cell>
          <cell r="FU209">
            <v>0</v>
          </cell>
        </row>
        <row r="210">
          <cell r="A210" t="str">
            <v>21670</v>
          </cell>
          <cell r="B210" t="str">
            <v>F T D</v>
          </cell>
          <cell r="C210" t="str">
            <v>FJ. TELECOM DEUTSCHLAND GMBH</v>
          </cell>
          <cell r="D210" t="str">
            <v>FJ. TELECOM DEUTSCHLAND GMBH</v>
          </cell>
          <cell r="E210">
            <v>1395</v>
          </cell>
          <cell r="F210">
            <v>0</v>
          </cell>
          <cell r="G210">
            <v>1395</v>
          </cell>
          <cell r="H210">
            <v>0</v>
          </cell>
          <cell r="I210">
            <v>0</v>
          </cell>
          <cell r="J210">
            <v>-32</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1363</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1363</v>
          </cell>
          <cell r="BB210">
            <v>0</v>
          </cell>
          <cell r="BC210">
            <v>11</v>
          </cell>
          <cell r="BD210">
            <v>11</v>
          </cell>
          <cell r="BE210">
            <v>0</v>
          </cell>
          <cell r="BF210">
            <v>1.19622E-6</v>
          </cell>
          <cell r="BG210">
            <v>0</v>
          </cell>
          <cell r="BH210">
            <v>0</v>
          </cell>
          <cell r="BI210">
            <v>0</v>
          </cell>
          <cell r="BJ210">
            <v>0</v>
          </cell>
          <cell r="BK210">
            <v>0</v>
          </cell>
          <cell r="BL210">
            <v>0</v>
          </cell>
          <cell r="BM210">
            <v>0</v>
          </cell>
          <cell r="BN210">
            <v>8</v>
          </cell>
          <cell r="BO210">
            <v>8</v>
          </cell>
          <cell r="BP210">
            <v>0</v>
          </cell>
          <cell r="BQ210">
            <v>2</v>
          </cell>
          <cell r="BR210">
            <v>0</v>
          </cell>
          <cell r="BS210">
            <v>0</v>
          </cell>
          <cell r="BT210">
            <v>0</v>
          </cell>
          <cell r="BU210">
            <v>0</v>
          </cell>
          <cell r="BV210">
            <v>0</v>
          </cell>
          <cell r="BW210">
            <v>0</v>
          </cell>
          <cell r="BX210">
            <v>0</v>
          </cell>
          <cell r="BY210">
            <v>0</v>
          </cell>
          <cell r="BZ210">
            <v>0</v>
          </cell>
          <cell r="CA210">
            <v>0</v>
          </cell>
          <cell r="CB210">
            <v>21</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R210">
            <v>21</v>
          </cell>
          <cell r="CS210">
            <v>0</v>
          </cell>
          <cell r="CT210">
            <v>1533.875644</v>
          </cell>
          <cell r="CU210">
            <v>0</v>
          </cell>
          <cell r="CV210">
            <v>0</v>
          </cell>
          <cell r="CW210">
            <v>0</v>
          </cell>
          <cell r="CX210">
            <v>0</v>
          </cell>
          <cell r="CY210">
            <v>0</v>
          </cell>
          <cell r="CZ210">
            <v>0</v>
          </cell>
          <cell r="DA210">
            <v>0</v>
          </cell>
          <cell r="DB210">
            <v>0</v>
          </cell>
          <cell r="DC210">
            <v>0</v>
          </cell>
          <cell r="DD210">
            <v>0</v>
          </cell>
          <cell r="DE210">
            <v>-192</v>
          </cell>
          <cell r="DF210">
            <v>-192</v>
          </cell>
          <cell r="DG210">
            <v>0</v>
          </cell>
          <cell r="DH210">
            <v>1341.875644</v>
          </cell>
          <cell r="DI210">
            <v>1362.875644</v>
          </cell>
          <cell r="DJ210">
            <v>0</v>
          </cell>
          <cell r="DK210">
            <v>0</v>
          </cell>
          <cell r="DL210">
            <v>1533.875644</v>
          </cell>
          <cell r="DM210">
            <v>0</v>
          </cell>
          <cell r="DN210">
            <v>0</v>
          </cell>
          <cell r="DO210">
            <v>-191.5371244699999</v>
          </cell>
          <cell r="DP210">
            <v>0</v>
          </cell>
          <cell r="DQ210">
            <v>0</v>
          </cell>
          <cell r="DR210">
            <v>0</v>
          </cell>
          <cell r="DS210">
            <v>0</v>
          </cell>
          <cell r="DT210">
            <v>-5.0339599999999997E-3</v>
          </cell>
          <cell r="DU210">
            <v>0</v>
          </cell>
          <cell r="DV210">
            <v>0</v>
          </cell>
          <cell r="DW210">
            <v>0</v>
          </cell>
          <cell r="DX210">
            <v>0</v>
          </cell>
          <cell r="DY210">
            <v>0</v>
          </cell>
          <cell r="DZ210">
            <v>0</v>
          </cell>
          <cell r="EA210">
            <v>0</v>
          </cell>
          <cell r="EB210">
            <v>0</v>
          </cell>
          <cell r="EC210">
            <v>0</v>
          </cell>
          <cell r="ED210">
            <v>0</v>
          </cell>
          <cell r="EE210">
            <v>0</v>
          </cell>
          <cell r="EF210">
            <v>0</v>
          </cell>
          <cell r="EG210">
            <v>0</v>
          </cell>
          <cell r="EH210">
            <v>0</v>
          </cell>
          <cell r="EI210">
            <v>1.8799999999999999E-3</v>
          </cell>
          <cell r="EJ210">
            <v>0</v>
          </cell>
          <cell r="EK210">
            <v>0</v>
          </cell>
          <cell r="EL210">
            <v>0</v>
          </cell>
          <cell r="EM210">
            <v>0</v>
          </cell>
          <cell r="EN210">
            <v>0</v>
          </cell>
          <cell r="EO210">
            <v>0</v>
          </cell>
          <cell r="EP210">
            <v>0</v>
          </cell>
          <cell r="EQ210">
            <v>0</v>
          </cell>
          <cell r="ER210">
            <v>0</v>
          </cell>
          <cell r="ES210">
            <v>0</v>
          </cell>
          <cell r="ET210">
            <v>0</v>
          </cell>
          <cell r="EU210">
            <v>0</v>
          </cell>
          <cell r="EV210">
            <v>0</v>
          </cell>
          <cell r="EW210">
            <v>0</v>
          </cell>
          <cell r="EX210" t="str">
            <v>T</v>
          </cell>
          <cell r="EY210" t="str">
            <v>Sales</v>
          </cell>
          <cell r="EZ210">
            <v>1</v>
          </cell>
          <cell r="FA210">
            <v>1</v>
          </cell>
          <cell r="FB210">
            <v>0</v>
          </cell>
          <cell r="FC210">
            <v>-1534</v>
          </cell>
          <cell r="FD210">
            <v>-1</v>
          </cell>
          <cell r="FE210">
            <v>0</v>
          </cell>
          <cell r="FH210">
            <v>0</v>
          </cell>
          <cell r="FI210">
            <v>0</v>
          </cell>
          <cell r="FJ210">
            <v>0</v>
          </cell>
          <cell r="FK210">
            <v>0</v>
          </cell>
          <cell r="FL210">
            <v>0</v>
          </cell>
          <cell r="FM210">
            <v>0</v>
          </cell>
          <cell r="FN210">
            <v>0</v>
          </cell>
          <cell r="FO210">
            <v>0</v>
          </cell>
          <cell r="FP210">
            <v>0</v>
          </cell>
          <cell r="FQ210">
            <v>0</v>
          </cell>
          <cell r="FR210">
            <v>0</v>
          </cell>
          <cell r="FS210">
            <v>0</v>
          </cell>
          <cell r="FT210">
            <v>0</v>
          </cell>
          <cell r="FU210">
            <v>0</v>
          </cell>
        </row>
        <row r="211">
          <cell r="A211" t="str">
            <v>21680</v>
          </cell>
          <cell r="B211" t="str">
            <v>T W G</v>
          </cell>
          <cell r="C211" t="str">
            <v xml:space="preserve">TEAMWARE GROUP HOLDING OY </v>
          </cell>
          <cell r="D211" t="str">
            <v xml:space="preserve">TEAMWARE GROUP HOLDING OY </v>
          </cell>
          <cell r="E211">
            <v>11020</v>
          </cell>
          <cell r="F211">
            <v>0</v>
          </cell>
          <cell r="G211">
            <v>11020</v>
          </cell>
          <cell r="H211">
            <v>0</v>
          </cell>
          <cell r="I211">
            <v>0</v>
          </cell>
          <cell r="J211">
            <v>0</v>
          </cell>
          <cell r="K211">
            <v>0</v>
          </cell>
          <cell r="L211">
            <v>0</v>
          </cell>
          <cell r="M211">
            <v>0</v>
          </cell>
          <cell r="N211">
            <v>0</v>
          </cell>
          <cell r="O211">
            <v>0</v>
          </cell>
          <cell r="P211">
            <v>0</v>
          </cell>
          <cell r="Q211">
            <v>0</v>
          </cell>
          <cell r="R211">
            <v>0</v>
          </cell>
          <cell r="S211">
            <v>3</v>
          </cell>
          <cell r="T211">
            <v>3</v>
          </cell>
          <cell r="U211">
            <v>0</v>
          </cell>
          <cell r="V211">
            <v>0</v>
          </cell>
          <cell r="W211">
            <v>0</v>
          </cell>
          <cell r="X211">
            <v>0</v>
          </cell>
          <cell r="Y211">
            <v>0</v>
          </cell>
          <cell r="Z211">
            <v>0</v>
          </cell>
          <cell r="AA211">
            <v>0</v>
          </cell>
          <cell r="AB211">
            <v>0</v>
          </cell>
          <cell r="AC211">
            <v>0</v>
          </cell>
          <cell r="AD211">
            <v>11023</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11023</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14380</v>
          </cell>
          <cell r="CU211">
            <v>0</v>
          </cell>
          <cell r="CV211">
            <v>0</v>
          </cell>
          <cell r="CW211">
            <v>0</v>
          </cell>
          <cell r="CX211">
            <v>0</v>
          </cell>
          <cell r="CY211">
            <v>0</v>
          </cell>
          <cell r="CZ211">
            <v>0</v>
          </cell>
          <cell r="DA211">
            <v>0</v>
          </cell>
          <cell r="DB211">
            <v>0</v>
          </cell>
          <cell r="DC211">
            <v>0</v>
          </cell>
          <cell r="DD211">
            <v>0</v>
          </cell>
          <cell r="DE211">
            <v>-3357</v>
          </cell>
          <cell r="DF211">
            <v>-3357</v>
          </cell>
          <cell r="DG211">
            <v>0</v>
          </cell>
          <cell r="DH211">
            <v>11023</v>
          </cell>
          <cell r="DI211">
            <v>11023</v>
          </cell>
          <cell r="DJ211">
            <v>0</v>
          </cell>
          <cell r="DK211">
            <v>0</v>
          </cell>
          <cell r="DL211">
            <v>14380</v>
          </cell>
          <cell r="DM211">
            <v>0</v>
          </cell>
          <cell r="DN211">
            <v>0</v>
          </cell>
          <cell r="DO211">
            <v>-3357</v>
          </cell>
          <cell r="DP211">
            <v>0</v>
          </cell>
          <cell r="DQ211">
            <v>0</v>
          </cell>
          <cell r="DR211">
            <v>0</v>
          </cell>
          <cell r="DS211">
            <v>0</v>
          </cell>
          <cell r="DT211">
            <v>0</v>
          </cell>
          <cell r="DU211">
            <v>0</v>
          </cell>
          <cell r="DV211">
            <v>0</v>
          </cell>
          <cell r="DW211">
            <v>0</v>
          </cell>
          <cell r="DX211">
            <v>0</v>
          </cell>
          <cell r="DY211">
            <v>0</v>
          </cell>
          <cell r="DZ211">
            <v>0</v>
          </cell>
          <cell r="EA211">
            <v>0</v>
          </cell>
          <cell r="EB211">
            <v>0</v>
          </cell>
          <cell r="EC211">
            <v>0</v>
          </cell>
          <cell r="ED211">
            <v>0</v>
          </cell>
          <cell r="EE211">
            <v>0</v>
          </cell>
          <cell r="EF211">
            <v>0</v>
          </cell>
          <cell r="EG211">
            <v>0</v>
          </cell>
          <cell r="EH211">
            <v>0</v>
          </cell>
          <cell r="EI211">
            <v>0</v>
          </cell>
          <cell r="EJ211">
            <v>0</v>
          </cell>
          <cell r="EK211">
            <v>0</v>
          </cell>
          <cell r="EL211">
            <v>0</v>
          </cell>
          <cell r="EM211">
            <v>0</v>
          </cell>
          <cell r="EN211">
            <v>0</v>
          </cell>
          <cell r="EO211">
            <v>0</v>
          </cell>
          <cell r="EP211">
            <v>0</v>
          </cell>
          <cell r="EQ211">
            <v>0</v>
          </cell>
          <cell r="ER211">
            <v>0</v>
          </cell>
          <cell r="ES211">
            <v>0</v>
          </cell>
          <cell r="ET211">
            <v>0</v>
          </cell>
          <cell r="EU211">
            <v>0</v>
          </cell>
          <cell r="EV211">
            <v>0</v>
          </cell>
          <cell r="EW211">
            <v>0</v>
          </cell>
          <cell r="EX211" t="str">
            <v>F</v>
          </cell>
          <cell r="EY211" t="str">
            <v>Software Group</v>
          </cell>
          <cell r="EZ211">
            <v>1</v>
          </cell>
          <cell r="FA211">
            <v>1</v>
          </cell>
          <cell r="FB211">
            <v>0</v>
          </cell>
          <cell r="FC211">
            <v>0</v>
          </cell>
          <cell r="FD211">
            <v>0</v>
          </cell>
          <cell r="FE211">
            <v>0</v>
          </cell>
          <cell r="FH211">
            <v>0</v>
          </cell>
          <cell r="FI211">
            <v>0</v>
          </cell>
          <cell r="FJ211">
            <v>0</v>
          </cell>
          <cell r="FK211">
            <v>0</v>
          </cell>
          <cell r="FL211">
            <v>0</v>
          </cell>
          <cell r="FM211">
            <v>0</v>
          </cell>
          <cell r="FN211">
            <v>0</v>
          </cell>
          <cell r="FO211">
            <v>0</v>
          </cell>
          <cell r="FP211">
            <v>0</v>
          </cell>
          <cell r="FQ211">
            <v>0</v>
          </cell>
          <cell r="FR211">
            <v>0</v>
          </cell>
          <cell r="FS211">
            <v>0</v>
          </cell>
          <cell r="FT211">
            <v>0</v>
          </cell>
          <cell r="FU211">
            <v>0</v>
          </cell>
        </row>
        <row r="212">
          <cell r="A212" t="str">
            <v>21740</v>
          </cell>
          <cell r="B212" t="str">
            <v>M F C</v>
          </cell>
          <cell r="C212" t="str">
            <v>MFC LIMITED</v>
          </cell>
          <cell r="D212" t="str">
            <v>MFC LIMITED</v>
          </cell>
          <cell r="E212">
            <v>969</v>
          </cell>
          <cell r="F212">
            <v>0</v>
          </cell>
          <cell r="G212">
            <v>969</v>
          </cell>
          <cell r="H212">
            <v>0</v>
          </cell>
          <cell r="I212">
            <v>0</v>
          </cell>
          <cell r="J212">
            <v>0</v>
          </cell>
          <cell r="K212">
            <v>0</v>
          </cell>
          <cell r="L212">
            <v>0</v>
          </cell>
          <cell r="M212">
            <v>0</v>
          </cell>
          <cell r="N212">
            <v>0</v>
          </cell>
          <cell r="O212">
            <v>0</v>
          </cell>
          <cell r="P212">
            <v>0</v>
          </cell>
          <cell r="Q212">
            <v>13</v>
          </cell>
          <cell r="R212">
            <v>0</v>
          </cell>
          <cell r="S212">
            <v>0</v>
          </cell>
          <cell r="T212">
            <v>0</v>
          </cell>
          <cell r="U212">
            <v>0</v>
          </cell>
          <cell r="V212">
            <v>0</v>
          </cell>
          <cell r="W212">
            <v>0</v>
          </cell>
          <cell r="X212">
            <v>19</v>
          </cell>
          <cell r="Y212">
            <v>0</v>
          </cell>
          <cell r="Z212">
            <v>19</v>
          </cell>
          <cell r="AA212">
            <v>0</v>
          </cell>
          <cell r="AB212">
            <v>0</v>
          </cell>
          <cell r="AC212">
            <v>0</v>
          </cell>
          <cell r="AD212">
            <v>1001</v>
          </cell>
          <cell r="AE212">
            <v>3085</v>
          </cell>
          <cell r="AF212">
            <v>343</v>
          </cell>
          <cell r="AG212">
            <v>47</v>
          </cell>
          <cell r="AH212">
            <v>27</v>
          </cell>
          <cell r="AI212">
            <v>0</v>
          </cell>
          <cell r="AJ212">
            <v>0</v>
          </cell>
          <cell r="AK212">
            <v>3502</v>
          </cell>
          <cell r="AL212">
            <v>1894</v>
          </cell>
          <cell r="AM212">
            <v>0</v>
          </cell>
          <cell r="AN212">
            <v>0</v>
          </cell>
          <cell r="AO212">
            <v>0</v>
          </cell>
          <cell r="AP212">
            <v>0</v>
          </cell>
          <cell r="AQ212">
            <v>0</v>
          </cell>
          <cell r="AR212">
            <v>0</v>
          </cell>
          <cell r="AS212">
            <v>0</v>
          </cell>
          <cell r="AT212">
            <v>0</v>
          </cell>
          <cell r="AU212">
            <v>0</v>
          </cell>
          <cell r="AV212">
            <v>0</v>
          </cell>
          <cell r="AW212">
            <v>0</v>
          </cell>
          <cell r="AX212">
            <v>0</v>
          </cell>
          <cell r="AY212">
            <v>5396</v>
          </cell>
          <cell r="AZ212">
            <v>0</v>
          </cell>
          <cell r="BA212">
            <v>6397</v>
          </cell>
          <cell r="BB212">
            <v>0</v>
          </cell>
          <cell r="BC212">
            <v>0</v>
          </cell>
          <cell r="BD212">
            <v>0</v>
          </cell>
          <cell r="BE212">
            <v>0</v>
          </cell>
          <cell r="BF212">
            <v>0</v>
          </cell>
          <cell r="BG212">
            <v>0</v>
          </cell>
          <cell r="BH212">
            <v>0</v>
          </cell>
          <cell r="BI212">
            <v>0</v>
          </cell>
          <cell r="BJ212">
            <v>0</v>
          </cell>
          <cell r="BK212">
            <v>0</v>
          </cell>
          <cell r="BL212">
            <v>0</v>
          </cell>
          <cell r="BM212">
            <v>0</v>
          </cell>
          <cell r="BN212">
            <v>17</v>
          </cell>
          <cell r="BO212">
            <v>17</v>
          </cell>
          <cell r="BP212">
            <v>0</v>
          </cell>
          <cell r="BQ212">
            <v>0</v>
          </cell>
          <cell r="BR212">
            <v>0</v>
          </cell>
          <cell r="BS212">
            <v>0</v>
          </cell>
          <cell r="BT212">
            <v>0</v>
          </cell>
          <cell r="BU212">
            <v>0</v>
          </cell>
          <cell r="BV212">
            <v>0</v>
          </cell>
          <cell r="BW212">
            <v>0</v>
          </cell>
          <cell r="BX212">
            <v>0</v>
          </cell>
          <cell r="BY212">
            <v>0</v>
          </cell>
          <cell r="BZ212">
            <v>0</v>
          </cell>
          <cell r="CA212">
            <v>0</v>
          </cell>
          <cell r="CB212">
            <v>17</v>
          </cell>
          <cell r="CC212">
            <v>0</v>
          </cell>
          <cell r="CD212">
            <v>0</v>
          </cell>
          <cell r="CE212">
            <v>0</v>
          </cell>
          <cell r="CF212">
            <v>114</v>
          </cell>
          <cell r="CG212">
            <v>114</v>
          </cell>
          <cell r="CH212">
            <v>0</v>
          </cell>
          <cell r="CI212">
            <v>0</v>
          </cell>
          <cell r="CJ212">
            <v>0</v>
          </cell>
          <cell r="CK212">
            <v>0</v>
          </cell>
          <cell r="CL212">
            <v>0</v>
          </cell>
          <cell r="CM212">
            <v>0</v>
          </cell>
          <cell r="CN212">
            <v>0</v>
          </cell>
          <cell r="CO212">
            <v>0</v>
          </cell>
          <cell r="CP212">
            <v>0</v>
          </cell>
          <cell r="CQ212">
            <v>114</v>
          </cell>
          <cell r="CR212">
            <v>131</v>
          </cell>
          <cell r="CS212">
            <v>0</v>
          </cell>
          <cell r="CT212">
            <v>6335</v>
          </cell>
          <cell r="CU212">
            <v>0</v>
          </cell>
          <cell r="CV212">
            <v>0</v>
          </cell>
          <cell r="CW212">
            <v>0</v>
          </cell>
          <cell r="CX212">
            <v>0</v>
          </cell>
          <cell r="CY212">
            <v>0</v>
          </cell>
          <cell r="CZ212">
            <v>0</v>
          </cell>
          <cell r="DA212">
            <v>0</v>
          </cell>
          <cell r="DB212">
            <v>0</v>
          </cell>
          <cell r="DC212">
            <v>0</v>
          </cell>
          <cell r="DD212">
            <v>0</v>
          </cell>
          <cell r="DE212">
            <v>-69</v>
          </cell>
          <cell r="DF212">
            <v>-69</v>
          </cell>
          <cell r="DG212">
            <v>0</v>
          </cell>
          <cell r="DH212">
            <v>6266</v>
          </cell>
          <cell r="DI212">
            <v>6397</v>
          </cell>
          <cell r="DJ212">
            <v>0</v>
          </cell>
          <cell r="DK212">
            <v>0</v>
          </cell>
          <cell r="DL212">
            <v>6335</v>
          </cell>
          <cell r="DM212">
            <v>0</v>
          </cell>
          <cell r="DN212">
            <v>0</v>
          </cell>
          <cell r="DO212">
            <v>-69</v>
          </cell>
          <cell r="DP212">
            <v>0</v>
          </cell>
          <cell r="DQ212">
            <v>3085</v>
          </cell>
          <cell r="DR212">
            <v>390</v>
          </cell>
          <cell r="DS212">
            <v>0</v>
          </cell>
          <cell r="DT212">
            <v>27</v>
          </cell>
          <cell r="DU212">
            <v>0</v>
          </cell>
          <cell r="DV212">
            <v>0</v>
          </cell>
          <cell r="DW212">
            <v>1894</v>
          </cell>
          <cell r="DX212">
            <v>0</v>
          </cell>
          <cell r="DY212">
            <v>0</v>
          </cell>
          <cell r="DZ212">
            <v>0</v>
          </cell>
          <cell r="EA212">
            <v>0</v>
          </cell>
          <cell r="EB212">
            <v>0</v>
          </cell>
          <cell r="EC212">
            <v>0</v>
          </cell>
          <cell r="ED212">
            <v>0</v>
          </cell>
          <cell r="EE212">
            <v>0</v>
          </cell>
          <cell r="EF212">
            <v>0</v>
          </cell>
          <cell r="EG212">
            <v>0</v>
          </cell>
          <cell r="EH212">
            <v>0</v>
          </cell>
          <cell r="EI212">
            <v>0</v>
          </cell>
          <cell r="EJ212">
            <v>0</v>
          </cell>
          <cell r="EK212">
            <v>0</v>
          </cell>
          <cell r="EL212">
            <v>0</v>
          </cell>
          <cell r="EM212">
            <v>0</v>
          </cell>
          <cell r="EN212">
            <v>0</v>
          </cell>
          <cell r="EO212">
            <v>0</v>
          </cell>
          <cell r="EP212">
            <v>0</v>
          </cell>
          <cell r="EQ212">
            <v>0</v>
          </cell>
          <cell r="ER212">
            <v>0</v>
          </cell>
          <cell r="ES212">
            <v>0</v>
          </cell>
          <cell r="ET212">
            <v>0</v>
          </cell>
          <cell r="EU212">
            <v>0</v>
          </cell>
          <cell r="EV212">
            <v>0</v>
          </cell>
          <cell r="EW212">
            <v>0</v>
          </cell>
          <cell r="EX212" t="str">
            <v>B</v>
          </cell>
          <cell r="EY212" t="str">
            <v>Transport Systems Group</v>
          </cell>
          <cell r="EZ212">
            <v>1</v>
          </cell>
          <cell r="FA212">
            <v>1</v>
          </cell>
          <cell r="FB212">
            <v>0</v>
          </cell>
          <cell r="FC212">
            <v>0</v>
          </cell>
          <cell r="FD212">
            <v>0</v>
          </cell>
          <cell r="FE212">
            <v>0</v>
          </cell>
          <cell r="FH212">
            <v>0</v>
          </cell>
          <cell r="FI212">
            <v>-111</v>
          </cell>
          <cell r="FJ212">
            <v>-113</v>
          </cell>
          <cell r="FK212">
            <v>-113</v>
          </cell>
          <cell r="FL212">
            <v>-113</v>
          </cell>
          <cell r="FM212">
            <v>0</v>
          </cell>
          <cell r="FN212">
            <v>-111</v>
          </cell>
          <cell r="FO212">
            <v>-113</v>
          </cell>
          <cell r="FP212">
            <v>-131</v>
          </cell>
          <cell r="FQ212">
            <v>-131</v>
          </cell>
          <cell r="FR212">
            <v>0</v>
          </cell>
          <cell r="FS212">
            <v>0</v>
          </cell>
          <cell r="FT212">
            <v>0</v>
          </cell>
          <cell r="FU212">
            <v>0</v>
          </cell>
        </row>
        <row r="213">
          <cell r="A213" t="str">
            <v>21760</v>
          </cell>
          <cell r="B213" t="str">
            <v>F M I S</v>
          </cell>
          <cell r="C213" t="str">
            <v>FUJITSU MICROELECTRONICS ISRAEL LTD.</v>
          </cell>
          <cell r="D213" t="str">
            <v>FUJITSU MICROELECTRONICS ISRAEL LTD.</v>
          </cell>
          <cell r="E213">
            <v>755</v>
          </cell>
          <cell r="F213">
            <v>0</v>
          </cell>
          <cell r="G213">
            <v>755</v>
          </cell>
          <cell r="H213">
            <v>0</v>
          </cell>
          <cell r="I213">
            <v>0</v>
          </cell>
          <cell r="J213">
            <v>0</v>
          </cell>
          <cell r="K213">
            <v>0</v>
          </cell>
          <cell r="L213">
            <v>0</v>
          </cell>
          <cell r="M213">
            <v>0</v>
          </cell>
          <cell r="N213">
            <v>0</v>
          </cell>
          <cell r="O213">
            <v>0</v>
          </cell>
          <cell r="P213">
            <v>0</v>
          </cell>
          <cell r="Q213">
            <v>0</v>
          </cell>
          <cell r="R213">
            <v>0</v>
          </cell>
          <cell r="S213">
            <v>0</v>
          </cell>
          <cell r="T213">
            <v>0</v>
          </cell>
          <cell r="U213">
            <v>17</v>
          </cell>
          <cell r="V213">
            <v>0</v>
          </cell>
          <cell r="W213">
            <v>0</v>
          </cell>
          <cell r="X213">
            <v>0</v>
          </cell>
          <cell r="Y213">
            <v>0</v>
          </cell>
          <cell r="Z213">
            <v>0</v>
          </cell>
          <cell r="AA213">
            <v>0</v>
          </cell>
          <cell r="AB213">
            <v>0</v>
          </cell>
          <cell r="AC213">
            <v>0</v>
          </cell>
          <cell r="AD213">
            <v>772</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772</v>
          </cell>
          <cell r="BB213">
            <v>0</v>
          </cell>
          <cell r="BC213">
            <v>0</v>
          </cell>
          <cell r="BD213">
            <v>0</v>
          </cell>
          <cell r="BE213">
            <v>0</v>
          </cell>
          <cell r="BF213">
            <v>0</v>
          </cell>
          <cell r="BG213">
            <v>1000</v>
          </cell>
          <cell r="BH213">
            <v>1000</v>
          </cell>
          <cell r="BI213">
            <v>0</v>
          </cell>
          <cell r="BJ213">
            <v>0</v>
          </cell>
          <cell r="BK213">
            <v>0</v>
          </cell>
          <cell r="BL213">
            <v>0</v>
          </cell>
          <cell r="BM213">
            <v>0</v>
          </cell>
          <cell r="BN213">
            <v>128</v>
          </cell>
          <cell r="BO213">
            <v>128</v>
          </cell>
          <cell r="BP213">
            <v>0</v>
          </cell>
          <cell r="BQ213">
            <v>0</v>
          </cell>
          <cell r="BR213">
            <v>0</v>
          </cell>
          <cell r="BS213">
            <v>0</v>
          </cell>
          <cell r="BT213">
            <v>0</v>
          </cell>
          <cell r="BU213">
            <v>0</v>
          </cell>
          <cell r="BV213">
            <v>0</v>
          </cell>
          <cell r="BW213">
            <v>0</v>
          </cell>
          <cell r="BX213">
            <v>0</v>
          </cell>
          <cell r="BY213">
            <v>0</v>
          </cell>
          <cell r="BZ213">
            <v>0</v>
          </cell>
          <cell r="CA213">
            <v>0</v>
          </cell>
          <cell r="CB213">
            <v>1128</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R213">
            <v>1128</v>
          </cell>
          <cell r="CS213">
            <v>0</v>
          </cell>
          <cell r="CT213">
            <v>3</v>
          </cell>
          <cell r="CU213">
            <v>3211</v>
          </cell>
          <cell r="CV213">
            <v>0</v>
          </cell>
          <cell r="CW213">
            <v>0</v>
          </cell>
          <cell r="CX213">
            <v>0</v>
          </cell>
          <cell r="CY213">
            <v>0</v>
          </cell>
          <cell r="CZ213">
            <v>0</v>
          </cell>
          <cell r="DA213">
            <v>0</v>
          </cell>
          <cell r="DB213">
            <v>0</v>
          </cell>
          <cell r="DC213">
            <v>0</v>
          </cell>
          <cell r="DD213">
            <v>0</v>
          </cell>
          <cell r="DE213">
            <v>-3570</v>
          </cell>
          <cell r="DF213">
            <v>-3570</v>
          </cell>
          <cell r="DG213">
            <v>0</v>
          </cell>
          <cell r="DH213">
            <v>-356</v>
          </cell>
          <cell r="DI213">
            <v>772</v>
          </cell>
          <cell r="DJ213">
            <v>0</v>
          </cell>
          <cell r="DK213">
            <v>0</v>
          </cell>
          <cell r="DL213">
            <v>3</v>
          </cell>
          <cell r="DM213">
            <v>3211</v>
          </cell>
          <cell r="DN213">
            <v>0</v>
          </cell>
          <cell r="DO213">
            <v>-3570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1000</v>
          </cell>
          <cell r="EJ213">
            <v>0</v>
          </cell>
          <cell r="EK213">
            <v>0</v>
          </cell>
          <cell r="EL213">
            <v>0</v>
          </cell>
          <cell r="EM213">
            <v>0</v>
          </cell>
          <cell r="EN213">
            <v>0</v>
          </cell>
          <cell r="EO213">
            <v>0</v>
          </cell>
          <cell r="EP213">
            <v>0</v>
          </cell>
          <cell r="EQ213">
            <v>0</v>
          </cell>
          <cell r="ER213">
            <v>0</v>
          </cell>
          <cell r="ES213">
            <v>0</v>
          </cell>
          <cell r="ET213">
            <v>0</v>
          </cell>
          <cell r="EU213">
            <v>0</v>
          </cell>
          <cell r="EV213">
            <v>0</v>
          </cell>
          <cell r="EW213">
            <v>0</v>
          </cell>
          <cell r="EX213" t="str">
            <v>P</v>
          </cell>
          <cell r="EY213" t="str">
            <v>Electronic Devices Group</v>
          </cell>
          <cell r="EZ213">
            <v>1</v>
          </cell>
          <cell r="FA213">
            <v>1</v>
          </cell>
          <cell r="FB213">
            <v>0</v>
          </cell>
          <cell r="FC213">
            <v>0</v>
          </cell>
          <cell r="FD213">
            <v>0</v>
          </cell>
          <cell r="FE213">
            <v>0</v>
          </cell>
          <cell r="FH213">
            <v>0</v>
          </cell>
          <cell r="FI213">
            <v>0</v>
          </cell>
          <cell r="FJ213">
            <v>0</v>
          </cell>
          <cell r="FK213">
            <v>1000</v>
          </cell>
          <cell r="FL213">
            <v>1000</v>
          </cell>
          <cell r="FM213">
            <v>0</v>
          </cell>
          <cell r="FN213">
            <v>0</v>
          </cell>
          <cell r="FO213">
            <v>0</v>
          </cell>
          <cell r="FP213">
            <v>0</v>
          </cell>
          <cell r="FQ213">
            <v>0</v>
          </cell>
          <cell r="FR213">
            <v>0</v>
          </cell>
          <cell r="FS213">
            <v>0</v>
          </cell>
          <cell r="FT213">
            <v>0</v>
          </cell>
          <cell r="FU213">
            <v>0</v>
          </cell>
        </row>
        <row r="214">
          <cell r="A214" t="str">
            <v>21820</v>
          </cell>
          <cell r="B214" t="str">
            <v>ＦＶＬ</v>
          </cell>
          <cell r="C214" t="str">
            <v>FUJITSU VIETNAM LIMITED</v>
          </cell>
          <cell r="D214" t="str">
            <v>FUJITSU VIETNAM LTD.</v>
          </cell>
          <cell r="E214">
            <v>5325</v>
          </cell>
          <cell r="F214">
            <v>0</v>
          </cell>
          <cell r="G214">
            <v>5325</v>
          </cell>
          <cell r="H214">
            <v>0</v>
          </cell>
          <cell r="I214">
            <v>0</v>
          </cell>
          <cell r="J214">
            <v>5622</v>
          </cell>
          <cell r="K214">
            <v>0</v>
          </cell>
          <cell r="L214">
            <v>0</v>
          </cell>
          <cell r="M214">
            <v>0</v>
          </cell>
          <cell r="N214">
            <v>0</v>
          </cell>
          <cell r="O214">
            <v>0</v>
          </cell>
          <cell r="P214">
            <v>0</v>
          </cell>
          <cell r="Q214">
            <v>194</v>
          </cell>
          <cell r="R214">
            <v>0</v>
          </cell>
          <cell r="S214">
            <v>2195</v>
          </cell>
          <cell r="T214">
            <v>2195</v>
          </cell>
          <cell r="U214">
            <v>12</v>
          </cell>
          <cell r="V214">
            <v>0</v>
          </cell>
          <cell r="W214">
            <v>0</v>
          </cell>
          <cell r="X214">
            <v>0</v>
          </cell>
          <cell r="Y214">
            <v>4</v>
          </cell>
          <cell r="Z214">
            <v>4</v>
          </cell>
          <cell r="AA214">
            <v>0</v>
          </cell>
          <cell r="AB214">
            <v>0</v>
          </cell>
          <cell r="AC214">
            <v>0</v>
          </cell>
          <cell r="AD214">
            <v>13352</v>
          </cell>
          <cell r="AE214">
            <v>0</v>
          </cell>
          <cell r="AF214">
            <v>0</v>
          </cell>
          <cell r="AG214">
            <v>0</v>
          </cell>
          <cell r="AH214">
            <v>1580</v>
          </cell>
          <cell r="AI214">
            <v>0</v>
          </cell>
          <cell r="AJ214">
            <v>0</v>
          </cell>
          <cell r="AK214">
            <v>1580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1580</v>
          </cell>
          <cell r="AZ214">
            <v>0</v>
          </cell>
          <cell r="BA214">
            <v>14932</v>
          </cell>
          <cell r="BB214">
            <v>0</v>
          </cell>
          <cell r="BC214">
            <v>4858</v>
          </cell>
          <cell r="BD214">
            <v>0</v>
          </cell>
          <cell r="BE214">
            <v>4858</v>
          </cell>
          <cell r="BF214">
            <v>0</v>
          </cell>
          <cell r="BG214">
            <v>0</v>
          </cell>
          <cell r="BH214">
            <v>0</v>
          </cell>
          <cell r="BI214">
            <v>0</v>
          </cell>
          <cell r="BJ214">
            <v>0</v>
          </cell>
          <cell r="BK214">
            <v>0</v>
          </cell>
          <cell r="BL214">
            <v>0</v>
          </cell>
          <cell r="BM214">
            <v>0</v>
          </cell>
          <cell r="BN214">
            <v>2621</v>
          </cell>
          <cell r="BO214">
            <v>2621</v>
          </cell>
          <cell r="BP214">
            <v>0</v>
          </cell>
          <cell r="BQ214">
            <v>0</v>
          </cell>
          <cell r="BR214">
            <v>0</v>
          </cell>
          <cell r="BS214">
            <v>0</v>
          </cell>
          <cell r="BT214">
            <v>0</v>
          </cell>
          <cell r="BU214">
            <v>0</v>
          </cell>
          <cell r="BV214">
            <v>0</v>
          </cell>
          <cell r="BW214">
            <v>0</v>
          </cell>
          <cell r="BX214">
            <v>0</v>
          </cell>
          <cell r="BY214">
            <v>0</v>
          </cell>
          <cell r="BZ214">
            <v>0</v>
          </cell>
          <cell r="CA214">
            <v>0</v>
          </cell>
          <cell r="CB214">
            <v>7479</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7479</v>
          </cell>
          <cell r="CS214">
            <v>0</v>
          </cell>
          <cell r="CT214">
            <v>5558</v>
          </cell>
          <cell r="CU214">
            <v>4168</v>
          </cell>
          <cell r="CV214">
            <v>0</v>
          </cell>
          <cell r="CW214">
            <v>0</v>
          </cell>
          <cell r="CX214">
            <v>0</v>
          </cell>
          <cell r="CY214">
            <v>0</v>
          </cell>
          <cell r="CZ214">
            <v>0</v>
          </cell>
          <cell r="DA214">
            <v>0</v>
          </cell>
          <cell r="DB214">
            <v>0</v>
          </cell>
          <cell r="DC214">
            <v>0</v>
          </cell>
          <cell r="DD214">
            <v>0</v>
          </cell>
          <cell r="DE214">
            <v>-2273</v>
          </cell>
          <cell r="DF214">
            <v>-2273</v>
          </cell>
          <cell r="DG214">
            <v>0</v>
          </cell>
          <cell r="DH214">
            <v>7453</v>
          </cell>
          <cell r="DI214">
            <v>14932</v>
          </cell>
          <cell r="DJ214">
            <v>0</v>
          </cell>
          <cell r="DK214">
            <v>0</v>
          </cell>
          <cell r="DL214">
            <v>5558</v>
          </cell>
          <cell r="DM214">
            <v>4168</v>
          </cell>
          <cell r="DN214">
            <v>0</v>
          </cell>
          <cell r="DO214">
            <v>-2273</v>
          </cell>
          <cell r="DP214">
            <v>0</v>
          </cell>
          <cell r="DQ214">
            <v>0</v>
          </cell>
          <cell r="DR214">
            <v>0</v>
          </cell>
          <cell r="DS214">
            <v>0</v>
          </cell>
          <cell r="DT214">
            <v>1580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v>0</v>
          </cell>
          <cell r="EK214">
            <v>0</v>
          </cell>
          <cell r="EL214">
            <v>0</v>
          </cell>
          <cell r="EM214">
            <v>0</v>
          </cell>
          <cell r="EN214">
            <v>0</v>
          </cell>
          <cell r="EO214">
            <v>0</v>
          </cell>
          <cell r="EP214">
            <v>0</v>
          </cell>
          <cell r="EQ214">
            <v>0</v>
          </cell>
          <cell r="ER214">
            <v>0</v>
          </cell>
          <cell r="ES214">
            <v>0</v>
          </cell>
          <cell r="ET214">
            <v>0</v>
          </cell>
          <cell r="EU214">
            <v>0</v>
          </cell>
          <cell r="EV214">
            <v>0</v>
          </cell>
          <cell r="EW214">
            <v>0</v>
          </cell>
          <cell r="EX214" t="str">
            <v>T</v>
          </cell>
          <cell r="EY214" t="str">
            <v>Sales</v>
          </cell>
          <cell r="EZ214">
            <v>1</v>
          </cell>
          <cell r="FA214">
            <v>1</v>
          </cell>
          <cell r="FB214">
            <v>0</v>
          </cell>
          <cell r="FC214">
            <v>0</v>
          </cell>
          <cell r="FD214">
            <v>0</v>
          </cell>
          <cell r="FE214">
            <v>0</v>
          </cell>
          <cell r="FH214">
            <v>8080</v>
          </cell>
          <cell r="FI214">
            <v>-1896</v>
          </cell>
          <cell r="FJ214">
            <v>-1896</v>
          </cell>
          <cell r="FK214">
            <v>-1896</v>
          </cell>
          <cell r="FL214">
            <v>-1896</v>
          </cell>
          <cell r="FM214">
            <v>11873</v>
          </cell>
          <cell r="FN214">
            <v>1924</v>
          </cell>
          <cell r="FO214">
            <v>1924</v>
          </cell>
          <cell r="FP214">
            <v>1924</v>
          </cell>
          <cell r="FQ214">
            <v>1924</v>
          </cell>
          <cell r="FR214">
            <v>6323</v>
          </cell>
          <cell r="FS214">
            <v>1757</v>
          </cell>
          <cell r="FT214">
            <v>8616</v>
          </cell>
          <cell r="FU214">
            <v>3257</v>
          </cell>
        </row>
        <row r="215">
          <cell r="A215" t="str">
            <v>22000</v>
          </cell>
          <cell r="B215" t="str">
            <v>FTXS</v>
          </cell>
          <cell r="C215" t="str">
            <v>FUJITSU TRANSACTION SOLUTIONS　INC.</v>
          </cell>
          <cell r="D215" t="str">
            <v>FUJITSU TRANSACTION SOLUTIONS　INC.</v>
          </cell>
          <cell r="E215">
            <v>5512</v>
          </cell>
          <cell r="F215">
            <v>719</v>
          </cell>
          <cell r="G215">
            <v>6231</v>
          </cell>
          <cell r="H215">
            <v>0</v>
          </cell>
          <cell r="I215">
            <v>0</v>
          </cell>
          <cell r="J215">
            <v>47236</v>
          </cell>
          <cell r="K215">
            <v>-10257</v>
          </cell>
          <cell r="L215">
            <v>0</v>
          </cell>
          <cell r="M215">
            <v>0</v>
          </cell>
          <cell r="N215">
            <v>0</v>
          </cell>
          <cell r="O215">
            <v>0</v>
          </cell>
          <cell r="P215">
            <v>0</v>
          </cell>
          <cell r="Q215">
            <v>0</v>
          </cell>
          <cell r="R215">
            <v>0</v>
          </cell>
          <cell r="S215">
            <v>5681</v>
          </cell>
          <cell r="T215">
            <v>5681</v>
          </cell>
          <cell r="U215">
            <v>0</v>
          </cell>
          <cell r="V215">
            <v>28043</v>
          </cell>
          <cell r="W215">
            <v>0</v>
          </cell>
          <cell r="X215">
            <v>0</v>
          </cell>
          <cell r="Y215">
            <v>14345</v>
          </cell>
          <cell r="Z215">
            <v>42388</v>
          </cell>
          <cell r="AA215">
            <v>0</v>
          </cell>
          <cell r="AB215">
            <v>0</v>
          </cell>
          <cell r="AC215">
            <v>0</v>
          </cell>
          <cell r="AD215">
            <v>91279</v>
          </cell>
          <cell r="AE215">
            <v>788</v>
          </cell>
          <cell r="AF215">
            <v>2811</v>
          </cell>
          <cell r="AG215">
            <v>0</v>
          </cell>
          <cell r="AH215">
            <v>11</v>
          </cell>
          <cell r="AI215">
            <v>0</v>
          </cell>
          <cell r="AJ215">
            <v>0</v>
          </cell>
          <cell r="AK215">
            <v>3610</v>
          </cell>
          <cell r="AL215">
            <v>1008</v>
          </cell>
          <cell r="AM215">
            <v>0</v>
          </cell>
          <cell r="AN215">
            <v>2717</v>
          </cell>
          <cell r="AO215">
            <v>0</v>
          </cell>
          <cell r="AP215">
            <v>0</v>
          </cell>
          <cell r="AQ215">
            <v>0</v>
          </cell>
          <cell r="AR215">
            <v>0</v>
          </cell>
          <cell r="AS215">
            <v>0</v>
          </cell>
          <cell r="AT215">
            <v>0</v>
          </cell>
          <cell r="AU215">
            <v>0</v>
          </cell>
          <cell r="AV215">
            <v>0</v>
          </cell>
          <cell r="AW215">
            <v>0</v>
          </cell>
          <cell r="AX215">
            <v>2717</v>
          </cell>
          <cell r="AY215">
            <v>7335</v>
          </cell>
          <cell r="AZ215">
            <v>0</v>
          </cell>
          <cell r="BA215">
            <v>98614</v>
          </cell>
          <cell r="BB215">
            <v>0</v>
          </cell>
          <cell r="BC215">
            <v>20468</v>
          </cell>
          <cell r="BD215">
            <v>0</v>
          </cell>
          <cell r="BE215">
            <v>20468</v>
          </cell>
          <cell r="BF215">
            <v>0</v>
          </cell>
          <cell r="BG215">
            <v>32000</v>
          </cell>
          <cell r="BH215">
            <v>32000</v>
          </cell>
          <cell r="BI215">
            <v>0</v>
          </cell>
          <cell r="BJ215">
            <v>0</v>
          </cell>
          <cell r="BK215">
            <v>0</v>
          </cell>
          <cell r="BL215">
            <v>0</v>
          </cell>
          <cell r="BM215">
            <v>0</v>
          </cell>
          <cell r="BN215">
            <v>23611</v>
          </cell>
          <cell r="BO215">
            <v>23611</v>
          </cell>
          <cell r="BP215">
            <v>0</v>
          </cell>
          <cell r="BQ215">
            <v>0</v>
          </cell>
          <cell r="BR215">
            <v>0</v>
          </cell>
          <cell r="BS215">
            <v>23204</v>
          </cell>
          <cell r="BT215">
            <v>0</v>
          </cell>
          <cell r="BU215">
            <v>0</v>
          </cell>
          <cell r="BV215">
            <v>0</v>
          </cell>
          <cell r="BW215">
            <v>0</v>
          </cell>
          <cell r="BX215">
            <v>0</v>
          </cell>
          <cell r="BY215">
            <v>0</v>
          </cell>
          <cell r="BZ215">
            <v>0</v>
          </cell>
          <cell r="CA215">
            <v>0</v>
          </cell>
          <cell r="CB215">
            <v>99283</v>
          </cell>
          <cell r="CC215">
            <v>0</v>
          </cell>
          <cell r="CD215">
            <v>0</v>
          </cell>
          <cell r="CE215">
            <v>0</v>
          </cell>
          <cell r="CF215">
            <v>4984</v>
          </cell>
          <cell r="CG215">
            <v>4984</v>
          </cell>
          <cell r="CH215">
            <v>0</v>
          </cell>
          <cell r="CI215">
            <v>0</v>
          </cell>
          <cell r="CJ215">
            <v>0</v>
          </cell>
          <cell r="CK215">
            <v>0</v>
          </cell>
          <cell r="CL215">
            <v>0</v>
          </cell>
          <cell r="CM215">
            <v>0</v>
          </cell>
          <cell r="CN215">
            <v>0</v>
          </cell>
          <cell r="CO215">
            <v>0</v>
          </cell>
          <cell r="CP215">
            <v>0</v>
          </cell>
          <cell r="CQ215">
            <v>4984</v>
          </cell>
          <cell r="CR215">
            <v>104267</v>
          </cell>
          <cell r="CS215">
            <v>0</v>
          </cell>
          <cell r="CT215">
            <v>199985</v>
          </cell>
          <cell r="CU215">
            <v>0</v>
          </cell>
          <cell r="CV215">
            <v>0</v>
          </cell>
          <cell r="CW215">
            <v>0</v>
          </cell>
          <cell r="CX215">
            <v>0</v>
          </cell>
          <cell r="CY215">
            <v>0</v>
          </cell>
          <cell r="CZ215">
            <v>0</v>
          </cell>
          <cell r="DA215">
            <v>0</v>
          </cell>
          <cell r="DB215">
            <v>0</v>
          </cell>
          <cell r="DC215">
            <v>0</v>
          </cell>
          <cell r="DD215">
            <v>0</v>
          </cell>
          <cell r="DE215">
            <v>-205638</v>
          </cell>
          <cell r="DF215">
            <v>-205638</v>
          </cell>
          <cell r="DG215">
            <v>0</v>
          </cell>
          <cell r="DH215">
            <v>-5653</v>
          </cell>
          <cell r="DI215">
            <v>98614</v>
          </cell>
          <cell r="DJ215">
            <v>0</v>
          </cell>
          <cell r="DK215">
            <v>0</v>
          </cell>
          <cell r="DL215">
            <v>199985</v>
          </cell>
          <cell r="DM215">
            <v>0</v>
          </cell>
          <cell r="DN215">
            <v>0</v>
          </cell>
          <cell r="DO215">
            <v>-205638</v>
          </cell>
          <cell r="DP215">
            <v>0</v>
          </cell>
          <cell r="DQ215">
            <v>788</v>
          </cell>
          <cell r="DR215">
            <v>2811</v>
          </cell>
          <cell r="DS215">
            <v>11</v>
          </cell>
          <cell r="DT215">
            <v>0</v>
          </cell>
          <cell r="DU215">
            <v>0</v>
          </cell>
          <cell r="DV215">
            <v>1008</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v>32000</v>
          </cell>
          <cell r="EK215">
            <v>0</v>
          </cell>
          <cell r="EL215">
            <v>0</v>
          </cell>
          <cell r="EM215">
            <v>0</v>
          </cell>
          <cell r="EN215">
            <v>0</v>
          </cell>
          <cell r="EO215">
            <v>0</v>
          </cell>
          <cell r="EP215">
            <v>0</v>
          </cell>
          <cell r="EQ215">
            <v>0</v>
          </cell>
          <cell r="ER215">
            <v>0</v>
          </cell>
          <cell r="ES215">
            <v>0</v>
          </cell>
          <cell r="ET215">
            <v>0</v>
          </cell>
          <cell r="EU215">
            <v>2717</v>
          </cell>
          <cell r="EV215">
            <v>0</v>
          </cell>
          <cell r="EW215">
            <v>0</v>
          </cell>
          <cell r="EX215" t="str">
            <v>O</v>
          </cell>
          <cell r="EY215" t="str">
            <v>Consumer Transaction Systems Group</v>
          </cell>
          <cell r="EZ215">
            <v>1</v>
          </cell>
          <cell r="FA215">
            <v>1</v>
          </cell>
          <cell r="FB215">
            <v>0</v>
          </cell>
          <cell r="FC215">
            <v>0</v>
          </cell>
          <cell r="FD215">
            <v>0</v>
          </cell>
          <cell r="FE215">
            <v>4</v>
          </cell>
          <cell r="FH215">
            <v>46430</v>
          </cell>
          <cell r="FI215">
            <v>-7588</v>
          </cell>
          <cell r="FJ215">
            <v>-8250</v>
          </cell>
          <cell r="FK215">
            <v>-8518</v>
          </cell>
          <cell r="FL215">
            <v>-8918</v>
          </cell>
          <cell r="FM215">
            <v>60383</v>
          </cell>
          <cell r="FN215">
            <v>-1905</v>
          </cell>
          <cell r="FO215">
            <v>-2571</v>
          </cell>
          <cell r="FP215">
            <v>-2839</v>
          </cell>
          <cell r="FQ215">
            <v>-3339</v>
          </cell>
          <cell r="FR215">
            <v>46430</v>
          </cell>
          <cell r="FS215">
            <v>0</v>
          </cell>
          <cell r="FT215">
            <v>60383</v>
          </cell>
          <cell r="FU215">
            <v>0</v>
          </cell>
        </row>
        <row r="216">
          <cell r="A216" t="str">
            <v>22050</v>
          </cell>
          <cell r="B216" t="str">
            <v>F S E</v>
          </cell>
          <cell r="C216" t="str">
            <v>FUJITSU SYSTEMS (EUROPE) LTD</v>
          </cell>
          <cell r="D216" t="str">
            <v>FUJITSU SYSTEMS (EUROPE) LTD</v>
          </cell>
          <cell r="E216">
            <v>4676</v>
          </cell>
          <cell r="F216">
            <v>0</v>
          </cell>
          <cell r="G216">
            <v>4676</v>
          </cell>
          <cell r="H216">
            <v>0</v>
          </cell>
          <cell r="I216">
            <v>0</v>
          </cell>
          <cell r="J216">
            <v>5441</v>
          </cell>
          <cell r="K216">
            <v>-489</v>
          </cell>
          <cell r="L216">
            <v>0</v>
          </cell>
          <cell r="M216">
            <v>0</v>
          </cell>
          <cell r="N216">
            <v>0</v>
          </cell>
          <cell r="O216">
            <v>0</v>
          </cell>
          <cell r="P216">
            <v>0</v>
          </cell>
          <cell r="Q216">
            <v>0</v>
          </cell>
          <cell r="R216">
            <v>0</v>
          </cell>
          <cell r="S216">
            <v>262</v>
          </cell>
          <cell r="T216">
            <v>262</v>
          </cell>
          <cell r="U216">
            <v>-40</v>
          </cell>
          <cell r="V216">
            <v>0</v>
          </cell>
          <cell r="W216">
            <v>149</v>
          </cell>
          <cell r="X216">
            <v>0</v>
          </cell>
          <cell r="Y216">
            <v>155</v>
          </cell>
          <cell r="Z216">
            <v>304</v>
          </cell>
          <cell r="AA216">
            <v>0</v>
          </cell>
          <cell r="AB216">
            <v>0</v>
          </cell>
          <cell r="AC216">
            <v>0</v>
          </cell>
          <cell r="AD216">
            <v>10154</v>
          </cell>
          <cell r="AE216">
            <v>0</v>
          </cell>
          <cell r="AF216">
            <v>509</v>
          </cell>
          <cell r="AG216">
            <v>0</v>
          </cell>
          <cell r="AH216">
            <v>0</v>
          </cell>
          <cell r="AI216">
            <v>0</v>
          </cell>
          <cell r="AJ216">
            <v>0</v>
          </cell>
          <cell r="AK216">
            <v>509</v>
          </cell>
          <cell r="AL216">
            <v>216</v>
          </cell>
          <cell r="AM216">
            <v>0</v>
          </cell>
          <cell r="AN216">
            <v>0</v>
          </cell>
          <cell r="AO216">
            <v>0</v>
          </cell>
          <cell r="AP216">
            <v>0</v>
          </cell>
          <cell r="AQ216">
            <v>0</v>
          </cell>
          <cell r="AR216">
            <v>0</v>
          </cell>
          <cell r="AS216">
            <v>0</v>
          </cell>
          <cell r="AT216">
            <v>0</v>
          </cell>
          <cell r="AU216">
            <v>0</v>
          </cell>
          <cell r="AV216">
            <v>0</v>
          </cell>
          <cell r="AW216">
            <v>0</v>
          </cell>
          <cell r="AX216">
            <v>0</v>
          </cell>
          <cell r="AY216">
            <v>725</v>
          </cell>
          <cell r="AZ216">
            <v>0</v>
          </cell>
          <cell r="BA216">
            <v>10879</v>
          </cell>
          <cell r="BB216">
            <v>0</v>
          </cell>
          <cell r="BC216">
            <v>553</v>
          </cell>
          <cell r="BD216">
            <v>0</v>
          </cell>
          <cell r="BE216">
            <v>553</v>
          </cell>
          <cell r="BF216">
            <v>0</v>
          </cell>
          <cell r="BG216">
            <v>0</v>
          </cell>
          <cell r="BH216">
            <v>0</v>
          </cell>
          <cell r="BI216">
            <v>0</v>
          </cell>
          <cell r="BJ216">
            <v>0</v>
          </cell>
          <cell r="BK216">
            <v>0</v>
          </cell>
          <cell r="BL216">
            <v>0</v>
          </cell>
          <cell r="BM216">
            <v>0</v>
          </cell>
          <cell r="BN216">
            <v>1080</v>
          </cell>
          <cell r="BO216">
            <v>1080</v>
          </cell>
          <cell r="BP216">
            <v>0</v>
          </cell>
          <cell r="BQ216">
            <v>0</v>
          </cell>
          <cell r="BR216">
            <v>0</v>
          </cell>
          <cell r="BS216">
            <v>0</v>
          </cell>
          <cell r="BT216">
            <v>0</v>
          </cell>
          <cell r="BU216">
            <v>0</v>
          </cell>
          <cell r="BV216">
            <v>0</v>
          </cell>
          <cell r="BW216">
            <v>0</v>
          </cell>
          <cell r="BX216">
            <v>100</v>
          </cell>
          <cell r="BY216">
            <v>0</v>
          </cell>
          <cell r="BZ216">
            <v>0</v>
          </cell>
          <cell r="CA216">
            <v>0</v>
          </cell>
          <cell r="CB216">
            <v>1733</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cell r="CQ216">
            <v>0</v>
          </cell>
          <cell r="CR216">
            <v>1733</v>
          </cell>
          <cell r="CS216">
            <v>0</v>
          </cell>
          <cell r="CT216">
            <v>2000</v>
          </cell>
          <cell r="CU216">
            <v>2000</v>
          </cell>
          <cell r="CV216">
            <v>0</v>
          </cell>
          <cell r="CW216">
            <v>0</v>
          </cell>
          <cell r="CX216">
            <v>0</v>
          </cell>
          <cell r="CY216">
            <v>0</v>
          </cell>
          <cell r="CZ216">
            <v>0</v>
          </cell>
          <cell r="DA216">
            <v>0</v>
          </cell>
          <cell r="DB216">
            <v>0</v>
          </cell>
          <cell r="DC216">
            <v>0</v>
          </cell>
          <cell r="DD216">
            <v>0</v>
          </cell>
          <cell r="DE216">
            <v>5146</v>
          </cell>
          <cell r="DF216">
            <v>5146</v>
          </cell>
          <cell r="DG216">
            <v>0</v>
          </cell>
          <cell r="DH216">
            <v>9146</v>
          </cell>
          <cell r="DI216">
            <v>10879</v>
          </cell>
          <cell r="DJ216">
            <v>0</v>
          </cell>
          <cell r="DK216">
            <v>0</v>
          </cell>
          <cell r="DL216">
            <v>2000</v>
          </cell>
          <cell r="DM216">
            <v>2000</v>
          </cell>
          <cell r="DN216">
            <v>0</v>
          </cell>
          <cell r="DO216">
            <v>5146.3369839000025</v>
          </cell>
          <cell r="DP216">
            <v>0</v>
          </cell>
          <cell r="DQ216">
            <v>0</v>
          </cell>
          <cell r="DR216">
            <v>509.26000399999998</v>
          </cell>
          <cell r="DS216">
            <v>0</v>
          </cell>
          <cell r="DT216">
            <v>0</v>
          </cell>
          <cell r="DU216">
            <v>0</v>
          </cell>
          <cell r="DV216">
            <v>0</v>
          </cell>
          <cell r="DW216">
            <v>0</v>
          </cell>
          <cell r="DX216">
            <v>0</v>
          </cell>
          <cell r="DY216">
            <v>0</v>
          </cell>
          <cell r="DZ216">
            <v>0</v>
          </cell>
          <cell r="EA216">
            <v>0</v>
          </cell>
          <cell r="EB216">
            <v>0</v>
          </cell>
          <cell r="EC216">
            <v>0</v>
          </cell>
          <cell r="ED216">
            <v>0</v>
          </cell>
          <cell r="EE216">
            <v>0</v>
          </cell>
          <cell r="EF216">
            <v>0</v>
          </cell>
          <cell r="EG216">
            <v>0</v>
          </cell>
          <cell r="EH216">
            <v>0</v>
          </cell>
          <cell r="EI216">
            <v>0</v>
          </cell>
          <cell r="EJ216">
            <v>0</v>
          </cell>
          <cell r="EK216">
            <v>0</v>
          </cell>
          <cell r="EL216">
            <v>0</v>
          </cell>
          <cell r="EM216">
            <v>0</v>
          </cell>
          <cell r="EN216">
            <v>0</v>
          </cell>
          <cell r="EO216">
            <v>0</v>
          </cell>
          <cell r="EP216">
            <v>0</v>
          </cell>
          <cell r="EQ216">
            <v>0</v>
          </cell>
          <cell r="ER216">
            <v>0</v>
          </cell>
          <cell r="ES216">
            <v>0</v>
          </cell>
          <cell r="ET216">
            <v>0</v>
          </cell>
          <cell r="EU216">
            <v>0</v>
          </cell>
          <cell r="EV216">
            <v>0</v>
          </cell>
          <cell r="EW216">
            <v>0</v>
          </cell>
          <cell r="EX216" t="str">
            <v>T</v>
          </cell>
          <cell r="EY216" t="str">
            <v>Sales</v>
          </cell>
          <cell r="EZ216">
            <v>1</v>
          </cell>
          <cell r="FA216">
            <v>1</v>
          </cell>
          <cell r="FB216">
            <v>0</v>
          </cell>
          <cell r="FC216">
            <v>2000</v>
          </cell>
          <cell r="FD216">
            <v>2000</v>
          </cell>
          <cell r="FE216">
            <v>0</v>
          </cell>
          <cell r="FH216">
            <v>1274</v>
          </cell>
          <cell r="FI216">
            <v>13</v>
          </cell>
          <cell r="FJ216">
            <v>48</v>
          </cell>
          <cell r="FK216">
            <v>48</v>
          </cell>
          <cell r="FL216">
            <v>48</v>
          </cell>
          <cell r="FM216">
            <v>1362</v>
          </cell>
          <cell r="FN216">
            <v>49</v>
          </cell>
          <cell r="FO216">
            <v>84</v>
          </cell>
          <cell r="FP216">
            <v>84</v>
          </cell>
          <cell r="FQ216">
            <v>84</v>
          </cell>
          <cell r="FR216">
            <v>727</v>
          </cell>
          <cell r="FS216">
            <v>547</v>
          </cell>
          <cell r="FT216">
            <v>694</v>
          </cell>
          <cell r="FU216">
            <v>668</v>
          </cell>
        </row>
        <row r="217">
          <cell r="A217" t="str">
            <v>22060</v>
          </cell>
          <cell r="B217" t="str">
            <v>FNEL</v>
          </cell>
          <cell r="C217" t="str">
            <v>FUJITSU NETWORKS EUROPE LTD.</v>
          </cell>
          <cell r="D217" t="str">
            <v>FUJITSU NETWORKS EUROPE LTD.</v>
          </cell>
          <cell r="E217">
            <v>1275</v>
          </cell>
          <cell r="F217">
            <v>0</v>
          </cell>
          <cell r="G217">
            <v>1275</v>
          </cell>
          <cell r="H217">
            <v>0</v>
          </cell>
          <cell r="I217">
            <v>0</v>
          </cell>
          <cell r="J217">
            <v>1908</v>
          </cell>
          <cell r="K217">
            <v>0</v>
          </cell>
          <cell r="L217">
            <v>0</v>
          </cell>
          <cell r="M217">
            <v>0</v>
          </cell>
          <cell r="N217">
            <v>0</v>
          </cell>
          <cell r="O217">
            <v>0</v>
          </cell>
          <cell r="P217">
            <v>0</v>
          </cell>
          <cell r="Q217">
            <v>70</v>
          </cell>
          <cell r="R217">
            <v>0</v>
          </cell>
          <cell r="S217">
            <v>409</v>
          </cell>
          <cell r="T217">
            <v>409</v>
          </cell>
          <cell r="U217">
            <v>0</v>
          </cell>
          <cell r="V217">
            <v>137</v>
          </cell>
          <cell r="W217">
            <v>0</v>
          </cell>
          <cell r="X217">
            <v>0</v>
          </cell>
          <cell r="Y217">
            <v>0</v>
          </cell>
          <cell r="Z217">
            <v>137</v>
          </cell>
          <cell r="AA217">
            <v>0</v>
          </cell>
          <cell r="AB217">
            <v>0</v>
          </cell>
          <cell r="AC217">
            <v>0</v>
          </cell>
          <cell r="AD217">
            <v>3799</v>
          </cell>
          <cell r="AE217">
            <v>0</v>
          </cell>
          <cell r="AF217">
            <v>556</v>
          </cell>
          <cell r="AG217">
            <v>0</v>
          </cell>
          <cell r="AH217">
            <v>69</v>
          </cell>
          <cell r="AI217">
            <v>0</v>
          </cell>
          <cell r="AJ217">
            <v>134</v>
          </cell>
          <cell r="AK217">
            <v>759</v>
          </cell>
          <cell r="AL217">
            <v>89</v>
          </cell>
          <cell r="AM217">
            <v>0</v>
          </cell>
          <cell r="AN217">
            <v>0</v>
          </cell>
          <cell r="AO217">
            <v>0</v>
          </cell>
          <cell r="AP217">
            <v>0</v>
          </cell>
          <cell r="AQ217">
            <v>0</v>
          </cell>
          <cell r="AR217">
            <v>0</v>
          </cell>
          <cell r="AS217">
            <v>0</v>
          </cell>
          <cell r="AT217">
            <v>0</v>
          </cell>
          <cell r="AU217">
            <v>0</v>
          </cell>
          <cell r="AV217">
            <v>0</v>
          </cell>
          <cell r="AW217">
            <v>0</v>
          </cell>
          <cell r="AX217">
            <v>0</v>
          </cell>
          <cell r="AY217">
            <v>848</v>
          </cell>
          <cell r="AZ217">
            <v>0</v>
          </cell>
          <cell r="BA217">
            <v>4647</v>
          </cell>
          <cell r="BB217">
            <v>0</v>
          </cell>
          <cell r="BC217">
            <v>352</v>
          </cell>
          <cell r="BD217">
            <v>0</v>
          </cell>
          <cell r="BE217">
            <v>352</v>
          </cell>
          <cell r="BF217">
            <v>0</v>
          </cell>
          <cell r="BG217">
            <v>0</v>
          </cell>
          <cell r="BH217">
            <v>0</v>
          </cell>
          <cell r="BI217">
            <v>0</v>
          </cell>
          <cell r="BJ217">
            <v>0</v>
          </cell>
          <cell r="BK217">
            <v>0</v>
          </cell>
          <cell r="BL217">
            <v>0</v>
          </cell>
          <cell r="BM217">
            <v>0</v>
          </cell>
          <cell r="BN217">
            <v>573</v>
          </cell>
          <cell r="BO217">
            <v>573</v>
          </cell>
          <cell r="BP217">
            <v>0</v>
          </cell>
          <cell r="BQ217">
            <v>95</v>
          </cell>
          <cell r="BR217">
            <v>0</v>
          </cell>
          <cell r="BS217">
            <v>0</v>
          </cell>
          <cell r="BT217">
            <v>0</v>
          </cell>
          <cell r="BU217">
            <v>0</v>
          </cell>
          <cell r="BV217">
            <v>0</v>
          </cell>
          <cell r="BW217">
            <v>0</v>
          </cell>
          <cell r="BX217">
            <v>345</v>
          </cell>
          <cell r="BY217">
            <v>0</v>
          </cell>
          <cell r="BZ217">
            <v>0</v>
          </cell>
          <cell r="CA217">
            <v>0</v>
          </cell>
          <cell r="CB217">
            <v>1365</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1365</v>
          </cell>
          <cell r="CS217">
            <v>0</v>
          </cell>
          <cell r="CT217">
            <v>4000</v>
          </cell>
          <cell r="CU217">
            <v>0</v>
          </cell>
          <cell r="CV217">
            <v>0</v>
          </cell>
          <cell r="CW217">
            <v>0</v>
          </cell>
          <cell r="CX217">
            <v>0</v>
          </cell>
          <cell r="CY217">
            <v>0</v>
          </cell>
          <cell r="CZ217">
            <v>0</v>
          </cell>
          <cell r="DA217">
            <v>0</v>
          </cell>
          <cell r="DB217">
            <v>0</v>
          </cell>
          <cell r="DC217">
            <v>0</v>
          </cell>
          <cell r="DD217">
            <v>0</v>
          </cell>
          <cell r="DE217">
            <v>-718</v>
          </cell>
          <cell r="DF217">
            <v>-718</v>
          </cell>
          <cell r="DG217">
            <v>0</v>
          </cell>
          <cell r="DH217">
            <v>3282</v>
          </cell>
          <cell r="DI217">
            <v>4647</v>
          </cell>
          <cell r="DJ217">
            <v>0</v>
          </cell>
          <cell r="DK217">
            <v>0</v>
          </cell>
          <cell r="DL217">
            <v>4000</v>
          </cell>
          <cell r="DM217">
            <v>0</v>
          </cell>
          <cell r="DN217">
            <v>0</v>
          </cell>
          <cell r="DO217">
            <v>-718</v>
          </cell>
          <cell r="DP217">
            <v>0</v>
          </cell>
          <cell r="DQ217">
            <v>0</v>
          </cell>
          <cell r="DR217">
            <v>556</v>
          </cell>
          <cell r="DS217">
            <v>0</v>
          </cell>
          <cell r="DT217">
            <v>69</v>
          </cell>
          <cell r="DU217">
            <v>134</v>
          </cell>
          <cell r="DV217">
            <v>89</v>
          </cell>
          <cell r="DW217">
            <v>0</v>
          </cell>
          <cell r="DX217">
            <v>0</v>
          </cell>
          <cell r="DY217">
            <v>0</v>
          </cell>
          <cell r="DZ217">
            <v>0</v>
          </cell>
          <cell r="EA217">
            <v>0</v>
          </cell>
          <cell r="EB217">
            <v>0</v>
          </cell>
          <cell r="EC217">
            <v>0</v>
          </cell>
          <cell r="ED217">
            <v>0</v>
          </cell>
          <cell r="EE217">
            <v>0</v>
          </cell>
          <cell r="EF217">
            <v>0</v>
          </cell>
          <cell r="EG217">
            <v>0</v>
          </cell>
          <cell r="EH217">
            <v>0</v>
          </cell>
          <cell r="EI217">
            <v>0</v>
          </cell>
          <cell r="EJ217">
            <v>0</v>
          </cell>
          <cell r="EK217">
            <v>0</v>
          </cell>
          <cell r="EL217">
            <v>0</v>
          </cell>
          <cell r="EM217">
            <v>0</v>
          </cell>
          <cell r="EN217">
            <v>0</v>
          </cell>
          <cell r="EO217">
            <v>0</v>
          </cell>
          <cell r="EP217">
            <v>0</v>
          </cell>
          <cell r="EQ217">
            <v>0</v>
          </cell>
          <cell r="ER217">
            <v>0</v>
          </cell>
          <cell r="ES217">
            <v>0</v>
          </cell>
          <cell r="ET217">
            <v>0</v>
          </cell>
          <cell r="EU217">
            <v>0</v>
          </cell>
          <cell r="EV217">
            <v>0</v>
          </cell>
          <cell r="EW217">
            <v>0</v>
          </cell>
          <cell r="EX217" t="str">
            <v>B</v>
          </cell>
          <cell r="EY217" t="str">
            <v>Transport Systems Group</v>
          </cell>
          <cell r="EZ217">
            <v>1</v>
          </cell>
          <cell r="FA217">
            <v>1</v>
          </cell>
          <cell r="FB217">
            <v>0</v>
          </cell>
          <cell r="FC217">
            <v>0</v>
          </cell>
          <cell r="FD217">
            <v>0</v>
          </cell>
          <cell r="FE217">
            <v>0</v>
          </cell>
          <cell r="FH217">
            <v>1815</v>
          </cell>
          <cell r="FI217">
            <v>-890</v>
          </cell>
          <cell r="FJ217">
            <v>-890</v>
          </cell>
          <cell r="FK217">
            <v>-890</v>
          </cell>
          <cell r="FL217">
            <v>-890</v>
          </cell>
          <cell r="FM217">
            <v>2050</v>
          </cell>
          <cell r="FN217">
            <v>-9</v>
          </cell>
          <cell r="FO217">
            <v>-9</v>
          </cell>
          <cell r="FP217">
            <v>-668</v>
          </cell>
          <cell r="FQ217">
            <v>-668</v>
          </cell>
          <cell r="FR217">
            <v>1405</v>
          </cell>
          <cell r="FS217">
            <v>410</v>
          </cell>
          <cell r="FT217">
            <v>1411</v>
          </cell>
          <cell r="FU217">
            <v>639</v>
          </cell>
        </row>
        <row r="218">
          <cell r="A218" t="str">
            <v>22100</v>
          </cell>
          <cell r="B218" t="str">
            <v>FMA</v>
          </cell>
          <cell r="C218" t="str">
            <v>FUJITSU MICROELECTRONICS AMERICA,INC.</v>
          </cell>
          <cell r="D218" t="str">
            <v>FUJITSU MICROELECTRONICS AMERICA,INC.</v>
          </cell>
          <cell r="E218">
            <v>2708</v>
          </cell>
          <cell r="F218">
            <v>0</v>
          </cell>
          <cell r="G218">
            <v>2708</v>
          </cell>
          <cell r="H218">
            <v>0</v>
          </cell>
          <cell r="I218">
            <v>0</v>
          </cell>
          <cell r="J218">
            <v>28081</v>
          </cell>
          <cell r="K218">
            <v>-462</v>
          </cell>
          <cell r="L218">
            <v>0</v>
          </cell>
          <cell r="M218">
            <v>0</v>
          </cell>
          <cell r="N218">
            <v>0</v>
          </cell>
          <cell r="O218">
            <v>0</v>
          </cell>
          <cell r="P218">
            <v>0</v>
          </cell>
          <cell r="Q218">
            <v>0</v>
          </cell>
          <cell r="R218">
            <v>0</v>
          </cell>
          <cell r="S218">
            <v>0</v>
          </cell>
          <cell r="T218">
            <v>0</v>
          </cell>
          <cell r="U218">
            <v>1086</v>
          </cell>
          <cell r="V218">
            <v>3460</v>
          </cell>
          <cell r="W218">
            <v>0</v>
          </cell>
          <cell r="X218">
            <v>0</v>
          </cell>
          <cell r="Y218">
            <v>0</v>
          </cell>
          <cell r="Z218">
            <v>3460</v>
          </cell>
          <cell r="AA218">
            <v>0</v>
          </cell>
          <cell r="AB218">
            <v>0</v>
          </cell>
          <cell r="AC218">
            <v>0</v>
          </cell>
          <cell r="AD218">
            <v>34873</v>
          </cell>
          <cell r="AE218">
            <v>75</v>
          </cell>
          <cell r="AF218">
            <v>316</v>
          </cell>
          <cell r="AG218">
            <v>0</v>
          </cell>
          <cell r="AH218">
            <v>326</v>
          </cell>
          <cell r="AI218">
            <v>0</v>
          </cell>
          <cell r="AJ218">
            <v>509</v>
          </cell>
          <cell r="AK218">
            <v>1226</v>
          </cell>
          <cell r="AL218">
            <v>1907</v>
          </cell>
          <cell r="AM218">
            <v>0</v>
          </cell>
          <cell r="AN218">
            <v>0</v>
          </cell>
          <cell r="AO218">
            <v>0</v>
          </cell>
          <cell r="AP218">
            <v>0</v>
          </cell>
          <cell r="AQ218">
            <v>0</v>
          </cell>
          <cell r="AR218">
            <v>0</v>
          </cell>
          <cell r="AS218">
            <v>25</v>
          </cell>
          <cell r="AT218">
            <v>0</v>
          </cell>
          <cell r="AU218">
            <v>0</v>
          </cell>
          <cell r="AV218">
            <v>0</v>
          </cell>
          <cell r="AW218">
            <v>0</v>
          </cell>
          <cell r="AX218">
            <v>25</v>
          </cell>
          <cell r="AY218">
            <v>3158</v>
          </cell>
          <cell r="AZ218">
            <v>0</v>
          </cell>
          <cell r="BA218">
            <v>38031</v>
          </cell>
          <cell r="BB218">
            <v>0</v>
          </cell>
          <cell r="BC218">
            <v>20378</v>
          </cell>
          <cell r="BD218">
            <v>0</v>
          </cell>
          <cell r="BE218">
            <v>20378</v>
          </cell>
          <cell r="BF218">
            <v>0</v>
          </cell>
          <cell r="BG218">
            <v>0</v>
          </cell>
          <cell r="BH218">
            <v>0</v>
          </cell>
          <cell r="BI218">
            <v>0</v>
          </cell>
          <cell r="BJ218">
            <v>0</v>
          </cell>
          <cell r="BK218">
            <v>6</v>
          </cell>
          <cell r="BL218">
            <v>0</v>
          </cell>
          <cell r="BM218">
            <v>0</v>
          </cell>
          <cell r="BN218">
            <v>12677</v>
          </cell>
          <cell r="BO218">
            <v>12671</v>
          </cell>
          <cell r="BP218">
            <v>0</v>
          </cell>
          <cell r="BQ218">
            <v>0</v>
          </cell>
          <cell r="BR218">
            <v>0</v>
          </cell>
          <cell r="BS218">
            <v>21</v>
          </cell>
          <cell r="BT218">
            <v>0</v>
          </cell>
          <cell r="BU218">
            <v>0</v>
          </cell>
          <cell r="BV218">
            <v>0</v>
          </cell>
          <cell r="BW218">
            <v>0</v>
          </cell>
          <cell r="BX218">
            <v>0</v>
          </cell>
          <cell r="BY218">
            <v>0</v>
          </cell>
          <cell r="BZ218">
            <v>0</v>
          </cell>
          <cell r="CA218">
            <v>0</v>
          </cell>
          <cell r="CB218">
            <v>33076</v>
          </cell>
          <cell r="CC218">
            <v>0</v>
          </cell>
          <cell r="CD218">
            <v>0</v>
          </cell>
          <cell r="CE218">
            <v>1</v>
          </cell>
          <cell r="CF218">
            <v>0</v>
          </cell>
          <cell r="CG218">
            <v>1</v>
          </cell>
          <cell r="CH218">
            <v>0</v>
          </cell>
          <cell r="CI218">
            <v>0</v>
          </cell>
          <cell r="CJ218">
            <v>0</v>
          </cell>
          <cell r="CK218">
            <v>0</v>
          </cell>
          <cell r="CL218">
            <v>0</v>
          </cell>
          <cell r="CM218">
            <v>0</v>
          </cell>
          <cell r="CN218">
            <v>0</v>
          </cell>
          <cell r="CO218">
            <v>0</v>
          </cell>
          <cell r="CP218">
            <v>0</v>
          </cell>
          <cell r="CQ218">
            <v>1</v>
          </cell>
          <cell r="CR218">
            <v>33077</v>
          </cell>
          <cell r="CS218">
            <v>0</v>
          </cell>
          <cell r="CT218">
            <v>15000</v>
          </cell>
          <cell r="CU218">
            <v>-11500</v>
          </cell>
          <cell r="CV218">
            <v>0</v>
          </cell>
          <cell r="CW218">
            <v>0</v>
          </cell>
          <cell r="CX218">
            <v>0</v>
          </cell>
          <cell r="CY218">
            <v>0</v>
          </cell>
          <cell r="CZ218">
            <v>0</v>
          </cell>
          <cell r="DA218">
            <v>0</v>
          </cell>
          <cell r="DB218">
            <v>0</v>
          </cell>
          <cell r="DC218">
            <v>0</v>
          </cell>
          <cell r="DD218">
            <v>0</v>
          </cell>
          <cell r="DE218">
            <v>1454</v>
          </cell>
          <cell r="DF218">
            <v>1454</v>
          </cell>
          <cell r="DG218">
            <v>0</v>
          </cell>
          <cell r="DH218">
            <v>4954</v>
          </cell>
          <cell r="DI218">
            <v>38031</v>
          </cell>
          <cell r="DJ218">
            <v>0</v>
          </cell>
          <cell r="DK218">
            <v>0</v>
          </cell>
          <cell r="DL218">
            <v>15000</v>
          </cell>
          <cell r="DM218">
            <v>-11500</v>
          </cell>
          <cell r="DN218">
            <v>0</v>
          </cell>
          <cell r="DO218">
            <v>1454</v>
          </cell>
          <cell r="DP218">
            <v>0</v>
          </cell>
          <cell r="DQ218">
            <v>75</v>
          </cell>
          <cell r="DR218">
            <v>316</v>
          </cell>
          <cell r="DS218">
            <v>0</v>
          </cell>
          <cell r="DT218">
            <v>326</v>
          </cell>
          <cell r="DU218">
            <v>509</v>
          </cell>
          <cell r="DV218">
            <v>1907</v>
          </cell>
          <cell r="DW218">
            <v>0</v>
          </cell>
          <cell r="DX218">
            <v>0</v>
          </cell>
          <cell r="DY218">
            <v>0</v>
          </cell>
          <cell r="DZ218">
            <v>0</v>
          </cell>
          <cell r="EA218">
            <v>0</v>
          </cell>
          <cell r="EB218">
            <v>0</v>
          </cell>
          <cell r="EC218">
            <v>0</v>
          </cell>
          <cell r="ED218">
            <v>0</v>
          </cell>
          <cell r="EE218">
            <v>0</v>
          </cell>
          <cell r="EF218">
            <v>0</v>
          </cell>
          <cell r="EG218">
            <v>0</v>
          </cell>
          <cell r="EH218">
            <v>0</v>
          </cell>
          <cell r="EI218">
            <v>0</v>
          </cell>
          <cell r="EJ218">
            <v>0</v>
          </cell>
          <cell r="EK218">
            <v>0</v>
          </cell>
          <cell r="EL218">
            <v>0</v>
          </cell>
          <cell r="EM218">
            <v>0</v>
          </cell>
          <cell r="EN218">
            <v>0</v>
          </cell>
          <cell r="EO218">
            <v>0</v>
          </cell>
          <cell r="EP218">
            <v>0</v>
          </cell>
          <cell r="EQ218">
            <v>0</v>
          </cell>
          <cell r="ER218">
            <v>0</v>
          </cell>
          <cell r="ES218">
            <v>0</v>
          </cell>
          <cell r="ET218">
            <v>0</v>
          </cell>
          <cell r="EU218">
            <v>0</v>
          </cell>
          <cell r="EV218">
            <v>0</v>
          </cell>
          <cell r="EW218">
            <v>0</v>
          </cell>
          <cell r="EX218" t="str">
            <v>P</v>
          </cell>
          <cell r="EY218" t="str">
            <v>Electronic Devices Group</v>
          </cell>
          <cell r="EZ218">
            <v>1</v>
          </cell>
          <cell r="FA218">
            <v>1</v>
          </cell>
          <cell r="FB218">
            <v>0</v>
          </cell>
          <cell r="FC218">
            <v>-646000</v>
          </cell>
          <cell r="FD218">
            <v>-6460000</v>
          </cell>
          <cell r="FE218">
            <v>0</v>
          </cell>
          <cell r="FH218">
            <v>40345</v>
          </cell>
          <cell r="FI218">
            <v>-895</v>
          </cell>
          <cell r="FJ218">
            <v>-895</v>
          </cell>
          <cell r="FK218">
            <v>-895</v>
          </cell>
          <cell r="FL218">
            <v>-895</v>
          </cell>
          <cell r="FM218">
            <v>46098</v>
          </cell>
          <cell r="FN218">
            <v>1097</v>
          </cell>
          <cell r="FO218">
            <v>1097</v>
          </cell>
          <cell r="FP218">
            <v>1097</v>
          </cell>
          <cell r="FQ218">
            <v>1097</v>
          </cell>
          <cell r="FR218">
            <v>30739</v>
          </cell>
          <cell r="FS218">
            <v>9606</v>
          </cell>
          <cell r="FT218">
            <v>36208</v>
          </cell>
          <cell r="FU218">
            <v>9890</v>
          </cell>
        </row>
        <row r="219">
          <cell r="A219" t="str">
            <v>21840</v>
          </cell>
          <cell r="B219" t="str">
            <v>F M K</v>
          </cell>
          <cell r="C219" t="str">
            <v>FUJITSU MICROELECTRONICS KOREA LTD.</v>
          </cell>
          <cell r="D219" t="str">
            <v>FUJITSU MICROELECTRONICS KOREA LTD.</v>
          </cell>
          <cell r="E219">
            <v>4801</v>
          </cell>
          <cell r="F219">
            <v>0</v>
          </cell>
          <cell r="G219">
            <v>4801</v>
          </cell>
          <cell r="H219">
            <v>0</v>
          </cell>
          <cell r="I219">
            <v>0</v>
          </cell>
          <cell r="J219">
            <v>7514</v>
          </cell>
          <cell r="K219">
            <v>0</v>
          </cell>
          <cell r="L219">
            <v>0</v>
          </cell>
          <cell r="M219">
            <v>0</v>
          </cell>
          <cell r="N219">
            <v>0</v>
          </cell>
          <cell r="O219">
            <v>0</v>
          </cell>
          <cell r="P219">
            <v>0</v>
          </cell>
          <cell r="Q219">
            <v>0</v>
          </cell>
          <cell r="R219">
            <v>0</v>
          </cell>
          <cell r="S219">
            <v>0</v>
          </cell>
          <cell r="T219">
            <v>0</v>
          </cell>
          <cell r="U219">
            <v>1423</v>
          </cell>
          <cell r="V219">
            <v>2228</v>
          </cell>
          <cell r="W219">
            <v>0</v>
          </cell>
          <cell r="X219">
            <v>0</v>
          </cell>
          <cell r="Y219">
            <v>0</v>
          </cell>
          <cell r="Z219">
            <v>2228</v>
          </cell>
          <cell r="AA219">
            <v>0</v>
          </cell>
          <cell r="AB219">
            <v>0</v>
          </cell>
          <cell r="AC219">
            <v>0</v>
          </cell>
          <cell r="AD219">
            <v>15966</v>
          </cell>
          <cell r="AE219">
            <v>0</v>
          </cell>
          <cell r="AF219">
            <v>0</v>
          </cell>
          <cell r="AG219">
            <v>11</v>
          </cell>
          <cell r="AH219">
            <v>25</v>
          </cell>
          <cell r="AI219">
            <v>0</v>
          </cell>
          <cell r="AJ219">
            <v>0</v>
          </cell>
          <cell r="AK219">
            <v>36</v>
          </cell>
          <cell r="AL219">
            <v>98</v>
          </cell>
          <cell r="AM219">
            <v>0</v>
          </cell>
          <cell r="AN219">
            <v>0</v>
          </cell>
          <cell r="AO219">
            <v>0</v>
          </cell>
          <cell r="AP219">
            <v>0</v>
          </cell>
          <cell r="AQ219">
            <v>0</v>
          </cell>
          <cell r="AR219">
            <v>0</v>
          </cell>
          <cell r="AS219">
            <v>0</v>
          </cell>
          <cell r="AT219">
            <v>0</v>
          </cell>
          <cell r="AU219">
            <v>0</v>
          </cell>
          <cell r="AV219">
            <v>0</v>
          </cell>
          <cell r="AW219">
            <v>0</v>
          </cell>
          <cell r="AX219">
            <v>0</v>
          </cell>
          <cell r="AY219">
            <v>134</v>
          </cell>
          <cell r="AZ219">
            <v>0</v>
          </cell>
          <cell r="BA219">
            <v>16100</v>
          </cell>
          <cell r="BB219">
            <v>0</v>
          </cell>
          <cell r="BC219">
            <v>12128</v>
          </cell>
          <cell r="BD219">
            <v>12128</v>
          </cell>
          <cell r="BE219">
            <v>0</v>
          </cell>
          <cell r="BF219">
            <v>0</v>
          </cell>
          <cell r="BG219">
            <v>0</v>
          </cell>
          <cell r="BH219">
            <v>0</v>
          </cell>
          <cell r="BI219">
            <v>0</v>
          </cell>
          <cell r="BJ219">
            <v>0</v>
          </cell>
          <cell r="BK219">
            <v>0</v>
          </cell>
          <cell r="BL219">
            <v>0</v>
          </cell>
          <cell r="BM219">
            <v>0</v>
          </cell>
          <cell r="BN219">
            <v>241</v>
          </cell>
          <cell r="BO219">
            <v>241</v>
          </cell>
          <cell r="BP219">
            <v>0</v>
          </cell>
          <cell r="BQ219">
            <v>0</v>
          </cell>
          <cell r="BR219">
            <v>0</v>
          </cell>
          <cell r="BS219">
            <v>0</v>
          </cell>
          <cell r="BT219">
            <v>0</v>
          </cell>
          <cell r="BU219">
            <v>25</v>
          </cell>
          <cell r="BV219">
            <v>0</v>
          </cell>
          <cell r="BW219">
            <v>0</v>
          </cell>
          <cell r="BX219">
            <v>0</v>
          </cell>
          <cell r="BY219">
            <v>0</v>
          </cell>
          <cell r="BZ219">
            <v>0</v>
          </cell>
          <cell r="CA219">
            <v>758</v>
          </cell>
          <cell r="CB219">
            <v>13152</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13152</v>
          </cell>
          <cell r="CS219">
            <v>0</v>
          </cell>
          <cell r="CT219">
            <v>400</v>
          </cell>
          <cell r="CU219">
            <v>0</v>
          </cell>
          <cell r="CV219">
            <v>0</v>
          </cell>
          <cell r="CW219">
            <v>0</v>
          </cell>
          <cell r="CX219">
            <v>0</v>
          </cell>
          <cell r="CY219">
            <v>0</v>
          </cell>
          <cell r="CZ219">
            <v>0</v>
          </cell>
          <cell r="DA219">
            <v>0</v>
          </cell>
          <cell r="DB219">
            <v>0</v>
          </cell>
          <cell r="DC219">
            <v>0</v>
          </cell>
          <cell r="DD219">
            <v>0</v>
          </cell>
          <cell r="DE219">
            <v>2548</v>
          </cell>
          <cell r="DF219">
            <v>2548</v>
          </cell>
          <cell r="DG219">
            <v>0</v>
          </cell>
          <cell r="DH219">
            <v>2948</v>
          </cell>
          <cell r="DI219">
            <v>16100</v>
          </cell>
          <cell r="DJ219">
            <v>0</v>
          </cell>
          <cell r="DK219">
            <v>0</v>
          </cell>
          <cell r="DL219">
            <v>400</v>
          </cell>
          <cell r="DM219">
            <v>0</v>
          </cell>
          <cell r="DN219">
            <v>0</v>
          </cell>
          <cell r="DO219">
            <v>2548</v>
          </cell>
          <cell r="DP219">
            <v>0</v>
          </cell>
          <cell r="DQ219">
            <v>0</v>
          </cell>
          <cell r="DR219">
            <v>11</v>
          </cell>
          <cell r="DS219">
            <v>0</v>
          </cell>
          <cell r="DT219">
            <v>25</v>
          </cell>
          <cell r="DU219">
            <v>0</v>
          </cell>
          <cell r="DV219">
            <v>0</v>
          </cell>
          <cell r="DW219">
            <v>98</v>
          </cell>
          <cell r="DX219">
            <v>0</v>
          </cell>
          <cell r="DY219">
            <v>0</v>
          </cell>
          <cell r="DZ219">
            <v>0</v>
          </cell>
          <cell r="EA219">
            <v>0</v>
          </cell>
          <cell r="EB219">
            <v>0</v>
          </cell>
          <cell r="EC219">
            <v>0</v>
          </cell>
          <cell r="ED219">
            <v>0</v>
          </cell>
          <cell r="EE219">
            <v>0</v>
          </cell>
          <cell r="EF219">
            <v>0</v>
          </cell>
          <cell r="EG219">
            <v>0</v>
          </cell>
          <cell r="EH219">
            <v>0</v>
          </cell>
          <cell r="EI219">
            <v>0</v>
          </cell>
          <cell r="EJ219">
            <v>0</v>
          </cell>
          <cell r="EK219">
            <v>0</v>
          </cell>
          <cell r="EL219">
            <v>0</v>
          </cell>
          <cell r="EM219">
            <v>0</v>
          </cell>
          <cell r="EN219">
            <v>0</v>
          </cell>
          <cell r="EO219">
            <v>0</v>
          </cell>
          <cell r="EP219">
            <v>0</v>
          </cell>
          <cell r="EQ219">
            <v>0</v>
          </cell>
          <cell r="ER219">
            <v>0</v>
          </cell>
          <cell r="ES219">
            <v>0</v>
          </cell>
          <cell r="ET219">
            <v>0</v>
          </cell>
          <cell r="EU219">
            <v>0</v>
          </cell>
          <cell r="EV219">
            <v>0</v>
          </cell>
          <cell r="EW219">
            <v>0</v>
          </cell>
          <cell r="EX219" t="str">
            <v>P</v>
          </cell>
          <cell r="EY219" t="str">
            <v>Electronic Devices Group</v>
          </cell>
          <cell r="EZ219">
            <v>1</v>
          </cell>
          <cell r="FA219">
            <v>1</v>
          </cell>
          <cell r="FB219">
            <v>0</v>
          </cell>
          <cell r="FC219">
            <v>0</v>
          </cell>
          <cell r="FD219">
            <v>0</v>
          </cell>
          <cell r="FE219">
            <v>0</v>
          </cell>
          <cell r="FH219">
            <v>7348</v>
          </cell>
          <cell r="FI219">
            <v>388</v>
          </cell>
          <cell r="FJ219">
            <v>388</v>
          </cell>
          <cell r="FK219">
            <v>388</v>
          </cell>
          <cell r="FL219">
            <v>269</v>
          </cell>
          <cell r="FM219">
            <v>5197</v>
          </cell>
          <cell r="FN219">
            <v>221</v>
          </cell>
          <cell r="FO219">
            <v>221</v>
          </cell>
          <cell r="FP219">
            <v>221</v>
          </cell>
          <cell r="FQ219">
            <v>153</v>
          </cell>
          <cell r="FR219">
            <v>7297</v>
          </cell>
          <cell r="FS219">
            <v>51</v>
          </cell>
          <cell r="FT219">
            <v>5149</v>
          </cell>
          <cell r="FU219">
            <v>48</v>
          </cell>
        </row>
        <row r="220">
          <cell r="A220" t="str">
            <v>30180</v>
          </cell>
          <cell r="B220" t="str">
            <v>F C M</v>
          </cell>
          <cell r="C220" t="str">
            <v>FUJITSU COMPONENT (MALAYSIA) SDN. BHD.</v>
          </cell>
          <cell r="D220" t="str">
            <v>FUJITSU COMPONENT (MALAYSIA) SDN. BHD.</v>
          </cell>
          <cell r="E220">
            <v>4860</v>
          </cell>
          <cell r="F220">
            <v>0</v>
          </cell>
          <cell r="G220">
            <v>4860</v>
          </cell>
          <cell r="H220">
            <v>0</v>
          </cell>
          <cell r="I220">
            <v>0</v>
          </cell>
          <cell r="J220">
            <v>60646</v>
          </cell>
          <cell r="K220">
            <v>0</v>
          </cell>
          <cell r="L220">
            <v>0</v>
          </cell>
          <cell r="M220">
            <v>0</v>
          </cell>
          <cell r="N220">
            <v>0</v>
          </cell>
          <cell r="O220">
            <v>0</v>
          </cell>
          <cell r="P220">
            <v>0</v>
          </cell>
          <cell r="Q220">
            <v>0</v>
          </cell>
          <cell r="R220">
            <v>0</v>
          </cell>
          <cell r="S220">
            <v>3978</v>
          </cell>
          <cell r="T220">
            <v>3978</v>
          </cell>
          <cell r="U220">
            <v>556</v>
          </cell>
          <cell r="V220">
            <v>1325</v>
          </cell>
          <cell r="W220">
            <v>5140</v>
          </cell>
          <cell r="X220">
            <v>17881</v>
          </cell>
          <cell r="Y220">
            <v>689</v>
          </cell>
          <cell r="Z220">
            <v>25035</v>
          </cell>
          <cell r="AA220">
            <v>0</v>
          </cell>
          <cell r="AB220">
            <v>0</v>
          </cell>
          <cell r="AC220">
            <v>0</v>
          </cell>
          <cell r="AD220">
            <v>95075</v>
          </cell>
          <cell r="AE220">
            <v>25067</v>
          </cell>
          <cell r="AF220">
            <v>44151</v>
          </cell>
          <cell r="AG220">
            <v>234</v>
          </cell>
          <cell r="AH220">
            <v>18743</v>
          </cell>
          <cell r="AI220">
            <v>1843</v>
          </cell>
          <cell r="AJ220">
            <v>1424</v>
          </cell>
          <cell r="AK220">
            <v>91462</v>
          </cell>
          <cell r="AL220">
            <v>244</v>
          </cell>
          <cell r="AM220">
            <v>0</v>
          </cell>
          <cell r="AN220">
            <v>0</v>
          </cell>
          <cell r="AO220">
            <v>0</v>
          </cell>
          <cell r="AP220">
            <v>0</v>
          </cell>
          <cell r="AQ220">
            <v>0</v>
          </cell>
          <cell r="AR220">
            <v>0</v>
          </cell>
          <cell r="AS220">
            <v>0</v>
          </cell>
          <cell r="AT220">
            <v>0</v>
          </cell>
          <cell r="AU220">
            <v>0</v>
          </cell>
          <cell r="AV220">
            <v>0</v>
          </cell>
          <cell r="AW220">
            <v>0</v>
          </cell>
          <cell r="AX220">
            <v>0</v>
          </cell>
          <cell r="AY220">
            <v>91706</v>
          </cell>
          <cell r="AZ220">
            <v>0</v>
          </cell>
          <cell r="BA220">
            <v>186781</v>
          </cell>
          <cell r="BB220">
            <v>0</v>
          </cell>
          <cell r="BC220">
            <v>42614.33771</v>
          </cell>
          <cell r="BD220">
            <v>2917.3377099999998</v>
          </cell>
          <cell r="BE220">
            <v>39697</v>
          </cell>
          <cell r="BF220">
            <v>0</v>
          </cell>
          <cell r="BG220">
            <v>14000</v>
          </cell>
          <cell r="BH220">
            <v>14000</v>
          </cell>
          <cell r="BI220">
            <v>0</v>
          </cell>
          <cell r="BJ220">
            <v>0</v>
          </cell>
          <cell r="BK220">
            <v>0</v>
          </cell>
          <cell r="BL220">
            <v>0</v>
          </cell>
          <cell r="BM220">
            <v>0</v>
          </cell>
          <cell r="BN220">
            <v>2851</v>
          </cell>
          <cell r="BO220">
            <v>2851</v>
          </cell>
          <cell r="BP220">
            <v>0</v>
          </cell>
          <cell r="BQ220">
            <v>486</v>
          </cell>
          <cell r="BR220">
            <v>0</v>
          </cell>
          <cell r="BS220">
            <v>0</v>
          </cell>
          <cell r="BT220">
            <v>0</v>
          </cell>
          <cell r="BU220">
            <v>0</v>
          </cell>
          <cell r="BV220">
            <v>454</v>
          </cell>
          <cell r="BW220">
            <v>0</v>
          </cell>
          <cell r="BX220">
            <v>670</v>
          </cell>
          <cell r="BY220">
            <v>0</v>
          </cell>
          <cell r="BZ220">
            <v>0</v>
          </cell>
          <cell r="CA220">
            <v>0</v>
          </cell>
          <cell r="CB220">
            <v>61075.33771</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R220">
            <v>61075.33771</v>
          </cell>
          <cell r="CS220">
            <v>0</v>
          </cell>
          <cell r="CT220">
            <v>183800</v>
          </cell>
          <cell r="CU220">
            <v>0</v>
          </cell>
          <cell r="CV220">
            <v>-6734</v>
          </cell>
          <cell r="CW220">
            <v>0</v>
          </cell>
          <cell r="CX220">
            <v>0</v>
          </cell>
          <cell r="CY220">
            <v>0</v>
          </cell>
          <cell r="CZ220">
            <v>0</v>
          </cell>
          <cell r="DA220">
            <v>0</v>
          </cell>
          <cell r="DB220">
            <v>0</v>
          </cell>
          <cell r="DC220">
            <v>0</v>
          </cell>
          <cell r="DD220">
            <v>0</v>
          </cell>
          <cell r="DE220">
            <v>-51360</v>
          </cell>
          <cell r="DF220">
            <v>-51360</v>
          </cell>
          <cell r="DG220">
            <v>0</v>
          </cell>
          <cell r="DH220">
            <v>125706</v>
          </cell>
          <cell r="DI220">
            <v>186781.33770999999</v>
          </cell>
          <cell r="DJ220">
            <v>0</v>
          </cell>
          <cell r="DK220">
            <v>0</v>
          </cell>
          <cell r="DL220">
            <v>183800</v>
          </cell>
          <cell r="DM220">
            <v>0</v>
          </cell>
          <cell r="DN220">
            <v>-6734</v>
          </cell>
          <cell r="DO220">
            <v>-51360</v>
          </cell>
          <cell r="DP220">
            <v>1843</v>
          </cell>
          <cell r="DQ220">
            <v>25067</v>
          </cell>
          <cell r="DR220">
            <v>44385</v>
          </cell>
          <cell r="DS220">
            <v>0</v>
          </cell>
          <cell r="DT220">
            <v>18743</v>
          </cell>
          <cell r="DU220">
            <v>1424</v>
          </cell>
          <cell r="DV220">
            <v>0</v>
          </cell>
          <cell r="DW220">
            <v>244</v>
          </cell>
          <cell r="DX220">
            <v>0</v>
          </cell>
          <cell r="DY220">
            <v>0</v>
          </cell>
          <cell r="DZ220">
            <v>0</v>
          </cell>
          <cell r="EA220">
            <v>0</v>
          </cell>
          <cell r="EB220">
            <v>0</v>
          </cell>
          <cell r="EC220">
            <v>0</v>
          </cell>
          <cell r="ED220">
            <v>0</v>
          </cell>
          <cell r="EE220">
            <v>0</v>
          </cell>
          <cell r="EF220">
            <v>0</v>
          </cell>
          <cell r="EG220">
            <v>0</v>
          </cell>
          <cell r="EH220">
            <v>0</v>
          </cell>
          <cell r="EI220">
            <v>0</v>
          </cell>
          <cell r="EJ220">
            <v>14000</v>
          </cell>
          <cell r="EK220">
            <v>0</v>
          </cell>
          <cell r="EL220">
            <v>0</v>
          </cell>
          <cell r="EM220">
            <v>0</v>
          </cell>
          <cell r="EN220">
            <v>0</v>
          </cell>
          <cell r="EO220">
            <v>0</v>
          </cell>
          <cell r="EP220">
            <v>0</v>
          </cell>
          <cell r="EQ220">
            <v>0</v>
          </cell>
          <cell r="ER220">
            <v>0</v>
          </cell>
          <cell r="ES220">
            <v>0</v>
          </cell>
          <cell r="ET220">
            <v>0</v>
          </cell>
          <cell r="EU220">
            <v>0</v>
          </cell>
          <cell r="EV220">
            <v>0</v>
          </cell>
          <cell r="EW220">
            <v>0</v>
          </cell>
          <cell r="EX220" t="str">
            <v>P</v>
          </cell>
          <cell r="EY220" t="str">
            <v>Electronic Devices Group</v>
          </cell>
          <cell r="EZ220">
            <v>1</v>
          </cell>
          <cell r="FA220">
            <v>0.74950000000000006</v>
          </cell>
          <cell r="FB220">
            <v>0</v>
          </cell>
          <cell r="FC220">
            <v>183600000</v>
          </cell>
          <cell r="FD220">
            <v>183616200</v>
          </cell>
          <cell r="FE220">
            <v>1</v>
          </cell>
          <cell r="FH220">
            <v>52616</v>
          </cell>
          <cell r="FI220">
            <v>507</v>
          </cell>
          <cell r="FJ220">
            <v>393</v>
          </cell>
          <cell r="FK220">
            <v>-8407</v>
          </cell>
          <cell r="FL220">
            <v>-8416</v>
          </cell>
          <cell r="FM220">
            <v>47198</v>
          </cell>
          <cell r="FN220">
            <v>1332</v>
          </cell>
          <cell r="FO220">
            <v>1218</v>
          </cell>
          <cell r="FP220">
            <v>1218</v>
          </cell>
          <cell r="FQ220">
            <v>1209</v>
          </cell>
          <cell r="FR220">
            <v>0</v>
          </cell>
          <cell r="FS220">
            <v>52616</v>
          </cell>
          <cell r="FT220">
            <v>0</v>
          </cell>
          <cell r="FU220">
            <v>47198</v>
          </cell>
        </row>
        <row r="221">
          <cell r="A221" t="str">
            <v>30190</v>
          </cell>
          <cell r="B221" t="str">
            <v>S M I L</v>
          </cell>
          <cell r="C221" t="str">
            <v>SHINKO MICROELECTRONICS IRELAND LTD.</v>
          </cell>
          <cell r="D221" t="str">
            <v>SHINKO MICROELECTRONICS IRELAND LTD.</v>
          </cell>
          <cell r="E221">
            <v>3239.6600600000002</v>
          </cell>
          <cell r="F221">
            <v>0</v>
          </cell>
          <cell r="G221">
            <v>3239.6600600000002</v>
          </cell>
          <cell r="H221">
            <v>0</v>
          </cell>
          <cell r="I221">
            <v>0</v>
          </cell>
          <cell r="J221">
            <v>8126.8033699999996</v>
          </cell>
          <cell r="K221">
            <v>0</v>
          </cell>
          <cell r="L221">
            <v>0</v>
          </cell>
          <cell r="M221">
            <v>0</v>
          </cell>
          <cell r="N221">
            <v>0</v>
          </cell>
          <cell r="O221">
            <v>0</v>
          </cell>
          <cell r="P221">
            <v>0</v>
          </cell>
          <cell r="Q221">
            <v>0</v>
          </cell>
          <cell r="R221">
            <v>0</v>
          </cell>
          <cell r="S221">
            <v>107.37244</v>
          </cell>
          <cell r="T221">
            <v>107.37244</v>
          </cell>
          <cell r="U221">
            <v>0</v>
          </cell>
          <cell r="V221">
            <v>0</v>
          </cell>
          <cell r="W221">
            <v>0</v>
          </cell>
          <cell r="X221">
            <v>0</v>
          </cell>
          <cell r="Y221">
            <v>0</v>
          </cell>
          <cell r="Z221">
            <v>0</v>
          </cell>
          <cell r="AA221">
            <v>0</v>
          </cell>
          <cell r="AB221">
            <v>0</v>
          </cell>
          <cell r="AC221">
            <v>0</v>
          </cell>
          <cell r="AD221">
            <v>11473.835869999999</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11473.835869999999</v>
          </cell>
          <cell r="BB221">
            <v>0</v>
          </cell>
          <cell r="BC221">
            <v>52.628610000000002</v>
          </cell>
          <cell r="BD221">
            <v>0</v>
          </cell>
          <cell r="BE221">
            <v>52.628610000000002</v>
          </cell>
          <cell r="BF221">
            <v>0</v>
          </cell>
          <cell r="BG221">
            <v>26245.10497</v>
          </cell>
          <cell r="BH221">
            <v>26245.10497</v>
          </cell>
          <cell r="BI221">
            <v>0</v>
          </cell>
          <cell r="BJ221">
            <v>0</v>
          </cell>
          <cell r="BK221">
            <v>0</v>
          </cell>
          <cell r="BL221">
            <v>0</v>
          </cell>
          <cell r="BM221">
            <v>0</v>
          </cell>
          <cell r="BN221">
            <v>3511</v>
          </cell>
          <cell r="BO221">
            <v>3511</v>
          </cell>
          <cell r="BP221">
            <v>0</v>
          </cell>
          <cell r="BQ221">
            <v>1265</v>
          </cell>
          <cell r="BR221">
            <v>0</v>
          </cell>
          <cell r="BS221">
            <v>0</v>
          </cell>
          <cell r="BT221">
            <v>0</v>
          </cell>
          <cell r="BU221">
            <v>0</v>
          </cell>
          <cell r="BV221">
            <v>0</v>
          </cell>
          <cell r="BW221">
            <v>0</v>
          </cell>
          <cell r="BX221">
            <v>0</v>
          </cell>
          <cell r="BY221">
            <v>0</v>
          </cell>
          <cell r="BZ221">
            <v>0</v>
          </cell>
          <cell r="CA221">
            <v>0</v>
          </cell>
          <cell r="CB221">
            <v>31073.73358</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R221">
            <v>31073.73358</v>
          </cell>
          <cell r="CS221">
            <v>0</v>
          </cell>
          <cell r="CT221">
            <v>22176</v>
          </cell>
          <cell r="CU221">
            <v>709.12422300000003</v>
          </cell>
          <cell r="CV221">
            <v>0</v>
          </cell>
          <cell r="CW221">
            <v>0</v>
          </cell>
          <cell r="CX221">
            <v>0</v>
          </cell>
          <cell r="CY221">
            <v>0</v>
          </cell>
          <cell r="CZ221">
            <v>0</v>
          </cell>
          <cell r="DA221">
            <v>0</v>
          </cell>
          <cell r="DB221">
            <v>0</v>
          </cell>
          <cell r="DC221">
            <v>0</v>
          </cell>
          <cell r="DD221">
            <v>0</v>
          </cell>
          <cell r="DE221">
            <v>-42485.29365</v>
          </cell>
          <cell r="DF221">
            <v>-42485.29365</v>
          </cell>
          <cell r="DG221">
            <v>0</v>
          </cell>
          <cell r="DH221">
            <v>-19600.169427000001</v>
          </cell>
          <cell r="DI221">
            <v>11473.564152999999</v>
          </cell>
          <cell r="DJ221">
            <v>0</v>
          </cell>
          <cell r="DK221">
            <v>0</v>
          </cell>
          <cell r="DL221">
            <v>22176</v>
          </cell>
          <cell r="DM221">
            <v>709.12422300000003</v>
          </cell>
          <cell r="DN221">
            <v>0</v>
          </cell>
          <cell r="DO221">
            <v>-42485.493724640997</v>
          </cell>
          <cell r="DP221">
            <v>0.10348834</v>
          </cell>
          <cell r="DQ221">
            <v>1.6128400000000001E-2</v>
          </cell>
          <cell r="DR221">
            <v>0.40341203799999997</v>
          </cell>
          <cell r="DS221">
            <v>0</v>
          </cell>
          <cell r="DT221">
            <v>4.0593553999999997E-2</v>
          </cell>
          <cell r="DU221">
            <v>0</v>
          </cell>
          <cell r="DV221">
            <v>0</v>
          </cell>
          <cell r="DW221">
            <v>0</v>
          </cell>
          <cell r="DX221">
            <v>0</v>
          </cell>
          <cell r="DY221">
            <v>0</v>
          </cell>
          <cell r="DZ221">
            <v>0</v>
          </cell>
          <cell r="EA221">
            <v>0</v>
          </cell>
          <cell r="EB221">
            <v>0</v>
          </cell>
          <cell r="EC221">
            <v>0</v>
          </cell>
          <cell r="ED221">
            <v>0</v>
          </cell>
          <cell r="EE221">
            <v>0</v>
          </cell>
          <cell r="EF221">
            <v>0</v>
          </cell>
          <cell r="EG221">
            <v>0</v>
          </cell>
          <cell r="EH221">
            <v>0</v>
          </cell>
          <cell r="EI221">
            <v>26244.919880000001</v>
          </cell>
          <cell r="EJ221">
            <v>0</v>
          </cell>
          <cell r="EK221">
            <v>0</v>
          </cell>
          <cell r="EL221">
            <v>0</v>
          </cell>
          <cell r="EM221">
            <v>0</v>
          </cell>
          <cell r="EN221">
            <v>0</v>
          </cell>
          <cell r="EO221">
            <v>0</v>
          </cell>
          <cell r="EP221">
            <v>0</v>
          </cell>
          <cell r="EQ221">
            <v>0</v>
          </cell>
          <cell r="ER221">
            <v>0</v>
          </cell>
          <cell r="ES221">
            <v>0</v>
          </cell>
          <cell r="ET221">
            <v>0</v>
          </cell>
          <cell r="EU221">
            <v>0</v>
          </cell>
          <cell r="EV221">
            <v>0</v>
          </cell>
          <cell r="EW221">
            <v>0</v>
          </cell>
          <cell r="EX221" t="str">
            <v>V</v>
          </cell>
          <cell r="EY221" t="str">
            <v>Shinko</v>
          </cell>
          <cell r="EZ221">
            <v>1</v>
          </cell>
          <cell r="FA221">
            <v>0.74429999999999996</v>
          </cell>
          <cell r="FB221">
            <v>0</v>
          </cell>
          <cell r="FC221">
            <v>0</v>
          </cell>
          <cell r="FD221">
            <v>0</v>
          </cell>
          <cell r="FE221">
            <v>0</v>
          </cell>
          <cell r="FH221">
            <v>0</v>
          </cell>
          <cell r="FI221">
            <v>0</v>
          </cell>
          <cell r="FJ221">
            <v>0</v>
          </cell>
          <cell r="FK221">
            <v>0</v>
          </cell>
          <cell r="FL221">
            <v>0</v>
          </cell>
          <cell r="FM221">
            <v>0</v>
          </cell>
          <cell r="FN221">
            <v>0</v>
          </cell>
          <cell r="FO221">
            <v>0</v>
          </cell>
          <cell r="FP221">
            <v>0</v>
          </cell>
          <cell r="FQ221">
            <v>0</v>
          </cell>
          <cell r="FR221">
            <v>0</v>
          </cell>
          <cell r="FS221">
            <v>0</v>
          </cell>
          <cell r="FT221">
            <v>0</v>
          </cell>
          <cell r="FU221">
            <v>0</v>
          </cell>
        </row>
        <row r="222">
          <cell r="A222" t="str">
            <v>30260</v>
          </cell>
          <cell r="B222" t="str">
            <v>F D G</v>
          </cell>
          <cell r="C222" t="str">
            <v xml:space="preserve">FUJITSU DEUTSCHLAND GmbH </v>
          </cell>
          <cell r="D222" t="str">
            <v xml:space="preserve">FUJITSU DEUTSCHLAND GmbH </v>
          </cell>
          <cell r="E222">
            <v>11930</v>
          </cell>
          <cell r="F222">
            <v>0</v>
          </cell>
          <cell r="G222">
            <v>11930</v>
          </cell>
          <cell r="H222">
            <v>0</v>
          </cell>
          <cell r="I222">
            <v>0</v>
          </cell>
          <cell r="J222">
            <v>20672</v>
          </cell>
          <cell r="K222">
            <v>-545</v>
          </cell>
          <cell r="L222">
            <v>0</v>
          </cell>
          <cell r="M222">
            <v>0</v>
          </cell>
          <cell r="N222">
            <v>0</v>
          </cell>
          <cell r="O222">
            <v>0</v>
          </cell>
          <cell r="P222">
            <v>0</v>
          </cell>
          <cell r="Q222">
            <v>0</v>
          </cell>
          <cell r="R222">
            <v>0</v>
          </cell>
          <cell r="S222">
            <v>430</v>
          </cell>
          <cell r="T222">
            <v>430</v>
          </cell>
          <cell r="U222">
            <v>0</v>
          </cell>
          <cell r="V222">
            <v>1486</v>
          </cell>
          <cell r="W222">
            <v>0</v>
          </cell>
          <cell r="X222">
            <v>0</v>
          </cell>
          <cell r="Y222">
            <v>0</v>
          </cell>
          <cell r="Z222">
            <v>1486</v>
          </cell>
          <cell r="AA222">
            <v>0</v>
          </cell>
          <cell r="AB222">
            <v>0</v>
          </cell>
          <cell r="AC222">
            <v>0</v>
          </cell>
          <cell r="AD222">
            <v>33973</v>
          </cell>
          <cell r="AE222">
            <v>0</v>
          </cell>
          <cell r="AF222">
            <v>0</v>
          </cell>
          <cell r="AG222">
            <v>0</v>
          </cell>
          <cell r="AH222">
            <v>601</v>
          </cell>
          <cell r="AI222">
            <v>0</v>
          </cell>
          <cell r="AJ222">
            <v>0</v>
          </cell>
          <cell r="AK222">
            <v>601</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601</v>
          </cell>
          <cell r="AZ222">
            <v>0</v>
          </cell>
          <cell r="BA222">
            <v>34574</v>
          </cell>
          <cell r="BB222">
            <v>0</v>
          </cell>
          <cell r="BC222">
            <v>17370</v>
          </cell>
          <cell r="BD222">
            <v>0</v>
          </cell>
          <cell r="BE222">
            <v>17370</v>
          </cell>
          <cell r="BF222">
            <v>0</v>
          </cell>
          <cell r="BG222">
            <v>0</v>
          </cell>
          <cell r="BH222">
            <v>0</v>
          </cell>
          <cell r="BI222">
            <v>0</v>
          </cell>
          <cell r="BJ222">
            <v>0</v>
          </cell>
          <cell r="BK222">
            <v>0</v>
          </cell>
          <cell r="BL222">
            <v>0</v>
          </cell>
          <cell r="BM222">
            <v>0</v>
          </cell>
          <cell r="BN222">
            <v>4529</v>
          </cell>
          <cell r="BO222">
            <v>4529</v>
          </cell>
          <cell r="BP222">
            <v>0</v>
          </cell>
          <cell r="BQ222">
            <v>2124</v>
          </cell>
          <cell r="BR222">
            <v>0</v>
          </cell>
          <cell r="BS222">
            <v>200</v>
          </cell>
          <cell r="BT222">
            <v>0</v>
          </cell>
          <cell r="BU222">
            <v>0</v>
          </cell>
          <cell r="BV222">
            <v>0</v>
          </cell>
          <cell r="BW222">
            <v>0</v>
          </cell>
          <cell r="BX222">
            <v>0</v>
          </cell>
          <cell r="BY222">
            <v>0</v>
          </cell>
          <cell r="BZ222">
            <v>0</v>
          </cell>
          <cell r="CA222">
            <v>0</v>
          </cell>
          <cell r="CB222">
            <v>24223</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24223</v>
          </cell>
          <cell r="CS222">
            <v>0</v>
          </cell>
          <cell r="CT222">
            <v>6136</v>
          </cell>
          <cell r="CU222">
            <v>0</v>
          </cell>
          <cell r="CV222">
            <v>0</v>
          </cell>
          <cell r="CW222">
            <v>0</v>
          </cell>
          <cell r="CX222">
            <v>0</v>
          </cell>
          <cell r="CY222">
            <v>0</v>
          </cell>
          <cell r="CZ222">
            <v>0</v>
          </cell>
          <cell r="DA222">
            <v>0</v>
          </cell>
          <cell r="DB222">
            <v>0</v>
          </cell>
          <cell r="DC222">
            <v>0</v>
          </cell>
          <cell r="DD222">
            <v>0</v>
          </cell>
          <cell r="DE222">
            <v>4215</v>
          </cell>
          <cell r="DF222">
            <v>4215</v>
          </cell>
          <cell r="DG222">
            <v>0</v>
          </cell>
          <cell r="DH222">
            <v>10351</v>
          </cell>
          <cell r="DI222">
            <v>34574</v>
          </cell>
          <cell r="DJ222">
            <v>0</v>
          </cell>
          <cell r="DK222">
            <v>0</v>
          </cell>
          <cell r="DL222">
            <v>6136</v>
          </cell>
          <cell r="DM222">
            <v>0</v>
          </cell>
          <cell r="DN222">
            <v>0</v>
          </cell>
          <cell r="DO222">
            <v>4214.9999999999891</v>
          </cell>
          <cell r="DP222">
            <v>0</v>
          </cell>
          <cell r="DQ222">
            <v>0</v>
          </cell>
          <cell r="DR222">
            <v>0</v>
          </cell>
          <cell r="DS222">
            <v>0</v>
          </cell>
          <cell r="DT222">
            <v>601</v>
          </cell>
          <cell r="DU222">
            <v>0</v>
          </cell>
          <cell r="DV222">
            <v>0</v>
          </cell>
          <cell r="DW222">
            <v>0</v>
          </cell>
          <cell r="DX222">
            <v>0</v>
          </cell>
          <cell r="DY222">
            <v>0</v>
          </cell>
          <cell r="DZ222">
            <v>0</v>
          </cell>
          <cell r="EA222">
            <v>0</v>
          </cell>
          <cell r="EB222">
            <v>0</v>
          </cell>
          <cell r="EC222">
            <v>0</v>
          </cell>
          <cell r="ED222">
            <v>0</v>
          </cell>
          <cell r="EE222">
            <v>0</v>
          </cell>
          <cell r="EF222">
            <v>0</v>
          </cell>
          <cell r="EG222">
            <v>0</v>
          </cell>
          <cell r="EH222">
            <v>0</v>
          </cell>
          <cell r="EI222">
            <v>0</v>
          </cell>
          <cell r="EJ222">
            <v>0</v>
          </cell>
          <cell r="EK222">
            <v>0</v>
          </cell>
          <cell r="EL222">
            <v>0</v>
          </cell>
          <cell r="EM222">
            <v>0</v>
          </cell>
          <cell r="EN222">
            <v>0</v>
          </cell>
          <cell r="EO222">
            <v>0</v>
          </cell>
          <cell r="EP222">
            <v>0</v>
          </cell>
          <cell r="EQ222">
            <v>0</v>
          </cell>
          <cell r="ER222">
            <v>0</v>
          </cell>
          <cell r="ES222">
            <v>0</v>
          </cell>
          <cell r="ET222">
            <v>0</v>
          </cell>
          <cell r="EU222">
            <v>0</v>
          </cell>
          <cell r="EV222">
            <v>0</v>
          </cell>
          <cell r="EW222">
            <v>0</v>
          </cell>
          <cell r="EX222" t="str">
            <v>G</v>
          </cell>
          <cell r="EY222" t="str">
            <v>Storage Products Group</v>
          </cell>
          <cell r="EZ222">
            <v>1</v>
          </cell>
          <cell r="FA222">
            <v>1</v>
          </cell>
          <cell r="FB222">
            <v>0</v>
          </cell>
          <cell r="FC222">
            <v>0</v>
          </cell>
          <cell r="FD222">
            <v>1</v>
          </cell>
          <cell r="FE222">
            <v>0</v>
          </cell>
          <cell r="FH222">
            <v>33843</v>
          </cell>
          <cell r="FI222">
            <v>1225</v>
          </cell>
          <cell r="FJ222">
            <v>1075</v>
          </cell>
          <cell r="FK222">
            <v>1075</v>
          </cell>
          <cell r="FL222">
            <v>639</v>
          </cell>
          <cell r="FM222">
            <v>36164</v>
          </cell>
          <cell r="FN222">
            <v>1249</v>
          </cell>
          <cell r="FO222">
            <v>1099</v>
          </cell>
          <cell r="FP222">
            <v>1099</v>
          </cell>
          <cell r="FQ222">
            <v>654</v>
          </cell>
          <cell r="FR222">
            <v>33843</v>
          </cell>
          <cell r="FS222">
            <v>0</v>
          </cell>
          <cell r="FT222">
            <v>36164</v>
          </cell>
          <cell r="FU222">
            <v>0</v>
          </cell>
        </row>
        <row r="223">
          <cell r="A223" t="str">
            <v>30320</v>
          </cell>
          <cell r="B223" t="str">
            <v>F N A</v>
          </cell>
          <cell r="C223" t="str">
            <v>FUJITSU NORDIC AB</v>
          </cell>
          <cell r="D223" t="str">
            <v>FUJITSU NORDIC AB</v>
          </cell>
          <cell r="E223">
            <v>137717</v>
          </cell>
          <cell r="F223">
            <v>0</v>
          </cell>
          <cell r="G223">
            <v>137717</v>
          </cell>
          <cell r="H223">
            <v>0</v>
          </cell>
          <cell r="I223">
            <v>0</v>
          </cell>
          <cell r="J223">
            <v>8854</v>
          </cell>
          <cell r="K223">
            <v>-166</v>
          </cell>
          <cell r="L223">
            <v>0</v>
          </cell>
          <cell r="M223">
            <v>0</v>
          </cell>
          <cell r="N223">
            <v>0</v>
          </cell>
          <cell r="O223">
            <v>0</v>
          </cell>
          <cell r="P223">
            <v>0</v>
          </cell>
          <cell r="Q223">
            <v>0</v>
          </cell>
          <cell r="R223">
            <v>0</v>
          </cell>
          <cell r="S223">
            <v>197</v>
          </cell>
          <cell r="T223">
            <v>197</v>
          </cell>
          <cell r="U223">
            <v>0</v>
          </cell>
          <cell r="V223">
            <v>0</v>
          </cell>
          <cell r="W223">
            <v>0</v>
          </cell>
          <cell r="X223">
            <v>0</v>
          </cell>
          <cell r="Y223">
            <v>0</v>
          </cell>
          <cell r="Z223">
            <v>0</v>
          </cell>
          <cell r="AA223">
            <v>0</v>
          </cell>
          <cell r="AB223">
            <v>0</v>
          </cell>
          <cell r="AC223">
            <v>0</v>
          </cell>
          <cell r="AD223">
            <v>146602</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146602</v>
          </cell>
          <cell r="BB223">
            <v>0</v>
          </cell>
          <cell r="BC223">
            <v>162</v>
          </cell>
          <cell r="BD223">
            <v>0</v>
          </cell>
          <cell r="BE223">
            <v>162</v>
          </cell>
          <cell r="BF223">
            <v>0</v>
          </cell>
          <cell r="BG223">
            <v>0</v>
          </cell>
          <cell r="BH223">
            <v>0</v>
          </cell>
          <cell r="BI223">
            <v>0</v>
          </cell>
          <cell r="BJ223">
            <v>0</v>
          </cell>
          <cell r="BK223">
            <v>0</v>
          </cell>
          <cell r="BL223">
            <v>0</v>
          </cell>
          <cell r="BM223">
            <v>0</v>
          </cell>
          <cell r="BN223">
            <v>5692</v>
          </cell>
          <cell r="BO223">
            <v>5692</v>
          </cell>
          <cell r="BP223">
            <v>0</v>
          </cell>
          <cell r="BQ223">
            <v>284</v>
          </cell>
          <cell r="BR223">
            <v>0</v>
          </cell>
          <cell r="BS223">
            <v>0</v>
          </cell>
          <cell r="BT223">
            <v>0</v>
          </cell>
          <cell r="BU223">
            <v>0</v>
          </cell>
          <cell r="BV223">
            <v>0</v>
          </cell>
          <cell r="BW223">
            <v>0</v>
          </cell>
          <cell r="BX223">
            <v>0</v>
          </cell>
          <cell r="BY223">
            <v>0</v>
          </cell>
          <cell r="BZ223">
            <v>0</v>
          </cell>
          <cell r="CA223">
            <v>0</v>
          </cell>
          <cell r="CB223">
            <v>6138</v>
          </cell>
          <cell r="CC223">
            <v>0</v>
          </cell>
          <cell r="CD223">
            <v>0</v>
          </cell>
          <cell r="CE223">
            <v>0</v>
          </cell>
          <cell r="CF223">
            <v>0</v>
          </cell>
          <cell r="CG223">
            <v>0</v>
          </cell>
          <cell r="CH223">
            <v>68680</v>
          </cell>
          <cell r="CI223">
            <v>0</v>
          </cell>
          <cell r="CJ223">
            <v>0</v>
          </cell>
          <cell r="CK223">
            <v>0</v>
          </cell>
          <cell r="CL223">
            <v>0</v>
          </cell>
          <cell r="CM223">
            <v>0</v>
          </cell>
          <cell r="CN223">
            <v>0</v>
          </cell>
          <cell r="CO223">
            <v>0</v>
          </cell>
          <cell r="CP223">
            <v>0</v>
          </cell>
          <cell r="CQ223">
            <v>68680</v>
          </cell>
          <cell r="CR223">
            <v>74818</v>
          </cell>
          <cell r="CS223">
            <v>0</v>
          </cell>
          <cell r="CT223">
            <v>1700</v>
          </cell>
          <cell r="CU223">
            <v>0</v>
          </cell>
          <cell r="CV223">
            <v>0</v>
          </cell>
          <cell r="CW223">
            <v>0</v>
          </cell>
          <cell r="CX223">
            <v>0</v>
          </cell>
          <cell r="CY223">
            <v>0</v>
          </cell>
          <cell r="CZ223">
            <v>0</v>
          </cell>
          <cell r="DA223">
            <v>0</v>
          </cell>
          <cell r="DB223">
            <v>0</v>
          </cell>
          <cell r="DC223">
            <v>0</v>
          </cell>
          <cell r="DD223">
            <v>0</v>
          </cell>
          <cell r="DE223">
            <v>70084</v>
          </cell>
          <cell r="DF223">
            <v>70084</v>
          </cell>
          <cell r="DG223">
            <v>0</v>
          </cell>
          <cell r="DH223">
            <v>71784</v>
          </cell>
          <cell r="DI223">
            <v>146602</v>
          </cell>
          <cell r="DJ223">
            <v>0</v>
          </cell>
          <cell r="DK223">
            <v>0</v>
          </cell>
          <cell r="DL223">
            <v>1700</v>
          </cell>
          <cell r="DM223">
            <v>0</v>
          </cell>
          <cell r="DN223">
            <v>0</v>
          </cell>
          <cell r="DO223">
            <v>70084</v>
          </cell>
          <cell r="DP223">
            <v>0</v>
          </cell>
          <cell r="DQ223">
            <v>0</v>
          </cell>
          <cell r="DR223">
            <v>0</v>
          </cell>
          <cell r="DS223">
            <v>0</v>
          </cell>
          <cell r="DT223">
            <v>0</v>
          </cell>
          <cell r="DU223">
            <v>0</v>
          </cell>
          <cell r="DV223">
            <v>0</v>
          </cell>
          <cell r="DW223">
            <v>0</v>
          </cell>
          <cell r="DX223">
            <v>0</v>
          </cell>
          <cell r="DY223">
            <v>0</v>
          </cell>
          <cell r="DZ223">
            <v>0</v>
          </cell>
          <cell r="EA223">
            <v>0</v>
          </cell>
          <cell r="EB223">
            <v>0</v>
          </cell>
          <cell r="EC223">
            <v>0</v>
          </cell>
          <cell r="ED223">
            <v>0</v>
          </cell>
          <cell r="EE223">
            <v>0</v>
          </cell>
          <cell r="EF223">
            <v>0</v>
          </cell>
          <cell r="EG223">
            <v>0</v>
          </cell>
          <cell r="EH223">
            <v>0</v>
          </cell>
          <cell r="EI223">
            <v>0</v>
          </cell>
          <cell r="EJ223">
            <v>0</v>
          </cell>
          <cell r="EK223">
            <v>0</v>
          </cell>
          <cell r="EL223">
            <v>0</v>
          </cell>
          <cell r="EM223">
            <v>0</v>
          </cell>
          <cell r="EN223">
            <v>0</v>
          </cell>
          <cell r="EO223">
            <v>0</v>
          </cell>
          <cell r="EP223">
            <v>0</v>
          </cell>
          <cell r="EQ223">
            <v>0</v>
          </cell>
          <cell r="ER223">
            <v>0</v>
          </cell>
          <cell r="ES223">
            <v>0</v>
          </cell>
          <cell r="ET223">
            <v>0</v>
          </cell>
          <cell r="EU223">
            <v>0</v>
          </cell>
          <cell r="EV223">
            <v>0</v>
          </cell>
          <cell r="EW223">
            <v>0</v>
          </cell>
          <cell r="EX223" t="str">
            <v>G</v>
          </cell>
          <cell r="EY223" t="str">
            <v>Storage Products Group</v>
          </cell>
          <cell r="EZ223">
            <v>1</v>
          </cell>
          <cell r="FA223">
            <v>1</v>
          </cell>
          <cell r="FB223">
            <v>0</v>
          </cell>
          <cell r="FC223">
            <v>0</v>
          </cell>
          <cell r="FD223">
            <v>0</v>
          </cell>
          <cell r="FE223">
            <v>0</v>
          </cell>
          <cell r="FH223">
            <v>0</v>
          </cell>
          <cell r="FI223">
            <v>0</v>
          </cell>
          <cell r="FJ223">
            <v>450</v>
          </cell>
          <cell r="FK223">
            <v>67279</v>
          </cell>
          <cell r="FL223">
            <v>48441</v>
          </cell>
          <cell r="FM223">
            <v>0</v>
          </cell>
          <cell r="FN223">
            <v>0</v>
          </cell>
          <cell r="FO223">
            <v>450</v>
          </cell>
          <cell r="FP223">
            <v>450</v>
          </cell>
          <cell r="FQ223">
            <v>324</v>
          </cell>
          <cell r="FR223">
            <v>0</v>
          </cell>
          <cell r="FS223">
            <v>0</v>
          </cell>
          <cell r="FT223">
            <v>0</v>
          </cell>
          <cell r="FU223">
            <v>0</v>
          </cell>
        </row>
        <row r="224">
          <cell r="A224" t="str">
            <v>30330</v>
          </cell>
          <cell r="B224" t="str">
            <v>F I S</v>
          </cell>
          <cell r="C224" t="str">
            <v>FUJITSU ITALIA S.p.A.</v>
          </cell>
          <cell r="D224" t="str">
            <v>FUJITSU ITALIA S.p.A.</v>
          </cell>
          <cell r="E224">
            <v>5028</v>
          </cell>
          <cell r="F224">
            <v>0</v>
          </cell>
          <cell r="G224">
            <v>5028</v>
          </cell>
          <cell r="H224">
            <v>0</v>
          </cell>
          <cell r="I224">
            <v>0</v>
          </cell>
          <cell r="J224">
            <v>4395</v>
          </cell>
          <cell r="K224">
            <v>-652</v>
          </cell>
          <cell r="L224">
            <v>0</v>
          </cell>
          <cell r="M224">
            <v>0</v>
          </cell>
          <cell r="N224">
            <v>0</v>
          </cell>
          <cell r="O224">
            <v>0</v>
          </cell>
          <cell r="P224">
            <v>0</v>
          </cell>
          <cell r="Q224">
            <v>771</v>
          </cell>
          <cell r="R224">
            <v>0</v>
          </cell>
          <cell r="S224">
            <v>0</v>
          </cell>
          <cell r="T224">
            <v>0</v>
          </cell>
          <cell r="U224">
            <v>35</v>
          </cell>
          <cell r="V224">
            <v>0</v>
          </cell>
          <cell r="W224">
            <v>0</v>
          </cell>
          <cell r="X224">
            <v>0</v>
          </cell>
          <cell r="Y224">
            <v>0</v>
          </cell>
          <cell r="Z224">
            <v>0</v>
          </cell>
          <cell r="AA224">
            <v>0</v>
          </cell>
          <cell r="AB224">
            <v>0</v>
          </cell>
          <cell r="AC224">
            <v>7</v>
          </cell>
          <cell r="AD224">
            <v>9584</v>
          </cell>
          <cell r="AE224">
            <v>0</v>
          </cell>
          <cell r="AF224">
            <v>0</v>
          </cell>
          <cell r="AG224">
            <v>79</v>
          </cell>
          <cell r="AH224">
            <v>14</v>
          </cell>
          <cell r="AI224">
            <v>0</v>
          </cell>
          <cell r="AJ224">
            <v>0</v>
          </cell>
          <cell r="AK224">
            <v>93</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93</v>
          </cell>
          <cell r="AZ224">
            <v>0</v>
          </cell>
          <cell r="BA224">
            <v>9677</v>
          </cell>
          <cell r="BB224">
            <v>0</v>
          </cell>
          <cell r="BC224">
            <v>1350</v>
          </cell>
          <cell r="BD224">
            <v>0</v>
          </cell>
          <cell r="BE224">
            <v>1350</v>
          </cell>
          <cell r="BF224">
            <v>0</v>
          </cell>
          <cell r="BG224">
            <v>0</v>
          </cell>
          <cell r="BH224">
            <v>0</v>
          </cell>
          <cell r="BI224">
            <v>0</v>
          </cell>
          <cell r="BJ224">
            <v>0</v>
          </cell>
          <cell r="BK224">
            <v>0</v>
          </cell>
          <cell r="BL224">
            <v>0</v>
          </cell>
          <cell r="BM224">
            <v>0</v>
          </cell>
          <cell r="BN224">
            <v>498</v>
          </cell>
          <cell r="BO224">
            <v>498</v>
          </cell>
          <cell r="BP224">
            <v>0</v>
          </cell>
          <cell r="BQ224">
            <v>130</v>
          </cell>
          <cell r="BR224">
            <v>0</v>
          </cell>
          <cell r="BS224">
            <v>0</v>
          </cell>
          <cell r="BT224">
            <v>0</v>
          </cell>
          <cell r="BU224">
            <v>0</v>
          </cell>
          <cell r="BV224">
            <v>0</v>
          </cell>
          <cell r="BW224">
            <v>0</v>
          </cell>
          <cell r="BX224">
            <v>0</v>
          </cell>
          <cell r="BY224">
            <v>0</v>
          </cell>
          <cell r="BZ224">
            <v>0</v>
          </cell>
          <cell r="CA224">
            <v>0</v>
          </cell>
          <cell r="CB224">
            <v>1978</v>
          </cell>
          <cell r="CC224">
            <v>0</v>
          </cell>
          <cell r="CD224">
            <v>0</v>
          </cell>
          <cell r="CE224">
            <v>0</v>
          </cell>
          <cell r="CF224">
            <v>0</v>
          </cell>
          <cell r="CG224">
            <v>0</v>
          </cell>
          <cell r="CH224">
            <v>0</v>
          </cell>
          <cell r="CI224">
            <v>0</v>
          </cell>
          <cell r="CJ224">
            <v>287</v>
          </cell>
          <cell r="CK224">
            <v>0</v>
          </cell>
          <cell r="CL224">
            <v>0</v>
          </cell>
          <cell r="CM224">
            <v>0</v>
          </cell>
          <cell r="CN224">
            <v>0</v>
          </cell>
          <cell r="CO224">
            <v>0</v>
          </cell>
          <cell r="CP224">
            <v>0</v>
          </cell>
          <cell r="CQ224">
            <v>287</v>
          </cell>
          <cell r="CR224">
            <v>2265</v>
          </cell>
          <cell r="CS224">
            <v>0</v>
          </cell>
          <cell r="CT224">
            <v>104</v>
          </cell>
          <cell r="CU224">
            <v>0</v>
          </cell>
          <cell r="CV224">
            <v>21</v>
          </cell>
          <cell r="CW224">
            <v>0</v>
          </cell>
          <cell r="CX224">
            <v>0</v>
          </cell>
          <cell r="CY224">
            <v>0</v>
          </cell>
          <cell r="CZ224">
            <v>0</v>
          </cell>
          <cell r="DA224">
            <v>0</v>
          </cell>
          <cell r="DB224">
            <v>0</v>
          </cell>
          <cell r="DC224">
            <v>0</v>
          </cell>
          <cell r="DD224">
            <v>0</v>
          </cell>
          <cell r="DE224">
            <v>7287.4</v>
          </cell>
          <cell r="DF224">
            <v>7287.4</v>
          </cell>
          <cell r="DG224">
            <v>0</v>
          </cell>
          <cell r="DH224">
            <v>7412.4</v>
          </cell>
          <cell r="DI224">
            <v>9677.4</v>
          </cell>
          <cell r="DJ224">
            <v>0</v>
          </cell>
          <cell r="DK224">
            <v>0</v>
          </cell>
          <cell r="DL224">
            <v>104</v>
          </cell>
          <cell r="DM224">
            <v>0</v>
          </cell>
          <cell r="DN224">
            <v>21</v>
          </cell>
          <cell r="DO224">
            <v>7287</v>
          </cell>
          <cell r="DP224">
            <v>0</v>
          </cell>
          <cell r="DQ224">
            <v>0</v>
          </cell>
          <cell r="DR224">
            <v>79</v>
          </cell>
          <cell r="DS224">
            <v>0</v>
          </cell>
          <cell r="DT224">
            <v>14</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cell r="EJ224">
            <v>0</v>
          </cell>
          <cell r="EK224">
            <v>0</v>
          </cell>
          <cell r="EL224">
            <v>0</v>
          </cell>
          <cell r="EM224">
            <v>0</v>
          </cell>
          <cell r="EN224">
            <v>0</v>
          </cell>
          <cell r="EO224">
            <v>0</v>
          </cell>
          <cell r="EP224">
            <v>0</v>
          </cell>
          <cell r="EQ224">
            <v>0</v>
          </cell>
          <cell r="ER224">
            <v>0</v>
          </cell>
          <cell r="ES224">
            <v>0</v>
          </cell>
          <cell r="ET224">
            <v>0</v>
          </cell>
          <cell r="EU224">
            <v>0</v>
          </cell>
          <cell r="EV224">
            <v>0</v>
          </cell>
          <cell r="EW224">
            <v>0</v>
          </cell>
          <cell r="EX224" t="str">
            <v>G</v>
          </cell>
          <cell r="EY224" t="str">
            <v>Storage Products Group</v>
          </cell>
          <cell r="EZ224">
            <v>1</v>
          </cell>
          <cell r="FA224">
            <v>1</v>
          </cell>
          <cell r="FB224">
            <v>0</v>
          </cell>
          <cell r="FC224">
            <v>0</v>
          </cell>
          <cell r="FD224">
            <v>0</v>
          </cell>
          <cell r="FE224">
            <v>0</v>
          </cell>
          <cell r="FH224">
            <v>1433</v>
          </cell>
          <cell r="FI224">
            <v>44</v>
          </cell>
          <cell r="FJ224">
            <v>44</v>
          </cell>
          <cell r="FK224">
            <v>44</v>
          </cell>
          <cell r="FL224">
            <v>44</v>
          </cell>
          <cell r="FM224">
            <v>781</v>
          </cell>
          <cell r="FN224">
            <v>-103</v>
          </cell>
          <cell r="FO224">
            <v>-103</v>
          </cell>
          <cell r="FP224">
            <v>-103</v>
          </cell>
          <cell r="FQ224">
            <v>-103</v>
          </cell>
          <cell r="FR224">
            <v>1433</v>
          </cell>
          <cell r="FS224">
            <v>0</v>
          </cell>
          <cell r="FT224">
            <v>781</v>
          </cell>
          <cell r="FU224">
            <v>0</v>
          </cell>
        </row>
        <row r="225">
          <cell r="A225" t="str">
            <v>30360</v>
          </cell>
          <cell r="B225" t="str">
            <v>F C I</v>
          </cell>
          <cell r="C225" t="str">
            <v>FUJITSU CANADA, INC.</v>
          </cell>
          <cell r="D225" t="str">
            <v>FUJITSU CANADA, INC.</v>
          </cell>
          <cell r="E225">
            <v>18518</v>
          </cell>
          <cell r="F225">
            <v>0</v>
          </cell>
          <cell r="G225">
            <v>18518</v>
          </cell>
          <cell r="H225">
            <v>0</v>
          </cell>
          <cell r="I225">
            <v>0</v>
          </cell>
          <cell r="J225">
            <v>4941</v>
          </cell>
          <cell r="K225">
            <v>-759</v>
          </cell>
          <cell r="L225">
            <v>0</v>
          </cell>
          <cell r="M225">
            <v>0</v>
          </cell>
          <cell r="N225">
            <v>0</v>
          </cell>
          <cell r="O225">
            <v>0</v>
          </cell>
          <cell r="P225">
            <v>0</v>
          </cell>
          <cell r="Q225">
            <v>114</v>
          </cell>
          <cell r="R225">
            <v>0</v>
          </cell>
          <cell r="S225">
            <v>1</v>
          </cell>
          <cell r="T225">
            <v>1</v>
          </cell>
          <cell r="U225">
            <v>0</v>
          </cell>
          <cell r="V225">
            <v>3857</v>
          </cell>
          <cell r="W225">
            <v>0</v>
          </cell>
          <cell r="X225">
            <v>0</v>
          </cell>
          <cell r="Y225">
            <v>0</v>
          </cell>
          <cell r="Z225">
            <v>3857</v>
          </cell>
          <cell r="AA225">
            <v>0</v>
          </cell>
          <cell r="AB225">
            <v>0</v>
          </cell>
          <cell r="AC225">
            <v>0</v>
          </cell>
          <cell r="AD225">
            <v>26672</v>
          </cell>
          <cell r="AE225">
            <v>0</v>
          </cell>
          <cell r="AF225">
            <v>70</v>
          </cell>
          <cell r="AG225">
            <v>0</v>
          </cell>
          <cell r="AH225">
            <v>102</v>
          </cell>
          <cell r="AI225">
            <v>0</v>
          </cell>
          <cell r="AJ225">
            <v>0</v>
          </cell>
          <cell r="AK225">
            <v>172</v>
          </cell>
          <cell r="AL225">
            <v>0</v>
          </cell>
          <cell r="AM225">
            <v>0</v>
          </cell>
          <cell r="AN225">
            <v>0</v>
          </cell>
          <cell r="AO225">
            <v>0</v>
          </cell>
          <cell r="AP225">
            <v>0</v>
          </cell>
          <cell r="AQ225">
            <v>0</v>
          </cell>
          <cell r="AR225">
            <v>0</v>
          </cell>
          <cell r="AS225">
            <v>0</v>
          </cell>
          <cell r="AT225">
            <v>0</v>
          </cell>
          <cell r="AU225">
            <v>0</v>
          </cell>
          <cell r="AV225">
            <v>0</v>
          </cell>
          <cell r="AW225">
            <v>700</v>
          </cell>
          <cell r="AX225">
            <v>700</v>
          </cell>
          <cell r="AY225">
            <v>872</v>
          </cell>
          <cell r="AZ225">
            <v>0</v>
          </cell>
          <cell r="BA225">
            <v>27544</v>
          </cell>
          <cell r="BB225">
            <v>0</v>
          </cell>
          <cell r="BC225">
            <v>3951</v>
          </cell>
          <cell r="BD225">
            <v>0</v>
          </cell>
          <cell r="BE225">
            <v>3951</v>
          </cell>
          <cell r="BF225">
            <v>0</v>
          </cell>
          <cell r="BG225">
            <v>0</v>
          </cell>
          <cell r="BH225">
            <v>0</v>
          </cell>
          <cell r="BI225">
            <v>0</v>
          </cell>
          <cell r="BJ225">
            <v>0</v>
          </cell>
          <cell r="BK225">
            <v>0</v>
          </cell>
          <cell r="BL225">
            <v>0</v>
          </cell>
          <cell r="BM225">
            <v>0</v>
          </cell>
          <cell r="BN225">
            <v>544</v>
          </cell>
          <cell r="BO225">
            <v>544</v>
          </cell>
          <cell r="BP225">
            <v>0</v>
          </cell>
          <cell r="BQ225">
            <v>-812</v>
          </cell>
          <cell r="BR225">
            <v>0</v>
          </cell>
          <cell r="BS225">
            <v>1</v>
          </cell>
          <cell r="BT225">
            <v>4</v>
          </cell>
          <cell r="BU225">
            <v>0</v>
          </cell>
          <cell r="BV225">
            <v>0</v>
          </cell>
          <cell r="BW225">
            <v>0</v>
          </cell>
          <cell r="BX225">
            <v>0</v>
          </cell>
          <cell r="BY225">
            <v>0</v>
          </cell>
          <cell r="BZ225">
            <v>0</v>
          </cell>
          <cell r="CA225">
            <v>0</v>
          </cell>
          <cell r="CB225">
            <v>3688</v>
          </cell>
          <cell r="CC225">
            <v>0</v>
          </cell>
          <cell r="CD225">
            <v>0</v>
          </cell>
          <cell r="CE225">
            <v>68</v>
          </cell>
          <cell r="CF225">
            <v>0</v>
          </cell>
          <cell r="CG225">
            <v>68</v>
          </cell>
          <cell r="CH225">
            <v>0</v>
          </cell>
          <cell r="CI225">
            <v>0</v>
          </cell>
          <cell r="CJ225">
            <v>180</v>
          </cell>
          <cell r="CK225">
            <v>0</v>
          </cell>
          <cell r="CL225">
            <v>0</v>
          </cell>
          <cell r="CM225">
            <v>0</v>
          </cell>
          <cell r="CN225">
            <v>0</v>
          </cell>
          <cell r="CO225">
            <v>0</v>
          </cell>
          <cell r="CP225">
            <v>0</v>
          </cell>
          <cell r="CQ225">
            <v>248</v>
          </cell>
          <cell r="CR225">
            <v>3936</v>
          </cell>
          <cell r="CS225">
            <v>0</v>
          </cell>
          <cell r="CT225">
            <v>900</v>
          </cell>
          <cell r="CU225">
            <v>0</v>
          </cell>
          <cell r="CV225">
            <v>0</v>
          </cell>
          <cell r="CW225">
            <v>0</v>
          </cell>
          <cell r="CX225">
            <v>0</v>
          </cell>
          <cell r="CY225">
            <v>0</v>
          </cell>
          <cell r="CZ225">
            <v>0</v>
          </cell>
          <cell r="DA225">
            <v>0</v>
          </cell>
          <cell r="DB225">
            <v>0</v>
          </cell>
          <cell r="DC225">
            <v>0</v>
          </cell>
          <cell r="DD225">
            <v>0</v>
          </cell>
          <cell r="DE225">
            <v>22708</v>
          </cell>
          <cell r="DF225">
            <v>22708</v>
          </cell>
          <cell r="DG225">
            <v>0</v>
          </cell>
          <cell r="DH225">
            <v>23608</v>
          </cell>
          <cell r="DI225">
            <v>27544</v>
          </cell>
          <cell r="DJ225">
            <v>0</v>
          </cell>
          <cell r="DK225">
            <v>0</v>
          </cell>
          <cell r="DL225">
            <v>900</v>
          </cell>
          <cell r="DM225">
            <v>0</v>
          </cell>
          <cell r="DN225">
            <v>0</v>
          </cell>
          <cell r="DO225">
            <v>22708</v>
          </cell>
          <cell r="DP225">
            <v>0</v>
          </cell>
          <cell r="DQ225">
            <v>0</v>
          </cell>
          <cell r="DR225">
            <v>70</v>
          </cell>
          <cell r="DS225">
            <v>0</v>
          </cell>
          <cell r="DT225">
            <v>102</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cell r="EK225">
            <v>0</v>
          </cell>
          <cell r="EL225">
            <v>0</v>
          </cell>
          <cell r="EM225">
            <v>0</v>
          </cell>
          <cell r="EN225">
            <v>0</v>
          </cell>
          <cell r="EO225">
            <v>0</v>
          </cell>
          <cell r="EP225">
            <v>0</v>
          </cell>
          <cell r="EQ225">
            <v>0</v>
          </cell>
          <cell r="ER225">
            <v>0</v>
          </cell>
          <cell r="ES225">
            <v>0</v>
          </cell>
          <cell r="ET225">
            <v>0</v>
          </cell>
          <cell r="EU225">
            <v>0</v>
          </cell>
          <cell r="EV225">
            <v>0</v>
          </cell>
          <cell r="EW225">
            <v>0</v>
          </cell>
          <cell r="EX225" t="str">
            <v>G</v>
          </cell>
          <cell r="EY225" t="str">
            <v>Storage Products Group</v>
          </cell>
          <cell r="EZ225">
            <v>1</v>
          </cell>
          <cell r="FA225">
            <v>1</v>
          </cell>
          <cell r="FB225">
            <v>0</v>
          </cell>
          <cell r="FC225">
            <v>0</v>
          </cell>
          <cell r="FD225">
            <v>0</v>
          </cell>
          <cell r="FE225">
            <v>0</v>
          </cell>
          <cell r="FH225">
            <v>8060</v>
          </cell>
          <cell r="FI225">
            <v>-78</v>
          </cell>
          <cell r="FJ225">
            <v>1</v>
          </cell>
          <cell r="FK225">
            <v>1</v>
          </cell>
          <cell r="FL225">
            <v>1</v>
          </cell>
          <cell r="FM225">
            <v>8392</v>
          </cell>
          <cell r="FN225">
            <v>-14</v>
          </cell>
          <cell r="FO225">
            <v>62</v>
          </cell>
          <cell r="FP225">
            <v>62</v>
          </cell>
          <cell r="FQ225">
            <v>34</v>
          </cell>
          <cell r="FR225">
            <v>8060</v>
          </cell>
          <cell r="FS225">
            <v>0</v>
          </cell>
          <cell r="FT225">
            <v>8392</v>
          </cell>
          <cell r="FU225">
            <v>0</v>
          </cell>
        </row>
        <row r="226">
          <cell r="A226" t="str">
            <v>30420</v>
          </cell>
          <cell r="B226" t="str">
            <v>新光シンガ</v>
          </cell>
          <cell r="C226" t="str">
            <v xml:space="preserve">SHINKO ELECTRONICS (SINGAPORE) PTE. LTD. </v>
          </cell>
          <cell r="D226" t="str">
            <v xml:space="preserve">SHINKO ELECTRONICS (SINGAPORE) PTE. LTD. </v>
          </cell>
          <cell r="E226">
            <v>23646</v>
          </cell>
          <cell r="F226">
            <v>0</v>
          </cell>
          <cell r="G226">
            <v>23646</v>
          </cell>
          <cell r="H226">
            <v>0</v>
          </cell>
          <cell r="I226">
            <v>0</v>
          </cell>
          <cell r="J226">
            <v>32287</v>
          </cell>
          <cell r="K226">
            <v>-645</v>
          </cell>
          <cell r="L226">
            <v>0</v>
          </cell>
          <cell r="M226">
            <v>0</v>
          </cell>
          <cell r="N226">
            <v>0</v>
          </cell>
          <cell r="O226">
            <v>0</v>
          </cell>
          <cell r="P226">
            <v>0</v>
          </cell>
          <cell r="Q226">
            <v>0</v>
          </cell>
          <cell r="R226">
            <v>0</v>
          </cell>
          <cell r="S226">
            <v>0</v>
          </cell>
          <cell r="T226">
            <v>0</v>
          </cell>
          <cell r="U226">
            <v>27</v>
          </cell>
          <cell r="V226">
            <v>0</v>
          </cell>
          <cell r="W226">
            <v>0</v>
          </cell>
          <cell r="X226">
            <v>0</v>
          </cell>
          <cell r="Y226">
            <v>0</v>
          </cell>
          <cell r="Z226">
            <v>0</v>
          </cell>
          <cell r="AA226">
            <v>0</v>
          </cell>
          <cell r="AB226">
            <v>0</v>
          </cell>
          <cell r="AC226">
            <v>0</v>
          </cell>
          <cell r="AD226">
            <v>55315</v>
          </cell>
          <cell r="AE226">
            <v>14</v>
          </cell>
          <cell r="AF226">
            <v>0</v>
          </cell>
          <cell r="AG226">
            <v>110</v>
          </cell>
          <cell r="AH226">
            <v>0</v>
          </cell>
          <cell r="AI226">
            <v>0</v>
          </cell>
          <cell r="AJ226">
            <v>0</v>
          </cell>
          <cell r="AK226">
            <v>124</v>
          </cell>
          <cell r="AL226">
            <v>0</v>
          </cell>
          <cell r="AM226">
            <v>0</v>
          </cell>
          <cell r="AN226">
            <v>76</v>
          </cell>
          <cell r="AO226">
            <v>0</v>
          </cell>
          <cell r="AP226">
            <v>0</v>
          </cell>
          <cell r="AQ226">
            <v>0</v>
          </cell>
          <cell r="AR226">
            <v>0</v>
          </cell>
          <cell r="AS226">
            <v>78</v>
          </cell>
          <cell r="AT226">
            <v>0</v>
          </cell>
          <cell r="AU226">
            <v>0</v>
          </cell>
          <cell r="AV226">
            <v>0</v>
          </cell>
          <cell r="AW226">
            <v>0</v>
          </cell>
          <cell r="AX226">
            <v>154</v>
          </cell>
          <cell r="AY226">
            <v>278</v>
          </cell>
          <cell r="AZ226">
            <v>0</v>
          </cell>
          <cell r="BA226">
            <v>55593</v>
          </cell>
          <cell r="BB226">
            <v>0</v>
          </cell>
          <cell r="BC226">
            <v>46940</v>
          </cell>
          <cell r="BD226">
            <v>0</v>
          </cell>
          <cell r="BE226">
            <v>46940</v>
          </cell>
          <cell r="BF226">
            <v>0</v>
          </cell>
          <cell r="BG226">
            <v>0</v>
          </cell>
          <cell r="BH226">
            <v>0</v>
          </cell>
          <cell r="BI226">
            <v>0</v>
          </cell>
          <cell r="BJ226">
            <v>0</v>
          </cell>
          <cell r="BK226">
            <v>0</v>
          </cell>
          <cell r="BL226">
            <v>0</v>
          </cell>
          <cell r="BM226">
            <v>0</v>
          </cell>
          <cell r="BN226">
            <v>491</v>
          </cell>
          <cell r="BO226">
            <v>491</v>
          </cell>
          <cell r="BP226">
            <v>0</v>
          </cell>
          <cell r="BQ226">
            <v>841</v>
          </cell>
          <cell r="BR226">
            <v>0</v>
          </cell>
          <cell r="BS226">
            <v>0</v>
          </cell>
          <cell r="BT226">
            <v>0</v>
          </cell>
          <cell r="BU226">
            <v>0</v>
          </cell>
          <cell r="BV226">
            <v>0</v>
          </cell>
          <cell r="BW226">
            <v>0</v>
          </cell>
          <cell r="BX226">
            <v>0</v>
          </cell>
          <cell r="BY226">
            <v>0</v>
          </cell>
          <cell r="BZ226">
            <v>0</v>
          </cell>
          <cell r="CA226">
            <v>0</v>
          </cell>
          <cell r="CB226">
            <v>48272</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Q226">
            <v>0</v>
          </cell>
          <cell r="CR226">
            <v>48272</v>
          </cell>
          <cell r="CS226">
            <v>0</v>
          </cell>
          <cell r="CT226">
            <v>100</v>
          </cell>
          <cell r="CU226">
            <v>0</v>
          </cell>
          <cell r="CV226">
            <v>0</v>
          </cell>
          <cell r="CW226">
            <v>0</v>
          </cell>
          <cell r="CX226">
            <v>0</v>
          </cell>
          <cell r="CY226">
            <v>0</v>
          </cell>
          <cell r="CZ226">
            <v>0</v>
          </cell>
          <cell r="DA226">
            <v>0</v>
          </cell>
          <cell r="DB226">
            <v>0</v>
          </cell>
          <cell r="DC226">
            <v>0</v>
          </cell>
          <cell r="DD226">
            <v>0</v>
          </cell>
          <cell r="DE226">
            <v>7221</v>
          </cell>
          <cell r="DF226">
            <v>7221</v>
          </cell>
          <cell r="DG226">
            <v>0</v>
          </cell>
          <cell r="DH226">
            <v>7321</v>
          </cell>
          <cell r="DI226">
            <v>55593</v>
          </cell>
          <cell r="DJ226">
            <v>0</v>
          </cell>
          <cell r="DK226">
            <v>0</v>
          </cell>
          <cell r="DL226">
            <v>100</v>
          </cell>
          <cell r="DM226">
            <v>0</v>
          </cell>
          <cell r="DN226">
            <v>0</v>
          </cell>
          <cell r="DO226">
            <v>7221</v>
          </cell>
          <cell r="DP226">
            <v>0</v>
          </cell>
          <cell r="DQ226">
            <v>14</v>
          </cell>
          <cell r="DR226">
            <v>110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cell r="EK226">
            <v>0</v>
          </cell>
          <cell r="EL226">
            <v>0</v>
          </cell>
          <cell r="EM226">
            <v>0</v>
          </cell>
          <cell r="EN226">
            <v>0</v>
          </cell>
          <cell r="EO226">
            <v>0</v>
          </cell>
          <cell r="EP226">
            <v>0</v>
          </cell>
          <cell r="EQ226">
            <v>0</v>
          </cell>
          <cell r="ER226">
            <v>0</v>
          </cell>
          <cell r="ES226">
            <v>0</v>
          </cell>
          <cell r="ET226">
            <v>0</v>
          </cell>
          <cell r="EU226">
            <v>76</v>
          </cell>
          <cell r="EV226">
            <v>0</v>
          </cell>
          <cell r="EW226">
            <v>0</v>
          </cell>
          <cell r="EX226" t="str">
            <v>V</v>
          </cell>
          <cell r="EY226" t="str">
            <v>Shinko</v>
          </cell>
          <cell r="EZ226">
            <v>1</v>
          </cell>
          <cell r="FA226">
            <v>0.5</v>
          </cell>
          <cell r="FB226">
            <v>0</v>
          </cell>
          <cell r="FC226">
            <v>0</v>
          </cell>
          <cell r="FD226">
            <v>0</v>
          </cell>
          <cell r="FE226">
            <v>0</v>
          </cell>
          <cell r="FH226">
            <v>32963</v>
          </cell>
          <cell r="FI226">
            <v>624</v>
          </cell>
          <cell r="FJ226">
            <v>654</v>
          </cell>
          <cell r="FK226">
            <v>654</v>
          </cell>
          <cell r="FL226">
            <v>494</v>
          </cell>
          <cell r="FM226">
            <v>37744</v>
          </cell>
          <cell r="FN226">
            <v>357</v>
          </cell>
          <cell r="FO226">
            <v>387</v>
          </cell>
          <cell r="FP226">
            <v>387</v>
          </cell>
          <cell r="FQ226">
            <v>292</v>
          </cell>
          <cell r="FR226">
            <v>31450</v>
          </cell>
          <cell r="FS226">
            <v>1513</v>
          </cell>
          <cell r="FT226">
            <v>36450</v>
          </cell>
          <cell r="FU226">
            <v>1294</v>
          </cell>
        </row>
        <row r="227">
          <cell r="A227" t="str">
            <v>30570</v>
          </cell>
          <cell r="B227" t="str">
            <v>F B C S</v>
          </cell>
          <cell r="C227" t="str">
            <v>FJ. BUSINESS COMMUNICATION SYSTEMS, INC.</v>
          </cell>
          <cell r="D227" t="str">
            <v>FJ. BUSINESS COMMUNICATION SYSTEMS, INC.</v>
          </cell>
          <cell r="E227">
            <v>412</v>
          </cell>
          <cell r="F227">
            <v>0</v>
          </cell>
          <cell r="G227">
            <v>412</v>
          </cell>
          <cell r="H227">
            <v>0</v>
          </cell>
          <cell r="I227">
            <v>0</v>
          </cell>
          <cell r="J227">
            <v>1691</v>
          </cell>
          <cell r="K227">
            <v>-1472</v>
          </cell>
          <cell r="L227">
            <v>0</v>
          </cell>
          <cell r="M227">
            <v>0</v>
          </cell>
          <cell r="N227">
            <v>0</v>
          </cell>
          <cell r="O227">
            <v>0</v>
          </cell>
          <cell r="P227">
            <v>0</v>
          </cell>
          <cell r="Q227">
            <v>297</v>
          </cell>
          <cell r="R227">
            <v>0</v>
          </cell>
          <cell r="S227">
            <v>182</v>
          </cell>
          <cell r="T227">
            <v>182</v>
          </cell>
          <cell r="U227">
            <v>0</v>
          </cell>
          <cell r="V227">
            <v>0</v>
          </cell>
          <cell r="W227">
            <v>0</v>
          </cell>
          <cell r="X227">
            <v>0</v>
          </cell>
          <cell r="Y227">
            <v>0</v>
          </cell>
          <cell r="Z227">
            <v>0</v>
          </cell>
          <cell r="AA227">
            <v>0</v>
          </cell>
          <cell r="AB227">
            <v>0</v>
          </cell>
          <cell r="AC227">
            <v>0</v>
          </cell>
          <cell r="AD227">
            <v>1110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1110</v>
          </cell>
          <cell r="BB227">
            <v>0</v>
          </cell>
          <cell r="BC227">
            <v>399</v>
          </cell>
          <cell r="BD227">
            <v>0</v>
          </cell>
          <cell r="BE227">
            <v>399</v>
          </cell>
          <cell r="BF227">
            <v>0</v>
          </cell>
          <cell r="BG227">
            <v>186000</v>
          </cell>
          <cell r="BH227">
            <v>186000</v>
          </cell>
          <cell r="BI227">
            <v>0</v>
          </cell>
          <cell r="BJ227">
            <v>0</v>
          </cell>
          <cell r="BK227">
            <v>0</v>
          </cell>
          <cell r="BL227">
            <v>0</v>
          </cell>
          <cell r="BM227">
            <v>0</v>
          </cell>
          <cell r="BN227">
            <v>25844</v>
          </cell>
          <cell r="BO227">
            <v>25844</v>
          </cell>
          <cell r="BP227">
            <v>0</v>
          </cell>
          <cell r="BQ227">
            <v>0</v>
          </cell>
          <cell r="BR227">
            <v>0</v>
          </cell>
          <cell r="BS227">
            <v>0</v>
          </cell>
          <cell r="BT227">
            <v>0</v>
          </cell>
          <cell r="BU227">
            <v>0</v>
          </cell>
          <cell r="BV227">
            <v>0</v>
          </cell>
          <cell r="BW227">
            <v>0</v>
          </cell>
          <cell r="BX227">
            <v>0</v>
          </cell>
          <cell r="BY227">
            <v>0</v>
          </cell>
          <cell r="BZ227">
            <v>0</v>
          </cell>
          <cell r="CA227">
            <v>0</v>
          </cell>
          <cell r="CB227">
            <v>212243</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cell r="CQ227">
            <v>0</v>
          </cell>
          <cell r="CR227">
            <v>212243</v>
          </cell>
          <cell r="CS227">
            <v>0</v>
          </cell>
          <cell r="CT227">
            <v>16740</v>
          </cell>
          <cell r="CU227">
            <v>154789</v>
          </cell>
          <cell r="CV227">
            <v>0</v>
          </cell>
          <cell r="CW227">
            <v>0</v>
          </cell>
          <cell r="CX227">
            <v>0</v>
          </cell>
          <cell r="CY227">
            <v>0</v>
          </cell>
          <cell r="CZ227">
            <v>0</v>
          </cell>
          <cell r="DA227">
            <v>0</v>
          </cell>
          <cell r="DB227">
            <v>0</v>
          </cell>
          <cell r="DC227">
            <v>0</v>
          </cell>
          <cell r="DD227">
            <v>0</v>
          </cell>
          <cell r="DE227">
            <v>-382662</v>
          </cell>
          <cell r="DF227">
            <v>-382662</v>
          </cell>
          <cell r="DG227">
            <v>0</v>
          </cell>
          <cell r="DH227">
            <v>-211133</v>
          </cell>
          <cell r="DI227">
            <v>1110</v>
          </cell>
          <cell r="DJ227">
            <v>0</v>
          </cell>
          <cell r="DK227">
            <v>0</v>
          </cell>
          <cell r="DL227">
            <v>16740</v>
          </cell>
          <cell r="DM227">
            <v>154789</v>
          </cell>
          <cell r="DN227">
            <v>0</v>
          </cell>
          <cell r="DO227">
            <v>-382662</v>
          </cell>
          <cell r="DP227">
            <v>0</v>
          </cell>
          <cell r="DQ227">
            <v>0</v>
          </cell>
          <cell r="DR227">
            <v>0</v>
          </cell>
          <cell r="DS227">
            <v>0</v>
          </cell>
          <cell r="DT227">
            <v>0</v>
          </cell>
          <cell r="DU227">
            <v>0</v>
          </cell>
          <cell r="DV227">
            <v>0</v>
          </cell>
          <cell r="DW227">
            <v>0</v>
          </cell>
          <cell r="DX227">
            <v>0</v>
          </cell>
          <cell r="DY227">
            <v>0</v>
          </cell>
          <cell r="DZ227">
            <v>0</v>
          </cell>
          <cell r="EA227">
            <v>0</v>
          </cell>
          <cell r="EB227">
            <v>0</v>
          </cell>
          <cell r="EC227">
            <v>0</v>
          </cell>
          <cell r="ED227">
            <v>0</v>
          </cell>
          <cell r="EE227">
            <v>0</v>
          </cell>
          <cell r="EF227">
            <v>0</v>
          </cell>
          <cell r="EG227">
            <v>0</v>
          </cell>
          <cell r="EH227">
            <v>0</v>
          </cell>
          <cell r="EI227">
            <v>186000</v>
          </cell>
          <cell r="EJ227">
            <v>0</v>
          </cell>
          <cell r="EK227">
            <v>0</v>
          </cell>
          <cell r="EL227">
            <v>0</v>
          </cell>
          <cell r="EM227">
            <v>0</v>
          </cell>
          <cell r="EN227">
            <v>0</v>
          </cell>
          <cell r="EO227">
            <v>0</v>
          </cell>
          <cell r="EP227">
            <v>0</v>
          </cell>
          <cell r="EQ227">
            <v>0</v>
          </cell>
          <cell r="ER227">
            <v>0</v>
          </cell>
          <cell r="ES227">
            <v>0</v>
          </cell>
          <cell r="ET227">
            <v>0</v>
          </cell>
          <cell r="EU227">
            <v>0</v>
          </cell>
          <cell r="EV227">
            <v>0</v>
          </cell>
          <cell r="EW227">
            <v>0</v>
          </cell>
          <cell r="EX227" t="str">
            <v>A</v>
          </cell>
          <cell r="EY227" t="str">
            <v>Network Systems Group</v>
          </cell>
          <cell r="EZ227">
            <v>1</v>
          </cell>
          <cell r="FA227">
            <v>1</v>
          </cell>
          <cell r="FB227">
            <v>0</v>
          </cell>
          <cell r="FC227">
            <v>0</v>
          </cell>
          <cell r="FD227">
            <v>0</v>
          </cell>
          <cell r="FE227">
            <v>0</v>
          </cell>
          <cell r="FH227">
            <v>0</v>
          </cell>
          <cell r="FI227">
            <v>0</v>
          </cell>
          <cell r="FJ227">
            <v>0</v>
          </cell>
          <cell r="FK227">
            <v>0</v>
          </cell>
          <cell r="FL227">
            <v>0</v>
          </cell>
          <cell r="FM227">
            <v>0</v>
          </cell>
          <cell r="FN227">
            <v>0</v>
          </cell>
          <cell r="FO227">
            <v>0</v>
          </cell>
          <cell r="FP227">
            <v>211133</v>
          </cell>
          <cell r="FQ227">
            <v>211133</v>
          </cell>
          <cell r="FR227">
            <v>0</v>
          </cell>
          <cell r="FS227">
            <v>0</v>
          </cell>
          <cell r="FT227">
            <v>0</v>
          </cell>
          <cell r="FU227">
            <v>0</v>
          </cell>
        </row>
        <row r="228">
          <cell r="A228" t="str">
            <v>30760</v>
          </cell>
          <cell r="B228" t="str">
            <v>F S B T</v>
          </cell>
          <cell r="C228" t="str">
            <v>FUJITSU SYSTEMS BUSINESS (THAILAND) LTD.</v>
          </cell>
          <cell r="D228" t="str">
            <v>FUJITSU SYSTEMS BUSINESS (THAILAND) LTD.</v>
          </cell>
          <cell r="E228">
            <v>33172</v>
          </cell>
          <cell r="F228">
            <v>0</v>
          </cell>
          <cell r="G228">
            <v>33172</v>
          </cell>
          <cell r="H228">
            <v>0</v>
          </cell>
          <cell r="I228">
            <v>0</v>
          </cell>
          <cell r="J228">
            <v>182372</v>
          </cell>
          <cell r="K228">
            <v>-548</v>
          </cell>
          <cell r="L228">
            <v>0</v>
          </cell>
          <cell r="M228">
            <v>0</v>
          </cell>
          <cell r="N228">
            <v>0</v>
          </cell>
          <cell r="O228">
            <v>0</v>
          </cell>
          <cell r="P228">
            <v>11342</v>
          </cell>
          <cell r="Q228">
            <v>93</v>
          </cell>
          <cell r="R228">
            <v>0</v>
          </cell>
          <cell r="S228">
            <v>14511</v>
          </cell>
          <cell r="T228">
            <v>14511</v>
          </cell>
          <cell r="U228">
            <v>0</v>
          </cell>
          <cell r="V228">
            <v>39943</v>
          </cell>
          <cell r="W228">
            <v>13272</v>
          </cell>
          <cell r="X228">
            <v>0</v>
          </cell>
          <cell r="Y228">
            <v>43783</v>
          </cell>
          <cell r="Z228">
            <v>96998</v>
          </cell>
          <cell r="AA228">
            <v>0</v>
          </cell>
          <cell r="AB228">
            <v>0</v>
          </cell>
          <cell r="AC228">
            <v>0</v>
          </cell>
          <cell r="AD228">
            <v>337940</v>
          </cell>
          <cell r="AE228">
            <v>0</v>
          </cell>
          <cell r="AF228">
            <v>0</v>
          </cell>
          <cell r="AG228">
            <v>0</v>
          </cell>
          <cell r="AH228">
            <v>41663</v>
          </cell>
          <cell r="AI228">
            <v>0</v>
          </cell>
          <cell r="AJ228">
            <v>0</v>
          </cell>
          <cell r="AK228">
            <v>41663</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41663</v>
          </cell>
          <cell r="AZ228">
            <v>0</v>
          </cell>
          <cell r="BA228">
            <v>379603</v>
          </cell>
          <cell r="BB228">
            <v>0</v>
          </cell>
          <cell r="BC228">
            <v>99493</v>
          </cell>
          <cell r="BD228">
            <v>0</v>
          </cell>
          <cell r="BE228">
            <v>99493</v>
          </cell>
          <cell r="BF228">
            <v>75000</v>
          </cell>
          <cell r="BG228">
            <v>100950</v>
          </cell>
          <cell r="BH228">
            <v>100950</v>
          </cell>
          <cell r="BI228">
            <v>0</v>
          </cell>
          <cell r="BJ228">
            <v>0</v>
          </cell>
          <cell r="BK228">
            <v>22644</v>
          </cell>
          <cell r="BL228">
            <v>0</v>
          </cell>
          <cell r="BM228">
            <v>0</v>
          </cell>
          <cell r="BN228">
            <v>38827</v>
          </cell>
          <cell r="BO228">
            <v>16183</v>
          </cell>
          <cell r="BP228">
            <v>0</v>
          </cell>
          <cell r="BQ228">
            <v>15053</v>
          </cell>
          <cell r="BR228">
            <v>0</v>
          </cell>
          <cell r="BS228">
            <v>26598</v>
          </cell>
          <cell r="BT228">
            <v>2000</v>
          </cell>
          <cell r="BU228">
            <v>0</v>
          </cell>
          <cell r="BV228">
            <v>0</v>
          </cell>
          <cell r="BW228">
            <v>0</v>
          </cell>
          <cell r="BX228">
            <v>0</v>
          </cell>
          <cell r="BY228">
            <v>0</v>
          </cell>
          <cell r="BZ228">
            <v>0</v>
          </cell>
          <cell r="CA228">
            <v>4583</v>
          </cell>
          <cell r="CB228">
            <v>287504</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cell r="CQ228">
            <v>0</v>
          </cell>
          <cell r="CR228">
            <v>287504</v>
          </cell>
          <cell r="CS228">
            <v>0</v>
          </cell>
          <cell r="CT228">
            <v>20000</v>
          </cell>
          <cell r="CU228">
            <v>0</v>
          </cell>
          <cell r="CV228">
            <v>0</v>
          </cell>
          <cell r="CW228">
            <v>0</v>
          </cell>
          <cell r="CX228">
            <v>0</v>
          </cell>
          <cell r="CY228">
            <v>0</v>
          </cell>
          <cell r="CZ228">
            <v>0</v>
          </cell>
          <cell r="DA228">
            <v>0</v>
          </cell>
          <cell r="DB228">
            <v>0</v>
          </cell>
          <cell r="DC228">
            <v>0</v>
          </cell>
          <cell r="DD228">
            <v>0</v>
          </cell>
          <cell r="DE228">
            <v>72099</v>
          </cell>
          <cell r="DF228">
            <v>72099</v>
          </cell>
          <cell r="DG228">
            <v>0</v>
          </cell>
          <cell r="DH228">
            <v>92099</v>
          </cell>
          <cell r="DI228">
            <v>379603</v>
          </cell>
          <cell r="DJ228">
            <v>0</v>
          </cell>
          <cell r="DK228">
            <v>0</v>
          </cell>
          <cell r="DL228">
            <v>20000</v>
          </cell>
          <cell r="DM228">
            <v>0</v>
          </cell>
          <cell r="DN228">
            <v>0</v>
          </cell>
          <cell r="DO228">
            <v>72099</v>
          </cell>
          <cell r="DP228">
            <v>0</v>
          </cell>
          <cell r="DQ228">
            <v>0</v>
          </cell>
          <cell r="DR228">
            <v>0</v>
          </cell>
          <cell r="DS228">
            <v>20618</v>
          </cell>
          <cell r="DT228">
            <v>21045</v>
          </cell>
          <cell r="DU228">
            <v>0</v>
          </cell>
          <cell r="DV228">
            <v>0</v>
          </cell>
          <cell r="DW228">
            <v>0</v>
          </cell>
          <cell r="DX228">
            <v>0</v>
          </cell>
          <cell r="DY228">
            <v>0</v>
          </cell>
          <cell r="DZ228">
            <v>0</v>
          </cell>
          <cell r="EA228">
            <v>0</v>
          </cell>
          <cell r="EB228">
            <v>0</v>
          </cell>
          <cell r="EC228">
            <v>0</v>
          </cell>
          <cell r="ED228">
            <v>0</v>
          </cell>
          <cell r="EE228">
            <v>0</v>
          </cell>
          <cell r="EF228">
            <v>0</v>
          </cell>
          <cell r="EG228">
            <v>0</v>
          </cell>
          <cell r="EH228">
            <v>0</v>
          </cell>
          <cell r="EI228">
            <v>25950</v>
          </cell>
          <cell r="EJ228">
            <v>0</v>
          </cell>
          <cell r="EK228">
            <v>0</v>
          </cell>
          <cell r="EL228">
            <v>0</v>
          </cell>
          <cell r="EM228">
            <v>0</v>
          </cell>
          <cell r="EN228">
            <v>11342</v>
          </cell>
          <cell r="EO228">
            <v>0</v>
          </cell>
          <cell r="EP228">
            <v>0</v>
          </cell>
          <cell r="EQ228">
            <v>0</v>
          </cell>
          <cell r="ER228">
            <v>0</v>
          </cell>
          <cell r="ES228">
            <v>0</v>
          </cell>
          <cell r="ET228">
            <v>0</v>
          </cell>
          <cell r="EU228">
            <v>0</v>
          </cell>
          <cell r="EV228">
            <v>0</v>
          </cell>
          <cell r="EW228">
            <v>0</v>
          </cell>
          <cell r="EX228" t="str">
            <v>T</v>
          </cell>
          <cell r="EY228" t="str">
            <v>Sales</v>
          </cell>
          <cell r="EZ228">
            <v>1</v>
          </cell>
          <cell r="FA228">
            <v>0.82189999999999996</v>
          </cell>
          <cell r="FB228">
            <v>0</v>
          </cell>
          <cell r="FC228">
            <v>20000</v>
          </cell>
          <cell r="FD228">
            <v>2000</v>
          </cell>
          <cell r="FE228">
            <v>1000</v>
          </cell>
          <cell r="FH228">
            <v>225000</v>
          </cell>
          <cell r="FI228">
            <v>12715</v>
          </cell>
          <cell r="FJ228">
            <v>11215</v>
          </cell>
          <cell r="FK228">
            <v>11215</v>
          </cell>
          <cell r="FL228">
            <v>7851</v>
          </cell>
          <cell r="FM228">
            <v>250000</v>
          </cell>
          <cell r="FN228">
            <v>16705</v>
          </cell>
          <cell r="FO228">
            <v>15205</v>
          </cell>
          <cell r="FP228">
            <v>15205</v>
          </cell>
          <cell r="FQ228">
            <v>10643</v>
          </cell>
          <cell r="FR228">
            <v>222600</v>
          </cell>
          <cell r="FS228">
            <v>2400</v>
          </cell>
          <cell r="FT228">
            <v>247600</v>
          </cell>
          <cell r="FU228">
            <v>2400</v>
          </cell>
        </row>
        <row r="229">
          <cell r="A229" t="str">
            <v>30840</v>
          </cell>
          <cell r="B229" t="str">
            <v>F C P A</v>
          </cell>
          <cell r="C229" t="str">
            <v>FJ. COMPUTER PRODUCTS OF AMERICA, INC.</v>
          </cell>
          <cell r="D229" t="str">
            <v>FJ. COMPUTER PRODUCTS OF AMERICA, INC.</v>
          </cell>
          <cell r="E229">
            <v>7369.5</v>
          </cell>
          <cell r="F229">
            <v>0</v>
          </cell>
          <cell r="G229">
            <v>7369.5</v>
          </cell>
          <cell r="H229">
            <v>0</v>
          </cell>
          <cell r="I229">
            <v>0</v>
          </cell>
          <cell r="J229">
            <v>3833.6</v>
          </cell>
          <cell r="K229">
            <v>-2545</v>
          </cell>
          <cell r="L229">
            <v>0</v>
          </cell>
          <cell r="M229">
            <v>0</v>
          </cell>
          <cell r="N229">
            <v>0</v>
          </cell>
          <cell r="O229">
            <v>0</v>
          </cell>
          <cell r="P229">
            <v>96204</v>
          </cell>
          <cell r="Q229">
            <v>4565.2</v>
          </cell>
          <cell r="R229">
            <v>0</v>
          </cell>
          <cell r="S229">
            <v>0</v>
          </cell>
          <cell r="T229">
            <v>0</v>
          </cell>
          <cell r="U229">
            <v>0</v>
          </cell>
          <cell r="V229">
            <v>33393</v>
          </cell>
          <cell r="W229">
            <v>378</v>
          </cell>
          <cell r="X229">
            <v>0</v>
          </cell>
          <cell r="Y229">
            <v>2225</v>
          </cell>
          <cell r="Z229">
            <v>35996</v>
          </cell>
          <cell r="AA229">
            <v>0</v>
          </cell>
          <cell r="AB229">
            <v>0</v>
          </cell>
          <cell r="AC229">
            <v>0</v>
          </cell>
          <cell r="AD229">
            <v>145423.29999999999</v>
          </cell>
          <cell r="AE229">
            <v>1193</v>
          </cell>
          <cell r="AF229">
            <v>2700</v>
          </cell>
          <cell r="AG229">
            <v>0</v>
          </cell>
          <cell r="AH229">
            <v>1863</v>
          </cell>
          <cell r="AI229">
            <v>0</v>
          </cell>
          <cell r="AJ229">
            <v>0</v>
          </cell>
          <cell r="AK229">
            <v>5756</v>
          </cell>
          <cell r="AL229">
            <v>4642</v>
          </cell>
          <cell r="AM229">
            <v>0</v>
          </cell>
          <cell r="AN229">
            <v>0</v>
          </cell>
          <cell r="AO229">
            <v>0</v>
          </cell>
          <cell r="AP229">
            <v>0</v>
          </cell>
          <cell r="AQ229">
            <v>0</v>
          </cell>
          <cell r="AR229">
            <v>0</v>
          </cell>
          <cell r="AS229">
            <v>1197</v>
          </cell>
          <cell r="AT229">
            <v>0</v>
          </cell>
          <cell r="AU229">
            <v>0</v>
          </cell>
          <cell r="AV229">
            <v>0</v>
          </cell>
          <cell r="AW229">
            <v>0</v>
          </cell>
          <cell r="AX229">
            <v>1197</v>
          </cell>
          <cell r="AY229">
            <v>11595</v>
          </cell>
          <cell r="AZ229">
            <v>0</v>
          </cell>
          <cell r="BA229">
            <v>157018.29999999999</v>
          </cell>
          <cell r="BB229">
            <v>0</v>
          </cell>
          <cell r="BC229">
            <v>74128</v>
          </cell>
          <cell r="BD229">
            <v>0</v>
          </cell>
          <cell r="BE229">
            <v>74128</v>
          </cell>
          <cell r="BF229">
            <v>0</v>
          </cell>
          <cell r="BG229">
            <v>0</v>
          </cell>
          <cell r="BH229">
            <v>0</v>
          </cell>
          <cell r="BI229">
            <v>0</v>
          </cell>
          <cell r="BJ229">
            <v>0</v>
          </cell>
          <cell r="BK229">
            <v>3.5</v>
          </cell>
          <cell r="BL229">
            <v>0</v>
          </cell>
          <cell r="BM229">
            <v>0</v>
          </cell>
          <cell r="BN229">
            <v>23284</v>
          </cell>
          <cell r="BO229">
            <v>23280.5</v>
          </cell>
          <cell r="BP229">
            <v>0</v>
          </cell>
          <cell r="BQ229">
            <v>908</v>
          </cell>
          <cell r="BR229">
            <v>0</v>
          </cell>
          <cell r="BS229">
            <v>249.4</v>
          </cell>
          <cell r="BT229">
            <v>0</v>
          </cell>
          <cell r="BU229">
            <v>0</v>
          </cell>
          <cell r="BV229">
            <v>0</v>
          </cell>
          <cell r="BW229">
            <v>0</v>
          </cell>
          <cell r="BX229">
            <v>0</v>
          </cell>
          <cell r="BY229">
            <v>0</v>
          </cell>
          <cell r="BZ229">
            <v>0</v>
          </cell>
          <cell r="CA229">
            <v>0</v>
          </cell>
          <cell r="CB229">
            <v>98569.4</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cell r="CQ229">
            <v>0</v>
          </cell>
          <cell r="CR229">
            <v>98569.4</v>
          </cell>
          <cell r="CS229">
            <v>0</v>
          </cell>
          <cell r="CT229">
            <v>89832</v>
          </cell>
          <cell r="CU229">
            <v>0</v>
          </cell>
          <cell r="CV229">
            <v>0</v>
          </cell>
          <cell r="CW229">
            <v>0</v>
          </cell>
          <cell r="CX229">
            <v>0</v>
          </cell>
          <cell r="CY229">
            <v>0</v>
          </cell>
          <cell r="CZ229">
            <v>0</v>
          </cell>
          <cell r="DA229">
            <v>0</v>
          </cell>
          <cell r="DB229">
            <v>0</v>
          </cell>
          <cell r="DC229">
            <v>0</v>
          </cell>
          <cell r="DD229">
            <v>0</v>
          </cell>
          <cell r="DE229">
            <v>-31383.1</v>
          </cell>
          <cell r="DF229">
            <v>-31383.1</v>
          </cell>
          <cell r="DG229">
            <v>0</v>
          </cell>
          <cell r="DH229">
            <v>58448.9</v>
          </cell>
          <cell r="DI229">
            <v>157018.29999999999</v>
          </cell>
          <cell r="DJ229">
            <v>0</v>
          </cell>
          <cell r="DK229">
            <v>0</v>
          </cell>
          <cell r="DL229">
            <v>89832</v>
          </cell>
          <cell r="DM229">
            <v>0</v>
          </cell>
          <cell r="DN229">
            <v>0</v>
          </cell>
          <cell r="DO229">
            <v>-31383.4</v>
          </cell>
          <cell r="DP229">
            <v>0</v>
          </cell>
          <cell r="DQ229">
            <v>1193</v>
          </cell>
          <cell r="DR229">
            <v>2700</v>
          </cell>
          <cell r="DS229">
            <v>0</v>
          </cell>
          <cell r="DT229">
            <v>1863</v>
          </cell>
          <cell r="DU229">
            <v>0</v>
          </cell>
          <cell r="DV229">
            <v>4642</v>
          </cell>
          <cell r="DW229">
            <v>0</v>
          </cell>
          <cell r="DX229">
            <v>0</v>
          </cell>
          <cell r="DY229">
            <v>0</v>
          </cell>
          <cell r="DZ229">
            <v>0</v>
          </cell>
          <cell r="EA229">
            <v>0</v>
          </cell>
          <cell r="EB229">
            <v>0</v>
          </cell>
          <cell r="EC229">
            <v>0</v>
          </cell>
          <cell r="ED229">
            <v>0</v>
          </cell>
          <cell r="EE229">
            <v>0</v>
          </cell>
          <cell r="EF229">
            <v>0</v>
          </cell>
          <cell r="EG229">
            <v>0</v>
          </cell>
          <cell r="EH229">
            <v>0</v>
          </cell>
          <cell r="EI229">
            <v>0</v>
          </cell>
          <cell r="EJ229">
            <v>0</v>
          </cell>
          <cell r="EK229">
            <v>0</v>
          </cell>
          <cell r="EL229">
            <v>0</v>
          </cell>
          <cell r="EM229">
            <v>0</v>
          </cell>
          <cell r="EN229">
            <v>96204</v>
          </cell>
          <cell r="EO229">
            <v>0</v>
          </cell>
          <cell r="EP229">
            <v>0</v>
          </cell>
          <cell r="EQ229">
            <v>7</v>
          </cell>
          <cell r="ER229">
            <v>0</v>
          </cell>
          <cell r="ES229">
            <v>0</v>
          </cell>
          <cell r="ET229">
            <v>0</v>
          </cell>
          <cell r="EU229">
            <v>0</v>
          </cell>
          <cell r="EV229">
            <v>0</v>
          </cell>
          <cell r="EW229">
            <v>0</v>
          </cell>
          <cell r="EX229" t="str">
            <v>G</v>
          </cell>
          <cell r="EY229" t="str">
            <v>Storage Products Group</v>
          </cell>
          <cell r="EZ229">
            <v>1</v>
          </cell>
          <cell r="FA229">
            <v>1</v>
          </cell>
          <cell r="FB229">
            <v>0</v>
          </cell>
          <cell r="FC229">
            <v>0</v>
          </cell>
          <cell r="FD229">
            <v>89832</v>
          </cell>
          <cell r="FE229">
            <v>0</v>
          </cell>
          <cell r="FH229">
            <v>137099</v>
          </cell>
          <cell r="FI229">
            <v>800</v>
          </cell>
          <cell r="FJ229">
            <v>575</v>
          </cell>
          <cell r="FK229">
            <v>575</v>
          </cell>
          <cell r="FL229">
            <v>575</v>
          </cell>
          <cell r="FM229">
            <v>146429</v>
          </cell>
          <cell r="FN229">
            <v>1760</v>
          </cell>
          <cell r="FO229">
            <v>1535</v>
          </cell>
          <cell r="FP229">
            <v>1535</v>
          </cell>
          <cell r="FQ229">
            <v>1535</v>
          </cell>
          <cell r="FR229">
            <v>132039</v>
          </cell>
          <cell r="FS229">
            <v>5060</v>
          </cell>
          <cell r="FT229">
            <v>141351</v>
          </cell>
          <cell r="FU229">
            <v>5078</v>
          </cell>
        </row>
        <row r="230">
          <cell r="A230" t="str">
            <v>30850</v>
          </cell>
          <cell r="B230" t="str">
            <v>F N C</v>
          </cell>
          <cell r="C230" t="str">
            <v xml:space="preserve">FUJITSU NETWORK COMMUNICATIONS, INC. </v>
          </cell>
          <cell r="D230" t="str">
            <v>FUJITSU NETWORK COMMUNICATIONS, INC.</v>
          </cell>
          <cell r="E230">
            <v>7257</v>
          </cell>
          <cell r="F230">
            <v>0</v>
          </cell>
          <cell r="G230">
            <v>7257</v>
          </cell>
          <cell r="H230">
            <v>0</v>
          </cell>
          <cell r="I230">
            <v>0</v>
          </cell>
          <cell r="J230">
            <v>2607</v>
          </cell>
          <cell r="K230">
            <v>-208</v>
          </cell>
          <cell r="L230">
            <v>0</v>
          </cell>
          <cell r="M230">
            <v>0</v>
          </cell>
          <cell r="N230">
            <v>0</v>
          </cell>
          <cell r="O230">
            <v>0</v>
          </cell>
          <cell r="P230">
            <v>0</v>
          </cell>
          <cell r="Q230">
            <v>6033</v>
          </cell>
          <cell r="R230">
            <v>0</v>
          </cell>
          <cell r="S230">
            <v>62737</v>
          </cell>
          <cell r="T230">
            <v>62737</v>
          </cell>
          <cell r="U230">
            <v>0</v>
          </cell>
          <cell r="V230">
            <v>174069</v>
          </cell>
          <cell r="W230">
            <v>42672</v>
          </cell>
          <cell r="X230">
            <v>30440</v>
          </cell>
          <cell r="Y230">
            <v>37823</v>
          </cell>
          <cell r="Z230">
            <v>285004</v>
          </cell>
          <cell r="AA230">
            <v>0</v>
          </cell>
          <cell r="AB230">
            <v>0</v>
          </cell>
          <cell r="AC230">
            <v>77577</v>
          </cell>
          <cell r="AD230">
            <v>441007</v>
          </cell>
          <cell r="AE230">
            <v>82010</v>
          </cell>
          <cell r="AF230">
            <v>14060</v>
          </cell>
          <cell r="AG230">
            <v>0</v>
          </cell>
          <cell r="AH230">
            <v>106967</v>
          </cell>
          <cell r="AI230">
            <v>31013</v>
          </cell>
          <cell r="AJ230">
            <v>194</v>
          </cell>
          <cell r="AK230">
            <v>234244</v>
          </cell>
          <cell r="AL230">
            <v>0</v>
          </cell>
          <cell r="AM230">
            <v>0</v>
          </cell>
          <cell r="AN230">
            <v>0</v>
          </cell>
          <cell r="AO230">
            <v>0</v>
          </cell>
          <cell r="AP230">
            <v>0</v>
          </cell>
          <cell r="AQ230">
            <v>0</v>
          </cell>
          <cell r="AR230">
            <v>0</v>
          </cell>
          <cell r="AS230">
            <v>5411</v>
          </cell>
          <cell r="AT230">
            <v>0</v>
          </cell>
          <cell r="AU230">
            <v>0</v>
          </cell>
          <cell r="AV230">
            <v>0</v>
          </cell>
          <cell r="AW230">
            <v>137079</v>
          </cell>
          <cell r="AX230">
            <v>142490</v>
          </cell>
          <cell r="AY230">
            <v>376734</v>
          </cell>
          <cell r="AZ230">
            <v>0</v>
          </cell>
          <cell r="BA230">
            <v>817741</v>
          </cell>
          <cell r="BB230">
            <v>0</v>
          </cell>
          <cell r="BC230">
            <v>89492</v>
          </cell>
          <cell r="BD230">
            <v>0</v>
          </cell>
          <cell r="BE230">
            <v>89492</v>
          </cell>
          <cell r="BF230">
            <v>0</v>
          </cell>
          <cell r="BG230">
            <v>472000</v>
          </cell>
          <cell r="BH230">
            <v>472000</v>
          </cell>
          <cell r="BI230">
            <v>0</v>
          </cell>
          <cell r="BJ230">
            <v>0</v>
          </cell>
          <cell r="BK230">
            <v>121</v>
          </cell>
          <cell r="BL230">
            <v>0</v>
          </cell>
          <cell r="BM230">
            <v>0</v>
          </cell>
          <cell r="BN230">
            <v>126124</v>
          </cell>
          <cell r="BO230">
            <v>126003</v>
          </cell>
          <cell r="BP230">
            <v>0</v>
          </cell>
          <cell r="BQ230">
            <v>0</v>
          </cell>
          <cell r="BR230">
            <v>0</v>
          </cell>
          <cell r="BS230">
            <v>12181</v>
          </cell>
          <cell r="BT230">
            <v>0</v>
          </cell>
          <cell r="BU230">
            <v>0</v>
          </cell>
          <cell r="BV230">
            <v>0</v>
          </cell>
          <cell r="BW230">
            <v>0</v>
          </cell>
          <cell r="BX230">
            <v>0</v>
          </cell>
          <cell r="BY230">
            <v>0</v>
          </cell>
          <cell r="BZ230">
            <v>0</v>
          </cell>
          <cell r="CA230">
            <v>0</v>
          </cell>
          <cell r="CB230">
            <v>699797</v>
          </cell>
          <cell r="CC230">
            <v>0</v>
          </cell>
          <cell r="CD230">
            <v>0</v>
          </cell>
          <cell r="CE230">
            <v>110</v>
          </cell>
          <cell r="CF230">
            <v>0</v>
          </cell>
          <cell r="CG230">
            <v>110</v>
          </cell>
          <cell r="CH230">
            <v>0</v>
          </cell>
          <cell r="CI230">
            <v>0</v>
          </cell>
          <cell r="CJ230">
            <v>0</v>
          </cell>
          <cell r="CK230">
            <v>0</v>
          </cell>
          <cell r="CL230">
            <v>0</v>
          </cell>
          <cell r="CM230">
            <v>0</v>
          </cell>
          <cell r="CN230">
            <v>107511</v>
          </cell>
          <cell r="CO230">
            <v>0</v>
          </cell>
          <cell r="CP230">
            <v>0</v>
          </cell>
          <cell r="CQ230">
            <v>107621</v>
          </cell>
          <cell r="CR230">
            <v>807418</v>
          </cell>
          <cell r="CS230">
            <v>0</v>
          </cell>
          <cell r="CT230">
            <v>70815</v>
          </cell>
          <cell r="CU230">
            <v>1691</v>
          </cell>
          <cell r="CV230">
            <v>0</v>
          </cell>
          <cell r="CW230">
            <v>0</v>
          </cell>
          <cell r="CX230">
            <v>0</v>
          </cell>
          <cell r="CY230">
            <v>0</v>
          </cell>
          <cell r="CZ230">
            <v>0</v>
          </cell>
          <cell r="DA230">
            <v>0</v>
          </cell>
          <cell r="DB230">
            <v>0</v>
          </cell>
          <cell r="DC230">
            <v>0</v>
          </cell>
          <cell r="DD230">
            <v>0</v>
          </cell>
          <cell r="DE230">
            <v>-62183</v>
          </cell>
          <cell r="DF230">
            <v>-62183</v>
          </cell>
          <cell r="DG230">
            <v>0</v>
          </cell>
          <cell r="DH230">
            <v>10323</v>
          </cell>
          <cell r="DI230">
            <v>817741</v>
          </cell>
          <cell r="DJ230">
            <v>0</v>
          </cell>
          <cell r="DK230">
            <v>0</v>
          </cell>
          <cell r="DL230">
            <v>70815</v>
          </cell>
          <cell r="DM230">
            <v>1691</v>
          </cell>
          <cell r="DN230">
            <v>0</v>
          </cell>
          <cell r="DO230">
            <v>-62183</v>
          </cell>
          <cell r="DP230">
            <v>31013</v>
          </cell>
          <cell r="DQ230">
            <v>82010</v>
          </cell>
          <cell r="DR230">
            <v>14060</v>
          </cell>
          <cell r="DS230">
            <v>0</v>
          </cell>
          <cell r="DT230">
            <v>106967</v>
          </cell>
          <cell r="DU230">
            <v>194</v>
          </cell>
          <cell r="DV230">
            <v>0</v>
          </cell>
          <cell r="DW230">
            <v>0</v>
          </cell>
          <cell r="DX230">
            <v>0</v>
          </cell>
          <cell r="DY230">
            <v>0</v>
          </cell>
          <cell r="DZ230">
            <v>0</v>
          </cell>
          <cell r="EA230">
            <v>0</v>
          </cell>
          <cell r="EB230">
            <v>0</v>
          </cell>
          <cell r="EC230">
            <v>0</v>
          </cell>
          <cell r="ED230">
            <v>0</v>
          </cell>
          <cell r="EE230">
            <v>0</v>
          </cell>
          <cell r="EF230">
            <v>0</v>
          </cell>
          <cell r="EG230">
            <v>0</v>
          </cell>
          <cell r="EH230">
            <v>0</v>
          </cell>
          <cell r="EI230">
            <v>0</v>
          </cell>
          <cell r="EJ230">
            <v>472000</v>
          </cell>
          <cell r="EK230">
            <v>0</v>
          </cell>
          <cell r="EL230">
            <v>0</v>
          </cell>
          <cell r="EM230">
            <v>0</v>
          </cell>
          <cell r="EN230">
            <v>0</v>
          </cell>
          <cell r="EO230">
            <v>0</v>
          </cell>
          <cell r="EP230">
            <v>0</v>
          </cell>
          <cell r="EQ230">
            <v>0</v>
          </cell>
          <cell r="ER230">
            <v>0</v>
          </cell>
          <cell r="ES230">
            <v>0</v>
          </cell>
          <cell r="ET230">
            <v>0</v>
          </cell>
          <cell r="EU230">
            <v>0</v>
          </cell>
          <cell r="EV230">
            <v>0</v>
          </cell>
          <cell r="EW230">
            <v>0</v>
          </cell>
          <cell r="EX230" t="str">
            <v>B</v>
          </cell>
          <cell r="EY230" t="str">
            <v>Transport Systems Group</v>
          </cell>
          <cell r="EZ230">
            <v>1</v>
          </cell>
          <cell r="FA230">
            <v>1</v>
          </cell>
          <cell r="FB230">
            <v>0</v>
          </cell>
          <cell r="FC230">
            <v>0</v>
          </cell>
          <cell r="FD230">
            <v>0</v>
          </cell>
          <cell r="FE230">
            <v>0</v>
          </cell>
          <cell r="FH230">
            <v>235000</v>
          </cell>
          <cell r="FI230">
            <v>3800</v>
          </cell>
          <cell r="FJ230">
            <v>200</v>
          </cell>
          <cell r="FK230">
            <v>200</v>
          </cell>
          <cell r="FL230">
            <v>200</v>
          </cell>
          <cell r="FM230">
            <v>246800</v>
          </cell>
          <cell r="FN230">
            <v>-36200</v>
          </cell>
          <cell r="FO230">
            <v>-39800</v>
          </cell>
          <cell r="FP230">
            <v>-39800</v>
          </cell>
          <cell r="FQ230">
            <v>-39800</v>
          </cell>
          <cell r="FR230">
            <v>235000</v>
          </cell>
          <cell r="FS230">
            <v>0</v>
          </cell>
          <cell r="FT230">
            <v>245300</v>
          </cell>
          <cell r="FU230">
            <v>1500</v>
          </cell>
        </row>
        <row r="231">
          <cell r="A231" t="str">
            <v>30990</v>
          </cell>
          <cell r="B231" t="str">
            <v>F C S I</v>
          </cell>
          <cell r="C231" t="str">
            <v>FUJITSU COMPOUND SEMICONDUCTOR, INC.</v>
          </cell>
          <cell r="D231" t="str">
            <v>FUJITSU COMPOUND SEMICONDUCTOR, INC.</v>
          </cell>
          <cell r="E231">
            <v>20456</v>
          </cell>
          <cell r="F231">
            <v>0</v>
          </cell>
          <cell r="G231">
            <v>20456</v>
          </cell>
          <cell r="H231">
            <v>0</v>
          </cell>
          <cell r="I231">
            <v>0</v>
          </cell>
          <cell r="J231">
            <v>14747</v>
          </cell>
          <cell r="K231">
            <v>-845</v>
          </cell>
          <cell r="L231">
            <v>0</v>
          </cell>
          <cell r="M231">
            <v>0</v>
          </cell>
          <cell r="N231">
            <v>0</v>
          </cell>
          <cell r="O231">
            <v>0</v>
          </cell>
          <cell r="P231">
            <v>0</v>
          </cell>
          <cell r="Q231">
            <v>395</v>
          </cell>
          <cell r="R231">
            <v>0</v>
          </cell>
          <cell r="S231">
            <v>1061</v>
          </cell>
          <cell r="T231">
            <v>1061</v>
          </cell>
          <cell r="U231">
            <v>0</v>
          </cell>
          <cell r="V231">
            <v>15231</v>
          </cell>
          <cell r="W231">
            <v>0</v>
          </cell>
          <cell r="X231">
            <v>0</v>
          </cell>
          <cell r="Y231">
            <v>0</v>
          </cell>
          <cell r="Z231">
            <v>15231</v>
          </cell>
          <cell r="AA231">
            <v>0</v>
          </cell>
          <cell r="AB231">
            <v>0</v>
          </cell>
          <cell r="AC231">
            <v>0</v>
          </cell>
          <cell r="AD231">
            <v>51045</v>
          </cell>
          <cell r="AE231">
            <v>2689</v>
          </cell>
          <cell r="AF231">
            <v>1012</v>
          </cell>
          <cell r="AG231">
            <v>15</v>
          </cell>
          <cell r="AH231">
            <v>482</v>
          </cell>
          <cell r="AI231">
            <v>1200</v>
          </cell>
          <cell r="AJ231">
            <v>0</v>
          </cell>
          <cell r="AK231">
            <v>5398</v>
          </cell>
          <cell r="AL231">
            <v>303</v>
          </cell>
          <cell r="AM231">
            <v>0</v>
          </cell>
          <cell r="AN231">
            <v>0</v>
          </cell>
          <cell r="AO231">
            <v>0</v>
          </cell>
          <cell r="AP231">
            <v>0</v>
          </cell>
          <cell r="AQ231">
            <v>0</v>
          </cell>
          <cell r="AR231">
            <v>0</v>
          </cell>
          <cell r="AS231">
            <v>0</v>
          </cell>
          <cell r="AT231">
            <v>0</v>
          </cell>
          <cell r="AU231">
            <v>0</v>
          </cell>
          <cell r="AV231">
            <v>0</v>
          </cell>
          <cell r="AW231">
            <v>0</v>
          </cell>
          <cell r="AX231">
            <v>0</v>
          </cell>
          <cell r="AY231">
            <v>5701</v>
          </cell>
          <cell r="AZ231">
            <v>0</v>
          </cell>
          <cell r="BA231">
            <v>56746</v>
          </cell>
          <cell r="BB231">
            <v>0</v>
          </cell>
          <cell r="BC231">
            <v>15211</v>
          </cell>
          <cell r="BD231">
            <v>32</v>
          </cell>
          <cell r="BE231">
            <v>15179</v>
          </cell>
          <cell r="BF231">
            <v>0</v>
          </cell>
          <cell r="BG231">
            <v>0</v>
          </cell>
          <cell r="BH231">
            <v>0</v>
          </cell>
          <cell r="BI231">
            <v>0</v>
          </cell>
          <cell r="BJ231">
            <v>0</v>
          </cell>
          <cell r="BK231">
            <v>0</v>
          </cell>
          <cell r="BL231">
            <v>0</v>
          </cell>
          <cell r="BM231">
            <v>0</v>
          </cell>
          <cell r="BN231">
            <v>3578</v>
          </cell>
          <cell r="BO231">
            <v>3578</v>
          </cell>
          <cell r="BP231">
            <v>0</v>
          </cell>
          <cell r="BQ231">
            <v>0</v>
          </cell>
          <cell r="BR231">
            <v>0</v>
          </cell>
          <cell r="BS231">
            <v>1084</v>
          </cell>
          <cell r="BT231">
            <v>0</v>
          </cell>
          <cell r="BU231">
            <v>0</v>
          </cell>
          <cell r="BV231">
            <v>0</v>
          </cell>
          <cell r="BW231">
            <v>0</v>
          </cell>
          <cell r="BX231">
            <v>0</v>
          </cell>
          <cell r="BY231">
            <v>0</v>
          </cell>
          <cell r="BZ231">
            <v>0</v>
          </cell>
          <cell r="CA231">
            <v>0</v>
          </cell>
          <cell r="CB231">
            <v>19873</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cell r="CQ231">
            <v>0</v>
          </cell>
          <cell r="CR231">
            <v>19873</v>
          </cell>
          <cell r="CS231">
            <v>0</v>
          </cell>
          <cell r="CT231">
            <v>3000</v>
          </cell>
          <cell r="CU231">
            <v>0</v>
          </cell>
          <cell r="CV231">
            <v>0</v>
          </cell>
          <cell r="CW231">
            <v>0</v>
          </cell>
          <cell r="CX231">
            <v>0</v>
          </cell>
          <cell r="CY231">
            <v>0</v>
          </cell>
          <cell r="CZ231">
            <v>0</v>
          </cell>
          <cell r="DA231">
            <v>0</v>
          </cell>
          <cell r="DB231">
            <v>0</v>
          </cell>
          <cell r="DC231">
            <v>0</v>
          </cell>
          <cell r="DD231">
            <v>0</v>
          </cell>
          <cell r="DE231">
            <v>33873</v>
          </cell>
          <cell r="DF231">
            <v>33873</v>
          </cell>
          <cell r="DG231">
            <v>0</v>
          </cell>
          <cell r="DH231">
            <v>36873</v>
          </cell>
          <cell r="DI231">
            <v>56746</v>
          </cell>
          <cell r="DJ231">
            <v>0</v>
          </cell>
          <cell r="DK231">
            <v>0</v>
          </cell>
          <cell r="DL231">
            <v>3000</v>
          </cell>
          <cell r="DM231">
            <v>0</v>
          </cell>
          <cell r="DN231">
            <v>0</v>
          </cell>
          <cell r="DO231">
            <v>33873</v>
          </cell>
          <cell r="DP231">
            <v>1200</v>
          </cell>
          <cell r="DQ231">
            <v>2689</v>
          </cell>
          <cell r="DR231">
            <v>1027</v>
          </cell>
          <cell r="DS231">
            <v>0</v>
          </cell>
          <cell r="DT231">
            <v>482</v>
          </cell>
          <cell r="DU231">
            <v>0</v>
          </cell>
          <cell r="DV231">
            <v>303</v>
          </cell>
          <cell r="DW231">
            <v>0</v>
          </cell>
          <cell r="DX231">
            <v>0</v>
          </cell>
          <cell r="DY231">
            <v>0</v>
          </cell>
          <cell r="DZ231">
            <v>0</v>
          </cell>
          <cell r="EA231">
            <v>0</v>
          </cell>
          <cell r="EB231">
            <v>0</v>
          </cell>
          <cell r="EC231">
            <v>0</v>
          </cell>
          <cell r="ED231">
            <v>0</v>
          </cell>
          <cell r="EE231">
            <v>0</v>
          </cell>
          <cell r="EF231">
            <v>0</v>
          </cell>
          <cell r="EG231">
            <v>0</v>
          </cell>
          <cell r="EH231">
            <v>0</v>
          </cell>
          <cell r="EI231">
            <v>0</v>
          </cell>
          <cell r="EJ231">
            <v>0</v>
          </cell>
          <cell r="EK231">
            <v>0</v>
          </cell>
          <cell r="EL231">
            <v>0</v>
          </cell>
          <cell r="EM231">
            <v>0</v>
          </cell>
          <cell r="EN231">
            <v>0</v>
          </cell>
          <cell r="EO231">
            <v>0</v>
          </cell>
          <cell r="EP231">
            <v>0</v>
          </cell>
          <cell r="EQ231">
            <v>0</v>
          </cell>
          <cell r="ER231">
            <v>0</v>
          </cell>
          <cell r="ES231">
            <v>0</v>
          </cell>
          <cell r="ET231">
            <v>0</v>
          </cell>
          <cell r="EU231">
            <v>0</v>
          </cell>
          <cell r="EV231">
            <v>0</v>
          </cell>
          <cell r="EW231">
            <v>0</v>
          </cell>
          <cell r="EX231" t="str">
            <v>P</v>
          </cell>
          <cell r="EY231" t="str">
            <v>Electronic Devices Group</v>
          </cell>
          <cell r="EZ231">
            <v>1</v>
          </cell>
          <cell r="FA231">
            <v>1</v>
          </cell>
          <cell r="FB231">
            <v>0</v>
          </cell>
          <cell r="FC231">
            <v>0</v>
          </cell>
          <cell r="FD231">
            <v>27000</v>
          </cell>
          <cell r="FE231">
            <v>-900</v>
          </cell>
          <cell r="FH231">
            <v>24933</v>
          </cell>
          <cell r="FI231">
            <v>-1080</v>
          </cell>
          <cell r="FJ231">
            <v>-1050</v>
          </cell>
          <cell r="FK231">
            <v>-1050</v>
          </cell>
          <cell r="FL231">
            <v>-630</v>
          </cell>
          <cell r="FM231">
            <v>32907</v>
          </cell>
          <cell r="FN231">
            <v>69</v>
          </cell>
          <cell r="FO231">
            <v>99</v>
          </cell>
          <cell r="FP231">
            <v>99</v>
          </cell>
          <cell r="FQ231">
            <v>59</v>
          </cell>
          <cell r="FR231">
            <v>22913</v>
          </cell>
          <cell r="FS231">
            <v>2020</v>
          </cell>
          <cell r="FT231">
            <v>30887</v>
          </cell>
          <cell r="FU231">
            <v>2020</v>
          </cell>
        </row>
        <row r="232">
          <cell r="A232" t="str">
            <v>31160</v>
          </cell>
          <cell r="B232" t="str">
            <v>F S I</v>
          </cell>
          <cell r="C232" t="str">
            <v>P.T. FUJITSU SYSTEMS INDONESIA</v>
          </cell>
          <cell r="D232" t="str">
            <v>P.T. FUJITSU SYSTEMS INDONESIA</v>
          </cell>
          <cell r="E232">
            <v>8733</v>
          </cell>
          <cell r="F232">
            <v>0</v>
          </cell>
          <cell r="G232">
            <v>8733</v>
          </cell>
          <cell r="H232">
            <v>0</v>
          </cell>
          <cell r="I232">
            <v>0</v>
          </cell>
          <cell r="J232">
            <v>9762</v>
          </cell>
          <cell r="K232">
            <v>0</v>
          </cell>
          <cell r="L232">
            <v>0</v>
          </cell>
          <cell r="M232">
            <v>0</v>
          </cell>
          <cell r="N232">
            <v>0</v>
          </cell>
          <cell r="O232">
            <v>0</v>
          </cell>
          <cell r="P232">
            <v>5793</v>
          </cell>
          <cell r="Q232">
            <v>434</v>
          </cell>
          <cell r="R232">
            <v>0</v>
          </cell>
          <cell r="S232">
            <v>0</v>
          </cell>
          <cell r="T232">
            <v>0</v>
          </cell>
          <cell r="U232">
            <v>1884</v>
          </cell>
          <cell r="V232">
            <v>0</v>
          </cell>
          <cell r="W232">
            <v>0</v>
          </cell>
          <cell r="X232">
            <v>1002</v>
          </cell>
          <cell r="Y232">
            <v>0</v>
          </cell>
          <cell r="Z232">
            <v>1002</v>
          </cell>
          <cell r="AA232">
            <v>0</v>
          </cell>
          <cell r="AB232">
            <v>0</v>
          </cell>
          <cell r="AC232">
            <v>0</v>
          </cell>
          <cell r="AD232">
            <v>27608</v>
          </cell>
          <cell r="AE232">
            <v>0</v>
          </cell>
          <cell r="AF232">
            <v>1495</v>
          </cell>
          <cell r="AG232">
            <v>110</v>
          </cell>
          <cell r="AH232">
            <v>178</v>
          </cell>
          <cell r="AI232">
            <v>0</v>
          </cell>
          <cell r="AJ232">
            <v>0</v>
          </cell>
          <cell r="AK232">
            <v>1783</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1783</v>
          </cell>
          <cell r="AZ232">
            <v>0</v>
          </cell>
          <cell r="BA232">
            <v>29391</v>
          </cell>
          <cell r="BB232">
            <v>0</v>
          </cell>
          <cell r="BC232">
            <v>4034</v>
          </cell>
          <cell r="BD232">
            <v>0</v>
          </cell>
          <cell r="BE232">
            <v>4034</v>
          </cell>
          <cell r="BF232">
            <v>0</v>
          </cell>
          <cell r="BG232">
            <v>0</v>
          </cell>
          <cell r="BH232">
            <v>0</v>
          </cell>
          <cell r="BI232">
            <v>0</v>
          </cell>
          <cell r="BJ232">
            <v>0</v>
          </cell>
          <cell r="BK232">
            <v>0</v>
          </cell>
          <cell r="BL232">
            <v>0</v>
          </cell>
          <cell r="BM232">
            <v>0</v>
          </cell>
          <cell r="BN232">
            <v>1009</v>
          </cell>
          <cell r="BO232">
            <v>1009</v>
          </cell>
          <cell r="BP232">
            <v>0</v>
          </cell>
          <cell r="BQ232">
            <v>1558</v>
          </cell>
          <cell r="BR232">
            <v>0</v>
          </cell>
          <cell r="BS232">
            <v>0</v>
          </cell>
          <cell r="BT232">
            <v>0</v>
          </cell>
          <cell r="BU232">
            <v>0</v>
          </cell>
          <cell r="BV232">
            <v>3517</v>
          </cell>
          <cell r="BW232">
            <v>0</v>
          </cell>
          <cell r="BX232">
            <v>0</v>
          </cell>
          <cell r="BY232">
            <v>0</v>
          </cell>
          <cell r="BZ232">
            <v>0</v>
          </cell>
          <cell r="CA232">
            <v>0</v>
          </cell>
          <cell r="CB232">
            <v>10118</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10118</v>
          </cell>
          <cell r="CS232">
            <v>0</v>
          </cell>
          <cell r="CT232">
            <v>4354</v>
          </cell>
          <cell r="CU232">
            <v>80</v>
          </cell>
          <cell r="CV232">
            <v>0</v>
          </cell>
          <cell r="CW232">
            <v>0</v>
          </cell>
          <cell r="CX232">
            <v>0</v>
          </cell>
          <cell r="CY232">
            <v>0</v>
          </cell>
          <cell r="CZ232">
            <v>0</v>
          </cell>
          <cell r="DA232">
            <v>0</v>
          </cell>
          <cell r="DB232">
            <v>0</v>
          </cell>
          <cell r="DC232">
            <v>0</v>
          </cell>
          <cell r="DD232">
            <v>0</v>
          </cell>
          <cell r="DE232">
            <v>14839</v>
          </cell>
          <cell r="DF232">
            <v>14839</v>
          </cell>
          <cell r="DG232">
            <v>0</v>
          </cell>
          <cell r="DH232">
            <v>19273</v>
          </cell>
          <cell r="DI232">
            <v>29391</v>
          </cell>
          <cell r="DJ232">
            <v>0</v>
          </cell>
          <cell r="DK232">
            <v>0</v>
          </cell>
          <cell r="DL232">
            <v>4354</v>
          </cell>
          <cell r="DM232">
            <v>80</v>
          </cell>
          <cell r="DN232">
            <v>0</v>
          </cell>
          <cell r="DO232">
            <v>14839</v>
          </cell>
          <cell r="DP232">
            <v>0</v>
          </cell>
          <cell r="DQ232">
            <v>0</v>
          </cell>
          <cell r="DR232">
            <v>1605</v>
          </cell>
          <cell r="DS232">
            <v>0</v>
          </cell>
          <cell r="DT232">
            <v>178</v>
          </cell>
          <cell r="DU232">
            <v>0</v>
          </cell>
          <cell r="DV232">
            <v>0</v>
          </cell>
          <cell r="DW232">
            <v>0</v>
          </cell>
          <cell r="DX232">
            <v>0</v>
          </cell>
          <cell r="DY232">
            <v>0</v>
          </cell>
          <cell r="DZ232">
            <v>0</v>
          </cell>
          <cell r="EA232">
            <v>0</v>
          </cell>
          <cell r="EB232">
            <v>0</v>
          </cell>
          <cell r="EC232">
            <v>0</v>
          </cell>
          <cell r="ED232">
            <v>0</v>
          </cell>
          <cell r="EE232">
            <v>0</v>
          </cell>
          <cell r="EF232">
            <v>0</v>
          </cell>
          <cell r="EG232">
            <v>0</v>
          </cell>
          <cell r="EH232">
            <v>0</v>
          </cell>
          <cell r="EI232">
            <v>0</v>
          </cell>
          <cell r="EJ232">
            <v>0</v>
          </cell>
          <cell r="EK232">
            <v>0</v>
          </cell>
          <cell r="EL232">
            <v>0</v>
          </cell>
          <cell r="EM232">
            <v>5793</v>
          </cell>
          <cell r="EN232">
            <v>0</v>
          </cell>
          <cell r="EO232">
            <v>0</v>
          </cell>
          <cell r="EP232">
            <v>0</v>
          </cell>
          <cell r="EQ232">
            <v>0</v>
          </cell>
          <cell r="ER232">
            <v>0</v>
          </cell>
          <cell r="ES232">
            <v>0</v>
          </cell>
          <cell r="ET232">
            <v>0</v>
          </cell>
          <cell r="EU232">
            <v>0</v>
          </cell>
          <cell r="EV232">
            <v>0</v>
          </cell>
          <cell r="EW232">
            <v>0</v>
          </cell>
          <cell r="EX232" t="str">
            <v>T</v>
          </cell>
          <cell r="EY232" t="str">
            <v>Sales</v>
          </cell>
          <cell r="EZ232">
            <v>0.8</v>
          </cell>
          <cell r="FA232">
            <v>0.8</v>
          </cell>
          <cell r="FB232">
            <v>0</v>
          </cell>
          <cell r="FC232">
            <v>0</v>
          </cell>
          <cell r="FD232">
            <v>0</v>
          </cell>
          <cell r="FE232">
            <v>0</v>
          </cell>
          <cell r="FH232">
            <v>5202</v>
          </cell>
          <cell r="FI232">
            <v>-104</v>
          </cell>
          <cell r="FJ232">
            <v>-11</v>
          </cell>
          <cell r="FK232">
            <v>-11</v>
          </cell>
          <cell r="FL232">
            <v>-8</v>
          </cell>
          <cell r="FM232">
            <v>11383</v>
          </cell>
          <cell r="FN232">
            <v>1525</v>
          </cell>
          <cell r="FO232">
            <v>1620</v>
          </cell>
          <cell r="FP232">
            <v>1620</v>
          </cell>
          <cell r="FQ232">
            <v>1134</v>
          </cell>
          <cell r="FR232">
            <v>4641</v>
          </cell>
          <cell r="FS232">
            <v>561</v>
          </cell>
          <cell r="FT232">
            <v>7441</v>
          </cell>
          <cell r="FU232">
            <v>3942</v>
          </cell>
        </row>
        <row r="233">
          <cell r="A233" t="str">
            <v>31380</v>
          </cell>
          <cell r="B233" t="str">
            <v>X F T E</v>
          </cell>
          <cell r="C233" t="str">
            <v xml:space="preserve">西安富士通通信設備有限公司 </v>
          </cell>
          <cell r="D233" t="str">
            <v>XIAN FJ. TELECOM. EQUIPMENT CO.,LTD.</v>
          </cell>
          <cell r="E233">
            <v>12367</v>
          </cell>
          <cell r="F233">
            <v>0</v>
          </cell>
          <cell r="G233">
            <v>12367</v>
          </cell>
          <cell r="H233">
            <v>0</v>
          </cell>
          <cell r="I233">
            <v>0</v>
          </cell>
          <cell r="J233">
            <v>37428</v>
          </cell>
          <cell r="K233">
            <v>0</v>
          </cell>
          <cell r="L233">
            <v>0</v>
          </cell>
          <cell r="M233">
            <v>0</v>
          </cell>
          <cell r="N233">
            <v>0</v>
          </cell>
          <cell r="O233">
            <v>0</v>
          </cell>
          <cell r="P233">
            <v>0</v>
          </cell>
          <cell r="Q233">
            <v>0</v>
          </cell>
          <cell r="R233">
            <v>0</v>
          </cell>
          <cell r="S233">
            <v>4762</v>
          </cell>
          <cell r="T233">
            <v>4762</v>
          </cell>
          <cell r="U233">
            <v>0</v>
          </cell>
          <cell r="V233">
            <v>2556</v>
          </cell>
          <cell r="W233">
            <v>0</v>
          </cell>
          <cell r="X233">
            <v>1252</v>
          </cell>
          <cell r="Y233">
            <v>0</v>
          </cell>
          <cell r="Z233">
            <v>3808</v>
          </cell>
          <cell r="AA233">
            <v>0</v>
          </cell>
          <cell r="AB233">
            <v>0</v>
          </cell>
          <cell r="AC233">
            <v>0</v>
          </cell>
          <cell r="AD233">
            <v>58365</v>
          </cell>
          <cell r="AE233">
            <v>3620</v>
          </cell>
          <cell r="AF233">
            <v>0</v>
          </cell>
          <cell r="AG233">
            <v>36</v>
          </cell>
          <cell r="AH233">
            <v>4975</v>
          </cell>
          <cell r="AI233">
            <v>0</v>
          </cell>
          <cell r="AJ233">
            <v>0</v>
          </cell>
          <cell r="AK233">
            <v>8631</v>
          </cell>
          <cell r="AL233">
            <v>4031</v>
          </cell>
          <cell r="AM233">
            <v>0</v>
          </cell>
          <cell r="AN233">
            <v>0</v>
          </cell>
          <cell r="AO233">
            <v>0</v>
          </cell>
          <cell r="AP233">
            <v>0</v>
          </cell>
          <cell r="AQ233">
            <v>0</v>
          </cell>
          <cell r="AR233">
            <v>0</v>
          </cell>
          <cell r="AS233">
            <v>0</v>
          </cell>
          <cell r="AT233">
            <v>0</v>
          </cell>
          <cell r="AU233">
            <v>0</v>
          </cell>
          <cell r="AV233">
            <v>0</v>
          </cell>
          <cell r="AW233">
            <v>0</v>
          </cell>
          <cell r="AX233">
            <v>0</v>
          </cell>
          <cell r="AY233">
            <v>12662</v>
          </cell>
          <cell r="AZ233">
            <v>1813</v>
          </cell>
          <cell r="BA233">
            <v>72840</v>
          </cell>
          <cell r="BB233">
            <v>0</v>
          </cell>
          <cell r="BC233">
            <v>17079</v>
          </cell>
          <cell r="BD233">
            <v>0</v>
          </cell>
          <cell r="BE233">
            <v>17079</v>
          </cell>
          <cell r="BF233">
            <v>0</v>
          </cell>
          <cell r="BG233">
            <v>0</v>
          </cell>
          <cell r="BH233">
            <v>0</v>
          </cell>
          <cell r="BI233">
            <v>0</v>
          </cell>
          <cell r="BJ233">
            <v>0</v>
          </cell>
          <cell r="BK233">
            <v>0</v>
          </cell>
          <cell r="BL233">
            <v>0</v>
          </cell>
          <cell r="BM233">
            <v>0</v>
          </cell>
          <cell r="BN233">
            <v>5097</v>
          </cell>
          <cell r="BO233">
            <v>5097</v>
          </cell>
          <cell r="BP233">
            <v>0</v>
          </cell>
          <cell r="BQ233">
            <v>0</v>
          </cell>
          <cell r="BR233">
            <v>0</v>
          </cell>
          <cell r="BS233">
            <v>3173</v>
          </cell>
          <cell r="BT233">
            <v>0</v>
          </cell>
          <cell r="BU233">
            <v>0</v>
          </cell>
          <cell r="BV233">
            <v>0</v>
          </cell>
          <cell r="BW233">
            <v>0</v>
          </cell>
          <cell r="BX233">
            <v>0</v>
          </cell>
          <cell r="BY233">
            <v>0</v>
          </cell>
          <cell r="BZ233">
            <v>0</v>
          </cell>
          <cell r="CA233">
            <v>0</v>
          </cell>
          <cell r="CB233">
            <v>25349</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25349</v>
          </cell>
          <cell r="CS233">
            <v>0</v>
          </cell>
          <cell r="CT233">
            <v>41528</v>
          </cell>
          <cell r="CU233">
            <v>2042</v>
          </cell>
          <cell r="CV233">
            <v>899</v>
          </cell>
          <cell r="CW233">
            <v>0</v>
          </cell>
          <cell r="CX233">
            <v>0</v>
          </cell>
          <cell r="CY233">
            <v>0</v>
          </cell>
          <cell r="CZ233">
            <v>0</v>
          </cell>
          <cell r="DA233">
            <v>0</v>
          </cell>
          <cell r="DB233">
            <v>0</v>
          </cell>
          <cell r="DC233">
            <v>0</v>
          </cell>
          <cell r="DD233">
            <v>0</v>
          </cell>
          <cell r="DE233">
            <v>3022</v>
          </cell>
          <cell r="DF233">
            <v>3022</v>
          </cell>
          <cell r="DG233">
            <v>0</v>
          </cell>
          <cell r="DH233">
            <v>47491</v>
          </cell>
          <cell r="DI233">
            <v>72840</v>
          </cell>
          <cell r="DJ233">
            <v>0</v>
          </cell>
          <cell r="DK233">
            <v>0</v>
          </cell>
          <cell r="DL233">
            <v>41528</v>
          </cell>
          <cell r="DM233">
            <v>2042</v>
          </cell>
          <cell r="DN233">
            <v>899</v>
          </cell>
          <cell r="DO233">
            <v>3022</v>
          </cell>
          <cell r="DP233">
            <v>0</v>
          </cell>
          <cell r="DQ233">
            <v>3620</v>
          </cell>
          <cell r="DR233">
            <v>36</v>
          </cell>
          <cell r="DS233">
            <v>0</v>
          </cell>
          <cell r="DT233">
            <v>4975</v>
          </cell>
          <cell r="DU233">
            <v>0</v>
          </cell>
          <cell r="DV233">
            <v>1512</v>
          </cell>
          <cell r="DW233">
            <v>2519</v>
          </cell>
          <cell r="DX233">
            <v>0</v>
          </cell>
          <cell r="DY233">
            <v>0</v>
          </cell>
          <cell r="DZ233">
            <v>0</v>
          </cell>
          <cell r="EA233">
            <v>0</v>
          </cell>
          <cell r="EB233">
            <v>0</v>
          </cell>
          <cell r="EC233">
            <v>0</v>
          </cell>
          <cell r="ED233">
            <v>0</v>
          </cell>
          <cell r="EE233">
            <v>0</v>
          </cell>
          <cell r="EF233">
            <v>0</v>
          </cell>
          <cell r="EG233">
            <v>0</v>
          </cell>
          <cell r="EH233">
            <v>0</v>
          </cell>
          <cell r="EI233">
            <v>0</v>
          </cell>
          <cell r="EJ233">
            <v>0</v>
          </cell>
          <cell r="EK233">
            <v>0</v>
          </cell>
          <cell r="EL233">
            <v>0</v>
          </cell>
          <cell r="EM233">
            <v>0</v>
          </cell>
          <cell r="EN233">
            <v>0</v>
          </cell>
          <cell r="EO233">
            <v>0</v>
          </cell>
          <cell r="EP233">
            <v>0</v>
          </cell>
          <cell r="EQ233">
            <v>0</v>
          </cell>
          <cell r="ER233">
            <v>0</v>
          </cell>
          <cell r="ES233">
            <v>0</v>
          </cell>
          <cell r="ET233">
            <v>0</v>
          </cell>
          <cell r="EU233">
            <v>0</v>
          </cell>
          <cell r="EV233">
            <v>0</v>
          </cell>
          <cell r="EW233">
            <v>0</v>
          </cell>
          <cell r="EX233" t="str">
            <v>A</v>
          </cell>
          <cell r="EY233" t="str">
            <v>Network Systems Group</v>
          </cell>
          <cell r="EZ233">
            <v>0.60060681900000001</v>
          </cell>
          <cell r="FA233">
            <v>0.60060681900000001</v>
          </cell>
          <cell r="FB233">
            <v>0</v>
          </cell>
          <cell r="FC233">
            <v>0</v>
          </cell>
          <cell r="FD233">
            <v>0</v>
          </cell>
          <cell r="FE233">
            <v>0</v>
          </cell>
          <cell r="FH233">
            <v>14228</v>
          </cell>
          <cell r="FI233">
            <v>-271</v>
          </cell>
          <cell r="FJ233">
            <v>-189</v>
          </cell>
          <cell r="FK233">
            <v>-189</v>
          </cell>
          <cell r="FL233">
            <v>-189</v>
          </cell>
          <cell r="FM233">
            <v>8736</v>
          </cell>
          <cell r="FN233">
            <v>-1260</v>
          </cell>
          <cell r="FO233">
            <v>-1178</v>
          </cell>
          <cell r="FP233">
            <v>-1178</v>
          </cell>
          <cell r="FQ233">
            <v>-1178</v>
          </cell>
          <cell r="FR233">
            <v>11180</v>
          </cell>
          <cell r="FS233">
            <v>3048</v>
          </cell>
          <cell r="FT233">
            <v>4883</v>
          </cell>
          <cell r="FU233">
            <v>3853</v>
          </cell>
        </row>
        <row r="234">
          <cell r="A234" t="str">
            <v>31470</v>
          </cell>
          <cell r="B234" t="str">
            <v>F J S</v>
          </cell>
          <cell r="C234" t="str">
            <v>富士通 (上海) 有限公司</v>
          </cell>
          <cell r="D234" t="str">
            <v>FUJITSU (SHANGHAI) CO., LTD</v>
          </cell>
          <cell r="E234">
            <v>27765</v>
          </cell>
          <cell r="F234">
            <v>0</v>
          </cell>
          <cell r="G234">
            <v>27765</v>
          </cell>
          <cell r="H234">
            <v>0</v>
          </cell>
          <cell r="I234">
            <v>0</v>
          </cell>
          <cell r="J234">
            <v>28324</v>
          </cell>
          <cell r="K234">
            <v>0</v>
          </cell>
          <cell r="L234">
            <v>0</v>
          </cell>
          <cell r="M234">
            <v>0</v>
          </cell>
          <cell r="N234">
            <v>0</v>
          </cell>
          <cell r="O234">
            <v>0</v>
          </cell>
          <cell r="P234">
            <v>0</v>
          </cell>
          <cell r="Q234">
            <v>0</v>
          </cell>
          <cell r="R234">
            <v>0</v>
          </cell>
          <cell r="S234">
            <v>1849</v>
          </cell>
          <cell r="T234">
            <v>1849</v>
          </cell>
          <cell r="U234">
            <v>0</v>
          </cell>
          <cell r="V234">
            <v>873</v>
          </cell>
          <cell r="W234">
            <v>0</v>
          </cell>
          <cell r="X234">
            <v>0</v>
          </cell>
          <cell r="Y234">
            <v>0</v>
          </cell>
          <cell r="Z234">
            <v>873</v>
          </cell>
          <cell r="AA234">
            <v>0</v>
          </cell>
          <cell r="AB234">
            <v>0</v>
          </cell>
          <cell r="AC234">
            <v>0</v>
          </cell>
          <cell r="AD234">
            <v>58811</v>
          </cell>
          <cell r="AE234">
            <v>0</v>
          </cell>
          <cell r="AF234">
            <v>0</v>
          </cell>
          <cell r="AG234">
            <v>0</v>
          </cell>
          <cell r="AH234">
            <v>4753</v>
          </cell>
          <cell r="AI234">
            <v>0</v>
          </cell>
          <cell r="AJ234">
            <v>0</v>
          </cell>
          <cell r="AK234">
            <v>4753</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4753</v>
          </cell>
          <cell r="AZ234">
            <v>321</v>
          </cell>
          <cell r="BA234">
            <v>63885</v>
          </cell>
          <cell r="BB234">
            <v>0</v>
          </cell>
          <cell r="BC234">
            <v>18346</v>
          </cell>
          <cell r="BD234">
            <v>268</v>
          </cell>
          <cell r="BE234">
            <v>18078</v>
          </cell>
          <cell r="BF234">
            <v>0</v>
          </cell>
          <cell r="BG234">
            <v>0</v>
          </cell>
          <cell r="BH234">
            <v>0</v>
          </cell>
          <cell r="BI234">
            <v>0</v>
          </cell>
          <cell r="BJ234">
            <v>0</v>
          </cell>
          <cell r="BK234">
            <v>0</v>
          </cell>
          <cell r="BL234">
            <v>0</v>
          </cell>
          <cell r="BM234">
            <v>0</v>
          </cell>
          <cell r="BN234">
            <v>6999</v>
          </cell>
          <cell r="BO234">
            <v>6999</v>
          </cell>
          <cell r="BP234">
            <v>0</v>
          </cell>
          <cell r="BQ234">
            <v>0</v>
          </cell>
          <cell r="BR234">
            <v>0</v>
          </cell>
          <cell r="BS234">
            <v>240</v>
          </cell>
          <cell r="BT234">
            <v>0</v>
          </cell>
          <cell r="BU234">
            <v>0</v>
          </cell>
          <cell r="BV234">
            <v>0</v>
          </cell>
          <cell r="BW234">
            <v>0</v>
          </cell>
          <cell r="BX234">
            <v>0</v>
          </cell>
          <cell r="BY234">
            <v>0</v>
          </cell>
          <cell r="BZ234">
            <v>0</v>
          </cell>
          <cell r="CA234">
            <v>0</v>
          </cell>
          <cell r="CB234">
            <v>25585</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0</v>
          </cell>
          <cell r="CR234">
            <v>25585</v>
          </cell>
          <cell r="CS234">
            <v>0</v>
          </cell>
          <cell r="CT234">
            <v>33154</v>
          </cell>
          <cell r="CU234">
            <v>0</v>
          </cell>
          <cell r="CV234">
            <v>316.57600000000002</v>
          </cell>
          <cell r="CW234">
            <v>0</v>
          </cell>
          <cell r="CX234">
            <v>0</v>
          </cell>
          <cell r="CY234">
            <v>0</v>
          </cell>
          <cell r="CZ234">
            <v>0</v>
          </cell>
          <cell r="DA234">
            <v>0</v>
          </cell>
          <cell r="DB234">
            <v>0</v>
          </cell>
          <cell r="DC234">
            <v>0</v>
          </cell>
          <cell r="DD234">
            <v>0</v>
          </cell>
          <cell r="DE234">
            <v>4829</v>
          </cell>
          <cell r="DF234">
            <v>4829</v>
          </cell>
          <cell r="DG234">
            <v>0</v>
          </cell>
          <cell r="DH234">
            <v>38299.576000000001</v>
          </cell>
          <cell r="DI234">
            <v>63884.576000000001</v>
          </cell>
          <cell r="DJ234">
            <v>0</v>
          </cell>
          <cell r="DK234">
            <v>0</v>
          </cell>
          <cell r="DL234">
            <v>33154</v>
          </cell>
          <cell r="DM234">
            <v>0</v>
          </cell>
          <cell r="DN234">
            <v>316.57600000000002</v>
          </cell>
          <cell r="DO234">
            <v>4828.9766099999833</v>
          </cell>
          <cell r="DP234">
            <v>0</v>
          </cell>
          <cell r="DQ234">
            <v>0</v>
          </cell>
          <cell r="DR234">
            <v>0</v>
          </cell>
          <cell r="DS234">
            <v>0</v>
          </cell>
          <cell r="DT234">
            <v>4752.5586700000003</v>
          </cell>
          <cell r="DU234">
            <v>0</v>
          </cell>
          <cell r="DV234">
            <v>0</v>
          </cell>
          <cell r="DW234">
            <v>0</v>
          </cell>
          <cell r="DX234">
            <v>0</v>
          </cell>
          <cell r="DY234">
            <v>0</v>
          </cell>
          <cell r="DZ234">
            <v>0</v>
          </cell>
          <cell r="EA234">
            <v>0</v>
          </cell>
          <cell r="EB234">
            <v>0</v>
          </cell>
          <cell r="EC234">
            <v>0</v>
          </cell>
          <cell r="ED234">
            <v>0</v>
          </cell>
          <cell r="EE234">
            <v>0</v>
          </cell>
          <cell r="EF234">
            <v>0</v>
          </cell>
          <cell r="EG234">
            <v>0</v>
          </cell>
          <cell r="EH234">
            <v>0</v>
          </cell>
          <cell r="EI234">
            <v>0</v>
          </cell>
          <cell r="EJ234">
            <v>0</v>
          </cell>
          <cell r="EK234">
            <v>0</v>
          </cell>
          <cell r="EL234">
            <v>0</v>
          </cell>
          <cell r="EM234">
            <v>0</v>
          </cell>
          <cell r="EN234">
            <v>0</v>
          </cell>
          <cell r="EO234">
            <v>0</v>
          </cell>
          <cell r="EP234">
            <v>0</v>
          </cell>
          <cell r="EQ234">
            <v>0</v>
          </cell>
          <cell r="ER234">
            <v>0</v>
          </cell>
          <cell r="ES234">
            <v>0</v>
          </cell>
          <cell r="ET234">
            <v>0</v>
          </cell>
          <cell r="EU234">
            <v>0</v>
          </cell>
          <cell r="EV234">
            <v>0</v>
          </cell>
          <cell r="EW234">
            <v>0</v>
          </cell>
          <cell r="EX234" t="str">
            <v>T</v>
          </cell>
          <cell r="EY234" t="str">
            <v>Sales</v>
          </cell>
          <cell r="EZ234">
            <v>0.89480000000000004</v>
          </cell>
          <cell r="FA234">
            <v>0.89480000000000004</v>
          </cell>
          <cell r="FB234">
            <v>0</v>
          </cell>
          <cell r="FC234">
            <v>33120466</v>
          </cell>
          <cell r="FD234">
            <v>33153620</v>
          </cell>
          <cell r="FE234">
            <v>0</v>
          </cell>
          <cell r="FH234">
            <v>21052</v>
          </cell>
          <cell r="FI234">
            <v>185</v>
          </cell>
          <cell r="FJ234">
            <v>213</v>
          </cell>
          <cell r="FK234">
            <v>213</v>
          </cell>
          <cell r="FL234">
            <v>213</v>
          </cell>
          <cell r="FM234">
            <v>30560</v>
          </cell>
          <cell r="FN234">
            <v>371</v>
          </cell>
          <cell r="FO234">
            <v>399</v>
          </cell>
          <cell r="FP234">
            <v>399</v>
          </cell>
          <cell r="FQ234">
            <v>399</v>
          </cell>
          <cell r="FR234">
            <v>16929</v>
          </cell>
          <cell r="FS234">
            <v>4123</v>
          </cell>
          <cell r="FT234">
            <v>21619</v>
          </cell>
          <cell r="FU234">
            <v>8941</v>
          </cell>
        </row>
        <row r="235">
          <cell r="A235" t="str">
            <v>31500</v>
          </cell>
          <cell r="B235" t="str">
            <v>F C S L</v>
          </cell>
          <cell r="C235" t="str">
            <v>FUJITSU COMPUTERS(SINGAPORE) PTE. LTD.</v>
          </cell>
          <cell r="D235" t="str">
            <v>FUJITSU COMPUTERS(SINGAPORE) PTE. LTD.</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0</v>
          </cell>
          <cell r="CR235">
            <v>0</v>
          </cell>
          <cell r="CS235">
            <v>0</v>
          </cell>
          <cell r="CT235">
            <v>0</v>
          </cell>
          <cell r="CU235">
            <v>0</v>
          </cell>
          <cell r="CV235">
            <v>0</v>
          </cell>
          <cell r="CW235">
            <v>0</v>
          </cell>
          <cell r="CX235">
            <v>0</v>
          </cell>
          <cell r="CY235">
            <v>0</v>
          </cell>
          <cell r="CZ235">
            <v>0</v>
          </cell>
          <cell r="DA235">
            <v>0</v>
          </cell>
          <cell r="DB235">
            <v>0</v>
          </cell>
          <cell r="DC235">
            <v>0</v>
          </cell>
          <cell r="DD235">
            <v>0</v>
          </cell>
          <cell r="DE235">
            <v>0</v>
          </cell>
          <cell r="DF235">
            <v>0</v>
          </cell>
          <cell r="DG235">
            <v>0</v>
          </cell>
          <cell r="DH235">
            <v>0</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cell r="EB235">
            <v>0</v>
          </cell>
          <cell r="EC235">
            <v>0</v>
          </cell>
          <cell r="ED235">
            <v>0</v>
          </cell>
          <cell r="EE235">
            <v>0</v>
          </cell>
          <cell r="EF235">
            <v>0</v>
          </cell>
          <cell r="EG235">
            <v>0</v>
          </cell>
          <cell r="EH235">
            <v>0</v>
          </cell>
          <cell r="EI235">
            <v>0</v>
          </cell>
          <cell r="EJ235">
            <v>0</v>
          </cell>
          <cell r="EK235">
            <v>0</v>
          </cell>
          <cell r="EL235">
            <v>0</v>
          </cell>
          <cell r="EM235">
            <v>0</v>
          </cell>
          <cell r="EN235">
            <v>0</v>
          </cell>
          <cell r="EO235">
            <v>0</v>
          </cell>
          <cell r="EP235">
            <v>0</v>
          </cell>
          <cell r="EQ235">
            <v>0</v>
          </cell>
          <cell r="ER235">
            <v>0</v>
          </cell>
          <cell r="ES235">
            <v>0</v>
          </cell>
          <cell r="ET235">
            <v>0</v>
          </cell>
          <cell r="EU235">
            <v>0</v>
          </cell>
          <cell r="EV235">
            <v>0</v>
          </cell>
          <cell r="EW235">
            <v>0</v>
          </cell>
          <cell r="EX235" t="str">
            <v>T</v>
          </cell>
          <cell r="EY235" t="str">
            <v>Sales</v>
          </cell>
          <cell r="EZ235">
            <v>0</v>
          </cell>
          <cell r="FA235">
            <v>0</v>
          </cell>
          <cell r="FB235">
            <v>0</v>
          </cell>
          <cell r="FC235">
            <v>0</v>
          </cell>
          <cell r="FD235">
            <v>0</v>
          </cell>
          <cell r="FE235">
            <v>0</v>
          </cell>
          <cell r="FH235">
            <v>0</v>
          </cell>
          <cell r="FI235">
            <v>0</v>
          </cell>
          <cell r="FJ235">
            <v>0</v>
          </cell>
          <cell r="FK235">
            <v>0</v>
          </cell>
          <cell r="FL235">
            <v>0</v>
          </cell>
          <cell r="FM235">
            <v>0</v>
          </cell>
          <cell r="FN235">
            <v>0</v>
          </cell>
          <cell r="FO235">
            <v>0</v>
          </cell>
          <cell r="FP235">
            <v>0</v>
          </cell>
          <cell r="FQ235">
            <v>0</v>
          </cell>
          <cell r="FR235">
            <v>0</v>
          </cell>
          <cell r="FS235">
            <v>0</v>
          </cell>
          <cell r="FT235">
            <v>0</v>
          </cell>
          <cell r="FU235">
            <v>0</v>
          </cell>
        </row>
        <row r="236">
          <cell r="A236" t="str">
            <v>31520</v>
          </cell>
          <cell r="B236" t="str">
            <v xml:space="preserve">F M S </v>
          </cell>
          <cell r="C236" t="str">
            <v>FUJITSU (MALAYSIA) SDN. BHD.</v>
          </cell>
          <cell r="D236" t="str">
            <v>FUJITSU (MALAYSIA) SDN. BHD.</v>
          </cell>
          <cell r="E236">
            <v>929.7</v>
          </cell>
          <cell r="F236">
            <v>4.5</v>
          </cell>
          <cell r="G236">
            <v>934.2</v>
          </cell>
          <cell r="H236">
            <v>0</v>
          </cell>
          <cell r="I236">
            <v>0</v>
          </cell>
          <cell r="J236">
            <v>24987</v>
          </cell>
          <cell r="K236">
            <v>-496</v>
          </cell>
          <cell r="L236">
            <v>0</v>
          </cell>
          <cell r="M236">
            <v>0</v>
          </cell>
          <cell r="N236">
            <v>0</v>
          </cell>
          <cell r="O236">
            <v>0</v>
          </cell>
          <cell r="P236">
            <v>0</v>
          </cell>
          <cell r="Q236">
            <v>645</v>
          </cell>
          <cell r="R236">
            <v>0</v>
          </cell>
          <cell r="S236">
            <v>457</v>
          </cell>
          <cell r="T236">
            <v>457</v>
          </cell>
          <cell r="U236">
            <v>0</v>
          </cell>
          <cell r="V236">
            <v>2783</v>
          </cell>
          <cell r="W236">
            <v>3305</v>
          </cell>
          <cell r="X236">
            <v>0</v>
          </cell>
          <cell r="Y236">
            <v>1667</v>
          </cell>
          <cell r="Z236">
            <v>7755</v>
          </cell>
          <cell r="AA236">
            <v>0</v>
          </cell>
          <cell r="AB236">
            <v>0</v>
          </cell>
          <cell r="AC236">
            <v>0</v>
          </cell>
          <cell r="AD236">
            <v>34282.199999999997</v>
          </cell>
          <cell r="AE236">
            <v>0</v>
          </cell>
          <cell r="AF236">
            <v>0</v>
          </cell>
          <cell r="AG236">
            <v>0</v>
          </cell>
          <cell r="AH236">
            <v>1113</v>
          </cell>
          <cell r="AI236">
            <v>0</v>
          </cell>
          <cell r="AJ236">
            <v>0</v>
          </cell>
          <cell r="AK236">
            <v>1113</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1113</v>
          </cell>
          <cell r="AZ236">
            <v>0</v>
          </cell>
          <cell r="BA236">
            <v>35395.199999999997</v>
          </cell>
          <cell r="BB236">
            <v>0</v>
          </cell>
          <cell r="BC236">
            <v>16161</v>
          </cell>
          <cell r="BD236">
            <v>0</v>
          </cell>
          <cell r="BE236">
            <v>16161</v>
          </cell>
          <cell r="BF236">
            <v>0</v>
          </cell>
          <cell r="BG236">
            <v>8211</v>
          </cell>
          <cell r="BH236">
            <v>8211</v>
          </cell>
          <cell r="BI236">
            <v>0</v>
          </cell>
          <cell r="BJ236">
            <v>0</v>
          </cell>
          <cell r="BK236">
            <v>0</v>
          </cell>
          <cell r="BL236">
            <v>0</v>
          </cell>
          <cell r="BM236">
            <v>0</v>
          </cell>
          <cell r="BN236">
            <v>6031</v>
          </cell>
          <cell r="BO236">
            <v>6031</v>
          </cell>
          <cell r="BP236">
            <v>0</v>
          </cell>
          <cell r="BQ236">
            <v>0</v>
          </cell>
          <cell r="BR236">
            <v>0</v>
          </cell>
          <cell r="BS236">
            <v>745</v>
          </cell>
          <cell r="BT236">
            <v>0</v>
          </cell>
          <cell r="BU236">
            <v>0</v>
          </cell>
          <cell r="BV236">
            <v>0</v>
          </cell>
          <cell r="BW236">
            <v>0</v>
          </cell>
          <cell r="BX236">
            <v>993</v>
          </cell>
          <cell r="BY236">
            <v>0</v>
          </cell>
          <cell r="BZ236">
            <v>0</v>
          </cell>
          <cell r="CA236">
            <v>0</v>
          </cell>
          <cell r="CB236">
            <v>32141</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cell r="CQ236">
            <v>0</v>
          </cell>
          <cell r="CR236">
            <v>32141</v>
          </cell>
          <cell r="CS236">
            <v>0</v>
          </cell>
          <cell r="CT236">
            <v>3371</v>
          </cell>
          <cell r="CU236">
            <v>62</v>
          </cell>
          <cell r="CV236">
            <v>0</v>
          </cell>
          <cell r="CW236">
            <v>0</v>
          </cell>
          <cell r="CX236">
            <v>0</v>
          </cell>
          <cell r="CY236">
            <v>0</v>
          </cell>
          <cell r="CZ236">
            <v>0</v>
          </cell>
          <cell r="DA236">
            <v>0</v>
          </cell>
          <cell r="DB236">
            <v>0</v>
          </cell>
          <cell r="DC236">
            <v>0</v>
          </cell>
          <cell r="DD236">
            <v>0</v>
          </cell>
          <cell r="DE236">
            <v>-178.5</v>
          </cell>
          <cell r="DF236">
            <v>-178.5</v>
          </cell>
          <cell r="DG236">
            <v>0</v>
          </cell>
          <cell r="DH236">
            <v>3254.5</v>
          </cell>
          <cell r="DI236">
            <v>35395.5</v>
          </cell>
          <cell r="DJ236">
            <v>0</v>
          </cell>
          <cell r="DK236">
            <v>0</v>
          </cell>
          <cell r="DL236">
            <v>3371</v>
          </cell>
          <cell r="DM236">
            <v>62</v>
          </cell>
          <cell r="DN236">
            <v>0</v>
          </cell>
          <cell r="DO236">
            <v>-178.5</v>
          </cell>
          <cell r="DP236">
            <v>0</v>
          </cell>
          <cell r="DQ236">
            <v>0</v>
          </cell>
          <cell r="DR236">
            <v>0</v>
          </cell>
          <cell r="DS236">
            <v>0</v>
          </cell>
          <cell r="DT236">
            <v>1113</v>
          </cell>
          <cell r="DU236">
            <v>0</v>
          </cell>
          <cell r="DV236">
            <v>0</v>
          </cell>
          <cell r="DW236">
            <v>0</v>
          </cell>
          <cell r="DX236">
            <v>0</v>
          </cell>
          <cell r="DY236">
            <v>0</v>
          </cell>
          <cell r="DZ236">
            <v>0</v>
          </cell>
          <cell r="EA236">
            <v>0</v>
          </cell>
          <cell r="EB236">
            <v>0</v>
          </cell>
          <cell r="EC236">
            <v>0</v>
          </cell>
          <cell r="ED236">
            <v>0</v>
          </cell>
          <cell r="EE236">
            <v>0</v>
          </cell>
          <cell r="EF236">
            <v>0</v>
          </cell>
          <cell r="EG236">
            <v>0</v>
          </cell>
          <cell r="EH236">
            <v>0</v>
          </cell>
          <cell r="EI236">
            <v>4056</v>
          </cell>
          <cell r="EJ236">
            <v>4155</v>
          </cell>
          <cell r="EK236">
            <v>0</v>
          </cell>
          <cell r="EL236">
            <v>0</v>
          </cell>
          <cell r="EM236">
            <v>0</v>
          </cell>
          <cell r="EN236">
            <v>0</v>
          </cell>
          <cell r="EO236">
            <v>0</v>
          </cell>
          <cell r="EP236">
            <v>0</v>
          </cell>
          <cell r="EQ236">
            <v>0</v>
          </cell>
          <cell r="ER236">
            <v>0</v>
          </cell>
          <cell r="ES236">
            <v>0</v>
          </cell>
          <cell r="ET236">
            <v>0</v>
          </cell>
          <cell r="EU236">
            <v>0</v>
          </cell>
          <cell r="EV236">
            <v>0</v>
          </cell>
          <cell r="EW236">
            <v>0</v>
          </cell>
          <cell r="EX236" t="str">
            <v>T</v>
          </cell>
          <cell r="EY236" t="str">
            <v>Sales</v>
          </cell>
          <cell r="EZ236">
            <v>1</v>
          </cell>
          <cell r="FA236">
            <v>1</v>
          </cell>
          <cell r="FB236">
            <v>0</v>
          </cell>
          <cell r="FC236">
            <v>0</v>
          </cell>
          <cell r="FD236">
            <v>0</v>
          </cell>
          <cell r="FE236">
            <v>0</v>
          </cell>
          <cell r="FH236">
            <v>14629</v>
          </cell>
          <cell r="FI236">
            <v>-611</v>
          </cell>
          <cell r="FJ236">
            <v>-735</v>
          </cell>
          <cell r="FK236">
            <v>-735</v>
          </cell>
          <cell r="FL236">
            <v>-735</v>
          </cell>
          <cell r="FM236">
            <v>25091</v>
          </cell>
          <cell r="FN236">
            <v>1192</v>
          </cell>
          <cell r="FO236">
            <v>1050</v>
          </cell>
          <cell r="FP236">
            <v>1050</v>
          </cell>
          <cell r="FQ236">
            <v>1050</v>
          </cell>
          <cell r="FR236">
            <v>14218</v>
          </cell>
          <cell r="FS236">
            <v>411</v>
          </cell>
          <cell r="FT236">
            <v>24680</v>
          </cell>
          <cell r="FU236">
            <v>411</v>
          </cell>
        </row>
        <row r="237">
          <cell r="A237" t="str">
            <v>31590</v>
          </cell>
          <cell r="B237" t="str">
            <v>GLOVIA</v>
          </cell>
          <cell r="C237" t="str">
            <v>GLOVIA INTERNATIONAL, INC.</v>
          </cell>
          <cell r="D237" t="str">
            <v>GLOVIA INTERNATIONAL, INC.</v>
          </cell>
          <cell r="E237">
            <v>9803</v>
          </cell>
          <cell r="F237">
            <v>0</v>
          </cell>
          <cell r="G237">
            <v>9803</v>
          </cell>
          <cell r="H237">
            <v>0</v>
          </cell>
          <cell r="I237">
            <v>0</v>
          </cell>
          <cell r="J237">
            <v>10580</v>
          </cell>
          <cell r="K237">
            <v>-892</v>
          </cell>
          <cell r="L237">
            <v>0</v>
          </cell>
          <cell r="M237">
            <v>0</v>
          </cell>
          <cell r="N237">
            <v>0</v>
          </cell>
          <cell r="O237">
            <v>0</v>
          </cell>
          <cell r="P237">
            <v>0</v>
          </cell>
          <cell r="Q237">
            <v>1014</v>
          </cell>
          <cell r="R237">
            <v>0</v>
          </cell>
          <cell r="S237">
            <v>0</v>
          </cell>
          <cell r="T237">
            <v>0</v>
          </cell>
          <cell r="U237">
            <v>0</v>
          </cell>
          <cell r="V237">
            <v>0</v>
          </cell>
          <cell r="W237">
            <v>0</v>
          </cell>
          <cell r="X237">
            <v>0</v>
          </cell>
          <cell r="Y237">
            <v>0</v>
          </cell>
          <cell r="Z237">
            <v>0</v>
          </cell>
          <cell r="AA237">
            <v>0</v>
          </cell>
          <cell r="AB237">
            <v>0</v>
          </cell>
          <cell r="AC237">
            <v>0</v>
          </cell>
          <cell r="AD237">
            <v>20505</v>
          </cell>
          <cell r="AE237">
            <v>298</v>
          </cell>
          <cell r="AF237">
            <v>2200</v>
          </cell>
          <cell r="AG237">
            <v>0</v>
          </cell>
          <cell r="AH237">
            <v>0</v>
          </cell>
          <cell r="AI237">
            <v>0</v>
          </cell>
          <cell r="AJ237">
            <v>0</v>
          </cell>
          <cell r="AK237">
            <v>2498</v>
          </cell>
          <cell r="AL237">
            <v>2092</v>
          </cell>
          <cell r="AM237">
            <v>4029</v>
          </cell>
          <cell r="AN237">
            <v>199</v>
          </cell>
          <cell r="AO237">
            <v>931</v>
          </cell>
          <cell r="AP237">
            <v>0</v>
          </cell>
          <cell r="AQ237">
            <v>0</v>
          </cell>
          <cell r="AR237">
            <v>0</v>
          </cell>
          <cell r="AS237">
            <v>0</v>
          </cell>
          <cell r="AT237">
            <v>0</v>
          </cell>
          <cell r="AU237">
            <v>0</v>
          </cell>
          <cell r="AV237">
            <v>0</v>
          </cell>
          <cell r="AW237">
            <v>0</v>
          </cell>
          <cell r="AX237">
            <v>1130</v>
          </cell>
          <cell r="AY237">
            <v>9749</v>
          </cell>
          <cell r="AZ237">
            <v>0</v>
          </cell>
          <cell r="BA237">
            <v>30254</v>
          </cell>
          <cell r="BB237">
            <v>0</v>
          </cell>
          <cell r="BC237">
            <v>2984</v>
          </cell>
          <cell r="BD237">
            <v>0</v>
          </cell>
          <cell r="BE237">
            <v>2984</v>
          </cell>
          <cell r="BF237">
            <v>0</v>
          </cell>
          <cell r="BG237">
            <v>0</v>
          </cell>
          <cell r="BH237">
            <v>0</v>
          </cell>
          <cell r="BI237">
            <v>0</v>
          </cell>
          <cell r="BJ237">
            <v>0</v>
          </cell>
          <cell r="BK237">
            <v>865</v>
          </cell>
          <cell r="BL237">
            <v>0</v>
          </cell>
          <cell r="BM237">
            <v>0</v>
          </cell>
          <cell r="BN237">
            <v>9574</v>
          </cell>
          <cell r="BO237">
            <v>8709</v>
          </cell>
          <cell r="BP237">
            <v>0</v>
          </cell>
          <cell r="BQ237">
            <v>0</v>
          </cell>
          <cell r="BR237">
            <v>0</v>
          </cell>
          <cell r="BS237">
            <v>0</v>
          </cell>
          <cell r="BT237">
            <v>0</v>
          </cell>
          <cell r="BU237">
            <v>0</v>
          </cell>
          <cell r="BV237">
            <v>10621</v>
          </cell>
          <cell r="BW237">
            <v>0</v>
          </cell>
          <cell r="BX237">
            <v>0</v>
          </cell>
          <cell r="BY237">
            <v>0</v>
          </cell>
          <cell r="BZ237">
            <v>0</v>
          </cell>
          <cell r="CA237">
            <v>0</v>
          </cell>
          <cell r="CB237">
            <v>23179</v>
          </cell>
          <cell r="CC237">
            <v>0</v>
          </cell>
          <cell r="CD237">
            <v>0</v>
          </cell>
          <cell r="CE237">
            <v>602</v>
          </cell>
          <cell r="CF237">
            <v>0</v>
          </cell>
          <cell r="CG237">
            <v>602</v>
          </cell>
          <cell r="CH237">
            <v>0</v>
          </cell>
          <cell r="CI237">
            <v>0</v>
          </cell>
          <cell r="CJ237">
            <v>0</v>
          </cell>
          <cell r="CK237">
            <v>0</v>
          </cell>
          <cell r="CL237">
            <v>0</v>
          </cell>
          <cell r="CM237">
            <v>0</v>
          </cell>
          <cell r="CN237">
            <v>0</v>
          </cell>
          <cell r="CO237">
            <v>0</v>
          </cell>
          <cell r="CP237">
            <v>0</v>
          </cell>
          <cell r="CQ237">
            <v>602</v>
          </cell>
          <cell r="CR237">
            <v>23781</v>
          </cell>
          <cell r="CS237">
            <v>0</v>
          </cell>
          <cell r="CT237">
            <v>71104</v>
          </cell>
          <cell r="CU237">
            <v>0</v>
          </cell>
          <cell r="CV237">
            <v>0</v>
          </cell>
          <cell r="CW237">
            <v>0</v>
          </cell>
          <cell r="CX237">
            <v>0</v>
          </cell>
          <cell r="CY237">
            <v>0</v>
          </cell>
          <cell r="CZ237">
            <v>0</v>
          </cell>
          <cell r="DA237">
            <v>0</v>
          </cell>
          <cell r="DB237">
            <v>0</v>
          </cell>
          <cell r="DC237">
            <v>0</v>
          </cell>
          <cell r="DD237">
            <v>0</v>
          </cell>
          <cell r="DE237">
            <v>-64631</v>
          </cell>
          <cell r="DF237">
            <v>-64631</v>
          </cell>
          <cell r="DG237">
            <v>0</v>
          </cell>
          <cell r="DH237">
            <v>6473</v>
          </cell>
          <cell r="DI237">
            <v>30254</v>
          </cell>
          <cell r="DJ237">
            <v>0</v>
          </cell>
          <cell r="DK237">
            <v>0</v>
          </cell>
          <cell r="DL237">
            <v>71104</v>
          </cell>
          <cell r="DM237">
            <v>0</v>
          </cell>
          <cell r="DN237">
            <v>0</v>
          </cell>
          <cell r="DO237">
            <v>-64631</v>
          </cell>
          <cell r="DP237">
            <v>0</v>
          </cell>
          <cell r="DQ237">
            <v>298</v>
          </cell>
          <cell r="DR237">
            <v>2200</v>
          </cell>
          <cell r="DS237">
            <v>0</v>
          </cell>
          <cell r="DT237">
            <v>0</v>
          </cell>
          <cell r="DU237">
            <v>0</v>
          </cell>
          <cell r="DV237">
            <v>2092</v>
          </cell>
          <cell r="DW237">
            <v>0</v>
          </cell>
          <cell r="DX237">
            <v>0</v>
          </cell>
          <cell r="DY237">
            <v>0</v>
          </cell>
          <cell r="DZ237">
            <v>0</v>
          </cell>
          <cell r="EA237">
            <v>0</v>
          </cell>
          <cell r="EB237">
            <v>0</v>
          </cell>
          <cell r="EC237">
            <v>0</v>
          </cell>
          <cell r="ED237">
            <v>0</v>
          </cell>
          <cell r="EE237">
            <v>0</v>
          </cell>
          <cell r="EF237">
            <v>0</v>
          </cell>
          <cell r="EG237">
            <v>0</v>
          </cell>
          <cell r="EH237">
            <v>0</v>
          </cell>
          <cell r="EI237">
            <v>0</v>
          </cell>
          <cell r="EJ237">
            <v>0</v>
          </cell>
          <cell r="EK237">
            <v>0</v>
          </cell>
          <cell r="EL237">
            <v>0</v>
          </cell>
          <cell r="EM237">
            <v>0</v>
          </cell>
          <cell r="EN237">
            <v>0</v>
          </cell>
          <cell r="EO237">
            <v>0</v>
          </cell>
          <cell r="EP237">
            <v>0</v>
          </cell>
          <cell r="EQ237">
            <v>0</v>
          </cell>
          <cell r="ER237">
            <v>0</v>
          </cell>
          <cell r="ES237">
            <v>0</v>
          </cell>
          <cell r="ET237">
            <v>0</v>
          </cell>
          <cell r="EU237">
            <v>199</v>
          </cell>
          <cell r="EV237">
            <v>0</v>
          </cell>
          <cell r="EW237">
            <v>931</v>
          </cell>
          <cell r="EX237" t="str">
            <v>K</v>
          </cell>
          <cell r="EY237" t="str">
            <v>Solutions Group</v>
          </cell>
          <cell r="EZ237">
            <v>1</v>
          </cell>
          <cell r="FA237">
            <v>1</v>
          </cell>
          <cell r="FB237">
            <v>0</v>
          </cell>
          <cell r="FC237">
            <v>43617</v>
          </cell>
          <cell r="FD237">
            <v>290222222</v>
          </cell>
          <cell r="FE237">
            <v>0</v>
          </cell>
          <cell r="FH237">
            <v>13741</v>
          </cell>
          <cell r="FI237">
            <v>36</v>
          </cell>
          <cell r="FJ237">
            <v>6</v>
          </cell>
          <cell r="FK237">
            <v>6</v>
          </cell>
          <cell r="FL237">
            <v>6</v>
          </cell>
          <cell r="FM237">
            <v>16833</v>
          </cell>
          <cell r="FN237">
            <v>38</v>
          </cell>
          <cell r="FO237">
            <v>8</v>
          </cell>
          <cell r="FP237">
            <v>8</v>
          </cell>
          <cell r="FQ237">
            <v>8</v>
          </cell>
          <cell r="FR237">
            <v>12103</v>
          </cell>
          <cell r="FS237">
            <v>1638</v>
          </cell>
          <cell r="FT237">
            <v>15196</v>
          </cell>
          <cell r="FU237">
            <v>1637</v>
          </cell>
        </row>
        <row r="238">
          <cell r="A238" t="str">
            <v>31720</v>
          </cell>
          <cell r="B238" t="str">
            <v>F R D C</v>
          </cell>
          <cell r="C238" t="str">
            <v>富士通研究開発中心有限公司</v>
          </cell>
          <cell r="D238" t="str">
            <v>FJ. R&amp;D CENTER CO., LTD.</v>
          </cell>
          <cell r="E238">
            <v>19211</v>
          </cell>
          <cell r="F238">
            <v>0</v>
          </cell>
          <cell r="G238">
            <v>19211</v>
          </cell>
          <cell r="H238">
            <v>0</v>
          </cell>
          <cell r="I238">
            <v>0</v>
          </cell>
          <cell r="J238">
            <v>2904</v>
          </cell>
          <cell r="K238">
            <v>0</v>
          </cell>
          <cell r="L238">
            <v>0</v>
          </cell>
          <cell r="M238">
            <v>0</v>
          </cell>
          <cell r="N238">
            <v>0</v>
          </cell>
          <cell r="O238">
            <v>0</v>
          </cell>
          <cell r="P238">
            <v>0</v>
          </cell>
          <cell r="Q238">
            <v>0</v>
          </cell>
          <cell r="R238">
            <v>0</v>
          </cell>
          <cell r="S238">
            <v>999</v>
          </cell>
          <cell r="T238">
            <v>999</v>
          </cell>
          <cell r="U238">
            <v>0</v>
          </cell>
          <cell r="V238">
            <v>0</v>
          </cell>
          <cell r="W238">
            <v>0</v>
          </cell>
          <cell r="X238">
            <v>0</v>
          </cell>
          <cell r="Y238">
            <v>0</v>
          </cell>
          <cell r="Z238">
            <v>0</v>
          </cell>
          <cell r="AA238">
            <v>0</v>
          </cell>
          <cell r="AB238">
            <v>0</v>
          </cell>
          <cell r="AC238">
            <v>0</v>
          </cell>
          <cell r="AD238">
            <v>23114</v>
          </cell>
          <cell r="AE238">
            <v>0</v>
          </cell>
          <cell r="AF238">
            <v>0</v>
          </cell>
          <cell r="AG238">
            <v>0</v>
          </cell>
          <cell r="AH238">
            <v>17755</v>
          </cell>
          <cell r="AI238">
            <v>0</v>
          </cell>
          <cell r="AJ238">
            <v>0</v>
          </cell>
          <cell r="AK238">
            <v>17755</v>
          </cell>
          <cell r="AL238">
            <v>1254</v>
          </cell>
          <cell r="AM238">
            <v>0</v>
          </cell>
          <cell r="AN238">
            <v>0</v>
          </cell>
          <cell r="AO238">
            <v>0</v>
          </cell>
          <cell r="AP238">
            <v>0</v>
          </cell>
          <cell r="AQ238">
            <v>0</v>
          </cell>
          <cell r="AR238">
            <v>0</v>
          </cell>
          <cell r="AS238">
            <v>1683</v>
          </cell>
          <cell r="AT238">
            <v>0</v>
          </cell>
          <cell r="AU238">
            <v>0</v>
          </cell>
          <cell r="AV238">
            <v>0</v>
          </cell>
          <cell r="AW238">
            <v>0</v>
          </cell>
          <cell r="AX238">
            <v>1683</v>
          </cell>
          <cell r="AY238">
            <v>20692</v>
          </cell>
          <cell r="AZ238">
            <v>0</v>
          </cell>
          <cell r="BA238">
            <v>43806</v>
          </cell>
          <cell r="BB238">
            <v>0</v>
          </cell>
          <cell r="BC238">
            <v>0</v>
          </cell>
          <cell r="BD238">
            <v>0</v>
          </cell>
          <cell r="BE238">
            <v>0</v>
          </cell>
          <cell r="BF238">
            <v>0</v>
          </cell>
          <cell r="BG238">
            <v>0</v>
          </cell>
          <cell r="BH238">
            <v>0</v>
          </cell>
          <cell r="BI238">
            <v>0</v>
          </cell>
          <cell r="BJ238">
            <v>0</v>
          </cell>
          <cell r="BK238">
            <v>0</v>
          </cell>
          <cell r="BL238">
            <v>0</v>
          </cell>
          <cell r="BM238">
            <v>0</v>
          </cell>
          <cell r="BN238">
            <v>1503</v>
          </cell>
          <cell r="BO238">
            <v>1503</v>
          </cell>
          <cell r="BP238">
            <v>0</v>
          </cell>
          <cell r="BQ238">
            <v>0</v>
          </cell>
          <cell r="BR238">
            <v>0</v>
          </cell>
          <cell r="BS238">
            <v>0</v>
          </cell>
          <cell r="BT238">
            <v>0</v>
          </cell>
          <cell r="BU238">
            <v>0</v>
          </cell>
          <cell r="BV238">
            <v>0</v>
          </cell>
          <cell r="BW238">
            <v>0</v>
          </cell>
          <cell r="BX238">
            <v>0</v>
          </cell>
          <cell r="BY238">
            <v>0</v>
          </cell>
          <cell r="BZ238">
            <v>0</v>
          </cell>
          <cell r="CA238">
            <v>0</v>
          </cell>
          <cell r="CB238">
            <v>1503</v>
          </cell>
          <cell r="CC238">
            <v>0</v>
          </cell>
          <cell r="CD238">
            <v>0</v>
          </cell>
          <cell r="CE238">
            <v>0</v>
          </cell>
          <cell r="CF238">
            <v>0</v>
          </cell>
          <cell r="CG238">
            <v>0</v>
          </cell>
          <cell r="CH238">
            <v>0</v>
          </cell>
          <cell r="CI238">
            <v>0</v>
          </cell>
          <cell r="CJ238">
            <v>0</v>
          </cell>
          <cell r="CK238">
            <v>0</v>
          </cell>
          <cell r="CL238">
            <v>0</v>
          </cell>
          <cell r="CM238">
            <v>0</v>
          </cell>
          <cell r="CN238">
            <v>0</v>
          </cell>
          <cell r="CO238">
            <v>0</v>
          </cell>
          <cell r="CP238">
            <v>0</v>
          </cell>
          <cell r="CQ238">
            <v>0</v>
          </cell>
          <cell r="CR238">
            <v>1503</v>
          </cell>
          <cell r="CS238">
            <v>0</v>
          </cell>
          <cell r="CT238">
            <v>36427</v>
          </cell>
          <cell r="CU238">
            <v>0</v>
          </cell>
          <cell r="CV238">
            <v>564</v>
          </cell>
          <cell r="CW238">
            <v>0</v>
          </cell>
          <cell r="CX238">
            <v>0</v>
          </cell>
          <cell r="CY238">
            <v>0</v>
          </cell>
          <cell r="CZ238">
            <v>0</v>
          </cell>
          <cell r="DA238">
            <v>0</v>
          </cell>
          <cell r="DB238">
            <v>0</v>
          </cell>
          <cell r="DC238">
            <v>0</v>
          </cell>
          <cell r="DD238">
            <v>0</v>
          </cell>
          <cell r="DE238">
            <v>5312</v>
          </cell>
          <cell r="DF238">
            <v>5312</v>
          </cell>
          <cell r="DG238">
            <v>0</v>
          </cell>
          <cell r="DH238">
            <v>42303</v>
          </cell>
          <cell r="DI238">
            <v>43806</v>
          </cell>
          <cell r="DJ238">
            <v>0</v>
          </cell>
          <cell r="DK238">
            <v>0</v>
          </cell>
          <cell r="DL238">
            <v>36427</v>
          </cell>
          <cell r="DM238">
            <v>0</v>
          </cell>
          <cell r="DN238">
            <v>564</v>
          </cell>
          <cell r="DO238">
            <v>5312</v>
          </cell>
          <cell r="DP238">
            <v>0</v>
          </cell>
          <cell r="DQ238">
            <v>0</v>
          </cell>
          <cell r="DR238">
            <v>0</v>
          </cell>
          <cell r="DS238">
            <v>0</v>
          </cell>
          <cell r="DT238">
            <v>17755</v>
          </cell>
          <cell r="DU238">
            <v>0</v>
          </cell>
          <cell r="DV238">
            <v>1254</v>
          </cell>
          <cell r="DW238">
            <v>0</v>
          </cell>
          <cell r="DX238">
            <v>0</v>
          </cell>
          <cell r="DY238">
            <v>0</v>
          </cell>
          <cell r="DZ238">
            <v>0</v>
          </cell>
          <cell r="EA238">
            <v>0</v>
          </cell>
          <cell r="EB238">
            <v>0</v>
          </cell>
          <cell r="EC238">
            <v>0</v>
          </cell>
          <cell r="ED238">
            <v>0</v>
          </cell>
          <cell r="EE238">
            <v>0</v>
          </cell>
          <cell r="EF238">
            <v>0</v>
          </cell>
          <cell r="EG238">
            <v>0</v>
          </cell>
          <cell r="EH238">
            <v>0</v>
          </cell>
          <cell r="EI238">
            <v>0</v>
          </cell>
          <cell r="EJ238">
            <v>0</v>
          </cell>
          <cell r="EK238">
            <v>0</v>
          </cell>
          <cell r="EL238">
            <v>0</v>
          </cell>
          <cell r="EM238">
            <v>0</v>
          </cell>
          <cell r="EN238">
            <v>0</v>
          </cell>
          <cell r="EO238">
            <v>0</v>
          </cell>
          <cell r="EP238">
            <v>0</v>
          </cell>
          <cell r="EQ238">
            <v>0</v>
          </cell>
          <cell r="ER238">
            <v>0</v>
          </cell>
          <cell r="ES238">
            <v>0</v>
          </cell>
          <cell r="ET238">
            <v>0</v>
          </cell>
          <cell r="EU238">
            <v>0</v>
          </cell>
          <cell r="EV238">
            <v>0</v>
          </cell>
          <cell r="EW238">
            <v>0</v>
          </cell>
          <cell r="EX238" t="str">
            <v>Y</v>
          </cell>
          <cell r="EY238" t="str">
            <v>Other</v>
          </cell>
          <cell r="EZ238">
            <v>1</v>
          </cell>
          <cell r="FA238">
            <v>1</v>
          </cell>
          <cell r="FB238">
            <v>0</v>
          </cell>
          <cell r="FC238">
            <v>-297</v>
          </cell>
          <cell r="FD238">
            <v>0</v>
          </cell>
          <cell r="FE238">
            <v>36427</v>
          </cell>
          <cell r="FH238">
            <v>5641</v>
          </cell>
          <cell r="FI238">
            <v>270</v>
          </cell>
          <cell r="FJ238">
            <v>219</v>
          </cell>
          <cell r="FK238">
            <v>219</v>
          </cell>
          <cell r="FL238">
            <v>203</v>
          </cell>
          <cell r="FM238">
            <v>6502</v>
          </cell>
          <cell r="FN238">
            <v>309</v>
          </cell>
          <cell r="FO238">
            <v>444</v>
          </cell>
          <cell r="FP238">
            <v>444</v>
          </cell>
          <cell r="FQ238">
            <v>377</v>
          </cell>
          <cell r="FR238">
            <v>0</v>
          </cell>
          <cell r="FS238">
            <v>5641</v>
          </cell>
          <cell r="FT238">
            <v>0</v>
          </cell>
          <cell r="FU238">
            <v>6502</v>
          </cell>
        </row>
        <row r="239">
          <cell r="A239" t="str">
            <v>31790</v>
          </cell>
          <cell r="B239" t="str">
            <v>F N S T</v>
          </cell>
          <cell r="C239" t="str">
            <v>南京富士通南大軟件技術有限公司</v>
          </cell>
          <cell r="D239" t="str">
            <v>NANJING FJ. NANDA SOFTWARE TECH. CO., LTD.</v>
          </cell>
          <cell r="E239">
            <v>8334</v>
          </cell>
          <cell r="F239">
            <v>0</v>
          </cell>
          <cell r="G239">
            <v>8334</v>
          </cell>
          <cell r="H239">
            <v>0</v>
          </cell>
          <cell r="I239">
            <v>0</v>
          </cell>
          <cell r="J239">
            <v>3858</v>
          </cell>
          <cell r="K239">
            <v>0</v>
          </cell>
          <cell r="L239">
            <v>0</v>
          </cell>
          <cell r="M239">
            <v>0</v>
          </cell>
          <cell r="N239">
            <v>0</v>
          </cell>
          <cell r="O239">
            <v>0</v>
          </cell>
          <cell r="P239">
            <v>0</v>
          </cell>
          <cell r="Q239">
            <v>0</v>
          </cell>
          <cell r="R239">
            <v>0</v>
          </cell>
          <cell r="S239">
            <v>1630</v>
          </cell>
          <cell r="T239">
            <v>1630</v>
          </cell>
          <cell r="U239">
            <v>0</v>
          </cell>
          <cell r="V239">
            <v>0</v>
          </cell>
          <cell r="W239">
            <v>651</v>
          </cell>
          <cell r="X239">
            <v>0</v>
          </cell>
          <cell r="Y239">
            <v>0</v>
          </cell>
          <cell r="Z239">
            <v>651</v>
          </cell>
          <cell r="AA239">
            <v>0</v>
          </cell>
          <cell r="AB239">
            <v>0</v>
          </cell>
          <cell r="AC239">
            <v>0</v>
          </cell>
          <cell r="AD239">
            <v>14473</v>
          </cell>
          <cell r="AE239">
            <v>0</v>
          </cell>
          <cell r="AF239">
            <v>0</v>
          </cell>
          <cell r="AG239">
            <v>0</v>
          </cell>
          <cell r="AH239">
            <v>2675</v>
          </cell>
          <cell r="AI239">
            <v>0</v>
          </cell>
          <cell r="AJ239">
            <v>0</v>
          </cell>
          <cell r="AK239">
            <v>2675</v>
          </cell>
          <cell r="AL239">
            <v>1525</v>
          </cell>
          <cell r="AM239">
            <v>0</v>
          </cell>
          <cell r="AN239">
            <v>0</v>
          </cell>
          <cell r="AO239">
            <v>0</v>
          </cell>
          <cell r="AP239">
            <v>0</v>
          </cell>
          <cell r="AQ239">
            <v>0</v>
          </cell>
          <cell r="AR239">
            <v>0</v>
          </cell>
          <cell r="AS239">
            <v>0</v>
          </cell>
          <cell r="AT239">
            <v>0</v>
          </cell>
          <cell r="AU239">
            <v>0</v>
          </cell>
          <cell r="AV239">
            <v>0</v>
          </cell>
          <cell r="AW239">
            <v>0</v>
          </cell>
          <cell r="AX239">
            <v>0</v>
          </cell>
          <cell r="AY239">
            <v>4200</v>
          </cell>
          <cell r="AZ239">
            <v>0</v>
          </cell>
          <cell r="BA239">
            <v>18673</v>
          </cell>
          <cell r="BB239">
            <v>0</v>
          </cell>
          <cell r="BC239">
            <v>2016</v>
          </cell>
          <cell r="BD239">
            <v>0</v>
          </cell>
          <cell r="BE239">
            <v>2016</v>
          </cell>
          <cell r="BF239">
            <v>0</v>
          </cell>
          <cell r="BG239">
            <v>0</v>
          </cell>
          <cell r="BH239">
            <v>0</v>
          </cell>
          <cell r="BI239">
            <v>0</v>
          </cell>
          <cell r="BJ239">
            <v>0</v>
          </cell>
          <cell r="BK239">
            <v>0</v>
          </cell>
          <cell r="BL239">
            <v>0</v>
          </cell>
          <cell r="BM239">
            <v>0</v>
          </cell>
          <cell r="BN239">
            <v>2078</v>
          </cell>
          <cell r="BO239">
            <v>2078</v>
          </cell>
          <cell r="BP239">
            <v>0</v>
          </cell>
          <cell r="BQ239">
            <v>34</v>
          </cell>
          <cell r="BR239">
            <v>0</v>
          </cell>
          <cell r="BS239">
            <v>0</v>
          </cell>
          <cell r="BT239">
            <v>0</v>
          </cell>
          <cell r="BU239">
            <v>0</v>
          </cell>
          <cell r="BV239">
            <v>0</v>
          </cell>
          <cell r="BW239">
            <v>0</v>
          </cell>
          <cell r="BX239">
            <v>0</v>
          </cell>
          <cell r="BY239">
            <v>0</v>
          </cell>
          <cell r="BZ239">
            <v>0</v>
          </cell>
          <cell r="CA239">
            <v>0</v>
          </cell>
          <cell r="CB239">
            <v>4128</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cell r="CQ239">
            <v>0</v>
          </cell>
          <cell r="CR239">
            <v>4128</v>
          </cell>
          <cell r="CS239">
            <v>0</v>
          </cell>
          <cell r="CT239">
            <v>9272</v>
          </cell>
          <cell r="CU239">
            <v>0</v>
          </cell>
          <cell r="CV239">
            <v>370</v>
          </cell>
          <cell r="CW239">
            <v>0</v>
          </cell>
          <cell r="CX239">
            <v>0</v>
          </cell>
          <cell r="CY239">
            <v>0</v>
          </cell>
          <cell r="CZ239">
            <v>0</v>
          </cell>
          <cell r="DA239">
            <v>0</v>
          </cell>
          <cell r="DB239">
            <v>0</v>
          </cell>
          <cell r="DC239">
            <v>0</v>
          </cell>
          <cell r="DD239">
            <v>0</v>
          </cell>
          <cell r="DE239">
            <v>4903</v>
          </cell>
          <cell r="DF239">
            <v>4903</v>
          </cell>
          <cell r="DG239">
            <v>0</v>
          </cell>
          <cell r="DH239">
            <v>14545</v>
          </cell>
          <cell r="DI239">
            <v>18673</v>
          </cell>
          <cell r="DJ239">
            <v>0</v>
          </cell>
          <cell r="DK239">
            <v>0</v>
          </cell>
          <cell r="DL239">
            <v>9272</v>
          </cell>
          <cell r="DM239">
            <v>0</v>
          </cell>
          <cell r="DN239">
            <v>370</v>
          </cell>
          <cell r="DO239">
            <v>4903</v>
          </cell>
          <cell r="DP239">
            <v>0</v>
          </cell>
          <cell r="DQ239">
            <v>0</v>
          </cell>
          <cell r="DR239">
            <v>0</v>
          </cell>
          <cell r="DS239">
            <v>0</v>
          </cell>
          <cell r="DT239">
            <v>2675</v>
          </cell>
          <cell r="DU239">
            <v>0</v>
          </cell>
          <cell r="DV239">
            <v>0</v>
          </cell>
          <cell r="DW239">
            <v>1525</v>
          </cell>
          <cell r="DX239">
            <v>0</v>
          </cell>
          <cell r="DY239">
            <v>0</v>
          </cell>
          <cell r="DZ239">
            <v>0</v>
          </cell>
          <cell r="EA239">
            <v>0</v>
          </cell>
          <cell r="EB239">
            <v>0</v>
          </cell>
          <cell r="EC239">
            <v>0</v>
          </cell>
          <cell r="ED239">
            <v>0</v>
          </cell>
          <cell r="EE239">
            <v>0</v>
          </cell>
          <cell r="EF239">
            <v>0</v>
          </cell>
          <cell r="EG239">
            <v>0</v>
          </cell>
          <cell r="EH239">
            <v>0</v>
          </cell>
          <cell r="EI239">
            <v>0</v>
          </cell>
          <cell r="EJ239">
            <v>0</v>
          </cell>
          <cell r="EK239">
            <v>0</v>
          </cell>
          <cell r="EL239">
            <v>0</v>
          </cell>
          <cell r="EM239">
            <v>0</v>
          </cell>
          <cell r="EN239">
            <v>0</v>
          </cell>
          <cell r="EO239">
            <v>0</v>
          </cell>
          <cell r="EP239">
            <v>0</v>
          </cell>
          <cell r="EQ239">
            <v>0</v>
          </cell>
          <cell r="ER239">
            <v>0</v>
          </cell>
          <cell r="ES239">
            <v>0</v>
          </cell>
          <cell r="ET239">
            <v>0</v>
          </cell>
          <cell r="EU239">
            <v>0</v>
          </cell>
          <cell r="EV239">
            <v>0</v>
          </cell>
          <cell r="EW239">
            <v>0</v>
          </cell>
          <cell r="EX239" t="str">
            <v>F</v>
          </cell>
          <cell r="EY239" t="str">
            <v>Software Group</v>
          </cell>
          <cell r="EZ239">
            <v>0.86619999999999997</v>
          </cell>
          <cell r="FA239">
            <v>0.86619999999999997</v>
          </cell>
          <cell r="FB239">
            <v>0</v>
          </cell>
          <cell r="FC239">
            <v>0</v>
          </cell>
          <cell r="FD239">
            <v>100</v>
          </cell>
          <cell r="FE239">
            <v>0</v>
          </cell>
          <cell r="FH239">
            <v>4566</v>
          </cell>
          <cell r="FI239">
            <v>352</v>
          </cell>
          <cell r="FJ239">
            <v>352</v>
          </cell>
          <cell r="FK239">
            <v>352</v>
          </cell>
          <cell r="FL239">
            <v>316</v>
          </cell>
          <cell r="FM239">
            <v>5114</v>
          </cell>
          <cell r="FN239">
            <v>661</v>
          </cell>
          <cell r="FO239">
            <v>786</v>
          </cell>
          <cell r="FP239">
            <v>786</v>
          </cell>
          <cell r="FQ239">
            <v>708</v>
          </cell>
          <cell r="FR239">
            <v>0</v>
          </cell>
          <cell r="FS239">
            <v>4566</v>
          </cell>
          <cell r="FT239">
            <v>0</v>
          </cell>
          <cell r="FU239">
            <v>5114</v>
          </cell>
        </row>
        <row r="240">
          <cell r="A240" t="str">
            <v>31830</v>
          </cell>
          <cell r="B240" t="str">
            <v>F Q D S</v>
          </cell>
          <cell r="C240" t="str">
            <v>FUJITSU QUANTUM DEVICES SINGAPORE LTD.</v>
          </cell>
          <cell r="D240" t="str">
            <v>FUJITSU QUANTUM DEVICES SINGAPORE LTD.</v>
          </cell>
          <cell r="E240">
            <v>7244</v>
          </cell>
          <cell r="F240">
            <v>0</v>
          </cell>
          <cell r="G240">
            <v>7244</v>
          </cell>
          <cell r="H240">
            <v>0</v>
          </cell>
          <cell r="I240">
            <v>0</v>
          </cell>
          <cell r="J240">
            <v>6046</v>
          </cell>
          <cell r="K240">
            <v>-8</v>
          </cell>
          <cell r="L240">
            <v>0</v>
          </cell>
          <cell r="M240">
            <v>0</v>
          </cell>
          <cell r="N240">
            <v>0</v>
          </cell>
          <cell r="O240">
            <v>0</v>
          </cell>
          <cell r="P240">
            <v>0</v>
          </cell>
          <cell r="Q240">
            <v>0</v>
          </cell>
          <cell r="R240">
            <v>0</v>
          </cell>
          <cell r="S240">
            <v>0</v>
          </cell>
          <cell r="T240">
            <v>0</v>
          </cell>
          <cell r="U240">
            <v>38</v>
          </cell>
          <cell r="V240">
            <v>3015</v>
          </cell>
          <cell r="W240">
            <v>774</v>
          </cell>
          <cell r="X240">
            <v>34</v>
          </cell>
          <cell r="Y240">
            <v>0</v>
          </cell>
          <cell r="Z240">
            <v>3823</v>
          </cell>
          <cell r="AA240">
            <v>0</v>
          </cell>
          <cell r="AB240">
            <v>0</v>
          </cell>
          <cell r="AC240">
            <v>0</v>
          </cell>
          <cell r="AD240">
            <v>17143</v>
          </cell>
          <cell r="AE240">
            <v>331</v>
          </cell>
          <cell r="AF240">
            <v>6706</v>
          </cell>
          <cell r="AG240">
            <v>246</v>
          </cell>
          <cell r="AH240">
            <v>333</v>
          </cell>
          <cell r="AI240">
            <v>0</v>
          </cell>
          <cell r="AJ240">
            <v>0</v>
          </cell>
          <cell r="AK240">
            <v>7616</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7616</v>
          </cell>
          <cell r="AZ240">
            <v>26</v>
          </cell>
          <cell r="BA240">
            <v>24785</v>
          </cell>
          <cell r="BB240">
            <v>0</v>
          </cell>
          <cell r="BC240">
            <v>3711</v>
          </cell>
          <cell r="BD240">
            <v>147</v>
          </cell>
          <cell r="BE240">
            <v>3564</v>
          </cell>
          <cell r="BF240">
            <v>0</v>
          </cell>
          <cell r="BG240">
            <v>0</v>
          </cell>
          <cell r="BH240">
            <v>0</v>
          </cell>
          <cell r="BI240">
            <v>0</v>
          </cell>
          <cell r="BJ240">
            <v>0</v>
          </cell>
          <cell r="BK240">
            <v>0</v>
          </cell>
          <cell r="BL240">
            <v>0</v>
          </cell>
          <cell r="BM240">
            <v>0</v>
          </cell>
          <cell r="BN240">
            <v>37</v>
          </cell>
          <cell r="BO240">
            <v>37</v>
          </cell>
          <cell r="BP240">
            <v>0</v>
          </cell>
          <cell r="BQ240">
            <v>0</v>
          </cell>
          <cell r="BR240">
            <v>0</v>
          </cell>
          <cell r="BS240">
            <v>0</v>
          </cell>
          <cell r="BT240">
            <v>0</v>
          </cell>
          <cell r="BU240">
            <v>0</v>
          </cell>
          <cell r="BV240">
            <v>0</v>
          </cell>
          <cell r="BW240">
            <v>0</v>
          </cell>
          <cell r="BX240">
            <v>1632</v>
          </cell>
          <cell r="BY240">
            <v>0</v>
          </cell>
          <cell r="BZ240">
            <v>0</v>
          </cell>
          <cell r="CA240">
            <v>0</v>
          </cell>
          <cell r="CB240">
            <v>5380</v>
          </cell>
          <cell r="CC240">
            <v>0</v>
          </cell>
          <cell r="CD240">
            <v>0</v>
          </cell>
          <cell r="CE240">
            <v>0</v>
          </cell>
          <cell r="CF240">
            <v>0</v>
          </cell>
          <cell r="CG240">
            <v>0</v>
          </cell>
          <cell r="CH240">
            <v>0</v>
          </cell>
          <cell r="CI240">
            <v>0</v>
          </cell>
          <cell r="CJ240">
            <v>0</v>
          </cell>
          <cell r="CK240">
            <v>0</v>
          </cell>
          <cell r="CL240">
            <v>0</v>
          </cell>
          <cell r="CM240">
            <v>0</v>
          </cell>
          <cell r="CN240">
            <v>0</v>
          </cell>
          <cell r="CO240">
            <v>0</v>
          </cell>
          <cell r="CP240">
            <v>0</v>
          </cell>
          <cell r="CQ240">
            <v>0</v>
          </cell>
          <cell r="CR240">
            <v>5380</v>
          </cell>
          <cell r="CS240">
            <v>0</v>
          </cell>
          <cell r="CT240">
            <v>10000</v>
          </cell>
          <cell r="CU240">
            <v>0</v>
          </cell>
          <cell r="CV240">
            <v>0</v>
          </cell>
          <cell r="CW240">
            <v>0</v>
          </cell>
          <cell r="CX240">
            <v>0</v>
          </cell>
          <cell r="CY240">
            <v>0</v>
          </cell>
          <cell r="CZ240">
            <v>0</v>
          </cell>
          <cell r="DA240">
            <v>0</v>
          </cell>
          <cell r="DB240">
            <v>0</v>
          </cell>
          <cell r="DC240">
            <v>0</v>
          </cell>
          <cell r="DD240">
            <v>0</v>
          </cell>
          <cell r="DE240">
            <v>9405</v>
          </cell>
          <cell r="DF240">
            <v>9405</v>
          </cell>
          <cell r="DG240">
            <v>0</v>
          </cell>
          <cell r="DH240">
            <v>19405</v>
          </cell>
          <cell r="DI240">
            <v>24785</v>
          </cell>
          <cell r="DJ240">
            <v>0</v>
          </cell>
          <cell r="DK240">
            <v>0</v>
          </cell>
          <cell r="DL240">
            <v>10000</v>
          </cell>
          <cell r="DM240">
            <v>0</v>
          </cell>
          <cell r="DN240">
            <v>0</v>
          </cell>
          <cell r="DO240">
            <v>9405</v>
          </cell>
          <cell r="DP240">
            <v>0</v>
          </cell>
          <cell r="DQ240">
            <v>331</v>
          </cell>
          <cell r="DR240">
            <v>6952</v>
          </cell>
          <cell r="DS240">
            <v>0</v>
          </cell>
          <cell r="DT240">
            <v>333</v>
          </cell>
          <cell r="DU240">
            <v>0</v>
          </cell>
          <cell r="DV240">
            <v>0</v>
          </cell>
          <cell r="DW240">
            <v>0</v>
          </cell>
          <cell r="DX240">
            <v>0</v>
          </cell>
          <cell r="DY240">
            <v>0</v>
          </cell>
          <cell r="DZ240">
            <v>0</v>
          </cell>
          <cell r="EA240">
            <v>0</v>
          </cell>
          <cell r="EB240">
            <v>0</v>
          </cell>
          <cell r="EC240">
            <v>0</v>
          </cell>
          <cell r="ED240">
            <v>0</v>
          </cell>
          <cell r="EE240">
            <v>0</v>
          </cell>
          <cell r="EF240">
            <v>0</v>
          </cell>
          <cell r="EG240">
            <v>0</v>
          </cell>
          <cell r="EH240">
            <v>0</v>
          </cell>
          <cell r="EI240">
            <v>0</v>
          </cell>
          <cell r="EJ240">
            <v>0</v>
          </cell>
          <cell r="EK240">
            <v>0</v>
          </cell>
          <cell r="EL240">
            <v>0</v>
          </cell>
          <cell r="EM240">
            <v>0</v>
          </cell>
          <cell r="EN240">
            <v>0</v>
          </cell>
          <cell r="EO240">
            <v>0</v>
          </cell>
          <cell r="EP240">
            <v>0</v>
          </cell>
          <cell r="EQ240">
            <v>0</v>
          </cell>
          <cell r="ER240">
            <v>0</v>
          </cell>
          <cell r="ES240">
            <v>0</v>
          </cell>
          <cell r="ET240">
            <v>0</v>
          </cell>
          <cell r="EU240">
            <v>0</v>
          </cell>
          <cell r="EV240">
            <v>0</v>
          </cell>
          <cell r="EW240">
            <v>0</v>
          </cell>
          <cell r="EX240" t="str">
            <v>P</v>
          </cell>
          <cell r="EY240" t="str">
            <v>Electronic Devices Group</v>
          </cell>
          <cell r="EZ240">
            <v>1</v>
          </cell>
          <cell r="FA240">
            <v>1</v>
          </cell>
          <cell r="FB240">
            <v>0</v>
          </cell>
          <cell r="FC240">
            <v>0</v>
          </cell>
          <cell r="FD240">
            <v>0</v>
          </cell>
          <cell r="FE240">
            <v>0</v>
          </cell>
          <cell r="FH240">
            <v>13244</v>
          </cell>
          <cell r="FI240">
            <v>452</v>
          </cell>
          <cell r="FJ240">
            <v>468</v>
          </cell>
          <cell r="FK240">
            <v>468</v>
          </cell>
          <cell r="FL240">
            <v>410</v>
          </cell>
          <cell r="FM240">
            <v>18672</v>
          </cell>
          <cell r="FN240">
            <v>603</v>
          </cell>
          <cell r="FO240">
            <v>267</v>
          </cell>
          <cell r="FP240">
            <v>267</v>
          </cell>
          <cell r="FQ240">
            <v>209</v>
          </cell>
          <cell r="FR240">
            <v>8493</v>
          </cell>
          <cell r="FS240">
            <v>4751</v>
          </cell>
          <cell r="FT240">
            <v>13300</v>
          </cell>
          <cell r="FU240">
            <v>5372</v>
          </cell>
        </row>
        <row r="241">
          <cell r="A241" t="str">
            <v>32070</v>
          </cell>
          <cell r="B241" t="str">
            <v>F Q D E</v>
          </cell>
          <cell r="C241" t="str">
            <v>FUJITSU QUANTUM DEVICES EUROPE LTD.</v>
          </cell>
          <cell r="D241" t="str">
            <v>FUJITSU QUANTUM DEVICES EUROPE LTD.</v>
          </cell>
          <cell r="E241">
            <v>7542</v>
          </cell>
          <cell r="F241">
            <v>0</v>
          </cell>
          <cell r="G241">
            <v>7542</v>
          </cell>
          <cell r="H241">
            <v>0</v>
          </cell>
          <cell r="I241">
            <v>0</v>
          </cell>
          <cell r="J241">
            <v>6980</v>
          </cell>
          <cell r="K241">
            <v>-1299</v>
          </cell>
          <cell r="L241">
            <v>0</v>
          </cell>
          <cell r="M241">
            <v>0</v>
          </cell>
          <cell r="N241">
            <v>0</v>
          </cell>
          <cell r="O241">
            <v>0</v>
          </cell>
          <cell r="P241">
            <v>0</v>
          </cell>
          <cell r="Q241">
            <v>110</v>
          </cell>
          <cell r="R241">
            <v>0</v>
          </cell>
          <cell r="S241">
            <v>389</v>
          </cell>
          <cell r="T241">
            <v>389</v>
          </cell>
          <cell r="U241">
            <v>74</v>
          </cell>
          <cell r="V241">
            <v>725</v>
          </cell>
          <cell r="W241">
            <v>0</v>
          </cell>
          <cell r="X241">
            <v>0</v>
          </cell>
          <cell r="Y241">
            <v>0</v>
          </cell>
          <cell r="Z241">
            <v>725</v>
          </cell>
          <cell r="AA241">
            <v>0</v>
          </cell>
          <cell r="AB241">
            <v>0</v>
          </cell>
          <cell r="AC241">
            <v>0</v>
          </cell>
          <cell r="AD241">
            <v>14521</v>
          </cell>
          <cell r="AE241">
            <v>0</v>
          </cell>
          <cell r="AF241">
            <v>0</v>
          </cell>
          <cell r="AG241">
            <v>0</v>
          </cell>
          <cell r="AH241">
            <v>547</v>
          </cell>
          <cell r="AI241">
            <v>0</v>
          </cell>
          <cell r="AJ241">
            <v>0</v>
          </cell>
          <cell r="AK241">
            <v>547</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547</v>
          </cell>
          <cell r="AZ241">
            <v>0</v>
          </cell>
          <cell r="BA241">
            <v>15068</v>
          </cell>
          <cell r="BB241">
            <v>0</v>
          </cell>
          <cell r="BC241">
            <v>12150</v>
          </cell>
          <cell r="BD241">
            <v>0</v>
          </cell>
          <cell r="BE241">
            <v>12150</v>
          </cell>
          <cell r="BF241">
            <v>0</v>
          </cell>
          <cell r="BG241">
            <v>0</v>
          </cell>
          <cell r="BH241">
            <v>0</v>
          </cell>
          <cell r="BI241">
            <v>0</v>
          </cell>
          <cell r="BJ241">
            <v>0</v>
          </cell>
          <cell r="BK241">
            <v>0</v>
          </cell>
          <cell r="BL241">
            <v>0</v>
          </cell>
          <cell r="BM241">
            <v>0</v>
          </cell>
          <cell r="BN241">
            <v>1311</v>
          </cell>
          <cell r="BO241">
            <v>1311</v>
          </cell>
          <cell r="BP241">
            <v>0</v>
          </cell>
          <cell r="BQ241">
            <v>0</v>
          </cell>
          <cell r="BR241">
            <v>0</v>
          </cell>
          <cell r="BS241">
            <v>0</v>
          </cell>
          <cell r="BT241">
            <v>0</v>
          </cell>
          <cell r="BU241">
            <v>0</v>
          </cell>
          <cell r="BV241">
            <v>0</v>
          </cell>
          <cell r="BW241">
            <v>0</v>
          </cell>
          <cell r="BX241">
            <v>0</v>
          </cell>
          <cell r="BY241">
            <v>0</v>
          </cell>
          <cell r="BZ241">
            <v>0</v>
          </cell>
          <cell r="CA241">
            <v>0</v>
          </cell>
          <cell r="CB241">
            <v>13461</v>
          </cell>
          <cell r="CC241">
            <v>0</v>
          </cell>
          <cell r="CD241">
            <v>0</v>
          </cell>
          <cell r="CE241">
            <v>0</v>
          </cell>
          <cell r="CF241">
            <v>0</v>
          </cell>
          <cell r="CG241">
            <v>0</v>
          </cell>
          <cell r="CH241">
            <v>0</v>
          </cell>
          <cell r="CI241">
            <v>0</v>
          </cell>
          <cell r="CJ241">
            <v>0</v>
          </cell>
          <cell r="CK241">
            <v>0</v>
          </cell>
          <cell r="CL241">
            <v>0</v>
          </cell>
          <cell r="CM241">
            <v>0</v>
          </cell>
          <cell r="CN241">
            <v>0</v>
          </cell>
          <cell r="CO241">
            <v>0</v>
          </cell>
          <cell r="CP241">
            <v>0</v>
          </cell>
          <cell r="CQ241">
            <v>0</v>
          </cell>
          <cell r="CR241">
            <v>13461</v>
          </cell>
          <cell r="CS241">
            <v>0</v>
          </cell>
          <cell r="CT241">
            <v>2954</v>
          </cell>
          <cell r="CU241">
            <v>0</v>
          </cell>
          <cell r="CV241">
            <v>0</v>
          </cell>
          <cell r="CW241">
            <v>0</v>
          </cell>
          <cell r="CX241">
            <v>0</v>
          </cell>
          <cell r="CY241">
            <v>0</v>
          </cell>
          <cell r="CZ241">
            <v>0</v>
          </cell>
          <cell r="DA241">
            <v>0</v>
          </cell>
          <cell r="DB241">
            <v>0</v>
          </cell>
          <cell r="DC241">
            <v>0</v>
          </cell>
          <cell r="DD241">
            <v>0</v>
          </cell>
          <cell r="DE241">
            <v>-1347</v>
          </cell>
          <cell r="DF241">
            <v>-1347</v>
          </cell>
          <cell r="DG241">
            <v>0</v>
          </cell>
          <cell r="DH241">
            <v>1607</v>
          </cell>
          <cell r="DI241">
            <v>15068</v>
          </cell>
          <cell r="DJ241">
            <v>0</v>
          </cell>
          <cell r="DK241">
            <v>0</v>
          </cell>
          <cell r="DL241">
            <v>2954</v>
          </cell>
          <cell r="DM241">
            <v>0</v>
          </cell>
          <cell r="DN241">
            <v>0</v>
          </cell>
          <cell r="DO241">
            <v>-1347</v>
          </cell>
          <cell r="DP241">
            <v>0</v>
          </cell>
          <cell r="DQ241">
            <v>0</v>
          </cell>
          <cell r="DR241">
            <v>0</v>
          </cell>
          <cell r="DS241">
            <v>0</v>
          </cell>
          <cell r="DT241">
            <v>547</v>
          </cell>
          <cell r="DU241">
            <v>0</v>
          </cell>
          <cell r="DV241">
            <v>0</v>
          </cell>
          <cell r="DW241">
            <v>0</v>
          </cell>
          <cell r="DX241">
            <v>0</v>
          </cell>
          <cell r="DY241">
            <v>0</v>
          </cell>
          <cell r="DZ241">
            <v>0</v>
          </cell>
          <cell r="EA241">
            <v>0</v>
          </cell>
          <cell r="EB241">
            <v>0</v>
          </cell>
          <cell r="EC241">
            <v>0</v>
          </cell>
          <cell r="ED241">
            <v>0</v>
          </cell>
          <cell r="EE241">
            <v>0</v>
          </cell>
          <cell r="EF241">
            <v>0</v>
          </cell>
          <cell r="EG241">
            <v>0</v>
          </cell>
          <cell r="EH241">
            <v>0</v>
          </cell>
          <cell r="EI241">
            <v>0</v>
          </cell>
          <cell r="EJ241">
            <v>0</v>
          </cell>
          <cell r="EK241">
            <v>0</v>
          </cell>
          <cell r="EL241">
            <v>0</v>
          </cell>
          <cell r="EM241">
            <v>0</v>
          </cell>
          <cell r="EN241">
            <v>0</v>
          </cell>
          <cell r="EO241">
            <v>0</v>
          </cell>
          <cell r="EP241">
            <v>0</v>
          </cell>
          <cell r="EQ241">
            <v>0</v>
          </cell>
          <cell r="ER241">
            <v>0</v>
          </cell>
          <cell r="ES241">
            <v>0</v>
          </cell>
          <cell r="ET241">
            <v>0</v>
          </cell>
          <cell r="EU241">
            <v>0</v>
          </cell>
          <cell r="EV241">
            <v>0</v>
          </cell>
          <cell r="EW241">
            <v>0</v>
          </cell>
          <cell r="EX241" t="str">
            <v>P</v>
          </cell>
          <cell r="EY241" t="str">
            <v>Electronic Devices Group</v>
          </cell>
          <cell r="EZ241">
            <v>1</v>
          </cell>
          <cell r="FA241">
            <v>1</v>
          </cell>
          <cell r="FB241">
            <v>0</v>
          </cell>
          <cell r="FC241">
            <v>0</v>
          </cell>
          <cell r="FD241">
            <v>0</v>
          </cell>
          <cell r="FE241">
            <v>0</v>
          </cell>
          <cell r="FH241">
            <v>7734</v>
          </cell>
          <cell r="FI241">
            <v>-135</v>
          </cell>
          <cell r="FJ241">
            <v>-135</v>
          </cell>
          <cell r="FK241">
            <v>-135</v>
          </cell>
          <cell r="FL241">
            <v>-135</v>
          </cell>
          <cell r="FM241">
            <v>9408</v>
          </cell>
          <cell r="FN241">
            <v>135</v>
          </cell>
          <cell r="FO241">
            <v>135</v>
          </cell>
          <cell r="FP241">
            <v>135</v>
          </cell>
          <cell r="FQ241">
            <v>135</v>
          </cell>
          <cell r="FR241">
            <v>7734</v>
          </cell>
          <cell r="FS241">
            <v>0</v>
          </cell>
          <cell r="FT241">
            <v>9408</v>
          </cell>
          <cell r="FU241">
            <v>0</v>
          </cell>
        </row>
        <row r="242">
          <cell r="A242" t="str">
            <v>32090</v>
          </cell>
          <cell r="B242" t="str">
            <v>F X S</v>
          </cell>
          <cell r="C242" t="str">
            <v>西安系統公司</v>
          </cell>
          <cell r="D242" t="str">
            <v>FUJITSU XI'AN SYSTEM ENGINEERING CO., LTD.</v>
          </cell>
          <cell r="E242">
            <v>4531.9312300000001</v>
          </cell>
          <cell r="F242">
            <v>0</v>
          </cell>
          <cell r="G242">
            <v>4531.9312300000001</v>
          </cell>
          <cell r="H242">
            <v>0</v>
          </cell>
          <cell r="I242">
            <v>0</v>
          </cell>
          <cell r="J242">
            <v>0</v>
          </cell>
          <cell r="K242">
            <v>0</v>
          </cell>
          <cell r="L242">
            <v>0</v>
          </cell>
          <cell r="M242">
            <v>0</v>
          </cell>
          <cell r="N242">
            <v>0</v>
          </cell>
          <cell r="O242">
            <v>0</v>
          </cell>
          <cell r="P242">
            <v>0</v>
          </cell>
          <cell r="Q242">
            <v>0</v>
          </cell>
          <cell r="R242">
            <v>0</v>
          </cell>
          <cell r="S242">
            <v>16.691079999999999</v>
          </cell>
          <cell r="T242">
            <v>16.691079999999999</v>
          </cell>
          <cell r="U242">
            <v>0</v>
          </cell>
          <cell r="V242">
            <v>0</v>
          </cell>
          <cell r="W242">
            <v>0</v>
          </cell>
          <cell r="X242">
            <v>0</v>
          </cell>
          <cell r="Y242">
            <v>5.99</v>
          </cell>
          <cell r="Z242">
            <v>5.99</v>
          </cell>
          <cell r="AA242">
            <v>0</v>
          </cell>
          <cell r="AB242">
            <v>0</v>
          </cell>
          <cell r="AC242">
            <v>0</v>
          </cell>
          <cell r="AD242">
            <v>4554.6123099999995</v>
          </cell>
          <cell r="AE242">
            <v>0</v>
          </cell>
          <cell r="AF242">
            <v>166.94</v>
          </cell>
          <cell r="AG242">
            <v>0</v>
          </cell>
          <cell r="AH242">
            <v>0</v>
          </cell>
          <cell r="AI242">
            <v>0</v>
          </cell>
          <cell r="AJ242">
            <v>0</v>
          </cell>
          <cell r="AK242">
            <v>166.94</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166.94</v>
          </cell>
          <cell r="AZ242">
            <v>343.37315000000001</v>
          </cell>
          <cell r="BA242">
            <v>5064.9254599999995</v>
          </cell>
          <cell r="BB242">
            <v>0</v>
          </cell>
          <cell r="BC242">
            <v>0</v>
          </cell>
          <cell r="BD242">
            <v>0</v>
          </cell>
          <cell r="BE242">
            <v>0</v>
          </cell>
          <cell r="BF242">
            <v>0</v>
          </cell>
          <cell r="BG242">
            <v>0</v>
          </cell>
          <cell r="BH242">
            <v>0</v>
          </cell>
          <cell r="BI242">
            <v>0</v>
          </cell>
          <cell r="BJ242">
            <v>0</v>
          </cell>
          <cell r="BK242">
            <v>0</v>
          </cell>
          <cell r="BL242">
            <v>0</v>
          </cell>
          <cell r="BM242">
            <v>0</v>
          </cell>
          <cell r="BN242">
            <v>257.71663999999998</v>
          </cell>
          <cell r="BO242">
            <v>257.71663999999998</v>
          </cell>
          <cell r="BP242">
            <v>0</v>
          </cell>
          <cell r="BQ242">
            <v>3.3757999999999999</v>
          </cell>
          <cell r="BR242">
            <v>0</v>
          </cell>
          <cell r="BS242">
            <v>0</v>
          </cell>
          <cell r="BT242">
            <v>0</v>
          </cell>
          <cell r="BU242">
            <v>3.2890199999999998</v>
          </cell>
          <cell r="BV242">
            <v>0</v>
          </cell>
          <cell r="BW242">
            <v>0</v>
          </cell>
          <cell r="BX242">
            <v>0</v>
          </cell>
          <cell r="BY242">
            <v>0</v>
          </cell>
          <cell r="BZ242">
            <v>0</v>
          </cell>
          <cell r="CA242">
            <v>0</v>
          </cell>
          <cell r="CB242">
            <v>264.38146</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0</v>
          </cell>
          <cell r="CR242">
            <v>264.38146</v>
          </cell>
          <cell r="CS242">
            <v>0</v>
          </cell>
          <cell r="CT242">
            <v>4800.5439999999999</v>
          </cell>
          <cell r="CU242">
            <v>0</v>
          </cell>
          <cell r="CV242">
            <v>0</v>
          </cell>
          <cell r="CW242">
            <v>0</v>
          </cell>
          <cell r="CX242">
            <v>0</v>
          </cell>
          <cell r="CY242">
            <v>0</v>
          </cell>
          <cell r="CZ242">
            <v>0</v>
          </cell>
          <cell r="DA242">
            <v>0</v>
          </cell>
          <cell r="DB242">
            <v>0</v>
          </cell>
          <cell r="DC242">
            <v>0</v>
          </cell>
          <cell r="DD242">
            <v>0</v>
          </cell>
          <cell r="DE242">
            <v>0</v>
          </cell>
          <cell r="DF242">
            <v>0</v>
          </cell>
          <cell r="DG242">
            <v>0</v>
          </cell>
          <cell r="DH242">
            <v>4800.5439999999999</v>
          </cell>
          <cell r="DI242">
            <v>5064.9254599999995</v>
          </cell>
          <cell r="DJ242">
            <v>0</v>
          </cell>
          <cell r="DK242">
            <v>0</v>
          </cell>
          <cell r="DL242">
            <v>4800.5439999999999</v>
          </cell>
          <cell r="DM242">
            <v>0</v>
          </cell>
          <cell r="DN242">
            <v>0</v>
          </cell>
          <cell r="DO242">
            <v>0</v>
          </cell>
          <cell r="DP242">
            <v>0</v>
          </cell>
          <cell r="DQ242">
            <v>0</v>
          </cell>
          <cell r="DR242">
            <v>166.94</v>
          </cell>
          <cell r="DS242">
            <v>0</v>
          </cell>
          <cell r="DT242">
            <v>0</v>
          </cell>
          <cell r="DU242">
            <v>0</v>
          </cell>
          <cell r="DV242">
            <v>0</v>
          </cell>
          <cell r="DW242">
            <v>0</v>
          </cell>
          <cell r="DX242">
            <v>0</v>
          </cell>
          <cell r="DY242">
            <v>0</v>
          </cell>
          <cell r="DZ242">
            <v>0</v>
          </cell>
          <cell r="EA242">
            <v>0</v>
          </cell>
          <cell r="EB242">
            <v>0</v>
          </cell>
          <cell r="EC242">
            <v>0</v>
          </cell>
          <cell r="ED242">
            <v>0</v>
          </cell>
          <cell r="EE242">
            <v>0</v>
          </cell>
          <cell r="EF242">
            <v>0</v>
          </cell>
          <cell r="EG242">
            <v>0</v>
          </cell>
          <cell r="EH242">
            <v>0</v>
          </cell>
          <cell r="EI242">
            <v>0</v>
          </cell>
          <cell r="EJ242">
            <v>0</v>
          </cell>
          <cell r="EK242">
            <v>0</v>
          </cell>
          <cell r="EL242">
            <v>0</v>
          </cell>
          <cell r="EM242">
            <v>0</v>
          </cell>
          <cell r="EN242">
            <v>0</v>
          </cell>
          <cell r="EO242">
            <v>0</v>
          </cell>
          <cell r="EP242">
            <v>0</v>
          </cell>
          <cell r="EQ242">
            <v>0</v>
          </cell>
          <cell r="ER242">
            <v>0</v>
          </cell>
          <cell r="ES242">
            <v>0</v>
          </cell>
          <cell r="ET242">
            <v>0</v>
          </cell>
          <cell r="EU242">
            <v>0</v>
          </cell>
          <cell r="EV242">
            <v>0</v>
          </cell>
          <cell r="EW242">
            <v>0</v>
          </cell>
          <cell r="EX242" t="str">
            <v>K</v>
          </cell>
          <cell r="EY242" t="str">
            <v>Solutions Group</v>
          </cell>
          <cell r="EZ242">
            <v>1</v>
          </cell>
          <cell r="FA242">
            <v>1</v>
          </cell>
          <cell r="FB242">
            <v>0</v>
          </cell>
          <cell r="FC242">
            <v>4800544</v>
          </cell>
          <cell r="FD242">
            <v>0</v>
          </cell>
          <cell r="FE242">
            <v>0</v>
          </cell>
          <cell r="FH242">
            <v>248.1</v>
          </cell>
          <cell r="FI242">
            <v>-716.9</v>
          </cell>
          <cell r="FJ242">
            <v>-716.9</v>
          </cell>
          <cell r="FK242">
            <v>-716.9</v>
          </cell>
          <cell r="FL242">
            <v>-716.9</v>
          </cell>
          <cell r="FM242">
            <v>0</v>
          </cell>
          <cell r="FN242">
            <v>-500.36900000000026</v>
          </cell>
          <cell r="FO242">
            <v>-542.54600000000039</v>
          </cell>
          <cell r="FP242">
            <v>-542.54600000000039</v>
          </cell>
          <cell r="FQ242">
            <v>-542.54600000000039</v>
          </cell>
          <cell r="FR242">
            <v>0</v>
          </cell>
          <cell r="FS242">
            <v>248.1</v>
          </cell>
          <cell r="FT242">
            <v>0</v>
          </cell>
          <cell r="FU242">
            <v>0</v>
          </cell>
        </row>
        <row r="243">
          <cell r="A243" t="str">
            <v>32180</v>
          </cell>
          <cell r="B243" t="str">
            <v>A H L</v>
          </cell>
          <cell r="C243" t="str">
            <v>AFFILIATE HOLDING CO.,LTD</v>
          </cell>
          <cell r="D243" t="str">
            <v>AFFILIATE HOLDING CO.,LTD</v>
          </cell>
          <cell r="E243">
            <v>1917</v>
          </cell>
          <cell r="F243">
            <v>0</v>
          </cell>
          <cell r="G243">
            <v>1917</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1917</v>
          </cell>
          <cell r="AE243">
            <v>0</v>
          </cell>
          <cell r="AF243">
            <v>0</v>
          </cell>
          <cell r="AG243">
            <v>0</v>
          </cell>
          <cell r="AH243">
            <v>0</v>
          </cell>
          <cell r="AI243">
            <v>0</v>
          </cell>
          <cell r="AJ243">
            <v>0</v>
          </cell>
          <cell r="AK243">
            <v>0</v>
          </cell>
          <cell r="AL243">
            <v>0</v>
          </cell>
          <cell r="AM243">
            <v>0</v>
          </cell>
          <cell r="AN243">
            <v>30033</v>
          </cell>
          <cell r="AO243">
            <v>0</v>
          </cell>
          <cell r="AP243">
            <v>0</v>
          </cell>
          <cell r="AQ243">
            <v>0</v>
          </cell>
          <cell r="AR243">
            <v>0</v>
          </cell>
          <cell r="AS243">
            <v>0</v>
          </cell>
          <cell r="AT243">
            <v>0</v>
          </cell>
          <cell r="AU243">
            <v>0</v>
          </cell>
          <cell r="AV243">
            <v>0</v>
          </cell>
          <cell r="AW243">
            <v>0</v>
          </cell>
          <cell r="AX243">
            <v>30033</v>
          </cell>
          <cell r="AY243">
            <v>30033</v>
          </cell>
          <cell r="AZ243">
            <v>0</v>
          </cell>
          <cell r="BA243">
            <v>31950</v>
          </cell>
          <cell r="BB243">
            <v>0</v>
          </cell>
          <cell r="BC243">
            <v>0</v>
          </cell>
          <cell r="BD243">
            <v>0</v>
          </cell>
          <cell r="BE243">
            <v>0</v>
          </cell>
          <cell r="BF243">
            <v>0</v>
          </cell>
          <cell r="BG243">
            <v>0</v>
          </cell>
          <cell r="BH243">
            <v>0</v>
          </cell>
          <cell r="BI243">
            <v>0</v>
          </cell>
          <cell r="BJ243">
            <v>0</v>
          </cell>
          <cell r="BK243">
            <v>0</v>
          </cell>
          <cell r="BL243">
            <v>0</v>
          </cell>
          <cell r="BM243">
            <v>0</v>
          </cell>
          <cell r="BN243">
            <v>50</v>
          </cell>
          <cell r="BO243">
            <v>50</v>
          </cell>
          <cell r="BP243">
            <v>0</v>
          </cell>
          <cell r="BQ243">
            <v>0</v>
          </cell>
          <cell r="BR243">
            <v>0</v>
          </cell>
          <cell r="BS243">
            <v>0</v>
          </cell>
          <cell r="BT243">
            <v>0</v>
          </cell>
          <cell r="BU243">
            <v>0</v>
          </cell>
          <cell r="BV243">
            <v>0</v>
          </cell>
          <cell r="BW243">
            <v>0</v>
          </cell>
          <cell r="BX243">
            <v>0</v>
          </cell>
          <cell r="BY243">
            <v>0</v>
          </cell>
          <cell r="BZ243">
            <v>0</v>
          </cell>
          <cell r="CA243">
            <v>0</v>
          </cell>
          <cell r="CB243">
            <v>50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R243">
            <v>50</v>
          </cell>
          <cell r="CS243">
            <v>0</v>
          </cell>
          <cell r="CT243">
            <v>100</v>
          </cell>
          <cell r="CU243">
            <v>31850</v>
          </cell>
          <cell r="CV243">
            <v>-50</v>
          </cell>
          <cell r="CW243">
            <v>0</v>
          </cell>
          <cell r="CX243">
            <v>0</v>
          </cell>
          <cell r="CY243">
            <v>0</v>
          </cell>
          <cell r="CZ243">
            <v>0</v>
          </cell>
          <cell r="DA243">
            <v>0</v>
          </cell>
          <cell r="DB243">
            <v>0</v>
          </cell>
          <cell r="DC243">
            <v>0</v>
          </cell>
          <cell r="DD243">
            <v>0</v>
          </cell>
          <cell r="DE243">
            <v>0</v>
          </cell>
          <cell r="DF243">
            <v>0</v>
          </cell>
          <cell r="DG243">
            <v>0</v>
          </cell>
          <cell r="DH243">
            <v>31900</v>
          </cell>
          <cell r="DI243">
            <v>31950</v>
          </cell>
          <cell r="DJ243">
            <v>0</v>
          </cell>
          <cell r="DK243">
            <v>0</v>
          </cell>
          <cell r="DL243">
            <v>100</v>
          </cell>
          <cell r="DM243">
            <v>31850</v>
          </cell>
          <cell r="DN243">
            <v>-50</v>
          </cell>
          <cell r="DO243">
            <v>0</v>
          </cell>
          <cell r="DP243">
            <v>0</v>
          </cell>
          <cell r="DQ243">
            <v>0</v>
          </cell>
          <cell r="DR243">
            <v>0</v>
          </cell>
          <cell r="DS243">
            <v>0</v>
          </cell>
          <cell r="DT243">
            <v>0</v>
          </cell>
          <cell r="DU243">
            <v>0</v>
          </cell>
          <cell r="DV243">
            <v>0</v>
          </cell>
          <cell r="DW243">
            <v>0</v>
          </cell>
          <cell r="DX243">
            <v>0</v>
          </cell>
          <cell r="DY243">
            <v>0</v>
          </cell>
          <cell r="DZ243">
            <v>0</v>
          </cell>
          <cell r="EA243">
            <v>0</v>
          </cell>
          <cell r="EB243">
            <v>0</v>
          </cell>
          <cell r="EC243">
            <v>0</v>
          </cell>
          <cell r="ED243">
            <v>0</v>
          </cell>
          <cell r="EE243">
            <v>0</v>
          </cell>
          <cell r="EF243">
            <v>0</v>
          </cell>
          <cell r="EG243">
            <v>0</v>
          </cell>
          <cell r="EH243">
            <v>0</v>
          </cell>
          <cell r="EI243">
            <v>0</v>
          </cell>
          <cell r="EJ243">
            <v>0</v>
          </cell>
          <cell r="EK243">
            <v>0</v>
          </cell>
          <cell r="EL243">
            <v>0</v>
          </cell>
          <cell r="EM243">
            <v>0</v>
          </cell>
          <cell r="EN243">
            <v>0</v>
          </cell>
          <cell r="EO243">
            <v>0</v>
          </cell>
          <cell r="EP243">
            <v>0</v>
          </cell>
          <cell r="EQ243">
            <v>0</v>
          </cell>
          <cell r="ER243">
            <v>0</v>
          </cell>
          <cell r="ES243">
            <v>0</v>
          </cell>
          <cell r="ET243">
            <v>30033</v>
          </cell>
          <cell r="EU243">
            <v>0</v>
          </cell>
          <cell r="EV243">
            <v>0</v>
          </cell>
          <cell r="EW243">
            <v>0</v>
          </cell>
          <cell r="EX243" t="str">
            <v>T</v>
          </cell>
          <cell r="EY243" t="str">
            <v>Sales</v>
          </cell>
          <cell r="EZ243">
            <v>0.46</v>
          </cell>
          <cell r="FA243">
            <v>0.46</v>
          </cell>
          <cell r="FB243">
            <v>0</v>
          </cell>
          <cell r="FC243">
            <v>100000</v>
          </cell>
          <cell r="FD243">
            <v>100</v>
          </cell>
          <cell r="FE243">
            <v>1000</v>
          </cell>
        </row>
        <row r="244">
          <cell r="A244" t="str">
            <v>90110</v>
          </cell>
          <cell r="B244" t="str">
            <v>F P I</v>
          </cell>
          <cell r="C244" t="str">
            <v>FUJITSU PHILIPPINES, INC.</v>
          </cell>
          <cell r="D244" t="str">
            <v>FUJITSU PHILIPPINES, INC.</v>
          </cell>
          <cell r="E244">
            <v>266304</v>
          </cell>
          <cell r="F244">
            <v>0</v>
          </cell>
          <cell r="G244">
            <v>266304</v>
          </cell>
          <cell r="H244">
            <v>0</v>
          </cell>
          <cell r="I244">
            <v>0</v>
          </cell>
          <cell r="J244">
            <v>448746</v>
          </cell>
          <cell r="K244">
            <v>-38686</v>
          </cell>
          <cell r="L244">
            <v>0</v>
          </cell>
          <cell r="M244">
            <v>0</v>
          </cell>
          <cell r="N244">
            <v>0</v>
          </cell>
          <cell r="O244">
            <v>0</v>
          </cell>
          <cell r="P244">
            <v>0</v>
          </cell>
          <cell r="Q244">
            <v>94122</v>
          </cell>
          <cell r="R244">
            <v>0</v>
          </cell>
          <cell r="S244">
            <v>10918</v>
          </cell>
          <cell r="T244">
            <v>10918</v>
          </cell>
          <cell r="U244">
            <v>354571</v>
          </cell>
          <cell r="V244">
            <v>253289</v>
          </cell>
          <cell r="W244">
            <v>593987</v>
          </cell>
          <cell r="X244">
            <v>0</v>
          </cell>
          <cell r="Y244">
            <v>30271</v>
          </cell>
          <cell r="Z244">
            <v>877547</v>
          </cell>
          <cell r="AA244">
            <v>0</v>
          </cell>
          <cell r="AB244">
            <v>0</v>
          </cell>
          <cell r="AC244">
            <v>0</v>
          </cell>
          <cell r="AD244">
            <v>2013522</v>
          </cell>
          <cell r="AE244">
            <v>0</v>
          </cell>
          <cell r="AF244">
            <v>69694</v>
          </cell>
          <cell r="AG244">
            <v>2414</v>
          </cell>
          <cell r="AH244">
            <v>17617</v>
          </cell>
          <cell r="AI244">
            <v>0</v>
          </cell>
          <cell r="AJ244">
            <v>0</v>
          </cell>
          <cell r="AK244">
            <v>89725</v>
          </cell>
          <cell r="AL244">
            <v>12347</v>
          </cell>
          <cell r="AM244">
            <v>0</v>
          </cell>
          <cell r="AN244">
            <v>32840</v>
          </cell>
          <cell r="AO244">
            <v>0</v>
          </cell>
          <cell r="AP244">
            <v>0</v>
          </cell>
          <cell r="AQ244">
            <v>0</v>
          </cell>
          <cell r="AR244">
            <v>0</v>
          </cell>
          <cell r="AS244">
            <v>18109</v>
          </cell>
          <cell r="AT244">
            <v>0</v>
          </cell>
          <cell r="AU244">
            <v>0</v>
          </cell>
          <cell r="AV244">
            <v>0</v>
          </cell>
          <cell r="AW244">
            <v>0</v>
          </cell>
          <cell r="AX244">
            <v>50949</v>
          </cell>
          <cell r="AY244">
            <v>153021</v>
          </cell>
          <cell r="AZ244">
            <v>14040</v>
          </cell>
          <cell r="BA244">
            <v>2180583</v>
          </cell>
          <cell r="BB244">
            <v>0</v>
          </cell>
          <cell r="BC244">
            <v>317303</v>
          </cell>
          <cell r="BD244">
            <v>0</v>
          </cell>
          <cell r="BE244">
            <v>317303</v>
          </cell>
          <cell r="BF244">
            <v>0</v>
          </cell>
          <cell r="BG244">
            <v>215725</v>
          </cell>
          <cell r="BH244">
            <v>215725</v>
          </cell>
          <cell r="BI244">
            <v>0</v>
          </cell>
          <cell r="BJ244">
            <v>0</v>
          </cell>
          <cell r="BK244">
            <v>0</v>
          </cell>
          <cell r="BL244">
            <v>0</v>
          </cell>
          <cell r="BM244">
            <v>0</v>
          </cell>
          <cell r="BN244">
            <v>139269</v>
          </cell>
          <cell r="BO244">
            <v>139269</v>
          </cell>
          <cell r="BP244" t="e">
            <v>#NAME?</v>
          </cell>
          <cell r="BQ244" t="e">
            <v>#NAME?</v>
          </cell>
          <cell r="BR244" t="e">
            <v>#NAME?</v>
          </cell>
          <cell r="BS244" t="e">
            <v>#NAME?</v>
          </cell>
          <cell r="BT244" t="e">
            <v>#NAME?</v>
          </cell>
          <cell r="BU244" t="e">
            <v>#NAME?</v>
          </cell>
          <cell r="BV244" t="e">
            <v>#NAME?</v>
          </cell>
          <cell r="BW244" t="e">
            <v>#NAME?</v>
          </cell>
          <cell r="BX244" t="e">
            <v>#NAME?</v>
          </cell>
          <cell r="BY244" t="e">
            <v>#NAME?</v>
          </cell>
          <cell r="BZ244" t="e">
            <v>#NAME?</v>
          </cell>
          <cell r="CA244" t="e">
            <v>#NAME?</v>
          </cell>
          <cell r="CB244" t="e">
            <v>#NAME?</v>
          </cell>
          <cell r="CC244" t="e">
            <v>#NAME?</v>
          </cell>
          <cell r="CD244" t="e">
            <v>#NAME?</v>
          </cell>
          <cell r="CE244" t="e">
            <v>#NAME?</v>
          </cell>
          <cell r="CF244" t="e">
            <v>#NAME?</v>
          </cell>
          <cell r="CG244">
            <v>0</v>
          </cell>
          <cell r="CH244">
            <v>0</v>
          </cell>
          <cell r="CI244">
            <v>0</v>
          </cell>
          <cell r="CJ244">
            <v>0</v>
          </cell>
          <cell r="CK244">
            <v>0</v>
          </cell>
          <cell r="CL244">
            <v>0</v>
          </cell>
          <cell r="CM244">
            <v>0</v>
          </cell>
          <cell r="CN244">
            <v>0</v>
          </cell>
          <cell r="CO244">
            <v>33104</v>
          </cell>
          <cell r="CP244">
            <v>0</v>
          </cell>
          <cell r="CQ244">
            <v>33104</v>
          </cell>
          <cell r="CR244">
            <v>1211705</v>
          </cell>
          <cell r="CS244">
            <v>0</v>
          </cell>
          <cell r="CT244">
            <v>156024</v>
          </cell>
          <cell r="CU244">
            <v>0</v>
          </cell>
          <cell r="CV244">
            <v>0</v>
          </cell>
          <cell r="CW244">
            <v>0</v>
          </cell>
          <cell r="CX244">
            <v>0</v>
          </cell>
          <cell r="CY244">
            <v>0</v>
          </cell>
          <cell r="CZ244">
            <v>0</v>
          </cell>
          <cell r="DA244">
            <v>0</v>
          </cell>
          <cell r="DB244">
            <v>0</v>
          </cell>
          <cell r="DC244">
            <v>0</v>
          </cell>
          <cell r="DD244">
            <v>0</v>
          </cell>
          <cell r="DE244">
            <v>812854</v>
          </cell>
          <cell r="DF244">
            <v>812854</v>
          </cell>
          <cell r="DG244">
            <v>0</v>
          </cell>
          <cell r="DH244">
            <v>968878</v>
          </cell>
          <cell r="DI244">
            <v>2180583</v>
          </cell>
          <cell r="DJ244">
            <v>0</v>
          </cell>
          <cell r="DK244">
            <v>0</v>
          </cell>
          <cell r="DL244">
            <v>156024</v>
          </cell>
          <cell r="DM244">
            <v>0</v>
          </cell>
          <cell r="DN244">
            <v>0</v>
          </cell>
          <cell r="DO244">
            <v>812854</v>
          </cell>
          <cell r="DP244">
            <v>0</v>
          </cell>
          <cell r="DQ244">
            <v>0</v>
          </cell>
          <cell r="DR244">
            <v>72108</v>
          </cell>
          <cell r="DS244">
            <v>8194</v>
          </cell>
          <cell r="DT244">
            <v>9423</v>
          </cell>
          <cell r="DU244">
            <v>0</v>
          </cell>
          <cell r="DV244">
            <v>6727</v>
          </cell>
          <cell r="DW244">
            <v>5620</v>
          </cell>
          <cell r="DX244">
            <v>0</v>
          </cell>
          <cell r="DY244">
            <v>0</v>
          </cell>
          <cell r="DZ244">
            <v>0</v>
          </cell>
          <cell r="EA244">
            <v>0</v>
          </cell>
          <cell r="EB244">
            <v>0</v>
          </cell>
          <cell r="EC244">
            <v>0</v>
          </cell>
          <cell r="ED244">
            <v>0</v>
          </cell>
          <cell r="EE244">
            <v>0</v>
          </cell>
          <cell r="EF244">
            <v>0</v>
          </cell>
          <cell r="EG244">
            <v>0</v>
          </cell>
          <cell r="EH244">
            <v>0</v>
          </cell>
          <cell r="EI244">
            <v>0</v>
          </cell>
          <cell r="EJ244">
            <v>215725</v>
          </cell>
          <cell r="EK244">
            <v>0</v>
          </cell>
          <cell r="EL244">
            <v>0</v>
          </cell>
          <cell r="EM244">
            <v>0</v>
          </cell>
          <cell r="EN244">
            <v>0</v>
          </cell>
          <cell r="EO244">
            <v>0</v>
          </cell>
          <cell r="EP244">
            <v>0</v>
          </cell>
          <cell r="EQ244">
            <v>0</v>
          </cell>
          <cell r="ER244">
            <v>0</v>
          </cell>
          <cell r="ES244">
            <v>0</v>
          </cell>
          <cell r="ET244">
            <v>0</v>
          </cell>
          <cell r="EU244">
            <v>32840</v>
          </cell>
          <cell r="EV244">
            <v>0</v>
          </cell>
          <cell r="EW244">
            <v>0</v>
          </cell>
          <cell r="EX244" t="str">
            <v>T</v>
          </cell>
          <cell r="EY244" t="str">
            <v>Sales</v>
          </cell>
          <cell r="FV244" t="str">
            <v>90110.inp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ON"/>
      <sheetName val="CS"/>
      <sheetName val="Base"/>
      <sheetName val="List"/>
      <sheetName val="List2"/>
      <sheetName val="List3"/>
      <sheetName val="WK"/>
      <sheetName val="INDEX"/>
      <sheetName val="BS"/>
      <sheetName val="PL"/>
      <sheetName val="PL_FC"/>
      <sheetName val="SS"/>
      <sheetName val="IC-BS"/>
      <sheetName val="IC-BS1"/>
      <sheetName val="IC-BS2"/>
      <sheetName val="IC-BS3"/>
      <sheetName val="IC-BS4"/>
      <sheetName val="IC-BS6"/>
      <sheetName val="IC-BS5"/>
      <sheetName val="IC-BS7"/>
      <sheetName val="IC-BS8"/>
      <sheetName val="IC-PL"/>
      <sheetName val="IC-PL1"/>
      <sheetName val="IC-PL2"/>
      <sheetName val="IC-PL3"/>
      <sheetName val="IC-PL4"/>
      <sheetName val="PL-Detail"/>
      <sheetName val="PL-Detail2"/>
      <sheetName val="INV"/>
      <sheetName val="INT"/>
      <sheetName val="IC-INV1"/>
      <sheetName val="IC-INV2"/>
      <sheetName val="IC-INV3"/>
      <sheetName val="BOR"/>
      <sheetName val="CF1"/>
      <sheetName val="CF2"/>
      <sheetName val="FORM 11"/>
      <sheetName val="FORM 12"/>
      <sheetName val="PL-O.E"/>
      <sheetName val="Sales"/>
      <sheetName val="Booking"/>
      <sheetName val="FORM 16"/>
      <sheetName val="FORM 17"/>
      <sheetName val="FORM 18"/>
      <sheetName val="FORM 19"/>
      <sheetName val="SUB-1"/>
      <sheetName val="SUB-2"/>
      <sheetName val="SUB-2b"/>
      <sheetName val="SUB-3"/>
      <sheetName val="SUB-4"/>
      <sheetName val="SUB-5"/>
      <sheetName val="SUB-6"/>
      <sheetName val="PL-F.E"/>
      <sheetName val="SUB-8"/>
      <sheetName val="SUB-10"/>
      <sheetName val="SUB-11"/>
      <sheetName val="CF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H4" t="str">
            <v>FUJITSU DIE-TECH CORPORATION OF THE PHILIPPINES</v>
          </cell>
        </row>
        <row r="6">
          <cell r="H6" t="str">
            <v>108</v>
          </cell>
        </row>
        <row r="10">
          <cell r="H10">
            <v>12</v>
          </cell>
        </row>
        <row r="12">
          <cell r="H12" t="str">
            <v>USD</v>
          </cell>
        </row>
        <row r="14">
          <cell r="H14">
            <v>1</v>
          </cell>
        </row>
      </sheetData>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Dropdown List"/>
      <sheetName val="Sheet1"/>
      <sheetName val="Dropdown_List"/>
      <sheetName val="見積"/>
      <sheetName val="LC資料"/>
      <sheetName val="売り契約先"/>
      <sheetName val="Dropdown_List1"/>
      <sheetName val="Dropdown_List2"/>
    </sheetNames>
    <sheetDataSet>
      <sheetData sheetId="0" refreshError="1"/>
      <sheetData sheetId="1" refreshError="1"/>
      <sheetData sheetId="2" refreshError="1">
        <row r="8">
          <cell r="B8" t="str">
            <v>CA02287-Y479</v>
          </cell>
          <cell r="C8" t="str">
            <v>00</v>
          </cell>
          <cell r="D8" t="str">
            <v>02</v>
          </cell>
          <cell r="E8" t="str">
            <v>MO</v>
          </cell>
          <cell r="F8">
            <v>3</v>
          </cell>
          <cell r="G8">
            <v>3</v>
          </cell>
          <cell r="H8">
            <v>616</v>
          </cell>
          <cell r="AM8">
            <v>50</v>
          </cell>
          <cell r="AN8">
            <v>15</v>
          </cell>
          <cell r="AO8">
            <v>1</v>
          </cell>
          <cell r="AP8">
            <v>6</v>
          </cell>
        </row>
        <row r="9">
          <cell r="B9" t="str">
            <v>CA02300-Y734</v>
          </cell>
          <cell r="C9" t="str">
            <v>00</v>
          </cell>
          <cell r="D9" t="str">
            <v>04</v>
          </cell>
          <cell r="E9" t="str">
            <v>MO</v>
          </cell>
          <cell r="F9">
            <v>3</v>
          </cell>
          <cell r="G9">
            <v>3</v>
          </cell>
          <cell r="H9">
            <v>624</v>
          </cell>
          <cell r="AM9">
            <v>50</v>
          </cell>
          <cell r="AN9">
            <v>25</v>
          </cell>
          <cell r="AO9">
            <v>0.8</v>
          </cell>
          <cell r="AP9">
            <v>6</v>
          </cell>
        </row>
        <row r="10">
          <cell r="B10" t="str">
            <v>CA02900-Y197</v>
          </cell>
          <cell r="C10" t="str">
            <v>00</v>
          </cell>
          <cell r="D10" t="str">
            <v>02</v>
          </cell>
          <cell r="E10" t="str">
            <v>MO</v>
          </cell>
          <cell r="F10">
            <v>3</v>
          </cell>
          <cell r="G10">
            <v>3</v>
          </cell>
          <cell r="H10">
            <v>616</v>
          </cell>
          <cell r="AM10">
            <v>50</v>
          </cell>
          <cell r="AN10">
            <v>15</v>
          </cell>
          <cell r="AO10">
            <v>0.5</v>
          </cell>
          <cell r="AP10">
            <v>6</v>
          </cell>
        </row>
        <row r="11">
          <cell r="B11" t="str">
            <v>CA05119-E539</v>
          </cell>
          <cell r="C11" t="str">
            <v>00</v>
          </cell>
          <cell r="D11" t="str">
            <v>04</v>
          </cell>
          <cell r="E11" t="str">
            <v>MO</v>
          </cell>
          <cell r="F11">
            <v>5</v>
          </cell>
          <cell r="G11">
            <v>5</v>
          </cell>
          <cell r="H11">
            <v>1232</v>
          </cell>
          <cell r="AM11">
            <v>50</v>
          </cell>
          <cell r="AN11">
            <v>25</v>
          </cell>
          <cell r="AO11">
            <v>0.85</v>
          </cell>
          <cell r="AP11">
            <v>6</v>
          </cell>
          <cell r="AY11" t="str">
            <v>ﾓｰﾙﾄﾞ</v>
          </cell>
          <cell r="AZ11">
            <v>800000</v>
          </cell>
        </row>
        <row r="12">
          <cell r="B12" t="str">
            <v>CA05119-E545</v>
          </cell>
          <cell r="C12" t="str">
            <v>00</v>
          </cell>
          <cell r="D12" t="str">
            <v>04</v>
          </cell>
          <cell r="E12" t="str">
            <v>MO</v>
          </cell>
          <cell r="F12">
            <v>6</v>
          </cell>
          <cell r="G12">
            <v>6</v>
          </cell>
          <cell r="H12">
            <v>1256</v>
          </cell>
          <cell r="AM12">
            <v>50</v>
          </cell>
          <cell r="AN12">
            <v>25</v>
          </cell>
          <cell r="AO12">
            <v>0.85</v>
          </cell>
          <cell r="AP12">
            <v>6</v>
          </cell>
          <cell r="AY12" t="str">
            <v>ﾓｰﾙﾄﾞ</v>
          </cell>
          <cell r="AZ12">
            <v>800000</v>
          </cell>
        </row>
        <row r="13">
          <cell r="B13" t="str">
            <v>CA05119-Y511</v>
          </cell>
          <cell r="C13" t="str">
            <v>00</v>
          </cell>
          <cell r="D13" t="str">
            <v>04</v>
          </cell>
          <cell r="E13" t="str">
            <v>MO</v>
          </cell>
          <cell r="F13">
            <v>7</v>
          </cell>
          <cell r="G13">
            <v>7</v>
          </cell>
          <cell r="H13">
            <v>1328</v>
          </cell>
          <cell r="AM13">
            <v>50</v>
          </cell>
          <cell r="AN13">
            <v>20</v>
          </cell>
          <cell r="AO13">
            <v>0.8</v>
          </cell>
          <cell r="AP13">
            <v>6</v>
          </cell>
        </row>
        <row r="14">
          <cell r="B14" t="str">
            <v>CA06130-Y710</v>
          </cell>
          <cell r="C14" t="str">
            <v>00</v>
          </cell>
          <cell r="D14" t="str">
            <v>03</v>
          </cell>
          <cell r="E14" t="str">
            <v>MO</v>
          </cell>
          <cell r="F14">
            <v>2</v>
          </cell>
          <cell r="G14">
            <v>2</v>
          </cell>
          <cell r="H14">
            <v>156</v>
          </cell>
          <cell r="O14">
            <v>2</v>
          </cell>
          <cell r="AM14">
            <v>50</v>
          </cell>
          <cell r="AN14">
            <v>5</v>
          </cell>
          <cell r="AO14">
            <v>0.2</v>
          </cell>
          <cell r="AP14">
            <v>6</v>
          </cell>
          <cell r="AY14" t="str">
            <v>ﾓｰﾙﾄﾞ</v>
          </cell>
          <cell r="AZ14">
            <v>1200000</v>
          </cell>
          <cell r="DG14" t="str">
            <v>4ヶ取り</v>
          </cell>
        </row>
        <row r="15">
          <cell r="B15" t="str">
            <v>D860-6109-X919</v>
          </cell>
          <cell r="C15" t="str">
            <v>00</v>
          </cell>
          <cell r="D15" t="str">
            <v>03</v>
          </cell>
          <cell r="E15" t="str">
            <v>MO</v>
          </cell>
          <cell r="F15">
            <v>3</v>
          </cell>
          <cell r="G15">
            <v>3</v>
          </cell>
          <cell r="H15">
            <v>616</v>
          </cell>
          <cell r="O15">
            <v>2</v>
          </cell>
          <cell r="AM15">
            <v>50</v>
          </cell>
          <cell r="AN15">
            <v>15</v>
          </cell>
          <cell r="AO15">
            <v>0.8</v>
          </cell>
          <cell r="AP15">
            <v>6</v>
          </cell>
        </row>
        <row r="16">
          <cell r="B16" t="str">
            <v>KD02160-E113</v>
          </cell>
          <cell r="C16" t="str">
            <v>00</v>
          </cell>
          <cell r="D16" t="str">
            <v>03</v>
          </cell>
          <cell r="E16" t="str">
            <v>MO</v>
          </cell>
          <cell r="F16">
            <v>8</v>
          </cell>
          <cell r="G16">
            <v>8</v>
          </cell>
          <cell r="H16">
            <v>805</v>
          </cell>
          <cell r="AM16">
            <v>75</v>
          </cell>
          <cell r="AN16">
            <v>30</v>
          </cell>
          <cell r="AO16">
            <v>0.55000000000000004</v>
          </cell>
          <cell r="AP16">
            <v>6</v>
          </cell>
          <cell r="AY16" t="str">
            <v>ﾓｰﾙﾄﾞ</v>
          </cell>
          <cell r="AZ16">
            <v>1100000</v>
          </cell>
          <cell r="DG16" t="str">
            <v>E113.E115共取り</v>
          </cell>
        </row>
        <row r="17">
          <cell r="B17" t="str">
            <v>KD02160-E115</v>
          </cell>
          <cell r="C17" t="str">
            <v>00</v>
          </cell>
          <cell r="D17" t="str">
            <v>03</v>
          </cell>
          <cell r="E17" t="str">
            <v>MO</v>
          </cell>
          <cell r="F17">
            <v>5</v>
          </cell>
          <cell r="G17">
            <v>5</v>
          </cell>
          <cell r="H17">
            <v>805</v>
          </cell>
          <cell r="AM17">
            <v>75</v>
          </cell>
          <cell r="AN17">
            <v>30</v>
          </cell>
          <cell r="AO17">
            <v>0.55000000000000004</v>
          </cell>
          <cell r="AP17">
            <v>6</v>
          </cell>
          <cell r="DG17" t="str">
            <v>E113.E115共取り</v>
          </cell>
        </row>
        <row r="18">
          <cell r="B18" t="str">
            <v>KD02160-E214</v>
          </cell>
          <cell r="C18" t="str">
            <v>00</v>
          </cell>
          <cell r="D18" t="str">
            <v>02</v>
          </cell>
          <cell r="E18" t="str">
            <v>AS</v>
          </cell>
          <cell r="Q18">
            <v>0.77</v>
          </cell>
          <cell r="R18">
            <v>0.11</v>
          </cell>
        </row>
        <row r="19">
          <cell r="B19" t="str">
            <v>KD02160-E216</v>
          </cell>
          <cell r="C19" t="str">
            <v>00</v>
          </cell>
          <cell r="D19" t="str">
            <v>02</v>
          </cell>
          <cell r="E19" t="str">
            <v>AS</v>
          </cell>
          <cell r="Q19">
            <v>0.77</v>
          </cell>
          <cell r="R19">
            <v>0.11</v>
          </cell>
        </row>
        <row r="20">
          <cell r="B20" t="str">
            <v>KD02160-E307</v>
          </cell>
          <cell r="C20" t="str">
            <v>00</v>
          </cell>
          <cell r="D20" t="str">
            <v>04</v>
          </cell>
          <cell r="E20" t="str">
            <v>AS</v>
          </cell>
          <cell r="Q20">
            <v>0.45</v>
          </cell>
          <cell r="R20">
            <v>0.3</v>
          </cell>
        </row>
        <row r="21">
          <cell r="B21" t="str">
            <v>KD02160-E515</v>
          </cell>
          <cell r="C21" t="str">
            <v>00</v>
          </cell>
          <cell r="D21" t="str">
            <v>05</v>
          </cell>
          <cell r="E21" t="str">
            <v>MO</v>
          </cell>
          <cell r="F21">
            <v>7</v>
          </cell>
          <cell r="G21">
            <v>7</v>
          </cell>
          <cell r="H21">
            <v>1272</v>
          </cell>
          <cell r="AM21">
            <v>50</v>
          </cell>
          <cell r="AN21">
            <v>25</v>
          </cell>
          <cell r="AO21">
            <v>0.8</v>
          </cell>
          <cell r="AP21">
            <v>6</v>
          </cell>
          <cell r="AY21" t="str">
            <v>ﾓｰﾙﾄﾞ</v>
          </cell>
          <cell r="AZ21">
            <v>1020000</v>
          </cell>
          <cell r="DG21" t="str">
            <v>型費=NNBの見積（2ｹ取）</v>
          </cell>
        </row>
        <row r="22">
          <cell r="B22" t="str">
            <v>KD02160-E525</v>
          </cell>
          <cell r="C22" t="str">
            <v>00</v>
          </cell>
          <cell r="D22" t="str">
            <v>03</v>
          </cell>
          <cell r="E22" t="str">
            <v>MO</v>
          </cell>
          <cell r="F22">
            <v>6</v>
          </cell>
          <cell r="G22">
            <v>6</v>
          </cell>
          <cell r="H22">
            <v>1835</v>
          </cell>
          <cell r="AM22">
            <v>75</v>
          </cell>
          <cell r="AN22">
            <v>30</v>
          </cell>
          <cell r="AO22">
            <v>0.5</v>
          </cell>
          <cell r="AP22">
            <v>6</v>
          </cell>
          <cell r="AY22" t="str">
            <v>ﾓｰﾙﾄﾞ</v>
          </cell>
          <cell r="AZ22">
            <v>680000</v>
          </cell>
          <cell r="DG22" t="str">
            <v>2ケ取り</v>
          </cell>
        </row>
        <row r="23">
          <cell r="B23" t="str">
            <v>KD02160-Y012</v>
          </cell>
          <cell r="C23" t="str">
            <v>00</v>
          </cell>
          <cell r="D23" t="str">
            <v>02</v>
          </cell>
          <cell r="E23" t="str">
            <v>P</v>
          </cell>
          <cell r="F23">
            <v>1</v>
          </cell>
          <cell r="G23">
            <v>2</v>
          </cell>
          <cell r="Q23">
            <v>0.24</v>
          </cell>
          <cell r="R23">
            <v>0.39</v>
          </cell>
          <cell r="W23">
            <v>1.5</v>
          </cell>
          <cell r="AS23">
            <v>0.46</v>
          </cell>
          <cell r="AT23">
            <v>0.54</v>
          </cell>
          <cell r="AY23" t="str">
            <v>総抜</v>
          </cell>
          <cell r="AZ23">
            <v>74933.33</v>
          </cell>
        </row>
        <row r="24">
          <cell r="B24" t="str">
            <v>KD02160-Y110</v>
          </cell>
          <cell r="C24" t="str">
            <v>00</v>
          </cell>
          <cell r="D24" t="str">
            <v>03</v>
          </cell>
          <cell r="E24" t="str">
            <v>MO</v>
          </cell>
          <cell r="F24">
            <v>6</v>
          </cell>
          <cell r="G24">
            <v>6</v>
          </cell>
          <cell r="H24">
            <v>672</v>
          </cell>
          <cell r="AM24">
            <v>50</v>
          </cell>
          <cell r="AN24">
            <v>25</v>
          </cell>
          <cell r="AO24">
            <v>0.8</v>
          </cell>
          <cell r="AP24">
            <v>6</v>
          </cell>
          <cell r="AY24" t="str">
            <v>ﾓｰﾙﾄﾞ</v>
          </cell>
          <cell r="AZ24">
            <v>500000</v>
          </cell>
          <cell r="DG24" t="str">
            <v>040810材料費修正</v>
          </cell>
        </row>
        <row r="25">
          <cell r="B25" t="str">
            <v>KD02160-Y112</v>
          </cell>
          <cell r="C25" t="str">
            <v>00</v>
          </cell>
          <cell r="D25" t="str">
            <v>01</v>
          </cell>
          <cell r="E25" t="str">
            <v>MO</v>
          </cell>
          <cell r="F25">
            <v>8</v>
          </cell>
          <cell r="G25">
            <v>8</v>
          </cell>
          <cell r="H25">
            <v>875</v>
          </cell>
          <cell r="AM25">
            <v>50</v>
          </cell>
          <cell r="AN25">
            <v>25</v>
          </cell>
          <cell r="AO25">
            <v>0.8</v>
          </cell>
          <cell r="AP25">
            <v>6</v>
          </cell>
          <cell r="AY25" t="str">
            <v>ﾓｰﾙﾄﾞ</v>
          </cell>
          <cell r="AZ25">
            <v>650000</v>
          </cell>
        </row>
        <row r="26">
          <cell r="B26" t="str">
            <v>KD02160-Y212</v>
          </cell>
          <cell r="C26" t="str">
            <v>00</v>
          </cell>
          <cell r="D26" t="str">
            <v>02</v>
          </cell>
          <cell r="E26" t="str">
            <v>L</v>
          </cell>
          <cell r="F26">
            <v>2</v>
          </cell>
          <cell r="G26">
            <v>2</v>
          </cell>
          <cell r="AK26">
            <v>1.05</v>
          </cell>
          <cell r="AL26">
            <v>0.54</v>
          </cell>
          <cell r="DG26" t="str">
            <v>Dｶｯﾄ情報･･･ﾌﾗｲｽ工程ナシ(NCで可。L=1.5)</v>
          </cell>
        </row>
        <row r="27">
          <cell r="B27" t="str">
            <v>KD02160-Y216</v>
          </cell>
          <cell r="C27" t="str">
            <v>00</v>
          </cell>
          <cell r="D27" t="str">
            <v>04</v>
          </cell>
          <cell r="E27" t="str">
            <v>L</v>
          </cell>
          <cell r="F27">
            <v>30</v>
          </cell>
          <cell r="G27">
            <v>30</v>
          </cell>
          <cell r="AG27">
            <v>0.1</v>
          </cell>
          <cell r="AH27">
            <v>0.06</v>
          </cell>
          <cell r="AK27">
            <v>4.6399999999999997</v>
          </cell>
          <cell r="AL27">
            <v>0.54</v>
          </cell>
          <cell r="DG27" t="str">
            <v>07.06.05材料費見直し。</v>
          </cell>
        </row>
        <row r="28">
          <cell r="B28" t="str">
            <v>KD02160-Y307</v>
          </cell>
          <cell r="C28" t="str">
            <v>00</v>
          </cell>
          <cell r="D28" t="str">
            <v>05</v>
          </cell>
          <cell r="E28" t="str">
            <v>MO</v>
          </cell>
          <cell r="F28">
            <v>7</v>
          </cell>
          <cell r="G28">
            <v>7</v>
          </cell>
          <cell r="H28">
            <v>724</v>
          </cell>
          <cell r="AM28">
            <v>50</v>
          </cell>
          <cell r="AN28">
            <v>20</v>
          </cell>
          <cell r="AO28">
            <v>0.4</v>
          </cell>
          <cell r="AP28">
            <v>6</v>
          </cell>
          <cell r="AY28" t="str">
            <v>ﾓｰﾙﾄﾞ</v>
          </cell>
          <cell r="AZ28">
            <v>900000</v>
          </cell>
          <cell r="DG28" t="str">
            <v>Y307、Y308とセット取り</v>
          </cell>
        </row>
        <row r="29">
          <cell r="B29" t="str">
            <v>KD02160-Y308</v>
          </cell>
          <cell r="C29" t="str">
            <v>00</v>
          </cell>
          <cell r="D29" t="str">
            <v>02</v>
          </cell>
          <cell r="E29" t="str">
            <v>MO</v>
          </cell>
          <cell r="F29">
            <v>3</v>
          </cell>
          <cell r="G29">
            <v>3</v>
          </cell>
          <cell r="H29">
            <v>364</v>
          </cell>
          <cell r="AM29">
            <v>50</v>
          </cell>
          <cell r="AN29">
            <v>15</v>
          </cell>
          <cell r="AO29">
            <v>0.4</v>
          </cell>
          <cell r="AP29">
            <v>6</v>
          </cell>
          <cell r="DG29" t="str">
            <v>Y307、Y308と共取り</v>
          </cell>
        </row>
        <row r="30">
          <cell r="B30" t="str">
            <v>KD02160-Y415</v>
          </cell>
          <cell r="C30" t="str">
            <v>00</v>
          </cell>
          <cell r="D30" t="str">
            <v>03</v>
          </cell>
          <cell r="E30" t="str">
            <v>MO</v>
          </cell>
          <cell r="F30">
            <v>4</v>
          </cell>
          <cell r="G30">
            <v>4</v>
          </cell>
          <cell r="H30">
            <v>576</v>
          </cell>
          <cell r="AM30">
            <v>75</v>
          </cell>
          <cell r="AN30">
            <v>25</v>
          </cell>
          <cell r="AO30">
            <v>0.5</v>
          </cell>
          <cell r="AP30">
            <v>6</v>
          </cell>
          <cell r="AY30" t="str">
            <v>ﾓｰﾙﾄﾞ</v>
          </cell>
          <cell r="AZ30">
            <v>1100000</v>
          </cell>
          <cell r="DG30" t="str">
            <v>Y415.Y416共取り</v>
          </cell>
        </row>
        <row r="31">
          <cell r="B31" t="str">
            <v>KD02160-Y416</v>
          </cell>
          <cell r="C31" t="str">
            <v>00</v>
          </cell>
          <cell r="D31" t="str">
            <v>03</v>
          </cell>
          <cell r="E31" t="str">
            <v>MO</v>
          </cell>
          <cell r="F31">
            <v>5</v>
          </cell>
          <cell r="G31">
            <v>5</v>
          </cell>
          <cell r="H31">
            <v>576</v>
          </cell>
          <cell r="AM31">
            <v>75</v>
          </cell>
          <cell r="AN31">
            <v>25</v>
          </cell>
          <cell r="AO31">
            <v>0.5</v>
          </cell>
          <cell r="AP31">
            <v>6</v>
          </cell>
          <cell r="DG31" t="str">
            <v>Y415.Y416共取り</v>
          </cell>
        </row>
        <row r="32">
          <cell r="B32" t="str">
            <v>KD02160-Y513</v>
          </cell>
          <cell r="C32" t="str">
            <v>00</v>
          </cell>
          <cell r="D32" t="str">
            <v>05</v>
          </cell>
          <cell r="E32" t="str">
            <v>MO</v>
          </cell>
          <cell r="F32">
            <v>4</v>
          </cell>
          <cell r="G32">
            <v>4</v>
          </cell>
          <cell r="H32">
            <v>556</v>
          </cell>
          <cell r="AM32">
            <v>75</v>
          </cell>
          <cell r="AN32">
            <v>25</v>
          </cell>
          <cell r="AO32">
            <v>0.5</v>
          </cell>
          <cell r="AP32">
            <v>6</v>
          </cell>
          <cell r="AY32" t="str">
            <v>ﾓｰﾙﾄﾞ</v>
          </cell>
          <cell r="AZ32">
            <v>1200000</v>
          </cell>
          <cell r="DG32" t="str">
            <v>2160-Y513.2166-Y131共取り</v>
          </cell>
        </row>
        <row r="33">
          <cell r="B33" t="str">
            <v>KD02160-Y705</v>
          </cell>
          <cell r="C33" t="str">
            <v>00</v>
          </cell>
          <cell r="D33" t="str">
            <v>03</v>
          </cell>
          <cell r="E33" t="str">
            <v>MO</v>
          </cell>
          <cell r="F33">
            <v>3</v>
          </cell>
          <cell r="G33">
            <v>3</v>
          </cell>
          <cell r="H33">
            <v>628</v>
          </cell>
          <cell r="AM33">
            <v>50</v>
          </cell>
          <cell r="AN33">
            <v>20</v>
          </cell>
          <cell r="AO33">
            <v>0.8</v>
          </cell>
          <cell r="AP33">
            <v>6</v>
          </cell>
          <cell r="AY33" t="str">
            <v>ﾓｰﾙﾄﾞ</v>
          </cell>
          <cell r="AZ33">
            <v>450000</v>
          </cell>
        </row>
        <row r="34">
          <cell r="B34" t="str">
            <v>KD02160-Y711</v>
          </cell>
          <cell r="C34" t="str">
            <v>00</v>
          </cell>
          <cell r="D34" t="str">
            <v>03</v>
          </cell>
          <cell r="E34" t="str">
            <v>MO</v>
          </cell>
          <cell r="F34">
            <v>26</v>
          </cell>
          <cell r="G34">
            <v>26</v>
          </cell>
          <cell r="H34">
            <v>9680</v>
          </cell>
          <cell r="AM34">
            <v>50</v>
          </cell>
          <cell r="AN34">
            <v>20</v>
          </cell>
          <cell r="AO34">
            <v>0.8</v>
          </cell>
          <cell r="AP34">
            <v>6</v>
          </cell>
        </row>
        <row r="35">
          <cell r="B35" t="str">
            <v>KD02160-Y719</v>
          </cell>
          <cell r="C35" t="str">
            <v>00</v>
          </cell>
          <cell r="D35" t="str">
            <v>03</v>
          </cell>
          <cell r="E35" t="str">
            <v>MO</v>
          </cell>
          <cell r="F35">
            <v>3</v>
          </cell>
          <cell r="G35">
            <v>3</v>
          </cell>
          <cell r="H35">
            <v>426</v>
          </cell>
          <cell r="AM35">
            <v>75</v>
          </cell>
          <cell r="AN35">
            <v>20</v>
          </cell>
          <cell r="AO35">
            <v>0.5</v>
          </cell>
          <cell r="AP35">
            <v>6</v>
          </cell>
          <cell r="AY35" t="str">
            <v>ﾓｰﾙﾄﾞ</v>
          </cell>
          <cell r="AZ35">
            <v>1200000</v>
          </cell>
          <cell r="DG35" t="str">
            <v>2160-Y719.2166-Y132共取り</v>
          </cell>
        </row>
        <row r="36">
          <cell r="B36" t="str">
            <v>KD02161-Y980</v>
          </cell>
          <cell r="C36" t="str">
            <v>00</v>
          </cell>
          <cell r="D36" t="str">
            <v>03</v>
          </cell>
          <cell r="E36" t="str">
            <v>P</v>
          </cell>
          <cell r="F36">
            <v>2</v>
          </cell>
          <cell r="G36">
            <v>3</v>
          </cell>
          <cell r="Q36">
            <v>0.69</v>
          </cell>
          <cell r="R36">
            <v>0.89</v>
          </cell>
          <cell r="W36">
            <v>1.6</v>
          </cell>
          <cell r="AY36" t="str">
            <v>総抜</v>
          </cell>
          <cell r="AZ36">
            <v>134933.32999999999</v>
          </cell>
          <cell r="BA36" t="str">
            <v>ﾊﾞｰﾘﾝｸﾞ</v>
          </cell>
          <cell r="BB36">
            <v>93000</v>
          </cell>
        </row>
        <row r="37">
          <cell r="B37" t="str">
            <v>KD02165-E101</v>
          </cell>
          <cell r="C37" t="str">
            <v>00</v>
          </cell>
          <cell r="D37" t="str">
            <v>17</v>
          </cell>
          <cell r="E37" t="str">
            <v>AS</v>
          </cell>
          <cell r="I37" t="str">
            <v>P-ME</v>
          </cell>
          <cell r="J37">
            <v>133</v>
          </cell>
          <cell r="K37" t="str">
            <v>外観Ｂ</v>
          </cell>
          <cell r="L37">
            <v>100</v>
          </cell>
          <cell r="M37" t="str">
            <v>防錆塗料</v>
          </cell>
          <cell r="N37">
            <v>11</v>
          </cell>
          <cell r="Q37">
            <v>61.75</v>
          </cell>
          <cell r="R37">
            <v>1.05</v>
          </cell>
          <cell r="AY37" t="str">
            <v>？？？</v>
          </cell>
          <cell r="AZ37">
            <v>500000</v>
          </cell>
          <cell r="BA37" t="str">
            <v>？？？</v>
          </cell>
          <cell r="BB37">
            <v>30000</v>
          </cell>
          <cell r="BC37" t="str">
            <v>治具</v>
          </cell>
          <cell r="BD37">
            <v>30000</v>
          </cell>
          <cell r="CC37" t="str">
            <v>治具</v>
          </cell>
          <cell r="CD37">
            <v>30000</v>
          </cell>
          <cell r="DG37" t="str">
            <v>溶接治具250千Ｘ2ｾｯﾄ塗装治具30千×2ｾｯﾄ。処理費に外観B分を含む</v>
          </cell>
        </row>
        <row r="38">
          <cell r="B38" t="str">
            <v>KD02165-E111</v>
          </cell>
          <cell r="C38" t="str">
            <v>00</v>
          </cell>
          <cell r="D38" t="str">
            <v>10</v>
          </cell>
          <cell r="E38" t="str">
            <v>AS</v>
          </cell>
          <cell r="I38" t="str">
            <v>外観Ｂ</v>
          </cell>
          <cell r="J38">
            <v>100</v>
          </cell>
          <cell r="Q38">
            <v>0.35</v>
          </cell>
          <cell r="R38">
            <v>0.1</v>
          </cell>
          <cell r="DG38" t="str">
            <v>処理費に外観Ｂ分を含む</v>
          </cell>
        </row>
        <row r="39">
          <cell r="B39" t="str">
            <v>KD02165-E112</v>
          </cell>
          <cell r="C39" t="str">
            <v>00</v>
          </cell>
          <cell r="D39" t="str">
            <v>12</v>
          </cell>
          <cell r="E39" t="str">
            <v>AS</v>
          </cell>
          <cell r="I39" t="str">
            <v>外観B</v>
          </cell>
          <cell r="J39">
            <v>100</v>
          </cell>
          <cell r="Q39">
            <v>0.7</v>
          </cell>
          <cell r="R39">
            <v>0.2</v>
          </cell>
          <cell r="DG39" t="str">
            <v>処理費に外観B分を含む</v>
          </cell>
        </row>
        <row r="40">
          <cell r="B40" t="str">
            <v>KD02165-E141</v>
          </cell>
          <cell r="C40" t="str">
            <v>00</v>
          </cell>
          <cell r="D40" t="str">
            <v>06</v>
          </cell>
          <cell r="E40" t="str">
            <v>AS</v>
          </cell>
          <cell r="Q40">
            <v>1.0900000000000001</v>
          </cell>
          <cell r="R40">
            <v>0.2</v>
          </cell>
        </row>
        <row r="41">
          <cell r="B41" t="str">
            <v>KD02165-E161</v>
          </cell>
          <cell r="C41" t="str">
            <v>00</v>
          </cell>
          <cell r="D41" t="str">
            <v>06</v>
          </cell>
          <cell r="E41" t="str">
            <v>AS</v>
          </cell>
          <cell r="Q41">
            <v>0.99</v>
          </cell>
          <cell r="R41">
            <v>0.4</v>
          </cell>
        </row>
        <row r="42">
          <cell r="B42" t="str">
            <v>KD02165-E162</v>
          </cell>
          <cell r="C42" t="str">
            <v>00</v>
          </cell>
          <cell r="D42" t="str">
            <v>04</v>
          </cell>
          <cell r="E42" t="str">
            <v>AS</v>
          </cell>
          <cell r="Q42">
            <v>0.5</v>
          </cell>
          <cell r="R42">
            <v>0.1</v>
          </cell>
        </row>
        <row r="43">
          <cell r="B43" t="str">
            <v>KD02165-E170</v>
          </cell>
          <cell r="C43" t="str">
            <v>00</v>
          </cell>
          <cell r="D43" t="str">
            <v>06</v>
          </cell>
          <cell r="E43" t="str">
            <v>MO</v>
          </cell>
          <cell r="F43">
            <v>6</v>
          </cell>
          <cell r="G43">
            <v>6</v>
          </cell>
          <cell r="H43">
            <v>903</v>
          </cell>
          <cell r="AM43">
            <v>50</v>
          </cell>
          <cell r="AN43">
            <v>25.5</v>
          </cell>
          <cell r="AO43">
            <v>0.85</v>
          </cell>
          <cell r="AP43">
            <v>6</v>
          </cell>
          <cell r="AY43" t="str">
            <v>ﾓｰﾙﾄﾞ</v>
          </cell>
          <cell r="AZ43">
            <v>500000</v>
          </cell>
          <cell r="DG43" t="str">
            <v>金型起工済の為型費は未</v>
          </cell>
        </row>
        <row r="44">
          <cell r="B44" t="str">
            <v>KD02165-E220</v>
          </cell>
          <cell r="C44" t="str">
            <v>00</v>
          </cell>
          <cell r="D44" t="str">
            <v>05</v>
          </cell>
          <cell r="E44" t="str">
            <v>AS</v>
          </cell>
          <cell r="Q44">
            <v>0.25</v>
          </cell>
          <cell r="R44">
            <v>0.1</v>
          </cell>
          <cell r="DG44" t="str">
            <v>カシメ後曲げ</v>
          </cell>
        </row>
        <row r="45">
          <cell r="B45" t="str">
            <v>KD02165-E401</v>
          </cell>
          <cell r="C45" t="str">
            <v>00</v>
          </cell>
          <cell r="D45" t="str">
            <v>01</v>
          </cell>
          <cell r="E45" t="str">
            <v>AS</v>
          </cell>
          <cell r="I45" t="str">
            <v>P-ME</v>
          </cell>
          <cell r="J45">
            <v>133</v>
          </cell>
          <cell r="K45" t="str">
            <v>外観Ｂ</v>
          </cell>
          <cell r="L45">
            <v>150</v>
          </cell>
          <cell r="Q45">
            <v>58.97</v>
          </cell>
          <cell r="R45">
            <v>0.55000000000000004</v>
          </cell>
          <cell r="AY45" t="str">
            <v>？？？</v>
          </cell>
          <cell r="AZ45">
            <v>750000</v>
          </cell>
          <cell r="BA45" t="str">
            <v>？？？</v>
          </cell>
          <cell r="BB45">
            <v>200000</v>
          </cell>
          <cell r="BC45" t="str">
            <v>治具</v>
          </cell>
          <cell r="BD45">
            <v>90000</v>
          </cell>
          <cell r="CC45" t="str">
            <v>治具</v>
          </cell>
          <cell r="CD45">
            <v>90000</v>
          </cell>
          <cell r="DG45" t="str">
            <v>溶接治具375千Ｘ2、塗装治具45千×2、検査治具200千Ｘ2。処理費に外観B分を含む</v>
          </cell>
        </row>
        <row r="46">
          <cell r="B46" t="str">
            <v>KD02165-E411</v>
          </cell>
          <cell r="C46" t="str">
            <v>00</v>
          </cell>
          <cell r="D46" t="str">
            <v>01</v>
          </cell>
          <cell r="E46" t="str">
            <v>AS</v>
          </cell>
          <cell r="I46" t="str">
            <v>外観Ｂ</v>
          </cell>
          <cell r="J46">
            <v>150</v>
          </cell>
          <cell r="Q46">
            <v>0.35</v>
          </cell>
          <cell r="R46">
            <v>0.1</v>
          </cell>
          <cell r="DG46" t="str">
            <v>処理費に外観Ｂを含む</v>
          </cell>
        </row>
        <row r="47">
          <cell r="B47" t="str">
            <v>KD02165-E412</v>
          </cell>
          <cell r="C47" t="str">
            <v>00</v>
          </cell>
          <cell r="D47" t="str">
            <v>01</v>
          </cell>
          <cell r="E47" t="str">
            <v>AS</v>
          </cell>
          <cell r="I47" t="str">
            <v>外観Ｂ</v>
          </cell>
          <cell r="J47">
            <v>150</v>
          </cell>
          <cell r="Q47">
            <v>0.7</v>
          </cell>
          <cell r="R47">
            <v>0.2</v>
          </cell>
          <cell r="DG47" t="str">
            <v>処理費に外観Ｂを含む</v>
          </cell>
        </row>
        <row r="48">
          <cell r="B48" t="str">
            <v>KD02165-E441</v>
          </cell>
          <cell r="C48" t="str">
            <v>00</v>
          </cell>
          <cell r="D48" t="str">
            <v>01</v>
          </cell>
          <cell r="E48" t="str">
            <v>AS</v>
          </cell>
          <cell r="Q48">
            <v>0.79</v>
          </cell>
          <cell r="R48">
            <v>0.2</v>
          </cell>
          <cell r="AY48" t="str">
            <v>？？？</v>
          </cell>
          <cell r="AZ48">
            <v>300000</v>
          </cell>
          <cell r="DG48" t="str">
            <v>ｶｼﾒ後曲げ、ｶｼﾒ治具300千円</v>
          </cell>
        </row>
        <row r="49">
          <cell r="B49" t="str">
            <v>KD02165-E584</v>
          </cell>
          <cell r="C49" t="str">
            <v>00</v>
          </cell>
          <cell r="D49" t="str">
            <v>01</v>
          </cell>
          <cell r="E49" t="str">
            <v>AS</v>
          </cell>
          <cell r="Q49">
            <v>0.5</v>
          </cell>
          <cell r="R49">
            <v>0.1</v>
          </cell>
          <cell r="DG49" t="str">
            <v>ｶｼﾒ後曲げ</v>
          </cell>
        </row>
        <row r="50">
          <cell r="B50" t="str">
            <v>KD02165-Y107</v>
          </cell>
          <cell r="C50" t="str">
            <v>00</v>
          </cell>
          <cell r="D50" t="str">
            <v>04</v>
          </cell>
          <cell r="E50" t="str">
            <v>MO</v>
          </cell>
          <cell r="F50">
            <v>4</v>
          </cell>
          <cell r="G50">
            <v>4</v>
          </cell>
          <cell r="H50">
            <v>1471</v>
          </cell>
          <cell r="AM50">
            <v>50</v>
          </cell>
          <cell r="AN50">
            <v>20</v>
          </cell>
          <cell r="AO50">
            <v>0.8</v>
          </cell>
          <cell r="AP50">
            <v>6</v>
          </cell>
          <cell r="AY50" t="str">
            <v>ﾓｰﾙﾄﾞ</v>
          </cell>
          <cell r="AZ50">
            <v>850000</v>
          </cell>
        </row>
        <row r="51">
          <cell r="B51" t="str">
            <v>KD02165-Y111</v>
          </cell>
          <cell r="C51" t="str">
            <v>00</v>
          </cell>
          <cell r="D51" t="str">
            <v>09</v>
          </cell>
          <cell r="E51" t="str">
            <v>P</v>
          </cell>
          <cell r="F51">
            <v>188</v>
          </cell>
          <cell r="G51">
            <v>282</v>
          </cell>
          <cell r="S51">
            <v>14.12</v>
          </cell>
          <cell r="T51">
            <v>6.59</v>
          </cell>
          <cell r="W51">
            <v>2</v>
          </cell>
          <cell r="AY51" t="str">
            <v>総抜</v>
          </cell>
          <cell r="AZ51">
            <v>633080</v>
          </cell>
          <cell r="BA51" t="str">
            <v>絞り</v>
          </cell>
          <cell r="BB51">
            <v>568479.19999999995</v>
          </cell>
          <cell r="BC51" t="str">
            <v>1曲</v>
          </cell>
          <cell r="BD51">
            <v>558000</v>
          </cell>
          <cell r="BE51" t="str">
            <v>2曲</v>
          </cell>
          <cell r="BF51">
            <v>519600</v>
          </cell>
          <cell r="BG51" t="str">
            <v>ﾊﾞｰﾘﾝｸﾞ</v>
          </cell>
          <cell r="BH51">
            <v>450400</v>
          </cell>
          <cell r="BI51" t="str">
            <v>ﾊﾞｰﾘﾝｸﾞ</v>
          </cell>
          <cell r="BJ51">
            <v>482800</v>
          </cell>
        </row>
        <row r="52">
          <cell r="B52" t="str">
            <v>KD02165-Y112</v>
          </cell>
          <cell r="C52" t="str">
            <v>00</v>
          </cell>
          <cell r="D52" t="str">
            <v>12</v>
          </cell>
          <cell r="E52" t="str">
            <v>P</v>
          </cell>
          <cell r="F52">
            <v>188</v>
          </cell>
          <cell r="G52">
            <v>282</v>
          </cell>
          <cell r="S52">
            <v>14.25</v>
          </cell>
          <cell r="T52">
            <v>6.59</v>
          </cell>
          <cell r="W52">
            <v>2</v>
          </cell>
          <cell r="AY52" t="str">
            <v>総抜</v>
          </cell>
          <cell r="AZ52">
            <v>633080</v>
          </cell>
          <cell r="BA52" t="str">
            <v>絞り</v>
          </cell>
          <cell r="BB52">
            <v>568479.19999999995</v>
          </cell>
          <cell r="BC52" t="str">
            <v>1曲</v>
          </cell>
          <cell r="BD52">
            <v>558000</v>
          </cell>
          <cell r="BE52" t="str">
            <v>2曲</v>
          </cell>
          <cell r="BF52">
            <v>519600</v>
          </cell>
          <cell r="BG52" t="str">
            <v>ﾊﾞｰﾘﾝｸﾞ</v>
          </cell>
          <cell r="BH52">
            <v>450400</v>
          </cell>
          <cell r="BI52" t="str">
            <v>ﾊﾞｰﾘﾝｸﾞ</v>
          </cell>
          <cell r="BJ52">
            <v>482800</v>
          </cell>
        </row>
        <row r="53">
          <cell r="B53" t="str">
            <v>KD02165-Y117</v>
          </cell>
          <cell r="C53" t="str">
            <v>00</v>
          </cell>
          <cell r="D53" t="str">
            <v>03</v>
          </cell>
          <cell r="E53" t="str">
            <v>L</v>
          </cell>
          <cell r="F53">
            <v>5</v>
          </cell>
          <cell r="G53">
            <v>5</v>
          </cell>
          <cell r="AK53">
            <v>0.7</v>
          </cell>
          <cell r="AL53">
            <v>0.54</v>
          </cell>
          <cell r="DG53" t="str">
            <v>SUS304</v>
          </cell>
        </row>
        <row r="54">
          <cell r="B54" t="str">
            <v>KD02165-Y119</v>
          </cell>
          <cell r="C54" t="str">
            <v>00</v>
          </cell>
          <cell r="D54" t="str">
            <v>02</v>
          </cell>
          <cell r="E54" t="str">
            <v>L</v>
          </cell>
          <cell r="F54">
            <v>3</v>
          </cell>
          <cell r="G54">
            <v>3</v>
          </cell>
          <cell r="AK54">
            <v>0.65</v>
          </cell>
          <cell r="AL54">
            <v>0.54</v>
          </cell>
        </row>
        <row r="55">
          <cell r="B55" t="str">
            <v>KD02165-Y121</v>
          </cell>
          <cell r="C55" t="str">
            <v>00</v>
          </cell>
          <cell r="D55" t="str">
            <v>12</v>
          </cell>
          <cell r="E55" t="str">
            <v>P</v>
          </cell>
          <cell r="F55">
            <v>151</v>
          </cell>
          <cell r="G55">
            <v>151</v>
          </cell>
          <cell r="S55">
            <v>6.06</v>
          </cell>
          <cell r="T55">
            <v>4.2699999999999996</v>
          </cell>
          <cell r="W55">
            <v>1.6</v>
          </cell>
          <cell r="AY55" t="str">
            <v>総抜</v>
          </cell>
          <cell r="AZ55">
            <v>766052</v>
          </cell>
          <cell r="BA55" t="str">
            <v>絞り</v>
          </cell>
          <cell r="BB55">
            <v>574000</v>
          </cell>
          <cell r="BC55" t="str">
            <v>1曲</v>
          </cell>
          <cell r="BD55">
            <v>414400</v>
          </cell>
          <cell r="BE55" t="str">
            <v>ﾂﾌﾞｼ</v>
          </cell>
          <cell r="BF55">
            <v>398700</v>
          </cell>
        </row>
        <row r="56">
          <cell r="B56" t="str">
            <v>KD02165-Y131</v>
          </cell>
          <cell r="C56" t="str">
            <v>00</v>
          </cell>
          <cell r="D56" t="str">
            <v>11</v>
          </cell>
          <cell r="E56" t="str">
            <v>P</v>
          </cell>
          <cell r="F56">
            <v>178</v>
          </cell>
          <cell r="G56">
            <v>214</v>
          </cell>
          <cell r="I56" t="str">
            <v>P-ME</v>
          </cell>
          <cell r="J56">
            <v>11</v>
          </cell>
          <cell r="S56">
            <v>7.49</v>
          </cell>
          <cell r="T56">
            <v>5.52</v>
          </cell>
          <cell r="W56">
            <v>2.6</v>
          </cell>
          <cell r="AY56" t="str">
            <v>総抜</v>
          </cell>
          <cell r="AZ56">
            <v>769441</v>
          </cell>
          <cell r="BA56" t="str">
            <v>孔抜</v>
          </cell>
          <cell r="BB56">
            <v>780413</v>
          </cell>
          <cell r="BC56" t="str">
            <v>1曲</v>
          </cell>
          <cell r="BD56">
            <v>500357</v>
          </cell>
          <cell r="BE56" t="str">
            <v>2曲</v>
          </cell>
          <cell r="BF56">
            <v>487157</v>
          </cell>
          <cell r="BG56" t="str">
            <v>ﾀﾞﾎﾞ</v>
          </cell>
          <cell r="BH56">
            <v>420813</v>
          </cell>
          <cell r="BI56" t="str">
            <v>切欠</v>
          </cell>
          <cell r="BJ56">
            <v>396413</v>
          </cell>
          <cell r="DG56" t="str">
            <v>11版）型改造（金型起工済みの為、型費は未）</v>
          </cell>
        </row>
        <row r="57">
          <cell r="B57" t="str">
            <v>KD02165-Y132</v>
          </cell>
          <cell r="C57" t="str">
            <v>00</v>
          </cell>
          <cell r="D57" t="str">
            <v>04</v>
          </cell>
          <cell r="E57" t="str">
            <v>P</v>
          </cell>
          <cell r="F57">
            <v>36</v>
          </cell>
          <cell r="G57">
            <v>43</v>
          </cell>
          <cell r="S57">
            <v>4.38</v>
          </cell>
          <cell r="T57">
            <v>3.14</v>
          </cell>
          <cell r="W57">
            <v>1</v>
          </cell>
          <cell r="AY57" t="str">
            <v>総抜</v>
          </cell>
          <cell r="AZ57">
            <v>410863.17</v>
          </cell>
        </row>
        <row r="58">
          <cell r="B58" t="str">
            <v>KD02165-Y136</v>
          </cell>
          <cell r="C58" t="str">
            <v>00</v>
          </cell>
          <cell r="D58" t="str">
            <v>06</v>
          </cell>
          <cell r="E58" t="str">
            <v>MO</v>
          </cell>
          <cell r="F58">
            <v>15</v>
          </cell>
          <cell r="G58">
            <v>15</v>
          </cell>
          <cell r="H58">
            <v>2984</v>
          </cell>
          <cell r="O58">
            <v>2</v>
          </cell>
          <cell r="AM58">
            <v>150</v>
          </cell>
          <cell r="AN58">
            <v>40</v>
          </cell>
          <cell r="AO58">
            <v>1.5</v>
          </cell>
          <cell r="AP58">
            <v>6</v>
          </cell>
          <cell r="AY58" t="str">
            <v>ﾓｰﾙﾄﾞ</v>
          </cell>
          <cell r="AZ58">
            <v>1000000</v>
          </cell>
        </row>
        <row r="59">
          <cell r="B59" t="str">
            <v>KD02165-Y137</v>
          </cell>
          <cell r="C59" t="str">
            <v>00</v>
          </cell>
          <cell r="D59" t="str">
            <v>07</v>
          </cell>
          <cell r="E59" t="str">
            <v>MO</v>
          </cell>
          <cell r="F59">
            <v>23</v>
          </cell>
          <cell r="G59">
            <v>23</v>
          </cell>
          <cell r="H59">
            <v>9320</v>
          </cell>
          <cell r="O59">
            <v>4</v>
          </cell>
          <cell r="AM59">
            <v>300</v>
          </cell>
          <cell r="AN59">
            <v>60</v>
          </cell>
          <cell r="AO59">
            <v>1.8</v>
          </cell>
          <cell r="AP59">
            <v>6</v>
          </cell>
          <cell r="AY59" t="str">
            <v>ﾓｰﾙﾄﾞ</v>
          </cell>
          <cell r="AZ59">
            <v>1500000</v>
          </cell>
        </row>
        <row r="60">
          <cell r="B60" t="str">
            <v>KD02165-Y141</v>
          </cell>
          <cell r="C60" t="str">
            <v>00</v>
          </cell>
          <cell r="D60" t="str">
            <v>06</v>
          </cell>
          <cell r="E60" t="str">
            <v>P</v>
          </cell>
          <cell r="F60">
            <v>14</v>
          </cell>
          <cell r="G60">
            <v>17</v>
          </cell>
          <cell r="S60">
            <v>2.0099999999999998</v>
          </cell>
          <cell r="T60">
            <v>2.38</v>
          </cell>
          <cell r="W60">
            <v>1.6</v>
          </cell>
          <cell r="AY60" t="str">
            <v>？？？</v>
          </cell>
          <cell r="AZ60">
            <v>408866.67</v>
          </cell>
          <cell r="BA60" t="str">
            <v>？？？</v>
          </cell>
          <cell r="BB60">
            <v>283600</v>
          </cell>
          <cell r="BC60" t="str">
            <v>？？？</v>
          </cell>
          <cell r="BD60">
            <v>144000</v>
          </cell>
          <cell r="BE60" t="str">
            <v>？？？</v>
          </cell>
          <cell r="BF60">
            <v>158100</v>
          </cell>
          <cell r="BG60" t="str">
            <v>？？？</v>
          </cell>
          <cell r="BH60">
            <v>119100</v>
          </cell>
          <cell r="DG60" t="str">
            <v>金型起工済みの為、型費は未</v>
          </cell>
        </row>
        <row r="61">
          <cell r="B61" t="str">
            <v>KD02165-Y142</v>
          </cell>
          <cell r="C61" t="str">
            <v>00</v>
          </cell>
          <cell r="D61" t="str">
            <v>03</v>
          </cell>
          <cell r="E61" t="str">
            <v>P</v>
          </cell>
          <cell r="F61">
            <v>5</v>
          </cell>
          <cell r="G61">
            <v>6</v>
          </cell>
          <cell r="Q61">
            <v>1.0900000000000001</v>
          </cell>
          <cell r="R61">
            <v>1.43</v>
          </cell>
          <cell r="W61">
            <v>1</v>
          </cell>
          <cell r="AS61">
            <v>3.28</v>
          </cell>
          <cell r="AT61">
            <v>1.53</v>
          </cell>
          <cell r="AU61">
            <v>0.73</v>
          </cell>
          <cell r="AV61">
            <v>0.5</v>
          </cell>
          <cell r="AY61" t="str">
            <v>総抜</v>
          </cell>
          <cell r="AZ61">
            <v>120466.67</v>
          </cell>
          <cell r="BA61" t="str">
            <v>ﾀﾞﾎﾞ</v>
          </cell>
          <cell r="BB61">
            <v>140200</v>
          </cell>
          <cell r="BC61" t="str">
            <v>1曲</v>
          </cell>
          <cell r="BD61">
            <v>109400</v>
          </cell>
          <cell r="BE61" t="str">
            <v>2曲</v>
          </cell>
          <cell r="BF61">
            <v>111200</v>
          </cell>
          <cell r="DG61" t="str">
            <v>ﾒｰｶ打ち合わせにより工程変更。型費変更未</v>
          </cell>
        </row>
        <row r="62">
          <cell r="B62" t="str">
            <v>KD02165-Y145</v>
          </cell>
          <cell r="C62" t="str">
            <v>00</v>
          </cell>
          <cell r="D62" t="str">
            <v>02</v>
          </cell>
          <cell r="E62" t="str">
            <v>L</v>
          </cell>
          <cell r="F62">
            <v>3</v>
          </cell>
          <cell r="G62">
            <v>3</v>
          </cell>
          <cell r="AK62">
            <v>0.85</v>
          </cell>
          <cell r="AL62">
            <v>0.54</v>
          </cell>
        </row>
        <row r="63">
          <cell r="B63" t="str">
            <v>KD02165-Y151</v>
          </cell>
          <cell r="C63" t="str">
            <v>00</v>
          </cell>
          <cell r="D63" t="str">
            <v>06</v>
          </cell>
          <cell r="E63" t="str">
            <v>P</v>
          </cell>
          <cell r="F63">
            <v>10</v>
          </cell>
          <cell r="G63">
            <v>14</v>
          </cell>
          <cell r="Q63">
            <v>1.63</v>
          </cell>
          <cell r="R63">
            <v>1.66</v>
          </cell>
          <cell r="W63">
            <v>0.5</v>
          </cell>
          <cell r="AY63" t="str">
            <v>総抜</v>
          </cell>
          <cell r="AZ63">
            <v>178266.67</v>
          </cell>
          <cell r="BA63" t="str">
            <v>1曲</v>
          </cell>
          <cell r="BB63">
            <v>146600</v>
          </cell>
          <cell r="BC63" t="str">
            <v>2曲</v>
          </cell>
          <cell r="BD63">
            <v>161600</v>
          </cell>
        </row>
        <row r="64">
          <cell r="B64" t="str">
            <v>KD02165-Y155</v>
          </cell>
          <cell r="C64" t="str">
            <v>00</v>
          </cell>
          <cell r="D64" t="str">
            <v>05</v>
          </cell>
          <cell r="E64" t="str">
            <v>P</v>
          </cell>
          <cell r="F64">
            <v>58</v>
          </cell>
          <cell r="G64">
            <v>92</v>
          </cell>
          <cell r="Q64">
            <v>0.88</v>
          </cell>
          <cell r="R64">
            <v>0.93</v>
          </cell>
          <cell r="W64">
            <v>0.5</v>
          </cell>
          <cell r="AY64" t="str">
            <v>総抜</v>
          </cell>
          <cell r="AZ64">
            <v>134100</v>
          </cell>
          <cell r="BA64" t="str">
            <v>1曲</v>
          </cell>
          <cell r="BB64">
            <v>133700</v>
          </cell>
          <cell r="BC64" t="str">
            <v>2曲</v>
          </cell>
          <cell r="BD64">
            <v>114500</v>
          </cell>
          <cell r="DG64" t="str">
            <v>SUS631-CSP 金型起工済の為型費は未</v>
          </cell>
        </row>
        <row r="65">
          <cell r="B65" t="str">
            <v>KD02165-Y161</v>
          </cell>
          <cell r="C65" t="str">
            <v>00</v>
          </cell>
          <cell r="D65" t="str">
            <v>07</v>
          </cell>
          <cell r="E65" t="str">
            <v>P</v>
          </cell>
          <cell r="F65">
            <v>21</v>
          </cell>
          <cell r="G65">
            <v>23</v>
          </cell>
          <cell r="Q65">
            <v>2</v>
          </cell>
          <cell r="R65">
            <v>2.0099999999999998</v>
          </cell>
          <cell r="W65">
            <v>1.6</v>
          </cell>
          <cell r="AY65" t="str">
            <v>総抜</v>
          </cell>
          <cell r="AZ65">
            <v>338466.67</v>
          </cell>
          <cell r="BA65" t="str">
            <v>1曲</v>
          </cell>
          <cell r="BB65">
            <v>259200</v>
          </cell>
          <cell r="BC65" t="str">
            <v>2曲</v>
          </cell>
          <cell r="BD65">
            <v>248100</v>
          </cell>
          <cell r="BE65" t="str">
            <v>3曲</v>
          </cell>
          <cell r="BF65">
            <v>170100</v>
          </cell>
          <cell r="BG65" t="str">
            <v>孔抜ﾀﾞﾎﾞ</v>
          </cell>
          <cell r="BH65">
            <v>249300</v>
          </cell>
          <cell r="DG65" t="str">
            <v>金型起工済の為型費は未</v>
          </cell>
        </row>
        <row r="66">
          <cell r="B66" t="str">
            <v>KD02165-Y164</v>
          </cell>
          <cell r="C66" t="str">
            <v>00</v>
          </cell>
          <cell r="D66" t="str">
            <v>03</v>
          </cell>
          <cell r="E66" t="str">
            <v>L</v>
          </cell>
          <cell r="F66">
            <v>3</v>
          </cell>
          <cell r="G66">
            <v>3</v>
          </cell>
          <cell r="AK66">
            <v>1.32</v>
          </cell>
          <cell r="AL66">
            <v>0.54</v>
          </cell>
        </row>
        <row r="67">
          <cell r="B67" t="str">
            <v>KD02165-Y165</v>
          </cell>
          <cell r="C67" t="str">
            <v>00</v>
          </cell>
          <cell r="D67" t="str">
            <v>03</v>
          </cell>
          <cell r="E67" t="str">
            <v>L</v>
          </cell>
          <cell r="F67">
            <v>4</v>
          </cell>
          <cell r="G67">
            <v>4</v>
          </cell>
          <cell r="AK67">
            <v>1.27</v>
          </cell>
          <cell r="AL67">
            <v>0.54</v>
          </cell>
        </row>
        <row r="68">
          <cell r="B68" t="str">
            <v>KD02165-Y166</v>
          </cell>
          <cell r="C68" t="str">
            <v>00</v>
          </cell>
          <cell r="D68" t="str">
            <v>04</v>
          </cell>
          <cell r="E68" t="str">
            <v>L</v>
          </cell>
          <cell r="F68">
            <v>4</v>
          </cell>
          <cell r="G68">
            <v>4</v>
          </cell>
          <cell r="AK68">
            <v>1.19</v>
          </cell>
          <cell r="AL68">
            <v>0.54</v>
          </cell>
        </row>
        <row r="69">
          <cell r="B69" t="str">
            <v>KD02165-Y172</v>
          </cell>
          <cell r="C69" t="str">
            <v>00</v>
          </cell>
          <cell r="D69" t="str">
            <v>04</v>
          </cell>
          <cell r="E69" t="str">
            <v>MO</v>
          </cell>
          <cell r="F69">
            <v>7</v>
          </cell>
          <cell r="G69">
            <v>7</v>
          </cell>
          <cell r="H69">
            <v>966</v>
          </cell>
          <cell r="AM69">
            <v>75</v>
          </cell>
          <cell r="AN69">
            <v>25</v>
          </cell>
          <cell r="AO69">
            <v>0.5</v>
          </cell>
          <cell r="AP69">
            <v>6</v>
          </cell>
          <cell r="AY69" t="str">
            <v>ﾓｰﾙﾄﾞ</v>
          </cell>
          <cell r="AZ69">
            <v>1100000</v>
          </cell>
          <cell r="DG69" t="str">
            <v>Y172.Y173共取り 金型起工済の為型費は未変更</v>
          </cell>
        </row>
        <row r="70">
          <cell r="B70" t="str">
            <v>KD02165-Y173</v>
          </cell>
          <cell r="C70" t="str">
            <v>00</v>
          </cell>
          <cell r="D70" t="str">
            <v>04</v>
          </cell>
          <cell r="E70" t="str">
            <v>MO</v>
          </cell>
          <cell r="F70">
            <v>3</v>
          </cell>
          <cell r="G70">
            <v>3</v>
          </cell>
          <cell r="H70">
            <v>426</v>
          </cell>
          <cell r="AM70">
            <v>75</v>
          </cell>
          <cell r="AN70">
            <v>25</v>
          </cell>
          <cell r="AO70">
            <v>0.5</v>
          </cell>
          <cell r="AP70">
            <v>6</v>
          </cell>
          <cell r="DG70" t="str">
            <v>Y172.Y173共取り</v>
          </cell>
        </row>
        <row r="71">
          <cell r="B71" t="str">
            <v>KD02165-Y175</v>
          </cell>
          <cell r="C71" t="str">
            <v>00</v>
          </cell>
          <cell r="D71" t="str">
            <v>04</v>
          </cell>
          <cell r="E71" t="str">
            <v>L</v>
          </cell>
          <cell r="F71">
            <v>10</v>
          </cell>
          <cell r="G71">
            <v>10</v>
          </cell>
          <cell r="AG71">
            <v>1</v>
          </cell>
          <cell r="AH71">
            <v>0.2</v>
          </cell>
          <cell r="AI71">
            <v>2.81</v>
          </cell>
          <cell r="AJ71">
            <v>1</v>
          </cell>
          <cell r="AK71">
            <v>1.54</v>
          </cell>
          <cell r="AL71">
            <v>0.54</v>
          </cell>
        </row>
        <row r="72">
          <cell r="B72" t="str">
            <v>KD02165-Y185</v>
          </cell>
          <cell r="C72" t="str">
            <v>00</v>
          </cell>
          <cell r="D72" t="str">
            <v>07</v>
          </cell>
          <cell r="E72" t="str">
            <v>P</v>
          </cell>
          <cell r="F72">
            <v>9</v>
          </cell>
          <cell r="G72">
            <v>9</v>
          </cell>
          <cell r="Q72">
            <v>5.39</v>
          </cell>
          <cell r="R72">
            <v>1.2</v>
          </cell>
          <cell r="W72">
            <v>2</v>
          </cell>
          <cell r="AS72">
            <v>2.78</v>
          </cell>
          <cell r="AT72">
            <v>1.04</v>
          </cell>
          <cell r="DG72" t="str">
            <v>量産手造り</v>
          </cell>
        </row>
        <row r="73">
          <cell r="B73" t="str">
            <v>KD02165-Y187</v>
          </cell>
          <cell r="C73" t="str">
            <v>00</v>
          </cell>
          <cell r="D73" t="str">
            <v>04</v>
          </cell>
          <cell r="E73" t="str">
            <v>P</v>
          </cell>
          <cell r="F73">
            <v>4</v>
          </cell>
          <cell r="G73">
            <v>4</v>
          </cell>
          <cell r="Q73">
            <v>1.08</v>
          </cell>
          <cell r="R73">
            <v>1.1599999999999999</v>
          </cell>
          <cell r="W73">
            <v>2</v>
          </cell>
          <cell r="AS73">
            <v>2.16</v>
          </cell>
          <cell r="AT73">
            <v>1.1100000000000001</v>
          </cell>
          <cell r="AU73">
            <v>1.05</v>
          </cell>
          <cell r="AV73">
            <v>0.5</v>
          </cell>
          <cell r="AY73" t="str">
            <v>総抜き</v>
          </cell>
          <cell r="AZ73">
            <v>178666.67</v>
          </cell>
          <cell r="BA73" t="str">
            <v>ﾀﾞﾎﾞ</v>
          </cell>
          <cell r="BB73">
            <v>91600</v>
          </cell>
          <cell r="BC73" t="str">
            <v>1曲げ</v>
          </cell>
          <cell r="BD73">
            <v>109400</v>
          </cell>
        </row>
        <row r="74">
          <cell r="B74" t="str">
            <v>KD02165-Y193</v>
          </cell>
          <cell r="C74" t="str">
            <v>00</v>
          </cell>
          <cell r="D74" t="str">
            <v>07</v>
          </cell>
          <cell r="E74" t="str">
            <v>P</v>
          </cell>
          <cell r="F74">
            <v>13</v>
          </cell>
          <cell r="G74">
            <v>16</v>
          </cell>
          <cell r="Q74">
            <v>0.85</v>
          </cell>
          <cell r="R74">
            <v>1.1000000000000001</v>
          </cell>
          <cell r="W74">
            <v>0.5</v>
          </cell>
          <cell r="AS74">
            <v>3.74</v>
          </cell>
          <cell r="AT74">
            <v>1.89</v>
          </cell>
          <cell r="AY74" t="str">
            <v>総抜</v>
          </cell>
          <cell r="AZ74">
            <v>218133.33</v>
          </cell>
          <cell r="BA74" t="str">
            <v>1曲</v>
          </cell>
          <cell r="BB74">
            <v>186800</v>
          </cell>
          <cell r="BC74" t="str">
            <v>2曲</v>
          </cell>
          <cell r="BD74">
            <v>171200</v>
          </cell>
          <cell r="DG74" t="str">
            <v>型起工済の為型費は未</v>
          </cell>
        </row>
        <row r="75">
          <cell r="B75" t="str">
            <v>KD02165-Y194</v>
          </cell>
          <cell r="C75" t="str">
            <v>00</v>
          </cell>
          <cell r="D75" t="str">
            <v>04</v>
          </cell>
          <cell r="E75" t="str">
            <v>P</v>
          </cell>
          <cell r="F75">
            <v>13</v>
          </cell>
          <cell r="G75">
            <v>16</v>
          </cell>
          <cell r="Q75">
            <v>0.71</v>
          </cell>
          <cell r="R75">
            <v>0.93</v>
          </cell>
          <cell r="W75">
            <v>0.5</v>
          </cell>
          <cell r="AS75">
            <v>2.78</v>
          </cell>
          <cell r="AT75">
            <v>1.69</v>
          </cell>
          <cell r="AY75" t="str">
            <v>総抜</v>
          </cell>
          <cell r="AZ75">
            <v>138566.67000000001</v>
          </cell>
          <cell r="BA75" t="str">
            <v>1曲</v>
          </cell>
          <cell r="BB75">
            <v>158300</v>
          </cell>
          <cell r="BC75" t="str">
            <v>2曲</v>
          </cell>
          <cell r="BD75">
            <v>183800</v>
          </cell>
        </row>
        <row r="76">
          <cell r="B76" t="str">
            <v>KD02165-Y201</v>
          </cell>
          <cell r="C76" t="str">
            <v>00</v>
          </cell>
          <cell r="D76" t="str">
            <v>03</v>
          </cell>
          <cell r="E76" t="str">
            <v>P</v>
          </cell>
          <cell r="F76">
            <v>5</v>
          </cell>
          <cell r="G76">
            <v>7</v>
          </cell>
          <cell r="Q76">
            <v>0.98</v>
          </cell>
          <cell r="R76">
            <v>1.08</v>
          </cell>
          <cell r="W76">
            <v>1.6</v>
          </cell>
          <cell r="AS76">
            <v>1.62</v>
          </cell>
          <cell r="AT76">
            <v>0.79</v>
          </cell>
          <cell r="AU76">
            <v>1.1100000000000001</v>
          </cell>
          <cell r="AV76">
            <v>0.5</v>
          </cell>
          <cell r="AY76" t="str">
            <v>総抜き</v>
          </cell>
          <cell r="AZ76">
            <v>174500</v>
          </cell>
          <cell r="BA76" t="str">
            <v>1曲げ</v>
          </cell>
          <cell r="BB76">
            <v>125800</v>
          </cell>
          <cell r="BC76" t="str">
            <v>2曲げ</v>
          </cell>
          <cell r="BD76">
            <v>125800</v>
          </cell>
        </row>
        <row r="77">
          <cell r="B77" t="str">
            <v>KD02165-Y202</v>
          </cell>
          <cell r="C77" t="str">
            <v>00</v>
          </cell>
          <cell r="D77" t="str">
            <v>03</v>
          </cell>
          <cell r="E77" t="str">
            <v>P</v>
          </cell>
          <cell r="F77">
            <v>1</v>
          </cell>
          <cell r="G77">
            <v>2</v>
          </cell>
          <cell r="Q77">
            <v>0.67</v>
          </cell>
          <cell r="R77">
            <v>1.08</v>
          </cell>
          <cell r="W77">
            <v>1.6</v>
          </cell>
          <cell r="AS77">
            <v>1.52</v>
          </cell>
          <cell r="AT77">
            <v>1.1100000000000001</v>
          </cell>
          <cell r="AY77" t="str">
            <v>総抜き</v>
          </cell>
          <cell r="AZ77">
            <v>113100</v>
          </cell>
          <cell r="BA77" t="str">
            <v>1曲げ</v>
          </cell>
          <cell r="BB77">
            <v>83800</v>
          </cell>
          <cell r="BC77" t="str">
            <v>2曲げ</v>
          </cell>
          <cell r="BD77">
            <v>83800</v>
          </cell>
          <cell r="DG77" t="str">
            <v>金型起工済の為型費は未</v>
          </cell>
        </row>
        <row r="78">
          <cell r="B78" t="str">
            <v>KD02165-Y204</v>
          </cell>
          <cell r="C78" t="str">
            <v>00</v>
          </cell>
          <cell r="D78" t="str">
            <v>05</v>
          </cell>
          <cell r="E78" t="str">
            <v>P</v>
          </cell>
          <cell r="F78">
            <v>64</v>
          </cell>
          <cell r="G78">
            <v>85</v>
          </cell>
          <cell r="S78">
            <v>1.61</v>
          </cell>
          <cell r="T78">
            <v>2.08</v>
          </cell>
          <cell r="W78">
            <v>1</v>
          </cell>
          <cell r="AY78" t="str">
            <v>総抜</v>
          </cell>
          <cell r="AZ78">
            <v>1222189.33</v>
          </cell>
          <cell r="BA78" t="str">
            <v>孔抜</v>
          </cell>
          <cell r="BB78">
            <v>1000200</v>
          </cell>
          <cell r="BC78" t="str">
            <v>1曲</v>
          </cell>
          <cell r="BD78">
            <v>401300</v>
          </cell>
          <cell r="BE78" t="str">
            <v>4曲</v>
          </cell>
          <cell r="BF78">
            <v>381200</v>
          </cell>
          <cell r="DG78" t="str">
            <v>04版）型改造（金型起工済みの為、型費は未）</v>
          </cell>
        </row>
        <row r="79">
          <cell r="B79" t="str">
            <v>KD02165-Y205</v>
          </cell>
          <cell r="C79" t="str">
            <v>00</v>
          </cell>
          <cell r="D79" t="str">
            <v>09</v>
          </cell>
          <cell r="E79" t="str">
            <v>P</v>
          </cell>
          <cell r="F79">
            <v>80</v>
          </cell>
          <cell r="G79">
            <v>106</v>
          </cell>
          <cell r="S79">
            <v>5.41</v>
          </cell>
          <cell r="T79">
            <v>3.23</v>
          </cell>
          <cell r="W79">
            <v>1</v>
          </cell>
          <cell r="AY79" t="str">
            <v>総抜</v>
          </cell>
          <cell r="AZ79">
            <v>765366.67</v>
          </cell>
          <cell r="BA79" t="str">
            <v>1曲</v>
          </cell>
          <cell r="BB79">
            <v>467700</v>
          </cell>
          <cell r="BC79" t="str">
            <v>2曲</v>
          </cell>
          <cell r="BD79">
            <v>436500</v>
          </cell>
          <cell r="DG79" t="str">
            <v>金型起工済みの為、型費は未</v>
          </cell>
        </row>
        <row r="80">
          <cell r="B80" t="str">
            <v>KD02165-Y206</v>
          </cell>
          <cell r="C80" t="str">
            <v>00</v>
          </cell>
          <cell r="D80" t="str">
            <v>04</v>
          </cell>
          <cell r="E80" t="str">
            <v>P</v>
          </cell>
          <cell r="F80">
            <v>2</v>
          </cell>
          <cell r="G80">
            <v>2</v>
          </cell>
          <cell r="Q80">
            <v>0.64</v>
          </cell>
          <cell r="R80">
            <v>0.49</v>
          </cell>
          <cell r="W80">
            <v>1</v>
          </cell>
          <cell r="AS80">
            <v>0.91</v>
          </cell>
          <cell r="AT80">
            <v>0.32</v>
          </cell>
          <cell r="AU80">
            <v>0.3</v>
          </cell>
          <cell r="AV80">
            <v>0.5</v>
          </cell>
          <cell r="AY80" t="str">
            <v>総抜</v>
          </cell>
          <cell r="AZ80">
            <v>103333.33</v>
          </cell>
          <cell r="DG80" t="str">
            <v>金型起工済の為型費は未</v>
          </cell>
        </row>
        <row r="81">
          <cell r="B81" t="str">
            <v>KD02165-Y208</v>
          </cell>
          <cell r="C81" t="str">
            <v>00</v>
          </cell>
          <cell r="D81" t="str">
            <v>02</v>
          </cell>
          <cell r="E81" t="str">
            <v>P</v>
          </cell>
          <cell r="F81">
            <v>6</v>
          </cell>
          <cell r="G81">
            <v>8</v>
          </cell>
          <cell r="Q81">
            <v>0.98</v>
          </cell>
          <cell r="R81">
            <v>1.08</v>
          </cell>
          <cell r="W81">
            <v>1.6</v>
          </cell>
          <cell r="AS81">
            <v>3.1</v>
          </cell>
          <cell r="AT81">
            <v>1.73</v>
          </cell>
          <cell r="AY81" t="str">
            <v>総抜き</v>
          </cell>
          <cell r="AZ81">
            <v>176766.67</v>
          </cell>
          <cell r="BA81" t="str">
            <v>1曲げ</v>
          </cell>
          <cell r="BB81">
            <v>146700</v>
          </cell>
          <cell r="BC81" t="str">
            <v>2曲げ</v>
          </cell>
          <cell r="BD81">
            <v>125800</v>
          </cell>
        </row>
        <row r="82">
          <cell r="B82" t="str">
            <v>KD02165-Y209</v>
          </cell>
          <cell r="C82" t="str">
            <v>00</v>
          </cell>
          <cell r="D82" t="str">
            <v>03</v>
          </cell>
          <cell r="E82" t="str">
            <v>P</v>
          </cell>
          <cell r="F82">
            <v>2</v>
          </cell>
          <cell r="G82">
            <v>3</v>
          </cell>
          <cell r="Q82">
            <v>0.67</v>
          </cell>
          <cell r="R82">
            <v>1.08</v>
          </cell>
          <cell r="W82">
            <v>1.6</v>
          </cell>
          <cell r="AY82" t="str">
            <v>総抜</v>
          </cell>
          <cell r="AZ82">
            <v>122500</v>
          </cell>
          <cell r="BA82" t="str">
            <v>1曲</v>
          </cell>
          <cell r="BB82">
            <v>83800</v>
          </cell>
          <cell r="BC82" t="str">
            <v>2曲</v>
          </cell>
          <cell r="BD82">
            <v>83800</v>
          </cell>
        </row>
        <row r="83">
          <cell r="B83" t="str">
            <v>KD02165-Y220</v>
          </cell>
          <cell r="C83" t="str">
            <v>00</v>
          </cell>
          <cell r="D83" t="str">
            <v>04</v>
          </cell>
          <cell r="E83" t="str">
            <v>P</v>
          </cell>
          <cell r="F83">
            <v>5</v>
          </cell>
          <cell r="G83">
            <v>7</v>
          </cell>
          <cell r="Q83">
            <v>1.08</v>
          </cell>
          <cell r="R83">
            <v>1.36</v>
          </cell>
          <cell r="W83">
            <v>2</v>
          </cell>
          <cell r="AY83" t="str">
            <v>総抜</v>
          </cell>
          <cell r="AZ83">
            <v>142300</v>
          </cell>
          <cell r="BA83" t="str">
            <v>1曲</v>
          </cell>
          <cell r="BB83">
            <v>106500</v>
          </cell>
          <cell r="BC83" t="str">
            <v>2曲</v>
          </cell>
          <cell r="BD83">
            <v>101400</v>
          </cell>
          <cell r="DG83" t="str">
            <v>カシメ後曲げ。金型起工済みの為、型費は未</v>
          </cell>
        </row>
        <row r="84">
          <cell r="B84" t="str">
            <v>KD02165-Y221</v>
          </cell>
          <cell r="C84" t="str">
            <v>00</v>
          </cell>
          <cell r="D84" t="str">
            <v>03</v>
          </cell>
          <cell r="E84" t="str">
            <v>L</v>
          </cell>
          <cell r="F84">
            <v>14</v>
          </cell>
          <cell r="G84">
            <v>14</v>
          </cell>
          <cell r="AK84">
            <v>1.33</v>
          </cell>
          <cell r="AL84">
            <v>0.54</v>
          </cell>
        </row>
        <row r="85">
          <cell r="B85" t="str">
            <v>KD02165-Y226</v>
          </cell>
          <cell r="C85" t="str">
            <v>00</v>
          </cell>
          <cell r="D85" t="str">
            <v>04</v>
          </cell>
          <cell r="E85" t="str">
            <v>P</v>
          </cell>
          <cell r="F85">
            <v>20</v>
          </cell>
          <cell r="G85">
            <v>24</v>
          </cell>
          <cell r="Q85">
            <v>1.78</v>
          </cell>
          <cell r="R85">
            <v>1.69</v>
          </cell>
          <cell r="W85">
            <v>1</v>
          </cell>
          <cell r="AY85" t="str">
            <v>総抜</v>
          </cell>
          <cell r="AZ85">
            <v>204466.67</v>
          </cell>
          <cell r="BA85" t="str">
            <v>1曲</v>
          </cell>
          <cell r="BB85">
            <v>270300</v>
          </cell>
          <cell r="BC85" t="str">
            <v>2曲</v>
          </cell>
          <cell r="BD85">
            <v>313800</v>
          </cell>
          <cell r="DG85" t="str">
            <v>金型起工済の為型費は未</v>
          </cell>
        </row>
        <row r="86">
          <cell r="B86" t="str">
            <v>KD02165-Y230</v>
          </cell>
          <cell r="C86" t="str">
            <v>00</v>
          </cell>
          <cell r="D86" t="str">
            <v>03</v>
          </cell>
          <cell r="E86" t="str">
            <v>P</v>
          </cell>
          <cell r="F86">
            <v>16</v>
          </cell>
          <cell r="G86">
            <v>21</v>
          </cell>
          <cell r="Q86">
            <v>1.85</v>
          </cell>
          <cell r="R86">
            <v>1.76</v>
          </cell>
          <cell r="W86">
            <v>0.5</v>
          </cell>
          <cell r="AS86">
            <v>3.7</v>
          </cell>
          <cell r="AT86">
            <v>2.14</v>
          </cell>
          <cell r="AY86" t="str">
            <v>総抜</v>
          </cell>
          <cell r="AZ86">
            <v>236033.33</v>
          </cell>
          <cell r="BA86" t="str">
            <v>1曲</v>
          </cell>
          <cell r="BB86">
            <v>203500</v>
          </cell>
          <cell r="BC86" t="str">
            <v>2曲</v>
          </cell>
          <cell r="BD86">
            <v>220600</v>
          </cell>
          <cell r="DG86" t="str">
            <v>金型起工済の為型費は未</v>
          </cell>
        </row>
        <row r="87">
          <cell r="B87" t="str">
            <v>KD02165-Y231</v>
          </cell>
          <cell r="C87" t="str">
            <v>00</v>
          </cell>
          <cell r="D87" t="str">
            <v>03</v>
          </cell>
          <cell r="E87" t="str">
            <v>P</v>
          </cell>
          <cell r="F87">
            <v>27</v>
          </cell>
          <cell r="G87">
            <v>34</v>
          </cell>
          <cell r="Q87">
            <v>1.88</v>
          </cell>
          <cell r="R87">
            <v>1.76</v>
          </cell>
          <cell r="W87">
            <v>0.5</v>
          </cell>
          <cell r="AS87">
            <v>4.0199999999999996</v>
          </cell>
          <cell r="AT87">
            <v>2.5499999999999998</v>
          </cell>
          <cell r="AU87">
            <v>1.53</v>
          </cell>
          <cell r="AV87">
            <v>0.5</v>
          </cell>
          <cell r="AY87" t="str">
            <v>総抜</v>
          </cell>
          <cell r="AZ87">
            <v>245766.67</v>
          </cell>
          <cell r="BA87" t="str">
            <v>1曲</v>
          </cell>
          <cell r="BB87">
            <v>268300</v>
          </cell>
          <cell r="BC87" t="str">
            <v>2曲</v>
          </cell>
          <cell r="BD87">
            <v>248200</v>
          </cell>
          <cell r="DG87" t="str">
            <v>金型起工済の為型費は未</v>
          </cell>
        </row>
        <row r="88">
          <cell r="B88" t="str">
            <v>KD02165-Y235</v>
          </cell>
          <cell r="C88" t="str">
            <v>00</v>
          </cell>
          <cell r="D88" t="str">
            <v>04</v>
          </cell>
          <cell r="E88" t="str">
            <v>P</v>
          </cell>
          <cell r="F88">
            <v>16</v>
          </cell>
          <cell r="G88">
            <v>20</v>
          </cell>
          <cell r="Q88">
            <v>1.36</v>
          </cell>
          <cell r="R88">
            <v>1.1200000000000001</v>
          </cell>
          <cell r="W88">
            <v>1</v>
          </cell>
          <cell r="AS88">
            <v>2.48</v>
          </cell>
          <cell r="AT88">
            <v>1</v>
          </cell>
          <cell r="AU88">
            <v>1.55</v>
          </cell>
          <cell r="AV88">
            <v>0.5</v>
          </cell>
          <cell r="AY88" t="str">
            <v>総抜</v>
          </cell>
          <cell r="AZ88">
            <v>253833.33</v>
          </cell>
          <cell r="BA88" t="str">
            <v>1曲</v>
          </cell>
          <cell r="BB88">
            <v>200800</v>
          </cell>
          <cell r="BC88" t="str">
            <v>2曲</v>
          </cell>
          <cell r="BD88">
            <v>221500</v>
          </cell>
          <cell r="DG88" t="str">
            <v>金型起工済の為型費は未</v>
          </cell>
        </row>
        <row r="89">
          <cell r="B89" t="str">
            <v>KD02165-Y255</v>
          </cell>
          <cell r="C89" t="str">
            <v>00</v>
          </cell>
          <cell r="D89" t="str">
            <v>02</v>
          </cell>
          <cell r="E89" t="str">
            <v>MO</v>
          </cell>
          <cell r="F89">
            <v>4</v>
          </cell>
          <cell r="G89">
            <v>4</v>
          </cell>
          <cell r="H89">
            <v>482</v>
          </cell>
          <cell r="AM89">
            <v>50</v>
          </cell>
          <cell r="AN89">
            <v>30</v>
          </cell>
          <cell r="AO89">
            <v>0.8</v>
          </cell>
          <cell r="AP89">
            <v>6</v>
          </cell>
          <cell r="AY89" t="str">
            <v>ﾓｰﾙﾄﾞ</v>
          </cell>
          <cell r="AZ89">
            <v>600000</v>
          </cell>
          <cell r="DG89" t="str">
            <v>ﾓｰﾙﾄﾞ型500千冷やし治具100千</v>
          </cell>
        </row>
        <row r="90">
          <cell r="B90" t="str">
            <v>KD02165-Y256</v>
          </cell>
          <cell r="C90" t="str">
            <v>00</v>
          </cell>
          <cell r="D90" t="str">
            <v>01</v>
          </cell>
          <cell r="E90" t="str">
            <v>MO</v>
          </cell>
          <cell r="F90">
            <v>4</v>
          </cell>
          <cell r="G90">
            <v>4</v>
          </cell>
          <cell r="H90">
            <v>482</v>
          </cell>
          <cell r="AM90">
            <v>50</v>
          </cell>
          <cell r="AN90">
            <v>30</v>
          </cell>
          <cell r="AO90">
            <v>0.8</v>
          </cell>
          <cell r="AP90">
            <v>6</v>
          </cell>
          <cell r="AY90" t="str">
            <v>ﾓｰﾙﾄﾞ</v>
          </cell>
          <cell r="AZ90">
            <v>600000</v>
          </cell>
          <cell r="DG90" t="str">
            <v>Y255と金型共通（色違い）ﾓｰﾙﾄﾞ型500千冷やし治具100千</v>
          </cell>
        </row>
        <row r="91">
          <cell r="B91" t="str">
            <v>KD02165-Y260</v>
          </cell>
          <cell r="C91" t="str">
            <v>00</v>
          </cell>
          <cell r="D91" t="str">
            <v>02</v>
          </cell>
          <cell r="E91" t="str">
            <v>P</v>
          </cell>
          <cell r="F91">
            <v>3</v>
          </cell>
          <cell r="G91">
            <v>3</v>
          </cell>
          <cell r="Q91">
            <v>1.86</v>
          </cell>
          <cell r="R91">
            <v>1.19</v>
          </cell>
          <cell r="W91">
            <v>1.6</v>
          </cell>
          <cell r="DG91" t="str">
            <v>量産手造り</v>
          </cell>
        </row>
        <row r="92">
          <cell r="B92" t="str">
            <v>KD02165-Y301</v>
          </cell>
          <cell r="C92" t="str">
            <v>00</v>
          </cell>
          <cell r="D92" t="str">
            <v>08</v>
          </cell>
          <cell r="E92" t="str">
            <v>P</v>
          </cell>
          <cell r="F92">
            <v>376</v>
          </cell>
          <cell r="G92">
            <v>751</v>
          </cell>
          <cell r="S92">
            <v>33.26</v>
          </cell>
          <cell r="T92">
            <v>6.18</v>
          </cell>
          <cell r="W92">
            <v>2</v>
          </cell>
          <cell r="AY92" t="str">
            <v>総抜</v>
          </cell>
          <cell r="AZ92">
            <v>1987028.83</v>
          </cell>
          <cell r="BA92" t="str">
            <v>孔抜</v>
          </cell>
          <cell r="BB92">
            <v>1986991.5</v>
          </cell>
          <cell r="BC92" t="str">
            <v>ﾊﾞｰﾘﾝｸﾞ</v>
          </cell>
          <cell r="BD92">
            <v>928495.5</v>
          </cell>
          <cell r="BE92" t="str">
            <v>1曲</v>
          </cell>
          <cell r="BF92">
            <v>1341749.5</v>
          </cell>
          <cell r="DG92" t="str">
            <v>金型起工済みの為、型費は未</v>
          </cell>
        </row>
        <row r="93">
          <cell r="B93" t="str">
            <v>KD02165-Y303</v>
          </cell>
          <cell r="C93" t="str">
            <v>00</v>
          </cell>
          <cell r="D93" t="str">
            <v>06</v>
          </cell>
          <cell r="E93" t="str">
            <v>P</v>
          </cell>
          <cell r="F93">
            <v>188</v>
          </cell>
          <cell r="G93">
            <v>251</v>
          </cell>
          <cell r="S93">
            <v>18.02</v>
          </cell>
          <cell r="T93">
            <v>6.09</v>
          </cell>
          <cell r="W93">
            <v>2</v>
          </cell>
          <cell r="AY93" t="str">
            <v>総抜</v>
          </cell>
          <cell r="AZ93">
            <v>1271445.5</v>
          </cell>
          <cell r="BA93" t="str">
            <v>ﾊﾞｰﾘﾝｸﾞ</v>
          </cell>
          <cell r="BB93">
            <v>692077.5</v>
          </cell>
          <cell r="BC93" t="str">
            <v>1曲</v>
          </cell>
          <cell r="BD93">
            <v>408705</v>
          </cell>
          <cell r="BE93" t="str">
            <v>2曲</v>
          </cell>
          <cell r="BF93">
            <v>408705</v>
          </cell>
          <cell r="BG93" t="str">
            <v>3曲</v>
          </cell>
          <cell r="BH93">
            <v>374390</v>
          </cell>
        </row>
        <row r="94">
          <cell r="B94" t="str">
            <v>KD02165-Y305</v>
          </cell>
          <cell r="C94" t="str">
            <v>00</v>
          </cell>
          <cell r="D94" t="str">
            <v>03</v>
          </cell>
          <cell r="E94" t="str">
            <v>P</v>
          </cell>
          <cell r="F94">
            <v>188</v>
          </cell>
          <cell r="G94">
            <v>251</v>
          </cell>
          <cell r="S94">
            <v>14.41</v>
          </cell>
          <cell r="T94">
            <v>2.0299999999999998</v>
          </cell>
          <cell r="W94">
            <v>2</v>
          </cell>
          <cell r="AY94" t="str">
            <v>総抜</v>
          </cell>
          <cell r="AZ94">
            <v>1193421.33</v>
          </cell>
          <cell r="BA94" t="str">
            <v>ﾊﾞｰﾘﾝｸﾞ</v>
          </cell>
          <cell r="BB94">
            <v>501988</v>
          </cell>
        </row>
        <row r="95">
          <cell r="B95" t="str">
            <v>KD02165-Y307</v>
          </cell>
          <cell r="C95" t="str">
            <v>00</v>
          </cell>
          <cell r="D95" t="str">
            <v>06</v>
          </cell>
          <cell r="E95" t="str">
            <v>P</v>
          </cell>
          <cell r="F95">
            <v>188</v>
          </cell>
          <cell r="G95">
            <v>188</v>
          </cell>
          <cell r="S95">
            <v>3.8</v>
          </cell>
          <cell r="T95">
            <v>2.89</v>
          </cell>
          <cell r="W95">
            <v>2</v>
          </cell>
          <cell r="AY95" t="str">
            <v>総抜</v>
          </cell>
          <cell r="AZ95">
            <v>460566.67</v>
          </cell>
          <cell r="BA95" t="str">
            <v>ﾘﾌﾞ整形</v>
          </cell>
          <cell r="BB95">
            <v>474820</v>
          </cell>
          <cell r="BC95" t="str">
            <v>1曲</v>
          </cell>
          <cell r="BD95">
            <v>346400</v>
          </cell>
          <cell r="BE95" t="str">
            <v>ﾂﾌﾞｼ</v>
          </cell>
          <cell r="BF95">
            <v>398700</v>
          </cell>
        </row>
        <row r="96">
          <cell r="B96" t="str">
            <v>KD02165-Y401</v>
          </cell>
          <cell r="C96" t="str">
            <v>00</v>
          </cell>
          <cell r="D96" t="str">
            <v>01</v>
          </cell>
          <cell r="E96" t="str">
            <v>P</v>
          </cell>
          <cell r="F96">
            <v>931</v>
          </cell>
          <cell r="G96">
            <v>931</v>
          </cell>
          <cell r="S96">
            <v>49.85</v>
          </cell>
          <cell r="T96">
            <v>8.2799999999999994</v>
          </cell>
          <cell r="W96">
            <v>2</v>
          </cell>
          <cell r="AY96" t="str">
            <v>総抜</v>
          </cell>
          <cell r="AZ96">
            <v>1523014.4</v>
          </cell>
          <cell r="BA96" t="str">
            <v>孔ﾊﾞｰﾘﾝｸﾞ1</v>
          </cell>
          <cell r="BB96">
            <v>2547200.7999999998</v>
          </cell>
          <cell r="BC96" t="str">
            <v>孔ﾊﾞｰﾘﾝｸﾞ2</v>
          </cell>
          <cell r="BD96">
            <v>2823990.8</v>
          </cell>
          <cell r="BE96" t="str">
            <v>1曲</v>
          </cell>
          <cell r="BF96">
            <v>1488577.2</v>
          </cell>
          <cell r="BG96" t="str">
            <v>2曲</v>
          </cell>
          <cell r="BH96">
            <v>757677.2</v>
          </cell>
          <cell r="BI96" t="str">
            <v>3曲</v>
          </cell>
          <cell r="BJ96">
            <v>757677.2</v>
          </cell>
          <cell r="BK96" t="str">
            <v>4曲</v>
          </cell>
          <cell r="BL96">
            <v>757677.2</v>
          </cell>
          <cell r="BM96" t="str">
            <v>5曲</v>
          </cell>
          <cell r="BN96">
            <v>900421.6</v>
          </cell>
          <cell r="BO96" t="str">
            <v>6曲</v>
          </cell>
          <cell r="BP96">
            <v>809532.8</v>
          </cell>
          <cell r="BQ96" t="str">
            <v>7曲</v>
          </cell>
          <cell r="BR96">
            <v>809532.8</v>
          </cell>
          <cell r="DG96" t="str">
            <v>ランクＡ</v>
          </cell>
        </row>
        <row r="97">
          <cell r="B97" t="str">
            <v>KD02165-Y403</v>
          </cell>
          <cell r="C97" t="str">
            <v>00</v>
          </cell>
          <cell r="D97" t="str">
            <v>01</v>
          </cell>
          <cell r="E97" t="str">
            <v>P</v>
          </cell>
          <cell r="F97">
            <v>233</v>
          </cell>
          <cell r="G97">
            <v>233</v>
          </cell>
          <cell r="I97" t="str">
            <v>外観Ｂ</v>
          </cell>
          <cell r="J97">
            <v>150</v>
          </cell>
          <cell r="S97">
            <v>21.42</v>
          </cell>
          <cell r="T97">
            <v>4.93</v>
          </cell>
          <cell r="W97">
            <v>2</v>
          </cell>
          <cell r="AY97" t="str">
            <v>総抜</v>
          </cell>
          <cell r="AZ97">
            <v>860560.5</v>
          </cell>
          <cell r="BA97" t="str">
            <v>孔抜</v>
          </cell>
          <cell r="BB97">
            <v>1179600.5</v>
          </cell>
          <cell r="BC97" t="str">
            <v>ﾊﾞｰﾘﾝｸﾞ</v>
          </cell>
          <cell r="BD97">
            <v>727600.5</v>
          </cell>
          <cell r="BE97" t="str">
            <v>1曲</v>
          </cell>
          <cell r="BF97">
            <v>598694.5</v>
          </cell>
          <cell r="BG97" t="str">
            <v>2曲</v>
          </cell>
          <cell r="BH97">
            <v>598694.5</v>
          </cell>
          <cell r="BI97" t="str">
            <v>3曲</v>
          </cell>
          <cell r="BJ97">
            <v>598694.5</v>
          </cell>
          <cell r="DG97" t="str">
            <v>ランクＡ、外観Ｂ追加</v>
          </cell>
        </row>
        <row r="98">
          <cell r="B98" t="str">
            <v>KD02165-Y405</v>
          </cell>
          <cell r="C98" t="str">
            <v>00</v>
          </cell>
          <cell r="D98" t="str">
            <v>01</v>
          </cell>
          <cell r="E98" t="str">
            <v>P</v>
          </cell>
          <cell r="F98">
            <v>233</v>
          </cell>
          <cell r="G98">
            <v>311</v>
          </cell>
          <cell r="S98">
            <v>19.170000000000002</v>
          </cell>
          <cell r="T98">
            <v>2.0699999999999998</v>
          </cell>
          <cell r="W98">
            <v>2</v>
          </cell>
          <cell r="AY98" t="str">
            <v>総抜</v>
          </cell>
          <cell r="AZ98">
            <v>815575.5</v>
          </cell>
          <cell r="BA98" t="str">
            <v>孔ﾊﾞｰﾘﾝｸﾞ</v>
          </cell>
          <cell r="BB98">
            <v>1187208.5</v>
          </cell>
          <cell r="DG98" t="str">
            <v>ランクＡ</v>
          </cell>
        </row>
        <row r="99">
          <cell r="B99" t="str">
            <v>KD02165-Y407</v>
          </cell>
          <cell r="C99" t="str">
            <v>00</v>
          </cell>
          <cell r="D99" t="str">
            <v>01</v>
          </cell>
          <cell r="E99" t="str">
            <v>P</v>
          </cell>
          <cell r="F99">
            <v>399</v>
          </cell>
          <cell r="G99">
            <v>399</v>
          </cell>
          <cell r="S99">
            <v>12.24</v>
          </cell>
          <cell r="T99">
            <v>5.25</v>
          </cell>
          <cell r="W99">
            <v>2</v>
          </cell>
          <cell r="AY99" t="str">
            <v>総抜</v>
          </cell>
          <cell r="AZ99">
            <v>651985.80000000005</v>
          </cell>
          <cell r="BA99" t="str">
            <v>絞り1</v>
          </cell>
          <cell r="BB99">
            <v>670252.80000000005</v>
          </cell>
          <cell r="BC99" t="str">
            <v>絞り2</v>
          </cell>
          <cell r="BD99">
            <v>670252.80000000005</v>
          </cell>
          <cell r="BE99" t="str">
            <v>1曲</v>
          </cell>
          <cell r="BF99">
            <v>575699.19999999995</v>
          </cell>
          <cell r="BG99" t="str">
            <v>2曲</v>
          </cell>
          <cell r="BH99">
            <v>575699.19999999995</v>
          </cell>
          <cell r="BI99" t="str">
            <v>3曲</v>
          </cell>
          <cell r="BJ99">
            <v>575699.19999999995</v>
          </cell>
          <cell r="BK99" t="str">
            <v>4曲</v>
          </cell>
          <cell r="BL99">
            <v>713699.2</v>
          </cell>
          <cell r="BM99" t="str">
            <v>？？？</v>
          </cell>
          <cell r="BN99">
            <v>60000</v>
          </cell>
          <cell r="DG99" t="str">
            <v>ランクＡ、検査治具30千×2ヶ</v>
          </cell>
        </row>
        <row r="100">
          <cell r="B100" t="str">
            <v>KD02165-Y411</v>
          </cell>
          <cell r="C100" t="str">
            <v>00</v>
          </cell>
          <cell r="D100" t="str">
            <v>01</v>
          </cell>
          <cell r="E100" t="str">
            <v>P</v>
          </cell>
          <cell r="F100">
            <v>466</v>
          </cell>
          <cell r="G100">
            <v>466</v>
          </cell>
          <cell r="I100" t="str">
            <v>外観Ｂ</v>
          </cell>
          <cell r="J100">
            <v>100</v>
          </cell>
          <cell r="S100">
            <v>22.57</v>
          </cell>
          <cell r="T100">
            <v>9.14</v>
          </cell>
          <cell r="W100">
            <v>2</v>
          </cell>
          <cell r="AY100" t="str">
            <v>総抜</v>
          </cell>
          <cell r="AZ100">
            <v>727708.5</v>
          </cell>
          <cell r="BA100" t="str">
            <v>絞り1</v>
          </cell>
          <cell r="BB100">
            <v>711275.5</v>
          </cell>
          <cell r="BC100" t="str">
            <v>絞り2</v>
          </cell>
          <cell r="BD100">
            <v>654405.5</v>
          </cell>
          <cell r="BE100" t="str">
            <v>孔抜</v>
          </cell>
          <cell r="BF100">
            <v>794557.5</v>
          </cell>
          <cell r="BG100" t="str">
            <v>ﾊﾞｰﾘﾝｸﾞ</v>
          </cell>
          <cell r="BH100">
            <v>688475.5</v>
          </cell>
          <cell r="BI100" t="str">
            <v>1曲</v>
          </cell>
          <cell r="BJ100">
            <v>563569.5</v>
          </cell>
          <cell r="BK100" t="str">
            <v>2曲</v>
          </cell>
          <cell r="BL100">
            <v>555469.5</v>
          </cell>
          <cell r="BM100" t="str">
            <v>3曲</v>
          </cell>
          <cell r="BN100">
            <v>555469.5</v>
          </cell>
          <cell r="BO100" t="str">
            <v>4曲</v>
          </cell>
          <cell r="BP100">
            <v>555469.5</v>
          </cell>
          <cell r="BQ100" t="str">
            <v>5曲</v>
          </cell>
          <cell r="BR100">
            <v>579121</v>
          </cell>
          <cell r="BS100" t="str">
            <v>6曲</v>
          </cell>
          <cell r="BT100">
            <v>533018</v>
          </cell>
          <cell r="BU100" t="str">
            <v>7曲</v>
          </cell>
          <cell r="BV100">
            <v>533018</v>
          </cell>
          <cell r="BW100" t="str">
            <v>？？？</v>
          </cell>
          <cell r="BX100">
            <v>60000</v>
          </cell>
          <cell r="DG100" t="str">
            <v>外観Ｂ、ランクＡ、検査治具30千×2ヶ</v>
          </cell>
        </row>
        <row r="101">
          <cell r="B101" t="str">
            <v>KD02165-Y412</v>
          </cell>
          <cell r="C101" t="str">
            <v>00</v>
          </cell>
          <cell r="D101" t="str">
            <v>01</v>
          </cell>
          <cell r="E101" t="str">
            <v>P</v>
          </cell>
          <cell r="F101">
            <v>466</v>
          </cell>
          <cell r="G101">
            <v>466</v>
          </cell>
          <cell r="I101" t="str">
            <v>外観Ｂ</v>
          </cell>
          <cell r="J101">
            <v>100</v>
          </cell>
          <cell r="S101">
            <v>23.12</v>
          </cell>
          <cell r="T101">
            <v>9.84</v>
          </cell>
          <cell r="W101">
            <v>2</v>
          </cell>
          <cell r="AY101" t="str">
            <v>総抜</v>
          </cell>
          <cell r="AZ101">
            <v>727708.5</v>
          </cell>
          <cell r="BA101" t="str">
            <v>絞り1</v>
          </cell>
          <cell r="BB101">
            <v>711275.5</v>
          </cell>
          <cell r="BC101" t="str">
            <v>絞り2</v>
          </cell>
          <cell r="BD101">
            <v>654405.5</v>
          </cell>
          <cell r="BE101" t="str">
            <v>孔抜</v>
          </cell>
          <cell r="BF101">
            <v>802557.5</v>
          </cell>
          <cell r="BG101" t="str">
            <v>ﾊﾞｰﾘﾝｸﾞ</v>
          </cell>
          <cell r="BH101">
            <v>688475.5</v>
          </cell>
          <cell r="BI101" t="str">
            <v>1曲</v>
          </cell>
          <cell r="BJ101">
            <v>448921</v>
          </cell>
          <cell r="BK101" t="str">
            <v>8曲</v>
          </cell>
          <cell r="BL101">
            <v>448921</v>
          </cell>
          <cell r="BM101" t="str">
            <v>2曲</v>
          </cell>
          <cell r="BN101">
            <v>555469.5</v>
          </cell>
          <cell r="BO101" t="str">
            <v>3曲</v>
          </cell>
          <cell r="BP101">
            <v>555469.5</v>
          </cell>
          <cell r="BQ101" t="str">
            <v>4曲</v>
          </cell>
          <cell r="BR101">
            <v>555469.5</v>
          </cell>
          <cell r="BS101" t="str">
            <v>5曲</v>
          </cell>
          <cell r="BT101">
            <v>579121</v>
          </cell>
          <cell r="BU101" t="str">
            <v>6曲</v>
          </cell>
          <cell r="BV101">
            <v>533018</v>
          </cell>
          <cell r="BW101" t="str">
            <v>7曲</v>
          </cell>
          <cell r="BX101">
            <v>533018</v>
          </cell>
          <cell r="DG101" t="str">
            <v>外観Ｂ、ランクＡ</v>
          </cell>
        </row>
        <row r="102">
          <cell r="B102" t="str">
            <v>KD02165-Y421</v>
          </cell>
          <cell r="C102" t="str">
            <v>00</v>
          </cell>
          <cell r="D102" t="str">
            <v>01</v>
          </cell>
          <cell r="E102" t="str">
            <v>P</v>
          </cell>
          <cell r="F102">
            <v>466</v>
          </cell>
          <cell r="G102">
            <v>466</v>
          </cell>
          <cell r="S102">
            <v>16.62</v>
          </cell>
          <cell r="T102">
            <v>8.98</v>
          </cell>
          <cell r="W102">
            <v>2</v>
          </cell>
          <cell r="AY102" t="str">
            <v>総抜</v>
          </cell>
          <cell r="AZ102">
            <v>700661.5</v>
          </cell>
          <cell r="BA102" t="str">
            <v>孔抜</v>
          </cell>
          <cell r="BB102">
            <v>934884.5</v>
          </cell>
          <cell r="BC102" t="str">
            <v>ﾊﾞｰﾘﾝｸﾞ</v>
          </cell>
          <cell r="BD102">
            <v>666528.5</v>
          </cell>
          <cell r="BE102" t="str">
            <v>ﾀﾞﾎﾞ</v>
          </cell>
          <cell r="BF102">
            <v>601728.5</v>
          </cell>
          <cell r="BG102" t="str">
            <v>絞り1</v>
          </cell>
          <cell r="BH102">
            <v>689328.5</v>
          </cell>
          <cell r="BI102" t="str">
            <v>絞り2</v>
          </cell>
          <cell r="BJ102">
            <v>689328.5</v>
          </cell>
          <cell r="BK102" t="str">
            <v>1曲</v>
          </cell>
          <cell r="BL102">
            <v>703386.5</v>
          </cell>
          <cell r="BM102" t="str">
            <v>2曲</v>
          </cell>
          <cell r="BN102">
            <v>525326</v>
          </cell>
          <cell r="BO102" t="str">
            <v>3曲</v>
          </cell>
          <cell r="BP102">
            <v>590286.5</v>
          </cell>
          <cell r="BQ102" t="str">
            <v>4曲</v>
          </cell>
          <cell r="BR102">
            <v>590286.5</v>
          </cell>
          <cell r="BS102" t="str">
            <v>5曲</v>
          </cell>
          <cell r="BT102">
            <v>590286.5</v>
          </cell>
          <cell r="BU102" t="str">
            <v>6曲</v>
          </cell>
          <cell r="BV102">
            <v>728286.5</v>
          </cell>
          <cell r="BW102" t="str">
            <v>？？？</v>
          </cell>
          <cell r="BX102">
            <v>60000</v>
          </cell>
          <cell r="DG102" t="str">
            <v>ランクＡ、検査治具30千円×2ヶ</v>
          </cell>
        </row>
        <row r="103">
          <cell r="B103" t="str">
            <v>KD02165-Y434</v>
          </cell>
          <cell r="C103" t="str">
            <v>00</v>
          </cell>
          <cell r="D103" t="str">
            <v>01</v>
          </cell>
          <cell r="E103" t="str">
            <v>P</v>
          </cell>
          <cell r="F103">
            <v>280</v>
          </cell>
          <cell r="G103">
            <v>311</v>
          </cell>
          <cell r="S103">
            <v>7.49</v>
          </cell>
          <cell r="T103">
            <v>7.38</v>
          </cell>
          <cell r="W103">
            <v>2</v>
          </cell>
          <cell r="AY103" t="str">
            <v>総抜</v>
          </cell>
          <cell r="AZ103">
            <v>581980.19999999995</v>
          </cell>
          <cell r="BA103" t="str">
            <v>ﾀﾞﾎﾞ・ﾊﾞｰﾘﾝｸﾞ</v>
          </cell>
          <cell r="BB103">
            <v>590947.19999999995</v>
          </cell>
          <cell r="BC103" t="str">
            <v>孔抜</v>
          </cell>
          <cell r="BD103">
            <v>1016721.2</v>
          </cell>
          <cell r="BE103" t="str">
            <v>1曲</v>
          </cell>
          <cell r="BF103">
            <v>641900.80000000005</v>
          </cell>
          <cell r="BG103" t="str">
            <v>2曲</v>
          </cell>
          <cell r="BH103">
            <v>641900.80000000005</v>
          </cell>
          <cell r="BI103" t="str">
            <v>3曲</v>
          </cell>
          <cell r="BJ103">
            <v>641900.80000000005</v>
          </cell>
          <cell r="BK103" t="str">
            <v>4曲</v>
          </cell>
          <cell r="BL103">
            <v>524300.80000000005</v>
          </cell>
          <cell r="BM103" t="str">
            <v>5曲</v>
          </cell>
          <cell r="BN103">
            <v>460539.2</v>
          </cell>
          <cell r="BO103" t="str">
            <v>6曲</v>
          </cell>
          <cell r="BP103">
            <v>460539.2</v>
          </cell>
          <cell r="BQ103" t="str">
            <v>7曲</v>
          </cell>
          <cell r="BR103">
            <v>333639.2</v>
          </cell>
          <cell r="DG103" t="str">
            <v>ランクＡ</v>
          </cell>
        </row>
        <row r="104">
          <cell r="B104" t="str">
            <v>KD02165-Y441</v>
          </cell>
          <cell r="C104" t="str">
            <v>00</v>
          </cell>
          <cell r="D104" t="str">
            <v>01</v>
          </cell>
          <cell r="E104" t="str">
            <v>P</v>
          </cell>
          <cell r="F104">
            <v>31</v>
          </cell>
          <cell r="G104">
            <v>40</v>
          </cell>
          <cell r="Q104">
            <v>2.08</v>
          </cell>
          <cell r="R104">
            <v>2.42</v>
          </cell>
          <cell r="W104">
            <v>1.6</v>
          </cell>
          <cell r="AY104" t="str">
            <v>総抜</v>
          </cell>
          <cell r="AZ104">
            <v>299033</v>
          </cell>
          <cell r="BA104" t="str">
            <v>孔ﾀﾞﾎﾞ</v>
          </cell>
          <cell r="BB104">
            <v>291100</v>
          </cell>
          <cell r="BC104" t="str">
            <v>ﾊﾞｰﾘﾝｸﾞ</v>
          </cell>
          <cell r="BD104">
            <v>183100</v>
          </cell>
          <cell r="BE104" t="str">
            <v>1曲</v>
          </cell>
          <cell r="BF104">
            <v>188300</v>
          </cell>
          <cell r="BG104" t="str">
            <v>2曲</v>
          </cell>
          <cell r="BH104">
            <v>195800</v>
          </cell>
          <cell r="BI104" t="str">
            <v>3曲</v>
          </cell>
          <cell r="BJ104">
            <v>162600</v>
          </cell>
          <cell r="DG104" t="str">
            <v>ｶｼﾒ後曲げ</v>
          </cell>
        </row>
        <row r="105">
          <cell r="B105" t="str">
            <v>KD02165-Y442</v>
          </cell>
          <cell r="C105" t="str">
            <v>00</v>
          </cell>
          <cell r="D105" t="str">
            <v>01</v>
          </cell>
          <cell r="E105" t="str">
            <v>P</v>
          </cell>
          <cell r="F105">
            <v>12</v>
          </cell>
          <cell r="G105">
            <v>16</v>
          </cell>
          <cell r="Q105">
            <v>1.77</v>
          </cell>
          <cell r="R105">
            <v>1.74</v>
          </cell>
          <cell r="W105">
            <v>1</v>
          </cell>
          <cell r="AY105" t="str">
            <v>総抜</v>
          </cell>
          <cell r="AZ105">
            <v>104800</v>
          </cell>
          <cell r="BA105" t="str">
            <v>ﾊﾞｰﾘﾝｸﾞ</v>
          </cell>
          <cell r="BB105">
            <v>118200</v>
          </cell>
          <cell r="BC105" t="str">
            <v>ﾀﾞﾎﾞ</v>
          </cell>
          <cell r="BD105">
            <v>150600</v>
          </cell>
          <cell r="BE105" t="str">
            <v>1曲</v>
          </cell>
          <cell r="BF105">
            <v>116500</v>
          </cell>
          <cell r="BG105" t="str">
            <v>2曲</v>
          </cell>
          <cell r="BH105">
            <v>115400</v>
          </cell>
        </row>
        <row r="106">
          <cell r="B106" t="str">
            <v>KD02165-Y445</v>
          </cell>
          <cell r="C106" t="str">
            <v>00</v>
          </cell>
          <cell r="D106" t="str">
            <v>01</v>
          </cell>
          <cell r="E106" t="str">
            <v>L</v>
          </cell>
          <cell r="F106">
            <v>7</v>
          </cell>
          <cell r="G106">
            <v>7</v>
          </cell>
          <cell r="AK106">
            <v>0.75</v>
          </cell>
          <cell r="AL106">
            <v>0.54</v>
          </cell>
        </row>
        <row r="107">
          <cell r="B107" t="str">
            <v>KD02165-Y485</v>
          </cell>
          <cell r="C107" t="str">
            <v>00</v>
          </cell>
          <cell r="D107" t="str">
            <v>01</v>
          </cell>
          <cell r="E107" t="str">
            <v>P</v>
          </cell>
          <cell r="F107">
            <v>9</v>
          </cell>
          <cell r="G107">
            <v>13</v>
          </cell>
          <cell r="Q107">
            <v>4.3600000000000003</v>
          </cell>
          <cell r="R107">
            <v>1.76</v>
          </cell>
          <cell r="W107">
            <v>2</v>
          </cell>
          <cell r="AY107" t="str">
            <v>総抜</v>
          </cell>
          <cell r="AZ107">
            <v>160300</v>
          </cell>
          <cell r="BA107" t="str">
            <v>孔ﾊﾞｰﾘﾝｸﾞ</v>
          </cell>
          <cell r="BB107">
            <v>305400</v>
          </cell>
          <cell r="BC107" t="str">
            <v>1曲</v>
          </cell>
          <cell r="BD107">
            <v>111100</v>
          </cell>
          <cell r="BE107" t="str">
            <v>2曲</v>
          </cell>
          <cell r="BF107">
            <v>146500</v>
          </cell>
          <cell r="BG107" t="str">
            <v>3曲</v>
          </cell>
          <cell r="BH107">
            <v>134600</v>
          </cell>
          <cell r="DG107" t="str">
            <v>ランクＡ</v>
          </cell>
        </row>
        <row r="108">
          <cell r="B108" t="str">
            <v>KD02165-Y493</v>
          </cell>
          <cell r="C108" t="str">
            <v>00</v>
          </cell>
          <cell r="D108" t="str">
            <v>01</v>
          </cell>
          <cell r="E108" t="str">
            <v>P</v>
          </cell>
          <cell r="F108">
            <v>13</v>
          </cell>
          <cell r="G108">
            <v>16</v>
          </cell>
          <cell r="Q108">
            <v>2</v>
          </cell>
          <cell r="R108">
            <v>2.75</v>
          </cell>
          <cell r="W108">
            <v>0.5</v>
          </cell>
          <cell r="AY108" t="str">
            <v>総抜</v>
          </cell>
          <cell r="AZ108">
            <v>238100</v>
          </cell>
          <cell r="BA108" t="str">
            <v>孔抜</v>
          </cell>
          <cell r="BB108">
            <v>234900</v>
          </cell>
          <cell r="BC108" t="str">
            <v>1曲</v>
          </cell>
          <cell r="BD108">
            <v>270500</v>
          </cell>
          <cell r="BE108" t="str">
            <v>2曲</v>
          </cell>
          <cell r="BF108">
            <v>192500</v>
          </cell>
          <cell r="BG108" t="str">
            <v>3曲</v>
          </cell>
          <cell r="BH108">
            <v>182900</v>
          </cell>
          <cell r="BI108" t="str">
            <v>4曲</v>
          </cell>
          <cell r="BJ108">
            <v>182900</v>
          </cell>
          <cell r="BK108" t="str">
            <v>5曲</v>
          </cell>
          <cell r="BL108">
            <v>172000</v>
          </cell>
          <cell r="BM108" t="str">
            <v>6曲</v>
          </cell>
          <cell r="BN108">
            <v>172000</v>
          </cell>
          <cell r="DG108" t="str">
            <v>ランクＡ</v>
          </cell>
        </row>
        <row r="109">
          <cell r="B109" t="str">
            <v>KD02165-Y526</v>
          </cell>
          <cell r="C109" t="str">
            <v>00</v>
          </cell>
          <cell r="D109" t="str">
            <v>01</v>
          </cell>
          <cell r="E109" t="str">
            <v>P</v>
          </cell>
          <cell r="F109">
            <v>20</v>
          </cell>
          <cell r="G109">
            <v>24</v>
          </cell>
          <cell r="Q109">
            <v>2</v>
          </cell>
          <cell r="R109">
            <v>2.35</v>
          </cell>
          <cell r="W109">
            <v>1</v>
          </cell>
          <cell r="AY109" t="str">
            <v>総抜</v>
          </cell>
          <cell r="AZ109">
            <v>260267</v>
          </cell>
          <cell r="BA109" t="str">
            <v>1曲</v>
          </cell>
          <cell r="BB109">
            <v>293700</v>
          </cell>
          <cell r="BC109" t="str">
            <v>2曲</v>
          </cell>
          <cell r="BD109">
            <v>343800</v>
          </cell>
          <cell r="BE109" t="str">
            <v>3曲</v>
          </cell>
          <cell r="BF109">
            <v>160900</v>
          </cell>
          <cell r="BG109" t="str">
            <v>4曲</v>
          </cell>
          <cell r="BH109">
            <v>149900</v>
          </cell>
          <cell r="BI109" t="str">
            <v>5曲</v>
          </cell>
          <cell r="BJ109">
            <v>149900</v>
          </cell>
        </row>
        <row r="110">
          <cell r="B110" t="str">
            <v>KD02165-Y528</v>
          </cell>
          <cell r="C110" t="str">
            <v>00</v>
          </cell>
          <cell r="D110" t="str">
            <v>01</v>
          </cell>
          <cell r="E110" t="str">
            <v>P</v>
          </cell>
          <cell r="F110">
            <v>7</v>
          </cell>
          <cell r="G110">
            <v>11</v>
          </cell>
          <cell r="Q110">
            <v>0.81</v>
          </cell>
          <cell r="R110">
            <v>0.93</v>
          </cell>
          <cell r="W110">
            <v>0.3</v>
          </cell>
          <cell r="AY110" t="str">
            <v>総抜</v>
          </cell>
          <cell r="AZ110">
            <v>146900</v>
          </cell>
          <cell r="BA110" t="str">
            <v>1曲</v>
          </cell>
          <cell r="BB110">
            <v>107300</v>
          </cell>
          <cell r="BC110" t="str">
            <v>2曲</v>
          </cell>
          <cell r="BD110">
            <v>107300</v>
          </cell>
          <cell r="DG110" t="str">
            <v>ランクＡ</v>
          </cell>
        </row>
        <row r="111">
          <cell r="B111" t="str">
            <v>KD02165-Y581</v>
          </cell>
          <cell r="C111" t="str">
            <v>00</v>
          </cell>
          <cell r="D111" t="str">
            <v>01</v>
          </cell>
          <cell r="E111" t="str">
            <v>P</v>
          </cell>
          <cell r="F111">
            <v>311</v>
          </cell>
          <cell r="G111">
            <v>466</v>
          </cell>
          <cell r="S111">
            <v>5.13</v>
          </cell>
          <cell r="T111">
            <v>3.37</v>
          </cell>
          <cell r="W111">
            <v>2</v>
          </cell>
          <cell r="AY111" t="str">
            <v>総抜</v>
          </cell>
          <cell r="AZ111">
            <v>932736.1</v>
          </cell>
          <cell r="BA111" t="str">
            <v>ﾊﾞｰﾘﾝｸﾞ</v>
          </cell>
          <cell r="BB111">
            <v>631269.1</v>
          </cell>
          <cell r="BC111" t="str">
            <v>1曲</v>
          </cell>
          <cell r="BD111">
            <v>506799.9</v>
          </cell>
          <cell r="BE111" t="str">
            <v>2曲</v>
          </cell>
          <cell r="BF111">
            <v>506799.9</v>
          </cell>
          <cell r="DG111" t="str">
            <v>ランクＡ</v>
          </cell>
        </row>
        <row r="112">
          <cell r="B112" t="str">
            <v>KD02165-Y582</v>
          </cell>
          <cell r="C112" t="str">
            <v>00</v>
          </cell>
          <cell r="D112" t="str">
            <v>01</v>
          </cell>
          <cell r="E112" t="str">
            <v>P</v>
          </cell>
          <cell r="F112">
            <v>32</v>
          </cell>
          <cell r="G112">
            <v>44</v>
          </cell>
          <cell r="Q112">
            <v>2.08</v>
          </cell>
          <cell r="R112">
            <v>1.66</v>
          </cell>
          <cell r="W112">
            <v>1</v>
          </cell>
          <cell r="AY112" t="str">
            <v>総抜</v>
          </cell>
          <cell r="AZ112">
            <v>483233</v>
          </cell>
          <cell r="BA112" t="str">
            <v>ﾊﾞｰﾘﾝｸﾞ</v>
          </cell>
          <cell r="BB112">
            <v>326100</v>
          </cell>
          <cell r="BC112" t="str">
            <v>1曲</v>
          </cell>
          <cell r="BD112">
            <v>263900</v>
          </cell>
          <cell r="BE112" t="str">
            <v>2曲</v>
          </cell>
          <cell r="BF112">
            <v>263900</v>
          </cell>
        </row>
        <row r="113">
          <cell r="B113" t="str">
            <v>KD02165-Y584</v>
          </cell>
          <cell r="C113" t="str">
            <v>00</v>
          </cell>
          <cell r="D113" t="str">
            <v>01</v>
          </cell>
          <cell r="E113" t="str">
            <v>P</v>
          </cell>
          <cell r="F113">
            <v>74</v>
          </cell>
          <cell r="G113">
            <v>93</v>
          </cell>
          <cell r="S113">
            <v>4.66</v>
          </cell>
          <cell r="T113">
            <v>4.8899999999999997</v>
          </cell>
          <cell r="W113">
            <v>1.6</v>
          </cell>
          <cell r="AY113" t="str">
            <v>総抜</v>
          </cell>
          <cell r="AZ113">
            <v>340867</v>
          </cell>
          <cell r="BA113" t="str">
            <v>絞り</v>
          </cell>
          <cell r="BB113">
            <v>367561</v>
          </cell>
          <cell r="BC113" t="str">
            <v>ﾊﾞｰﾘﾝｸﾞ</v>
          </cell>
          <cell r="BD113">
            <v>311900</v>
          </cell>
          <cell r="BE113" t="str">
            <v>孔抜1</v>
          </cell>
          <cell r="BF113">
            <v>543900</v>
          </cell>
          <cell r="BG113" t="str">
            <v>孔抜2</v>
          </cell>
          <cell r="BH113">
            <v>295500</v>
          </cell>
          <cell r="BI113" t="str">
            <v>1曲</v>
          </cell>
          <cell r="BJ113">
            <v>263100</v>
          </cell>
          <cell r="BK113" t="str">
            <v>2曲</v>
          </cell>
          <cell r="BL113">
            <v>307500</v>
          </cell>
          <cell r="BM113" t="str">
            <v>3曲</v>
          </cell>
          <cell r="BN113">
            <v>247500</v>
          </cell>
          <cell r="BO113" t="str">
            <v>4曲</v>
          </cell>
          <cell r="BP113">
            <v>228200</v>
          </cell>
          <cell r="BQ113" t="str">
            <v>5曲</v>
          </cell>
          <cell r="BR113">
            <v>228200</v>
          </cell>
          <cell r="DG113" t="str">
            <v>ｶｼﾒ後曲げ</v>
          </cell>
        </row>
        <row r="114">
          <cell r="B114" t="str">
            <v>KD02165-Y585</v>
          </cell>
          <cell r="C114" t="str">
            <v>00</v>
          </cell>
          <cell r="D114" t="str">
            <v>01</v>
          </cell>
          <cell r="E114" t="str">
            <v>L</v>
          </cell>
          <cell r="F114">
            <v>2</v>
          </cell>
          <cell r="G114">
            <v>2</v>
          </cell>
          <cell r="AK114">
            <v>0.61</v>
          </cell>
          <cell r="AL114">
            <v>0.54</v>
          </cell>
        </row>
        <row r="115">
          <cell r="B115" t="str">
            <v>KD02166-E011</v>
          </cell>
          <cell r="C115" t="str">
            <v>00</v>
          </cell>
          <cell r="D115" t="str">
            <v>11</v>
          </cell>
          <cell r="E115" t="str">
            <v>AS</v>
          </cell>
          <cell r="Q115">
            <v>5.37</v>
          </cell>
          <cell r="R115">
            <v>0.44</v>
          </cell>
          <cell r="DG115" t="str">
            <v>ｶｼﾒ後曲げ</v>
          </cell>
        </row>
        <row r="116">
          <cell r="B116" t="str">
            <v>KD02166-E015</v>
          </cell>
          <cell r="C116" t="str">
            <v>00</v>
          </cell>
          <cell r="D116" t="str">
            <v>09</v>
          </cell>
          <cell r="E116" t="str">
            <v>AS</v>
          </cell>
          <cell r="Q116">
            <v>3.66</v>
          </cell>
          <cell r="R116">
            <v>0.2</v>
          </cell>
          <cell r="DG116" t="str">
            <v>09版）ｶｼﾒ×2削除</v>
          </cell>
        </row>
        <row r="117">
          <cell r="B117" t="str">
            <v>KD02166-E030</v>
          </cell>
          <cell r="C117" t="str">
            <v>00</v>
          </cell>
          <cell r="D117" t="str">
            <v>10</v>
          </cell>
          <cell r="E117" t="str">
            <v>AS</v>
          </cell>
          <cell r="Q117">
            <v>2.12</v>
          </cell>
          <cell r="R117">
            <v>0.44</v>
          </cell>
        </row>
        <row r="118">
          <cell r="B118" t="str">
            <v>KD02166-E040</v>
          </cell>
          <cell r="C118" t="str">
            <v>00</v>
          </cell>
          <cell r="D118" t="str">
            <v>15</v>
          </cell>
          <cell r="E118" t="str">
            <v>AS</v>
          </cell>
          <cell r="Q118">
            <v>5.04</v>
          </cell>
          <cell r="R118">
            <v>0.74</v>
          </cell>
        </row>
        <row r="119">
          <cell r="B119" t="str">
            <v>KD02166-E047</v>
          </cell>
          <cell r="C119" t="str">
            <v>00</v>
          </cell>
          <cell r="D119" t="str">
            <v>12</v>
          </cell>
          <cell r="E119" t="str">
            <v>AS</v>
          </cell>
          <cell r="Q119">
            <v>2.71</v>
          </cell>
          <cell r="R119">
            <v>0.26</v>
          </cell>
        </row>
        <row r="120">
          <cell r="B120" t="str">
            <v>KD02166-E124</v>
          </cell>
          <cell r="C120" t="str">
            <v>00</v>
          </cell>
          <cell r="D120" t="str">
            <v>03</v>
          </cell>
          <cell r="E120" t="str">
            <v>AS</v>
          </cell>
          <cell r="Q120">
            <v>5</v>
          </cell>
          <cell r="R120">
            <v>0.2</v>
          </cell>
          <cell r="AY120" t="str">
            <v>？？？</v>
          </cell>
          <cell r="AZ120">
            <v>200000</v>
          </cell>
          <cell r="DG120" t="str">
            <v>03版）パーツフォロー改版。治具費=200千円</v>
          </cell>
        </row>
        <row r="121">
          <cell r="B121" t="str">
            <v>KD02166-E125</v>
          </cell>
          <cell r="C121" t="str">
            <v>00</v>
          </cell>
          <cell r="D121" t="str">
            <v>07</v>
          </cell>
          <cell r="E121" t="str">
            <v>AS</v>
          </cell>
          <cell r="Q121">
            <v>5.8</v>
          </cell>
          <cell r="R121">
            <v>0.26</v>
          </cell>
          <cell r="AY121" t="str">
            <v>？？？</v>
          </cell>
          <cell r="AZ121">
            <v>200000</v>
          </cell>
          <cell r="DG121" t="str">
            <v>07版）パーツフォロー改版。治具費=200千円</v>
          </cell>
        </row>
        <row r="122">
          <cell r="B122" t="str">
            <v>KD02166-E150</v>
          </cell>
          <cell r="C122" t="str">
            <v>00</v>
          </cell>
          <cell r="D122" t="str">
            <v>06</v>
          </cell>
          <cell r="E122" t="str">
            <v>AS</v>
          </cell>
          <cell r="Q122">
            <v>1.55</v>
          </cell>
          <cell r="R122">
            <v>0.11</v>
          </cell>
        </row>
        <row r="123">
          <cell r="B123" t="str">
            <v>KD02166-E156</v>
          </cell>
          <cell r="C123" t="str">
            <v>00</v>
          </cell>
          <cell r="D123" t="str">
            <v>09</v>
          </cell>
          <cell r="E123" t="str">
            <v>AS</v>
          </cell>
          <cell r="Q123">
            <v>3.27</v>
          </cell>
          <cell r="R123">
            <v>1.07</v>
          </cell>
        </row>
        <row r="124">
          <cell r="B124" t="str">
            <v>KD02166-E159</v>
          </cell>
          <cell r="C124" t="str">
            <v>00</v>
          </cell>
          <cell r="D124" t="str">
            <v>05</v>
          </cell>
          <cell r="E124" t="str">
            <v>AS</v>
          </cell>
          <cell r="Q124">
            <v>1.69</v>
          </cell>
          <cell r="R124">
            <v>0.6</v>
          </cell>
        </row>
        <row r="125">
          <cell r="B125" t="str">
            <v>KD02166-E183</v>
          </cell>
          <cell r="C125" t="str">
            <v>00</v>
          </cell>
          <cell r="D125" t="str">
            <v>05</v>
          </cell>
          <cell r="E125" t="str">
            <v>AS</v>
          </cell>
          <cell r="Q125">
            <v>0.25</v>
          </cell>
          <cell r="R125">
            <v>0.1</v>
          </cell>
          <cell r="DG125" t="str">
            <v>05版）パーツフォロー改版</v>
          </cell>
        </row>
        <row r="126">
          <cell r="B126" t="str">
            <v>KD02166-E190</v>
          </cell>
          <cell r="C126" t="str">
            <v>00</v>
          </cell>
          <cell r="D126" t="str">
            <v>12</v>
          </cell>
          <cell r="E126" t="str">
            <v>AS</v>
          </cell>
          <cell r="Q126">
            <v>2.54</v>
          </cell>
          <cell r="R126">
            <v>0.4</v>
          </cell>
        </row>
        <row r="127">
          <cell r="B127" t="str">
            <v>KD02166-E211</v>
          </cell>
          <cell r="C127" t="str">
            <v>00</v>
          </cell>
          <cell r="D127" t="str">
            <v>04</v>
          </cell>
          <cell r="E127" t="str">
            <v>AS</v>
          </cell>
          <cell r="Q127">
            <v>0.49</v>
          </cell>
          <cell r="R127">
            <v>0.2</v>
          </cell>
        </row>
        <row r="128">
          <cell r="B128" t="str">
            <v>KD02166-E213</v>
          </cell>
          <cell r="C128" t="str">
            <v>00</v>
          </cell>
          <cell r="D128" t="str">
            <v>02</v>
          </cell>
          <cell r="E128" t="str">
            <v>AS</v>
          </cell>
          <cell r="Q128">
            <v>0.49</v>
          </cell>
          <cell r="R128">
            <v>0.2</v>
          </cell>
        </row>
        <row r="129">
          <cell r="B129" t="str">
            <v>KD02166-E215</v>
          </cell>
          <cell r="C129" t="str">
            <v>00</v>
          </cell>
          <cell r="D129" t="str">
            <v>04</v>
          </cell>
          <cell r="E129" t="str">
            <v>AS</v>
          </cell>
          <cell r="Q129">
            <v>0.49</v>
          </cell>
          <cell r="R129">
            <v>0.2</v>
          </cell>
        </row>
        <row r="130">
          <cell r="B130" t="str">
            <v>KD02166-E217</v>
          </cell>
          <cell r="C130" t="str">
            <v>00</v>
          </cell>
          <cell r="D130" t="str">
            <v>02</v>
          </cell>
          <cell r="E130" t="str">
            <v>AS</v>
          </cell>
          <cell r="Q130">
            <v>0.49</v>
          </cell>
          <cell r="R130">
            <v>0.2</v>
          </cell>
        </row>
        <row r="131">
          <cell r="B131" t="str">
            <v>KD02166-E220</v>
          </cell>
          <cell r="C131" t="str">
            <v>00</v>
          </cell>
          <cell r="D131" t="str">
            <v>04</v>
          </cell>
          <cell r="E131" t="str">
            <v>AS</v>
          </cell>
          <cell r="Q131">
            <v>1.39</v>
          </cell>
          <cell r="R131">
            <v>0.11</v>
          </cell>
        </row>
        <row r="132">
          <cell r="B132" t="str">
            <v>KD02166-E225</v>
          </cell>
          <cell r="C132" t="str">
            <v>00</v>
          </cell>
          <cell r="D132" t="str">
            <v>03</v>
          </cell>
          <cell r="E132" t="str">
            <v>AS</v>
          </cell>
          <cell r="Q132">
            <v>0.77</v>
          </cell>
          <cell r="R132">
            <v>0.11</v>
          </cell>
        </row>
        <row r="133">
          <cell r="B133" t="str">
            <v>KD02166-E260</v>
          </cell>
          <cell r="C133" t="str">
            <v>00</v>
          </cell>
          <cell r="D133" t="str">
            <v>05</v>
          </cell>
          <cell r="E133" t="str">
            <v>AS</v>
          </cell>
          <cell r="Q133">
            <v>0.25</v>
          </cell>
          <cell r="R133">
            <v>0.1</v>
          </cell>
        </row>
        <row r="134">
          <cell r="B134" t="str">
            <v>KD02166-E311</v>
          </cell>
          <cell r="C134" t="str">
            <v>00</v>
          </cell>
          <cell r="D134" t="str">
            <v>03</v>
          </cell>
          <cell r="E134" t="str">
            <v>AS</v>
          </cell>
          <cell r="Q134">
            <v>0.49</v>
          </cell>
          <cell r="R134">
            <v>0.2</v>
          </cell>
        </row>
        <row r="135">
          <cell r="B135" t="str">
            <v>KD02166-E313</v>
          </cell>
          <cell r="C135" t="str">
            <v>00</v>
          </cell>
          <cell r="D135" t="str">
            <v>03</v>
          </cell>
          <cell r="E135" t="str">
            <v>AS</v>
          </cell>
          <cell r="Q135">
            <v>0.49</v>
          </cell>
          <cell r="R135">
            <v>0.2</v>
          </cell>
        </row>
        <row r="136">
          <cell r="B136" t="str">
            <v>KD02166-E315</v>
          </cell>
          <cell r="C136" t="str">
            <v>00</v>
          </cell>
          <cell r="D136" t="str">
            <v>03</v>
          </cell>
          <cell r="E136" t="str">
            <v>AS</v>
          </cell>
          <cell r="Q136">
            <v>0.49</v>
          </cell>
          <cell r="R136">
            <v>0.2</v>
          </cell>
        </row>
        <row r="137">
          <cell r="B137" t="str">
            <v>KD02166-E317</v>
          </cell>
          <cell r="C137" t="str">
            <v>00</v>
          </cell>
          <cell r="D137" t="str">
            <v>03</v>
          </cell>
          <cell r="E137" t="str">
            <v>AS</v>
          </cell>
          <cell r="Q137">
            <v>0.49</v>
          </cell>
          <cell r="R137">
            <v>0.2</v>
          </cell>
        </row>
        <row r="138">
          <cell r="B138" t="str">
            <v>KD02166-E320</v>
          </cell>
          <cell r="C138" t="str">
            <v>00</v>
          </cell>
          <cell r="D138" t="str">
            <v>06</v>
          </cell>
          <cell r="E138" t="str">
            <v>AS</v>
          </cell>
          <cell r="Q138">
            <v>1.23</v>
          </cell>
          <cell r="R138">
            <v>0.11</v>
          </cell>
        </row>
        <row r="139">
          <cell r="B139" t="str">
            <v>KD02166-E322</v>
          </cell>
          <cell r="C139" t="str">
            <v>00</v>
          </cell>
          <cell r="D139" t="str">
            <v>01</v>
          </cell>
          <cell r="E139" t="str">
            <v>AS</v>
          </cell>
          <cell r="Q139">
            <v>0.66</v>
          </cell>
          <cell r="R139">
            <v>0.14000000000000001</v>
          </cell>
        </row>
        <row r="140">
          <cell r="B140" t="str">
            <v>KD02166-E411</v>
          </cell>
          <cell r="C140" t="str">
            <v>00</v>
          </cell>
          <cell r="D140" t="str">
            <v>12</v>
          </cell>
          <cell r="E140" t="str">
            <v>AS</v>
          </cell>
          <cell r="Q140">
            <v>2.41</v>
          </cell>
          <cell r="R140">
            <v>0.34</v>
          </cell>
          <cell r="DG140" t="str">
            <v>ｶｼﾒ後曲</v>
          </cell>
        </row>
        <row r="141">
          <cell r="B141" t="str">
            <v>KD02166-E415</v>
          </cell>
          <cell r="C141" t="str">
            <v>00</v>
          </cell>
          <cell r="D141" t="str">
            <v>13</v>
          </cell>
          <cell r="E141" t="str">
            <v>AS</v>
          </cell>
          <cell r="Q141">
            <v>4.55</v>
          </cell>
          <cell r="R141">
            <v>0.6</v>
          </cell>
        </row>
        <row r="142">
          <cell r="B142" t="str">
            <v>KD02166-E420</v>
          </cell>
          <cell r="C142" t="str">
            <v>00</v>
          </cell>
          <cell r="D142" t="str">
            <v>03</v>
          </cell>
          <cell r="E142" t="str">
            <v>AS</v>
          </cell>
          <cell r="Q142">
            <v>0.5</v>
          </cell>
          <cell r="R142">
            <v>0.1</v>
          </cell>
        </row>
        <row r="143">
          <cell r="B143" t="str">
            <v>KD02166-E423</v>
          </cell>
          <cell r="C143" t="str">
            <v>00</v>
          </cell>
          <cell r="D143" t="str">
            <v>03</v>
          </cell>
          <cell r="E143" t="str">
            <v>MO</v>
          </cell>
          <cell r="F143">
            <v>4</v>
          </cell>
          <cell r="G143">
            <v>4</v>
          </cell>
          <cell r="H143">
            <v>884</v>
          </cell>
          <cell r="AM143">
            <v>50</v>
          </cell>
          <cell r="AN143">
            <v>30.5</v>
          </cell>
          <cell r="AO143">
            <v>0.85</v>
          </cell>
          <cell r="AP143">
            <v>6</v>
          </cell>
        </row>
        <row r="144">
          <cell r="B144" t="str">
            <v>KD02166-E430</v>
          </cell>
          <cell r="C144" t="str">
            <v>00</v>
          </cell>
          <cell r="D144" t="str">
            <v>06</v>
          </cell>
          <cell r="E144" t="str">
            <v>AS</v>
          </cell>
          <cell r="Q144">
            <v>0.83</v>
          </cell>
          <cell r="R144">
            <v>0.14000000000000001</v>
          </cell>
        </row>
        <row r="145">
          <cell r="B145" t="str">
            <v>KD02166-E440</v>
          </cell>
          <cell r="C145" t="str">
            <v>00</v>
          </cell>
          <cell r="D145" t="str">
            <v>18</v>
          </cell>
          <cell r="E145" t="str">
            <v>AS</v>
          </cell>
          <cell r="Q145">
            <v>5.1100000000000003</v>
          </cell>
          <cell r="R145">
            <v>0.6</v>
          </cell>
        </row>
        <row r="146">
          <cell r="B146" t="str">
            <v>KD02166-E450</v>
          </cell>
          <cell r="C146" t="str">
            <v>00</v>
          </cell>
          <cell r="D146" t="str">
            <v>05</v>
          </cell>
          <cell r="E146" t="str">
            <v>AS</v>
          </cell>
          <cell r="Q146">
            <v>1.55</v>
          </cell>
          <cell r="R146">
            <v>0.11</v>
          </cell>
        </row>
        <row r="147">
          <cell r="B147" t="str">
            <v>KD02166-E456</v>
          </cell>
          <cell r="C147" t="str">
            <v>00</v>
          </cell>
          <cell r="D147" t="str">
            <v>06</v>
          </cell>
          <cell r="E147" t="str">
            <v>AS</v>
          </cell>
          <cell r="Q147">
            <v>1.87</v>
          </cell>
          <cell r="R147">
            <v>0.68</v>
          </cell>
        </row>
        <row r="148">
          <cell r="B148" t="str">
            <v>KD02166-E459</v>
          </cell>
          <cell r="C148" t="str">
            <v>00</v>
          </cell>
          <cell r="D148" t="str">
            <v>08</v>
          </cell>
          <cell r="E148" t="str">
            <v>AS</v>
          </cell>
          <cell r="Q148">
            <v>0.84</v>
          </cell>
          <cell r="R148">
            <v>0.14000000000000001</v>
          </cell>
        </row>
        <row r="149">
          <cell r="B149" t="str">
            <v>KD02166-E465</v>
          </cell>
          <cell r="C149" t="str">
            <v>00</v>
          </cell>
          <cell r="D149" t="str">
            <v>01</v>
          </cell>
          <cell r="E149" t="str">
            <v>AS</v>
          </cell>
          <cell r="Q149">
            <v>1.79</v>
          </cell>
          <cell r="R149">
            <v>0.16</v>
          </cell>
          <cell r="DG149" t="str">
            <v>旧版E475</v>
          </cell>
        </row>
        <row r="150">
          <cell r="B150" t="str">
            <v>KD02166-E472</v>
          </cell>
          <cell r="C150" t="str">
            <v>00</v>
          </cell>
          <cell r="D150" t="str">
            <v>09</v>
          </cell>
          <cell r="E150" t="str">
            <v>AS</v>
          </cell>
          <cell r="Q150">
            <v>3.31</v>
          </cell>
          <cell r="R150">
            <v>0.36</v>
          </cell>
          <cell r="DG150" t="str">
            <v>09版）ダボ合わせ→位置合わせに変更</v>
          </cell>
        </row>
        <row r="151">
          <cell r="B151" t="str">
            <v>KD02166-E473</v>
          </cell>
          <cell r="C151" t="str">
            <v>00</v>
          </cell>
          <cell r="D151" t="str">
            <v>01</v>
          </cell>
          <cell r="E151" t="str">
            <v>AS</v>
          </cell>
          <cell r="Q151">
            <v>2.54</v>
          </cell>
          <cell r="R151">
            <v>0.4</v>
          </cell>
        </row>
        <row r="152">
          <cell r="B152" t="str">
            <v>KD02166-E480</v>
          </cell>
          <cell r="C152" t="str">
            <v>00</v>
          </cell>
          <cell r="D152" t="str">
            <v>05</v>
          </cell>
          <cell r="E152" t="str">
            <v>AS</v>
          </cell>
          <cell r="Q152">
            <v>0.25</v>
          </cell>
          <cell r="R152">
            <v>0.1</v>
          </cell>
        </row>
        <row r="153">
          <cell r="B153" t="str">
            <v>KD02166-Y011</v>
          </cell>
          <cell r="C153" t="str">
            <v>00</v>
          </cell>
          <cell r="D153" t="str">
            <v>11</v>
          </cell>
          <cell r="E153" t="str">
            <v>P</v>
          </cell>
          <cell r="F153">
            <v>61</v>
          </cell>
          <cell r="G153">
            <v>76</v>
          </cell>
          <cell r="S153">
            <v>19.010000000000002</v>
          </cell>
          <cell r="T153">
            <v>2.61</v>
          </cell>
          <cell r="W153">
            <v>1.6</v>
          </cell>
          <cell r="AY153" t="str">
            <v>総抜</v>
          </cell>
          <cell r="AZ153">
            <v>1129242.6000000001</v>
          </cell>
          <cell r="BA153" t="str">
            <v>ダボ</v>
          </cell>
          <cell r="BB153">
            <v>620509.6</v>
          </cell>
          <cell r="DG153" t="str">
            <v>ｶｼﾒ後曲げ。金型起工済みの為、型費は未</v>
          </cell>
        </row>
        <row r="154">
          <cell r="B154" t="str">
            <v>KD02166-Y012</v>
          </cell>
          <cell r="C154" t="str">
            <v>00</v>
          </cell>
          <cell r="D154" t="str">
            <v>05</v>
          </cell>
          <cell r="E154" t="str">
            <v>L</v>
          </cell>
          <cell r="F154">
            <v>5</v>
          </cell>
          <cell r="G154">
            <v>5</v>
          </cell>
          <cell r="AK154">
            <v>1.01</v>
          </cell>
          <cell r="AL154">
            <v>0.54</v>
          </cell>
          <cell r="DG154" t="str">
            <v>07.06.05材料費見直し。</v>
          </cell>
        </row>
        <row r="155">
          <cell r="B155" t="str">
            <v>KD02166-Y013</v>
          </cell>
          <cell r="C155" t="str">
            <v>00</v>
          </cell>
          <cell r="D155" t="str">
            <v>04</v>
          </cell>
          <cell r="E155" t="str">
            <v>L</v>
          </cell>
          <cell r="F155">
            <v>9</v>
          </cell>
          <cell r="G155">
            <v>9</v>
          </cell>
          <cell r="AK155">
            <v>1.17</v>
          </cell>
          <cell r="AL155">
            <v>0.54</v>
          </cell>
          <cell r="DG155" t="str">
            <v>07.06.05材料費見直し。</v>
          </cell>
        </row>
        <row r="156">
          <cell r="B156" t="str">
            <v>KD02166-Y014</v>
          </cell>
          <cell r="C156" t="str">
            <v>00</v>
          </cell>
          <cell r="D156" t="str">
            <v>04</v>
          </cell>
          <cell r="E156" t="str">
            <v>P</v>
          </cell>
          <cell r="F156">
            <v>7</v>
          </cell>
          <cell r="G156">
            <v>12</v>
          </cell>
          <cell r="Q156">
            <v>0.81</v>
          </cell>
          <cell r="R156">
            <v>0.93</v>
          </cell>
          <cell r="W156">
            <v>0.8</v>
          </cell>
          <cell r="AS156">
            <v>1.38</v>
          </cell>
          <cell r="AT156">
            <v>1.06</v>
          </cell>
          <cell r="AY156" t="str">
            <v>総抜</v>
          </cell>
          <cell r="AZ156">
            <v>104333.33</v>
          </cell>
          <cell r="BA156" t="str">
            <v>1曲</v>
          </cell>
          <cell r="BB156">
            <v>92900</v>
          </cell>
          <cell r="BC156" t="str">
            <v>2曲</v>
          </cell>
          <cell r="BD156">
            <v>92900</v>
          </cell>
        </row>
        <row r="157">
          <cell r="B157" t="str">
            <v>KD02166-Y015</v>
          </cell>
          <cell r="C157" t="str">
            <v>00</v>
          </cell>
          <cell r="D157" t="str">
            <v>08</v>
          </cell>
          <cell r="E157" t="str">
            <v>P</v>
          </cell>
          <cell r="F157">
            <v>67</v>
          </cell>
          <cell r="G157">
            <v>76</v>
          </cell>
          <cell r="S157">
            <v>19.440000000000001</v>
          </cell>
          <cell r="T157">
            <v>3.19</v>
          </cell>
          <cell r="W157">
            <v>1.6</v>
          </cell>
          <cell r="AY157" t="str">
            <v>総抜</v>
          </cell>
          <cell r="AZ157">
            <v>1125491.5</v>
          </cell>
          <cell r="BA157" t="str">
            <v>ﾀﾞﾎﾞ・ﾊﾞｰﾘﾝｸﾞ</v>
          </cell>
          <cell r="BB157">
            <v>705091.5</v>
          </cell>
          <cell r="DG157" t="str">
            <v>金型起工済みの為、型費は未</v>
          </cell>
        </row>
        <row r="158">
          <cell r="B158" t="str">
            <v>KD02166-Y017</v>
          </cell>
          <cell r="C158" t="str">
            <v>00</v>
          </cell>
          <cell r="D158" t="str">
            <v>02</v>
          </cell>
          <cell r="E158" t="str">
            <v>P</v>
          </cell>
          <cell r="F158">
            <v>2</v>
          </cell>
          <cell r="G158">
            <v>2</v>
          </cell>
          <cell r="Q158">
            <v>0.36</v>
          </cell>
          <cell r="R158">
            <v>0.66</v>
          </cell>
          <cell r="W158">
            <v>1</v>
          </cell>
          <cell r="AY158" t="str">
            <v>総抜</v>
          </cell>
          <cell r="AZ158">
            <v>112233.33</v>
          </cell>
          <cell r="BA158" t="str">
            <v>曲</v>
          </cell>
          <cell r="BB158">
            <v>95200</v>
          </cell>
        </row>
        <row r="159">
          <cell r="B159" t="str">
            <v>KD02166-Y020</v>
          </cell>
          <cell r="C159" t="str">
            <v>00</v>
          </cell>
          <cell r="D159" t="str">
            <v>02</v>
          </cell>
          <cell r="E159" t="str">
            <v>P</v>
          </cell>
          <cell r="F159">
            <v>1</v>
          </cell>
          <cell r="G159">
            <v>2</v>
          </cell>
          <cell r="Q159">
            <v>0.24</v>
          </cell>
          <cell r="R159">
            <v>0.39</v>
          </cell>
          <cell r="W159">
            <v>1</v>
          </cell>
          <cell r="AY159" t="str">
            <v>総抜</v>
          </cell>
          <cell r="AZ159">
            <v>81933.33</v>
          </cell>
        </row>
        <row r="160">
          <cell r="B160" t="str">
            <v>KD02166-Y023</v>
          </cell>
          <cell r="C160" t="str">
            <v>00</v>
          </cell>
          <cell r="D160" t="str">
            <v>04</v>
          </cell>
          <cell r="E160" t="str">
            <v>P</v>
          </cell>
          <cell r="F160">
            <v>4</v>
          </cell>
          <cell r="G160">
            <v>6</v>
          </cell>
          <cell r="Q160">
            <v>2.08</v>
          </cell>
          <cell r="R160">
            <v>2</v>
          </cell>
          <cell r="W160">
            <v>1</v>
          </cell>
          <cell r="AY160" t="str">
            <v>総抜</v>
          </cell>
          <cell r="AZ160">
            <v>119967</v>
          </cell>
          <cell r="BA160" t="str">
            <v>1曲</v>
          </cell>
          <cell r="BB160">
            <v>147200</v>
          </cell>
          <cell r="BC160" t="str">
            <v>2曲</v>
          </cell>
          <cell r="BD160">
            <v>102100</v>
          </cell>
          <cell r="BE160" t="str">
            <v>3曲</v>
          </cell>
          <cell r="BF160">
            <v>108700</v>
          </cell>
          <cell r="BG160" t="str">
            <v>4曲</v>
          </cell>
          <cell r="BH160">
            <v>116600</v>
          </cell>
          <cell r="BI160" t="str">
            <v>孔抜</v>
          </cell>
          <cell r="BJ160">
            <v>115700</v>
          </cell>
          <cell r="DG160" t="str">
            <v>06.10.26 金型起工予定（再見積）　07.03.19製技依頼により2曲変更/型費見直し無し</v>
          </cell>
        </row>
        <row r="161">
          <cell r="B161" t="str">
            <v>KD02166-Y030</v>
          </cell>
          <cell r="C161" t="str">
            <v>00</v>
          </cell>
          <cell r="D161" t="str">
            <v>14</v>
          </cell>
          <cell r="E161" t="str">
            <v>P</v>
          </cell>
          <cell r="F161">
            <v>52</v>
          </cell>
          <cell r="G161">
            <v>65</v>
          </cell>
          <cell r="I161" t="str">
            <v>P-ME</v>
          </cell>
          <cell r="J161">
            <v>15</v>
          </cell>
          <cell r="S161">
            <v>4.72</v>
          </cell>
          <cell r="T161">
            <v>2.23</v>
          </cell>
          <cell r="W161">
            <v>1.6</v>
          </cell>
          <cell r="AY161" t="str">
            <v>総抜</v>
          </cell>
          <cell r="AZ161">
            <v>656566.67000000004</v>
          </cell>
          <cell r="BA161" t="str">
            <v>ﾀﾞﾎﾞ</v>
          </cell>
          <cell r="BB161">
            <v>311300</v>
          </cell>
          <cell r="BC161" t="str">
            <v>1曲</v>
          </cell>
          <cell r="BD161">
            <v>300500</v>
          </cell>
          <cell r="BE161" t="str">
            <v>2曲</v>
          </cell>
          <cell r="BF161">
            <v>227100</v>
          </cell>
          <cell r="BG161" t="str">
            <v>3曲</v>
          </cell>
          <cell r="BH161">
            <v>236100</v>
          </cell>
        </row>
        <row r="162">
          <cell r="B162" t="str">
            <v>KD02166-Y032</v>
          </cell>
          <cell r="C162" t="str">
            <v>00</v>
          </cell>
          <cell r="D162" t="str">
            <v>05</v>
          </cell>
          <cell r="E162" t="str">
            <v>L</v>
          </cell>
          <cell r="F162">
            <v>3</v>
          </cell>
          <cell r="G162">
            <v>3</v>
          </cell>
          <cell r="AK162">
            <v>0.82</v>
          </cell>
          <cell r="AL162">
            <v>0.54</v>
          </cell>
        </row>
        <row r="163">
          <cell r="B163" t="str">
            <v>KD02166-Y033</v>
          </cell>
          <cell r="C163" t="str">
            <v>00</v>
          </cell>
          <cell r="D163" t="str">
            <v>04</v>
          </cell>
          <cell r="E163" t="str">
            <v>P</v>
          </cell>
          <cell r="F163">
            <v>9</v>
          </cell>
          <cell r="G163">
            <v>13</v>
          </cell>
          <cell r="Q163">
            <v>1.6</v>
          </cell>
          <cell r="R163">
            <v>1.43</v>
          </cell>
          <cell r="W163">
            <v>2</v>
          </cell>
          <cell r="AY163" t="str">
            <v>総抜</v>
          </cell>
          <cell r="AZ163">
            <v>182966.67</v>
          </cell>
          <cell r="BA163" t="str">
            <v>ダボ</v>
          </cell>
          <cell r="BB163">
            <v>129500</v>
          </cell>
          <cell r="BC163" t="str">
            <v>1曲</v>
          </cell>
          <cell r="BD163">
            <v>124300</v>
          </cell>
          <cell r="BE163" t="str">
            <v>2曲</v>
          </cell>
          <cell r="BF163">
            <v>119800</v>
          </cell>
        </row>
        <row r="164">
          <cell r="B164" t="str">
            <v>KD02166-Y034</v>
          </cell>
          <cell r="C164" t="str">
            <v>00</v>
          </cell>
          <cell r="D164" t="str">
            <v>03</v>
          </cell>
          <cell r="E164" t="str">
            <v>P</v>
          </cell>
          <cell r="F164">
            <v>1</v>
          </cell>
          <cell r="G164">
            <v>2</v>
          </cell>
          <cell r="Q164">
            <v>0.81</v>
          </cell>
          <cell r="R164">
            <v>1.1599999999999999</v>
          </cell>
          <cell r="W164">
            <v>1.6</v>
          </cell>
          <cell r="AY164" t="str">
            <v>総抜</v>
          </cell>
          <cell r="AZ164">
            <v>94127</v>
          </cell>
          <cell r="BA164" t="str">
            <v>ﾀﾞﾎﾞ</v>
          </cell>
          <cell r="BB164">
            <v>103900</v>
          </cell>
          <cell r="BC164" t="str">
            <v>1曲</v>
          </cell>
          <cell r="BD164">
            <v>90400</v>
          </cell>
          <cell r="DG164" t="str">
            <v>03版 型改造。</v>
          </cell>
        </row>
        <row r="165">
          <cell r="B165" t="str">
            <v>KD02166-Y035</v>
          </cell>
          <cell r="C165" t="str">
            <v>00</v>
          </cell>
          <cell r="D165" t="str">
            <v>05</v>
          </cell>
          <cell r="E165" t="str">
            <v>P</v>
          </cell>
          <cell r="F165">
            <v>5</v>
          </cell>
          <cell r="G165">
            <v>6</v>
          </cell>
          <cell r="Q165">
            <v>0.69</v>
          </cell>
          <cell r="R165">
            <v>0.99</v>
          </cell>
          <cell r="W165">
            <v>2</v>
          </cell>
          <cell r="AY165" t="str">
            <v>総抜</v>
          </cell>
          <cell r="AZ165">
            <v>127900</v>
          </cell>
          <cell r="BA165" t="str">
            <v>1曲</v>
          </cell>
          <cell r="BB165">
            <v>94800</v>
          </cell>
          <cell r="BC165" t="str">
            <v>2曲</v>
          </cell>
          <cell r="BD165">
            <v>101400</v>
          </cell>
        </row>
        <row r="166">
          <cell r="B166" t="str">
            <v>KD02166-Y037</v>
          </cell>
          <cell r="C166" t="str">
            <v>00</v>
          </cell>
          <cell r="D166" t="str">
            <v>04</v>
          </cell>
          <cell r="E166" t="str">
            <v>P</v>
          </cell>
          <cell r="F166">
            <v>7</v>
          </cell>
          <cell r="G166">
            <v>10</v>
          </cell>
          <cell r="Q166">
            <v>1.08</v>
          </cell>
          <cell r="R166">
            <v>1.03</v>
          </cell>
          <cell r="W166">
            <v>1</v>
          </cell>
          <cell r="AY166" t="str">
            <v>総抜</v>
          </cell>
          <cell r="AZ166">
            <v>138000</v>
          </cell>
          <cell r="BA166" t="str">
            <v>1曲</v>
          </cell>
          <cell r="BB166">
            <v>120700</v>
          </cell>
          <cell r="BC166" t="str">
            <v>2曲</v>
          </cell>
          <cell r="BD166">
            <v>109300</v>
          </cell>
          <cell r="DG166" t="str">
            <v>金型起工済みの為、型費は未</v>
          </cell>
        </row>
        <row r="167">
          <cell r="B167" t="str">
            <v>KD02166-Y039</v>
          </cell>
          <cell r="C167" t="str">
            <v>00</v>
          </cell>
          <cell r="D167" t="str">
            <v>04</v>
          </cell>
          <cell r="E167" t="str">
            <v>P</v>
          </cell>
          <cell r="F167">
            <v>1</v>
          </cell>
          <cell r="G167">
            <v>2</v>
          </cell>
          <cell r="Q167">
            <v>0.36</v>
          </cell>
          <cell r="R167">
            <v>0.66</v>
          </cell>
          <cell r="W167">
            <v>1</v>
          </cell>
          <cell r="AY167" t="str">
            <v>総抜</v>
          </cell>
          <cell r="AZ167">
            <v>111033.33</v>
          </cell>
          <cell r="BA167" t="str">
            <v>1曲</v>
          </cell>
          <cell r="BB167">
            <v>83800</v>
          </cell>
          <cell r="DG167" t="str">
            <v>型起工済の為型費は未</v>
          </cell>
        </row>
        <row r="168">
          <cell r="B168" t="str">
            <v>KD02166-Y040</v>
          </cell>
          <cell r="C168" t="str">
            <v>00</v>
          </cell>
          <cell r="D168" t="str">
            <v>10</v>
          </cell>
          <cell r="E168" t="str">
            <v>P</v>
          </cell>
          <cell r="F168">
            <v>33</v>
          </cell>
          <cell r="G168">
            <v>37</v>
          </cell>
          <cell r="I168" t="str">
            <v>P-ME</v>
          </cell>
          <cell r="J168">
            <v>15</v>
          </cell>
          <cell r="S168">
            <v>3.69</v>
          </cell>
          <cell r="T168">
            <v>3.45</v>
          </cell>
          <cell r="W168">
            <v>1.6</v>
          </cell>
          <cell r="AY168" t="str">
            <v>総抜</v>
          </cell>
          <cell r="AZ168">
            <v>769333</v>
          </cell>
          <cell r="BA168" t="str">
            <v>切欠</v>
          </cell>
          <cell r="BB168">
            <v>400700</v>
          </cell>
          <cell r="BC168" t="str">
            <v>1曲</v>
          </cell>
          <cell r="BD168">
            <v>207400</v>
          </cell>
          <cell r="BE168" t="str">
            <v>2曲</v>
          </cell>
          <cell r="BF168">
            <v>245200</v>
          </cell>
          <cell r="BG168" t="str">
            <v>3曲</v>
          </cell>
          <cell r="BH168">
            <v>349200</v>
          </cell>
          <cell r="BI168" t="str">
            <v>4曲</v>
          </cell>
          <cell r="BJ168">
            <v>229400</v>
          </cell>
          <cell r="BK168" t="str">
            <v>5曲</v>
          </cell>
          <cell r="BL168">
            <v>211600</v>
          </cell>
          <cell r="DG168" t="str">
            <v>10版 型改造。</v>
          </cell>
        </row>
        <row r="169">
          <cell r="B169" t="str">
            <v>KD02166-Y041</v>
          </cell>
          <cell r="C169" t="str">
            <v>00</v>
          </cell>
          <cell r="D169" t="str">
            <v>05</v>
          </cell>
          <cell r="E169" t="str">
            <v>P</v>
          </cell>
          <cell r="F169">
            <v>13</v>
          </cell>
          <cell r="G169">
            <v>14</v>
          </cell>
          <cell r="Q169">
            <v>0.72</v>
          </cell>
          <cell r="R169">
            <v>1.04</v>
          </cell>
          <cell r="W169">
            <v>2</v>
          </cell>
          <cell r="AY169" t="str">
            <v>総抜</v>
          </cell>
          <cell r="AZ169">
            <v>185066.67</v>
          </cell>
          <cell r="BA169" t="str">
            <v>ダボ</v>
          </cell>
          <cell r="BB169">
            <v>160200</v>
          </cell>
          <cell r="BC169" t="str">
            <v>1曲</v>
          </cell>
          <cell r="BD169">
            <v>197600</v>
          </cell>
        </row>
        <row r="170">
          <cell r="B170" t="str">
            <v>KD02166-Y042</v>
          </cell>
          <cell r="C170" t="str">
            <v>00</v>
          </cell>
          <cell r="D170" t="str">
            <v>08</v>
          </cell>
          <cell r="E170" t="str">
            <v>P</v>
          </cell>
          <cell r="F170">
            <v>16</v>
          </cell>
          <cell r="G170">
            <v>21</v>
          </cell>
          <cell r="Q170">
            <v>0.74</v>
          </cell>
          <cell r="R170">
            <v>0.86</v>
          </cell>
          <cell r="W170">
            <v>2</v>
          </cell>
          <cell r="AS170">
            <v>1.39</v>
          </cell>
          <cell r="AT170">
            <v>0.77</v>
          </cell>
          <cell r="AU170">
            <v>0.7</v>
          </cell>
          <cell r="AV170">
            <v>0.5</v>
          </cell>
          <cell r="AY170" t="str">
            <v>総抜</v>
          </cell>
          <cell r="AZ170">
            <v>211267</v>
          </cell>
          <cell r="BA170" t="str">
            <v>1曲</v>
          </cell>
          <cell r="BB170">
            <v>104000</v>
          </cell>
          <cell r="DG170" t="str">
            <v>08版）手作り見積。金型再見積(2/16 30t⇒60tに変更)</v>
          </cell>
        </row>
        <row r="171">
          <cell r="B171" t="str">
            <v>KD02166-Y043</v>
          </cell>
          <cell r="C171" t="str">
            <v>00</v>
          </cell>
          <cell r="D171" t="str">
            <v>06</v>
          </cell>
          <cell r="E171" t="str">
            <v>P</v>
          </cell>
          <cell r="F171">
            <v>16</v>
          </cell>
          <cell r="G171">
            <v>20</v>
          </cell>
          <cell r="Q171">
            <v>1.1299999999999999</v>
          </cell>
          <cell r="R171">
            <v>1.2</v>
          </cell>
          <cell r="W171">
            <v>0.5</v>
          </cell>
          <cell r="AS171">
            <v>2.04</v>
          </cell>
          <cell r="AT171">
            <v>1.1399999999999999</v>
          </cell>
          <cell r="AU171">
            <v>0.69</v>
          </cell>
          <cell r="AV171">
            <v>0.5</v>
          </cell>
          <cell r="AY171" t="str">
            <v>総抜</v>
          </cell>
          <cell r="AZ171">
            <v>128066.67</v>
          </cell>
          <cell r="BA171" t="str">
            <v>1曲</v>
          </cell>
          <cell r="BB171">
            <v>127300</v>
          </cell>
          <cell r="BC171" t="str">
            <v>2曲</v>
          </cell>
          <cell r="BD171">
            <v>127300</v>
          </cell>
          <cell r="BE171" t="str">
            <v>3曲</v>
          </cell>
          <cell r="BF171">
            <v>115900</v>
          </cell>
        </row>
        <row r="172">
          <cell r="B172" t="str">
            <v>KD02166-Y044</v>
          </cell>
          <cell r="C172" t="str">
            <v>00</v>
          </cell>
          <cell r="D172" t="str">
            <v>03</v>
          </cell>
          <cell r="E172" t="str">
            <v>P</v>
          </cell>
          <cell r="F172">
            <v>4</v>
          </cell>
          <cell r="G172">
            <v>6</v>
          </cell>
          <cell r="Q172">
            <v>0.62</v>
          </cell>
          <cell r="R172">
            <v>0.77</v>
          </cell>
          <cell r="W172">
            <v>1</v>
          </cell>
          <cell r="AY172" t="str">
            <v>総抜</v>
          </cell>
          <cell r="AZ172">
            <v>262433.33</v>
          </cell>
          <cell r="BA172" t="str">
            <v>1曲</v>
          </cell>
          <cell r="BB172">
            <v>220600</v>
          </cell>
        </row>
        <row r="173">
          <cell r="B173" t="str">
            <v>KD02166-Y045</v>
          </cell>
          <cell r="C173" t="str">
            <v>00</v>
          </cell>
          <cell r="D173" t="str">
            <v>05</v>
          </cell>
          <cell r="E173" t="str">
            <v>P</v>
          </cell>
          <cell r="F173">
            <v>2</v>
          </cell>
          <cell r="G173">
            <v>3</v>
          </cell>
          <cell r="Q173">
            <v>0.98</v>
          </cell>
          <cell r="R173">
            <v>0.95</v>
          </cell>
          <cell r="W173">
            <v>2</v>
          </cell>
          <cell r="AS173">
            <v>1.63</v>
          </cell>
          <cell r="AT173">
            <v>0.56999999999999995</v>
          </cell>
          <cell r="AU173">
            <v>0.49</v>
          </cell>
          <cell r="AV173">
            <v>0.5</v>
          </cell>
          <cell r="AY173" t="str">
            <v>総抜き</v>
          </cell>
          <cell r="AZ173">
            <v>97100</v>
          </cell>
          <cell r="BA173" t="str">
            <v>1曲げ</v>
          </cell>
          <cell r="BB173">
            <v>83800</v>
          </cell>
          <cell r="DG173" t="str">
            <v>金型起工済の為型費は未</v>
          </cell>
        </row>
        <row r="174">
          <cell r="B174" t="str">
            <v>KD02166-Y046</v>
          </cell>
          <cell r="C174" t="str">
            <v>00</v>
          </cell>
          <cell r="D174" t="str">
            <v>04</v>
          </cell>
          <cell r="E174" t="str">
            <v>P</v>
          </cell>
          <cell r="F174">
            <v>4</v>
          </cell>
          <cell r="G174">
            <v>4</v>
          </cell>
          <cell r="Q174">
            <v>0.48</v>
          </cell>
          <cell r="R174">
            <v>0.93</v>
          </cell>
          <cell r="W174">
            <v>0.8</v>
          </cell>
          <cell r="AY174" t="str">
            <v>総抜</v>
          </cell>
          <cell r="AZ174">
            <v>111500</v>
          </cell>
          <cell r="BA174" t="str">
            <v>1曲</v>
          </cell>
          <cell r="BB174">
            <v>95800</v>
          </cell>
          <cell r="BC174" t="str">
            <v>？？？</v>
          </cell>
          <cell r="BD174">
            <v>87100</v>
          </cell>
        </row>
        <row r="175">
          <cell r="B175" t="str">
            <v>KD02166-Y047</v>
          </cell>
          <cell r="C175" t="str">
            <v>00</v>
          </cell>
          <cell r="D175" t="str">
            <v>09</v>
          </cell>
          <cell r="E175" t="str">
            <v>P</v>
          </cell>
          <cell r="F175">
            <v>30</v>
          </cell>
          <cell r="G175">
            <v>38</v>
          </cell>
          <cell r="S175">
            <v>2.37</v>
          </cell>
          <cell r="T175">
            <v>2.61</v>
          </cell>
          <cell r="W175">
            <v>1</v>
          </cell>
          <cell r="AY175" t="str">
            <v>？？？</v>
          </cell>
          <cell r="AZ175">
            <v>817566.67</v>
          </cell>
          <cell r="BA175" t="str">
            <v>？？？</v>
          </cell>
          <cell r="BB175">
            <v>808100</v>
          </cell>
          <cell r="BC175" t="str">
            <v>？？？</v>
          </cell>
          <cell r="BD175">
            <v>228500</v>
          </cell>
          <cell r="BE175" t="str">
            <v>？？？</v>
          </cell>
          <cell r="BF175">
            <v>223700</v>
          </cell>
          <cell r="BG175" t="str">
            <v>？？？</v>
          </cell>
          <cell r="BH175">
            <v>178600</v>
          </cell>
          <cell r="BI175" t="str">
            <v>？？？</v>
          </cell>
          <cell r="BJ175">
            <v>225700</v>
          </cell>
          <cell r="BK175" t="str">
            <v>？？？</v>
          </cell>
          <cell r="BL175">
            <v>178600</v>
          </cell>
          <cell r="DG175" t="str">
            <v>金型起工済の為型費は未</v>
          </cell>
        </row>
        <row r="176">
          <cell r="B176" t="str">
            <v>KD02166-Y048</v>
          </cell>
          <cell r="C176" t="str">
            <v>00</v>
          </cell>
          <cell r="D176" t="str">
            <v>07</v>
          </cell>
          <cell r="E176" t="str">
            <v>P</v>
          </cell>
          <cell r="F176">
            <v>6</v>
          </cell>
          <cell r="G176">
            <v>8</v>
          </cell>
          <cell r="Q176">
            <v>0.84</v>
          </cell>
          <cell r="R176">
            <v>1.08</v>
          </cell>
          <cell r="W176">
            <v>1.5</v>
          </cell>
          <cell r="AY176" t="str">
            <v>総抜</v>
          </cell>
          <cell r="AZ176">
            <v>145666.67000000001</v>
          </cell>
          <cell r="BA176" t="str">
            <v>1曲</v>
          </cell>
          <cell r="BB176">
            <v>118400</v>
          </cell>
          <cell r="DG176" t="str">
            <v>金型起工済の為型費は未</v>
          </cell>
        </row>
        <row r="177">
          <cell r="B177" t="str">
            <v>KD02166-Y051</v>
          </cell>
          <cell r="C177" t="str">
            <v>00</v>
          </cell>
          <cell r="D177" t="str">
            <v>04</v>
          </cell>
          <cell r="E177" t="str">
            <v>P</v>
          </cell>
          <cell r="F177">
            <v>3</v>
          </cell>
          <cell r="G177">
            <v>6</v>
          </cell>
          <cell r="Q177">
            <v>0.6</v>
          </cell>
          <cell r="R177">
            <v>1.2</v>
          </cell>
          <cell r="W177">
            <v>0.4</v>
          </cell>
          <cell r="AY177" t="str">
            <v>総抜</v>
          </cell>
          <cell r="AZ177">
            <v>101766.67</v>
          </cell>
          <cell r="BA177" t="str">
            <v>1曲</v>
          </cell>
          <cell r="BB177">
            <v>93100</v>
          </cell>
          <cell r="BC177" t="str">
            <v>2曲</v>
          </cell>
          <cell r="BD177">
            <v>93100</v>
          </cell>
          <cell r="BE177" t="str">
            <v>3曲</v>
          </cell>
          <cell r="BF177">
            <v>83800</v>
          </cell>
        </row>
        <row r="178">
          <cell r="B178" t="str">
            <v>KD02166-Y053</v>
          </cell>
          <cell r="C178" t="str">
            <v>00</v>
          </cell>
          <cell r="D178" t="str">
            <v>04</v>
          </cell>
          <cell r="E178" t="str">
            <v>L</v>
          </cell>
          <cell r="F178">
            <v>19</v>
          </cell>
          <cell r="G178">
            <v>19</v>
          </cell>
          <cell r="AG178">
            <v>0.1</v>
          </cell>
          <cell r="AH178">
            <v>0.06</v>
          </cell>
          <cell r="AK178">
            <v>1.56</v>
          </cell>
          <cell r="AL178">
            <v>0.54</v>
          </cell>
          <cell r="DG178" t="str">
            <v>07.06.05材料費見直し。</v>
          </cell>
        </row>
        <row r="179">
          <cell r="B179" t="str">
            <v>KD02166-Y056</v>
          </cell>
          <cell r="C179" t="str">
            <v>00</v>
          </cell>
          <cell r="D179" t="str">
            <v>03</v>
          </cell>
          <cell r="E179" t="str">
            <v>P</v>
          </cell>
          <cell r="F179">
            <v>17</v>
          </cell>
          <cell r="G179">
            <v>22</v>
          </cell>
          <cell r="Q179">
            <v>1.08</v>
          </cell>
          <cell r="R179">
            <v>1.43</v>
          </cell>
          <cell r="W179">
            <v>1</v>
          </cell>
          <cell r="AY179" t="str">
            <v>総抜</v>
          </cell>
          <cell r="AZ179">
            <v>225513</v>
          </cell>
          <cell r="BA179" t="str">
            <v>1曲</v>
          </cell>
          <cell r="BB179">
            <v>379100</v>
          </cell>
          <cell r="BC179" t="str">
            <v>2曲</v>
          </cell>
          <cell r="BD179">
            <v>196100</v>
          </cell>
          <cell r="BE179" t="str">
            <v>3曲</v>
          </cell>
          <cell r="BF179">
            <v>229600</v>
          </cell>
        </row>
        <row r="180">
          <cell r="B180" t="str">
            <v>KD02166-Y058</v>
          </cell>
          <cell r="C180" t="str">
            <v>00</v>
          </cell>
          <cell r="D180" t="str">
            <v>03</v>
          </cell>
          <cell r="E180" t="str">
            <v>P</v>
          </cell>
          <cell r="F180">
            <v>26</v>
          </cell>
          <cell r="G180">
            <v>48</v>
          </cell>
          <cell r="Q180">
            <v>1.67</v>
          </cell>
          <cell r="R180">
            <v>1.76</v>
          </cell>
          <cell r="W180">
            <v>0.5</v>
          </cell>
          <cell r="AS180">
            <v>4.8099999999999996</v>
          </cell>
          <cell r="AT180">
            <v>1.78</v>
          </cell>
          <cell r="AU180">
            <v>1.01</v>
          </cell>
          <cell r="AV180">
            <v>0.5</v>
          </cell>
          <cell r="AY180" t="str">
            <v>総抜</v>
          </cell>
          <cell r="AZ180">
            <v>262533</v>
          </cell>
          <cell r="BA180" t="str">
            <v>1曲</v>
          </cell>
          <cell r="BB180">
            <v>220900</v>
          </cell>
          <cell r="BC180" t="str">
            <v>2曲</v>
          </cell>
          <cell r="BD180">
            <v>220900</v>
          </cell>
          <cell r="BE180" t="str">
            <v>3曲</v>
          </cell>
          <cell r="BF180">
            <v>241000</v>
          </cell>
          <cell r="DG180" t="str">
            <v>ﾊﾞﾈ材につき設計費：難。03版）型改造（金型起工済みの為、型費は未）</v>
          </cell>
        </row>
        <row r="181">
          <cell r="B181" t="str">
            <v>KD02166-Y060</v>
          </cell>
          <cell r="C181" t="str">
            <v>00</v>
          </cell>
          <cell r="D181" t="str">
            <v>10</v>
          </cell>
          <cell r="E181" t="str">
            <v>P</v>
          </cell>
          <cell r="F181">
            <v>126</v>
          </cell>
          <cell r="G181">
            <v>141</v>
          </cell>
          <cell r="S181">
            <v>26.09</v>
          </cell>
          <cell r="T181">
            <v>5.83</v>
          </cell>
          <cell r="W181">
            <v>2</v>
          </cell>
          <cell r="AY181" t="str">
            <v>総抜</v>
          </cell>
          <cell r="AZ181">
            <v>603166</v>
          </cell>
        </row>
        <row r="182">
          <cell r="B182" t="str">
            <v>KD02166-Y063</v>
          </cell>
          <cell r="C182" t="str">
            <v>00</v>
          </cell>
          <cell r="D182" t="str">
            <v>04</v>
          </cell>
          <cell r="E182" t="str">
            <v>P</v>
          </cell>
          <cell r="F182">
            <v>10</v>
          </cell>
          <cell r="G182">
            <v>12</v>
          </cell>
          <cell r="Q182">
            <v>1.17</v>
          </cell>
          <cell r="R182">
            <v>1.21</v>
          </cell>
          <cell r="W182">
            <v>2</v>
          </cell>
          <cell r="AS182">
            <v>2.2200000000000002</v>
          </cell>
          <cell r="AT182">
            <v>0.97</v>
          </cell>
          <cell r="AU182">
            <v>0.8</v>
          </cell>
          <cell r="AV182">
            <v>0.5</v>
          </cell>
          <cell r="AY182" t="str">
            <v>総抜</v>
          </cell>
          <cell r="AZ182">
            <v>170533.33</v>
          </cell>
          <cell r="BA182" t="str">
            <v>1曲</v>
          </cell>
          <cell r="BB182">
            <v>95800</v>
          </cell>
          <cell r="BC182" t="str">
            <v>2曲</v>
          </cell>
          <cell r="BD182">
            <v>87100</v>
          </cell>
        </row>
        <row r="183">
          <cell r="B183" t="str">
            <v>KD02166-Y066</v>
          </cell>
          <cell r="C183" t="str">
            <v>00</v>
          </cell>
          <cell r="D183" t="str">
            <v>04</v>
          </cell>
          <cell r="E183" t="str">
            <v>L</v>
          </cell>
          <cell r="F183">
            <v>3</v>
          </cell>
          <cell r="G183">
            <v>3</v>
          </cell>
          <cell r="AK183">
            <v>0.75</v>
          </cell>
          <cell r="AL183">
            <v>0.54</v>
          </cell>
        </row>
        <row r="184">
          <cell r="B184" t="str">
            <v>KD02166-Y069</v>
          </cell>
          <cell r="C184" t="str">
            <v>00</v>
          </cell>
          <cell r="D184" t="str">
            <v>04</v>
          </cell>
          <cell r="E184" t="str">
            <v>L</v>
          </cell>
          <cell r="F184">
            <v>5</v>
          </cell>
          <cell r="G184">
            <v>5</v>
          </cell>
          <cell r="AK184">
            <v>1.03</v>
          </cell>
          <cell r="AL184">
            <v>0.54</v>
          </cell>
          <cell r="DG184" t="str">
            <v>07.06.05材料費見直し。</v>
          </cell>
        </row>
        <row r="185">
          <cell r="B185" t="str">
            <v>KD02166-Y071</v>
          </cell>
          <cell r="C185" t="str">
            <v>00</v>
          </cell>
          <cell r="D185" t="str">
            <v>04</v>
          </cell>
          <cell r="E185" t="str">
            <v>P</v>
          </cell>
          <cell r="F185">
            <v>8</v>
          </cell>
          <cell r="G185">
            <v>10</v>
          </cell>
          <cell r="Q185">
            <v>1.54</v>
          </cell>
          <cell r="R185">
            <v>1.66</v>
          </cell>
          <cell r="W185">
            <v>1</v>
          </cell>
          <cell r="AY185" t="str">
            <v>総抜</v>
          </cell>
          <cell r="AZ185">
            <v>281966.67</v>
          </cell>
          <cell r="BA185" t="str">
            <v>ﾊﾞｰﾘﾝｸﾞ</v>
          </cell>
          <cell r="BB185">
            <v>189300</v>
          </cell>
          <cell r="BC185" t="str">
            <v>1曲</v>
          </cell>
          <cell r="BD185">
            <v>199700</v>
          </cell>
          <cell r="BE185" t="str">
            <v>2曲</v>
          </cell>
          <cell r="BF185">
            <v>189500</v>
          </cell>
        </row>
        <row r="186">
          <cell r="B186" t="str">
            <v>KD02166-Y072</v>
          </cell>
          <cell r="C186" t="str">
            <v>00</v>
          </cell>
          <cell r="D186" t="str">
            <v>05</v>
          </cell>
          <cell r="E186" t="str">
            <v>P</v>
          </cell>
          <cell r="F186">
            <v>4</v>
          </cell>
          <cell r="G186">
            <v>5</v>
          </cell>
          <cell r="Q186">
            <v>1.19</v>
          </cell>
          <cell r="R186">
            <v>1.43</v>
          </cell>
          <cell r="W186">
            <v>1</v>
          </cell>
          <cell r="AY186" t="str">
            <v>総抜</v>
          </cell>
          <cell r="AZ186">
            <v>159466.67000000001</v>
          </cell>
          <cell r="BA186" t="str">
            <v>ﾊﾞｰﾘﾝｸﾞ</v>
          </cell>
          <cell r="BB186">
            <v>100000</v>
          </cell>
          <cell r="BC186" t="str">
            <v>1曲</v>
          </cell>
          <cell r="BD186">
            <v>122500</v>
          </cell>
          <cell r="BE186" t="str">
            <v>2曲</v>
          </cell>
          <cell r="BF186">
            <v>115900</v>
          </cell>
        </row>
        <row r="187">
          <cell r="B187" t="str">
            <v>KD02166-Y073</v>
          </cell>
          <cell r="C187" t="str">
            <v>00</v>
          </cell>
          <cell r="D187" t="str">
            <v>10</v>
          </cell>
          <cell r="E187" t="str">
            <v>P</v>
          </cell>
          <cell r="F187">
            <v>39</v>
          </cell>
          <cell r="G187">
            <v>47</v>
          </cell>
          <cell r="S187">
            <v>10.43</v>
          </cell>
          <cell r="T187">
            <v>3.65</v>
          </cell>
          <cell r="W187">
            <v>1</v>
          </cell>
          <cell r="AY187" t="str">
            <v>総抜</v>
          </cell>
          <cell r="AZ187">
            <v>592763.06999999995</v>
          </cell>
          <cell r="BA187" t="str">
            <v>1曲</v>
          </cell>
          <cell r="BB187">
            <v>395211.6</v>
          </cell>
          <cell r="BC187" t="str">
            <v>2曲</v>
          </cell>
          <cell r="BD187">
            <v>243104.8</v>
          </cell>
          <cell r="BE187" t="str">
            <v>3曲</v>
          </cell>
          <cell r="BF187">
            <v>408711.6</v>
          </cell>
          <cell r="BG187" t="str">
            <v>4曲</v>
          </cell>
          <cell r="BH187">
            <v>325318.40000000002</v>
          </cell>
        </row>
        <row r="188">
          <cell r="B188" t="str">
            <v>KD02166-Y076</v>
          </cell>
          <cell r="C188" t="str">
            <v>00</v>
          </cell>
          <cell r="D188" t="str">
            <v>01</v>
          </cell>
          <cell r="E188" t="str">
            <v>L</v>
          </cell>
          <cell r="F188">
            <v>21</v>
          </cell>
          <cell r="G188">
            <v>21</v>
          </cell>
          <cell r="AK188">
            <v>2.38</v>
          </cell>
          <cell r="AL188">
            <v>0.54</v>
          </cell>
          <cell r="DG188" t="str">
            <v>07.06.21材料費見直し。</v>
          </cell>
        </row>
        <row r="189">
          <cell r="B189" t="str">
            <v>KD02166-Y120</v>
          </cell>
          <cell r="C189" t="str">
            <v>00</v>
          </cell>
          <cell r="D189" t="str">
            <v>03</v>
          </cell>
          <cell r="E189" t="str">
            <v>L</v>
          </cell>
          <cell r="F189">
            <v>34</v>
          </cell>
          <cell r="G189">
            <v>34</v>
          </cell>
          <cell r="AG189">
            <v>2.84</v>
          </cell>
          <cell r="AH189">
            <v>0.73</v>
          </cell>
          <cell r="AK189">
            <v>2.77</v>
          </cell>
          <cell r="AL189">
            <v>0.54</v>
          </cell>
          <cell r="DG189" t="str">
            <v>07.06.05材料費見直し。両端ﾒﾈｼﾞ加工</v>
          </cell>
        </row>
        <row r="190">
          <cell r="B190" t="str">
            <v>KD02166-Y121</v>
          </cell>
          <cell r="C190" t="str">
            <v>00</v>
          </cell>
          <cell r="D190" t="str">
            <v>03</v>
          </cell>
          <cell r="E190" t="str">
            <v>L</v>
          </cell>
          <cell r="F190">
            <v>34</v>
          </cell>
          <cell r="G190">
            <v>34</v>
          </cell>
          <cell r="AG190">
            <v>2.84</v>
          </cell>
          <cell r="AH190">
            <v>0.73</v>
          </cell>
          <cell r="AK190">
            <v>3.37</v>
          </cell>
          <cell r="AL190">
            <v>0.54</v>
          </cell>
          <cell r="DG190" t="str">
            <v>07.06.05材料費見直し。両端ﾒﾈｼﾞ加工</v>
          </cell>
        </row>
        <row r="191">
          <cell r="B191" t="str">
            <v>KD02166-Y123</v>
          </cell>
          <cell r="C191" t="str">
            <v>00</v>
          </cell>
          <cell r="D191" t="str">
            <v>04</v>
          </cell>
          <cell r="E191" t="str">
            <v>P</v>
          </cell>
          <cell r="F191">
            <v>28</v>
          </cell>
          <cell r="G191">
            <v>34</v>
          </cell>
          <cell r="Q191">
            <v>2.0299999999999998</v>
          </cell>
          <cell r="R191">
            <v>1.99</v>
          </cell>
          <cell r="W191">
            <v>1</v>
          </cell>
          <cell r="AY191" t="str">
            <v>総抜</v>
          </cell>
          <cell r="AZ191">
            <v>331900</v>
          </cell>
          <cell r="BA191" t="str">
            <v>1曲</v>
          </cell>
          <cell r="BB191">
            <v>380200</v>
          </cell>
          <cell r="BC191" t="str">
            <v>2曲</v>
          </cell>
          <cell r="BD191">
            <v>257200</v>
          </cell>
          <cell r="BE191" t="str">
            <v>3曲</v>
          </cell>
          <cell r="BF191">
            <v>214600</v>
          </cell>
          <cell r="BG191" t="str">
            <v>4曲</v>
          </cell>
          <cell r="BH191">
            <v>202600</v>
          </cell>
        </row>
        <row r="192">
          <cell r="B192" t="str">
            <v>KD02166-Y124</v>
          </cell>
          <cell r="C192" t="str">
            <v>00</v>
          </cell>
          <cell r="D192" t="str">
            <v>02</v>
          </cell>
          <cell r="E192" t="str">
            <v>P</v>
          </cell>
          <cell r="F192">
            <v>7</v>
          </cell>
          <cell r="G192">
            <v>10</v>
          </cell>
          <cell r="Q192">
            <v>0.68</v>
          </cell>
          <cell r="R192">
            <v>0.93</v>
          </cell>
          <cell r="W192">
            <v>1</v>
          </cell>
          <cell r="AY192" t="str">
            <v>総抜</v>
          </cell>
          <cell r="AZ192">
            <v>99400</v>
          </cell>
          <cell r="BA192" t="str">
            <v>1曲</v>
          </cell>
          <cell r="BB192">
            <v>129100</v>
          </cell>
          <cell r="BC192" t="str">
            <v>2曲</v>
          </cell>
          <cell r="BD192">
            <v>111700</v>
          </cell>
        </row>
        <row r="193">
          <cell r="B193" t="str">
            <v>KD02166-Y125</v>
          </cell>
          <cell r="C193" t="str">
            <v>00</v>
          </cell>
          <cell r="D193" t="str">
            <v>05</v>
          </cell>
          <cell r="E193" t="str">
            <v>P</v>
          </cell>
          <cell r="F193">
            <v>19</v>
          </cell>
          <cell r="G193">
            <v>20</v>
          </cell>
          <cell r="Q193">
            <v>2.98</v>
          </cell>
          <cell r="R193">
            <v>2.69</v>
          </cell>
          <cell r="W193">
            <v>1</v>
          </cell>
          <cell r="AY193" t="str">
            <v>総抜</v>
          </cell>
          <cell r="AZ193">
            <v>363700</v>
          </cell>
          <cell r="BA193" t="str">
            <v>切欠</v>
          </cell>
          <cell r="BB193">
            <v>296700</v>
          </cell>
          <cell r="BC193" t="str">
            <v>バーリング</v>
          </cell>
          <cell r="BD193">
            <v>249900</v>
          </cell>
          <cell r="BE193" t="str">
            <v>1曲</v>
          </cell>
          <cell r="BF193">
            <v>216100</v>
          </cell>
          <cell r="BG193" t="str">
            <v>2曲</v>
          </cell>
          <cell r="BH193">
            <v>255100</v>
          </cell>
          <cell r="BI193" t="str">
            <v>3曲</v>
          </cell>
          <cell r="BJ193">
            <v>255100</v>
          </cell>
          <cell r="BK193" t="str">
            <v>4曲</v>
          </cell>
          <cell r="BL193">
            <v>169300</v>
          </cell>
          <cell r="DG193" t="str">
            <v>05版）部品に合わせた改版</v>
          </cell>
        </row>
        <row r="194">
          <cell r="B194" t="str">
            <v>KD02166-Y126</v>
          </cell>
          <cell r="C194" t="str">
            <v>00</v>
          </cell>
          <cell r="D194" t="str">
            <v>05</v>
          </cell>
          <cell r="E194" t="str">
            <v>P</v>
          </cell>
          <cell r="F194">
            <v>7</v>
          </cell>
          <cell r="G194">
            <v>11</v>
          </cell>
          <cell r="Q194">
            <v>0.68</v>
          </cell>
          <cell r="R194">
            <v>0.93</v>
          </cell>
          <cell r="W194">
            <v>1</v>
          </cell>
          <cell r="AY194" t="str">
            <v>総抜</v>
          </cell>
          <cell r="AZ194">
            <v>132333.32999999999</v>
          </cell>
          <cell r="BA194" t="str">
            <v>1曲</v>
          </cell>
          <cell r="BB194">
            <v>122500</v>
          </cell>
          <cell r="BC194" t="str">
            <v>2曲</v>
          </cell>
          <cell r="BD194">
            <v>111700</v>
          </cell>
          <cell r="DG194" t="str">
            <v>Y127/Y128と曲型共通 金型起工済の為型費は未</v>
          </cell>
        </row>
        <row r="195">
          <cell r="B195" t="str">
            <v>KD02166-Y127</v>
          </cell>
          <cell r="C195" t="str">
            <v>00</v>
          </cell>
          <cell r="D195" t="str">
            <v>06</v>
          </cell>
          <cell r="E195" t="str">
            <v>P</v>
          </cell>
          <cell r="F195">
            <v>7</v>
          </cell>
          <cell r="G195">
            <v>10</v>
          </cell>
          <cell r="Q195">
            <v>0.68</v>
          </cell>
          <cell r="R195">
            <v>0.93</v>
          </cell>
          <cell r="W195">
            <v>1</v>
          </cell>
          <cell r="AY195" t="str">
            <v>総抜</v>
          </cell>
          <cell r="AZ195">
            <v>139800</v>
          </cell>
          <cell r="DG195" t="str">
            <v>Y126/Y128と曲型共通 金型起工済の為型費は未</v>
          </cell>
        </row>
        <row r="196">
          <cell r="B196" t="str">
            <v>KD02166-Y128</v>
          </cell>
          <cell r="C196" t="str">
            <v>00</v>
          </cell>
          <cell r="D196" t="str">
            <v>06</v>
          </cell>
          <cell r="E196" t="str">
            <v>P</v>
          </cell>
          <cell r="F196">
            <v>7</v>
          </cell>
          <cell r="G196">
            <v>10</v>
          </cell>
          <cell r="Q196">
            <v>0.68</v>
          </cell>
          <cell r="R196">
            <v>0.93</v>
          </cell>
          <cell r="W196">
            <v>1</v>
          </cell>
          <cell r="AY196" t="str">
            <v>総抜</v>
          </cell>
          <cell r="AZ196">
            <v>139800</v>
          </cell>
          <cell r="DG196" t="str">
            <v>Y126/Y127と曲型共通 金型起工済の為型費は未</v>
          </cell>
        </row>
        <row r="197">
          <cell r="B197" t="str">
            <v>KD02166-Y129</v>
          </cell>
          <cell r="C197" t="str">
            <v>00</v>
          </cell>
          <cell r="D197" t="str">
            <v>02</v>
          </cell>
          <cell r="E197" t="str">
            <v>P</v>
          </cell>
          <cell r="F197">
            <v>8</v>
          </cell>
          <cell r="G197">
            <v>11</v>
          </cell>
          <cell r="Q197">
            <v>0.68</v>
          </cell>
          <cell r="R197">
            <v>0.93</v>
          </cell>
          <cell r="W197">
            <v>1</v>
          </cell>
          <cell r="AY197" t="str">
            <v>総抜</v>
          </cell>
          <cell r="AZ197">
            <v>101000</v>
          </cell>
          <cell r="BA197" t="str">
            <v>1曲</v>
          </cell>
          <cell r="BB197">
            <v>129100</v>
          </cell>
          <cell r="BC197" t="str">
            <v>2曲</v>
          </cell>
          <cell r="BD197">
            <v>111700</v>
          </cell>
        </row>
        <row r="198">
          <cell r="B198" t="str">
            <v>KD02166-Y131</v>
          </cell>
          <cell r="C198" t="str">
            <v>00</v>
          </cell>
          <cell r="D198" t="str">
            <v>03</v>
          </cell>
          <cell r="E198" t="str">
            <v>MO</v>
          </cell>
          <cell r="F198">
            <v>5</v>
          </cell>
          <cell r="G198">
            <v>5</v>
          </cell>
          <cell r="H198">
            <v>1308</v>
          </cell>
          <cell r="AM198">
            <v>75</v>
          </cell>
          <cell r="AN198">
            <v>20</v>
          </cell>
          <cell r="AO198">
            <v>0.5</v>
          </cell>
          <cell r="AP198">
            <v>6</v>
          </cell>
          <cell r="DG198" t="str">
            <v>2166-Y131.2160-Y513共取り</v>
          </cell>
        </row>
        <row r="199">
          <cell r="B199" t="str">
            <v>KD02166-Y132</v>
          </cell>
          <cell r="C199" t="str">
            <v>00</v>
          </cell>
          <cell r="D199" t="str">
            <v>05</v>
          </cell>
          <cell r="E199" t="str">
            <v>MO</v>
          </cell>
          <cell r="F199">
            <v>7</v>
          </cell>
          <cell r="G199">
            <v>7</v>
          </cell>
          <cell r="H199">
            <v>2692</v>
          </cell>
          <cell r="AM199">
            <v>75</v>
          </cell>
          <cell r="AN199">
            <v>30</v>
          </cell>
          <cell r="AO199">
            <v>1</v>
          </cell>
          <cell r="AP199">
            <v>6</v>
          </cell>
          <cell r="AY199" t="str">
            <v>ﾓｰﾙﾄﾞ</v>
          </cell>
          <cell r="AZ199">
            <v>900000</v>
          </cell>
        </row>
        <row r="200">
          <cell r="B200" t="str">
            <v>KD02166-Y134</v>
          </cell>
          <cell r="C200" t="str">
            <v>00</v>
          </cell>
          <cell r="D200" t="str">
            <v>03</v>
          </cell>
          <cell r="E200" t="str">
            <v>L</v>
          </cell>
          <cell r="F200">
            <v>95</v>
          </cell>
          <cell r="G200">
            <v>95</v>
          </cell>
          <cell r="AG200">
            <v>1</v>
          </cell>
          <cell r="AH200">
            <v>0.2</v>
          </cell>
          <cell r="AK200">
            <v>3.54</v>
          </cell>
          <cell r="AL200">
            <v>0.79</v>
          </cell>
          <cell r="DG200" t="str">
            <v>ASYに込み</v>
          </cell>
        </row>
        <row r="201">
          <cell r="B201" t="str">
            <v>KD02166-Y140</v>
          </cell>
          <cell r="C201" t="str">
            <v>00</v>
          </cell>
          <cell r="D201" t="str">
            <v>05</v>
          </cell>
          <cell r="E201" t="str">
            <v>P</v>
          </cell>
          <cell r="F201">
            <v>4</v>
          </cell>
          <cell r="G201">
            <v>6</v>
          </cell>
          <cell r="Q201">
            <v>1.05</v>
          </cell>
          <cell r="R201">
            <v>1.2</v>
          </cell>
          <cell r="W201">
            <v>0.5</v>
          </cell>
          <cell r="AS201">
            <v>1.92</v>
          </cell>
          <cell r="AT201">
            <v>1.18</v>
          </cell>
          <cell r="AU201">
            <v>0.45</v>
          </cell>
          <cell r="AV201">
            <v>0.5</v>
          </cell>
          <cell r="AY201" t="str">
            <v>総抜</v>
          </cell>
          <cell r="AZ201">
            <v>101366.67</v>
          </cell>
          <cell r="BA201" t="str">
            <v>1曲</v>
          </cell>
          <cell r="BB201">
            <v>93100</v>
          </cell>
          <cell r="BC201" t="str">
            <v>2曲</v>
          </cell>
          <cell r="BD201">
            <v>93100</v>
          </cell>
          <cell r="BE201" t="str">
            <v>3曲</v>
          </cell>
          <cell r="BF201">
            <v>88300</v>
          </cell>
        </row>
        <row r="202">
          <cell r="B202" t="str">
            <v>KD02166-Y150</v>
          </cell>
          <cell r="C202" t="str">
            <v>00</v>
          </cell>
          <cell r="D202" t="str">
            <v>04</v>
          </cell>
          <cell r="E202" t="str">
            <v>L</v>
          </cell>
          <cell r="F202">
            <v>42</v>
          </cell>
          <cell r="G202">
            <v>42</v>
          </cell>
          <cell r="AG202">
            <v>1.1000000000000001</v>
          </cell>
          <cell r="AH202">
            <v>0.16</v>
          </cell>
          <cell r="AK202">
            <v>7.47</v>
          </cell>
          <cell r="AL202">
            <v>0.54</v>
          </cell>
          <cell r="DG202" t="str">
            <v>07.06.05材料費見直し。</v>
          </cell>
        </row>
        <row r="203">
          <cell r="B203" t="str">
            <v>KD02166-Y156</v>
          </cell>
          <cell r="C203" t="str">
            <v>00</v>
          </cell>
          <cell r="D203" t="str">
            <v>08</v>
          </cell>
          <cell r="E203" t="str">
            <v>L</v>
          </cell>
          <cell r="F203">
            <v>20</v>
          </cell>
          <cell r="G203">
            <v>20</v>
          </cell>
          <cell r="AG203">
            <v>5.9</v>
          </cell>
          <cell r="AH203">
            <v>0.36</v>
          </cell>
          <cell r="AK203">
            <v>1.54</v>
          </cell>
          <cell r="AL203">
            <v>0.54</v>
          </cell>
        </row>
        <row r="204">
          <cell r="B204" t="str">
            <v>KD02166-Y159</v>
          </cell>
          <cell r="C204" t="str">
            <v>00</v>
          </cell>
          <cell r="D204" t="str">
            <v>02</v>
          </cell>
          <cell r="E204" t="str">
            <v>L</v>
          </cell>
          <cell r="F204">
            <v>20</v>
          </cell>
          <cell r="G204">
            <v>20</v>
          </cell>
          <cell r="AG204">
            <v>9.9</v>
          </cell>
          <cell r="AH204">
            <v>0.36</v>
          </cell>
          <cell r="AK204">
            <v>1.55</v>
          </cell>
          <cell r="AL204">
            <v>0.54</v>
          </cell>
        </row>
        <row r="205">
          <cell r="B205" t="str">
            <v>KD02166-Y162</v>
          </cell>
          <cell r="C205" t="str">
            <v>00</v>
          </cell>
          <cell r="D205" t="str">
            <v>03</v>
          </cell>
          <cell r="E205" t="str">
            <v>L</v>
          </cell>
          <cell r="F205">
            <v>2</v>
          </cell>
          <cell r="G205">
            <v>2</v>
          </cell>
          <cell r="AG205">
            <v>0.8</v>
          </cell>
          <cell r="AH205">
            <v>0.2</v>
          </cell>
          <cell r="AK205">
            <v>0.91</v>
          </cell>
          <cell r="AL205">
            <v>0.54</v>
          </cell>
        </row>
        <row r="206">
          <cell r="B206" t="str">
            <v>KD02166-Y163</v>
          </cell>
          <cell r="C206" t="str">
            <v>00</v>
          </cell>
          <cell r="D206" t="str">
            <v>02</v>
          </cell>
          <cell r="E206" t="str">
            <v>P</v>
          </cell>
          <cell r="F206">
            <v>2</v>
          </cell>
          <cell r="G206">
            <v>2</v>
          </cell>
          <cell r="Q206">
            <v>0.24</v>
          </cell>
          <cell r="R206">
            <v>0.39</v>
          </cell>
          <cell r="W206">
            <v>1</v>
          </cell>
          <cell r="AS206">
            <v>0.33</v>
          </cell>
          <cell r="AT206">
            <v>0.1</v>
          </cell>
          <cell r="AU206">
            <v>0.34</v>
          </cell>
          <cell r="AV206">
            <v>0.5</v>
          </cell>
          <cell r="AY206" t="str">
            <v>総抜き</v>
          </cell>
          <cell r="AZ206">
            <v>93233.33</v>
          </cell>
        </row>
        <row r="207">
          <cell r="B207" t="str">
            <v>KD02166-Y164</v>
          </cell>
          <cell r="C207" t="str">
            <v>00</v>
          </cell>
          <cell r="D207" t="str">
            <v>02</v>
          </cell>
          <cell r="E207" t="str">
            <v>L</v>
          </cell>
          <cell r="F207">
            <v>2</v>
          </cell>
          <cell r="G207">
            <v>2</v>
          </cell>
          <cell r="AG207">
            <v>0.8</v>
          </cell>
          <cell r="AH207">
            <v>0.2</v>
          </cell>
          <cell r="AK207">
            <v>0.87</v>
          </cell>
          <cell r="AL207">
            <v>0.54</v>
          </cell>
          <cell r="DG207" t="str">
            <v>07.06.05材料費見直し。ﾛｰﾚｯﾄ加工あり</v>
          </cell>
        </row>
        <row r="208">
          <cell r="B208" t="str">
            <v>KD02166-Y168</v>
          </cell>
          <cell r="C208" t="str">
            <v>00</v>
          </cell>
          <cell r="D208" t="str">
            <v>04</v>
          </cell>
          <cell r="E208" t="str">
            <v>P</v>
          </cell>
          <cell r="F208">
            <v>5</v>
          </cell>
          <cell r="G208">
            <v>6</v>
          </cell>
          <cell r="Q208">
            <v>1.1399999999999999</v>
          </cell>
          <cell r="R208">
            <v>1.1599999999999999</v>
          </cell>
          <cell r="W208">
            <v>1</v>
          </cell>
          <cell r="AY208" t="str">
            <v>総抜</v>
          </cell>
          <cell r="AZ208">
            <v>221466.67</v>
          </cell>
          <cell r="BA208" t="str">
            <v>1曲</v>
          </cell>
          <cell r="BB208">
            <v>117900</v>
          </cell>
          <cell r="BC208" t="str">
            <v>2曲</v>
          </cell>
          <cell r="BD208">
            <v>111300</v>
          </cell>
          <cell r="DG208" t="str">
            <v>金型起工済の為型費は未変更</v>
          </cell>
        </row>
        <row r="209">
          <cell r="B209" t="str">
            <v>KD02166-Y170</v>
          </cell>
          <cell r="C209" t="str">
            <v>00</v>
          </cell>
          <cell r="D209" t="str">
            <v>04</v>
          </cell>
          <cell r="E209" t="str">
            <v>P</v>
          </cell>
          <cell r="F209">
            <v>4</v>
          </cell>
          <cell r="G209">
            <v>5</v>
          </cell>
          <cell r="Q209">
            <v>0.56000000000000005</v>
          </cell>
          <cell r="R209">
            <v>0.93</v>
          </cell>
          <cell r="W209">
            <v>1</v>
          </cell>
          <cell r="AY209" t="str">
            <v>総抜</v>
          </cell>
          <cell r="AZ209">
            <v>174600</v>
          </cell>
          <cell r="BA209" t="str">
            <v>1曲</v>
          </cell>
          <cell r="BB209">
            <v>129100</v>
          </cell>
          <cell r="BC209" t="str">
            <v>2曲</v>
          </cell>
          <cell r="BD209">
            <v>127000</v>
          </cell>
          <cell r="DG209" t="str">
            <v>金型起工済の為型費は未変更</v>
          </cell>
        </row>
        <row r="210">
          <cell r="B210" t="str">
            <v>KD02166-Y171</v>
          </cell>
          <cell r="C210" t="str">
            <v>00</v>
          </cell>
          <cell r="D210" t="str">
            <v>06</v>
          </cell>
          <cell r="E210" t="str">
            <v>P</v>
          </cell>
          <cell r="F210">
            <v>5</v>
          </cell>
          <cell r="G210">
            <v>6</v>
          </cell>
          <cell r="Q210">
            <v>0.86</v>
          </cell>
          <cell r="R210">
            <v>1.2</v>
          </cell>
          <cell r="W210">
            <v>1</v>
          </cell>
          <cell r="AY210" t="str">
            <v>総抜</v>
          </cell>
          <cell r="AZ210">
            <v>106666.67</v>
          </cell>
          <cell r="BA210" t="str">
            <v>1曲</v>
          </cell>
          <cell r="BB210">
            <v>170200</v>
          </cell>
          <cell r="BC210" t="str">
            <v>2曲</v>
          </cell>
          <cell r="BD210">
            <v>99200</v>
          </cell>
          <cell r="BE210" t="str">
            <v>孔/ﾀﾞﾎﾞ</v>
          </cell>
          <cell r="BF210">
            <v>161800</v>
          </cell>
          <cell r="DG210" t="str">
            <v>ﾒｰｶ打ち合わせにより工程変更。</v>
          </cell>
        </row>
        <row r="211">
          <cell r="B211" t="str">
            <v>KD02166-Y172</v>
          </cell>
          <cell r="C211" t="str">
            <v>00</v>
          </cell>
          <cell r="D211" t="str">
            <v>04</v>
          </cell>
          <cell r="E211" t="str">
            <v>P</v>
          </cell>
          <cell r="F211">
            <v>6</v>
          </cell>
          <cell r="G211">
            <v>6</v>
          </cell>
          <cell r="Q211">
            <v>0.74</v>
          </cell>
          <cell r="R211">
            <v>1.2</v>
          </cell>
          <cell r="W211">
            <v>1</v>
          </cell>
          <cell r="AY211" t="str">
            <v>総抜</v>
          </cell>
          <cell r="AZ211">
            <v>104600</v>
          </cell>
          <cell r="BA211" t="str">
            <v>1曲</v>
          </cell>
          <cell r="BB211">
            <v>149400</v>
          </cell>
          <cell r="BC211" t="str">
            <v>2曲</v>
          </cell>
          <cell r="BD211">
            <v>116500</v>
          </cell>
          <cell r="BE211" t="str">
            <v>孔/ﾀﾞﾎﾞ</v>
          </cell>
          <cell r="BF211">
            <v>168200</v>
          </cell>
          <cell r="DG211" t="str">
            <v>金型起工済の為型費は未</v>
          </cell>
        </row>
        <row r="212">
          <cell r="B212" t="str">
            <v>KD02166-Y175</v>
          </cell>
          <cell r="C212" t="str">
            <v>00</v>
          </cell>
          <cell r="D212" t="str">
            <v>02</v>
          </cell>
          <cell r="E212" t="str">
            <v>L</v>
          </cell>
          <cell r="F212">
            <v>27</v>
          </cell>
          <cell r="G212">
            <v>27</v>
          </cell>
          <cell r="AG212">
            <v>10.7</v>
          </cell>
          <cell r="AH212">
            <v>0.56000000000000005</v>
          </cell>
          <cell r="AK212">
            <v>1.55</v>
          </cell>
          <cell r="AL212">
            <v>0.54</v>
          </cell>
          <cell r="DG212" t="str">
            <v>07.06.05材料費見直し。ﾛｰﾚｯﾄ加工あり</v>
          </cell>
        </row>
        <row r="213">
          <cell r="B213" t="str">
            <v>KD02166-Y180</v>
          </cell>
          <cell r="C213" t="str">
            <v>00</v>
          </cell>
          <cell r="D213" t="str">
            <v>03</v>
          </cell>
          <cell r="E213" t="str">
            <v>P</v>
          </cell>
          <cell r="F213">
            <v>4</v>
          </cell>
          <cell r="G213">
            <v>5</v>
          </cell>
          <cell r="Q213">
            <v>0.59</v>
          </cell>
          <cell r="R213">
            <v>0.93</v>
          </cell>
          <cell r="W213">
            <v>2</v>
          </cell>
          <cell r="AY213" t="str">
            <v>総抜</v>
          </cell>
          <cell r="AZ213">
            <v>148166.67000000001</v>
          </cell>
          <cell r="BA213" t="str">
            <v>1曲</v>
          </cell>
          <cell r="BB213">
            <v>93700</v>
          </cell>
          <cell r="BC213" t="str">
            <v>？？？</v>
          </cell>
          <cell r="BD213">
            <v>117700</v>
          </cell>
          <cell r="DG213" t="str">
            <v>ﾒｰｶ打ち合わせにより工程変更。型費変更未。</v>
          </cell>
        </row>
        <row r="214">
          <cell r="B214" t="str">
            <v>KD02166-Y183</v>
          </cell>
          <cell r="C214" t="str">
            <v>00</v>
          </cell>
          <cell r="D214" t="str">
            <v>03</v>
          </cell>
          <cell r="E214" t="str">
            <v>P</v>
          </cell>
          <cell r="F214">
            <v>6</v>
          </cell>
          <cell r="G214">
            <v>9</v>
          </cell>
          <cell r="Q214">
            <v>1.2</v>
          </cell>
          <cell r="R214">
            <v>1.51</v>
          </cell>
          <cell r="W214">
            <v>2</v>
          </cell>
          <cell r="AY214" t="str">
            <v>総抜</v>
          </cell>
          <cell r="AZ214">
            <v>168200</v>
          </cell>
          <cell r="BA214" t="str">
            <v>ﾀﾞﾎ</v>
          </cell>
          <cell r="BB214">
            <v>100000</v>
          </cell>
          <cell r="BC214" t="str">
            <v>1曲</v>
          </cell>
          <cell r="BD214">
            <v>98200</v>
          </cell>
          <cell r="BE214" t="str">
            <v>2曲</v>
          </cell>
          <cell r="BF214">
            <v>110600</v>
          </cell>
          <cell r="BG214" t="str">
            <v>3曲</v>
          </cell>
          <cell r="BH214">
            <v>104800</v>
          </cell>
          <cell r="DG214" t="str">
            <v>金型起工済の為型費は未</v>
          </cell>
        </row>
        <row r="215">
          <cell r="B215" t="str">
            <v>KD02166-Y184</v>
          </cell>
          <cell r="C215" t="str">
            <v>00</v>
          </cell>
          <cell r="D215" t="str">
            <v>03</v>
          </cell>
          <cell r="E215" t="str">
            <v>L</v>
          </cell>
          <cell r="F215">
            <v>4</v>
          </cell>
          <cell r="G215">
            <v>4</v>
          </cell>
          <cell r="AG215">
            <v>0.8</v>
          </cell>
          <cell r="AH215">
            <v>0.2</v>
          </cell>
          <cell r="AK215">
            <v>1.1599999999999999</v>
          </cell>
          <cell r="AL215">
            <v>0.54</v>
          </cell>
          <cell r="DG215" t="str">
            <v>03版）ﾜｰｸｻｲｽﾞ変更</v>
          </cell>
        </row>
        <row r="216">
          <cell r="B216" t="str">
            <v>KD02166-Y189</v>
          </cell>
          <cell r="C216" t="str">
            <v>00</v>
          </cell>
          <cell r="D216" t="str">
            <v>04</v>
          </cell>
          <cell r="E216" t="str">
            <v>P</v>
          </cell>
          <cell r="F216">
            <v>4</v>
          </cell>
          <cell r="G216">
            <v>8</v>
          </cell>
          <cell r="Q216">
            <v>0.51</v>
          </cell>
          <cell r="R216">
            <v>0.66</v>
          </cell>
          <cell r="W216">
            <v>0.6</v>
          </cell>
          <cell r="AY216" t="str">
            <v>総抜</v>
          </cell>
          <cell r="AZ216">
            <v>88166.67</v>
          </cell>
          <cell r="BA216" t="str">
            <v>1曲</v>
          </cell>
          <cell r="BB216">
            <v>93100</v>
          </cell>
          <cell r="DG216" t="str">
            <v>CSP 型費変更なし</v>
          </cell>
        </row>
        <row r="217">
          <cell r="B217" t="str">
            <v>KD02166-Y190</v>
          </cell>
          <cell r="C217" t="str">
            <v>00</v>
          </cell>
          <cell r="D217" t="str">
            <v>08</v>
          </cell>
          <cell r="E217" t="str">
            <v>P</v>
          </cell>
          <cell r="F217">
            <v>17</v>
          </cell>
          <cell r="G217">
            <v>22</v>
          </cell>
          <cell r="Q217">
            <v>1.08</v>
          </cell>
          <cell r="R217">
            <v>1.43</v>
          </cell>
          <cell r="W217">
            <v>1</v>
          </cell>
          <cell r="AY217" t="str">
            <v>総抜</v>
          </cell>
          <cell r="AZ217">
            <v>229140</v>
          </cell>
          <cell r="BA217" t="str">
            <v>1曲</v>
          </cell>
          <cell r="BB217">
            <v>410600</v>
          </cell>
          <cell r="BC217" t="str">
            <v>2曲</v>
          </cell>
          <cell r="BD217">
            <v>196100</v>
          </cell>
          <cell r="BE217" t="str">
            <v>3曲</v>
          </cell>
          <cell r="BF217">
            <v>229600</v>
          </cell>
          <cell r="DG217" t="str">
            <v>型起工すみの為型費は未</v>
          </cell>
        </row>
        <row r="218">
          <cell r="B218" t="str">
            <v>KD02166-Y191</v>
          </cell>
          <cell r="C218" t="str">
            <v>00</v>
          </cell>
          <cell r="D218" t="str">
            <v>10</v>
          </cell>
          <cell r="E218" t="str">
            <v>P</v>
          </cell>
          <cell r="F218">
            <v>27</v>
          </cell>
          <cell r="G218">
            <v>37</v>
          </cell>
          <cell r="S218">
            <v>3.75</v>
          </cell>
          <cell r="T218">
            <v>2.62</v>
          </cell>
          <cell r="W218">
            <v>1</v>
          </cell>
          <cell r="AY218" t="str">
            <v>総抜</v>
          </cell>
          <cell r="AZ218">
            <v>819053</v>
          </cell>
          <cell r="BA218" t="str">
            <v>ダボ</v>
          </cell>
          <cell r="BB218">
            <v>400400</v>
          </cell>
          <cell r="BC218" t="str">
            <v>1曲</v>
          </cell>
          <cell r="BD218">
            <v>264500</v>
          </cell>
          <cell r="BE218" t="str">
            <v>2曲</v>
          </cell>
          <cell r="BF218">
            <v>294800</v>
          </cell>
          <cell r="BG218" t="str">
            <v>3曲</v>
          </cell>
          <cell r="BH218">
            <v>312500</v>
          </cell>
          <cell r="BI218" t="str">
            <v>孔抜</v>
          </cell>
          <cell r="BJ218">
            <v>461000</v>
          </cell>
        </row>
        <row r="219">
          <cell r="B219" t="str">
            <v>KD02166-Y192</v>
          </cell>
          <cell r="C219" t="str">
            <v>00</v>
          </cell>
          <cell r="D219" t="str">
            <v>05</v>
          </cell>
          <cell r="E219" t="str">
            <v>P</v>
          </cell>
          <cell r="F219">
            <v>3</v>
          </cell>
          <cell r="G219">
            <v>5</v>
          </cell>
          <cell r="Q219">
            <v>1.05</v>
          </cell>
          <cell r="R219">
            <v>1.2</v>
          </cell>
          <cell r="W219">
            <v>0.4</v>
          </cell>
          <cell r="AS219">
            <v>2.2200000000000002</v>
          </cell>
          <cell r="AT219">
            <v>1.18</v>
          </cell>
          <cell r="AU219">
            <v>0.46</v>
          </cell>
          <cell r="AV219">
            <v>0.5</v>
          </cell>
          <cell r="AY219" t="str">
            <v>総抜</v>
          </cell>
          <cell r="AZ219">
            <v>102166.67</v>
          </cell>
          <cell r="BA219" t="str">
            <v>1曲</v>
          </cell>
          <cell r="BB219">
            <v>93100</v>
          </cell>
          <cell r="BC219" t="str">
            <v>2曲</v>
          </cell>
          <cell r="BD219">
            <v>93100</v>
          </cell>
          <cell r="BE219" t="str">
            <v>3曲</v>
          </cell>
          <cell r="BF219">
            <v>83800</v>
          </cell>
        </row>
        <row r="220">
          <cell r="B220" t="str">
            <v>KD02166-Y195</v>
          </cell>
          <cell r="C220" t="str">
            <v>00</v>
          </cell>
          <cell r="D220" t="str">
            <v>02</v>
          </cell>
          <cell r="E220" t="str">
            <v>L</v>
          </cell>
          <cell r="F220">
            <v>3</v>
          </cell>
          <cell r="G220">
            <v>3</v>
          </cell>
          <cell r="AK220">
            <v>0.82</v>
          </cell>
          <cell r="AL220">
            <v>0.54</v>
          </cell>
        </row>
        <row r="221">
          <cell r="B221" t="str">
            <v>KD02166-Y202</v>
          </cell>
          <cell r="C221" t="str">
            <v>00</v>
          </cell>
          <cell r="D221" t="str">
            <v>03</v>
          </cell>
          <cell r="E221" t="str">
            <v>L</v>
          </cell>
          <cell r="F221">
            <v>2</v>
          </cell>
          <cell r="G221">
            <v>2</v>
          </cell>
          <cell r="AG221">
            <v>0.8</v>
          </cell>
          <cell r="AH221">
            <v>0.2</v>
          </cell>
          <cell r="AK221">
            <v>1.18</v>
          </cell>
          <cell r="AL221">
            <v>0.54</v>
          </cell>
        </row>
        <row r="222">
          <cell r="B222" t="str">
            <v>KD02166-Y203</v>
          </cell>
          <cell r="C222" t="str">
            <v>00</v>
          </cell>
          <cell r="D222" t="str">
            <v>04</v>
          </cell>
          <cell r="E222" t="str">
            <v>P</v>
          </cell>
          <cell r="F222">
            <v>21</v>
          </cell>
          <cell r="G222">
            <v>28</v>
          </cell>
          <cell r="Q222">
            <v>2.09</v>
          </cell>
          <cell r="R222">
            <v>1.7</v>
          </cell>
          <cell r="W222">
            <v>1</v>
          </cell>
          <cell r="AY222" t="str">
            <v>総抜</v>
          </cell>
          <cell r="AZ222">
            <v>261500</v>
          </cell>
          <cell r="BA222" t="str">
            <v>面打</v>
          </cell>
          <cell r="BB222">
            <v>207500</v>
          </cell>
          <cell r="BC222" t="str">
            <v>ﾊﾞｰﾘﾝｸﾞ</v>
          </cell>
          <cell r="BD222">
            <v>250300</v>
          </cell>
          <cell r="BE222" t="str">
            <v>1曲</v>
          </cell>
          <cell r="BF222">
            <v>237100</v>
          </cell>
          <cell r="DG222" t="str">
            <v>04版）金型造り替え。再見積</v>
          </cell>
        </row>
        <row r="223">
          <cell r="B223" t="str">
            <v>KD02166-Y206</v>
          </cell>
          <cell r="C223" t="str">
            <v>00</v>
          </cell>
          <cell r="D223" t="str">
            <v>06</v>
          </cell>
          <cell r="E223" t="str">
            <v>P</v>
          </cell>
          <cell r="F223">
            <v>4</v>
          </cell>
          <cell r="G223">
            <v>7</v>
          </cell>
          <cell r="Q223">
            <v>0.84</v>
          </cell>
          <cell r="R223">
            <v>0.76</v>
          </cell>
          <cell r="W223">
            <v>1.5</v>
          </cell>
          <cell r="AY223" t="str">
            <v>総抜</v>
          </cell>
          <cell r="AZ223">
            <v>126933.33</v>
          </cell>
          <cell r="BA223" t="str">
            <v>1曲</v>
          </cell>
          <cell r="BB223">
            <v>102800</v>
          </cell>
        </row>
        <row r="224">
          <cell r="B224" t="str">
            <v>KD02166-Y209</v>
          </cell>
          <cell r="C224" t="str">
            <v>00</v>
          </cell>
          <cell r="D224" t="str">
            <v>04</v>
          </cell>
          <cell r="E224" t="str">
            <v>MO</v>
          </cell>
          <cell r="F224">
            <v>34</v>
          </cell>
          <cell r="G224">
            <v>34</v>
          </cell>
          <cell r="H224">
            <v>3051</v>
          </cell>
          <cell r="AM224">
            <v>150</v>
          </cell>
          <cell r="AN224">
            <v>50</v>
          </cell>
          <cell r="AO224">
            <v>1.5</v>
          </cell>
          <cell r="AP224">
            <v>6</v>
          </cell>
          <cell r="AY224" t="str">
            <v>ﾓｰﾙﾄﾞ</v>
          </cell>
          <cell r="AZ224">
            <v>2400000</v>
          </cell>
        </row>
        <row r="225">
          <cell r="B225" t="str">
            <v>KD02166-Y211</v>
          </cell>
          <cell r="C225" t="str">
            <v>00</v>
          </cell>
          <cell r="D225" t="str">
            <v>04</v>
          </cell>
          <cell r="E225" t="str">
            <v>P</v>
          </cell>
          <cell r="F225">
            <v>10</v>
          </cell>
          <cell r="G225">
            <v>12</v>
          </cell>
          <cell r="Q225">
            <v>3.55</v>
          </cell>
          <cell r="R225">
            <v>1.26</v>
          </cell>
          <cell r="W225">
            <v>1.6</v>
          </cell>
          <cell r="AY225" t="str">
            <v>総抜</v>
          </cell>
          <cell r="AZ225">
            <v>152427</v>
          </cell>
          <cell r="DG225" t="str">
            <v>Y215と曲げ勝手違い。金型起工済みの為、型費は未</v>
          </cell>
        </row>
        <row r="226">
          <cell r="B226" t="str">
            <v>KD02166-Y212</v>
          </cell>
          <cell r="C226" t="str">
            <v>00</v>
          </cell>
          <cell r="D226" t="str">
            <v>02</v>
          </cell>
          <cell r="E226" t="str">
            <v>L</v>
          </cell>
          <cell r="F226">
            <v>3</v>
          </cell>
          <cell r="G226">
            <v>3</v>
          </cell>
          <cell r="AK226">
            <v>0.89</v>
          </cell>
          <cell r="AL226">
            <v>0.54</v>
          </cell>
        </row>
        <row r="227">
          <cell r="B227" t="str">
            <v>KD02166-Y214</v>
          </cell>
          <cell r="C227" t="str">
            <v>00</v>
          </cell>
          <cell r="D227" t="str">
            <v>02</v>
          </cell>
          <cell r="E227" t="str">
            <v>L</v>
          </cell>
          <cell r="F227">
            <v>2</v>
          </cell>
          <cell r="G227">
            <v>2</v>
          </cell>
          <cell r="AK227">
            <v>1.07</v>
          </cell>
          <cell r="AL227">
            <v>0.54</v>
          </cell>
        </row>
        <row r="228">
          <cell r="B228" t="str">
            <v>KD02166-Y215</v>
          </cell>
          <cell r="C228" t="str">
            <v>00</v>
          </cell>
          <cell r="D228" t="str">
            <v>04</v>
          </cell>
          <cell r="E228" t="str">
            <v>P</v>
          </cell>
          <cell r="F228">
            <v>10</v>
          </cell>
          <cell r="G228">
            <v>12</v>
          </cell>
          <cell r="Q228">
            <v>3.55</v>
          </cell>
          <cell r="R228">
            <v>1.26</v>
          </cell>
          <cell r="W228">
            <v>1.6</v>
          </cell>
          <cell r="AY228" t="str">
            <v>総抜</v>
          </cell>
          <cell r="AZ228">
            <v>152427</v>
          </cell>
          <cell r="DG228" t="str">
            <v>Y211と曲げ勝手違い。金型起工済みの為、型費は未</v>
          </cell>
        </row>
        <row r="229">
          <cell r="B229" t="str">
            <v>KD02166-Y217</v>
          </cell>
          <cell r="C229" t="str">
            <v>00</v>
          </cell>
          <cell r="D229" t="str">
            <v>02</v>
          </cell>
          <cell r="E229" t="str">
            <v>P</v>
          </cell>
          <cell r="F229">
            <v>19</v>
          </cell>
          <cell r="G229">
            <v>24</v>
          </cell>
          <cell r="Q229">
            <v>3.49</v>
          </cell>
          <cell r="R229">
            <v>2.12</v>
          </cell>
          <cell r="W229">
            <v>1.2</v>
          </cell>
          <cell r="AY229" t="str">
            <v>総抜</v>
          </cell>
          <cell r="AZ229">
            <v>219007</v>
          </cell>
          <cell r="DG229" t="str">
            <v>Y213と曲げ勝手違い。</v>
          </cell>
        </row>
        <row r="230">
          <cell r="B230" t="str">
            <v>KD02166-Y220</v>
          </cell>
          <cell r="C230" t="str">
            <v>00</v>
          </cell>
          <cell r="D230" t="str">
            <v>05</v>
          </cell>
          <cell r="E230" t="str">
            <v>L</v>
          </cell>
          <cell r="F230">
            <v>53</v>
          </cell>
          <cell r="G230">
            <v>53</v>
          </cell>
          <cell r="AG230">
            <v>1.1000000000000001</v>
          </cell>
          <cell r="AH230">
            <v>0.16</v>
          </cell>
          <cell r="AK230">
            <v>9.52</v>
          </cell>
          <cell r="AL230">
            <v>0.54</v>
          </cell>
          <cell r="DG230" t="str">
            <v>07.06.05材料費見直し。</v>
          </cell>
        </row>
        <row r="231">
          <cell r="B231" t="str">
            <v>KD02166-Y225</v>
          </cell>
          <cell r="C231" t="str">
            <v>00</v>
          </cell>
          <cell r="D231" t="str">
            <v>04</v>
          </cell>
          <cell r="E231" t="str">
            <v>L</v>
          </cell>
          <cell r="F231">
            <v>31</v>
          </cell>
          <cell r="G231">
            <v>31</v>
          </cell>
          <cell r="AG231">
            <v>0.1</v>
          </cell>
          <cell r="AH231">
            <v>0.06</v>
          </cell>
          <cell r="AK231">
            <v>3.75</v>
          </cell>
          <cell r="AL231">
            <v>0.54</v>
          </cell>
          <cell r="DG231" t="str">
            <v>07.06.05材料費見直し。</v>
          </cell>
        </row>
        <row r="232">
          <cell r="B232" t="str">
            <v>KD02166-Y230</v>
          </cell>
          <cell r="C232" t="str">
            <v>00</v>
          </cell>
          <cell r="D232" t="str">
            <v>06</v>
          </cell>
          <cell r="E232" t="str">
            <v>L</v>
          </cell>
          <cell r="F232">
            <v>30</v>
          </cell>
          <cell r="G232">
            <v>30</v>
          </cell>
          <cell r="AG232">
            <v>1.1000000000000001</v>
          </cell>
          <cell r="AH232">
            <v>0.16</v>
          </cell>
          <cell r="AK232">
            <v>3.14</v>
          </cell>
          <cell r="AL232">
            <v>0.54</v>
          </cell>
          <cell r="DG232" t="str">
            <v>07.06.05材料費見直し。</v>
          </cell>
        </row>
        <row r="233">
          <cell r="B233" t="str">
            <v>KD02166-Y250</v>
          </cell>
          <cell r="C233" t="str">
            <v>00</v>
          </cell>
          <cell r="D233" t="str">
            <v>05</v>
          </cell>
          <cell r="E233" t="str">
            <v>MO</v>
          </cell>
          <cell r="F233">
            <v>162</v>
          </cell>
          <cell r="G233">
            <v>162</v>
          </cell>
          <cell r="H233">
            <v>28176</v>
          </cell>
          <cell r="AM233">
            <v>300</v>
          </cell>
          <cell r="AN233">
            <v>45</v>
          </cell>
          <cell r="AO233">
            <v>1.8</v>
          </cell>
          <cell r="AP233">
            <v>6</v>
          </cell>
          <cell r="AY233" t="str">
            <v>ﾓｰﾙﾄﾞ</v>
          </cell>
          <cell r="AZ233">
            <v>3150000</v>
          </cell>
          <cell r="DG233" t="str">
            <v>金型内訳ﾓｰﾙﾄﾞ3000千治具150千</v>
          </cell>
        </row>
        <row r="234">
          <cell r="B234" t="str">
            <v>KD02166-Y252</v>
          </cell>
          <cell r="C234" t="str">
            <v>00</v>
          </cell>
          <cell r="D234" t="str">
            <v>08</v>
          </cell>
          <cell r="E234" t="str">
            <v>P</v>
          </cell>
          <cell r="F234">
            <v>10</v>
          </cell>
          <cell r="G234">
            <v>16</v>
          </cell>
          <cell r="Q234">
            <v>1.08</v>
          </cell>
          <cell r="R234">
            <v>1.2</v>
          </cell>
          <cell r="W234">
            <v>0.4</v>
          </cell>
          <cell r="AY234" t="str">
            <v>総抜</v>
          </cell>
          <cell r="AZ234">
            <v>142100</v>
          </cell>
          <cell r="BA234" t="str">
            <v>1曲</v>
          </cell>
          <cell r="BB234">
            <v>115700</v>
          </cell>
          <cell r="BC234" t="str">
            <v>2曲</v>
          </cell>
          <cell r="BD234">
            <v>115700</v>
          </cell>
          <cell r="BE234" t="str">
            <v>3曲</v>
          </cell>
          <cell r="BF234">
            <v>105900</v>
          </cell>
        </row>
        <row r="235">
          <cell r="B235" t="str">
            <v>KD02166-Y254</v>
          </cell>
          <cell r="C235" t="str">
            <v>00</v>
          </cell>
          <cell r="D235" t="str">
            <v>06</v>
          </cell>
          <cell r="E235" t="str">
            <v>P</v>
          </cell>
          <cell r="F235">
            <v>5</v>
          </cell>
          <cell r="G235">
            <v>8</v>
          </cell>
          <cell r="Q235">
            <v>1.05</v>
          </cell>
          <cell r="R235">
            <v>1.2</v>
          </cell>
          <cell r="W235">
            <v>0.5</v>
          </cell>
          <cell r="AS235">
            <v>2.2200000000000002</v>
          </cell>
          <cell r="AT235">
            <v>1.18</v>
          </cell>
          <cell r="AU235">
            <v>0.44</v>
          </cell>
          <cell r="AV235">
            <v>0.5</v>
          </cell>
          <cell r="AY235" t="str">
            <v>総抜</v>
          </cell>
          <cell r="AZ235">
            <v>100633.33</v>
          </cell>
          <cell r="BA235" t="str">
            <v>1曲</v>
          </cell>
          <cell r="BB235">
            <v>93100</v>
          </cell>
          <cell r="BC235" t="str">
            <v>2曲</v>
          </cell>
          <cell r="BD235">
            <v>93100</v>
          </cell>
          <cell r="BE235" t="str">
            <v>3曲</v>
          </cell>
          <cell r="BF235">
            <v>83800</v>
          </cell>
          <cell r="DG235" t="str">
            <v>型起工済の為型費は未</v>
          </cell>
        </row>
        <row r="236">
          <cell r="B236" t="str">
            <v>KD02166-Y260</v>
          </cell>
          <cell r="C236" t="str">
            <v>00</v>
          </cell>
          <cell r="D236" t="str">
            <v>05</v>
          </cell>
          <cell r="E236" t="str">
            <v>L</v>
          </cell>
          <cell r="F236">
            <v>23</v>
          </cell>
          <cell r="G236">
            <v>23</v>
          </cell>
          <cell r="AI236">
            <v>1.03</v>
          </cell>
          <cell r="AJ236">
            <v>0.21</v>
          </cell>
          <cell r="AK236">
            <v>1.9</v>
          </cell>
          <cell r="AL236">
            <v>0.79</v>
          </cell>
          <cell r="DG236" t="str">
            <v>07.06.05材料費見直し。NC複合</v>
          </cell>
        </row>
        <row r="237">
          <cell r="B237" t="str">
            <v>KD02166-Y261</v>
          </cell>
          <cell r="C237" t="str">
            <v>00</v>
          </cell>
          <cell r="D237" t="str">
            <v>05</v>
          </cell>
          <cell r="E237" t="str">
            <v>P</v>
          </cell>
          <cell r="F237">
            <v>12</v>
          </cell>
          <cell r="G237">
            <v>18</v>
          </cell>
          <cell r="Q237">
            <v>1.08</v>
          </cell>
          <cell r="R237">
            <v>1.2</v>
          </cell>
          <cell r="W237">
            <v>0.5</v>
          </cell>
          <cell r="AY237" t="str">
            <v>総抜</v>
          </cell>
          <cell r="AZ237">
            <v>136500</v>
          </cell>
          <cell r="BA237" t="str">
            <v>1曲</v>
          </cell>
          <cell r="BB237">
            <v>111200</v>
          </cell>
          <cell r="BC237" t="str">
            <v>2曲</v>
          </cell>
          <cell r="BD237">
            <v>111200</v>
          </cell>
          <cell r="BE237" t="str">
            <v>3曲</v>
          </cell>
          <cell r="BF237">
            <v>105900</v>
          </cell>
          <cell r="DG237" t="str">
            <v>CSP</v>
          </cell>
        </row>
        <row r="238">
          <cell r="B238" t="str">
            <v>KD02166-Y304</v>
          </cell>
          <cell r="C238" t="str">
            <v>00</v>
          </cell>
          <cell r="D238" t="str">
            <v>03</v>
          </cell>
          <cell r="E238" t="str">
            <v>MO</v>
          </cell>
          <cell r="F238">
            <v>7</v>
          </cell>
          <cell r="G238">
            <v>7</v>
          </cell>
          <cell r="H238">
            <v>735</v>
          </cell>
          <cell r="O238">
            <v>2</v>
          </cell>
          <cell r="AM238">
            <v>50</v>
          </cell>
          <cell r="AN238">
            <v>92</v>
          </cell>
          <cell r="AO238">
            <v>4</v>
          </cell>
          <cell r="AP238">
            <v>10</v>
          </cell>
          <cell r="DG238" t="str">
            <v>02版 品正）移設に伴う英文併記</v>
          </cell>
        </row>
        <row r="239">
          <cell r="B239" t="str">
            <v>KD02166-Y305</v>
          </cell>
          <cell r="C239" t="str">
            <v>00</v>
          </cell>
          <cell r="D239" t="str">
            <v>08</v>
          </cell>
          <cell r="E239" t="str">
            <v>P</v>
          </cell>
          <cell r="F239">
            <v>26</v>
          </cell>
          <cell r="G239">
            <v>33</v>
          </cell>
          <cell r="S239">
            <v>2.79</v>
          </cell>
          <cell r="T239">
            <v>2.23</v>
          </cell>
          <cell r="W239">
            <v>1</v>
          </cell>
          <cell r="AS239">
            <v>14.1</v>
          </cell>
          <cell r="AT239">
            <v>6.1</v>
          </cell>
          <cell r="AU239">
            <v>3.05</v>
          </cell>
          <cell r="AV239">
            <v>0.5</v>
          </cell>
          <cell r="AY239" t="str">
            <v>総抜</v>
          </cell>
          <cell r="AZ239">
            <v>504566.67</v>
          </cell>
          <cell r="BA239" t="str">
            <v>1曲</v>
          </cell>
          <cell r="BB239">
            <v>229600</v>
          </cell>
          <cell r="BC239" t="str">
            <v>2曲</v>
          </cell>
          <cell r="BD239">
            <v>220600</v>
          </cell>
          <cell r="BE239" t="str">
            <v>3曲</v>
          </cell>
          <cell r="BF239">
            <v>230500</v>
          </cell>
          <cell r="BG239" t="str">
            <v>ﾊﾞｰﾘﾝｸﾞ</v>
          </cell>
          <cell r="BH239">
            <v>259900</v>
          </cell>
          <cell r="DG239" t="str">
            <v>金型起工済みの為、型費は未。暫定：手造りDDU</v>
          </cell>
        </row>
        <row r="240">
          <cell r="B240" t="str">
            <v>KD02166-Y306</v>
          </cell>
          <cell r="C240" t="str">
            <v>00</v>
          </cell>
          <cell r="D240" t="str">
            <v>05</v>
          </cell>
          <cell r="E240" t="str">
            <v>P</v>
          </cell>
          <cell r="F240">
            <v>10</v>
          </cell>
          <cell r="G240">
            <v>15</v>
          </cell>
          <cell r="Q240">
            <v>1.02</v>
          </cell>
          <cell r="R240">
            <v>0.87</v>
          </cell>
          <cell r="W240">
            <v>1.5</v>
          </cell>
          <cell r="AY240" t="str">
            <v>総抜</v>
          </cell>
          <cell r="AZ240">
            <v>219966.67</v>
          </cell>
          <cell r="BA240" t="str">
            <v>1曲</v>
          </cell>
          <cell r="BB240">
            <v>149600</v>
          </cell>
        </row>
        <row r="241">
          <cell r="B241" t="str">
            <v>KD02166-Y309</v>
          </cell>
          <cell r="C241" t="str">
            <v>00</v>
          </cell>
          <cell r="D241" t="str">
            <v>04</v>
          </cell>
          <cell r="E241" t="str">
            <v>MO</v>
          </cell>
          <cell r="F241">
            <v>44</v>
          </cell>
          <cell r="G241">
            <v>44</v>
          </cell>
          <cell r="H241">
            <v>3239</v>
          </cell>
          <cell r="AM241">
            <v>150</v>
          </cell>
          <cell r="AN241">
            <v>50</v>
          </cell>
          <cell r="AO241">
            <v>1.5</v>
          </cell>
          <cell r="AP241">
            <v>6</v>
          </cell>
          <cell r="AY241" t="str">
            <v>ﾓｰﾙﾄﾞ</v>
          </cell>
          <cell r="AZ241">
            <v>2600000</v>
          </cell>
        </row>
        <row r="242">
          <cell r="B242" t="str">
            <v>KD02166-Y311</v>
          </cell>
          <cell r="C242" t="str">
            <v>00</v>
          </cell>
          <cell r="D242" t="str">
            <v>03</v>
          </cell>
          <cell r="E242" t="str">
            <v>P</v>
          </cell>
          <cell r="F242">
            <v>12</v>
          </cell>
          <cell r="G242">
            <v>16</v>
          </cell>
          <cell r="Q242">
            <v>4.08</v>
          </cell>
          <cell r="R242">
            <v>1.39</v>
          </cell>
          <cell r="W242">
            <v>1.6</v>
          </cell>
          <cell r="AY242" t="str">
            <v>総抜</v>
          </cell>
          <cell r="AZ242">
            <v>220827</v>
          </cell>
          <cell r="DG242" t="str">
            <v>Y315と曲げ勝手違い。</v>
          </cell>
        </row>
        <row r="243">
          <cell r="B243" t="str">
            <v>KD02166-Y312</v>
          </cell>
          <cell r="C243" t="str">
            <v>00</v>
          </cell>
          <cell r="D243" t="str">
            <v>02</v>
          </cell>
          <cell r="E243" t="str">
            <v>L</v>
          </cell>
          <cell r="F243">
            <v>3</v>
          </cell>
          <cell r="G243">
            <v>3</v>
          </cell>
          <cell r="AK243">
            <v>0.9</v>
          </cell>
          <cell r="AL243">
            <v>0.54</v>
          </cell>
        </row>
        <row r="244">
          <cell r="B244" t="str">
            <v>KD02166-Y313</v>
          </cell>
          <cell r="C244" t="str">
            <v>00</v>
          </cell>
          <cell r="D244" t="str">
            <v>03</v>
          </cell>
          <cell r="E244" t="str">
            <v>P</v>
          </cell>
          <cell r="F244">
            <v>18</v>
          </cell>
          <cell r="G244">
            <v>25</v>
          </cell>
          <cell r="Q244">
            <v>3.49</v>
          </cell>
          <cell r="R244">
            <v>2.12</v>
          </cell>
          <cell r="W244">
            <v>1.5</v>
          </cell>
          <cell r="AY244" t="str">
            <v>総抜</v>
          </cell>
          <cell r="AZ244">
            <v>218167</v>
          </cell>
          <cell r="DG244" t="str">
            <v>Y317と曲げ勝手違い。</v>
          </cell>
        </row>
        <row r="245">
          <cell r="B245" t="str">
            <v>KD02166-Y314</v>
          </cell>
          <cell r="C245" t="str">
            <v>00</v>
          </cell>
          <cell r="D245" t="str">
            <v>01</v>
          </cell>
          <cell r="E245" t="str">
            <v>L</v>
          </cell>
          <cell r="F245">
            <v>2</v>
          </cell>
          <cell r="G245">
            <v>2</v>
          </cell>
          <cell r="AK245">
            <v>1.07</v>
          </cell>
          <cell r="AL245">
            <v>0.54</v>
          </cell>
        </row>
        <row r="246">
          <cell r="B246" t="str">
            <v>KD02166-Y315</v>
          </cell>
          <cell r="C246" t="str">
            <v>00</v>
          </cell>
          <cell r="D246" t="str">
            <v>03</v>
          </cell>
          <cell r="E246" t="str">
            <v>P</v>
          </cell>
          <cell r="F246">
            <v>12</v>
          </cell>
          <cell r="G246">
            <v>16</v>
          </cell>
          <cell r="Q246">
            <v>4.08</v>
          </cell>
          <cell r="R246">
            <v>1.39</v>
          </cell>
          <cell r="W246">
            <v>1.6</v>
          </cell>
          <cell r="AY246" t="str">
            <v>総抜</v>
          </cell>
          <cell r="AZ246">
            <v>220827</v>
          </cell>
          <cell r="DG246" t="str">
            <v>Y311と曲げ勝手違い。</v>
          </cell>
        </row>
        <row r="247">
          <cell r="B247" t="str">
            <v>KD02166-Y317</v>
          </cell>
          <cell r="C247" t="str">
            <v>00</v>
          </cell>
          <cell r="D247" t="str">
            <v>03</v>
          </cell>
          <cell r="E247" t="str">
            <v>P</v>
          </cell>
          <cell r="F247">
            <v>18</v>
          </cell>
          <cell r="G247">
            <v>25</v>
          </cell>
          <cell r="Q247">
            <v>3.49</v>
          </cell>
          <cell r="R247">
            <v>2.12</v>
          </cell>
          <cell r="W247">
            <v>1.5</v>
          </cell>
          <cell r="AY247" t="str">
            <v>総抜</v>
          </cell>
          <cell r="AZ247">
            <v>218167</v>
          </cell>
          <cell r="DG247" t="str">
            <v>Y313と曲げ勝手違い。</v>
          </cell>
        </row>
        <row r="248">
          <cell r="B248" t="str">
            <v>KD02166-Y320</v>
          </cell>
          <cell r="C248" t="str">
            <v>00</v>
          </cell>
          <cell r="D248" t="str">
            <v>04</v>
          </cell>
          <cell r="E248" t="str">
            <v>L</v>
          </cell>
          <cell r="F248">
            <v>42</v>
          </cell>
          <cell r="G248">
            <v>42</v>
          </cell>
          <cell r="AG248">
            <v>1.1000000000000001</v>
          </cell>
          <cell r="AH248">
            <v>0.16</v>
          </cell>
          <cell r="AK248">
            <v>7.47</v>
          </cell>
          <cell r="AL248">
            <v>0.54</v>
          </cell>
          <cell r="DG248" t="str">
            <v>07.06.05材料費見直し。</v>
          </cell>
        </row>
        <row r="249">
          <cell r="B249" t="str">
            <v>KD02166-Y322</v>
          </cell>
          <cell r="C249" t="str">
            <v>00</v>
          </cell>
          <cell r="D249" t="str">
            <v>03</v>
          </cell>
          <cell r="E249" t="str">
            <v>L</v>
          </cell>
          <cell r="F249">
            <v>3</v>
          </cell>
          <cell r="G249">
            <v>3</v>
          </cell>
          <cell r="AG249">
            <v>0.8</v>
          </cell>
          <cell r="AH249">
            <v>0.2</v>
          </cell>
          <cell r="AK249">
            <v>2.46</v>
          </cell>
          <cell r="AL249">
            <v>0.54</v>
          </cell>
        </row>
        <row r="250">
          <cell r="B250" t="str">
            <v>KD02166-Y330</v>
          </cell>
          <cell r="C250" t="str">
            <v>00</v>
          </cell>
          <cell r="D250" t="str">
            <v>06</v>
          </cell>
          <cell r="E250" t="str">
            <v>P</v>
          </cell>
          <cell r="F250">
            <v>9</v>
          </cell>
          <cell r="G250">
            <v>11</v>
          </cell>
          <cell r="Q250">
            <v>0.68</v>
          </cell>
          <cell r="R250">
            <v>0.93</v>
          </cell>
          <cell r="W250">
            <v>1</v>
          </cell>
          <cell r="AY250" t="str">
            <v>総抜</v>
          </cell>
          <cell r="AZ250">
            <v>117400</v>
          </cell>
          <cell r="BA250" t="str">
            <v>1曲</v>
          </cell>
          <cell r="BB250">
            <v>150100</v>
          </cell>
          <cell r="BC250" t="str">
            <v>2曲</v>
          </cell>
          <cell r="BD250">
            <v>109300</v>
          </cell>
        </row>
        <row r="251">
          <cell r="B251" t="str">
            <v>KD02166-Y335</v>
          </cell>
          <cell r="C251" t="str">
            <v>00</v>
          </cell>
          <cell r="D251" t="str">
            <v>02</v>
          </cell>
          <cell r="E251" t="str">
            <v>L</v>
          </cell>
          <cell r="F251">
            <v>77</v>
          </cell>
          <cell r="G251">
            <v>77</v>
          </cell>
          <cell r="AG251">
            <v>0.1</v>
          </cell>
          <cell r="AH251">
            <v>0.06</v>
          </cell>
          <cell r="AK251">
            <v>2.04</v>
          </cell>
          <cell r="AL251">
            <v>0.54</v>
          </cell>
          <cell r="DG251" t="str">
            <v>07.06.05材料費見直し。</v>
          </cell>
        </row>
        <row r="252">
          <cell r="B252" t="str">
            <v>KD02166-Y408</v>
          </cell>
          <cell r="C252" t="str">
            <v>00</v>
          </cell>
          <cell r="D252" t="str">
            <v>02</v>
          </cell>
          <cell r="E252" t="str">
            <v>P</v>
          </cell>
          <cell r="F252">
            <v>4</v>
          </cell>
          <cell r="G252">
            <v>7</v>
          </cell>
          <cell r="Q252">
            <v>0.78</v>
          </cell>
          <cell r="R252">
            <v>0.93</v>
          </cell>
          <cell r="W252">
            <v>0.5</v>
          </cell>
          <cell r="AY252" t="str">
            <v>総抜</v>
          </cell>
          <cell r="AZ252">
            <v>139567</v>
          </cell>
          <cell r="BA252" t="str">
            <v>1曲</v>
          </cell>
          <cell r="BB252">
            <v>110800</v>
          </cell>
          <cell r="BC252" t="str">
            <v>2曲</v>
          </cell>
          <cell r="BD252">
            <v>110800</v>
          </cell>
        </row>
        <row r="253">
          <cell r="B253" t="str">
            <v>KD02166-Y409</v>
          </cell>
          <cell r="C253" t="str">
            <v>00</v>
          </cell>
          <cell r="D253" t="str">
            <v>03</v>
          </cell>
          <cell r="E253" t="str">
            <v>P</v>
          </cell>
          <cell r="F253">
            <v>12</v>
          </cell>
          <cell r="G253">
            <v>22</v>
          </cell>
          <cell r="Q253">
            <v>0.86</v>
          </cell>
          <cell r="R253">
            <v>0.93</v>
          </cell>
          <cell r="W253">
            <v>0.5</v>
          </cell>
          <cell r="AY253" t="str">
            <v>総抜</v>
          </cell>
          <cell r="AZ253">
            <v>247152</v>
          </cell>
          <cell r="BA253" t="str">
            <v>1曲</v>
          </cell>
          <cell r="BB253">
            <v>142600</v>
          </cell>
          <cell r="BC253" t="str">
            <v>2曲</v>
          </cell>
          <cell r="BD253">
            <v>142600</v>
          </cell>
        </row>
        <row r="254">
          <cell r="B254" t="str">
            <v>KD02166-Y411</v>
          </cell>
          <cell r="C254" t="str">
            <v>00</v>
          </cell>
          <cell r="D254" t="str">
            <v>10</v>
          </cell>
          <cell r="E254" t="str">
            <v>P</v>
          </cell>
          <cell r="F254">
            <v>76</v>
          </cell>
          <cell r="G254">
            <v>113</v>
          </cell>
          <cell r="S254">
            <v>19.5</v>
          </cell>
          <cell r="T254">
            <v>3.52</v>
          </cell>
          <cell r="W254">
            <v>1.6</v>
          </cell>
          <cell r="AY254" t="str">
            <v>総抜</v>
          </cell>
          <cell r="AZ254">
            <v>1098873.8</v>
          </cell>
          <cell r="BA254" t="str">
            <v>ﾀﾞﾎﾞ</v>
          </cell>
          <cell r="BB254">
            <v>623036.80000000005</v>
          </cell>
          <cell r="BC254" t="str">
            <v>曲</v>
          </cell>
          <cell r="BD254">
            <v>521275.2</v>
          </cell>
          <cell r="BE254" t="str">
            <v>孔抜</v>
          </cell>
          <cell r="BF254">
            <v>398636.79999999999</v>
          </cell>
          <cell r="DG254" t="str">
            <v>ｶｼﾒ後曲。金型起工済みの為、型費は未</v>
          </cell>
        </row>
        <row r="255">
          <cell r="B255" t="str">
            <v>KD02166-Y414</v>
          </cell>
          <cell r="C255" t="str">
            <v>00</v>
          </cell>
          <cell r="D255" t="str">
            <v>02</v>
          </cell>
          <cell r="E255" t="str">
            <v>L</v>
          </cell>
          <cell r="F255">
            <v>7</v>
          </cell>
          <cell r="G255">
            <v>7</v>
          </cell>
          <cell r="AK255">
            <v>1.17</v>
          </cell>
          <cell r="AL255">
            <v>0.54</v>
          </cell>
        </row>
        <row r="256">
          <cell r="B256" t="str">
            <v>KD02166-Y415</v>
          </cell>
          <cell r="C256" t="str">
            <v>00</v>
          </cell>
          <cell r="D256" t="str">
            <v>10</v>
          </cell>
          <cell r="E256" t="str">
            <v>P</v>
          </cell>
          <cell r="F256">
            <v>76</v>
          </cell>
          <cell r="G256">
            <v>86</v>
          </cell>
          <cell r="S256">
            <v>17.010000000000002</v>
          </cell>
          <cell r="T256">
            <v>3.87</v>
          </cell>
          <cell r="W256">
            <v>1.6</v>
          </cell>
          <cell r="AY256" t="str">
            <v>総抜</v>
          </cell>
          <cell r="AZ256">
            <v>1151299</v>
          </cell>
          <cell r="BA256" t="str">
            <v>ﾀﾞﾎﾞ/ﾊﾞｰﾘﾝｸﾞ</v>
          </cell>
          <cell r="BB256">
            <v>684566</v>
          </cell>
          <cell r="BC256" t="str">
            <v>1曲</v>
          </cell>
          <cell r="BD256">
            <v>491774</v>
          </cell>
          <cell r="BE256" t="str">
            <v>孔抜</v>
          </cell>
          <cell r="BF256">
            <v>352366</v>
          </cell>
          <cell r="DG256" t="str">
            <v>ｶｼﾒ後曲。金型起工済みの為、型費は未</v>
          </cell>
        </row>
        <row r="257">
          <cell r="B257" t="str">
            <v>KD02166-Y416</v>
          </cell>
          <cell r="C257" t="str">
            <v>00</v>
          </cell>
          <cell r="D257" t="str">
            <v>02</v>
          </cell>
          <cell r="E257" t="str">
            <v>L</v>
          </cell>
          <cell r="F257">
            <v>9</v>
          </cell>
          <cell r="G257">
            <v>9</v>
          </cell>
          <cell r="AK257">
            <v>1.19</v>
          </cell>
          <cell r="AL257">
            <v>0.54</v>
          </cell>
          <cell r="DG257" t="str">
            <v>07.06.05材料費見直し。</v>
          </cell>
        </row>
        <row r="258">
          <cell r="B258" t="str">
            <v>KD02166-Y417</v>
          </cell>
          <cell r="C258" t="str">
            <v>00</v>
          </cell>
          <cell r="D258" t="str">
            <v>02</v>
          </cell>
          <cell r="E258" t="str">
            <v>L</v>
          </cell>
          <cell r="F258">
            <v>14</v>
          </cell>
          <cell r="G258">
            <v>14</v>
          </cell>
          <cell r="AK258">
            <v>1.34</v>
          </cell>
          <cell r="AL258">
            <v>0.54</v>
          </cell>
          <cell r="DG258" t="str">
            <v>07.06.05材料費見直し。</v>
          </cell>
        </row>
        <row r="259">
          <cell r="B259" t="str">
            <v>KD02166-Y418</v>
          </cell>
          <cell r="C259" t="str">
            <v>00</v>
          </cell>
          <cell r="D259" t="str">
            <v>02</v>
          </cell>
          <cell r="E259" t="str">
            <v>L</v>
          </cell>
          <cell r="F259">
            <v>6</v>
          </cell>
          <cell r="G259">
            <v>6</v>
          </cell>
          <cell r="AK259">
            <v>1.0900000000000001</v>
          </cell>
          <cell r="AL259">
            <v>0.54</v>
          </cell>
        </row>
        <row r="260">
          <cell r="B260" t="str">
            <v>KD02166-Y419</v>
          </cell>
          <cell r="C260" t="str">
            <v>00</v>
          </cell>
          <cell r="D260" t="str">
            <v>02</v>
          </cell>
          <cell r="E260" t="str">
            <v>L</v>
          </cell>
          <cell r="F260">
            <v>2</v>
          </cell>
          <cell r="G260">
            <v>2</v>
          </cell>
          <cell r="AK260">
            <v>0.75</v>
          </cell>
          <cell r="AL260">
            <v>0.54</v>
          </cell>
        </row>
        <row r="261">
          <cell r="B261" t="str">
            <v>KD02166-Y420</v>
          </cell>
          <cell r="C261" t="str">
            <v>00</v>
          </cell>
          <cell r="D261" t="str">
            <v>03</v>
          </cell>
          <cell r="E261" t="str">
            <v>P</v>
          </cell>
          <cell r="F261">
            <v>2</v>
          </cell>
          <cell r="G261">
            <v>3</v>
          </cell>
          <cell r="Q261">
            <v>0.81</v>
          </cell>
          <cell r="R261">
            <v>1.03</v>
          </cell>
          <cell r="W261">
            <v>1</v>
          </cell>
          <cell r="AY261" t="str">
            <v>総抜</v>
          </cell>
          <cell r="AZ261">
            <v>122133.33</v>
          </cell>
          <cell r="BA261" t="str">
            <v>1曲</v>
          </cell>
          <cell r="BB261">
            <v>111200</v>
          </cell>
          <cell r="BC261" t="str">
            <v>2曲</v>
          </cell>
          <cell r="BD261">
            <v>111200</v>
          </cell>
        </row>
        <row r="262">
          <cell r="B262" t="str">
            <v>KD02166-Y421</v>
          </cell>
          <cell r="C262" t="str">
            <v>00</v>
          </cell>
          <cell r="D262" t="str">
            <v>02</v>
          </cell>
          <cell r="E262" t="str">
            <v>L</v>
          </cell>
          <cell r="F262">
            <v>3</v>
          </cell>
          <cell r="G262">
            <v>3</v>
          </cell>
          <cell r="AK262">
            <v>1.0900000000000001</v>
          </cell>
          <cell r="AL262">
            <v>0.54</v>
          </cell>
        </row>
        <row r="263">
          <cell r="B263" t="str">
            <v>KD02166-Y422</v>
          </cell>
          <cell r="C263" t="str">
            <v>00</v>
          </cell>
          <cell r="D263" t="str">
            <v>02</v>
          </cell>
          <cell r="E263" t="str">
            <v>L</v>
          </cell>
          <cell r="F263">
            <v>5</v>
          </cell>
          <cell r="G263">
            <v>5</v>
          </cell>
          <cell r="AK263">
            <v>1.38</v>
          </cell>
          <cell r="AL263">
            <v>0.54</v>
          </cell>
        </row>
        <row r="264">
          <cell r="B264" t="str">
            <v>KD02166-Y440</v>
          </cell>
          <cell r="C264" t="str">
            <v>00</v>
          </cell>
          <cell r="D264" t="str">
            <v>13</v>
          </cell>
          <cell r="E264" t="str">
            <v>P</v>
          </cell>
          <cell r="F264">
            <v>33</v>
          </cell>
          <cell r="G264">
            <v>43</v>
          </cell>
          <cell r="S264">
            <v>5.87</v>
          </cell>
          <cell r="T264">
            <v>4.05</v>
          </cell>
          <cell r="W264">
            <v>1.6</v>
          </cell>
          <cell r="AY264" t="str">
            <v>総抜</v>
          </cell>
          <cell r="AZ264">
            <v>634300</v>
          </cell>
          <cell r="BA264" t="str">
            <v>切欠</v>
          </cell>
          <cell r="BB264">
            <v>379800</v>
          </cell>
          <cell r="BC264" t="str">
            <v>ﾊﾞｰﾘﾝｸﾞ</v>
          </cell>
          <cell r="BD264">
            <v>324700</v>
          </cell>
          <cell r="BE264" t="str">
            <v>面打</v>
          </cell>
          <cell r="BF264">
            <v>245167</v>
          </cell>
          <cell r="BG264" t="str">
            <v>1曲</v>
          </cell>
          <cell r="BH264">
            <v>233500</v>
          </cell>
          <cell r="BI264" t="str">
            <v>2曲</v>
          </cell>
          <cell r="BJ264">
            <v>286300</v>
          </cell>
          <cell r="BK264" t="str">
            <v>3曲</v>
          </cell>
          <cell r="BL264">
            <v>211600</v>
          </cell>
          <cell r="BM264" t="str">
            <v>4曲</v>
          </cell>
          <cell r="BN264">
            <v>211600</v>
          </cell>
          <cell r="DG264" t="str">
            <v>13版 防錆処理減少(280→85_83）</v>
          </cell>
        </row>
        <row r="265">
          <cell r="B265" t="str">
            <v>KD02166-Y441</v>
          </cell>
          <cell r="C265" t="str">
            <v>00</v>
          </cell>
          <cell r="D265" t="str">
            <v>11</v>
          </cell>
          <cell r="E265" t="str">
            <v>P</v>
          </cell>
          <cell r="F265">
            <v>23</v>
          </cell>
          <cell r="G265">
            <v>28</v>
          </cell>
          <cell r="Q265">
            <v>2.5499999999999998</v>
          </cell>
          <cell r="R265">
            <v>1.99</v>
          </cell>
          <cell r="W265">
            <v>1</v>
          </cell>
          <cell r="AY265" t="str">
            <v>総抜</v>
          </cell>
          <cell r="AZ265">
            <v>521780</v>
          </cell>
          <cell r="BA265" t="str">
            <v>ﾀﾞﾎﾞ</v>
          </cell>
          <cell r="BB265">
            <v>189300</v>
          </cell>
          <cell r="BC265" t="str">
            <v>1曲</v>
          </cell>
          <cell r="BD265">
            <v>265700</v>
          </cell>
          <cell r="BE265" t="str">
            <v>2曲</v>
          </cell>
          <cell r="BF265">
            <v>178600</v>
          </cell>
          <cell r="BG265" t="str">
            <v>3曲</v>
          </cell>
          <cell r="BH265">
            <v>178600</v>
          </cell>
          <cell r="DG265" t="str">
            <v>11版）型改造（型起工済みのため、型費は未）</v>
          </cell>
        </row>
        <row r="266">
          <cell r="B266" t="str">
            <v>KD02166-Y443</v>
          </cell>
          <cell r="C266" t="str">
            <v>00</v>
          </cell>
          <cell r="D266" t="str">
            <v>05</v>
          </cell>
          <cell r="E266" t="str">
            <v>P</v>
          </cell>
          <cell r="F266">
            <v>14</v>
          </cell>
          <cell r="G266">
            <v>18</v>
          </cell>
          <cell r="Q266">
            <v>1.23</v>
          </cell>
          <cell r="R266">
            <v>1.53</v>
          </cell>
          <cell r="W266">
            <v>0.5</v>
          </cell>
          <cell r="AY266" t="str">
            <v>総抜</v>
          </cell>
          <cell r="AZ266">
            <v>329700</v>
          </cell>
          <cell r="BA266" t="str">
            <v>1曲</v>
          </cell>
          <cell r="BB266">
            <v>265700</v>
          </cell>
          <cell r="BC266" t="str">
            <v>2曲</v>
          </cell>
          <cell r="BD266">
            <v>178600</v>
          </cell>
          <cell r="DG266" t="str">
            <v>05版）型改造（型起工済みのため、型費は未）</v>
          </cell>
        </row>
        <row r="267">
          <cell r="B267" t="str">
            <v>KD02166-Y445</v>
          </cell>
          <cell r="C267" t="str">
            <v>00</v>
          </cell>
          <cell r="D267" t="str">
            <v>02</v>
          </cell>
          <cell r="E267" t="str">
            <v>P</v>
          </cell>
          <cell r="F267">
            <v>6</v>
          </cell>
          <cell r="G267">
            <v>11</v>
          </cell>
          <cell r="Q267">
            <v>1.08</v>
          </cell>
          <cell r="R267">
            <v>1.2</v>
          </cell>
          <cell r="W267">
            <v>0.5</v>
          </cell>
          <cell r="AS267">
            <v>0.94</v>
          </cell>
          <cell r="AT267">
            <v>0.8</v>
          </cell>
          <cell r="AU267">
            <v>0.43</v>
          </cell>
          <cell r="AV267">
            <v>0.5</v>
          </cell>
          <cell r="AY267" t="str">
            <v>総抜</v>
          </cell>
          <cell r="AZ267">
            <v>146267</v>
          </cell>
          <cell r="BA267" t="str">
            <v>1曲</v>
          </cell>
          <cell r="BB267">
            <v>101900</v>
          </cell>
          <cell r="BC267" t="str">
            <v>2曲</v>
          </cell>
          <cell r="BD267">
            <v>101900</v>
          </cell>
          <cell r="BE267" t="str">
            <v>3曲</v>
          </cell>
          <cell r="BF267">
            <v>107300</v>
          </cell>
        </row>
        <row r="268">
          <cell r="B268" t="str">
            <v>KD02166-Y446</v>
          </cell>
          <cell r="C268" t="str">
            <v>00</v>
          </cell>
          <cell r="D268" t="str">
            <v>03</v>
          </cell>
          <cell r="E268" t="str">
            <v>P</v>
          </cell>
          <cell r="F268">
            <v>5</v>
          </cell>
          <cell r="G268">
            <v>9</v>
          </cell>
          <cell r="Q268">
            <v>1.05</v>
          </cell>
          <cell r="R268">
            <v>1.2</v>
          </cell>
          <cell r="W268">
            <v>0.5</v>
          </cell>
          <cell r="AS268">
            <v>0.91</v>
          </cell>
          <cell r="AT268">
            <v>0.8</v>
          </cell>
          <cell r="AU268">
            <v>0.41</v>
          </cell>
          <cell r="AV268">
            <v>0.5</v>
          </cell>
          <cell r="AY268" t="str">
            <v>総抜</v>
          </cell>
          <cell r="AZ268">
            <v>141033</v>
          </cell>
          <cell r="BA268" t="str">
            <v>1曲</v>
          </cell>
          <cell r="BB268">
            <v>92800</v>
          </cell>
          <cell r="BC268" t="str">
            <v>2曲</v>
          </cell>
          <cell r="BD268">
            <v>92800</v>
          </cell>
          <cell r="BE268" t="str">
            <v>3曲</v>
          </cell>
          <cell r="BF268">
            <v>97600</v>
          </cell>
        </row>
        <row r="269">
          <cell r="B269" t="str">
            <v>KD02166-Y448</v>
          </cell>
          <cell r="C269" t="str">
            <v>00</v>
          </cell>
          <cell r="D269" t="str">
            <v>05</v>
          </cell>
          <cell r="E269" t="str">
            <v>MO</v>
          </cell>
          <cell r="F269">
            <v>10</v>
          </cell>
          <cell r="G269">
            <v>10</v>
          </cell>
          <cell r="H269">
            <v>1536</v>
          </cell>
          <cell r="O269">
            <v>2</v>
          </cell>
          <cell r="AM269">
            <v>50</v>
          </cell>
          <cell r="AN269">
            <v>20</v>
          </cell>
          <cell r="AO269">
            <v>0.4</v>
          </cell>
          <cell r="AP269">
            <v>6</v>
          </cell>
          <cell r="AY269" t="str">
            <v>ﾓｰﾙﾄﾞ</v>
          </cell>
          <cell r="AZ269">
            <v>1350000</v>
          </cell>
          <cell r="DG269" t="str">
            <v>Y448.Y449共取り</v>
          </cell>
        </row>
        <row r="270">
          <cell r="B270" t="str">
            <v>KD02166-Y449</v>
          </cell>
          <cell r="C270" t="str">
            <v>00</v>
          </cell>
          <cell r="D270" t="str">
            <v>05</v>
          </cell>
          <cell r="E270" t="str">
            <v>MO</v>
          </cell>
          <cell r="F270">
            <v>8</v>
          </cell>
          <cell r="G270">
            <v>8</v>
          </cell>
          <cell r="H270">
            <v>1536</v>
          </cell>
          <cell r="O270">
            <v>2</v>
          </cell>
          <cell r="AM270">
            <v>50</v>
          </cell>
          <cell r="AN270">
            <v>20</v>
          </cell>
          <cell r="AO270">
            <v>0.4</v>
          </cell>
          <cell r="AP270">
            <v>6</v>
          </cell>
          <cell r="DG270" t="str">
            <v>Y448.Y449共取り</v>
          </cell>
        </row>
        <row r="271">
          <cell r="B271" t="str">
            <v>KD02166-Y450</v>
          </cell>
          <cell r="C271" t="str">
            <v>00</v>
          </cell>
          <cell r="D271" t="str">
            <v>03</v>
          </cell>
          <cell r="E271" t="str">
            <v>L</v>
          </cell>
          <cell r="F271">
            <v>42</v>
          </cell>
          <cell r="G271">
            <v>42</v>
          </cell>
          <cell r="AG271">
            <v>1.1000000000000001</v>
          </cell>
          <cell r="AH271">
            <v>0.16</v>
          </cell>
          <cell r="AK271">
            <v>8.4700000000000006</v>
          </cell>
          <cell r="AL271">
            <v>0.54</v>
          </cell>
          <cell r="DG271" t="str">
            <v>07.06.05材料費見直し。</v>
          </cell>
        </row>
        <row r="272">
          <cell r="B272" t="str">
            <v>KD02166-Y456</v>
          </cell>
          <cell r="C272" t="str">
            <v>00</v>
          </cell>
          <cell r="D272" t="str">
            <v>05</v>
          </cell>
          <cell r="E272" t="str">
            <v>L</v>
          </cell>
          <cell r="F272">
            <v>24</v>
          </cell>
          <cell r="G272">
            <v>24</v>
          </cell>
          <cell r="AG272">
            <v>4.9000000000000004</v>
          </cell>
          <cell r="AH272">
            <v>0.26</v>
          </cell>
          <cell r="AK272">
            <v>1.54</v>
          </cell>
          <cell r="AL272">
            <v>0.54</v>
          </cell>
          <cell r="DG272" t="str">
            <v>07.06.05材料費見直し。ﾛｰﾚｯﾄ加工あり</v>
          </cell>
        </row>
        <row r="273">
          <cell r="B273" t="str">
            <v>KD02166-Y459</v>
          </cell>
          <cell r="C273" t="str">
            <v>00</v>
          </cell>
          <cell r="D273" t="str">
            <v>07</v>
          </cell>
          <cell r="E273" t="str">
            <v>P</v>
          </cell>
          <cell r="F273">
            <v>10</v>
          </cell>
          <cell r="G273">
            <v>12</v>
          </cell>
          <cell r="Q273">
            <v>1.9</v>
          </cell>
          <cell r="R273">
            <v>1.46</v>
          </cell>
          <cell r="W273">
            <v>1.5</v>
          </cell>
          <cell r="AY273" t="str">
            <v>総抜</v>
          </cell>
          <cell r="AZ273">
            <v>141333</v>
          </cell>
          <cell r="BA273" t="str">
            <v>孔抜</v>
          </cell>
          <cell r="BB273">
            <v>161800</v>
          </cell>
          <cell r="BC273" t="str">
            <v>面打</v>
          </cell>
          <cell r="BD273">
            <v>111800</v>
          </cell>
          <cell r="BE273" t="str">
            <v>1曲</v>
          </cell>
          <cell r="BF273">
            <v>136100</v>
          </cell>
          <cell r="DG273" t="str">
            <v>金型起工済の為型費は未</v>
          </cell>
        </row>
        <row r="274">
          <cell r="B274" t="str">
            <v>KD02166-Y460</v>
          </cell>
          <cell r="C274" t="str">
            <v>00</v>
          </cell>
          <cell r="D274" t="str">
            <v>04</v>
          </cell>
          <cell r="E274" t="str">
            <v>L</v>
          </cell>
          <cell r="F274">
            <v>5</v>
          </cell>
          <cell r="G274">
            <v>5</v>
          </cell>
          <cell r="AK274">
            <v>1.0900000000000001</v>
          </cell>
          <cell r="AL274">
            <v>0.54</v>
          </cell>
        </row>
        <row r="275">
          <cell r="B275" t="str">
            <v>KD02166-Y461</v>
          </cell>
          <cell r="C275" t="str">
            <v>00</v>
          </cell>
          <cell r="D275" t="str">
            <v>02</v>
          </cell>
          <cell r="E275" t="str">
            <v>P</v>
          </cell>
          <cell r="F275">
            <v>2</v>
          </cell>
          <cell r="G275">
            <v>3</v>
          </cell>
          <cell r="Q275">
            <v>0.24</v>
          </cell>
          <cell r="R275">
            <v>0.39</v>
          </cell>
          <cell r="W275">
            <v>1</v>
          </cell>
          <cell r="AY275" t="str">
            <v>総抜</v>
          </cell>
          <cell r="AZ275">
            <v>84266.67</v>
          </cell>
        </row>
        <row r="276">
          <cell r="B276" t="str">
            <v>KD02166-Y463</v>
          </cell>
          <cell r="C276" t="str">
            <v>00</v>
          </cell>
          <cell r="D276" t="str">
            <v>01</v>
          </cell>
          <cell r="E276" t="str">
            <v>P</v>
          </cell>
          <cell r="F276">
            <v>6</v>
          </cell>
          <cell r="G276">
            <v>9</v>
          </cell>
          <cell r="Q276">
            <v>0.82</v>
          </cell>
          <cell r="R276">
            <v>1.05</v>
          </cell>
          <cell r="W276">
            <v>2</v>
          </cell>
          <cell r="AY276" t="str">
            <v>総抜</v>
          </cell>
          <cell r="AZ276">
            <v>89900</v>
          </cell>
          <cell r="BA276" t="str">
            <v>1曲</v>
          </cell>
          <cell r="BB276">
            <v>88600</v>
          </cell>
          <cell r="BC276" t="str">
            <v>2曲</v>
          </cell>
          <cell r="BD276">
            <v>88600</v>
          </cell>
          <cell r="DG276" t="str">
            <v>ﾒｰｶ工程に設定済み</v>
          </cell>
        </row>
        <row r="277">
          <cell r="B277" t="str">
            <v>KD02166-Y464</v>
          </cell>
          <cell r="C277" t="str">
            <v>00</v>
          </cell>
          <cell r="D277" t="str">
            <v>01</v>
          </cell>
          <cell r="E277" t="str">
            <v>P</v>
          </cell>
          <cell r="F277">
            <v>4</v>
          </cell>
          <cell r="G277">
            <v>7</v>
          </cell>
          <cell r="Q277">
            <v>0.98</v>
          </cell>
          <cell r="R277">
            <v>0.91</v>
          </cell>
          <cell r="W277">
            <v>2</v>
          </cell>
          <cell r="AY277" t="str">
            <v>総抜</v>
          </cell>
          <cell r="AZ277">
            <v>90167</v>
          </cell>
        </row>
        <row r="278">
          <cell r="B278" t="str">
            <v>KD02166-Y465</v>
          </cell>
          <cell r="C278" t="str">
            <v>00</v>
          </cell>
          <cell r="D278" t="str">
            <v>01</v>
          </cell>
          <cell r="E278" t="str">
            <v>P</v>
          </cell>
          <cell r="F278">
            <v>14</v>
          </cell>
          <cell r="G278">
            <v>19</v>
          </cell>
          <cell r="Q278">
            <v>1.08</v>
          </cell>
          <cell r="R278">
            <v>1.43</v>
          </cell>
          <cell r="W278">
            <v>1</v>
          </cell>
          <cell r="AS278">
            <v>1.55</v>
          </cell>
          <cell r="AT278">
            <v>1.48</v>
          </cell>
          <cell r="AU278">
            <v>3.84</v>
          </cell>
          <cell r="AV278">
            <v>0.5</v>
          </cell>
          <cell r="AY278" t="str">
            <v>総抜</v>
          </cell>
          <cell r="AZ278">
            <v>256647</v>
          </cell>
          <cell r="BA278" t="str">
            <v>面打</v>
          </cell>
          <cell r="BB278">
            <v>256647</v>
          </cell>
          <cell r="BC278" t="str">
            <v>切曲</v>
          </cell>
          <cell r="BD278">
            <v>595100</v>
          </cell>
          <cell r="BE278" t="str">
            <v>2曲</v>
          </cell>
          <cell r="BF278">
            <v>206500</v>
          </cell>
          <cell r="DG278" t="str">
            <v>旧版Y465　型設計費：難</v>
          </cell>
        </row>
        <row r="279">
          <cell r="B279" t="str">
            <v>KD02166-Y466</v>
          </cell>
          <cell r="C279" t="str">
            <v>00</v>
          </cell>
          <cell r="D279" t="str">
            <v>01</v>
          </cell>
          <cell r="E279" t="str">
            <v>P</v>
          </cell>
          <cell r="F279">
            <v>8</v>
          </cell>
          <cell r="G279">
            <v>11</v>
          </cell>
          <cell r="Q279">
            <v>2.15</v>
          </cell>
          <cell r="R279">
            <v>2.42</v>
          </cell>
          <cell r="W279">
            <v>1</v>
          </cell>
          <cell r="AY279" t="str">
            <v>総抜</v>
          </cell>
          <cell r="AZ279">
            <v>266167</v>
          </cell>
          <cell r="BA279" t="str">
            <v>ﾀﾞﾎﾞ・ﾊﾞｰﾘﾝｸﾞ</v>
          </cell>
          <cell r="BB279">
            <v>250300</v>
          </cell>
          <cell r="BC279" t="str">
            <v>1曲</v>
          </cell>
          <cell r="BD279">
            <v>219100</v>
          </cell>
          <cell r="BE279" t="str">
            <v>2曲</v>
          </cell>
          <cell r="BF279">
            <v>213100</v>
          </cell>
          <cell r="BG279" t="str">
            <v>3曲</v>
          </cell>
          <cell r="BH279">
            <v>279100</v>
          </cell>
          <cell r="BI279" t="str">
            <v>4曲</v>
          </cell>
          <cell r="BJ279">
            <v>222100</v>
          </cell>
          <cell r="DG279" t="str">
            <v>旧版Y476</v>
          </cell>
        </row>
        <row r="280">
          <cell r="B280" t="str">
            <v>KD02166-Y471</v>
          </cell>
          <cell r="C280" t="str">
            <v>00</v>
          </cell>
          <cell r="D280" t="str">
            <v>01</v>
          </cell>
          <cell r="E280" t="str">
            <v>P</v>
          </cell>
          <cell r="F280">
            <v>27</v>
          </cell>
          <cell r="G280">
            <v>37</v>
          </cell>
          <cell r="S280">
            <v>3.23</v>
          </cell>
          <cell r="T280">
            <v>2.62</v>
          </cell>
          <cell r="W280">
            <v>1</v>
          </cell>
          <cell r="AY280" t="str">
            <v>総抜</v>
          </cell>
          <cell r="AZ280">
            <v>819053</v>
          </cell>
          <cell r="BA280" t="str">
            <v>孔抜</v>
          </cell>
          <cell r="BB280">
            <v>461000</v>
          </cell>
          <cell r="BC280" t="str">
            <v>ダボ</v>
          </cell>
          <cell r="BD280">
            <v>400400</v>
          </cell>
          <cell r="BE280" t="str">
            <v>1曲</v>
          </cell>
          <cell r="BF280">
            <v>264500</v>
          </cell>
          <cell r="BG280" t="str">
            <v>2曲</v>
          </cell>
          <cell r="BH280">
            <v>294800</v>
          </cell>
          <cell r="BI280" t="str">
            <v>3曲</v>
          </cell>
          <cell r="BJ280">
            <v>312500</v>
          </cell>
        </row>
        <row r="281">
          <cell r="B281" t="str">
            <v>KD02166-Y472</v>
          </cell>
          <cell r="C281" t="str">
            <v>00</v>
          </cell>
          <cell r="D281" t="str">
            <v>02</v>
          </cell>
          <cell r="E281" t="str">
            <v>P</v>
          </cell>
          <cell r="F281">
            <v>7</v>
          </cell>
          <cell r="G281">
            <v>13</v>
          </cell>
          <cell r="Q281">
            <v>0.81</v>
          </cell>
          <cell r="R281">
            <v>0.93</v>
          </cell>
          <cell r="W281">
            <v>0.4</v>
          </cell>
          <cell r="AY281" t="str">
            <v>総抜</v>
          </cell>
          <cell r="AZ281">
            <v>111300</v>
          </cell>
          <cell r="BA281" t="str">
            <v>1曲</v>
          </cell>
          <cell r="BB281">
            <v>100100</v>
          </cell>
          <cell r="BC281" t="str">
            <v>2曲</v>
          </cell>
          <cell r="BD281">
            <v>94800</v>
          </cell>
        </row>
        <row r="282">
          <cell r="B282" t="str">
            <v>KD02166-Y473</v>
          </cell>
          <cell r="C282" t="str">
            <v>00</v>
          </cell>
          <cell r="D282" t="str">
            <v>05</v>
          </cell>
          <cell r="E282" t="str">
            <v>P</v>
          </cell>
          <cell r="F282">
            <v>10</v>
          </cell>
          <cell r="G282">
            <v>15</v>
          </cell>
          <cell r="Q282">
            <v>1.31</v>
          </cell>
          <cell r="R282">
            <v>1.33</v>
          </cell>
          <cell r="W282">
            <v>1</v>
          </cell>
          <cell r="AY282" t="str">
            <v>総抜</v>
          </cell>
          <cell r="AZ282">
            <v>241966.67</v>
          </cell>
          <cell r="BA282" t="str">
            <v>1曲</v>
          </cell>
          <cell r="BB282">
            <v>255700</v>
          </cell>
          <cell r="BC282" t="str">
            <v>2曲</v>
          </cell>
          <cell r="BD282">
            <v>212600</v>
          </cell>
        </row>
        <row r="283">
          <cell r="B283" t="str">
            <v>KD02166-Y474</v>
          </cell>
          <cell r="C283" t="str">
            <v>00</v>
          </cell>
          <cell r="D283" t="str">
            <v>04</v>
          </cell>
          <cell r="E283" t="str">
            <v>P</v>
          </cell>
          <cell r="F283">
            <v>12</v>
          </cell>
          <cell r="G283">
            <v>16</v>
          </cell>
          <cell r="Q283">
            <v>2.5</v>
          </cell>
          <cell r="R283">
            <v>1.53</v>
          </cell>
          <cell r="W283">
            <v>0.5</v>
          </cell>
          <cell r="AY283" t="str">
            <v>総抜</v>
          </cell>
          <cell r="AZ283">
            <v>235633</v>
          </cell>
          <cell r="BA283" t="str">
            <v>1曲</v>
          </cell>
          <cell r="BB283">
            <v>372500</v>
          </cell>
          <cell r="BC283" t="str">
            <v>2曲</v>
          </cell>
          <cell r="BD283">
            <v>338900</v>
          </cell>
          <cell r="BE283" t="str">
            <v>3曲</v>
          </cell>
          <cell r="BF283">
            <v>187600</v>
          </cell>
          <cell r="DG283" t="str">
            <v>04版）金型起工済みの為、型費は未</v>
          </cell>
        </row>
        <row r="284">
          <cell r="B284" t="str">
            <v>KD02166-Y480</v>
          </cell>
          <cell r="C284" t="str">
            <v>00</v>
          </cell>
          <cell r="D284" t="str">
            <v>05</v>
          </cell>
          <cell r="E284" t="str">
            <v>P</v>
          </cell>
          <cell r="F284">
            <v>2</v>
          </cell>
          <cell r="G284">
            <v>4</v>
          </cell>
          <cell r="Q284">
            <v>0.88</v>
          </cell>
          <cell r="R284">
            <v>1.23</v>
          </cell>
          <cell r="W284">
            <v>1.6</v>
          </cell>
          <cell r="AY284" t="str">
            <v>総抜</v>
          </cell>
          <cell r="AZ284">
            <v>103400</v>
          </cell>
          <cell r="BA284" t="str">
            <v>1曲</v>
          </cell>
          <cell r="BB284">
            <v>83800</v>
          </cell>
          <cell r="BC284" t="str">
            <v>2曲</v>
          </cell>
          <cell r="BD284">
            <v>95200</v>
          </cell>
          <cell r="BE284" t="str">
            <v>？？？</v>
          </cell>
          <cell r="BF284">
            <v>108900</v>
          </cell>
          <cell r="DG284" t="str">
            <v>ｶｼﾒ後曲げ 金型起工済の為型費は未変更</v>
          </cell>
        </row>
        <row r="285">
          <cell r="B285" t="str">
            <v>KD02166-Y481</v>
          </cell>
          <cell r="C285" t="str">
            <v>00</v>
          </cell>
          <cell r="D285" t="str">
            <v>02</v>
          </cell>
          <cell r="E285" t="str">
            <v>L</v>
          </cell>
          <cell r="F285">
            <v>5</v>
          </cell>
          <cell r="G285">
            <v>5</v>
          </cell>
          <cell r="AK285">
            <v>1.0900000000000001</v>
          </cell>
          <cell r="AL285">
            <v>0.54</v>
          </cell>
        </row>
        <row r="286">
          <cell r="B286" t="str">
            <v>KD02167-Y820</v>
          </cell>
          <cell r="C286" t="str">
            <v>00</v>
          </cell>
          <cell r="D286" t="str">
            <v>06</v>
          </cell>
          <cell r="E286" t="str">
            <v>MO</v>
          </cell>
          <cell r="F286">
            <v>6</v>
          </cell>
          <cell r="G286">
            <v>6</v>
          </cell>
          <cell r="H286">
            <v>825</v>
          </cell>
          <cell r="AM286">
            <v>50</v>
          </cell>
          <cell r="AN286">
            <v>25</v>
          </cell>
          <cell r="AO286">
            <v>0.8</v>
          </cell>
          <cell r="AP286">
            <v>6</v>
          </cell>
          <cell r="AY286" t="str">
            <v>ﾓｰﾙﾄﾞ</v>
          </cell>
          <cell r="AZ286">
            <v>400000</v>
          </cell>
        </row>
        <row r="287">
          <cell r="B287" t="str">
            <v>KD02901-0069</v>
          </cell>
          <cell r="C287" t="str">
            <v>00</v>
          </cell>
          <cell r="D287" t="str">
            <v>02</v>
          </cell>
          <cell r="E287" t="str">
            <v>MO</v>
          </cell>
          <cell r="F287">
            <v>5</v>
          </cell>
          <cell r="G287">
            <v>5</v>
          </cell>
          <cell r="H287">
            <v>685</v>
          </cell>
          <cell r="O287">
            <v>2</v>
          </cell>
          <cell r="AM287">
            <v>50</v>
          </cell>
          <cell r="AN287">
            <v>81</v>
          </cell>
          <cell r="AO287">
            <v>4</v>
          </cell>
          <cell r="AP287">
            <v>10</v>
          </cell>
        </row>
      </sheetData>
      <sheetData sheetId="3" refreshError="1">
        <row r="4">
          <cell r="G4" t="str">
            <v>量産用</v>
          </cell>
        </row>
        <row r="17">
          <cell r="A17" t="str">
            <v>切り上げ</v>
          </cell>
          <cell r="B17" t="str">
            <v>切り上げ</v>
          </cell>
          <cell r="C17" t="str">
            <v>切り上げ</v>
          </cell>
          <cell r="D17" t="str">
            <v>切り上げ</v>
          </cell>
          <cell r="E17" t="str">
            <v>切り上げ</v>
          </cell>
        </row>
      </sheetData>
      <sheetData sheetId="4" refreshError="1">
        <row r="5">
          <cell r="A5" t="str">
            <v>○CA02287-Y479</v>
          </cell>
          <cell r="B5" t="str">
            <v>○</v>
          </cell>
          <cell r="C5" t="str">
            <v>1:コストマスタ</v>
          </cell>
          <cell r="E5" t="str">
            <v>CA02287-Y479</v>
          </cell>
          <cell r="H5">
            <v>2407</v>
          </cell>
          <cell r="I5" t="str">
            <v>ＦＤＴＰ</v>
          </cell>
          <cell r="J5" t="str">
            <v>1</v>
          </cell>
          <cell r="K5" t="str">
            <v>X</v>
          </cell>
          <cell r="L5">
            <v>50</v>
          </cell>
          <cell r="M5">
            <v>9999</v>
          </cell>
          <cell r="N5">
            <v>39371</v>
          </cell>
          <cell r="O5">
            <v>58440</v>
          </cell>
          <cell r="P5">
            <v>1</v>
          </cell>
          <cell r="Q5" t="str">
            <v>下限値</v>
          </cell>
          <cell r="S5">
            <v>5.12</v>
          </cell>
          <cell r="AC5">
            <v>0</v>
          </cell>
        </row>
        <row r="6">
          <cell r="A6" t="str">
            <v>○CA02300-Y734</v>
          </cell>
          <cell r="B6" t="str">
            <v>○</v>
          </cell>
          <cell r="C6" t="str">
            <v>1:コストマスタ</v>
          </cell>
          <cell r="E6" t="str">
            <v>CA02300-Y734</v>
          </cell>
          <cell r="H6">
            <v>2407</v>
          </cell>
          <cell r="I6" t="str">
            <v>ＦＤＴＰ</v>
          </cell>
          <cell r="J6" t="str">
            <v>1</v>
          </cell>
          <cell r="K6" t="str">
            <v>X</v>
          </cell>
          <cell r="L6">
            <v>50</v>
          </cell>
          <cell r="M6">
            <v>9999</v>
          </cell>
          <cell r="N6">
            <v>39371</v>
          </cell>
          <cell r="O6">
            <v>58440</v>
          </cell>
          <cell r="P6">
            <v>1</v>
          </cell>
          <cell r="Q6" t="str">
            <v>下限値</v>
          </cell>
          <cell r="S6">
            <v>17.23</v>
          </cell>
          <cell r="AC6">
            <v>0</v>
          </cell>
        </row>
        <row r="7">
          <cell r="A7" t="str">
            <v>○CA02900-Y197</v>
          </cell>
          <cell r="B7" t="str">
            <v>○</v>
          </cell>
          <cell r="C7" t="str">
            <v>1:コストマスタ</v>
          </cell>
          <cell r="E7" t="str">
            <v>CA02900-Y197</v>
          </cell>
          <cell r="H7">
            <v>2407</v>
          </cell>
          <cell r="I7" t="str">
            <v>ＦＤＴＰ</v>
          </cell>
          <cell r="J7" t="str">
            <v>1</v>
          </cell>
          <cell r="K7" t="str">
            <v>X</v>
          </cell>
          <cell r="L7">
            <v>50</v>
          </cell>
          <cell r="M7">
            <v>9999</v>
          </cell>
          <cell r="N7">
            <v>39371</v>
          </cell>
          <cell r="O7">
            <v>58440</v>
          </cell>
          <cell r="P7">
            <v>1</v>
          </cell>
          <cell r="Q7" t="str">
            <v>下限値</v>
          </cell>
          <cell r="S7">
            <v>9.64</v>
          </cell>
          <cell r="AC7">
            <v>0</v>
          </cell>
        </row>
        <row r="8">
          <cell r="A8" t="str">
            <v>○CA02950-0609</v>
          </cell>
          <cell r="B8" t="str">
            <v>○</v>
          </cell>
          <cell r="C8" t="str">
            <v>1:コストマスタ</v>
          </cell>
          <cell r="E8" t="str">
            <v>CA02950-0609</v>
          </cell>
          <cell r="F8" t="str">
            <v>00</v>
          </cell>
          <cell r="H8">
            <v>6142</v>
          </cell>
          <cell r="I8" t="str">
            <v>オイレス工業</v>
          </cell>
          <cell r="J8" t="str">
            <v>1</v>
          </cell>
          <cell r="K8" t="str">
            <v>X</v>
          </cell>
          <cell r="L8">
            <v>100</v>
          </cell>
          <cell r="M8">
            <v>99999</v>
          </cell>
          <cell r="N8">
            <v>20000000</v>
          </cell>
          <cell r="O8">
            <v>58440</v>
          </cell>
          <cell r="P8">
            <v>1</v>
          </cell>
          <cell r="Q8" t="str">
            <v>下限値</v>
          </cell>
          <cell r="S8">
            <v>17</v>
          </cell>
          <cell r="AC8">
            <v>0</v>
          </cell>
        </row>
        <row r="9">
          <cell r="A9" t="str">
            <v>○CA02957-1196</v>
          </cell>
          <cell r="B9" t="str">
            <v>○</v>
          </cell>
          <cell r="C9" t="str">
            <v>1:コストマスタ</v>
          </cell>
          <cell r="E9" t="str">
            <v>CA02957-1196</v>
          </cell>
          <cell r="H9">
            <v>9062</v>
          </cell>
          <cell r="I9" t="str">
            <v>三ツ星ベルト販賣</v>
          </cell>
          <cell r="J9" t="str">
            <v>1</v>
          </cell>
          <cell r="K9" t="str">
            <v>X</v>
          </cell>
          <cell r="L9">
            <v>1</v>
          </cell>
          <cell r="M9">
            <v>9999</v>
          </cell>
          <cell r="N9">
            <v>20000000</v>
          </cell>
          <cell r="O9">
            <v>58440</v>
          </cell>
          <cell r="P9">
            <v>1</v>
          </cell>
          <cell r="Q9" t="str">
            <v>下限値</v>
          </cell>
          <cell r="S9">
            <v>135</v>
          </cell>
          <cell r="AC9">
            <v>0</v>
          </cell>
        </row>
        <row r="10">
          <cell r="A10" t="str">
            <v>CA02957-1196</v>
          </cell>
          <cell r="C10" t="str">
            <v>2:業者別見積り</v>
          </cell>
          <cell r="D10" t="str">
            <v>0</v>
          </cell>
          <cell r="E10" t="str">
            <v>CA02957-1196</v>
          </cell>
          <cell r="F10" t="str">
            <v>01</v>
          </cell>
          <cell r="G10" t="str">
            <v>CM</v>
          </cell>
          <cell r="H10">
            <v>9062</v>
          </cell>
          <cell r="I10" t="str">
            <v>三ツ星ベルト販賣</v>
          </cell>
          <cell r="J10" t="str">
            <v>1</v>
          </cell>
          <cell r="P10">
            <v>1</v>
          </cell>
          <cell r="Q10" t="str">
            <v>上限値</v>
          </cell>
          <cell r="R10">
            <v>100</v>
          </cell>
          <cell r="S10">
            <v>137</v>
          </cell>
          <cell r="T10">
            <v>500</v>
          </cell>
          <cell r="U10">
            <v>137</v>
          </cell>
          <cell r="V10">
            <v>1000</v>
          </cell>
          <cell r="W10">
            <v>137</v>
          </cell>
          <cell r="X10">
            <v>5000</v>
          </cell>
          <cell r="Y10">
            <v>137</v>
          </cell>
        </row>
        <row r="11">
          <cell r="A11" t="str">
            <v>CA02957-1196</v>
          </cell>
          <cell r="C11" t="str">
            <v>2:業者別見積り</v>
          </cell>
          <cell r="D11" t="str">
            <v>0</v>
          </cell>
          <cell r="E11" t="str">
            <v>CA02957-1196</v>
          </cell>
          <cell r="F11" t="str">
            <v>01</v>
          </cell>
          <cell r="G11" t="str">
            <v>CM</v>
          </cell>
          <cell r="H11">
            <v>1412</v>
          </cell>
          <cell r="I11" t="str">
            <v>東日本バンドー</v>
          </cell>
          <cell r="J11" t="str">
            <v>0</v>
          </cell>
          <cell r="P11">
            <v>1</v>
          </cell>
          <cell r="Q11" t="str">
            <v>上限値</v>
          </cell>
          <cell r="R11">
            <v>100</v>
          </cell>
          <cell r="S11">
            <v>247</v>
          </cell>
          <cell r="T11">
            <v>500</v>
          </cell>
          <cell r="U11">
            <v>247</v>
          </cell>
          <cell r="V11">
            <v>1000</v>
          </cell>
          <cell r="W11">
            <v>247</v>
          </cell>
          <cell r="X11">
            <v>5000</v>
          </cell>
          <cell r="Y11">
            <v>247</v>
          </cell>
        </row>
        <row r="12">
          <cell r="A12" t="str">
            <v>○CA02957-1371</v>
          </cell>
          <cell r="B12" t="str">
            <v>○</v>
          </cell>
          <cell r="C12" t="str">
            <v>1:コストマスタ</v>
          </cell>
          <cell r="E12" t="str">
            <v>CA02957-1371</v>
          </cell>
          <cell r="H12">
            <v>9062</v>
          </cell>
          <cell r="I12" t="str">
            <v>三ツ星ベルト販賣</v>
          </cell>
          <cell r="J12" t="str">
            <v>1</v>
          </cell>
          <cell r="K12" t="str">
            <v>X</v>
          </cell>
          <cell r="L12">
            <v>1</v>
          </cell>
          <cell r="M12">
            <v>99999</v>
          </cell>
          <cell r="N12">
            <v>20000000</v>
          </cell>
          <cell r="O12">
            <v>58440</v>
          </cell>
          <cell r="P12">
            <v>1</v>
          </cell>
          <cell r="Q12" t="str">
            <v>下限値</v>
          </cell>
          <cell r="S12">
            <v>252</v>
          </cell>
          <cell r="AC12">
            <v>0</v>
          </cell>
        </row>
        <row r="13">
          <cell r="A13" t="str">
            <v>CA02957-1371</v>
          </cell>
          <cell r="C13" t="str">
            <v>2:業者別見積り</v>
          </cell>
          <cell r="D13" t="str">
            <v>0</v>
          </cell>
          <cell r="E13" t="str">
            <v>CA02957-1371</v>
          </cell>
          <cell r="F13" t="str">
            <v>01</v>
          </cell>
          <cell r="G13" t="str">
            <v>CM</v>
          </cell>
          <cell r="H13">
            <v>1412</v>
          </cell>
          <cell r="I13" t="str">
            <v>東日本バンドー</v>
          </cell>
          <cell r="J13" t="str">
            <v>1</v>
          </cell>
          <cell r="P13">
            <v>1</v>
          </cell>
          <cell r="Q13" t="str">
            <v>上限値</v>
          </cell>
          <cell r="R13">
            <v>99999</v>
          </cell>
          <cell r="S13">
            <v>281</v>
          </cell>
        </row>
        <row r="14">
          <cell r="A14" t="str">
            <v>CA02957-1371</v>
          </cell>
          <cell r="C14" t="str">
            <v>2:業者別見積り</v>
          </cell>
          <cell r="D14" t="str">
            <v>0</v>
          </cell>
          <cell r="E14" t="str">
            <v>CA02957-1371</v>
          </cell>
          <cell r="F14" t="str">
            <v>01</v>
          </cell>
          <cell r="G14" t="str">
            <v>CM</v>
          </cell>
          <cell r="H14">
            <v>9062</v>
          </cell>
          <cell r="I14" t="str">
            <v>三ツ星ベルト販賣</v>
          </cell>
          <cell r="J14" t="str">
            <v>0</v>
          </cell>
          <cell r="P14">
            <v>1</v>
          </cell>
          <cell r="Q14" t="str">
            <v>上限値</v>
          </cell>
          <cell r="R14">
            <v>99999</v>
          </cell>
          <cell r="S14">
            <v>360</v>
          </cell>
        </row>
        <row r="15">
          <cell r="A15" t="str">
            <v>○CA05119-E539</v>
          </cell>
          <cell r="B15" t="str">
            <v>○</v>
          </cell>
          <cell r="C15" t="str">
            <v>1:コストマスタ</v>
          </cell>
          <cell r="E15" t="str">
            <v>CA05119-E539</v>
          </cell>
          <cell r="H15">
            <v>2407</v>
          </cell>
          <cell r="I15" t="str">
            <v>ＦＤＴＰ</v>
          </cell>
          <cell r="J15" t="str">
            <v>1</v>
          </cell>
          <cell r="K15" t="str">
            <v>X</v>
          </cell>
          <cell r="L15">
            <v>50</v>
          </cell>
          <cell r="M15">
            <v>9999</v>
          </cell>
          <cell r="N15">
            <v>39371</v>
          </cell>
          <cell r="O15">
            <v>58440</v>
          </cell>
          <cell r="P15">
            <v>1</v>
          </cell>
          <cell r="Q15" t="str">
            <v>下限値</v>
          </cell>
          <cell r="S15">
            <v>89.23</v>
          </cell>
          <cell r="AC15">
            <v>0</v>
          </cell>
        </row>
        <row r="16">
          <cell r="A16" t="str">
            <v>○CA05119-E545</v>
          </cell>
          <cell r="B16" t="str">
            <v>○</v>
          </cell>
          <cell r="C16" t="str">
            <v>1:コストマスタ</v>
          </cell>
          <cell r="E16" t="str">
            <v>CA05119-E545</v>
          </cell>
          <cell r="H16">
            <v>2407</v>
          </cell>
          <cell r="I16" t="str">
            <v>ＦＤＴＰ</v>
          </cell>
          <cell r="J16" t="str">
            <v>0</v>
          </cell>
          <cell r="K16" t="str">
            <v>X</v>
          </cell>
          <cell r="L16">
            <v>50</v>
          </cell>
          <cell r="M16">
            <v>9999</v>
          </cell>
          <cell r="N16">
            <v>39371</v>
          </cell>
          <cell r="O16">
            <v>58440</v>
          </cell>
          <cell r="P16">
            <v>1</v>
          </cell>
          <cell r="Q16" t="str">
            <v>下限値</v>
          </cell>
          <cell r="S16">
            <v>62.61</v>
          </cell>
          <cell r="AC16">
            <v>0</v>
          </cell>
        </row>
        <row r="17">
          <cell r="A17" t="str">
            <v>○CA05119-Y511</v>
          </cell>
          <cell r="B17" t="str">
            <v>○</v>
          </cell>
          <cell r="C17" t="str">
            <v>1:コストマスタ</v>
          </cell>
          <cell r="E17" t="str">
            <v>CA05119-Y511</v>
          </cell>
          <cell r="H17">
            <v>2407</v>
          </cell>
          <cell r="I17" t="str">
            <v>ＦＤＴＰ</v>
          </cell>
          <cell r="J17" t="str">
            <v>0</v>
          </cell>
          <cell r="K17" t="str">
            <v>X</v>
          </cell>
          <cell r="L17">
            <v>50</v>
          </cell>
          <cell r="M17">
            <v>9999</v>
          </cell>
          <cell r="N17">
            <v>39371</v>
          </cell>
          <cell r="O17">
            <v>58440</v>
          </cell>
          <cell r="P17">
            <v>1</v>
          </cell>
          <cell r="Q17" t="str">
            <v>下限値</v>
          </cell>
          <cell r="S17">
            <v>12.45</v>
          </cell>
          <cell r="AC17">
            <v>0</v>
          </cell>
        </row>
        <row r="18">
          <cell r="A18" t="str">
            <v>○CA06130-Y710</v>
          </cell>
          <cell r="B18" t="str">
            <v>○</v>
          </cell>
          <cell r="C18" t="str">
            <v>1:コストマスタ</v>
          </cell>
          <cell r="E18" t="str">
            <v>CA06130-Y710</v>
          </cell>
          <cell r="H18">
            <v>2407</v>
          </cell>
          <cell r="I18" t="str">
            <v>ＦＤＴＰ</v>
          </cell>
          <cell r="J18" t="str">
            <v>1</v>
          </cell>
          <cell r="K18" t="str">
            <v>X</v>
          </cell>
          <cell r="L18">
            <v>50</v>
          </cell>
          <cell r="M18">
            <v>9999</v>
          </cell>
          <cell r="N18">
            <v>39371</v>
          </cell>
          <cell r="O18">
            <v>58440</v>
          </cell>
          <cell r="P18">
            <v>1</v>
          </cell>
          <cell r="Q18" t="str">
            <v>下限値</v>
          </cell>
          <cell r="S18">
            <v>6.61</v>
          </cell>
          <cell r="AC18">
            <v>0</v>
          </cell>
        </row>
        <row r="19">
          <cell r="A19" t="str">
            <v>○CA06134-Y146</v>
          </cell>
          <cell r="B19" t="str">
            <v>○</v>
          </cell>
          <cell r="C19" t="str">
            <v>1:コストマスタ</v>
          </cell>
          <cell r="E19" t="str">
            <v>CA06134-Y146</v>
          </cell>
          <cell r="H19">
            <v>3158</v>
          </cell>
          <cell r="I19" t="str">
            <v>フジノン佐野</v>
          </cell>
          <cell r="J19" t="str">
            <v>0</v>
          </cell>
          <cell r="K19" t="str">
            <v>X</v>
          </cell>
          <cell r="L19">
            <v>501</v>
          </cell>
          <cell r="M19">
            <v>49999</v>
          </cell>
          <cell r="N19">
            <v>39045</v>
          </cell>
          <cell r="O19">
            <v>58440</v>
          </cell>
          <cell r="P19">
            <v>1</v>
          </cell>
          <cell r="Q19" t="str">
            <v>下限値</v>
          </cell>
          <cell r="R19">
            <v>501</v>
          </cell>
          <cell r="S19">
            <v>60</v>
          </cell>
          <cell r="T19">
            <v>10000</v>
          </cell>
          <cell r="U19">
            <v>59</v>
          </cell>
          <cell r="V19">
            <v>20000</v>
          </cell>
          <cell r="W19">
            <v>58</v>
          </cell>
          <cell r="X19">
            <v>50000</v>
          </cell>
          <cell r="Y19">
            <v>57</v>
          </cell>
          <cell r="AB19">
            <v>499999</v>
          </cell>
          <cell r="AC19">
            <v>0</v>
          </cell>
        </row>
        <row r="20">
          <cell r="A20" t="str">
            <v>○CA49100-3250</v>
          </cell>
          <cell r="B20" t="str">
            <v>○</v>
          </cell>
          <cell r="C20" t="str">
            <v>1:コストマスタ</v>
          </cell>
          <cell r="E20" t="str">
            <v>CA49100-3250</v>
          </cell>
          <cell r="H20">
            <v>5876</v>
          </cell>
          <cell r="I20" t="str">
            <v>ＨＳＴ</v>
          </cell>
          <cell r="J20" t="str">
            <v>1</v>
          </cell>
          <cell r="K20" t="str">
            <v>X</v>
          </cell>
          <cell r="L20">
            <v>50</v>
          </cell>
          <cell r="M20">
            <v>1000</v>
          </cell>
          <cell r="N20">
            <v>20000000</v>
          </cell>
          <cell r="O20">
            <v>58440</v>
          </cell>
          <cell r="P20">
            <v>1</v>
          </cell>
          <cell r="Q20" t="str">
            <v>下限値</v>
          </cell>
          <cell r="S20">
            <v>420</v>
          </cell>
          <cell r="AC20">
            <v>0</v>
          </cell>
        </row>
        <row r="21">
          <cell r="A21" t="str">
            <v>○CA52205-9001</v>
          </cell>
          <cell r="B21" t="str">
            <v>○</v>
          </cell>
          <cell r="C21" t="str">
            <v>1:コストマスタ</v>
          </cell>
          <cell r="E21" t="str">
            <v>CA52205-9001</v>
          </cell>
          <cell r="H21">
            <v>8200</v>
          </cell>
          <cell r="I21" t="str">
            <v>ヒロセ電機</v>
          </cell>
          <cell r="J21" t="str">
            <v>0</v>
          </cell>
          <cell r="K21" t="str">
            <v>X</v>
          </cell>
          <cell r="L21">
            <v>0</v>
          </cell>
          <cell r="M21">
            <v>0</v>
          </cell>
          <cell r="N21">
            <v>39443</v>
          </cell>
          <cell r="O21">
            <v>58440</v>
          </cell>
          <cell r="P21">
            <v>1</v>
          </cell>
          <cell r="Q21" t="str">
            <v>下限値</v>
          </cell>
          <cell r="S21">
            <v>5</v>
          </cell>
          <cell r="AC21">
            <v>0</v>
          </cell>
        </row>
        <row r="22">
          <cell r="A22" t="str">
            <v>○CA52205-9003</v>
          </cell>
          <cell r="B22" t="str">
            <v>○</v>
          </cell>
          <cell r="C22" t="str">
            <v>1:コストマスタ</v>
          </cell>
          <cell r="E22" t="str">
            <v>CA52205-9003</v>
          </cell>
          <cell r="H22">
            <v>8200</v>
          </cell>
          <cell r="I22" t="str">
            <v>ヒロセ電機</v>
          </cell>
          <cell r="J22" t="str">
            <v>0</v>
          </cell>
          <cell r="K22" t="str">
            <v>X</v>
          </cell>
          <cell r="L22">
            <v>0</v>
          </cell>
          <cell r="M22">
            <v>0</v>
          </cell>
          <cell r="N22">
            <v>39022</v>
          </cell>
          <cell r="O22">
            <v>58440</v>
          </cell>
          <cell r="P22">
            <v>1</v>
          </cell>
          <cell r="Q22" t="str">
            <v>下限値</v>
          </cell>
          <cell r="S22">
            <v>8.35</v>
          </cell>
          <cell r="AC22">
            <v>0</v>
          </cell>
        </row>
        <row r="23">
          <cell r="A23" t="str">
            <v>○CA53003-0330</v>
          </cell>
          <cell r="B23" t="str">
            <v>○</v>
          </cell>
          <cell r="C23" t="str">
            <v>1:コストマスタ</v>
          </cell>
          <cell r="E23" t="str">
            <v>CA53003-0330</v>
          </cell>
          <cell r="F23" t="str">
            <v>00</v>
          </cell>
          <cell r="H23">
            <v>1434</v>
          </cell>
          <cell r="I23" t="str">
            <v>ファスコ</v>
          </cell>
          <cell r="J23" t="str">
            <v>1</v>
          </cell>
          <cell r="K23" t="str">
            <v>X</v>
          </cell>
          <cell r="L23">
            <v>1</v>
          </cell>
          <cell r="M23">
            <v>99999</v>
          </cell>
          <cell r="N23">
            <v>20000000</v>
          </cell>
          <cell r="O23">
            <v>58440</v>
          </cell>
          <cell r="P23">
            <v>1</v>
          </cell>
          <cell r="Q23" t="str">
            <v>下限値</v>
          </cell>
          <cell r="S23">
            <v>50</v>
          </cell>
          <cell r="AC23">
            <v>0</v>
          </cell>
        </row>
        <row r="24">
          <cell r="A24" t="str">
            <v>○CA62038-2001</v>
          </cell>
          <cell r="B24" t="str">
            <v>○</v>
          </cell>
          <cell r="C24" t="str">
            <v>1:コストマスタ</v>
          </cell>
          <cell r="E24" t="str">
            <v>CA62038-2001</v>
          </cell>
          <cell r="H24">
            <v>8776</v>
          </cell>
          <cell r="I24" t="str">
            <v>古河電気工業・通信</v>
          </cell>
          <cell r="J24" t="str">
            <v>1</v>
          </cell>
          <cell r="K24" t="str">
            <v>X</v>
          </cell>
          <cell r="L24">
            <v>80</v>
          </cell>
          <cell r="M24">
            <v>500</v>
          </cell>
          <cell r="N24">
            <v>38810</v>
          </cell>
          <cell r="O24">
            <v>58440</v>
          </cell>
          <cell r="P24">
            <v>1</v>
          </cell>
          <cell r="Q24" t="str">
            <v>下限値</v>
          </cell>
          <cell r="S24">
            <v>442</v>
          </cell>
          <cell r="AC24">
            <v>0</v>
          </cell>
        </row>
        <row r="25">
          <cell r="A25" t="str">
            <v>CA62038-2001</v>
          </cell>
          <cell r="C25" t="str">
            <v>2:業者別見積り</v>
          </cell>
          <cell r="D25" t="str">
            <v>0</v>
          </cell>
          <cell r="E25" t="str">
            <v>CA62038-2001</v>
          </cell>
          <cell r="F25" t="str">
            <v>05</v>
          </cell>
          <cell r="G25" t="str">
            <v>H</v>
          </cell>
          <cell r="H25">
            <v>8772</v>
          </cell>
          <cell r="I25" t="str">
            <v>平河ヒューテック</v>
          </cell>
          <cell r="J25" t="str">
            <v>1</v>
          </cell>
          <cell r="P25">
            <v>1</v>
          </cell>
          <cell r="Q25" t="str">
            <v>上限値</v>
          </cell>
          <cell r="R25">
            <v>100</v>
          </cell>
          <cell r="S25">
            <v>430</v>
          </cell>
          <cell r="T25">
            <v>500</v>
          </cell>
          <cell r="U25">
            <v>385</v>
          </cell>
          <cell r="V25">
            <v>1000</v>
          </cell>
          <cell r="W25">
            <v>360</v>
          </cell>
          <cell r="X25">
            <v>5000</v>
          </cell>
          <cell r="Y25">
            <v>325</v>
          </cell>
        </row>
        <row r="26">
          <cell r="A26" t="str">
            <v>CA62038-2001</v>
          </cell>
          <cell r="C26" t="str">
            <v>2:業者別見積り</v>
          </cell>
          <cell r="D26" t="str">
            <v>0</v>
          </cell>
          <cell r="E26" t="str">
            <v>CA62038-2001</v>
          </cell>
          <cell r="F26" t="str">
            <v>05</v>
          </cell>
          <cell r="G26" t="str">
            <v>H</v>
          </cell>
          <cell r="H26">
            <v>8776</v>
          </cell>
          <cell r="I26" t="str">
            <v>古河電気工業・通信</v>
          </cell>
          <cell r="J26" t="str">
            <v>0</v>
          </cell>
          <cell r="P26">
            <v>1</v>
          </cell>
          <cell r="Q26" t="str">
            <v>上限値</v>
          </cell>
          <cell r="R26">
            <v>100</v>
          </cell>
          <cell r="S26">
            <v>537</v>
          </cell>
          <cell r="T26">
            <v>500</v>
          </cell>
          <cell r="U26">
            <v>537</v>
          </cell>
          <cell r="V26">
            <v>1000</v>
          </cell>
          <cell r="W26">
            <v>527</v>
          </cell>
          <cell r="X26">
            <v>5000</v>
          </cell>
          <cell r="Y26">
            <v>465</v>
          </cell>
        </row>
        <row r="27">
          <cell r="A27" t="str">
            <v>○CA62052-5001</v>
          </cell>
          <cell r="B27" t="str">
            <v>○</v>
          </cell>
          <cell r="C27" t="str">
            <v>1:コストマスタ</v>
          </cell>
          <cell r="E27" t="str">
            <v>CA62052-5001</v>
          </cell>
          <cell r="H27">
            <v>8772</v>
          </cell>
          <cell r="I27" t="str">
            <v>平河ヒューテック</v>
          </cell>
          <cell r="J27" t="str">
            <v>1</v>
          </cell>
          <cell r="K27" t="str">
            <v>X</v>
          </cell>
          <cell r="L27">
            <v>1</v>
          </cell>
          <cell r="M27">
            <v>1000</v>
          </cell>
          <cell r="N27">
            <v>20000000</v>
          </cell>
          <cell r="O27">
            <v>58440</v>
          </cell>
          <cell r="P27">
            <v>1</v>
          </cell>
          <cell r="Q27" t="str">
            <v>下限値</v>
          </cell>
          <cell r="S27">
            <v>570</v>
          </cell>
          <cell r="AC27">
            <v>0</v>
          </cell>
        </row>
        <row r="28">
          <cell r="A28" t="str">
            <v>○CA80200-5422</v>
          </cell>
          <cell r="B28" t="str">
            <v>○</v>
          </cell>
          <cell r="C28" t="str">
            <v>1:コストマスタ</v>
          </cell>
          <cell r="E28" t="str">
            <v>CA80200-5422</v>
          </cell>
          <cell r="H28">
            <v>8510</v>
          </cell>
          <cell r="I28" t="str">
            <v>富士セイラ</v>
          </cell>
          <cell r="J28" t="str">
            <v>1</v>
          </cell>
          <cell r="K28" t="str">
            <v>X</v>
          </cell>
          <cell r="L28">
            <v>1</v>
          </cell>
          <cell r="M28">
            <v>9999</v>
          </cell>
          <cell r="N28">
            <v>38772</v>
          </cell>
          <cell r="O28">
            <v>58440</v>
          </cell>
          <cell r="P28">
            <v>1</v>
          </cell>
          <cell r="Q28" t="str">
            <v>下限値</v>
          </cell>
          <cell r="S28">
            <v>13</v>
          </cell>
          <cell r="AC28">
            <v>0</v>
          </cell>
        </row>
        <row r="29">
          <cell r="A29" t="str">
            <v>○CA80409-0048</v>
          </cell>
          <cell r="B29" t="str">
            <v>○</v>
          </cell>
          <cell r="C29" t="str">
            <v>1:コストマスタ</v>
          </cell>
          <cell r="E29" t="str">
            <v>CA80409-0048</v>
          </cell>
          <cell r="H29">
            <v>1053</v>
          </cell>
          <cell r="I29" t="str">
            <v>ミネベア</v>
          </cell>
          <cell r="J29" t="str">
            <v>1</v>
          </cell>
          <cell r="K29" t="str">
            <v>X</v>
          </cell>
          <cell r="L29">
            <v>1</v>
          </cell>
          <cell r="M29">
            <v>1000</v>
          </cell>
          <cell r="N29">
            <v>38443</v>
          </cell>
          <cell r="O29">
            <v>40268</v>
          </cell>
          <cell r="P29">
            <v>1</v>
          </cell>
          <cell r="Q29" t="str">
            <v>下限値</v>
          </cell>
          <cell r="S29">
            <v>56</v>
          </cell>
          <cell r="AC29">
            <v>0</v>
          </cell>
        </row>
        <row r="30">
          <cell r="A30" t="str">
            <v>CA80409-0048</v>
          </cell>
          <cell r="C30" t="str">
            <v>1:コストマスタ</v>
          </cell>
          <cell r="E30" t="str">
            <v>CA80409-0048</v>
          </cell>
          <cell r="H30">
            <v>1053</v>
          </cell>
          <cell r="I30" t="str">
            <v>ミネベア</v>
          </cell>
          <cell r="J30" t="str">
            <v>1</v>
          </cell>
          <cell r="K30" t="str">
            <v>X</v>
          </cell>
          <cell r="L30">
            <v>1</v>
          </cell>
          <cell r="M30">
            <v>1000</v>
          </cell>
          <cell r="N30">
            <v>38078</v>
          </cell>
          <cell r="O30">
            <v>38442</v>
          </cell>
          <cell r="P30">
            <v>1</v>
          </cell>
          <cell r="Q30" t="str">
            <v>下限値</v>
          </cell>
          <cell r="S30">
            <v>56</v>
          </cell>
          <cell r="AC30">
            <v>0</v>
          </cell>
        </row>
        <row r="31">
          <cell r="A31" t="str">
            <v>CA80409-0048</v>
          </cell>
          <cell r="C31" t="str">
            <v>1:コストマスタ</v>
          </cell>
          <cell r="E31" t="str">
            <v>CA80409-0048</v>
          </cell>
          <cell r="F31" t="str">
            <v>00</v>
          </cell>
          <cell r="H31">
            <v>1053</v>
          </cell>
          <cell r="I31" t="str">
            <v>ミネベア</v>
          </cell>
          <cell r="J31" t="str">
            <v>1</v>
          </cell>
          <cell r="K31" t="str">
            <v>X</v>
          </cell>
          <cell r="L31">
            <v>1</v>
          </cell>
          <cell r="M31">
            <v>10000</v>
          </cell>
          <cell r="N31">
            <v>37404</v>
          </cell>
          <cell r="O31">
            <v>39538</v>
          </cell>
          <cell r="P31">
            <v>1</v>
          </cell>
          <cell r="Q31" t="str">
            <v>下限値</v>
          </cell>
          <cell r="S31">
            <v>56</v>
          </cell>
          <cell r="AC31">
            <v>0</v>
          </cell>
        </row>
        <row r="32">
          <cell r="A32" t="str">
            <v>○CA80409-0055</v>
          </cell>
          <cell r="B32" t="str">
            <v>○</v>
          </cell>
          <cell r="C32" t="str">
            <v>1:コストマスタ</v>
          </cell>
          <cell r="E32" t="str">
            <v>CA80409-0055</v>
          </cell>
          <cell r="H32">
            <v>1053</v>
          </cell>
          <cell r="I32" t="str">
            <v>ミネベア</v>
          </cell>
          <cell r="J32" t="str">
            <v>1</v>
          </cell>
          <cell r="K32" t="str">
            <v>X</v>
          </cell>
          <cell r="L32">
            <v>1</v>
          </cell>
          <cell r="M32">
            <v>1000</v>
          </cell>
          <cell r="N32">
            <v>38443</v>
          </cell>
          <cell r="O32">
            <v>40268</v>
          </cell>
          <cell r="P32">
            <v>1</v>
          </cell>
          <cell r="Q32" t="str">
            <v>下限値</v>
          </cell>
          <cell r="S32">
            <v>60</v>
          </cell>
          <cell r="AC32">
            <v>0</v>
          </cell>
        </row>
        <row r="33">
          <cell r="A33" t="str">
            <v>CA80409-0055</v>
          </cell>
          <cell r="C33" t="str">
            <v>1:コストマスタ</v>
          </cell>
          <cell r="E33" t="str">
            <v>CA80409-0055</v>
          </cell>
          <cell r="H33">
            <v>1053</v>
          </cell>
          <cell r="I33" t="str">
            <v>ミネベア</v>
          </cell>
          <cell r="J33" t="str">
            <v>1</v>
          </cell>
          <cell r="K33" t="str">
            <v>X</v>
          </cell>
          <cell r="L33">
            <v>1</v>
          </cell>
          <cell r="M33">
            <v>1000</v>
          </cell>
          <cell r="N33">
            <v>38078</v>
          </cell>
          <cell r="O33">
            <v>38442</v>
          </cell>
          <cell r="P33">
            <v>1</v>
          </cell>
          <cell r="Q33" t="str">
            <v>下限値</v>
          </cell>
          <cell r="S33">
            <v>60</v>
          </cell>
          <cell r="AC33">
            <v>0</v>
          </cell>
        </row>
        <row r="34">
          <cell r="A34" t="str">
            <v>CA80409-0055</v>
          </cell>
          <cell r="C34" t="str">
            <v>1:コストマスタ</v>
          </cell>
          <cell r="E34" t="str">
            <v>CA80409-0055</v>
          </cell>
          <cell r="H34">
            <v>2407</v>
          </cell>
          <cell r="I34" t="str">
            <v>ＦＤＴＰ</v>
          </cell>
          <cell r="J34" t="str">
            <v>0</v>
          </cell>
          <cell r="K34" t="str">
            <v>X</v>
          </cell>
          <cell r="L34">
            <v>50</v>
          </cell>
          <cell r="M34">
            <v>9999</v>
          </cell>
          <cell r="N34">
            <v>39371</v>
          </cell>
          <cell r="O34">
            <v>58440</v>
          </cell>
          <cell r="P34">
            <v>1</v>
          </cell>
          <cell r="Q34" t="str">
            <v>下限値</v>
          </cell>
          <cell r="S34">
            <v>72.739999999999995</v>
          </cell>
          <cell r="AC34">
            <v>0</v>
          </cell>
        </row>
        <row r="35">
          <cell r="A35" t="str">
            <v>○CA80409-0066</v>
          </cell>
          <cell r="B35" t="str">
            <v>○</v>
          </cell>
          <cell r="C35" t="str">
            <v>1:コストマスタ</v>
          </cell>
          <cell r="E35" t="str">
            <v>CA80409-0066</v>
          </cell>
          <cell r="H35">
            <v>1805</v>
          </cell>
          <cell r="I35" t="str">
            <v>ＮＳＫ販売</v>
          </cell>
          <cell r="J35" t="str">
            <v>1</v>
          </cell>
          <cell r="K35" t="str">
            <v>X</v>
          </cell>
          <cell r="L35">
            <v>1</v>
          </cell>
          <cell r="M35">
            <v>10000</v>
          </cell>
          <cell r="N35">
            <v>38078</v>
          </cell>
          <cell r="O35">
            <v>39355</v>
          </cell>
          <cell r="P35">
            <v>1</v>
          </cell>
          <cell r="Q35" t="str">
            <v>下限値</v>
          </cell>
          <cell r="S35">
            <v>42</v>
          </cell>
          <cell r="AC35">
            <v>0</v>
          </cell>
        </row>
        <row r="36">
          <cell r="A36" t="str">
            <v>○CA80409-0082</v>
          </cell>
          <cell r="B36" t="str">
            <v>○</v>
          </cell>
          <cell r="C36" t="str">
            <v>1:コストマスタ</v>
          </cell>
          <cell r="E36" t="str">
            <v>CA80409-0082</v>
          </cell>
          <cell r="H36">
            <v>2912</v>
          </cell>
          <cell r="I36" t="str">
            <v>ジェイテクト</v>
          </cell>
          <cell r="J36" t="str">
            <v>1</v>
          </cell>
          <cell r="K36" t="str">
            <v>X</v>
          </cell>
          <cell r="L36">
            <v>1</v>
          </cell>
          <cell r="M36">
            <v>1000</v>
          </cell>
          <cell r="N36">
            <v>38261</v>
          </cell>
          <cell r="O36">
            <v>38442</v>
          </cell>
          <cell r="P36">
            <v>1</v>
          </cell>
          <cell r="Q36" t="str">
            <v>下限値</v>
          </cell>
          <cell r="S36">
            <v>45</v>
          </cell>
          <cell r="AC36">
            <v>0</v>
          </cell>
        </row>
        <row r="37">
          <cell r="A37" t="str">
            <v>CA80409-0082</v>
          </cell>
          <cell r="C37" t="str">
            <v>1:コストマスタ</v>
          </cell>
          <cell r="E37" t="str">
            <v>CA80409-0082</v>
          </cell>
          <cell r="H37">
            <v>2912</v>
          </cell>
          <cell r="I37" t="str">
            <v>ジェイテクト</v>
          </cell>
          <cell r="J37" t="str">
            <v>1</v>
          </cell>
          <cell r="K37" t="str">
            <v>X</v>
          </cell>
          <cell r="L37">
            <v>1</v>
          </cell>
          <cell r="M37">
            <v>1000</v>
          </cell>
          <cell r="N37">
            <v>38078</v>
          </cell>
          <cell r="O37">
            <v>38260</v>
          </cell>
          <cell r="P37">
            <v>1</v>
          </cell>
          <cell r="Q37" t="str">
            <v>下限値</v>
          </cell>
          <cell r="S37">
            <v>47</v>
          </cell>
          <cell r="AC37">
            <v>0</v>
          </cell>
        </row>
        <row r="38">
          <cell r="A38" t="str">
            <v>CA80409-0082</v>
          </cell>
          <cell r="C38" t="str">
            <v>1:コストマスタ</v>
          </cell>
          <cell r="E38" t="str">
            <v>CA80409-0082</v>
          </cell>
          <cell r="H38">
            <v>2912</v>
          </cell>
          <cell r="I38" t="str">
            <v>ジェイテクト</v>
          </cell>
          <cell r="J38" t="str">
            <v>1</v>
          </cell>
          <cell r="K38" t="str">
            <v>X</v>
          </cell>
          <cell r="L38">
            <v>1</v>
          </cell>
          <cell r="M38">
            <v>100000</v>
          </cell>
          <cell r="N38">
            <v>38078</v>
          </cell>
          <cell r="O38">
            <v>39538</v>
          </cell>
          <cell r="P38">
            <v>1</v>
          </cell>
          <cell r="Q38" t="str">
            <v>下限値</v>
          </cell>
          <cell r="S38">
            <v>45</v>
          </cell>
          <cell r="AC38">
            <v>0</v>
          </cell>
        </row>
        <row r="39">
          <cell r="A39" t="str">
            <v>CA80409-0082</v>
          </cell>
          <cell r="C39" t="str">
            <v>1:コストマスタ</v>
          </cell>
          <cell r="E39" t="str">
            <v>CA80409-0082</v>
          </cell>
          <cell r="H39">
            <v>1053</v>
          </cell>
          <cell r="I39" t="str">
            <v>ミネベア</v>
          </cell>
          <cell r="J39" t="str">
            <v>0</v>
          </cell>
          <cell r="K39" t="str">
            <v>X</v>
          </cell>
          <cell r="L39">
            <v>1</v>
          </cell>
          <cell r="M39">
            <v>3000</v>
          </cell>
          <cell r="N39">
            <v>38443</v>
          </cell>
          <cell r="O39">
            <v>40268</v>
          </cell>
          <cell r="P39">
            <v>1</v>
          </cell>
          <cell r="Q39" t="str">
            <v>下限値</v>
          </cell>
          <cell r="S39">
            <v>45</v>
          </cell>
          <cell r="AC39">
            <v>0</v>
          </cell>
        </row>
        <row r="40">
          <cell r="A40" t="str">
            <v>○CA80409-0083</v>
          </cell>
          <cell r="B40" t="str">
            <v>○</v>
          </cell>
          <cell r="C40" t="str">
            <v>1:コストマスタ</v>
          </cell>
          <cell r="E40" t="str">
            <v>CA80409-0083</v>
          </cell>
          <cell r="H40">
            <v>1053</v>
          </cell>
          <cell r="I40" t="str">
            <v>ミネベア</v>
          </cell>
          <cell r="J40" t="str">
            <v>1</v>
          </cell>
          <cell r="K40" t="str">
            <v>X</v>
          </cell>
          <cell r="L40">
            <v>1</v>
          </cell>
          <cell r="M40">
            <v>3000</v>
          </cell>
          <cell r="N40">
            <v>38443</v>
          </cell>
          <cell r="O40">
            <v>40268</v>
          </cell>
          <cell r="P40">
            <v>1</v>
          </cell>
          <cell r="Q40" t="str">
            <v>下限値</v>
          </cell>
          <cell r="S40">
            <v>35</v>
          </cell>
          <cell r="AC40">
            <v>0</v>
          </cell>
        </row>
        <row r="41">
          <cell r="A41" t="str">
            <v>CA80409-0083</v>
          </cell>
          <cell r="C41" t="str">
            <v>1:コストマスタ</v>
          </cell>
          <cell r="E41" t="str">
            <v>CA80409-0083</v>
          </cell>
          <cell r="H41">
            <v>1053</v>
          </cell>
          <cell r="I41" t="str">
            <v>ミネベア</v>
          </cell>
          <cell r="J41" t="str">
            <v>1</v>
          </cell>
          <cell r="K41" t="str">
            <v>X</v>
          </cell>
          <cell r="L41">
            <v>500</v>
          </cell>
          <cell r="M41">
            <v>10000</v>
          </cell>
          <cell r="N41">
            <v>38078</v>
          </cell>
          <cell r="O41">
            <v>39538</v>
          </cell>
          <cell r="P41">
            <v>1</v>
          </cell>
          <cell r="Q41" t="str">
            <v>下限値</v>
          </cell>
          <cell r="S41">
            <v>35</v>
          </cell>
          <cell r="AC41">
            <v>0</v>
          </cell>
        </row>
        <row r="42">
          <cell r="A42" t="str">
            <v>○CA80409-0084</v>
          </cell>
          <cell r="B42" t="str">
            <v>○</v>
          </cell>
          <cell r="C42" t="str">
            <v>1:コストマスタ</v>
          </cell>
          <cell r="E42" t="str">
            <v>CA80409-0084</v>
          </cell>
          <cell r="H42">
            <v>2912</v>
          </cell>
          <cell r="I42" t="str">
            <v>ジェイテクト</v>
          </cell>
          <cell r="J42" t="str">
            <v>1</v>
          </cell>
          <cell r="K42" t="str">
            <v>X</v>
          </cell>
          <cell r="L42">
            <v>1</v>
          </cell>
          <cell r="M42">
            <v>100000</v>
          </cell>
          <cell r="N42">
            <v>37803</v>
          </cell>
          <cell r="O42">
            <v>39355</v>
          </cell>
          <cell r="P42">
            <v>1</v>
          </cell>
          <cell r="Q42" t="str">
            <v>下限値</v>
          </cell>
          <cell r="S42">
            <v>52</v>
          </cell>
          <cell r="AC42">
            <v>0</v>
          </cell>
        </row>
        <row r="43">
          <cell r="A43" t="str">
            <v>○CA80409-0085</v>
          </cell>
          <cell r="B43" t="str">
            <v>○</v>
          </cell>
          <cell r="C43" t="str">
            <v>1:コストマスタ</v>
          </cell>
          <cell r="E43" t="str">
            <v>CA80409-0085</v>
          </cell>
          <cell r="H43">
            <v>1053</v>
          </cell>
          <cell r="I43" t="str">
            <v>ミネベア</v>
          </cell>
          <cell r="J43" t="str">
            <v>1</v>
          </cell>
          <cell r="K43" t="str">
            <v>X</v>
          </cell>
          <cell r="L43">
            <v>1</v>
          </cell>
          <cell r="M43">
            <v>1000</v>
          </cell>
          <cell r="N43">
            <v>38443</v>
          </cell>
          <cell r="O43">
            <v>40268</v>
          </cell>
          <cell r="P43">
            <v>1</v>
          </cell>
          <cell r="Q43" t="str">
            <v>下限値</v>
          </cell>
          <cell r="S43">
            <v>35</v>
          </cell>
          <cell r="AC43">
            <v>0</v>
          </cell>
        </row>
        <row r="44">
          <cell r="A44" t="str">
            <v>CA80409-0085</v>
          </cell>
          <cell r="C44" t="str">
            <v>1:コストマスタ</v>
          </cell>
          <cell r="E44" t="str">
            <v>CA80409-0085</v>
          </cell>
          <cell r="H44">
            <v>1053</v>
          </cell>
          <cell r="I44" t="str">
            <v>ミネベア</v>
          </cell>
          <cell r="J44" t="str">
            <v>1</v>
          </cell>
          <cell r="K44" t="str">
            <v>X</v>
          </cell>
          <cell r="L44">
            <v>1</v>
          </cell>
          <cell r="M44">
            <v>1000</v>
          </cell>
          <cell r="N44">
            <v>38261</v>
          </cell>
          <cell r="O44">
            <v>38442</v>
          </cell>
          <cell r="P44">
            <v>1</v>
          </cell>
          <cell r="Q44" t="str">
            <v>下限値</v>
          </cell>
          <cell r="S44">
            <v>35</v>
          </cell>
          <cell r="AC44">
            <v>0</v>
          </cell>
        </row>
        <row r="45">
          <cell r="A45" t="str">
            <v>CA80409-0085</v>
          </cell>
          <cell r="C45" t="str">
            <v>1:コストマスタ</v>
          </cell>
          <cell r="E45" t="str">
            <v>CA80409-0085</v>
          </cell>
          <cell r="H45">
            <v>1053</v>
          </cell>
          <cell r="I45" t="str">
            <v>ミネベア</v>
          </cell>
          <cell r="J45" t="str">
            <v>1</v>
          </cell>
          <cell r="K45" t="str">
            <v>X</v>
          </cell>
          <cell r="L45">
            <v>1</v>
          </cell>
          <cell r="M45">
            <v>1000</v>
          </cell>
          <cell r="N45">
            <v>38078</v>
          </cell>
          <cell r="O45">
            <v>38260</v>
          </cell>
          <cell r="P45">
            <v>1</v>
          </cell>
          <cell r="Q45" t="str">
            <v>下限値</v>
          </cell>
          <cell r="S45">
            <v>34.5</v>
          </cell>
          <cell r="AC45">
            <v>0</v>
          </cell>
        </row>
        <row r="46">
          <cell r="A46" t="str">
            <v>CA80409-0085</v>
          </cell>
          <cell r="C46" t="str">
            <v>1:コストマスタ</v>
          </cell>
          <cell r="E46" t="str">
            <v>CA80409-0085</v>
          </cell>
          <cell r="H46">
            <v>1053</v>
          </cell>
          <cell r="I46" t="str">
            <v>ミネベア</v>
          </cell>
          <cell r="J46" t="str">
            <v>1</v>
          </cell>
          <cell r="K46" t="str">
            <v>X</v>
          </cell>
          <cell r="L46">
            <v>200</v>
          </cell>
          <cell r="M46">
            <v>10000</v>
          </cell>
          <cell r="N46">
            <v>37574</v>
          </cell>
          <cell r="O46">
            <v>39538</v>
          </cell>
          <cell r="P46">
            <v>1</v>
          </cell>
          <cell r="Q46" t="str">
            <v>下限値</v>
          </cell>
          <cell r="S46">
            <v>35</v>
          </cell>
          <cell r="AC46">
            <v>0</v>
          </cell>
        </row>
        <row r="47">
          <cell r="A47" t="str">
            <v>○CA80409-0153</v>
          </cell>
          <cell r="B47" t="str">
            <v>○</v>
          </cell>
          <cell r="C47" t="str">
            <v>1:コストマスタ</v>
          </cell>
          <cell r="E47" t="str">
            <v>CA80409-0153</v>
          </cell>
          <cell r="F47" t="str">
            <v>XX</v>
          </cell>
          <cell r="H47">
            <v>1053</v>
          </cell>
          <cell r="I47" t="str">
            <v>ミネベア</v>
          </cell>
          <cell r="J47" t="str">
            <v>1</v>
          </cell>
          <cell r="K47" t="str">
            <v>X</v>
          </cell>
          <cell r="L47">
            <v>1</v>
          </cell>
          <cell r="M47">
            <v>5000</v>
          </cell>
          <cell r="N47">
            <v>38443</v>
          </cell>
          <cell r="O47">
            <v>40268</v>
          </cell>
          <cell r="P47">
            <v>1</v>
          </cell>
          <cell r="Q47" t="str">
            <v>下限値</v>
          </cell>
          <cell r="S47">
            <v>54</v>
          </cell>
          <cell r="AC47">
            <v>0</v>
          </cell>
        </row>
        <row r="48">
          <cell r="A48" t="str">
            <v>CA80409-0153</v>
          </cell>
          <cell r="C48" t="str">
            <v>1:コストマスタ</v>
          </cell>
          <cell r="E48" t="str">
            <v>CA80409-0153</v>
          </cell>
          <cell r="F48" t="str">
            <v>XX</v>
          </cell>
          <cell r="H48">
            <v>1053</v>
          </cell>
          <cell r="I48" t="str">
            <v>ミネベア</v>
          </cell>
          <cell r="J48" t="str">
            <v>1</v>
          </cell>
          <cell r="K48" t="str">
            <v>X</v>
          </cell>
          <cell r="L48">
            <v>1</v>
          </cell>
          <cell r="M48">
            <v>5000</v>
          </cell>
          <cell r="N48">
            <v>38078</v>
          </cell>
          <cell r="O48">
            <v>38442</v>
          </cell>
          <cell r="P48">
            <v>1</v>
          </cell>
          <cell r="Q48" t="str">
            <v>下限値</v>
          </cell>
          <cell r="S48">
            <v>54</v>
          </cell>
          <cell r="AC48">
            <v>0</v>
          </cell>
        </row>
        <row r="49">
          <cell r="A49" t="str">
            <v>CA80409-0153</v>
          </cell>
          <cell r="C49" t="str">
            <v>1:コストマスタ</v>
          </cell>
          <cell r="E49" t="str">
            <v>CA80409-0153</v>
          </cell>
          <cell r="H49">
            <v>1053</v>
          </cell>
          <cell r="I49" t="str">
            <v>ミネベア</v>
          </cell>
          <cell r="J49" t="str">
            <v>1</v>
          </cell>
          <cell r="K49" t="str">
            <v>X</v>
          </cell>
          <cell r="L49">
            <v>100</v>
          </cell>
          <cell r="M49">
            <v>20000</v>
          </cell>
          <cell r="N49">
            <v>38078</v>
          </cell>
          <cell r="O49">
            <v>39538</v>
          </cell>
          <cell r="P49">
            <v>1</v>
          </cell>
          <cell r="Q49" t="str">
            <v>下限値</v>
          </cell>
          <cell r="S49">
            <v>54</v>
          </cell>
          <cell r="AC49">
            <v>0</v>
          </cell>
        </row>
        <row r="50">
          <cell r="A50" t="str">
            <v>○CA80409-0182</v>
          </cell>
          <cell r="B50" t="str">
            <v>○</v>
          </cell>
          <cell r="C50" t="str">
            <v>1:コストマスタ</v>
          </cell>
          <cell r="E50" t="str">
            <v>CA80409-0182</v>
          </cell>
          <cell r="H50">
            <v>1053</v>
          </cell>
          <cell r="I50" t="str">
            <v>ミネベア</v>
          </cell>
          <cell r="J50" t="str">
            <v>1</v>
          </cell>
          <cell r="K50" t="str">
            <v>X</v>
          </cell>
          <cell r="L50">
            <v>1</v>
          </cell>
          <cell r="M50">
            <v>1000</v>
          </cell>
          <cell r="N50">
            <v>38443</v>
          </cell>
          <cell r="O50">
            <v>40268</v>
          </cell>
          <cell r="P50">
            <v>1</v>
          </cell>
          <cell r="Q50" t="str">
            <v>下限値</v>
          </cell>
          <cell r="S50">
            <v>57</v>
          </cell>
          <cell r="AC50">
            <v>0</v>
          </cell>
        </row>
        <row r="51">
          <cell r="A51" t="str">
            <v>CA80409-0182</v>
          </cell>
          <cell r="C51" t="str">
            <v>1:コストマスタ</v>
          </cell>
          <cell r="E51" t="str">
            <v>CA80409-0182</v>
          </cell>
          <cell r="H51">
            <v>1053</v>
          </cell>
          <cell r="I51" t="str">
            <v>ミネベア</v>
          </cell>
          <cell r="J51" t="str">
            <v>1</v>
          </cell>
          <cell r="K51" t="str">
            <v>X</v>
          </cell>
          <cell r="L51">
            <v>1</v>
          </cell>
          <cell r="M51">
            <v>1000</v>
          </cell>
          <cell r="N51">
            <v>38261</v>
          </cell>
          <cell r="O51">
            <v>38442</v>
          </cell>
          <cell r="P51">
            <v>1</v>
          </cell>
          <cell r="Q51" t="str">
            <v>下限値</v>
          </cell>
          <cell r="S51">
            <v>57</v>
          </cell>
          <cell r="AC51">
            <v>0</v>
          </cell>
        </row>
        <row r="52">
          <cell r="A52" t="str">
            <v>CA80409-0182</v>
          </cell>
          <cell r="C52" t="str">
            <v>1:コストマスタ</v>
          </cell>
          <cell r="E52" t="str">
            <v>CA80409-0182</v>
          </cell>
          <cell r="H52">
            <v>1053</v>
          </cell>
          <cell r="I52" t="str">
            <v>ミネベア</v>
          </cell>
          <cell r="J52" t="str">
            <v>1</v>
          </cell>
          <cell r="K52" t="str">
            <v>X</v>
          </cell>
          <cell r="L52">
            <v>1</v>
          </cell>
          <cell r="M52">
            <v>1000</v>
          </cell>
          <cell r="N52">
            <v>38078</v>
          </cell>
          <cell r="O52">
            <v>38260</v>
          </cell>
          <cell r="P52">
            <v>1</v>
          </cell>
          <cell r="Q52" t="str">
            <v>下限値</v>
          </cell>
          <cell r="S52">
            <v>58</v>
          </cell>
          <cell r="AC52">
            <v>0</v>
          </cell>
        </row>
        <row r="53">
          <cell r="A53" t="str">
            <v>CA80409-0182</v>
          </cell>
          <cell r="C53" t="str">
            <v>1:コストマスタ</v>
          </cell>
          <cell r="E53" t="str">
            <v>CA80409-0182</v>
          </cell>
          <cell r="F53" t="str">
            <v>01</v>
          </cell>
          <cell r="H53">
            <v>1053</v>
          </cell>
          <cell r="I53" t="str">
            <v>ミネベア</v>
          </cell>
          <cell r="J53" t="str">
            <v>1</v>
          </cell>
          <cell r="K53" t="str">
            <v>X</v>
          </cell>
          <cell r="L53">
            <v>50</v>
          </cell>
          <cell r="M53">
            <v>20000</v>
          </cell>
          <cell r="N53">
            <v>37718</v>
          </cell>
          <cell r="O53">
            <v>39538</v>
          </cell>
          <cell r="P53">
            <v>1</v>
          </cell>
          <cell r="Q53" t="str">
            <v>下限値</v>
          </cell>
          <cell r="S53">
            <v>57</v>
          </cell>
          <cell r="AC53">
            <v>0</v>
          </cell>
        </row>
        <row r="54">
          <cell r="A54" t="str">
            <v>CA80409-0182</v>
          </cell>
          <cell r="C54" t="str">
            <v>1:コストマスタ</v>
          </cell>
          <cell r="E54" t="str">
            <v>CA80409-0182</v>
          </cell>
          <cell r="H54">
            <v>2562</v>
          </cell>
          <cell r="I54" t="str">
            <v>京浜</v>
          </cell>
          <cell r="J54" t="str">
            <v>0</v>
          </cell>
          <cell r="K54" t="str">
            <v>X</v>
          </cell>
          <cell r="L54">
            <v>1</v>
          </cell>
          <cell r="M54">
            <v>10000</v>
          </cell>
          <cell r="N54">
            <v>38317</v>
          </cell>
          <cell r="O54">
            <v>39355</v>
          </cell>
          <cell r="P54">
            <v>1</v>
          </cell>
          <cell r="Q54" t="str">
            <v>下限値</v>
          </cell>
          <cell r="S54">
            <v>77</v>
          </cell>
          <cell r="AC54">
            <v>0</v>
          </cell>
        </row>
        <row r="55">
          <cell r="A55" t="str">
            <v>○CA81001-0368</v>
          </cell>
          <cell r="B55" t="str">
            <v>○</v>
          </cell>
          <cell r="C55" t="str">
            <v>1:コストマスタ</v>
          </cell>
          <cell r="E55" t="str">
            <v>CA81001-0368</v>
          </cell>
          <cell r="H55">
            <v>1434</v>
          </cell>
          <cell r="I55" t="str">
            <v>ファスコ</v>
          </cell>
          <cell r="J55" t="str">
            <v>1</v>
          </cell>
          <cell r="K55" t="str">
            <v>X</v>
          </cell>
          <cell r="L55">
            <v>1</v>
          </cell>
          <cell r="M55">
            <v>49999</v>
          </cell>
          <cell r="N55">
            <v>20000000</v>
          </cell>
          <cell r="O55">
            <v>58440</v>
          </cell>
          <cell r="P55">
            <v>1</v>
          </cell>
          <cell r="Q55" t="str">
            <v>下限値</v>
          </cell>
          <cell r="S55">
            <v>5.6</v>
          </cell>
          <cell r="AC55">
            <v>0</v>
          </cell>
        </row>
        <row r="56">
          <cell r="A56" t="str">
            <v>○CA81002-1612</v>
          </cell>
          <cell r="B56" t="str">
            <v>○</v>
          </cell>
          <cell r="C56" t="str">
            <v>1:コストマスタ</v>
          </cell>
          <cell r="E56" t="str">
            <v>CA81002-1612</v>
          </cell>
          <cell r="F56" t="str">
            <v>00</v>
          </cell>
          <cell r="H56">
            <v>1434</v>
          </cell>
          <cell r="I56" t="str">
            <v>ファスコ</v>
          </cell>
          <cell r="J56" t="str">
            <v>1</v>
          </cell>
          <cell r="K56" t="str">
            <v>X</v>
          </cell>
          <cell r="L56">
            <v>1</v>
          </cell>
          <cell r="M56">
            <v>9999</v>
          </cell>
          <cell r="N56">
            <v>20000000</v>
          </cell>
          <cell r="O56">
            <v>58440</v>
          </cell>
          <cell r="P56">
            <v>1</v>
          </cell>
          <cell r="Q56" t="str">
            <v>下限値</v>
          </cell>
          <cell r="R56">
            <v>1</v>
          </cell>
          <cell r="S56">
            <v>3.7</v>
          </cell>
          <cell r="T56">
            <v>1000</v>
          </cell>
          <cell r="U56">
            <v>3.4</v>
          </cell>
          <cell r="AB56">
            <v>9999</v>
          </cell>
          <cell r="AC56">
            <v>0</v>
          </cell>
        </row>
        <row r="57">
          <cell r="A57" t="str">
            <v>○CA81002-1613</v>
          </cell>
          <cell r="B57" t="str">
            <v>○</v>
          </cell>
          <cell r="C57" t="str">
            <v>1:コストマスタ</v>
          </cell>
          <cell r="E57" t="str">
            <v>CA81002-1613</v>
          </cell>
          <cell r="F57" t="str">
            <v>00</v>
          </cell>
          <cell r="H57">
            <v>1434</v>
          </cell>
          <cell r="I57" t="str">
            <v>ファスコ</v>
          </cell>
          <cell r="J57" t="str">
            <v>1</v>
          </cell>
          <cell r="K57" t="str">
            <v>X</v>
          </cell>
          <cell r="L57">
            <v>1</v>
          </cell>
          <cell r="M57">
            <v>9999999</v>
          </cell>
          <cell r="N57">
            <v>20000000</v>
          </cell>
          <cell r="O57">
            <v>58440</v>
          </cell>
          <cell r="P57">
            <v>1</v>
          </cell>
          <cell r="Q57" t="str">
            <v>下限値</v>
          </cell>
          <cell r="S57">
            <v>9</v>
          </cell>
          <cell r="AC57">
            <v>0</v>
          </cell>
        </row>
        <row r="58">
          <cell r="A58" t="str">
            <v>○CA81002-1790</v>
          </cell>
          <cell r="B58" t="str">
            <v>○</v>
          </cell>
          <cell r="C58" t="str">
            <v>1:コストマスタ</v>
          </cell>
          <cell r="E58" t="str">
            <v>CA81002-1790</v>
          </cell>
          <cell r="H58">
            <v>2912</v>
          </cell>
          <cell r="I58" t="str">
            <v>ジェイテクト</v>
          </cell>
          <cell r="J58" t="str">
            <v>1</v>
          </cell>
          <cell r="K58" t="str">
            <v>X</v>
          </cell>
          <cell r="L58">
            <v>1</v>
          </cell>
          <cell r="M58">
            <v>8000</v>
          </cell>
          <cell r="N58">
            <v>38082</v>
          </cell>
          <cell r="O58">
            <v>39538</v>
          </cell>
          <cell r="P58">
            <v>1</v>
          </cell>
          <cell r="Q58" t="str">
            <v>下限値</v>
          </cell>
          <cell r="S58">
            <v>53</v>
          </cell>
          <cell r="AC58">
            <v>0</v>
          </cell>
        </row>
        <row r="59">
          <cell r="A59" t="str">
            <v>○CA81002-1908</v>
          </cell>
          <cell r="B59" t="str">
            <v>○</v>
          </cell>
          <cell r="C59" t="str">
            <v>1:コストマスタ</v>
          </cell>
          <cell r="E59" t="str">
            <v>CA81002-1908</v>
          </cell>
          <cell r="H59">
            <v>1543</v>
          </cell>
          <cell r="I59" t="str">
            <v>伊鈴製作所</v>
          </cell>
          <cell r="J59" t="str">
            <v>0</v>
          </cell>
          <cell r="K59" t="str">
            <v>X</v>
          </cell>
          <cell r="L59">
            <v>0</v>
          </cell>
          <cell r="M59">
            <v>0</v>
          </cell>
          <cell r="N59">
            <v>38706</v>
          </cell>
          <cell r="O59">
            <v>58440</v>
          </cell>
          <cell r="P59">
            <v>1</v>
          </cell>
          <cell r="Q59" t="str">
            <v>下限値</v>
          </cell>
          <cell r="S59">
            <v>58</v>
          </cell>
          <cell r="AC59">
            <v>0</v>
          </cell>
        </row>
        <row r="60">
          <cell r="A60" t="str">
            <v>○CA81002-2812</v>
          </cell>
          <cell r="B60" t="str">
            <v>○</v>
          </cell>
          <cell r="C60" t="str">
            <v>1:コストマスタ</v>
          </cell>
          <cell r="E60" t="str">
            <v>CA81002-2812</v>
          </cell>
          <cell r="H60">
            <v>6784</v>
          </cell>
          <cell r="I60" t="str">
            <v>栃木屋</v>
          </cell>
          <cell r="J60" t="str">
            <v>1</v>
          </cell>
          <cell r="K60" t="str">
            <v>X</v>
          </cell>
          <cell r="L60">
            <v>1</v>
          </cell>
          <cell r="M60">
            <v>5099</v>
          </cell>
          <cell r="N60">
            <v>39415</v>
          </cell>
          <cell r="O60">
            <v>39782</v>
          </cell>
          <cell r="P60">
            <v>1</v>
          </cell>
          <cell r="Q60" t="str">
            <v>下限値</v>
          </cell>
          <cell r="S60">
            <v>9</v>
          </cell>
          <cell r="AC60">
            <v>0</v>
          </cell>
        </row>
        <row r="61">
          <cell r="A61" t="str">
            <v>○CA81003-0423</v>
          </cell>
          <cell r="B61" t="str">
            <v>○</v>
          </cell>
          <cell r="C61" t="str">
            <v>1:コストマスタ</v>
          </cell>
          <cell r="E61" t="str">
            <v>CA81003-0423</v>
          </cell>
          <cell r="F61" t="str">
            <v>00</v>
          </cell>
          <cell r="H61">
            <v>788</v>
          </cell>
          <cell r="I61" t="str">
            <v>ケーエス産業</v>
          </cell>
          <cell r="J61" t="str">
            <v>1</v>
          </cell>
          <cell r="K61" t="str">
            <v>X</v>
          </cell>
          <cell r="L61">
            <v>500</v>
          </cell>
          <cell r="M61">
            <v>4999</v>
          </cell>
          <cell r="N61">
            <v>20000000</v>
          </cell>
          <cell r="O61">
            <v>58440</v>
          </cell>
          <cell r="P61">
            <v>1</v>
          </cell>
          <cell r="Q61" t="str">
            <v>下限値</v>
          </cell>
          <cell r="R61">
            <v>500</v>
          </cell>
          <cell r="S61">
            <v>24</v>
          </cell>
          <cell r="T61">
            <v>1000</v>
          </cell>
          <cell r="U61">
            <v>20</v>
          </cell>
          <cell r="AB61">
            <v>4999</v>
          </cell>
          <cell r="AC61">
            <v>0</v>
          </cell>
        </row>
        <row r="62">
          <cell r="A62" t="str">
            <v>○CA81003-0632</v>
          </cell>
          <cell r="B62" t="str">
            <v>○</v>
          </cell>
          <cell r="C62" t="str">
            <v>1:コストマスタ</v>
          </cell>
          <cell r="E62" t="str">
            <v>CA81003-0632</v>
          </cell>
          <cell r="F62" t="str">
            <v>00</v>
          </cell>
          <cell r="H62">
            <v>788</v>
          </cell>
          <cell r="I62" t="str">
            <v>ケーエス産業</v>
          </cell>
          <cell r="J62" t="str">
            <v>1</v>
          </cell>
          <cell r="K62" t="str">
            <v>X</v>
          </cell>
          <cell r="L62">
            <v>1</v>
          </cell>
          <cell r="M62">
            <v>4999</v>
          </cell>
          <cell r="N62">
            <v>20000000</v>
          </cell>
          <cell r="O62">
            <v>58440</v>
          </cell>
          <cell r="P62">
            <v>1</v>
          </cell>
          <cell r="Q62" t="str">
            <v>下限値</v>
          </cell>
          <cell r="S62">
            <v>13</v>
          </cell>
          <cell r="AC62">
            <v>0</v>
          </cell>
        </row>
        <row r="63">
          <cell r="A63" t="str">
            <v>○CA81003-0660</v>
          </cell>
          <cell r="B63" t="str">
            <v>○</v>
          </cell>
          <cell r="C63" t="str">
            <v>1:コストマスタ</v>
          </cell>
          <cell r="E63" t="str">
            <v>CA81003-0660</v>
          </cell>
          <cell r="H63">
            <v>788</v>
          </cell>
          <cell r="I63" t="str">
            <v>ケーエス産業</v>
          </cell>
          <cell r="J63" t="str">
            <v>1</v>
          </cell>
          <cell r="K63" t="str">
            <v>X</v>
          </cell>
          <cell r="L63">
            <v>1</v>
          </cell>
          <cell r="M63">
            <v>99999</v>
          </cell>
          <cell r="N63">
            <v>20000000</v>
          </cell>
          <cell r="O63">
            <v>58440</v>
          </cell>
          <cell r="P63">
            <v>1</v>
          </cell>
          <cell r="Q63" t="str">
            <v>下限値</v>
          </cell>
          <cell r="S63">
            <v>16.8</v>
          </cell>
          <cell r="AC63">
            <v>0</v>
          </cell>
        </row>
        <row r="64">
          <cell r="A64" t="str">
            <v>○CA81003-5024</v>
          </cell>
          <cell r="B64" t="str">
            <v>○</v>
          </cell>
          <cell r="C64" t="str">
            <v>1:コストマスタ</v>
          </cell>
          <cell r="E64" t="str">
            <v>CA81003-5024</v>
          </cell>
          <cell r="H64">
            <v>5006</v>
          </cell>
          <cell r="I64" t="str">
            <v>高千穂交易</v>
          </cell>
          <cell r="J64" t="str">
            <v>1</v>
          </cell>
          <cell r="K64" t="str">
            <v>X</v>
          </cell>
          <cell r="L64">
            <v>1</v>
          </cell>
          <cell r="M64">
            <v>2999</v>
          </cell>
          <cell r="N64">
            <v>39318</v>
          </cell>
          <cell r="O64">
            <v>39691</v>
          </cell>
          <cell r="P64">
            <v>1</v>
          </cell>
          <cell r="Q64" t="str">
            <v>下限値</v>
          </cell>
          <cell r="R64">
            <v>50</v>
          </cell>
          <cell r="S64">
            <v>672</v>
          </cell>
          <cell r="T64">
            <v>400</v>
          </cell>
          <cell r="U64">
            <v>636</v>
          </cell>
          <cell r="V64">
            <v>800</v>
          </cell>
          <cell r="W64">
            <v>600</v>
          </cell>
          <cell r="AB64">
            <v>2999</v>
          </cell>
          <cell r="AC64">
            <v>0</v>
          </cell>
        </row>
        <row r="65">
          <cell r="A65" t="str">
            <v>CA81003-5024</v>
          </cell>
          <cell r="C65" t="str">
            <v>2:業者別見積り</v>
          </cell>
          <cell r="D65" t="str">
            <v>0</v>
          </cell>
          <cell r="E65" t="str">
            <v>CA81003-5024</v>
          </cell>
          <cell r="F65" t="str">
            <v>14</v>
          </cell>
          <cell r="G65" t="str">
            <v>CM</v>
          </cell>
          <cell r="H65">
            <v>5006</v>
          </cell>
          <cell r="I65" t="str">
            <v>高千穂交易</v>
          </cell>
          <cell r="J65" t="str">
            <v>1</v>
          </cell>
          <cell r="P65">
            <v>1</v>
          </cell>
          <cell r="Q65" t="str">
            <v>上限値</v>
          </cell>
          <cell r="R65">
            <v>100</v>
          </cell>
          <cell r="S65">
            <v>696</v>
          </cell>
          <cell r="T65">
            <v>300</v>
          </cell>
          <cell r="U65">
            <v>696</v>
          </cell>
          <cell r="V65">
            <v>500</v>
          </cell>
          <cell r="W65">
            <v>696</v>
          </cell>
          <cell r="X65">
            <v>1000</v>
          </cell>
          <cell r="Y65">
            <v>696</v>
          </cell>
        </row>
        <row r="66">
          <cell r="A66" t="str">
            <v>○CA81206-0416</v>
          </cell>
          <cell r="B66" t="str">
            <v>○</v>
          </cell>
          <cell r="C66" t="str">
            <v>1:コストマスタ</v>
          </cell>
          <cell r="E66" t="str">
            <v>CA81206-0416</v>
          </cell>
          <cell r="H66">
            <v>8296</v>
          </cell>
          <cell r="I66" t="str">
            <v>扶桑産業</v>
          </cell>
          <cell r="J66" t="str">
            <v>0</v>
          </cell>
          <cell r="K66" t="str">
            <v>X</v>
          </cell>
          <cell r="L66">
            <v>1000</v>
          </cell>
          <cell r="M66">
            <v>200000</v>
          </cell>
          <cell r="N66">
            <v>20000000</v>
          </cell>
          <cell r="O66">
            <v>58440</v>
          </cell>
          <cell r="P66">
            <v>1</v>
          </cell>
          <cell r="Q66" t="str">
            <v>下限値</v>
          </cell>
          <cell r="R66">
            <v>1000</v>
          </cell>
          <cell r="S66">
            <v>0.94</v>
          </cell>
          <cell r="T66">
            <v>10000</v>
          </cell>
          <cell r="U66">
            <v>0.71</v>
          </cell>
          <cell r="V66">
            <v>50000</v>
          </cell>
          <cell r="W66">
            <v>0.66</v>
          </cell>
          <cell r="X66">
            <v>100000</v>
          </cell>
          <cell r="Y66">
            <v>0.62</v>
          </cell>
          <cell r="AB66">
            <v>200000</v>
          </cell>
          <cell r="AC66">
            <v>0</v>
          </cell>
        </row>
        <row r="67">
          <cell r="A67" t="str">
            <v>CA81206-0416</v>
          </cell>
          <cell r="C67" t="str">
            <v>1:コストマスタ</v>
          </cell>
          <cell r="E67" t="str">
            <v>CA81206-0416</v>
          </cell>
          <cell r="H67">
            <v>2582</v>
          </cell>
          <cell r="I67" t="str">
            <v>京王塗装工業所</v>
          </cell>
          <cell r="J67" t="str">
            <v>0</v>
          </cell>
          <cell r="K67" t="str">
            <v>X</v>
          </cell>
          <cell r="L67">
            <v>0</v>
          </cell>
          <cell r="M67">
            <v>0</v>
          </cell>
          <cell r="N67">
            <v>39443</v>
          </cell>
          <cell r="O67">
            <v>58440</v>
          </cell>
          <cell r="P67">
            <v>1</v>
          </cell>
          <cell r="Q67" t="str">
            <v>下限値</v>
          </cell>
          <cell r="S67">
            <v>0.94</v>
          </cell>
          <cell r="AC67">
            <v>0</v>
          </cell>
        </row>
        <row r="68">
          <cell r="A68" t="str">
            <v>○CA81206-0523</v>
          </cell>
          <cell r="B68" t="str">
            <v>○</v>
          </cell>
          <cell r="C68" t="str">
            <v>1:コストマスタ</v>
          </cell>
          <cell r="E68" t="str">
            <v>CA81206-0523</v>
          </cell>
          <cell r="H68">
            <v>8296</v>
          </cell>
          <cell r="I68" t="str">
            <v>扶桑産業</v>
          </cell>
          <cell r="J68" t="str">
            <v>0</v>
          </cell>
          <cell r="K68" t="str">
            <v>X</v>
          </cell>
          <cell r="L68">
            <v>1000</v>
          </cell>
          <cell r="M68">
            <v>999999</v>
          </cell>
          <cell r="N68">
            <v>20000000</v>
          </cell>
          <cell r="O68">
            <v>58440</v>
          </cell>
          <cell r="P68">
            <v>1</v>
          </cell>
          <cell r="Q68" t="str">
            <v>下限値</v>
          </cell>
          <cell r="R68">
            <v>1000</v>
          </cell>
          <cell r="S68">
            <v>1.28</v>
          </cell>
          <cell r="T68">
            <v>10000</v>
          </cell>
          <cell r="U68">
            <v>0.96</v>
          </cell>
          <cell r="V68">
            <v>50000</v>
          </cell>
          <cell r="W68">
            <v>0.9</v>
          </cell>
          <cell r="X68">
            <v>100000</v>
          </cell>
          <cell r="Y68">
            <v>0.84</v>
          </cell>
          <cell r="AB68">
            <v>999999</v>
          </cell>
          <cell r="AC68">
            <v>0</v>
          </cell>
        </row>
        <row r="69">
          <cell r="A69" t="str">
            <v>CA81206-0523</v>
          </cell>
          <cell r="C69" t="str">
            <v>1:コストマスタ</v>
          </cell>
          <cell r="E69" t="str">
            <v>CA81206-0523</v>
          </cell>
          <cell r="H69">
            <v>2582</v>
          </cell>
          <cell r="I69" t="str">
            <v>京王塗装工業所</v>
          </cell>
          <cell r="J69" t="str">
            <v>0</v>
          </cell>
          <cell r="K69" t="str">
            <v>X</v>
          </cell>
          <cell r="L69">
            <v>0</v>
          </cell>
          <cell r="M69">
            <v>0</v>
          </cell>
          <cell r="N69">
            <v>39443</v>
          </cell>
          <cell r="O69">
            <v>58440</v>
          </cell>
          <cell r="P69">
            <v>1</v>
          </cell>
          <cell r="Q69" t="str">
            <v>下限値</v>
          </cell>
          <cell r="S69">
            <v>1.28</v>
          </cell>
          <cell r="AC69">
            <v>0</v>
          </cell>
        </row>
        <row r="70">
          <cell r="A70" t="str">
            <v>CA81206-0523</v>
          </cell>
          <cell r="C70" t="str">
            <v>1:コストマスタ</v>
          </cell>
          <cell r="E70" t="str">
            <v>CA81206-0523</v>
          </cell>
          <cell r="H70">
            <v>2039</v>
          </cell>
          <cell r="I70" t="str">
            <v>熊谷</v>
          </cell>
          <cell r="J70" t="str">
            <v>0</v>
          </cell>
          <cell r="K70" t="str">
            <v>X</v>
          </cell>
          <cell r="L70">
            <v>0</v>
          </cell>
          <cell r="M70">
            <v>0</v>
          </cell>
          <cell r="N70">
            <v>38805</v>
          </cell>
          <cell r="O70">
            <v>58440</v>
          </cell>
          <cell r="P70">
            <v>1</v>
          </cell>
          <cell r="Q70" t="str">
            <v>下限値</v>
          </cell>
          <cell r="S70">
            <v>1.28</v>
          </cell>
          <cell r="AC70">
            <v>0</v>
          </cell>
        </row>
        <row r="71">
          <cell r="A71" t="str">
            <v>○CA81206-0626</v>
          </cell>
          <cell r="B71" t="str">
            <v>○</v>
          </cell>
          <cell r="C71" t="str">
            <v>1:コストマスタ</v>
          </cell>
          <cell r="E71" t="str">
            <v>CA81206-0626</v>
          </cell>
          <cell r="H71">
            <v>8296</v>
          </cell>
          <cell r="I71" t="str">
            <v>扶桑産業</v>
          </cell>
          <cell r="J71" t="str">
            <v>0</v>
          </cell>
          <cell r="K71" t="str">
            <v>X</v>
          </cell>
          <cell r="L71">
            <v>1000</v>
          </cell>
          <cell r="M71">
            <v>99999</v>
          </cell>
          <cell r="N71">
            <v>20000000</v>
          </cell>
          <cell r="O71">
            <v>58440</v>
          </cell>
          <cell r="P71">
            <v>1</v>
          </cell>
          <cell r="Q71" t="str">
            <v>下限値</v>
          </cell>
          <cell r="R71">
            <v>1000</v>
          </cell>
          <cell r="S71">
            <v>1.4</v>
          </cell>
          <cell r="T71">
            <v>10000</v>
          </cell>
          <cell r="U71">
            <v>1.05</v>
          </cell>
          <cell r="AB71">
            <v>99999</v>
          </cell>
          <cell r="AC71">
            <v>0</v>
          </cell>
        </row>
        <row r="72">
          <cell r="A72" t="str">
            <v>○CA81206-0822</v>
          </cell>
          <cell r="B72" t="str">
            <v>○</v>
          </cell>
          <cell r="C72" t="str">
            <v>1:コストマスタ</v>
          </cell>
          <cell r="E72" t="str">
            <v>CA81206-0822</v>
          </cell>
          <cell r="H72">
            <v>8296</v>
          </cell>
          <cell r="I72" t="str">
            <v>扶桑産業</v>
          </cell>
          <cell r="J72" t="str">
            <v>0</v>
          </cell>
          <cell r="K72" t="str">
            <v>X</v>
          </cell>
          <cell r="L72">
            <v>1000</v>
          </cell>
          <cell r="M72">
            <v>99999</v>
          </cell>
          <cell r="N72">
            <v>20000000</v>
          </cell>
          <cell r="O72">
            <v>58440</v>
          </cell>
          <cell r="P72">
            <v>1</v>
          </cell>
          <cell r="Q72" t="str">
            <v>下限値</v>
          </cell>
          <cell r="R72">
            <v>1000</v>
          </cell>
          <cell r="S72">
            <v>1.06</v>
          </cell>
          <cell r="T72">
            <v>10000</v>
          </cell>
          <cell r="U72">
            <v>0.8</v>
          </cell>
          <cell r="AB72">
            <v>99999</v>
          </cell>
          <cell r="AC72">
            <v>0</v>
          </cell>
        </row>
        <row r="73">
          <cell r="A73" t="str">
            <v>○CA81206-0823</v>
          </cell>
          <cell r="B73" t="str">
            <v>○</v>
          </cell>
          <cell r="C73" t="str">
            <v>1:コストマスタ</v>
          </cell>
          <cell r="E73" t="str">
            <v>CA81206-0823</v>
          </cell>
          <cell r="F73" t="str">
            <v>00</v>
          </cell>
          <cell r="H73">
            <v>8296</v>
          </cell>
          <cell r="I73" t="str">
            <v>扶桑産業</v>
          </cell>
          <cell r="J73" t="str">
            <v>0</v>
          </cell>
          <cell r="K73" t="str">
            <v>X</v>
          </cell>
          <cell r="L73">
            <v>1000</v>
          </cell>
          <cell r="M73">
            <v>99999</v>
          </cell>
          <cell r="N73">
            <v>20000000</v>
          </cell>
          <cell r="O73">
            <v>58440</v>
          </cell>
          <cell r="P73">
            <v>1</v>
          </cell>
          <cell r="Q73" t="str">
            <v>下限値</v>
          </cell>
          <cell r="R73">
            <v>1000</v>
          </cell>
          <cell r="S73">
            <v>1.65</v>
          </cell>
          <cell r="T73">
            <v>10000</v>
          </cell>
          <cell r="U73">
            <v>1.28</v>
          </cell>
          <cell r="AB73">
            <v>99999</v>
          </cell>
          <cell r="AC73">
            <v>0</v>
          </cell>
        </row>
        <row r="74">
          <cell r="A74" t="str">
            <v>○CA81206-1303</v>
          </cell>
          <cell r="B74" t="str">
            <v>○</v>
          </cell>
          <cell r="C74" t="str">
            <v>1:コストマスタ</v>
          </cell>
          <cell r="E74" t="str">
            <v>CA81206-1303</v>
          </cell>
          <cell r="H74">
            <v>8296</v>
          </cell>
          <cell r="I74" t="str">
            <v>扶桑産業</v>
          </cell>
          <cell r="J74" t="str">
            <v>0</v>
          </cell>
          <cell r="K74" t="str">
            <v>X</v>
          </cell>
          <cell r="L74">
            <v>0</v>
          </cell>
          <cell r="M74">
            <v>0</v>
          </cell>
          <cell r="N74">
            <v>20000000</v>
          </cell>
          <cell r="O74">
            <v>58440</v>
          </cell>
          <cell r="P74">
            <v>1</v>
          </cell>
          <cell r="Q74" t="str">
            <v>下限値</v>
          </cell>
          <cell r="S74">
            <v>9</v>
          </cell>
          <cell r="AC74">
            <v>0</v>
          </cell>
        </row>
        <row r="75">
          <cell r="A75" t="str">
            <v>○CA81206-1402</v>
          </cell>
          <cell r="B75" t="str">
            <v>○</v>
          </cell>
          <cell r="C75" t="str">
            <v>1:コストマスタ</v>
          </cell>
          <cell r="E75" t="str">
            <v>CA81206-1402</v>
          </cell>
          <cell r="H75">
            <v>8296</v>
          </cell>
          <cell r="I75" t="str">
            <v>扶桑産業</v>
          </cell>
          <cell r="J75" t="str">
            <v>0</v>
          </cell>
          <cell r="K75" t="str">
            <v>X</v>
          </cell>
          <cell r="L75">
            <v>1000</v>
          </cell>
          <cell r="M75">
            <v>0</v>
          </cell>
          <cell r="N75">
            <v>38615</v>
          </cell>
          <cell r="O75">
            <v>58440</v>
          </cell>
          <cell r="P75">
            <v>1</v>
          </cell>
          <cell r="Q75" t="str">
            <v>下限値</v>
          </cell>
          <cell r="S75">
            <v>8</v>
          </cell>
          <cell r="AC75">
            <v>0</v>
          </cell>
        </row>
        <row r="76">
          <cell r="A76" t="str">
            <v>○CA81212-5010</v>
          </cell>
          <cell r="B76" t="str">
            <v>○</v>
          </cell>
          <cell r="C76" t="str">
            <v>1:コストマスタ</v>
          </cell>
          <cell r="E76" t="str">
            <v>CA81212-5010</v>
          </cell>
          <cell r="H76">
            <v>1053</v>
          </cell>
          <cell r="I76" t="str">
            <v>ミネベア</v>
          </cell>
          <cell r="J76" t="str">
            <v>1</v>
          </cell>
          <cell r="K76" t="str">
            <v>X</v>
          </cell>
          <cell r="L76">
            <v>100</v>
          </cell>
          <cell r="M76">
            <v>20000</v>
          </cell>
          <cell r="N76">
            <v>38078</v>
          </cell>
          <cell r="O76">
            <v>39538</v>
          </cell>
          <cell r="P76">
            <v>1</v>
          </cell>
          <cell r="Q76" t="str">
            <v>下限値</v>
          </cell>
          <cell r="S76">
            <v>54</v>
          </cell>
          <cell r="AC76">
            <v>0</v>
          </cell>
        </row>
        <row r="77">
          <cell r="A77" t="str">
            <v>○CA81212-6012</v>
          </cell>
          <cell r="B77" t="str">
            <v>○</v>
          </cell>
          <cell r="C77" t="str">
            <v>1:コストマスタ</v>
          </cell>
          <cell r="E77" t="str">
            <v>CA81212-6012</v>
          </cell>
          <cell r="H77">
            <v>2912</v>
          </cell>
          <cell r="I77" t="str">
            <v>ジェイテクト</v>
          </cell>
          <cell r="J77" t="str">
            <v>1</v>
          </cell>
          <cell r="K77" t="str">
            <v>X</v>
          </cell>
          <cell r="L77">
            <v>1</v>
          </cell>
          <cell r="M77">
            <v>27000</v>
          </cell>
          <cell r="N77">
            <v>38078</v>
          </cell>
          <cell r="O77">
            <v>39538</v>
          </cell>
          <cell r="P77">
            <v>1</v>
          </cell>
          <cell r="Q77" t="str">
            <v>下限値</v>
          </cell>
          <cell r="S77">
            <v>46</v>
          </cell>
          <cell r="AC77">
            <v>0</v>
          </cell>
        </row>
        <row r="78">
          <cell r="A78" t="str">
            <v>○CA82001-0670</v>
          </cell>
          <cell r="B78" t="str">
            <v>○</v>
          </cell>
          <cell r="C78" t="str">
            <v>1:コストマスタ</v>
          </cell>
          <cell r="E78" t="str">
            <v>CA82001-0670</v>
          </cell>
          <cell r="F78" t="str">
            <v>00</v>
          </cell>
          <cell r="H78">
            <v>8883</v>
          </cell>
          <cell r="I78" t="str">
            <v>北辰工業・鶴見</v>
          </cell>
          <cell r="J78" t="str">
            <v>1</v>
          </cell>
          <cell r="K78" t="str">
            <v>X</v>
          </cell>
          <cell r="L78">
            <v>1</v>
          </cell>
          <cell r="M78">
            <v>9999999</v>
          </cell>
          <cell r="N78">
            <v>20000000</v>
          </cell>
          <cell r="O78">
            <v>58440</v>
          </cell>
          <cell r="P78">
            <v>1</v>
          </cell>
          <cell r="Q78" t="str">
            <v>下限値</v>
          </cell>
          <cell r="S78">
            <v>31</v>
          </cell>
          <cell r="AC78">
            <v>0</v>
          </cell>
        </row>
        <row r="79">
          <cell r="A79" t="str">
            <v>○CA82002-0901</v>
          </cell>
          <cell r="B79" t="str">
            <v>○</v>
          </cell>
          <cell r="C79" t="str">
            <v>1:コストマスタ</v>
          </cell>
          <cell r="E79" t="str">
            <v>CA82002-0901</v>
          </cell>
          <cell r="F79" t="str">
            <v>00</v>
          </cell>
          <cell r="H79">
            <v>5813</v>
          </cell>
          <cell r="I79" t="str">
            <v>竹内工業</v>
          </cell>
          <cell r="J79" t="str">
            <v>1</v>
          </cell>
          <cell r="K79" t="str">
            <v>X</v>
          </cell>
          <cell r="L79">
            <v>50</v>
          </cell>
          <cell r="M79">
            <v>1999</v>
          </cell>
          <cell r="N79">
            <v>20000000</v>
          </cell>
          <cell r="O79">
            <v>58440</v>
          </cell>
          <cell r="P79">
            <v>1</v>
          </cell>
          <cell r="Q79" t="str">
            <v>下限値</v>
          </cell>
          <cell r="R79">
            <v>50</v>
          </cell>
          <cell r="S79">
            <v>13</v>
          </cell>
          <cell r="T79">
            <v>500</v>
          </cell>
          <cell r="U79">
            <v>4.7</v>
          </cell>
          <cell r="AB79">
            <v>1999</v>
          </cell>
          <cell r="AC79">
            <v>0</v>
          </cell>
        </row>
        <row r="80">
          <cell r="A80" t="str">
            <v>○CA82003-0922</v>
          </cell>
          <cell r="B80" t="str">
            <v>○</v>
          </cell>
          <cell r="C80" t="str">
            <v>1:コストマスタ</v>
          </cell>
          <cell r="E80" t="str">
            <v>CA82003-0922</v>
          </cell>
          <cell r="F80" t="str">
            <v>00</v>
          </cell>
          <cell r="H80">
            <v>5813</v>
          </cell>
          <cell r="I80" t="str">
            <v>竹内工業</v>
          </cell>
          <cell r="J80" t="str">
            <v>1</v>
          </cell>
          <cell r="K80" t="str">
            <v>X</v>
          </cell>
          <cell r="L80">
            <v>1</v>
          </cell>
          <cell r="M80">
            <v>9999999</v>
          </cell>
          <cell r="N80">
            <v>20000000</v>
          </cell>
          <cell r="O80">
            <v>58440</v>
          </cell>
          <cell r="P80">
            <v>1</v>
          </cell>
          <cell r="Q80" t="str">
            <v>下限値</v>
          </cell>
          <cell r="S80">
            <v>10</v>
          </cell>
          <cell r="AC80">
            <v>0</v>
          </cell>
        </row>
        <row r="81">
          <cell r="A81" t="str">
            <v>○CA82003-0963</v>
          </cell>
          <cell r="B81" t="str">
            <v>○</v>
          </cell>
          <cell r="C81" t="str">
            <v>1:コストマスタ</v>
          </cell>
          <cell r="E81" t="str">
            <v>CA82003-0963</v>
          </cell>
          <cell r="F81" t="str">
            <v>00</v>
          </cell>
          <cell r="H81">
            <v>1434</v>
          </cell>
          <cell r="I81" t="str">
            <v>ファスコ</v>
          </cell>
          <cell r="J81" t="str">
            <v>1</v>
          </cell>
          <cell r="K81" t="str">
            <v>X</v>
          </cell>
          <cell r="L81">
            <v>1</v>
          </cell>
          <cell r="M81">
            <v>4999</v>
          </cell>
          <cell r="N81">
            <v>39315</v>
          </cell>
          <cell r="O81">
            <v>58440</v>
          </cell>
          <cell r="P81">
            <v>1</v>
          </cell>
          <cell r="Q81" t="str">
            <v>下限値</v>
          </cell>
          <cell r="S81">
            <v>9</v>
          </cell>
          <cell r="AC81">
            <v>0</v>
          </cell>
        </row>
        <row r="82">
          <cell r="A82" t="str">
            <v>○CA82003-4010</v>
          </cell>
          <cell r="B82" t="str">
            <v>○</v>
          </cell>
          <cell r="C82" t="str">
            <v>1:コストマスタ</v>
          </cell>
          <cell r="E82" t="str">
            <v>CA82003-4010</v>
          </cell>
          <cell r="F82" t="str">
            <v>00</v>
          </cell>
          <cell r="H82">
            <v>1434</v>
          </cell>
          <cell r="I82" t="str">
            <v>ファスコ</v>
          </cell>
          <cell r="J82" t="str">
            <v>1</v>
          </cell>
          <cell r="K82" t="str">
            <v>X</v>
          </cell>
          <cell r="L82">
            <v>1</v>
          </cell>
          <cell r="M82">
            <v>9999999</v>
          </cell>
          <cell r="N82">
            <v>20000000</v>
          </cell>
          <cell r="O82">
            <v>58440</v>
          </cell>
          <cell r="P82">
            <v>1</v>
          </cell>
          <cell r="Q82" t="str">
            <v>下限値</v>
          </cell>
          <cell r="S82">
            <v>4</v>
          </cell>
          <cell r="AC82">
            <v>0</v>
          </cell>
        </row>
        <row r="83">
          <cell r="A83" t="str">
            <v>○CA82102-7808</v>
          </cell>
          <cell r="B83" t="str">
            <v>○</v>
          </cell>
          <cell r="C83" t="str">
            <v>1:コストマスタ</v>
          </cell>
          <cell r="E83" t="str">
            <v>CA82102-7808</v>
          </cell>
          <cell r="H83">
            <v>8510</v>
          </cell>
          <cell r="I83" t="str">
            <v>富士セイラ</v>
          </cell>
          <cell r="J83" t="str">
            <v>1</v>
          </cell>
          <cell r="K83" t="str">
            <v>X</v>
          </cell>
          <cell r="L83">
            <v>1</v>
          </cell>
          <cell r="M83">
            <v>99999</v>
          </cell>
          <cell r="N83">
            <v>38607</v>
          </cell>
          <cell r="O83">
            <v>58440</v>
          </cell>
          <cell r="P83">
            <v>1</v>
          </cell>
          <cell r="Q83" t="str">
            <v>下限値</v>
          </cell>
          <cell r="S83">
            <v>2</v>
          </cell>
          <cell r="AC83">
            <v>0</v>
          </cell>
        </row>
        <row r="84">
          <cell r="A84" t="str">
            <v>CA82102-7808</v>
          </cell>
          <cell r="C84" t="str">
            <v>1:コストマスタ</v>
          </cell>
          <cell r="E84" t="str">
            <v>CA82102-7808</v>
          </cell>
          <cell r="H84">
            <v>5724</v>
          </cell>
          <cell r="I84" t="str">
            <v>東京鋲兼</v>
          </cell>
          <cell r="J84" t="str">
            <v>0</v>
          </cell>
          <cell r="K84" t="str">
            <v>X</v>
          </cell>
          <cell r="L84">
            <v>1</v>
          </cell>
          <cell r="M84">
            <v>99999</v>
          </cell>
          <cell r="N84">
            <v>20000000</v>
          </cell>
          <cell r="O84">
            <v>58440</v>
          </cell>
          <cell r="P84">
            <v>1</v>
          </cell>
          <cell r="Q84" t="str">
            <v>下限値</v>
          </cell>
          <cell r="S84">
            <v>1.46</v>
          </cell>
          <cell r="AC84">
            <v>0</v>
          </cell>
        </row>
        <row r="85">
          <cell r="A85" t="str">
            <v>○CA82102-7816</v>
          </cell>
          <cell r="B85" t="str">
            <v>○</v>
          </cell>
          <cell r="C85" t="str">
            <v>1:コストマスタ</v>
          </cell>
          <cell r="E85" t="str">
            <v>CA82102-7816</v>
          </cell>
          <cell r="H85">
            <v>8510</v>
          </cell>
          <cell r="I85" t="str">
            <v>富士セイラ</v>
          </cell>
          <cell r="J85" t="str">
            <v>1</v>
          </cell>
          <cell r="K85" t="str">
            <v>X</v>
          </cell>
          <cell r="L85">
            <v>1</v>
          </cell>
          <cell r="M85">
            <v>99999</v>
          </cell>
          <cell r="N85">
            <v>38607</v>
          </cell>
          <cell r="O85">
            <v>58440</v>
          </cell>
          <cell r="P85">
            <v>1</v>
          </cell>
          <cell r="Q85" t="str">
            <v>下限値</v>
          </cell>
          <cell r="S85">
            <v>1.95</v>
          </cell>
          <cell r="AC85">
            <v>0</v>
          </cell>
        </row>
        <row r="86">
          <cell r="A86" t="str">
            <v>CA82102-7816</v>
          </cell>
          <cell r="C86" t="str">
            <v>1:コストマスタ</v>
          </cell>
          <cell r="E86" t="str">
            <v>CA82102-7816</v>
          </cell>
          <cell r="H86">
            <v>5724</v>
          </cell>
          <cell r="I86" t="str">
            <v>東京鋲兼</v>
          </cell>
          <cell r="J86" t="str">
            <v>0</v>
          </cell>
          <cell r="K86" t="str">
            <v>X</v>
          </cell>
          <cell r="L86">
            <v>1</v>
          </cell>
          <cell r="M86">
            <v>99999</v>
          </cell>
          <cell r="N86">
            <v>20000000</v>
          </cell>
          <cell r="O86">
            <v>58440</v>
          </cell>
          <cell r="P86">
            <v>1</v>
          </cell>
          <cell r="Q86" t="str">
            <v>下限値</v>
          </cell>
          <cell r="S86">
            <v>1.47</v>
          </cell>
          <cell r="AC86">
            <v>0</v>
          </cell>
        </row>
        <row r="87">
          <cell r="A87" t="str">
            <v>○CA82102-7822</v>
          </cell>
          <cell r="B87" t="str">
            <v>○</v>
          </cell>
          <cell r="C87" t="str">
            <v>1:コストマスタ</v>
          </cell>
          <cell r="E87" t="str">
            <v>CA82102-7822</v>
          </cell>
          <cell r="H87">
            <v>8510</v>
          </cell>
          <cell r="I87" t="str">
            <v>富士セイラ</v>
          </cell>
          <cell r="J87" t="str">
            <v>1</v>
          </cell>
          <cell r="K87" t="str">
            <v>X</v>
          </cell>
          <cell r="L87">
            <v>1</v>
          </cell>
          <cell r="M87">
            <v>99999</v>
          </cell>
          <cell r="N87">
            <v>38607</v>
          </cell>
          <cell r="O87">
            <v>58440</v>
          </cell>
          <cell r="P87">
            <v>1</v>
          </cell>
          <cell r="Q87" t="str">
            <v>下限値</v>
          </cell>
          <cell r="S87">
            <v>2.15</v>
          </cell>
          <cell r="AC87">
            <v>0</v>
          </cell>
        </row>
        <row r="88">
          <cell r="A88" t="str">
            <v>○CA82102-7826</v>
          </cell>
          <cell r="B88" t="str">
            <v>○</v>
          </cell>
          <cell r="C88" t="str">
            <v>1:コストマスタ</v>
          </cell>
          <cell r="E88" t="str">
            <v>CA82102-7826</v>
          </cell>
          <cell r="H88">
            <v>8510</v>
          </cell>
          <cell r="I88" t="str">
            <v>富士セイラ</v>
          </cell>
          <cell r="J88" t="str">
            <v>1</v>
          </cell>
          <cell r="K88" t="str">
            <v>X</v>
          </cell>
          <cell r="L88">
            <v>1</v>
          </cell>
          <cell r="M88">
            <v>99999</v>
          </cell>
          <cell r="N88">
            <v>38607</v>
          </cell>
          <cell r="O88">
            <v>58440</v>
          </cell>
          <cell r="P88">
            <v>1</v>
          </cell>
          <cell r="Q88" t="str">
            <v>下限値</v>
          </cell>
          <cell r="S88">
            <v>2.2000000000000002</v>
          </cell>
          <cell r="AC88">
            <v>0</v>
          </cell>
        </row>
        <row r="89">
          <cell r="A89" t="str">
            <v>CA82102-7826</v>
          </cell>
          <cell r="C89" t="str">
            <v>1:コストマスタ</v>
          </cell>
          <cell r="E89" t="str">
            <v>CA82102-7826</v>
          </cell>
          <cell r="H89">
            <v>5724</v>
          </cell>
          <cell r="I89" t="str">
            <v>東京鋲兼</v>
          </cell>
          <cell r="J89" t="str">
            <v>0</v>
          </cell>
          <cell r="K89" t="str">
            <v>X</v>
          </cell>
          <cell r="L89">
            <v>1</v>
          </cell>
          <cell r="M89">
            <v>99999</v>
          </cell>
          <cell r="N89">
            <v>20000000</v>
          </cell>
          <cell r="O89">
            <v>58440</v>
          </cell>
          <cell r="P89">
            <v>1</v>
          </cell>
          <cell r="Q89" t="str">
            <v>下限値</v>
          </cell>
          <cell r="S89">
            <v>1.8</v>
          </cell>
          <cell r="AC89">
            <v>0</v>
          </cell>
        </row>
        <row r="90">
          <cell r="A90" t="str">
            <v>○CA82102-7830</v>
          </cell>
          <cell r="B90" t="str">
            <v>○</v>
          </cell>
          <cell r="C90" t="str">
            <v>1:コストマスタ</v>
          </cell>
          <cell r="E90" t="str">
            <v>CA82102-7830</v>
          </cell>
          <cell r="H90">
            <v>8510</v>
          </cell>
          <cell r="I90" t="str">
            <v>富士セイラ</v>
          </cell>
          <cell r="J90" t="str">
            <v>1</v>
          </cell>
          <cell r="K90" t="str">
            <v>X</v>
          </cell>
          <cell r="L90">
            <v>1</v>
          </cell>
          <cell r="M90">
            <v>99999</v>
          </cell>
          <cell r="N90">
            <v>38607</v>
          </cell>
          <cell r="O90">
            <v>58440</v>
          </cell>
          <cell r="P90">
            <v>1</v>
          </cell>
          <cell r="Q90" t="str">
            <v>下限値</v>
          </cell>
          <cell r="S90">
            <v>2.6</v>
          </cell>
          <cell r="AC90">
            <v>0</v>
          </cell>
        </row>
        <row r="91">
          <cell r="A91" t="str">
            <v>CA82102-7830</v>
          </cell>
          <cell r="C91" t="str">
            <v>1:コストマスタ</v>
          </cell>
          <cell r="E91" t="str">
            <v>CA82102-7830</v>
          </cell>
          <cell r="H91">
            <v>5724</v>
          </cell>
          <cell r="I91" t="str">
            <v>東京鋲兼</v>
          </cell>
          <cell r="J91" t="str">
            <v>0</v>
          </cell>
          <cell r="K91" t="str">
            <v>X</v>
          </cell>
          <cell r="L91">
            <v>1</v>
          </cell>
          <cell r="M91">
            <v>99999</v>
          </cell>
          <cell r="N91">
            <v>20000000</v>
          </cell>
          <cell r="O91">
            <v>58440</v>
          </cell>
          <cell r="P91">
            <v>1</v>
          </cell>
          <cell r="Q91" t="str">
            <v>下限値</v>
          </cell>
          <cell r="S91">
            <v>1.93</v>
          </cell>
          <cell r="AC91">
            <v>0</v>
          </cell>
        </row>
        <row r="92">
          <cell r="A92" t="str">
            <v>○CA82102-7833</v>
          </cell>
          <cell r="B92" t="str">
            <v>○</v>
          </cell>
          <cell r="C92" t="str">
            <v>1:コストマスタ</v>
          </cell>
          <cell r="E92" t="str">
            <v>CA82102-7833</v>
          </cell>
          <cell r="H92">
            <v>8510</v>
          </cell>
          <cell r="I92" t="str">
            <v>富士セイラ</v>
          </cell>
          <cell r="J92" t="str">
            <v>1</v>
          </cell>
          <cell r="K92" t="str">
            <v>X</v>
          </cell>
          <cell r="L92">
            <v>1</v>
          </cell>
          <cell r="M92">
            <v>99999</v>
          </cell>
          <cell r="N92">
            <v>38607</v>
          </cell>
          <cell r="O92">
            <v>58440</v>
          </cell>
          <cell r="P92">
            <v>1</v>
          </cell>
          <cell r="Q92" t="str">
            <v>下限値</v>
          </cell>
          <cell r="S92">
            <v>2.9</v>
          </cell>
          <cell r="AC92">
            <v>0</v>
          </cell>
        </row>
        <row r="93">
          <cell r="A93" t="str">
            <v>CA82102-7833</v>
          </cell>
          <cell r="C93" t="str">
            <v>1:コストマスタ</v>
          </cell>
          <cell r="E93" t="str">
            <v>CA82102-7833</v>
          </cell>
          <cell r="H93">
            <v>5724</v>
          </cell>
          <cell r="I93" t="str">
            <v>東京鋲兼</v>
          </cell>
          <cell r="J93" t="str">
            <v>0</v>
          </cell>
          <cell r="K93" t="str">
            <v>X</v>
          </cell>
          <cell r="L93">
            <v>1</v>
          </cell>
          <cell r="M93">
            <v>99999</v>
          </cell>
          <cell r="N93">
            <v>20000000</v>
          </cell>
          <cell r="O93">
            <v>58440</v>
          </cell>
          <cell r="P93">
            <v>1</v>
          </cell>
          <cell r="Q93" t="str">
            <v>下限値</v>
          </cell>
          <cell r="S93">
            <v>2.2000000000000002</v>
          </cell>
          <cell r="AC93">
            <v>0</v>
          </cell>
        </row>
        <row r="94">
          <cell r="A94" t="str">
            <v>○CA82203-5123</v>
          </cell>
          <cell r="B94" t="str">
            <v>○</v>
          </cell>
          <cell r="C94" t="str">
            <v>1:コストマスタ</v>
          </cell>
          <cell r="E94" t="str">
            <v>CA82203-5123</v>
          </cell>
          <cell r="H94">
            <v>9062</v>
          </cell>
          <cell r="I94" t="str">
            <v>三ツ星ベルト販賣</v>
          </cell>
          <cell r="J94" t="str">
            <v>1</v>
          </cell>
          <cell r="K94" t="str">
            <v>X</v>
          </cell>
          <cell r="L94">
            <v>1</v>
          </cell>
          <cell r="M94">
            <v>9999</v>
          </cell>
          <cell r="N94">
            <v>20000000</v>
          </cell>
          <cell r="O94">
            <v>58440</v>
          </cell>
          <cell r="P94">
            <v>1</v>
          </cell>
          <cell r="Q94" t="str">
            <v>下限値</v>
          </cell>
          <cell r="S94">
            <v>54</v>
          </cell>
          <cell r="AC94">
            <v>0</v>
          </cell>
        </row>
        <row r="95">
          <cell r="A95" t="str">
            <v>CA82203-5123</v>
          </cell>
          <cell r="C95" t="str">
            <v>2:業者別見積り</v>
          </cell>
          <cell r="D95" t="str">
            <v>0</v>
          </cell>
          <cell r="E95" t="str">
            <v>CA82203-5123</v>
          </cell>
          <cell r="F95" t="str">
            <v>05</v>
          </cell>
          <cell r="G95" t="str">
            <v>CM</v>
          </cell>
          <cell r="H95">
            <v>9062</v>
          </cell>
          <cell r="I95" t="str">
            <v>三ツ星ベルト販賣</v>
          </cell>
          <cell r="J95" t="str">
            <v>1</v>
          </cell>
          <cell r="P95">
            <v>1</v>
          </cell>
          <cell r="Q95" t="str">
            <v>上限値</v>
          </cell>
          <cell r="R95">
            <v>100</v>
          </cell>
          <cell r="S95">
            <v>54</v>
          </cell>
          <cell r="T95">
            <v>500</v>
          </cell>
          <cell r="U95">
            <v>54</v>
          </cell>
          <cell r="V95">
            <v>1000</v>
          </cell>
          <cell r="W95">
            <v>54</v>
          </cell>
          <cell r="X95">
            <v>5000</v>
          </cell>
          <cell r="Y95">
            <v>54</v>
          </cell>
        </row>
        <row r="96">
          <cell r="A96" t="str">
            <v>CA82203-5123</v>
          </cell>
          <cell r="C96" t="str">
            <v>2:業者別見積り</v>
          </cell>
          <cell r="D96" t="str">
            <v>0</v>
          </cell>
          <cell r="E96" t="str">
            <v>CA82203-5123</v>
          </cell>
          <cell r="F96" t="str">
            <v>05</v>
          </cell>
          <cell r="G96" t="str">
            <v>CM</v>
          </cell>
          <cell r="H96">
            <v>1412</v>
          </cell>
          <cell r="I96" t="str">
            <v>東日本バンドー</v>
          </cell>
          <cell r="J96" t="str">
            <v>0</v>
          </cell>
          <cell r="P96">
            <v>1</v>
          </cell>
          <cell r="Q96" t="str">
            <v>上限値</v>
          </cell>
          <cell r="R96">
            <v>100</v>
          </cell>
          <cell r="S96">
            <v>54</v>
          </cell>
          <cell r="T96">
            <v>500</v>
          </cell>
          <cell r="U96">
            <v>54</v>
          </cell>
          <cell r="V96">
            <v>1000</v>
          </cell>
          <cell r="W96">
            <v>54</v>
          </cell>
          <cell r="X96">
            <v>5000</v>
          </cell>
          <cell r="Y96">
            <v>54</v>
          </cell>
        </row>
        <row r="97">
          <cell r="A97" t="str">
            <v>○CA82204-1608</v>
          </cell>
          <cell r="B97" t="str">
            <v>○</v>
          </cell>
          <cell r="C97" t="str">
            <v>1:コストマスタ</v>
          </cell>
          <cell r="E97" t="str">
            <v>CA82204-1608</v>
          </cell>
          <cell r="F97" t="str">
            <v>00</v>
          </cell>
          <cell r="H97">
            <v>8510</v>
          </cell>
          <cell r="I97" t="str">
            <v>富士セイラ</v>
          </cell>
          <cell r="J97" t="str">
            <v>1</v>
          </cell>
          <cell r="K97" t="str">
            <v>X</v>
          </cell>
          <cell r="L97">
            <v>1</v>
          </cell>
          <cell r="M97">
            <v>9999</v>
          </cell>
          <cell r="N97">
            <v>20000000</v>
          </cell>
          <cell r="O97">
            <v>58440</v>
          </cell>
          <cell r="P97">
            <v>1</v>
          </cell>
          <cell r="Q97" t="str">
            <v>下限値</v>
          </cell>
          <cell r="S97">
            <v>3.5</v>
          </cell>
          <cell r="AC97">
            <v>0</v>
          </cell>
        </row>
        <row r="98">
          <cell r="A98" t="str">
            <v>○CA82204-2012</v>
          </cell>
          <cell r="B98" t="str">
            <v>○</v>
          </cell>
          <cell r="C98" t="str">
            <v>1:コストマスタ</v>
          </cell>
          <cell r="E98" t="str">
            <v>CA82204-2012</v>
          </cell>
          <cell r="H98">
            <v>8510</v>
          </cell>
          <cell r="I98" t="str">
            <v>富士セイラ</v>
          </cell>
          <cell r="J98" t="str">
            <v>1</v>
          </cell>
          <cell r="K98" t="str">
            <v>X</v>
          </cell>
          <cell r="L98">
            <v>1</v>
          </cell>
          <cell r="M98">
            <v>999999</v>
          </cell>
          <cell r="N98">
            <v>38888</v>
          </cell>
          <cell r="O98">
            <v>58440</v>
          </cell>
          <cell r="P98">
            <v>1</v>
          </cell>
          <cell r="Q98" t="str">
            <v>下限値</v>
          </cell>
          <cell r="S98">
            <v>4</v>
          </cell>
          <cell r="AC98">
            <v>0</v>
          </cell>
        </row>
        <row r="99">
          <cell r="A99" t="str">
            <v>○CT-TES-016NV-TKK</v>
          </cell>
          <cell r="B99" t="str">
            <v>○</v>
          </cell>
          <cell r="C99" t="str">
            <v>1:コストマスタ</v>
          </cell>
          <cell r="E99" t="str">
            <v>CT-TES-016NV-TKK</v>
          </cell>
          <cell r="H99">
            <v>5813</v>
          </cell>
          <cell r="I99" t="str">
            <v>竹内工業</v>
          </cell>
          <cell r="J99" t="str">
            <v>1</v>
          </cell>
          <cell r="K99" t="str">
            <v>X</v>
          </cell>
          <cell r="L99">
            <v>1</v>
          </cell>
          <cell r="M99">
            <v>0</v>
          </cell>
          <cell r="N99">
            <v>20000000</v>
          </cell>
          <cell r="O99">
            <v>58440</v>
          </cell>
          <cell r="P99">
            <v>1</v>
          </cell>
          <cell r="Q99" t="str">
            <v>下限値</v>
          </cell>
          <cell r="R99">
            <v>1</v>
          </cell>
          <cell r="S99">
            <v>50</v>
          </cell>
          <cell r="T99">
            <v>100</v>
          </cell>
          <cell r="U99">
            <v>10.199999999999999</v>
          </cell>
          <cell r="V99">
            <v>500</v>
          </cell>
          <cell r="W99">
            <v>8.1999999999999993</v>
          </cell>
          <cell r="AB99">
            <v>9999</v>
          </cell>
          <cell r="AC99">
            <v>0</v>
          </cell>
        </row>
        <row r="100">
          <cell r="A100" t="str">
            <v>CT-TES-016NV-TKK</v>
          </cell>
          <cell r="C100" t="str">
            <v>2:業者別見積り</v>
          </cell>
          <cell r="D100" t="str">
            <v>0</v>
          </cell>
          <cell r="E100" t="str">
            <v>CT-TES-016NV-TKK</v>
          </cell>
          <cell r="F100" t="str">
            <v>00</v>
          </cell>
          <cell r="G100" t="str">
            <v>CM</v>
          </cell>
          <cell r="H100">
            <v>5813</v>
          </cell>
          <cell r="I100" t="str">
            <v>竹内工業</v>
          </cell>
          <cell r="J100" t="str">
            <v>1</v>
          </cell>
          <cell r="P100">
            <v>1</v>
          </cell>
          <cell r="Q100" t="str">
            <v>上限値</v>
          </cell>
          <cell r="R100">
            <v>99</v>
          </cell>
          <cell r="S100">
            <v>50</v>
          </cell>
          <cell r="T100">
            <v>499</v>
          </cell>
          <cell r="U100">
            <v>12</v>
          </cell>
          <cell r="V100">
            <v>99999</v>
          </cell>
          <cell r="W100">
            <v>9</v>
          </cell>
        </row>
        <row r="101">
          <cell r="A101" t="str">
            <v>○D860-6109-X919</v>
          </cell>
          <cell r="B101" t="str">
            <v>○</v>
          </cell>
          <cell r="C101" t="str">
            <v>1:コストマスタ</v>
          </cell>
          <cell r="E101" t="str">
            <v>D860-6109-X919</v>
          </cell>
          <cell r="H101">
            <v>2407</v>
          </cell>
          <cell r="I101" t="str">
            <v>ＦＤＴＰ</v>
          </cell>
          <cell r="J101" t="str">
            <v>1</v>
          </cell>
          <cell r="K101" t="str">
            <v>X</v>
          </cell>
          <cell r="L101">
            <v>50</v>
          </cell>
          <cell r="M101">
            <v>9999</v>
          </cell>
          <cell r="N101">
            <v>39371</v>
          </cell>
          <cell r="O101">
            <v>58440</v>
          </cell>
          <cell r="P101">
            <v>1</v>
          </cell>
          <cell r="Q101" t="str">
            <v>下限値</v>
          </cell>
          <cell r="S101">
            <v>13.36</v>
          </cell>
          <cell r="AC101">
            <v>0</v>
          </cell>
        </row>
        <row r="102">
          <cell r="A102" t="str">
            <v>○F6-BA4-010200</v>
          </cell>
          <cell r="B102" t="str">
            <v>○</v>
          </cell>
          <cell r="C102" t="str">
            <v>1:コストマスタ</v>
          </cell>
          <cell r="E102" t="str">
            <v>F6-BA4-010200</v>
          </cell>
          <cell r="H102">
            <v>8510</v>
          </cell>
          <cell r="I102" t="str">
            <v>富士セイラ</v>
          </cell>
          <cell r="J102" t="str">
            <v>1</v>
          </cell>
          <cell r="K102" t="str">
            <v>X</v>
          </cell>
          <cell r="L102">
            <v>1000</v>
          </cell>
          <cell r="M102">
            <v>999000</v>
          </cell>
          <cell r="N102">
            <v>38995</v>
          </cell>
          <cell r="O102">
            <v>58440</v>
          </cell>
          <cell r="P102">
            <v>1</v>
          </cell>
          <cell r="Q102" t="str">
            <v>下限値</v>
          </cell>
          <cell r="S102">
            <v>4.95</v>
          </cell>
          <cell r="AC102">
            <v>0</v>
          </cell>
        </row>
        <row r="103">
          <cell r="A103" t="str">
            <v>○F6-ER4-S</v>
          </cell>
          <cell r="B103" t="str">
            <v>○</v>
          </cell>
          <cell r="C103" t="str">
            <v>1:コストマスタ</v>
          </cell>
          <cell r="E103" t="str">
            <v>F6-ER4-S</v>
          </cell>
          <cell r="H103">
            <v>8510</v>
          </cell>
          <cell r="I103" t="str">
            <v>富士セイラ</v>
          </cell>
          <cell r="J103" t="str">
            <v>1</v>
          </cell>
          <cell r="K103" t="str">
            <v>X</v>
          </cell>
          <cell r="L103">
            <v>1</v>
          </cell>
          <cell r="M103">
            <v>100000</v>
          </cell>
          <cell r="N103">
            <v>39000</v>
          </cell>
          <cell r="O103">
            <v>58440</v>
          </cell>
          <cell r="P103">
            <v>1</v>
          </cell>
          <cell r="Q103" t="str">
            <v>下限値</v>
          </cell>
          <cell r="S103">
            <v>0.74</v>
          </cell>
          <cell r="AC103">
            <v>0</v>
          </cell>
        </row>
        <row r="104">
          <cell r="A104" t="str">
            <v>○F6-ER5-S</v>
          </cell>
          <cell r="B104" t="str">
            <v>○</v>
          </cell>
          <cell r="C104" t="str">
            <v>1:コストマスタ</v>
          </cell>
          <cell r="E104" t="str">
            <v>F6-ER5-S</v>
          </cell>
          <cell r="H104">
            <v>8510</v>
          </cell>
          <cell r="I104" t="str">
            <v>富士セイラ</v>
          </cell>
          <cell r="J104" t="str">
            <v>0</v>
          </cell>
          <cell r="K104" t="str">
            <v>X</v>
          </cell>
          <cell r="L104">
            <v>1</v>
          </cell>
          <cell r="M104">
            <v>99999</v>
          </cell>
          <cell r="N104">
            <v>20000000</v>
          </cell>
          <cell r="O104">
            <v>58440</v>
          </cell>
          <cell r="P104">
            <v>1</v>
          </cell>
          <cell r="Q104" t="str">
            <v>下限値</v>
          </cell>
          <cell r="S104">
            <v>0.7</v>
          </cell>
          <cell r="AC104">
            <v>0</v>
          </cell>
        </row>
        <row r="105">
          <cell r="A105" t="str">
            <v>○F6-ER6-S</v>
          </cell>
          <cell r="B105" t="str">
            <v>○</v>
          </cell>
          <cell r="C105" t="str">
            <v>1:コストマスタ</v>
          </cell>
          <cell r="E105" t="str">
            <v>F6-ER6-S</v>
          </cell>
          <cell r="H105">
            <v>8510</v>
          </cell>
          <cell r="I105" t="str">
            <v>富士セイラ</v>
          </cell>
          <cell r="J105" t="str">
            <v>0</v>
          </cell>
          <cell r="K105" t="str">
            <v>X</v>
          </cell>
          <cell r="L105">
            <v>1</v>
          </cell>
          <cell r="M105">
            <v>100000</v>
          </cell>
          <cell r="N105">
            <v>20000000</v>
          </cell>
          <cell r="O105">
            <v>58440</v>
          </cell>
          <cell r="P105">
            <v>1</v>
          </cell>
          <cell r="Q105" t="str">
            <v>下限値</v>
          </cell>
          <cell r="S105">
            <v>1.25</v>
          </cell>
          <cell r="AC105">
            <v>0</v>
          </cell>
        </row>
        <row r="106">
          <cell r="A106" t="str">
            <v>○F6-NYBT1</v>
          </cell>
          <cell r="B106" t="str">
            <v>○</v>
          </cell>
          <cell r="C106" t="str">
            <v>1:コストマスタ</v>
          </cell>
          <cell r="E106" t="str">
            <v>F6-NYBT1</v>
          </cell>
          <cell r="F106" t="str">
            <v>00</v>
          </cell>
          <cell r="H106">
            <v>1168</v>
          </cell>
          <cell r="I106" t="str">
            <v>阿部電材</v>
          </cell>
          <cell r="J106" t="str">
            <v>1</v>
          </cell>
          <cell r="K106" t="str">
            <v>X</v>
          </cell>
          <cell r="L106">
            <v>1000</v>
          </cell>
          <cell r="M106">
            <v>99999</v>
          </cell>
          <cell r="N106">
            <v>39178</v>
          </cell>
          <cell r="O106">
            <v>58440</v>
          </cell>
          <cell r="P106">
            <v>1</v>
          </cell>
          <cell r="Q106" t="str">
            <v>下限値</v>
          </cell>
          <cell r="S106">
            <v>0.45</v>
          </cell>
          <cell r="AC106">
            <v>0</v>
          </cell>
        </row>
        <row r="107">
          <cell r="A107" t="str">
            <v>F6-NYBT1</v>
          </cell>
          <cell r="C107" t="str">
            <v>1:コストマスタ</v>
          </cell>
          <cell r="E107" t="str">
            <v>F6-NYBT1</v>
          </cell>
          <cell r="H107">
            <v>1434</v>
          </cell>
          <cell r="I107" t="str">
            <v>ファスコ</v>
          </cell>
          <cell r="J107" t="str">
            <v>0</v>
          </cell>
          <cell r="K107" t="str">
            <v>X</v>
          </cell>
          <cell r="L107">
            <v>1000</v>
          </cell>
          <cell r="M107">
            <v>0</v>
          </cell>
          <cell r="N107">
            <v>38517</v>
          </cell>
          <cell r="O107">
            <v>58440</v>
          </cell>
          <cell r="P107">
            <v>1</v>
          </cell>
          <cell r="Q107" t="str">
            <v>下限値</v>
          </cell>
          <cell r="S107">
            <v>0.43</v>
          </cell>
          <cell r="AC107">
            <v>0</v>
          </cell>
        </row>
        <row r="108">
          <cell r="A108" t="str">
            <v>F6-NYBT1</v>
          </cell>
          <cell r="C108" t="str">
            <v>2:業者別見積り</v>
          </cell>
          <cell r="D108" t="str">
            <v>0</v>
          </cell>
          <cell r="E108" t="str">
            <v>F6-NYBT1</v>
          </cell>
          <cell r="F108" t="str">
            <v>00</v>
          </cell>
          <cell r="G108" t="str">
            <v>CM</v>
          </cell>
          <cell r="H108">
            <v>6108</v>
          </cell>
          <cell r="I108" t="str">
            <v>東京発條</v>
          </cell>
          <cell r="J108" t="str">
            <v>1</v>
          </cell>
          <cell r="P108">
            <v>1</v>
          </cell>
          <cell r="Q108" t="str">
            <v>上限値</v>
          </cell>
          <cell r="S108">
            <v>1.59</v>
          </cell>
          <cell r="BH108" t="str">
            <v>下搬送（東発ユニット一括購入）</v>
          </cell>
        </row>
        <row r="109">
          <cell r="A109" t="str">
            <v>○F6-NYC10R5</v>
          </cell>
          <cell r="B109" t="str">
            <v>○</v>
          </cell>
          <cell r="C109" t="str">
            <v>1:コストマスタ</v>
          </cell>
          <cell r="E109" t="str">
            <v>F6-NYC10R5</v>
          </cell>
          <cell r="F109" t="str">
            <v>00</v>
          </cell>
          <cell r="H109">
            <v>1434</v>
          </cell>
          <cell r="I109" t="str">
            <v>ファスコ</v>
          </cell>
          <cell r="J109" t="str">
            <v>1</v>
          </cell>
          <cell r="K109" t="str">
            <v>X</v>
          </cell>
          <cell r="L109">
            <v>1</v>
          </cell>
          <cell r="M109">
            <v>9999999</v>
          </cell>
          <cell r="N109">
            <v>20000000</v>
          </cell>
          <cell r="O109">
            <v>58440</v>
          </cell>
          <cell r="P109">
            <v>1</v>
          </cell>
          <cell r="Q109" t="str">
            <v>下限値</v>
          </cell>
          <cell r="S109">
            <v>2.8</v>
          </cell>
          <cell r="AC109">
            <v>0</v>
          </cell>
        </row>
        <row r="110">
          <cell r="A110" t="str">
            <v>○F6-NYC13R5</v>
          </cell>
          <cell r="B110" t="str">
            <v>○</v>
          </cell>
          <cell r="C110" t="str">
            <v>1:コストマスタ</v>
          </cell>
          <cell r="E110" t="str">
            <v>F6-NYC13R5</v>
          </cell>
          <cell r="F110" t="str">
            <v>00</v>
          </cell>
          <cell r="H110">
            <v>1434</v>
          </cell>
          <cell r="I110" t="str">
            <v>ファスコ</v>
          </cell>
          <cell r="J110" t="str">
            <v>1</v>
          </cell>
          <cell r="K110" t="str">
            <v>X</v>
          </cell>
          <cell r="L110">
            <v>1</v>
          </cell>
          <cell r="M110">
            <v>9999999</v>
          </cell>
          <cell r="N110">
            <v>20000000</v>
          </cell>
          <cell r="O110">
            <v>58440</v>
          </cell>
          <cell r="P110">
            <v>1</v>
          </cell>
          <cell r="Q110" t="str">
            <v>下限値</v>
          </cell>
          <cell r="S110">
            <v>4.2</v>
          </cell>
          <cell r="AC110">
            <v>0</v>
          </cell>
        </row>
        <row r="111">
          <cell r="A111" t="str">
            <v>○F6-PS1R6-8S</v>
          </cell>
          <cell r="B111" t="str">
            <v>○</v>
          </cell>
          <cell r="C111" t="str">
            <v>1:コストマスタ</v>
          </cell>
          <cell r="E111" t="str">
            <v>F6-PS1R6-8S</v>
          </cell>
          <cell r="H111">
            <v>8510</v>
          </cell>
          <cell r="I111" t="str">
            <v>富士セイラ</v>
          </cell>
          <cell r="J111" t="str">
            <v>0</v>
          </cell>
          <cell r="K111" t="str">
            <v>X</v>
          </cell>
          <cell r="L111">
            <v>1</v>
          </cell>
          <cell r="M111">
            <v>19999</v>
          </cell>
          <cell r="N111">
            <v>39000</v>
          </cell>
          <cell r="O111">
            <v>58440</v>
          </cell>
          <cell r="P111">
            <v>1</v>
          </cell>
          <cell r="Q111" t="str">
            <v>下限値</v>
          </cell>
          <cell r="S111">
            <v>3</v>
          </cell>
          <cell r="AC111">
            <v>0</v>
          </cell>
        </row>
        <row r="112">
          <cell r="A112" t="str">
            <v>○F6-PS2-10S</v>
          </cell>
          <cell r="B112" t="str">
            <v>○</v>
          </cell>
          <cell r="C112" t="str">
            <v>1:コストマスタ</v>
          </cell>
          <cell r="E112" t="str">
            <v>F6-PS2-10S</v>
          </cell>
          <cell r="H112">
            <v>8510</v>
          </cell>
          <cell r="I112" t="str">
            <v>富士セイラ</v>
          </cell>
          <cell r="J112" t="str">
            <v>1</v>
          </cell>
          <cell r="K112" t="str">
            <v>X</v>
          </cell>
          <cell r="L112">
            <v>1000</v>
          </cell>
          <cell r="M112">
            <v>1000</v>
          </cell>
          <cell r="N112">
            <v>20000000</v>
          </cell>
          <cell r="O112">
            <v>58440</v>
          </cell>
          <cell r="P112">
            <v>1</v>
          </cell>
          <cell r="Q112" t="str">
            <v>下限値</v>
          </cell>
          <cell r="S112">
            <v>3</v>
          </cell>
          <cell r="AC112">
            <v>0</v>
          </cell>
        </row>
        <row r="113">
          <cell r="A113" t="str">
            <v>○F6-PS2-18S</v>
          </cell>
          <cell r="B113" t="str">
            <v>○</v>
          </cell>
          <cell r="C113" t="str">
            <v>1:コストマスタ</v>
          </cell>
          <cell r="E113" t="str">
            <v>F6-PS2-18S</v>
          </cell>
          <cell r="H113">
            <v>8510</v>
          </cell>
          <cell r="I113" t="str">
            <v>富士セイラ</v>
          </cell>
          <cell r="J113" t="str">
            <v>1</v>
          </cell>
          <cell r="K113" t="str">
            <v>X</v>
          </cell>
          <cell r="L113">
            <v>1</v>
          </cell>
          <cell r="M113">
            <v>99999</v>
          </cell>
          <cell r="N113">
            <v>38692</v>
          </cell>
          <cell r="O113">
            <v>58440</v>
          </cell>
          <cell r="P113">
            <v>1</v>
          </cell>
          <cell r="Q113" t="str">
            <v>下限値</v>
          </cell>
          <cell r="S113">
            <v>3.3</v>
          </cell>
          <cell r="AC113">
            <v>0</v>
          </cell>
        </row>
        <row r="114">
          <cell r="A114" t="str">
            <v>○F6-PS2-20S</v>
          </cell>
          <cell r="B114" t="str">
            <v>○</v>
          </cell>
          <cell r="C114" t="str">
            <v>1:コストマスタ</v>
          </cell>
          <cell r="E114" t="str">
            <v>F6-PS2-20S</v>
          </cell>
          <cell r="H114">
            <v>8510</v>
          </cell>
          <cell r="I114" t="str">
            <v>富士セイラ</v>
          </cell>
          <cell r="J114" t="str">
            <v>1</v>
          </cell>
          <cell r="K114" t="str">
            <v>X</v>
          </cell>
          <cell r="L114">
            <v>1000</v>
          </cell>
          <cell r="M114">
            <v>1000</v>
          </cell>
          <cell r="N114">
            <v>20000000</v>
          </cell>
          <cell r="O114">
            <v>58440</v>
          </cell>
          <cell r="P114">
            <v>1</v>
          </cell>
          <cell r="Q114" t="str">
            <v>下限値</v>
          </cell>
          <cell r="S114">
            <v>3.3</v>
          </cell>
          <cell r="AC114">
            <v>0</v>
          </cell>
        </row>
        <row r="115">
          <cell r="A115" t="str">
            <v>○F6-SAKT3-04161</v>
          </cell>
          <cell r="B115" t="str">
            <v>○</v>
          </cell>
          <cell r="C115" t="str">
            <v>1:コストマスタ</v>
          </cell>
          <cell r="E115" t="str">
            <v>F6-SAKT3-04161</v>
          </cell>
          <cell r="F115" t="str">
            <v>00</v>
          </cell>
          <cell r="H115">
            <v>8510</v>
          </cell>
          <cell r="I115" t="str">
            <v>富士セイラ</v>
          </cell>
          <cell r="J115" t="str">
            <v>1</v>
          </cell>
          <cell r="K115" t="str">
            <v>X</v>
          </cell>
          <cell r="L115">
            <v>1</v>
          </cell>
          <cell r="M115">
            <v>90000</v>
          </cell>
          <cell r="N115">
            <v>20000000</v>
          </cell>
          <cell r="O115">
            <v>58440</v>
          </cell>
          <cell r="P115">
            <v>1</v>
          </cell>
          <cell r="Q115" t="str">
            <v>下限値</v>
          </cell>
          <cell r="S115">
            <v>2.83</v>
          </cell>
          <cell r="AC115">
            <v>0</v>
          </cell>
        </row>
        <row r="116">
          <cell r="A116" t="str">
            <v>○F6-SBD3-06121</v>
          </cell>
          <cell r="B116" t="str">
            <v>○</v>
          </cell>
          <cell r="C116" t="str">
            <v>1:コストマスタ</v>
          </cell>
          <cell r="E116" t="str">
            <v>F6-SBD3-06121</v>
          </cell>
          <cell r="H116">
            <v>8510</v>
          </cell>
          <cell r="I116" t="str">
            <v>富士セイラ</v>
          </cell>
          <cell r="J116" t="str">
            <v>1</v>
          </cell>
          <cell r="K116" t="str">
            <v>X</v>
          </cell>
          <cell r="L116">
            <v>1</v>
          </cell>
          <cell r="M116">
            <v>100000</v>
          </cell>
          <cell r="N116">
            <v>39000</v>
          </cell>
          <cell r="O116">
            <v>58440</v>
          </cell>
          <cell r="P116">
            <v>1</v>
          </cell>
          <cell r="Q116" t="str">
            <v>下限値</v>
          </cell>
          <cell r="S116">
            <v>0.59</v>
          </cell>
          <cell r="AC116">
            <v>0</v>
          </cell>
        </row>
        <row r="117">
          <cell r="A117" t="str">
            <v>○F6-SN2TPG3-06</v>
          </cell>
          <cell r="B117" t="str">
            <v>○</v>
          </cell>
          <cell r="C117" t="str">
            <v>1:コストマスタ</v>
          </cell>
          <cell r="E117" t="str">
            <v>F6-SN2TPG3-06</v>
          </cell>
          <cell r="H117">
            <v>8510</v>
          </cell>
          <cell r="I117" t="str">
            <v>富士セイラ</v>
          </cell>
          <cell r="J117" t="str">
            <v>1</v>
          </cell>
          <cell r="K117" t="str">
            <v>X</v>
          </cell>
          <cell r="L117">
            <v>1000</v>
          </cell>
          <cell r="M117">
            <v>1000</v>
          </cell>
          <cell r="N117">
            <v>39000</v>
          </cell>
          <cell r="O117">
            <v>58440</v>
          </cell>
          <cell r="P117">
            <v>1</v>
          </cell>
          <cell r="Q117" t="str">
            <v>下限値</v>
          </cell>
          <cell r="S117">
            <v>0.75</v>
          </cell>
          <cell r="AC117">
            <v>0</v>
          </cell>
        </row>
        <row r="118">
          <cell r="A118" t="str">
            <v>○F6-SN2TPG3-08</v>
          </cell>
          <cell r="B118" t="str">
            <v>○</v>
          </cell>
          <cell r="C118" t="str">
            <v>1:コストマスタ</v>
          </cell>
          <cell r="E118" t="str">
            <v>F6-SN2TPG3-08</v>
          </cell>
          <cell r="H118">
            <v>8510</v>
          </cell>
          <cell r="I118" t="str">
            <v>富士セイラ</v>
          </cell>
          <cell r="J118" t="str">
            <v>0</v>
          </cell>
          <cell r="K118" t="str">
            <v>X</v>
          </cell>
          <cell r="L118">
            <v>1000</v>
          </cell>
          <cell r="M118">
            <v>999999</v>
          </cell>
          <cell r="N118">
            <v>39000</v>
          </cell>
          <cell r="O118">
            <v>58440</v>
          </cell>
          <cell r="P118">
            <v>1</v>
          </cell>
          <cell r="Q118" t="str">
            <v>下限値</v>
          </cell>
          <cell r="S118">
            <v>0.75</v>
          </cell>
          <cell r="AC118">
            <v>0</v>
          </cell>
        </row>
        <row r="119">
          <cell r="A119" t="str">
            <v>○F6-SN2TPG4-08</v>
          </cell>
          <cell r="B119" t="str">
            <v>○</v>
          </cell>
          <cell r="C119" t="str">
            <v>1:コストマスタ</v>
          </cell>
          <cell r="E119" t="str">
            <v>F6-SN2TPG4-08</v>
          </cell>
          <cell r="H119">
            <v>8510</v>
          </cell>
          <cell r="I119" t="str">
            <v>富士セイラ</v>
          </cell>
          <cell r="J119" t="str">
            <v>1</v>
          </cell>
          <cell r="K119" t="str">
            <v>X</v>
          </cell>
          <cell r="L119">
            <v>1000</v>
          </cell>
          <cell r="M119">
            <v>999999</v>
          </cell>
          <cell r="N119">
            <v>38869</v>
          </cell>
          <cell r="O119">
            <v>58440</v>
          </cell>
          <cell r="P119">
            <v>1</v>
          </cell>
          <cell r="Q119" t="str">
            <v>下限値</v>
          </cell>
          <cell r="S119">
            <v>1.4</v>
          </cell>
          <cell r="AC119">
            <v>0</v>
          </cell>
        </row>
        <row r="120">
          <cell r="A120" t="str">
            <v>○F6-SW2N2R5-08121</v>
          </cell>
          <cell r="B120" t="str">
            <v>○</v>
          </cell>
          <cell r="C120" t="str">
            <v>1:コストマスタ</v>
          </cell>
          <cell r="E120" t="str">
            <v>F6-SW2N2R5-08121</v>
          </cell>
          <cell r="H120">
            <v>8510</v>
          </cell>
          <cell r="I120" t="str">
            <v>富士セイラ</v>
          </cell>
          <cell r="J120" t="str">
            <v>1</v>
          </cell>
          <cell r="K120" t="str">
            <v>X</v>
          </cell>
          <cell r="L120">
            <v>1</v>
          </cell>
          <cell r="M120">
            <v>20000</v>
          </cell>
          <cell r="N120">
            <v>39063</v>
          </cell>
          <cell r="O120">
            <v>58440</v>
          </cell>
          <cell r="P120">
            <v>1</v>
          </cell>
          <cell r="Q120" t="str">
            <v>下限値</v>
          </cell>
          <cell r="S120">
            <v>0.73</v>
          </cell>
          <cell r="AC120">
            <v>0</v>
          </cell>
        </row>
        <row r="121">
          <cell r="A121" t="str">
            <v>○F6-SW2N3-06121</v>
          </cell>
          <cell r="B121" t="str">
            <v>○</v>
          </cell>
          <cell r="C121" t="str">
            <v>1:コストマスタ</v>
          </cell>
          <cell r="E121" t="str">
            <v>F6-SW2N3-06121</v>
          </cell>
          <cell r="H121">
            <v>8510</v>
          </cell>
          <cell r="I121" t="str">
            <v>富士セイラ</v>
          </cell>
          <cell r="J121" t="str">
            <v>1</v>
          </cell>
          <cell r="K121" t="str">
            <v>X</v>
          </cell>
          <cell r="L121">
            <v>1</v>
          </cell>
          <cell r="M121">
            <v>99999</v>
          </cell>
          <cell r="N121">
            <v>20000000</v>
          </cell>
          <cell r="O121">
            <v>58440</v>
          </cell>
          <cell r="P121">
            <v>1</v>
          </cell>
          <cell r="Q121" t="str">
            <v>下限値</v>
          </cell>
          <cell r="S121">
            <v>0.55000000000000004</v>
          </cell>
          <cell r="AC121">
            <v>0</v>
          </cell>
        </row>
        <row r="122">
          <cell r="A122" t="str">
            <v>F6-SW2N3-06121</v>
          </cell>
          <cell r="C122" t="str">
            <v>4:概算見積り</v>
          </cell>
          <cell r="D122" t="str">
            <v>1</v>
          </cell>
          <cell r="E122" t="str">
            <v>F6-SW2N3-06121</v>
          </cell>
          <cell r="F122" t="str">
            <v>00</v>
          </cell>
          <cell r="G122" t="str">
            <v>CT</v>
          </cell>
          <cell r="R122">
            <v>50</v>
          </cell>
          <cell r="S122">
            <v>1</v>
          </cell>
          <cell r="T122">
            <v>100</v>
          </cell>
          <cell r="U122">
            <v>1</v>
          </cell>
          <cell r="V122">
            <v>300</v>
          </cell>
          <cell r="W122">
            <v>1</v>
          </cell>
        </row>
        <row r="123">
          <cell r="A123" t="str">
            <v>○F6-SW2N3-08121</v>
          </cell>
          <cell r="B123" t="str">
            <v>○</v>
          </cell>
          <cell r="C123" t="str">
            <v>1:コストマスタ</v>
          </cell>
          <cell r="E123" t="str">
            <v>F6-SW2N3-08121</v>
          </cell>
          <cell r="H123">
            <v>8510</v>
          </cell>
          <cell r="I123" t="str">
            <v>富士セイラ</v>
          </cell>
          <cell r="J123" t="str">
            <v>1</v>
          </cell>
          <cell r="K123" t="str">
            <v>X</v>
          </cell>
          <cell r="L123">
            <v>1</v>
          </cell>
          <cell r="M123">
            <v>99999</v>
          </cell>
          <cell r="N123">
            <v>39062</v>
          </cell>
          <cell r="O123">
            <v>58440</v>
          </cell>
          <cell r="P123">
            <v>1</v>
          </cell>
          <cell r="Q123" t="str">
            <v>下限値</v>
          </cell>
          <cell r="S123">
            <v>0.59</v>
          </cell>
          <cell r="AC123">
            <v>0</v>
          </cell>
        </row>
        <row r="124">
          <cell r="A124" t="str">
            <v>○F6-SW2N3-12121</v>
          </cell>
          <cell r="B124" t="str">
            <v>○</v>
          </cell>
          <cell r="C124" t="str">
            <v>1:コストマスタ</v>
          </cell>
          <cell r="E124" t="str">
            <v>F6-SW2N3-12121</v>
          </cell>
          <cell r="H124">
            <v>8510</v>
          </cell>
          <cell r="I124" t="str">
            <v>富士セイラ</v>
          </cell>
          <cell r="J124" t="str">
            <v>0</v>
          </cell>
          <cell r="K124" t="str">
            <v>X</v>
          </cell>
          <cell r="L124">
            <v>1</v>
          </cell>
          <cell r="M124">
            <v>20000</v>
          </cell>
          <cell r="N124">
            <v>39000</v>
          </cell>
          <cell r="O124">
            <v>58440</v>
          </cell>
          <cell r="P124">
            <v>1</v>
          </cell>
          <cell r="Q124" t="str">
            <v>下限値</v>
          </cell>
          <cell r="S124">
            <v>0.8</v>
          </cell>
          <cell r="AC124">
            <v>0</v>
          </cell>
        </row>
        <row r="125">
          <cell r="A125" t="str">
            <v>○F6-SW2N4-08121</v>
          </cell>
          <cell r="B125" t="str">
            <v>○</v>
          </cell>
          <cell r="C125" t="str">
            <v>1:コストマスタ</v>
          </cell>
          <cell r="E125" t="str">
            <v>F6-SW2N4-08121</v>
          </cell>
          <cell r="H125">
            <v>8510</v>
          </cell>
          <cell r="I125" t="str">
            <v>富士セイラ</v>
          </cell>
          <cell r="J125" t="str">
            <v>1</v>
          </cell>
          <cell r="K125" t="str">
            <v>X</v>
          </cell>
          <cell r="L125">
            <v>10</v>
          </cell>
          <cell r="M125">
            <v>19999</v>
          </cell>
          <cell r="N125">
            <v>39070</v>
          </cell>
          <cell r="O125">
            <v>58440</v>
          </cell>
          <cell r="P125">
            <v>1</v>
          </cell>
          <cell r="Q125" t="str">
            <v>下限値</v>
          </cell>
          <cell r="S125">
            <v>0.95</v>
          </cell>
          <cell r="AC125">
            <v>0</v>
          </cell>
        </row>
        <row r="126">
          <cell r="A126" t="str">
            <v>○F6-SW2N4-12121</v>
          </cell>
          <cell r="B126" t="str">
            <v>○</v>
          </cell>
          <cell r="C126" t="str">
            <v>1:コストマスタ</v>
          </cell>
          <cell r="E126" t="str">
            <v>F6-SW2N4-12121</v>
          </cell>
          <cell r="H126">
            <v>8510</v>
          </cell>
          <cell r="I126" t="str">
            <v>富士セイラ</v>
          </cell>
          <cell r="J126" t="str">
            <v>0</v>
          </cell>
          <cell r="K126" t="str">
            <v>X</v>
          </cell>
          <cell r="L126">
            <v>1</v>
          </cell>
          <cell r="M126">
            <v>19999</v>
          </cell>
          <cell r="N126">
            <v>39000</v>
          </cell>
          <cell r="O126">
            <v>58440</v>
          </cell>
          <cell r="P126">
            <v>1</v>
          </cell>
          <cell r="Q126" t="str">
            <v>下限値</v>
          </cell>
          <cell r="S126">
            <v>1.1000000000000001</v>
          </cell>
          <cell r="AC126">
            <v>0</v>
          </cell>
        </row>
        <row r="127">
          <cell r="A127" t="str">
            <v>○F6-WB4-121</v>
          </cell>
          <cell r="B127" t="str">
            <v>○</v>
          </cell>
          <cell r="C127" t="str">
            <v>1:コストマスタ</v>
          </cell>
          <cell r="E127" t="str">
            <v>F6-WB4-121</v>
          </cell>
          <cell r="H127">
            <v>8510</v>
          </cell>
          <cell r="I127" t="str">
            <v>富士セイラ</v>
          </cell>
          <cell r="J127" t="str">
            <v>0</v>
          </cell>
          <cell r="K127" t="str">
            <v>X</v>
          </cell>
          <cell r="L127">
            <v>1</v>
          </cell>
          <cell r="M127">
            <v>20000</v>
          </cell>
          <cell r="N127">
            <v>39000</v>
          </cell>
          <cell r="O127">
            <v>58440</v>
          </cell>
          <cell r="P127">
            <v>1</v>
          </cell>
          <cell r="Q127" t="str">
            <v>下限値</v>
          </cell>
          <cell r="S127">
            <v>0.55000000000000004</v>
          </cell>
          <cell r="AC127">
            <v>0</v>
          </cell>
        </row>
        <row r="128">
          <cell r="A128" t="str">
            <v>○F6-WK5-121</v>
          </cell>
          <cell r="B128" t="str">
            <v>○</v>
          </cell>
          <cell r="C128" t="str">
            <v>1:コストマスタ</v>
          </cell>
          <cell r="E128" t="str">
            <v>F6-WK5-121</v>
          </cell>
          <cell r="H128">
            <v>8510</v>
          </cell>
          <cell r="I128" t="str">
            <v>富士セイラ</v>
          </cell>
          <cell r="J128" t="str">
            <v>1</v>
          </cell>
          <cell r="K128" t="str">
            <v>X</v>
          </cell>
          <cell r="L128">
            <v>1000</v>
          </cell>
          <cell r="M128">
            <v>1000</v>
          </cell>
          <cell r="N128">
            <v>20000000</v>
          </cell>
          <cell r="O128">
            <v>58440</v>
          </cell>
          <cell r="P128">
            <v>1</v>
          </cell>
          <cell r="Q128" t="str">
            <v>下限値</v>
          </cell>
          <cell r="S128">
            <v>0.65</v>
          </cell>
          <cell r="AC128">
            <v>0</v>
          </cell>
        </row>
        <row r="129">
          <cell r="A129" t="str">
            <v>○F6-WM3-121</v>
          </cell>
          <cell r="B129" t="str">
            <v>○</v>
          </cell>
          <cell r="C129" t="str">
            <v>1:コストマスタ</v>
          </cell>
          <cell r="E129" t="str">
            <v>F6-WM3-121</v>
          </cell>
          <cell r="H129">
            <v>8510</v>
          </cell>
          <cell r="I129" t="str">
            <v>富士セイラ</v>
          </cell>
          <cell r="J129" t="str">
            <v>1</v>
          </cell>
          <cell r="K129" t="str">
            <v>X</v>
          </cell>
          <cell r="L129">
            <v>10</v>
          </cell>
          <cell r="M129">
            <v>19999</v>
          </cell>
          <cell r="N129">
            <v>39027</v>
          </cell>
          <cell r="O129">
            <v>58440</v>
          </cell>
          <cell r="P129">
            <v>1</v>
          </cell>
          <cell r="Q129" t="str">
            <v>下限値</v>
          </cell>
          <cell r="S129">
            <v>0.23</v>
          </cell>
          <cell r="AC129">
            <v>0</v>
          </cell>
        </row>
        <row r="130">
          <cell r="A130" t="str">
            <v>○F6-WM4-121</v>
          </cell>
          <cell r="B130" t="str">
            <v>○</v>
          </cell>
          <cell r="C130" t="str">
            <v>1:コストマスタ</v>
          </cell>
          <cell r="E130" t="str">
            <v>F6-WM4-121</v>
          </cell>
          <cell r="H130">
            <v>8510</v>
          </cell>
          <cell r="I130" t="str">
            <v>富士セイラ</v>
          </cell>
          <cell r="J130" t="str">
            <v>0</v>
          </cell>
          <cell r="K130" t="str">
            <v>X</v>
          </cell>
          <cell r="L130">
            <v>1</v>
          </cell>
          <cell r="M130">
            <v>19999</v>
          </cell>
          <cell r="N130">
            <v>39000</v>
          </cell>
          <cell r="O130">
            <v>58440</v>
          </cell>
          <cell r="P130">
            <v>1</v>
          </cell>
          <cell r="Q130" t="str">
            <v>下限値</v>
          </cell>
          <cell r="S130">
            <v>0.6</v>
          </cell>
          <cell r="AC130">
            <v>0</v>
          </cell>
        </row>
        <row r="131">
          <cell r="A131" t="str">
            <v>○F7-ACTRAG1R25-4</v>
          </cell>
          <cell r="B131" t="str">
            <v>○</v>
          </cell>
          <cell r="C131" t="str">
            <v>1:コストマスタ</v>
          </cell>
          <cell r="E131" t="str">
            <v>F7-ACTRAG1R25-4</v>
          </cell>
          <cell r="H131">
            <v>9183</v>
          </cell>
          <cell r="I131" t="str">
            <v>日本圧着端子製造</v>
          </cell>
          <cell r="J131" t="str">
            <v>0</v>
          </cell>
          <cell r="K131" t="str">
            <v>X</v>
          </cell>
          <cell r="L131">
            <v>0</v>
          </cell>
          <cell r="M131">
            <v>0</v>
          </cell>
          <cell r="N131">
            <v>38884</v>
          </cell>
          <cell r="O131">
            <v>58440</v>
          </cell>
          <cell r="P131">
            <v>1</v>
          </cell>
          <cell r="Q131" t="str">
            <v>下限値</v>
          </cell>
          <cell r="S131">
            <v>2.8</v>
          </cell>
          <cell r="AC131">
            <v>0</v>
          </cell>
        </row>
        <row r="132">
          <cell r="A132" t="str">
            <v>○KD02160-E113</v>
          </cell>
          <cell r="B132" t="str">
            <v>○</v>
          </cell>
          <cell r="C132" t="str">
            <v>1:コストマスタ</v>
          </cell>
          <cell r="E132" t="str">
            <v>KD02160-E113</v>
          </cell>
          <cell r="H132">
            <v>2407</v>
          </cell>
          <cell r="I132" t="str">
            <v>ＦＤＴＰ</v>
          </cell>
          <cell r="J132" t="str">
            <v>0</v>
          </cell>
          <cell r="K132" t="str">
            <v>X</v>
          </cell>
          <cell r="L132">
            <v>50</v>
          </cell>
          <cell r="M132">
            <v>9999</v>
          </cell>
          <cell r="N132">
            <v>39371</v>
          </cell>
          <cell r="O132">
            <v>58440</v>
          </cell>
          <cell r="P132">
            <v>1</v>
          </cell>
          <cell r="Q132" t="str">
            <v>下限値</v>
          </cell>
          <cell r="S132">
            <v>79.790000000000006</v>
          </cell>
          <cell r="AC132">
            <v>0</v>
          </cell>
        </row>
        <row r="133">
          <cell r="A133" t="str">
            <v>KD02160-E113</v>
          </cell>
          <cell r="C133" t="str">
            <v>2:業者別見積り</v>
          </cell>
          <cell r="D133" t="str">
            <v>0</v>
          </cell>
          <cell r="E133" t="str">
            <v>KD02160-E113</v>
          </cell>
          <cell r="F133" t="str">
            <v>02</v>
          </cell>
          <cell r="G133" t="str">
            <v>MO</v>
          </cell>
          <cell r="H133">
            <v>2912</v>
          </cell>
          <cell r="I133" t="str">
            <v>ジェイテクト</v>
          </cell>
          <cell r="J133" t="str">
            <v>1</v>
          </cell>
          <cell r="P133">
            <v>1</v>
          </cell>
          <cell r="Q133" t="str">
            <v>上限値</v>
          </cell>
          <cell r="R133">
            <v>100</v>
          </cell>
          <cell r="S133">
            <v>81</v>
          </cell>
          <cell r="T133">
            <v>500</v>
          </cell>
          <cell r="U133">
            <v>81</v>
          </cell>
          <cell r="V133">
            <v>1000</v>
          </cell>
          <cell r="W133">
            <v>74</v>
          </cell>
          <cell r="X133">
            <v>5000</v>
          </cell>
          <cell r="Y133">
            <v>71</v>
          </cell>
          <cell r="AD133" t="str">
            <v>ﾓｰﾙﾄﾞ</v>
          </cell>
          <cell r="AE133">
            <v>900000</v>
          </cell>
        </row>
        <row r="134">
          <cell r="A134" t="str">
            <v>KD02160-E113</v>
          </cell>
          <cell r="C134" t="str">
            <v>2:業者別見積り</v>
          </cell>
          <cell r="D134" t="str">
            <v>0</v>
          </cell>
          <cell r="E134" t="str">
            <v>KD02160-E113</v>
          </cell>
          <cell r="F134" t="str">
            <v>02</v>
          </cell>
          <cell r="G134" t="str">
            <v>MO</v>
          </cell>
          <cell r="H134">
            <v>9612</v>
          </cell>
          <cell r="I134" t="str">
            <v>山ノ内樹脂工業</v>
          </cell>
          <cell r="J134" t="str">
            <v>0</v>
          </cell>
          <cell r="P134">
            <v>1</v>
          </cell>
          <cell r="Q134" t="str">
            <v>上限値</v>
          </cell>
          <cell r="R134">
            <v>100</v>
          </cell>
          <cell r="S134">
            <v>177</v>
          </cell>
          <cell r="T134">
            <v>500</v>
          </cell>
          <cell r="U134">
            <v>162</v>
          </cell>
          <cell r="V134">
            <v>1000</v>
          </cell>
          <cell r="W134">
            <v>147</v>
          </cell>
          <cell r="X134">
            <v>5000</v>
          </cell>
          <cell r="Y134">
            <v>127</v>
          </cell>
          <cell r="AD134" t="str">
            <v>ﾓｰﾙﾄﾞ(E115共取り)</v>
          </cell>
          <cell r="AE134">
            <v>780000</v>
          </cell>
        </row>
        <row r="135">
          <cell r="A135" t="str">
            <v>○KD02160-E115</v>
          </cell>
          <cell r="B135" t="str">
            <v>○</v>
          </cell>
          <cell r="C135" t="str">
            <v>1:コストマスタ</v>
          </cell>
          <cell r="E135" t="str">
            <v>KD02160-E115</v>
          </cell>
          <cell r="H135">
            <v>2407</v>
          </cell>
          <cell r="I135" t="str">
            <v>ＦＤＴＰ</v>
          </cell>
          <cell r="J135" t="str">
            <v>1</v>
          </cell>
          <cell r="K135" t="str">
            <v>X</v>
          </cell>
          <cell r="L135">
            <v>50</v>
          </cell>
          <cell r="M135">
            <v>9999</v>
          </cell>
          <cell r="N135">
            <v>39371</v>
          </cell>
          <cell r="O135">
            <v>58440</v>
          </cell>
          <cell r="P135">
            <v>1</v>
          </cell>
          <cell r="Q135" t="str">
            <v>下限値</v>
          </cell>
          <cell r="S135">
            <v>59.25</v>
          </cell>
          <cell r="AC135">
            <v>0</v>
          </cell>
        </row>
        <row r="136">
          <cell r="A136" t="str">
            <v>KD02160-E115</v>
          </cell>
          <cell r="C136" t="str">
            <v>2:業者別見積り</v>
          </cell>
          <cell r="D136" t="str">
            <v>0</v>
          </cell>
          <cell r="E136" t="str">
            <v>KD02160-E115</v>
          </cell>
          <cell r="F136" t="str">
            <v>02</v>
          </cell>
          <cell r="G136" t="str">
            <v>MO</v>
          </cell>
          <cell r="H136">
            <v>1053</v>
          </cell>
          <cell r="I136" t="str">
            <v>ミネベア</v>
          </cell>
          <cell r="J136" t="str">
            <v>1</v>
          </cell>
          <cell r="P136">
            <v>1</v>
          </cell>
          <cell r="Q136" t="str">
            <v>上限値</v>
          </cell>
          <cell r="R136">
            <v>100</v>
          </cell>
          <cell r="S136">
            <v>109</v>
          </cell>
          <cell r="T136">
            <v>500</v>
          </cell>
          <cell r="U136">
            <v>100</v>
          </cell>
          <cell r="V136">
            <v>1000</v>
          </cell>
          <cell r="W136">
            <v>76</v>
          </cell>
          <cell r="X136">
            <v>5000</v>
          </cell>
          <cell r="Y136">
            <v>76</v>
          </cell>
          <cell r="AD136" t="str">
            <v>ﾓｰﾙﾄﾞ</v>
          </cell>
          <cell r="AE136">
            <v>530000</v>
          </cell>
        </row>
        <row r="137">
          <cell r="A137" t="str">
            <v>KD02160-E115</v>
          </cell>
          <cell r="C137" t="str">
            <v>2:業者別見積り</v>
          </cell>
          <cell r="D137" t="str">
            <v>0</v>
          </cell>
          <cell r="E137" t="str">
            <v>KD02160-E115</v>
          </cell>
          <cell r="F137" t="str">
            <v>02</v>
          </cell>
          <cell r="G137" t="str">
            <v>MO</v>
          </cell>
          <cell r="H137">
            <v>9612</v>
          </cell>
          <cell r="I137" t="str">
            <v>山ノ内樹脂工業</v>
          </cell>
          <cell r="J137" t="str">
            <v>0</v>
          </cell>
          <cell r="P137">
            <v>1</v>
          </cell>
          <cell r="Q137" t="str">
            <v>上限値</v>
          </cell>
          <cell r="R137">
            <v>100</v>
          </cell>
          <cell r="S137">
            <v>175</v>
          </cell>
          <cell r="T137">
            <v>500</v>
          </cell>
          <cell r="U137">
            <v>160</v>
          </cell>
          <cell r="V137">
            <v>1000</v>
          </cell>
          <cell r="W137">
            <v>145</v>
          </cell>
          <cell r="X137">
            <v>5000</v>
          </cell>
          <cell r="Y137">
            <v>125</v>
          </cell>
          <cell r="AD137" t="str">
            <v>ﾓｰﾙﾄﾞ(E113共取り)</v>
          </cell>
          <cell r="AE137">
            <v>780000</v>
          </cell>
        </row>
        <row r="138">
          <cell r="A138" t="str">
            <v>○KD02160-E214</v>
          </cell>
          <cell r="B138" t="str">
            <v>○</v>
          </cell>
          <cell r="C138" t="str">
            <v>1:コストマスタ</v>
          </cell>
          <cell r="E138" t="str">
            <v>KD02160-E214</v>
          </cell>
          <cell r="H138">
            <v>2407</v>
          </cell>
          <cell r="I138" t="str">
            <v>ＦＤＴＰ</v>
          </cell>
          <cell r="J138" t="str">
            <v>0</v>
          </cell>
          <cell r="K138" t="str">
            <v>X</v>
          </cell>
          <cell r="L138">
            <v>50</v>
          </cell>
          <cell r="M138">
            <v>9999</v>
          </cell>
          <cell r="N138">
            <v>39371</v>
          </cell>
          <cell r="O138">
            <v>58440</v>
          </cell>
          <cell r="P138">
            <v>1</v>
          </cell>
          <cell r="Q138" t="str">
            <v>下限値</v>
          </cell>
          <cell r="S138">
            <v>129.69</v>
          </cell>
          <cell r="AC138">
            <v>0</v>
          </cell>
        </row>
        <row r="139">
          <cell r="A139" t="str">
            <v>○KD02160-E216</v>
          </cell>
          <cell r="B139" t="str">
            <v>○</v>
          </cell>
          <cell r="C139" t="str">
            <v>1:コストマスタ</v>
          </cell>
          <cell r="E139" t="str">
            <v>KD02160-E216</v>
          </cell>
          <cell r="H139">
            <v>2407</v>
          </cell>
          <cell r="I139" t="str">
            <v>ＦＤＴＰ</v>
          </cell>
          <cell r="J139" t="str">
            <v>0</v>
          </cell>
          <cell r="K139" t="str">
            <v>X</v>
          </cell>
          <cell r="L139">
            <v>50</v>
          </cell>
          <cell r="M139">
            <v>9999</v>
          </cell>
          <cell r="N139">
            <v>39371</v>
          </cell>
          <cell r="O139">
            <v>58440</v>
          </cell>
          <cell r="P139">
            <v>1</v>
          </cell>
          <cell r="Q139" t="str">
            <v>下限値</v>
          </cell>
          <cell r="S139">
            <v>131.99</v>
          </cell>
          <cell r="AC139">
            <v>0</v>
          </cell>
        </row>
        <row r="140">
          <cell r="A140" t="str">
            <v>○KD02160-E307</v>
          </cell>
          <cell r="B140" t="str">
            <v>○</v>
          </cell>
          <cell r="C140" t="str">
            <v>1:コストマスタ</v>
          </cell>
          <cell r="E140" t="str">
            <v>KD02160-E307</v>
          </cell>
          <cell r="H140">
            <v>2407</v>
          </cell>
          <cell r="I140" t="str">
            <v>ＦＤＴＰ</v>
          </cell>
          <cell r="J140" t="str">
            <v>0</v>
          </cell>
          <cell r="K140" t="str">
            <v>X</v>
          </cell>
          <cell r="L140">
            <v>50</v>
          </cell>
          <cell r="M140">
            <v>9999</v>
          </cell>
          <cell r="N140">
            <v>39371</v>
          </cell>
          <cell r="O140">
            <v>58440</v>
          </cell>
          <cell r="P140">
            <v>1</v>
          </cell>
          <cell r="Q140" t="str">
            <v>下限値</v>
          </cell>
          <cell r="S140">
            <v>38.1</v>
          </cell>
          <cell r="AC140">
            <v>0</v>
          </cell>
        </row>
        <row r="141">
          <cell r="A141" t="str">
            <v>○KD02160-E515</v>
          </cell>
          <cell r="B141" t="str">
            <v>○</v>
          </cell>
          <cell r="C141" t="str">
            <v>1:コストマスタ</v>
          </cell>
          <cell r="E141" t="str">
            <v>KD02160-E515</v>
          </cell>
          <cell r="H141">
            <v>2407</v>
          </cell>
          <cell r="I141" t="str">
            <v>ＦＤＴＰ</v>
          </cell>
          <cell r="J141" t="str">
            <v>0</v>
          </cell>
          <cell r="K141" t="str">
            <v>X</v>
          </cell>
          <cell r="L141">
            <v>50</v>
          </cell>
          <cell r="M141">
            <v>9999</v>
          </cell>
          <cell r="N141">
            <v>39371</v>
          </cell>
          <cell r="O141">
            <v>58440</v>
          </cell>
          <cell r="P141">
            <v>1</v>
          </cell>
          <cell r="Q141" t="str">
            <v>下限値</v>
          </cell>
          <cell r="S141">
            <v>60.35</v>
          </cell>
          <cell r="AC141">
            <v>0</v>
          </cell>
        </row>
        <row r="142">
          <cell r="A142" t="str">
            <v>KD02160-E515</v>
          </cell>
          <cell r="C142" t="str">
            <v>2:業者別見積り</v>
          </cell>
          <cell r="D142" t="str">
            <v>0</v>
          </cell>
          <cell r="E142" t="str">
            <v>KD02160-E515</v>
          </cell>
          <cell r="F142" t="str">
            <v>04</v>
          </cell>
          <cell r="G142" t="str">
            <v>MO</v>
          </cell>
          <cell r="H142">
            <v>1053</v>
          </cell>
          <cell r="I142" t="str">
            <v>ミネベア</v>
          </cell>
          <cell r="J142" t="str">
            <v>1</v>
          </cell>
          <cell r="P142">
            <v>1</v>
          </cell>
          <cell r="Q142" t="str">
            <v>上限値</v>
          </cell>
          <cell r="R142">
            <v>100</v>
          </cell>
          <cell r="S142">
            <v>118</v>
          </cell>
          <cell r="T142">
            <v>500</v>
          </cell>
          <cell r="U142">
            <v>109</v>
          </cell>
          <cell r="V142">
            <v>1000</v>
          </cell>
          <cell r="W142">
            <v>93</v>
          </cell>
          <cell r="X142">
            <v>5000</v>
          </cell>
          <cell r="Y142">
            <v>86</v>
          </cell>
          <cell r="AD142" t="str">
            <v>ﾓｰﾙﾄﾞ</v>
          </cell>
          <cell r="AE142">
            <v>1020000</v>
          </cell>
        </row>
        <row r="143">
          <cell r="A143" t="str">
            <v>○KD02160-E525</v>
          </cell>
          <cell r="B143" t="str">
            <v>○</v>
          </cell>
          <cell r="C143" t="str">
            <v>1:コストマスタ</v>
          </cell>
          <cell r="E143" t="str">
            <v>KD02160-E525</v>
          </cell>
          <cell r="H143">
            <v>1053</v>
          </cell>
          <cell r="I143" t="str">
            <v>ミネベア</v>
          </cell>
          <cell r="J143" t="str">
            <v>1</v>
          </cell>
          <cell r="K143" t="str">
            <v>X</v>
          </cell>
          <cell r="L143">
            <v>500</v>
          </cell>
          <cell r="M143">
            <v>6000</v>
          </cell>
          <cell r="N143">
            <v>39197</v>
          </cell>
          <cell r="O143">
            <v>58440</v>
          </cell>
          <cell r="P143">
            <v>1</v>
          </cell>
          <cell r="Q143" t="str">
            <v>下限値</v>
          </cell>
          <cell r="R143">
            <v>500</v>
          </cell>
          <cell r="S143">
            <v>85</v>
          </cell>
          <cell r="T143">
            <v>1000</v>
          </cell>
          <cell r="U143">
            <v>77</v>
          </cell>
          <cell r="V143">
            <v>5000</v>
          </cell>
          <cell r="W143">
            <v>70</v>
          </cell>
          <cell r="AB143">
            <v>6000</v>
          </cell>
          <cell r="AC143">
            <v>0</v>
          </cell>
        </row>
        <row r="144">
          <cell r="A144" t="str">
            <v>KD02160-E525</v>
          </cell>
          <cell r="C144" t="str">
            <v>2:業者別見積り</v>
          </cell>
          <cell r="D144" t="str">
            <v>0</v>
          </cell>
          <cell r="E144" t="str">
            <v>KD02160-E525</v>
          </cell>
          <cell r="F144" t="str">
            <v>02</v>
          </cell>
          <cell r="G144" t="str">
            <v>MO</v>
          </cell>
          <cell r="H144">
            <v>3379</v>
          </cell>
          <cell r="I144" t="str">
            <v>ＳＡＮＹＯＰ－ＰＨ</v>
          </cell>
          <cell r="J144" t="str">
            <v>1</v>
          </cell>
          <cell r="P144">
            <v>1</v>
          </cell>
          <cell r="Q144" t="str">
            <v>上限値</v>
          </cell>
          <cell r="R144">
            <v>100</v>
          </cell>
          <cell r="S144">
            <v>33.200000000000003</v>
          </cell>
          <cell r="T144">
            <v>300</v>
          </cell>
          <cell r="U144">
            <v>24.9</v>
          </cell>
          <cell r="V144">
            <v>500</v>
          </cell>
          <cell r="W144">
            <v>19.899999999999999</v>
          </cell>
          <cell r="X144">
            <v>1000</v>
          </cell>
          <cell r="Y144">
            <v>16.600000000000001</v>
          </cell>
          <cell r="AD144" t="str">
            <v>ﾓｰﾙﾄﾞ</v>
          </cell>
          <cell r="AE144">
            <v>400000</v>
          </cell>
        </row>
        <row r="145">
          <cell r="A145" t="str">
            <v>○KD02160-Y012</v>
          </cell>
          <cell r="B145" t="str">
            <v>○</v>
          </cell>
          <cell r="C145" t="str">
            <v>1:コストマスタ</v>
          </cell>
          <cell r="E145" t="str">
            <v>KD02160-Y012</v>
          </cell>
          <cell r="F145" t="str">
            <v>01</v>
          </cell>
          <cell r="H145">
            <v>9317</v>
          </cell>
          <cell r="I145" t="str">
            <v>村元工作所</v>
          </cell>
          <cell r="J145" t="str">
            <v>1</v>
          </cell>
          <cell r="K145" t="str">
            <v>X</v>
          </cell>
          <cell r="L145">
            <v>1</v>
          </cell>
          <cell r="M145">
            <v>999</v>
          </cell>
          <cell r="N145">
            <v>20000000</v>
          </cell>
          <cell r="O145">
            <v>58440</v>
          </cell>
          <cell r="P145">
            <v>1</v>
          </cell>
          <cell r="Q145" t="str">
            <v>下限値</v>
          </cell>
          <cell r="S145">
            <v>5.04</v>
          </cell>
          <cell r="AC145">
            <v>0</v>
          </cell>
        </row>
        <row r="146">
          <cell r="A146" t="str">
            <v>○KD02160-Y110</v>
          </cell>
          <cell r="B146" t="str">
            <v>○</v>
          </cell>
          <cell r="C146" t="str">
            <v>1:コストマスタ</v>
          </cell>
          <cell r="E146" t="str">
            <v>KD02160-Y110</v>
          </cell>
          <cell r="H146">
            <v>2407</v>
          </cell>
          <cell r="I146" t="str">
            <v>ＦＤＴＰ</v>
          </cell>
          <cell r="J146" t="str">
            <v>0</v>
          </cell>
          <cell r="K146" t="str">
            <v>X</v>
          </cell>
          <cell r="L146">
            <v>50</v>
          </cell>
          <cell r="M146">
            <v>9999</v>
          </cell>
          <cell r="N146">
            <v>39371</v>
          </cell>
          <cell r="O146">
            <v>58440</v>
          </cell>
          <cell r="P146">
            <v>1</v>
          </cell>
          <cell r="Q146" t="str">
            <v>下限値</v>
          </cell>
          <cell r="S146">
            <v>13.23</v>
          </cell>
          <cell r="AC146">
            <v>0</v>
          </cell>
        </row>
        <row r="147">
          <cell r="A147" t="str">
            <v>○KD02160-Y212</v>
          </cell>
          <cell r="B147" t="str">
            <v>○</v>
          </cell>
          <cell r="C147" t="str">
            <v>1:コストマスタ</v>
          </cell>
          <cell r="E147" t="str">
            <v>KD02160-Y212</v>
          </cell>
          <cell r="H147">
            <v>152</v>
          </cell>
          <cell r="I147" t="str">
            <v>川島工業</v>
          </cell>
          <cell r="J147" t="str">
            <v>0</v>
          </cell>
          <cell r="K147" t="str">
            <v>X</v>
          </cell>
          <cell r="L147">
            <v>0</v>
          </cell>
          <cell r="M147">
            <v>0</v>
          </cell>
          <cell r="N147">
            <v>38902</v>
          </cell>
          <cell r="O147">
            <v>58440</v>
          </cell>
          <cell r="P147">
            <v>1</v>
          </cell>
          <cell r="Q147" t="str">
            <v>下限値</v>
          </cell>
          <cell r="S147">
            <v>51</v>
          </cell>
          <cell r="AC147">
            <v>0</v>
          </cell>
        </row>
        <row r="148">
          <cell r="A148" t="str">
            <v>KD02160-Y212</v>
          </cell>
          <cell r="C148" t="str">
            <v>1:コストマスタ</v>
          </cell>
          <cell r="E148" t="str">
            <v>KD02160-Y212</v>
          </cell>
          <cell r="H148">
            <v>1543</v>
          </cell>
          <cell r="I148" t="str">
            <v>伊鈴製作所</v>
          </cell>
          <cell r="J148" t="str">
            <v>0</v>
          </cell>
          <cell r="K148" t="str">
            <v>X</v>
          </cell>
          <cell r="L148">
            <v>1</v>
          </cell>
          <cell r="M148">
            <v>9999</v>
          </cell>
          <cell r="N148">
            <v>38525</v>
          </cell>
          <cell r="O148">
            <v>58440</v>
          </cell>
          <cell r="P148">
            <v>1</v>
          </cell>
          <cell r="Q148" t="str">
            <v>下限値</v>
          </cell>
          <cell r="R148">
            <v>1</v>
          </cell>
          <cell r="S148">
            <v>23</v>
          </cell>
          <cell r="T148">
            <v>100</v>
          </cell>
          <cell r="U148">
            <v>18</v>
          </cell>
          <cell r="V148">
            <v>300</v>
          </cell>
          <cell r="W148">
            <v>17</v>
          </cell>
          <cell r="X148">
            <v>3000</v>
          </cell>
          <cell r="Y148">
            <v>15</v>
          </cell>
          <cell r="AB148">
            <v>9999</v>
          </cell>
          <cell r="AC148">
            <v>0</v>
          </cell>
        </row>
        <row r="149">
          <cell r="A149" t="str">
            <v>○KD02160-Y415</v>
          </cell>
          <cell r="B149" t="str">
            <v>○</v>
          </cell>
          <cell r="C149" t="str">
            <v>1:コストマスタ</v>
          </cell>
          <cell r="E149" t="str">
            <v>KD02160-Y415</v>
          </cell>
          <cell r="H149">
            <v>2407</v>
          </cell>
          <cell r="I149" t="str">
            <v>ＦＤＴＰ</v>
          </cell>
          <cell r="J149" t="str">
            <v>0</v>
          </cell>
          <cell r="K149" t="str">
            <v>X</v>
          </cell>
          <cell r="L149">
            <v>50</v>
          </cell>
          <cell r="M149">
            <v>9999</v>
          </cell>
          <cell r="N149">
            <v>39371</v>
          </cell>
          <cell r="O149">
            <v>58440</v>
          </cell>
          <cell r="P149">
            <v>1</v>
          </cell>
          <cell r="Q149" t="str">
            <v>下限値</v>
          </cell>
          <cell r="S149">
            <v>13.23</v>
          </cell>
          <cell r="AC149">
            <v>0</v>
          </cell>
        </row>
        <row r="150">
          <cell r="A150" t="str">
            <v>○KD02160-Y416</v>
          </cell>
          <cell r="B150" t="str">
            <v>○</v>
          </cell>
          <cell r="C150" t="str">
            <v>1:コストマスタ</v>
          </cell>
          <cell r="E150" t="str">
            <v>KD02160-Y416</v>
          </cell>
          <cell r="H150">
            <v>2407</v>
          </cell>
          <cell r="I150" t="str">
            <v>ＦＤＴＰ</v>
          </cell>
          <cell r="J150" t="str">
            <v>1</v>
          </cell>
          <cell r="K150" t="str">
            <v>X</v>
          </cell>
          <cell r="L150">
            <v>50</v>
          </cell>
          <cell r="M150">
            <v>9999</v>
          </cell>
          <cell r="N150">
            <v>39371</v>
          </cell>
          <cell r="O150">
            <v>58440</v>
          </cell>
          <cell r="P150">
            <v>1</v>
          </cell>
          <cell r="Q150" t="str">
            <v>下限値</v>
          </cell>
          <cell r="S150">
            <v>12.34</v>
          </cell>
          <cell r="AC150">
            <v>0</v>
          </cell>
        </row>
        <row r="151">
          <cell r="A151" t="str">
            <v>○KD02160-Y513</v>
          </cell>
          <cell r="B151" t="str">
            <v>○</v>
          </cell>
          <cell r="C151" t="str">
            <v>1:コストマスタ</v>
          </cell>
          <cell r="E151" t="str">
            <v>KD02160-Y513</v>
          </cell>
          <cell r="H151">
            <v>2407</v>
          </cell>
          <cell r="I151" t="str">
            <v>ＦＤＴＰ</v>
          </cell>
          <cell r="J151" t="str">
            <v>0</v>
          </cell>
          <cell r="K151" t="str">
            <v>X</v>
          </cell>
          <cell r="L151">
            <v>50</v>
          </cell>
          <cell r="M151">
            <v>9999</v>
          </cell>
          <cell r="N151">
            <v>39371</v>
          </cell>
          <cell r="O151">
            <v>58440</v>
          </cell>
          <cell r="P151">
            <v>1</v>
          </cell>
          <cell r="Q151" t="str">
            <v>下限値</v>
          </cell>
          <cell r="S151">
            <v>11.19</v>
          </cell>
          <cell r="AC151">
            <v>0</v>
          </cell>
        </row>
        <row r="152">
          <cell r="A152" t="str">
            <v>○KD02160-Y611</v>
          </cell>
          <cell r="B152" t="str">
            <v>○</v>
          </cell>
          <cell r="C152" t="str">
            <v>1:コストマスタ</v>
          </cell>
          <cell r="E152" t="str">
            <v>KD02160-Y611</v>
          </cell>
          <cell r="H152">
            <v>470</v>
          </cell>
          <cell r="I152" t="str">
            <v>東和製作所</v>
          </cell>
          <cell r="J152" t="str">
            <v>1</v>
          </cell>
          <cell r="K152" t="str">
            <v>X</v>
          </cell>
          <cell r="L152">
            <v>500</v>
          </cell>
          <cell r="M152">
            <v>5000</v>
          </cell>
          <cell r="N152">
            <v>38827</v>
          </cell>
          <cell r="O152">
            <v>58440</v>
          </cell>
          <cell r="P152">
            <v>1</v>
          </cell>
          <cell r="Q152" t="str">
            <v>下限値</v>
          </cell>
          <cell r="R152">
            <v>500</v>
          </cell>
          <cell r="S152">
            <v>38</v>
          </cell>
          <cell r="T152">
            <v>1000</v>
          </cell>
          <cell r="U152">
            <v>35</v>
          </cell>
          <cell r="AB152">
            <v>5000</v>
          </cell>
          <cell r="AC152">
            <v>0</v>
          </cell>
        </row>
        <row r="153">
          <cell r="A153" t="str">
            <v>KD02160-Y611</v>
          </cell>
          <cell r="C153" t="str">
            <v>2:業者別見積り</v>
          </cell>
          <cell r="D153" t="str">
            <v>0</v>
          </cell>
          <cell r="E153" t="str">
            <v>KD02160-Y611</v>
          </cell>
          <cell r="F153" t="str">
            <v>01</v>
          </cell>
          <cell r="G153" t="str">
            <v>R</v>
          </cell>
          <cell r="H153">
            <v>7784</v>
          </cell>
          <cell r="I153" t="str">
            <v>日本特材</v>
          </cell>
          <cell r="J153" t="str">
            <v>1</v>
          </cell>
          <cell r="P153">
            <v>1</v>
          </cell>
          <cell r="Q153" t="str">
            <v>上限値</v>
          </cell>
          <cell r="R153">
            <v>200</v>
          </cell>
          <cell r="S153">
            <v>45</v>
          </cell>
          <cell r="T153">
            <v>1000</v>
          </cell>
          <cell r="U153">
            <v>42</v>
          </cell>
          <cell r="V153">
            <v>2000</v>
          </cell>
          <cell r="W153">
            <v>41</v>
          </cell>
          <cell r="X153">
            <v>10000</v>
          </cell>
          <cell r="Y153">
            <v>32</v>
          </cell>
          <cell r="AD153" t="str">
            <v>ｺﾞﾑ</v>
          </cell>
          <cell r="AE153">
            <v>280000</v>
          </cell>
        </row>
        <row r="154">
          <cell r="A154" t="str">
            <v>KD02160-Y611</v>
          </cell>
          <cell r="C154" t="str">
            <v>2:業者別見積り</v>
          </cell>
          <cell r="D154" t="str">
            <v>0</v>
          </cell>
          <cell r="E154" t="str">
            <v>KD02160-Y611</v>
          </cell>
          <cell r="F154" t="str">
            <v>01</v>
          </cell>
          <cell r="G154" t="str">
            <v>R</v>
          </cell>
          <cell r="H154">
            <v>470</v>
          </cell>
          <cell r="I154" t="str">
            <v>東和製作所</v>
          </cell>
          <cell r="J154" t="str">
            <v>0</v>
          </cell>
          <cell r="P154">
            <v>1</v>
          </cell>
          <cell r="Q154" t="str">
            <v>上限値</v>
          </cell>
          <cell r="R154">
            <v>200</v>
          </cell>
          <cell r="S154">
            <v>42</v>
          </cell>
          <cell r="T154">
            <v>1000</v>
          </cell>
          <cell r="U154">
            <v>36</v>
          </cell>
          <cell r="V154">
            <v>2000</v>
          </cell>
          <cell r="W154">
            <v>35</v>
          </cell>
          <cell r="X154">
            <v>10000</v>
          </cell>
          <cell r="Y154">
            <v>33</v>
          </cell>
          <cell r="AD154" t="str">
            <v>ｺﾞﾑ</v>
          </cell>
          <cell r="AE154">
            <v>400000</v>
          </cell>
        </row>
        <row r="155">
          <cell r="A155" t="str">
            <v>○KD02160-Y711</v>
          </cell>
          <cell r="B155" t="str">
            <v>○</v>
          </cell>
          <cell r="C155" t="str">
            <v>1:コストマスタ</v>
          </cell>
          <cell r="E155" t="str">
            <v>KD02160-Y711</v>
          </cell>
          <cell r="H155">
            <v>6142</v>
          </cell>
          <cell r="I155" t="str">
            <v>オイレス工業</v>
          </cell>
          <cell r="J155" t="str">
            <v>1</v>
          </cell>
          <cell r="K155" t="str">
            <v>X</v>
          </cell>
          <cell r="L155">
            <v>1</v>
          </cell>
          <cell r="M155">
            <v>9999</v>
          </cell>
          <cell r="N155">
            <v>20000000</v>
          </cell>
          <cell r="O155">
            <v>58440</v>
          </cell>
          <cell r="P155">
            <v>1</v>
          </cell>
          <cell r="Q155" t="str">
            <v>下限値</v>
          </cell>
          <cell r="S155">
            <v>20</v>
          </cell>
          <cell r="AC155">
            <v>0</v>
          </cell>
        </row>
        <row r="156">
          <cell r="A156" t="str">
            <v>KD02160-Y711</v>
          </cell>
          <cell r="C156" t="str">
            <v>2:業者別見積り</v>
          </cell>
          <cell r="D156" t="str">
            <v>0</v>
          </cell>
          <cell r="E156" t="str">
            <v>KD02160-Y711</v>
          </cell>
          <cell r="F156" t="str">
            <v>02</v>
          </cell>
          <cell r="G156" t="str">
            <v>MO</v>
          </cell>
          <cell r="H156">
            <v>6142</v>
          </cell>
          <cell r="I156" t="str">
            <v>オイレス工業</v>
          </cell>
          <cell r="J156" t="str">
            <v>1</v>
          </cell>
          <cell r="P156">
            <v>1</v>
          </cell>
          <cell r="Q156" t="str">
            <v>上限値</v>
          </cell>
          <cell r="R156">
            <v>500</v>
          </cell>
          <cell r="S156">
            <v>45</v>
          </cell>
          <cell r="T156">
            <v>501</v>
          </cell>
          <cell r="U156">
            <v>20</v>
          </cell>
          <cell r="AD156" t="str">
            <v>ﾓｰﾙﾄﾞ</v>
          </cell>
          <cell r="AE156">
            <v>1800000</v>
          </cell>
        </row>
        <row r="157">
          <cell r="A157" t="str">
            <v>○KD02160-Y719</v>
          </cell>
          <cell r="B157" t="str">
            <v>○</v>
          </cell>
          <cell r="C157" t="str">
            <v>1:コストマスタ</v>
          </cell>
          <cell r="E157" t="str">
            <v>KD02160-Y719</v>
          </cell>
          <cell r="H157">
            <v>2407</v>
          </cell>
          <cell r="I157" t="str">
            <v>ＦＤＴＰ</v>
          </cell>
          <cell r="J157" t="str">
            <v>0</v>
          </cell>
          <cell r="K157" t="str">
            <v>X</v>
          </cell>
          <cell r="L157">
            <v>50</v>
          </cell>
          <cell r="M157">
            <v>9999</v>
          </cell>
          <cell r="N157">
            <v>39371</v>
          </cell>
          <cell r="O157">
            <v>58440</v>
          </cell>
          <cell r="P157">
            <v>1</v>
          </cell>
          <cell r="Q157" t="str">
            <v>下限値</v>
          </cell>
          <cell r="S157">
            <v>9.19</v>
          </cell>
          <cell r="AC157">
            <v>0</v>
          </cell>
        </row>
        <row r="158">
          <cell r="A158" t="str">
            <v>○KD02161-Y980</v>
          </cell>
          <cell r="B158" t="str">
            <v>○</v>
          </cell>
          <cell r="C158" t="str">
            <v>1:コストマスタ</v>
          </cell>
          <cell r="E158" t="str">
            <v>KD02161-Y980</v>
          </cell>
          <cell r="H158">
            <v>2407</v>
          </cell>
          <cell r="I158" t="str">
            <v>ＦＤＴＰ</v>
          </cell>
          <cell r="J158" t="str">
            <v>0</v>
          </cell>
          <cell r="K158" t="str">
            <v>X</v>
          </cell>
          <cell r="L158">
            <v>50</v>
          </cell>
          <cell r="M158">
            <v>9999</v>
          </cell>
          <cell r="N158">
            <v>39371</v>
          </cell>
          <cell r="O158">
            <v>58440</v>
          </cell>
          <cell r="P158">
            <v>1</v>
          </cell>
          <cell r="Q158" t="str">
            <v>下限値</v>
          </cell>
          <cell r="S158">
            <v>19.8</v>
          </cell>
          <cell r="AC158">
            <v>0</v>
          </cell>
        </row>
        <row r="159">
          <cell r="A159" t="str">
            <v>○KD02165-E101</v>
          </cell>
          <cell r="B159" t="str">
            <v>○</v>
          </cell>
          <cell r="C159" t="str">
            <v>1:コストマスタ</v>
          </cell>
          <cell r="E159" t="str">
            <v>KD02165-E101</v>
          </cell>
          <cell r="H159">
            <v>2407</v>
          </cell>
          <cell r="I159" t="str">
            <v>ＦＤＴＰ</v>
          </cell>
          <cell r="J159" t="str">
            <v>1</v>
          </cell>
          <cell r="K159" t="str">
            <v>X</v>
          </cell>
          <cell r="L159">
            <v>50</v>
          </cell>
          <cell r="M159">
            <v>9999</v>
          </cell>
          <cell r="N159">
            <v>39443</v>
          </cell>
          <cell r="O159">
            <v>58440</v>
          </cell>
          <cell r="P159">
            <v>1</v>
          </cell>
          <cell r="Q159" t="str">
            <v>下限値</v>
          </cell>
          <cell r="S159">
            <v>6232.8</v>
          </cell>
          <cell r="AC159">
            <v>0</v>
          </cell>
        </row>
        <row r="160">
          <cell r="A160" t="str">
            <v>KD02165-E101</v>
          </cell>
          <cell r="C160" t="str">
            <v>1:コストマスタ</v>
          </cell>
          <cell r="E160" t="str">
            <v>KD02165-E101</v>
          </cell>
          <cell r="H160">
            <v>2133</v>
          </cell>
          <cell r="I160" t="str">
            <v>カイシン工業</v>
          </cell>
          <cell r="J160" t="str">
            <v>0</v>
          </cell>
          <cell r="K160" t="str">
            <v>X</v>
          </cell>
          <cell r="L160">
            <v>1</v>
          </cell>
          <cell r="M160">
            <v>999</v>
          </cell>
          <cell r="N160">
            <v>20000000</v>
          </cell>
          <cell r="O160">
            <v>58440</v>
          </cell>
          <cell r="P160">
            <v>1</v>
          </cell>
          <cell r="Q160" t="str">
            <v>下限値</v>
          </cell>
          <cell r="R160">
            <v>1</v>
          </cell>
          <cell r="S160">
            <v>11893</v>
          </cell>
          <cell r="T160">
            <v>50</v>
          </cell>
          <cell r="U160">
            <v>11337</v>
          </cell>
          <cell r="V160">
            <v>100</v>
          </cell>
          <cell r="W160">
            <v>10665</v>
          </cell>
          <cell r="X160">
            <v>400</v>
          </cell>
          <cell r="Y160">
            <v>10615</v>
          </cell>
          <cell r="AB160">
            <v>999</v>
          </cell>
          <cell r="AC160">
            <v>0</v>
          </cell>
        </row>
        <row r="161">
          <cell r="A161" t="str">
            <v>○KD02165-E141</v>
          </cell>
          <cell r="B161" t="str">
            <v>○</v>
          </cell>
          <cell r="C161" t="str">
            <v>1:コストマスタ</v>
          </cell>
          <cell r="E161" t="str">
            <v>KD02165-E141</v>
          </cell>
          <cell r="H161">
            <v>1872</v>
          </cell>
          <cell r="I161" t="str">
            <v>オガワ工業</v>
          </cell>
          <cell r="J161" t="str">
            <v>0</v>
          </cell>
          <cell r="K161" t="str">
            <v>X</v>
          </cell>
          <cell r="L161">
            <v>15</v>
          </cell>
          <cell r="M161">
            <v>50</v>
          </cell>
          <cell r="N161">
            <v>20000000</v>
          </cell>
          <cell r="O161">
            <v>58440</v>
          </cell>
          <cell r="P161">
            <v>1</v>
          </cell>
          <cell r="Q161" t="str">
            <v>下限値</v>
          </cell>
          <cell r="S161">
            <v>752</v>
          </cell>
          <cell r="AC161">
            <v>0</v>
          </cell>
        </row>
        <row r="162">
          <cell r="A162" t="str">
            <v>KD02165-E141</v>
          </cell>
          <cell r="C162" t="str">
            <v>1:コストマスタ</v>
          </cell>
          <cell r="E162" t="str">
            <v>KD02165-E141</v>
          </cell>
          <cell r="H162">
            <v>2407</v>
          </cell>
          <cell r="I162" t="str">
            <v>ＦＤＴＰ</v>
          </cell>
          <cell r="J162" t="str">
            <v>0</v>
          </cell>
          <cell r="K162" t="str">
            <v>X</v>
          </cell>
          <cell r="L162">
            <v>50</v>
          </cell>
          <cell r="M162">
            <v>9999</v>
          </cell>
          <cell r="N162">
            <v>39371</v>
          </cell>
          <cell r="O162">
            <v>58440</v>
          </cell>
          <cell r="P162">
            <v>1</v>
          </cell>
          <cell r="Q162" t="str">
            <v>下限値</v>
          </cell>
          <cell r="S162">
            <v>99.27</v>
          </cell>
          <cell r="AC162">
            <v>0</v>
          </cell>
        </row>
        <row r="163">
          <cell r="A163" t="str">
            <v>○KD02165-E161</v>
          </cell>
          <cell r="B163" t="str">
            <v>○</v>
          </cell>
          <cell r="C163" t="str">
            <v>1:コストマスタ</v>
          </cell>
          <cell r="E163" t="str">
            <v>KD02165-E161</v>
          </cell>
          <cell r="H163">
            <v>2407</v>
          </cell>
          <cell r="I163" t="str">
            <v>ＦＤＴＰ</v>
          </cell>
          <cell r="J163" t="str">
            <v>0</v>
          </cell>
          <cell r="K163" t="str">
            <v>X</v>
          </cell>
          <cell r="L163">
            <v>50</v>
          </cell>
          <cell r="M163">
            <v>9999</v>
          </cell>
          <cell r="N163">
            <v>39371</v>
          </cell>
          <cell r="O163">
            <v>58440</v>
          </cell>
          <cell r="P163">
            <v>1</v>
          </cell>
          <cell r="Q163" t="str">
            <v>下限値</v>
          </cell>
          <cell r="S163">
            <v>262.91000000000003</v>
          </cell>
          <cell r="AC163">
            <v>0</v>
          </cell>
        </row>
        <row r="164">
          <cell r="A164" t="str">
            <v>○KD02165-E162</v>
          </cell>
          <cell r="B164" t="str">
            <v>○</v>
          </cell>
          <cell r="C164" t="str">
            <v>1:コストマスタ</v>
          </cell>
          <cell r="E164" t="str">
            <v>KD02165-E162</v>
          </cell>
          <cell r="H164">
            <v>2407</v>
          </cell>
          <cell r="I164" t="str">
            <v>ＦＤＴＰ</v>
          </cell>
          <cell r="J164" t="str">
            <v>0</v>
          </cell>
          <cell r="K164" t="str">
            <v>X</v>
          </cell>
          <cell r="L164">
            <v>50</v>
          </cell>
          <cell r="M164">
            <v>9999</v>
          </cell>
          <cell r="N164">
            <v>39371</v>
          </cell>
          <cell r="O164">
            <v>58440</v>
          </cell>
          <cell r="P164">
            <v>1</v>
          </cell>
          <cell r="Q164" t="str">
            <v>下限値</v>
          </cell>
          <cell r="S164">
            <v>262.91000000000003</v>
          </cell>
          <cell r="AC164">
            <v>0</v>
          </cell>
        </row>
        <row r="165">
          <cell r="A165" t="str">
            <v>○KD02165-E170</v>
          </cell>
          <cell r="B165" t="str">
            <v>○</v>
          </cell>
          <cell r="C165" t="str">
            <v>1:コストマスタ</v>
          </cell>
          <cell r="E165" t="str">
            <v>KD02165-E170</v>
          </cell>
          <cell r="H165">
            <v>2407</v>
          </cell>
          <cell r="I165" t="str">
            <v>ＦＤＴＰ</v>
          </cell>
          <cell r="J165" t="str">
            <v>0</v>
          </cell>
          <cell r="K165" t="str">
            <v>X</v>
          </cell>
          <cell r="L165">
            <v>50</v>
          </cell>
          <cell r="M165">
            <v>9999</v>
          </cell>
          <cell r="N165">
            <v>39371</v>
          </cell>
          <cell r="O165">
            <v>58440</v>
          </cell>
          <cell r="P165">
            <v>1</v>
          </cell>
          <cell r="Q165" t="str">
            <v>下限値</v>
          </cell>
          <cell r="S165">
            <v>115.99</v>
          </cell>
          <cell r="AC165">
            <v>0</v>
          </cell>
        </row>
        <row r="166">
          <cell r="A166" t="str">
            <v>○KD02165-E175</v>
          </cell>
          <cell r="B166" t="str">
            <v>○</v>
          </cell>
          <cell r="C166" t="str">
            <v>1:コストマスタ</v>
          </cell>
          <cell r="E166" t="str">
            <v>KD02165-E175</v>
          </cell>
          <cell r="H166">
            <v>2407</v>
          </cell>
          <cell r="I166" t="str">
            <v>ＦＤＴＰ</v>
          </cell>
          <cell r="J166" t="str">
            <v>0</v>
          </cell>
          <cell r="K166" t="str">
            <v>X</v>
          </cell>
          <cell r="L166">
            <v>50</v>
          </cell>
          <cell r="M166">
            <v>9999</v>
          </cell>
          <cell r="N166">
            <v>39371</v>
          </cell>
          <cell r="O166">
            <v>58440</v>
          </cell>
          <cell r="P166">
            <v>1</v>
          </cell>
          <cell r="Q166" t="str">
            <v>下限値</v>
          </cell>
          <cell r="S166">
            <v>148.61000000000001</v>
          </cell>
          <cell r="AC166">
            <v>0</v>
          </cell>
        </row>
        <row r="167">
          <cell r="A167" t="str">
            <v>○KD02165-E220</v>
          </cell>
          <cell r="B167" t="str">
            <v>○</v>
          </cell>
          <cell r="C167" t="str">
            <v>1:コストマスタ</v>
          </cell>
          <cell r="E167" t="str">
            <v>KD02165-E220</v>
          </cell>
          <cell r="H167">
            <v>2407</v>
          </cell>
          <cell r="I167" t="str">
            <v>ＦＤＴＰ</v>
          </cell>
          <cell r="J167" t="str">
            <v>0</v>
          </cell>
          <cell r="K167" t="str">
            <v>X</v>
          </cell>
          <cell r="L167">
            <v>50</v>
          </cell>
          <cell r="M167">
            <v>9999</v>
          </cell>
          <cell r="N167">
            <v>39371</v>
          </cell>
          <cell r="O167">
            <v>58440</v>
          </cell>
          <cell r="P167">
            <v>1</v>
          </cell>
          <cell r="Q167" t="str">
            <v>下限値</v>
          </cell>
          <cell r="S167">
            <v>75.900000000000006</v>
          </cell>
          <cell r="AC167">
            <v>0</v>
          </cell>
        </row>
        <row r="168">
          <cell r="A168" t="str">
            <v>○KD02165-Y107</v>
          </cell>
          <cell r="B168" t="str">
            <v>○</v>
          </cell>
          <cell r="C168" t="str">
            <v>1:コストマスタ</v>
          </cell>
          <cell r="E168" t="str">
            <v>KD02165-Y107</v>
          </cell>
          <cell r="H168">
            <v>2407</v>
          </cell>
          <cell r="I168" t="str">
            <v>ＦＤＴＰ</v>
          </cell>
          <cell r="J168" t="str">
            <v>0</v>
          </cell>
          <cell r="K168" t="str">
            <v>X</v>
          </cell>
          <cell r="L168">
            <v>50</v>
          </cell>
          <cell r="M168">
            <v>9999</v>
          </cell>
          <cell r="N168">
            <v>39371</v>
          </cell>
          <cell r="O168">
            <v>58440</v>
          </cell>
          <cell r="P168">
            <v>1</v>
          </cell>
          <cell r="Q168" t="str">
            <v>下限値</v>
          </cell>
          <cell r="S168">
            <v>11.49</v>
          </cell>
          <cell r="AC168">
            <v>0</v>
          </cell>
        </row>
        <row r="169">
          <cell r="A169" t="str">
            <v>○KD02165-Y111</v>
          </cell>
          <cell r="B169" t="str">
            <v>○</v>
          </cell>
          <cell r="C169" t="str">
            <v>1:コストマスタ</v>
          </cell>
          <cell r="E169" t="str">
            <v>KD02165-Y111</v>
          </cell>
          <cell r="F169" t="str">
            <v>6</v>
          </cell>
          <cell r="H169">
            <v>1945</v>
          </cell>
          <cell r="I169" t="str">
            <v>佐藤製作所</v>
          </cell>
          <cell r="J169" t="str">
            <v>0</v>
          </cell>
          <cell r="K169" t="str">
            <v>X</v>
          </cell>
          <cell r="L169">
            <v>1</v>
          </cell>
          <cell r="M169">
            <v>1000</v>
          </cell>
          <cell r="N169">
            <v>20000000</v>
          </cell>
          <cell r="O169">
            <v>58440</v>
          </cell>
          <cell r="P169">
            <v>1</v>
          </cell>
          <cell r="Q169" t="str">
            <v>下限値</v>
          </cell>
          <cell r="R169">
            <v>1</v>
          </cell>
          <cell r="S169">
            <v>502</v>
          </cell>
          <cell r="T169">
            <v>101</v>
          </cell>
          <cell r="U169">
            <v>450</v>
          </cell>
          <cell r="V169">
            <v>301</v>
          </cell>
          <cell r="W169">
            <v>438</v>
          </cell>
          <cell r="X169">
            <v>501</v>
          </cell>
          <cell r="Y169">
            <v>426</v>
          </cell>
          <cell r="AB169">
            <v>1000</v>
          </cell>
          <cell r="AC169">
            <v>0</v>
          </cell>
        </row>
        <row r="170">
          <cell r="A170" t="str">
            <v>○KD02165-Y112</v>
          </cell>
          <cell r="B170" t="str">
            <v>○</v>
          </cell>
          <cell r="C170" t="str">
            <v>1:コストマスタ</v>
          </cell>
          <cell r="E170" t="str">
            <v>KD02165-Y112</v>
          </cell>
          <cell r="F170" t="str">
            <v>7</v>
          </cell>
          <cell r="H170">
            <v>1945</v>
          </cell>
          <cell r="I170" t="str">
            <v>佐藤製作所</v>
          </cell>
          <cell r="J170" t="str">
            <v>0</v>
          </cell>
          <cell r="K170" t="str">
            <v>X</v>
          </cell>
          <cell r="L170">
            <v>1</v>
          </cell>
          <cell r="M170">
            <v>1000</v>
          </cell>
          <cell r="N170">
            <v>20000000</v>
          </cell>
          <cell r="O170">
            <v>58440</v>
          </cell>
          <cell r="P170">
            <v>1</v>
          </cell>
          <cell r="Q170" t="str">
            <v>下限値</v>
          </cell>
          <cell r="R170">
            <v>1</v>
          </cell>
          <cell r="S170">
            <v>502</v>
          </cell>
          <cell r="T170">
            <v>101</v>
          </cell>
          <cell r="U170">
            <v>450</v>
          </cell>
          <cell r="V170">
            <v>301</v>
          </cell>
          <cell r="W170">
            <v>438</v>
          </cell>
          <cell r="X170">
            <v>501</v>
          </cell>
          <cell r="Y170">
            <v>426</v>
          </cell>
          <cell r="AB170">
            <v>1000</v>
          </cell>
          <cell r="AC170">
            <v>0</v>
          </cell>
        </row>
        <row r="171">
          <cell r="A171" t="str">
            <v>○KD02165-Y121</v>
          </cell>
          <cell r="B171" t="str">
            <v>○</v>
          </cell>
          <cell r="C171" t="str">
            <v>1:コストマスタ</v>
          </cell>
          <cell r="E171" t="str">
            <v>KD02165-Y121</v>
          </cell>
          <cell r="F171" t="str">
            <v>5</v>
          </cell>
          <cell r="H171">
            <v>1945</v>
          </cell>
          <cell r="I171" t="str">
            <v>佐藤製作所</v>
          </cell>
          <cell r="J171" t="str">
            <v>0</v>
          </cell>
          <cell r="K171" t="str">
            <v>X</v>
          </cell>
          <cell r="L171">
            <v>1</v>
          </cell>
          <cell r="M171">
            <v>1000</v>
          </cell>
          <cell r="N171">
            <v>20000000</v>
          </cell>
          <cell r="O171">
            <v>58440</v>
          </cell>
          <cell r="P171">
            <v>1</v>
          </cell>
          <cell r="Q171" t="str">
            <v>下限値</v>
          </cell>
          <cell r="R171">
            <v>1</v>
          </cell>
          <cell r="S171">
            <v>271</v>
          </cell>
          <cell r="T171">
            <v>101</v>
          </cell>
          <cell r="U171">
            <v>262</v>
          </cell>
          <cell r="V171">
            <v>301</v>
          </cell>
          <cell r="W171">
            <v>256</v>
          </cell>
          <cell r="X171">
            <v>501</v>
          </cell>
          <cell r="Y171">
            <v>253</v>
          </cell>
          <cell r="AB171">
            <v>1000</v>
          </cell>
          <cell r="AC171">
            <v>0</v>
          </cell>
        </row>
        <row r="172">
          <cell r="A172" t="str">
            <v>KD02165-Y121</v>
          </cell>
          <cell r="C172" t="str">
            <v>1:コストマスタ</v>
          </cell>
          <cell r="E172" t="str">
            <v>KD02165-Y121</v>
          </cell>
          <cell r="H172">
            <v>2407</v>
          </cell>
          <cell r="I172" t="str">
            <v>ＦＤＴＰ</v>
          </cell>
          <cell r="J172" t="str">
            <v>0</v>
          </cell>
          <cell r="K172" t="str">
            <v>X</v>
          </cell>
          <cell r="L172">
            <v>50</v>
          </cell>
          <cell r="M172">
            <v>9999</v>
          </cell>
          <cell r="N172">
            <v>39371</v>
          </cell>
          <cell r="O172">
            <v>58440</v>
          </cell>
          <cell r="P172">
            <v>1</v>
          </cell>
          <cell r="Q172" t="str">
            <v>下限値</v>
          </cell>
          <cell r="S172">
            <v>349.67</v>
          </cell>
          <cell r="AC172">
            <v>0</v>
          </cell>
        </row>
        <row r="173">
          <cell r="A173" t="str">
            <v>○KD02165-Y131</v>
          </cell>
          <cell r="B173" t="str">
            <v>○</v>
          </cell>
          <cell r="C173" t="str">
            <v>1:コストマスタ</v>
          </cell>
          <cell r="E173" t="str">
            <v>KD02165-Y131</v>
          </cell>
          <cell r="H173">
            <v>2407</v>
          </cell>
          <cell r="I173" t="str">
            <v>ＦＤＴＰ</v>
          </cell>
          <cell r="J173" t="str">
            <v>0</v>
          </cell>
          <cell r="K173" t="str">
            <v>X</v>
          </cell>
          <cell r="L173">
            <v>50</v>
          </cell>
          <cell r="M173">
            <v>9999</v>
          </cell>
          <cell r="N173">
            <v>39371</v>
          </cell>
          <cell r="O173">
            <v>58440</v>
          </cell>
          <cell r="P173">
            <v>1</v>
          </cell>
          <cell r="Q173" t="str">
            <v>下限値</v>
          </cell>
          <cell r="S173">
            <v>361.1</v>
          </cell>
          <cell r="AC173">
            <v>0</v>
          </cell>
        </row>
        <row r="174">
          <cell r="A174" t="str">
            <v>○KD02165-Y136</v>
          </cell>
          <cell r="B174" t="str">
            <v>○</v>
          </cell>
          <cell r="C174" t="str">
            <v>1:コストマスタ</v>
          </cell>
          <cell r="E174" t="str">
            <v>KD02165-Y136</v>
          </cell>
          <cell r="H174">
            <v>2407</v>
          </cell>
          <cell r="I174" t="str">
            <v>ＦＤＴＰ</v>
          </cell>
          <cell r="J174" t="str">
            <v>0</v>
          </cell>
          <cell r="K174" t="str">
            <v>X</v>
          </cell>
          <cell r="L174">
            <v>50</v>
          </cell>
          <cell r="M174">
            <v>9999</v>
          </cell>
          <cell r="N174">
            <v>39371</v>
          </cell>
          <cell r="O174">
            <v>58440</v>
          </cell>
          <cell r="P174">
            <v>1</v>
          </cell>
          <cell r="Q174" t="str">
            <v>下限値</v>
          </cell>
          <cell r="S174">
            <v>40.24</v>
          </cell>
          <cell r="AC174">
            <v>0</v>
          </cell>
        </row>
        <row r="175">
          <cell r="A175" t="str">
            <v>○KD02165-Y137</v>
          </cell>
          <cell r="B175" t="str">
            <v>○</v>
          </cell>
          <cell r="C175" t="str">
            <v>1:コストマスタ</v>
          </cell>
          <cell r="E175" t="str">
            <v>KD02165-Y137</v>
          </cell>
          <cell r="H175">
            <v>2407</v>
          </cell>
          <cell r="I175" t="str">
            <v>ＦＤＴＰ</v>
          </cell>
          <cell r="J175" t="str">
            <v>0</v>
          </cell>
          <cell r="K175" t="str">
            <v>X</v>
          </cell>
          <cell r="L175">
            <v>50</v>
          </cell>
          <cell r="M175">
            <v>9999</v>
          </cell>
          <cell r="N175">
            <v>39371</v>
          </cell>
          <cell r="O175">
            <v>58440</v>
          </cell>
          <cell r="P175">
            <v>1</v>
          </cell>
          <cell r="Q175" t="str">
            <v>下限値</v>
          </cell>
          <cell r="S175">
            <v>71.3</v>
          </cell>
          <cell r="AC175">
            <v>0</v>
          </cell>
        </row>
        <row r="176">
          <cell r="A176" t="str">
            <v>○KD02165-Y151</v>
          </cell>
          <cell r="B176" t="str">
            <v>○</v>
          </cell>
          <cell r="C176" t="str">
            <v>1:コストマスタ</v>
          </cell>
          <cell r="E176" t="str">
            <v>KD02165-Y151</v>
          </cell>
          <cell r="H176">
            <v>2407</v>
          </cell>
          <cell r="I176" t="str">
            <v>ＦＤＴＰ</v>
          </cell>
          <cell r="J176" t="str">
            <v>0</v>
          </cell>
          <cell r="K176" t="str">
            <v>X</v>
          </cell>
          <cell r="L176">
            <v>50</v>
          </cell>
          <cell r="M176">
            <v>9999</v>
          </cell>
          <cell r="N176">
            <v>39371</v>
          </cell>
          <cell r="O176">
            <v>58440</v>
          </cell>
          <cell r="P176">
            <v>1</v>
          </cell>
          <cell r="Q176" t="str">
            <v>下限値</v>
          </cell>
          <cell r="S176">
            <v>31.81</v>
          </cell>
          <cell r="AC176">
            <v>0</v>
          </cell>
        </row>
        <row r="177">
          <cell r="A177" t="str">
            <v>○KD02165-Y155</v>
          </cell>
          <cell r="B177" t="str">
            <v>○</v>
          </cell>
          <cell r="C177" t="str">
            <v>1:コストマスタ</v>
          </cell>
          <cell r="E177" t="str">
            <v>KD02165-Y155</v>
          </cell>
          <cell r="H177">
            <v>2407</v>
          </cell>
          <cell r="I177" t="str">
            <v>ＦＤＴＰ</v>
          </cell>
          <cell r="J177" t="str">
            <v>0</v>
          </cell>
          <cell r="K177" t="str">
            <v>X</v>
          </cell>
          <cell r="L177">
            <v>50</v>
          </cell>
          <cell r="M177">
            <v>9999</v>
          </cell>
          <cell r="N177">
            <v>39371</v>
          </cell>
          <cell r="O177">
            <v>58440</v>
          </cell>
          <cell r="P177">
            <v>1</v>
          </cell>
          <cell r="Q177" t="str">
            <v>下限値</v>
          </cell>
          <cell r="S177">
            <v>103.55</v>
          </cell>
          <cell r="AC177">
            <v>0</v>
          </cell>
        </row>
        <row r="178">
          <cell r="A178" t="str">
            <v>○KD02165-Y172</v>
          </cell>
          <cell r="B178" t="str">
            <v>○</v>
          </cell>
          <cell r="C178" t="str">
            <v>1:コストマスタ</v>
          </cell>
          <cell r="E178" t="str">
            <v>KD02165-Y172</v>
          </cell>
          <cell r="H178">
            <v>2407</v>
          </cell>
          <cell r="I178" t="str">
            <v>ＦＤＴＰ</v>
          </cell>
          <cell r="J178" t="str">
            <v>0</v>
          </cell>
          <cell r="K178" t="str">
            <v>X</v>
          </cell>
          <cell r="L178">
            <v>50</v>
          </cell>
          <cell r="M178">
            <v>9999</v>
          </cell>
          <cell r="N178">
            <v>39371</v>
          </cell>
          <cell r="O178">
            <v>58440</v>
          </cell>
          <cell r="P178">
            <v>1</v>
          </cell>
          <cell r="Q178" t="str">
            <v>下限値</v>
          </cell>
          <cell r="S178">
            <v>14.69</v>
          </cell>
          <cell r="AC178">
            <v>0</v>
          </cell>
        </row>
        <row r="179">
          <cell r="A179" t="str">
            <v>○KD02165-Y173</v>
          </cell>
          <cell r="B179" t="str">
            <v>○</v>
          </cell>
          <cell r="C179" t="str">
            <v>1:コストマスタ</v>
          </cell>
          <cell r="E179" t="str">
            <v>KD02165-Y173</v>
          </cell>
          <cell r="H179">
            <v>2407</v>
          </cell>
          <cell r="I179" t="str">
            <v>ＦＤＴＰ</v>
          </cell>
          <cell r="J179" t="str">
            <v>0</v>
          </cell>
          <cell r="K179" t="str">
            <v>X</v>
          </cell>
          <cell r="L179">
            <v>50</v>
          </cell>
          <cell r="M179">
            <v>9999</v>
          </cell>
          <cell r="N179">
            <v>39371</v>
          </cell>
          <cell r="O179">
            <v>58440</v>
          </cell>
          <cell r="P179">
            <v>1</v>
          </cell>
          <cell r="Q179" t="str">
            <v>下限値</v>
          </cell>
          <cell r="S179">
            <v>10.29</v>
          </cell>
          <cell r="AC179">
            <v>0</v>
          </cell>
        </row>
        <row r="180">
          <cell r="A180" t="str">
            <v>○KD02165-Y175</v>
          </cell>
          <cell r="B180" t="str">
            <v>○</v>
          </cell>
          <cell r="C180" t="str">
            <v>1:コストマスタ</v>
          </cell>
          <cell r="E180" t="str">
            <v>KD02165-Y175</v>
          </cell>
          <cell r="H180">
            <v>7548</v>
          </cell>
          <cell r="I180" t="str">
            <v>和泉精機</v>
          </cell>
          <cell r="J180" t="str">
            <v>1</v>
          </cell>
          <cell r="K180" t="str">
            <v>X</v>
          </cell>
          <cell r="L180">
            <v>1</v>
          </cell>
          <cell r="M180">
            <v>1999</v>
          </cell>
          <cell r="N180">
            <v>20000000</v>
          </cell>
          <cell r="O180">
            <v>58440</v>
          </cell>
          <cell r="P180">
            <v>1</v>
          </cell>
          <cell r="Q180" t="str">
            <v>下限値</v>
          </cell>
          <cell r="S180">
            <v>107</v>
          </cell>
          <cell r="AC180">
            <v>0</v>
          </cell>
        </row>
        <row r="181">
          <cell r="A181" t="str">
            <v>KD02165-Y175</v>
          </cell>
          <cell r="C181" t="str">
            <v>1:コストマスタ</v>
          </cell>
          <cell r="E181" t="str">
            <v>KD02165-Y175</v>
          </cell>
          <cell r="H181">
            <v>1543</v>
          </cell>
          <cell r="I181" t="str">
            <v>伊鈴製作所</v>
          </cell>
          <cell r="J181" t="str">
            <v>0</v>
          </cell>
          <cell r="K181" t="str">
            <v>X</v>
          </cell>
          <cell r="L181">
            <v>1</v>
          </cell>
          <cell r="M181">
            <v>1999</v>
          </cell>
          <cell r="N181">
            <v>39003</v>
          </cell>
          <cell r="O181">
            <v>58440</v>
          </cell>
          <cell r="P181">
            <v>1</v>
          </cell>
          <cell r="Q181" t="str">
            <v>下限値</v>
          </cell>
          <cell r="S181">
            <v>125</v>
          </cell>
          <cell r="AC181">
            <v>0</v>
          </cell>
        </row>
        <row r="182">
          <cell r="A182" t="str">
            <v>KD02165-Y175</v>
          </cell>
          <cell r="C182" t="str">
            <v>2:業者別見積り</v>
          </cell>
          <cell r="D182" t="str">
            <v>0</v>
          </cell>
          <cell r="E182" t="str">
            <v>KD02165-Y175</v>
          </cell>
          <cell r="F182" t="str">
            <v>03</v>
          </cell>
          <cell r="G182" t="str">
            <v>L</v>
          </cell>
          <cell r="H182">
            <v>1543</v>
          </cell>
          <cell r="I182" t="str">
            <v>伊鈴製作所</v>
          </cell>
          <cell r="J182" t="str">
            <v>1</v>
          </cell>
          <cell r="P182">
            <v>1</v>
          </cell>
          <cell r="Q182" t="str">
            <v>上限値</v>
          </cell>
          <cell r="R182">
            <v>100</v>
          </cell>
          <cell r="S182">
            <v>199</v>
          </cell>
          <cell r="T182">
            <v>300</v>
          </cell>
          <cell r="U182">
            <v>153</v>
          </cell>
          <cell r="V182">
            <v>500</v>
          </cell>
          <cell r="W182">
            <v>139</v>
          </cell>
          <cell r="X182">
            <v>1000</v>
          </cell>
          <cell r="Y182">
            <v>133</v>
          </cell>
        </row>
        <row r="183">
          <cell r="A183" t="str">
            <v>KD02165-Y175</v>
          </cell>
          <cell r="C183" t="str">
            <v>2:業者別見積り</v>
          </cell>
          <cell r="D183" t="str">
            <v>0</v>
          </cell>
          <cell r="E183" t="str">
            <v>KD02165-Y175</v>
          </cell>
          <cell r="F183" t="str">
            <v>03</v>
          </cell>
          <cell r="G183" t="str">
            <v>L</v>
          </cell>
          <cell r="H183">
            <v>1715</v>
          </cell>
          <cell r="I183" t="str">
            <v>中村ターンテック</v>
          </cell>
          <cell r="J183" t="str">
            <v>0</v>
          </cell>
          <cell r="P183">
            <v>1</v>
          </cell>
          <cell r="Q183" t="str">
            <v>上限値</v>
          </cell>
          <cell r="R183">
            <v>100</v>
          </cell>
          <cell r="S183">
            <v>450</v>
          </cell>
          <cell r="T183">
            <v>300</v>
          </cell>
          <cell r="U183">
            <v>420</v>
          </cell>
          <cell r="V183">
            <v>500</v>
          </cell>
          <cell r="W183">
            <v>410</v>
          </cell>
          <cell r="X183">
            <v>1000</v>
          </cell>
          <cell r="Y183">
            <v>405</v>
          </cell>
        </row>
        <row r="184">
          <cell r="A184" t="str">
            <v>○KD02165-Y185</v>
          </cell>
          <cell r="B184" t="str">
            <v>○</v>
          </cell>
          <cell r="C184" t="str">
            <v>1:コストマスタ</v>
          </cell>
          <cell r="E184" t="str">
            <v>KD02165-Y185</v>
          </cell>
          <cell r="H184">
            <v>2407</v>
          </cell>
          <cell r="I184" t="str">
            <v>ＦＤＴＰ</v>
          </cell>
          <cell r="J184" t="str">
            <v>0</v>
          </cell>
          <cell r="K184" t="str">
            <v>X</v>
          </cell>
          <cell r="L184">
            <v>50</v>
          </cell>
          <cell r="M184">
            <v>9999</v>
          </cell>
          <cell r="N184">
            <v>39371</v>
          </cell>
          <cell r="O184">
            <v>58440</v>
          </cell>
          <cell r="P184">
            <v>1</v>
          </cell>
          <cell r="Q184" t="str">
            <v>下限値</v>
          </cell>
          <cell r="S184">
            <v>73.510000000000005</v>
          </cell>
          <cell r="AC184">
            <v>0</v>
          </cell>
        </row>
        <row r="185">
          <cell r="A185" t="str">
            <v>○KD02165-Y187</v>
          </cell>
          <cell r="B185" t="str">
            <v>○</v>
          </cell>
          <cell r="C185" t="str">
            <v>1:コストマスタ</v>
          </cell>
          <cell r="E185" t="str">
            <v>KD02165-Y187</v>
          </cell>
          <cell r="H185">
            <v>2407</v>
          </cell>
          <cell r="I185" t="str">
            <v>ＦＤＴＰ</v>
          </cell>
          <cell r="J185" t="str">
            <v>0</v>
          </cell>
          <cell r="K185" t="str">
            <v>X</v>
          </cell>
          <cell r="L185">
            <v>50</v>
          </cell>
          <cell r="M185">
            <v>9999</v>
          </cell>
          <cell r="N185">
            <v>39371</v>
          </cell>
          <cell r="O185">
            <v>58440</v>
          </cell>
          <cell r="P185">
            <v>1</v>
          </cell>
          <cell r="Q185" t="str">
            <v>下限値</v>
          </cell>
          <cell r="S185">
            <v>22.56</v>
          </cell>
          <cell r="AC185">
            <v>0</v>
          </cell>
        </row>
        <row r="186">
          <cell r="A186" t="str">
            <v>○KD02165-Y193</v>
          </cell>
          <cell r="B186" t="str">
            <v>○</v>
          </cell>
          <cell r="C186" t="str">
            <v>1:コストマスタ</v>
          </cell>
          <cell r="E186" t="str">
            <v>KD02165-Y193</v>
          </cell>
          <cell r="F186" t="str">
            <v>05</v>
          </cell>
          <cell r="H186">
            <v>1872</v>
          </cell>
          <cell r="I186" t="str">
            <v>オガワ工業</v>
          </cell>
          <cell r="J186" t="str">
            <v>0</v>
          </cell>
          <cell r="K186" t="str">
            <v>X</v>
          </cell>
          <cell r="L186">
            <v>15</v>
          </cell>
          <cell r="M186">
            <v>50</v>
          </cell>
          <cell r="N186">
            <v>20000000</v>
          </cell>
          <cell r="O186">
            <v>58440</v>
          </cell>
          <cell r="P186">
            <v>1</v>
          </cell>
          <cell r="Q186" t="str">
            <v>下限値</v>
          </cell>
          <cell r="S186">
            <v>544</v>
          </cell>
          <cell r="AC186">
            <v>0</v>
          </cell>
        </row>
        <row r="187">
          <cell r="A187" t="str">
            <v>KD02165-Y193</v>
          </cell>
          <cell r="C187" t="str">
            <v>1:コストマスタ</v>
          </cell>
          <cell r="E187" t="str">
            <v>KD02165-Y193</v>
          </cell>
          <cell r="H187">
            <v>2407</v>
          </cell>
          <cell r="I187" t="str">
            <v>ＦＤＴＰ</v>
          </cell>
          <cell r="J187" t="str">
            <v>0</v>
          </cell>
          <cell r="K187" t="str">
            <v>X</v>
          </cell>
          <cell r="L187">
            <v>50</v>
          </cell>
          <cell r="M187">
            <v>9999</v>
          </cell>
          <cell r="N187">
            <v>39371</v>
          </cell>
          <cell r="O187">
            <v>58440</v>
          </cell>
          <cell r="P187">
            <v>1</v>
          </cell>
          <cell r="Q187" t="str">
            <v>下限値</v>
          </cell>
          <cell r="S187">
            <v>37.200000000000003</v>
          </cell>
          <cell r="AC187">
            <v>0</v>
          </cell>
        </row>
        <row r="188">
          <cell r="A188" t="str">
            <v>○KD02165-Y194</v>
          </cell>
          <cell r="B188" t="str">
            <v>○</v>
          </cell>
          <cell r="C188" t="str">
            <v>1:コストマスタ</v>
          </cell>
          <cell r="E188" t="str">
            <v>KD02165-Y194</v>
          </cell>
          <cell r="H188">
            <v>2407</v>
          </cell>
          <cell r="I188" t="str">
            <v>ＦＤＴＰ</v>
          </cell>
          <cell r="J188" t="str">
            <v>0</v>
          </cell>
          <cell r="K188" t="str">
            <v>X</v>
          </cell>
          <cell r="L188">
            <v>50</v>
          </cell>
          <cell r="M188">
            <v>9999</v>
          </cell>
          <cell r="N188">
            <v>39371</v>
          </cell>
          <cell r="O188">
            <v>58440</v>
          </cell>
          <cell r="P188">
            <v>1</v>
          </cell>
          <cell r="Q188" t="str">
            <v>下限値</v>
          </cell>
          <cell r="S188">
            <v>37.42</v>
          </cell>
          <cell r="AC188">
            <v>0</v>
          </cell>
        </row>
        <row r="189">
          <cell r="A189" t="str">
            <v>○KD02165-Y201</v>
          </cell>
          <cell r="B189" t="str">
            <v>○</v>
          </cell>
          <cell r="C189" t="str">
            <v>1:コストマスタ</v>
          </cell>
          <cell r="E189" t="str">
            <v>KD02165-Y201</v>
          </cell>
          <cell r="H189">
            <v>2407</v>
          </cell>
          <cell r="I189" t="str">
            <v>ＦＤＴＰ</v>
          </cell>
          <cell r="J189" t="str">
            <v>0</v>
          </cell>
          <cell r="K189" t="str">
            <v>X</v>
          </cell>
          <cell r="L189">
            <v>50</v>
          </cell>
          <cell r="M189">
            <v>9999</v>
          </cell>
          <cell r="N189">
            <v>39371</v>
          </cell>
          <cell r="O189">
            <v>58440</v>
          </cell>
          <cell r="P189">
            <v>1</v>
          </cell>
          <cell r="Q189" t="str">
            <v>下限値</v>
          </cell>
          <cell r="S189">
            <v>40.090000000000003</v>
          </cell>
          <cell r="AC189">
            <v>0</v>
          </cell>
        </row>
        <row r="190">
          <cell r="A190" t="str">
            <v>○KD02165-Y202</v>
          </cell>
          <cell r="B190" t="str">
            <v>○</v>
          </cell>
          <cell r="C190" t="str">
            <v>1:コストマスタ</v>
          </cell>
          <cell r="E190" t="str">
            <v>KD02165-Y202</v>
          </cell>
          <cell r="H190">
            <v>2407</v>
          </cell>
          <cell r="I190" t="str">
            <v>ＦＤＴＰ</v>
          </cell>
          <cell r="J190" t="str">
            <v>0</v>
          </cell>
          <cell r="K190" t="str">
            <v>X</v>
          </cell>
          <cell r="L190">
            <v>50</v>
          </cell>
          <cell r="M190">
            <v>9999</v>
          </cell>
          <cell r="N190">
            <v>39371</v>
          </cell>
          <cell r="O190">
            <v>58440</v>
          </cell>
          <cell r="P190">
            <v>1</v>
          </cell>
          <cell r="Q190" t="str">
            <v>下限値</v>
          </cell>
          <cell r="S190">
            <v>12.43</v>
          </cell>
          <cell r="AC190">
            <v>0</v>
          </cell>
        </row>
        <row r="191">
          <cell r="A191" t="str">
            <v>○KD02165-Y204</v>
          </cell>
          <cell r="B191" t="str">
            <v>○</v>
          </cell>
          <cell r="C191" t="str">
            <v>1:コストマスタ</v>
          </cell>
          <cell r="E191" t="str">
            <v>KD02165-Y204</v>
          </cell>
          <cell r="H191">
            <v>2407</v>
          </cell>
          <cell r="I191" t="str">
            <v>ＦＤＴＰ</v>
          </cell>
          <cell r="J191" t="str">
            <v>0</v>
          </cell>
          <cell r="K191" t="str">
            <v>X</v>
          </cell>
          <cell r="L191">
            <v>50</v>
          </cell>
          <cell r="M191">
            <v>9999</v>
          </cell>
          <cell r="N191">
            <v>39371</v>
          </cell>
          <cell r="O191">
            <v>58440</v>
          </cell>
          <cell r="P191">
            <v>1</v>
          </cell>
          <cell r="Q191" t="str">
            <v>下限値</v>
          </cell>
          <cell r="S191">
            <v>104.68</v>
          </cell>
          <cell r="AC191">
            <v>0</v>
          </cell>
        </row>
        <row r="192">
          <cell r="A192" t="str">
            <v>○KD02165-Y205</v>
          </cell>
          <cell r="B192" t="str">
            <v>○</v>
          </cell>
          <cell r="C192" t="str">
            <v>1:コストマスタ</v>
          </cell>
          <cell r="E192" t="str">
            <v>KD02165-Y205</v>
          </cell>
          <cell r="H192">
            <v>2407</v>
          </cell>
          <cell r="I192" t="str">
            <v>ＦＤＴＰ</v>
          </cell>
          <cell r="J192" t="str">
            <v>0</v>
          </cell>
          <cell r="K192" t="str">
            <v>X</v>
          </cell>
          <cell r="L192">
            <v>50</v>
          </cell>
          <cell r="M192">
            <v>9999</v>
          </cell>
          <cell r="N192">
            <v>39371</v>
          </cell>
          <cell r="O192">
            <v>58440</v>
          </cell>
          <cell r="P192">
            <v>1</v>
          </cell>
          <cell r="Q192" t="str">
            <v>下限値</v>
          </cell>
          <cell r="S192">
            <v>184.03</v>
          </cell>
          <cell r="AC192">
            <v>0</v>
          </cell>
        </row>
        <row r="193">
          <cell r="A193" t="str">
            <v>○KD02165-Y206</v>
          </cell>
          <cell r="B193" t="str">
            <v>○</v>
          </cell>
          <cell r="C193" t="str">
            <v>1:コストマスタ</v>
          </cell>
          <cell r="E193" t="str">
            <v>KD02165-Y206</v>
          </cell>
          <cell r="H193">
            <v>2407</v>
          </cell>
          <cell r="I193" t="str">
            <v>ＦＤＴＰ</v>
          </cell>
          <cell r="J193" t="str">
            <v>0</v>
          </cell>
          <cell r="K193" t="str">
            <v>X</v>
          </cell>
          <cell r="L193">
            <v>50</v>
          </cell>
          <cell r="M193">
            <v>9999</v>
          </cell>
          <cell r="N193">
            <v>39371</v>
          </cell>
          <cell r="O193">
            <v>58440</v>
          </cell>
          <cell r="P193">
            <v>1</v>
          </cell>
          <cell r="Q193" t="str">
            <v>下限値</v>
          </cell>
          <cell r="S193">
            <v>10.79</v>
          </cell>
          <cell r="AC193">
            <v>0</v>
          </cell>
        </row>
        <row r="194">
          <cell r="A194" t="str">
            <v>○KD02165-Y208</v>
          </cell>
          <cell r="B194" t="str">
            <v>○</v>
          </cell>
          <cell r="C194" t="str">
            <v>1:コストマスタ</v>
          </cell>
          <cell r="E194" t="str">
            <v>KD02165-Y208</v>
          </cell>
          <cell r="H194">
            <v>2407</v>
          </cell>
          <cell r="I194" t="str">
            <v>ＦＤＴＰ</v>
          </cell>
          <cell r="J194" t="str">
            <v>0</v>
          </cell>
          <cell r="K194" t="str">
            <v>X</v>
          </cell>
          <cell r="L194">
            <v>50</v>
          </cell>
          <cell r="M194">
            <v>9999</v>
          </cell>
          <cell r="N194">
            <v>39371</v>
          </cell>
          <cell r="O194">
            <v>58440</v>
          </cell>
          <cell r="P194">
            <v>1</v>
          </cell>
          <cell r="Q194" t="str">
            <v>下限値</v>
          </cell>
          <cell r="S194">
            <v>34.520000000000003</v>
          </cell>
          <cell r="AC194">
            <v>0</v>
          </cell>
        </row>
        <row r="195">
          <cell r="A195" t="str">
            <v>○KD02165-Y209</v>
          </cell>
          <cell r="B195" t="str">
            <v>○</v>
          </cell>
          <cell r="C195" t="str">
            <v>1:コストマスタ</v>
          </cell>
          <cell r="E195" t="str">
            <v>KD02165-Y209</v>
          </cell>
          <cell r="H195">
            <v>2407</v>
          </cell>
          <cell r="I195" t="str">
            <v>ＦＤＴＰ</v>
          </cell>
          <cell r="J195" t="str">
            <v>0</v>
          </cell>
          <cell r="K195" t="str">
            <v>X</v>
          </cell>
          <cell r="L195">
            <v>50</v>
          </cell>
          <cell r="M195">
            <v>9999</v>
          </cell>
          <cell r="N195">
            <v>39371</v>
          </cell>
          <cell r="O195">
            <v>58440</v>
          </cell>
          <cell r="P195">
            <v>1</v>
          </cell>
          <cell r="Q195" t="str">
            <v>下限値</v>
          </cell>
          <cell r="S195">
            <v>13.49</v>
          </cell>
          <cell r="AC195">
            <v>0</v>
          </cell>
        </row>
        <row r="196">
          <cell r="A196" t="str">
            <v>○KD02165-Y211</v>
          </cell>
          <cell r="B196" t="str">
            <v>○</v>
          </cell>
          <cell r="C196" t="str">
            <v>1:コストマスタ</v>
          </cell>
          <cell r="E196" t="str">
            <v>KD02165-Y211</v>
          </cell>
          <cell r="H196">
            <v>2488</v>
          </cell>
          <cell r="I196" t="str">
            <v>クミ化成</v>
          </cell>
          <cell r="J196" t="str">
            <v>1</v>
          </cell>
          <cell r="K196" t="str">
            <v>X</v>
          </cell>
          <cell r="L196">
            <v>1</v>
          </cell>
          <cell r="M196">
            <v>1000</v>
          </cell>
          <cell r="N196">
            <v>20000000</v>
          </cell>
          <cell r="O196">
            <v>58440</v>
          </cell>
          <cell r="P196">
            <v>1</v>
          </cell>
          <cell r="Q196" t="str">
            <v>下限値</v>
          </cell>
          <cell r="R196">
            <v>1</v>
          </cell>
          <cell r="S196">
            <v>34.1</v>
          </cell>
          <cell r="T196">
            <v>101</v>
          </cell>
          <cell r="U196">
            <v>23.9</v>
          </cell>
          <cell r="V196">
            <v>301</v>
          </cell>
          <cell r="W196">
            <v>19.600000000000001</v>
          </cell>
          <cell r="X196">
            <v>501</v>
          </cell>
          <cell r="Y196">
            <v>17</v>
          </cell>
          <cell r="AB196">
            <v>1000</v>
          </cell>
          <cell r="AC196">
            <v>0</v>
          </cell>
        </row>
        <row r="197">
          <cell r="A197" t="str">
            <v>KD02165-Y211</v>
          </cell>
          <cell r="C197" t="str">
            <v>2:業者別見積り</v>
          </cell>
          <cell r="D197" t="str">
            <v>0</v>
          </cell>
          <cell r="E197" t="str">
            <v>KD02165-Y211</v>
          </cell>
          <cell r="F197" t="str">
            <v>02</v>
          </cell>
          <cell r="G197" t="str">
            <v>PP</v>
          </cell>
          <cell r="H197">
            <v>2488</v>
          </cell>
          <cell r="I197" t="str">
            <v>クミ化成</v>
          </cell>
          <cell r="J197" t="str">
            <v>1</v>
          </cell>
          <cell r="P197">
            <v>1</v>
          </cell>
          <cell r="Q197" t="str">
            <v>上限値</v>
          </cell>
          <cell r="R197">
            <v>100</v>
          </cell>
          <cell r="S197">
            <v>34.1</v>
          </cell>
          <cell r="T197">
            <v>500</v>
          </cell>
          <cell r="U197">
            <v>23.9</v>
          </cell>
          <cell r="V197">
            <v>1000</v>
          </cell>
          <cell r="W197">
            <v>19.600000000000001</v>
          </cell>
          <cell r="X197">
            <v>5000</v>
          </cell>
          <cell r="Y197">
            <v>17</v>
          </cell>
          <cell r="AD197" t="str">
            <v>抜</v>
          </cell>
          <cell r="AE197">
            <v>14000</v>
          </cell>
        </row>
        <row r="198">
          <cell r="A198" t="str">
            <v>○KD02165-Y212</v>
          </cell>
          <cell r="B198" t="str">
            <v>○</v>
          </cell>
          <cell r="C198" t="str">
            <v>1:コストマスタ</v>
          </cell>
          <cell r="E198" t="str">
            <v>KD02165-Y212</v>
          </cell>
          <cell r="H198">
            <v>2488</v>
          </cell>
          <cell r="I198" t="str">
            <v>クミ化成</v>
          </cell>
          <cell r="J198" t="str">
            <v>1</v>
          </cell>
          <cell r="K198" t="str">
            <v>X</v>
          </cell>
          <cell r="L198">
            <v>1</v>
          </cell>
          <cell r="M198">
            <v>1000</v>
          </cell>
          <cell r="N198">
            <v>20000000</v>
          </cell>
          <cell r="O198">
            <v>58440</v>
          </cell>
          <cell r="P198">
            <v>1</v>
          </cell>
          <cell r="Q198" t="str">
            <v>下限値</v>
          </cell>
          <cell r="R198">
            <v>1</v>
          </cell>
          <cell r="S198">
            <v>56.8</v>
          </cell>
          <cell r="T198">
            <v>101</v>
          </cell>
          <cell r="U198">
            <v>45.4</v>
          </cell>
          <cell r="V198">
            <v>301</v>
          </cell>
          <cell r="W198">
            <v>37</v>
          </cell>
          <cell r="X198">
            <v>501</v>
          </cell>
          <cell r="Y198">
            <v>32.1</v>
          </cell>
          <cell r="AB198">
            <v>1000</v>
          </cell>
          <cell r="AC198">
            <v>0</v>
          </cell>
        </row>
        <row r="199">
          <cell r="A199" t="str">
            <v>KD02165-Y212</v>
          </cell>
          <cell r="C199" t="str">
            <v>2:業者別見積り</v>
          </cell>
          <cell r="D199" t="str">
            <v>0</v>
          </cell>
          <cell r="E199" t="str">
            <v>KD02165-Y212</v>
          </cell>
          <cell r="F199" t="str">
            <v>02</v>
          </cell>
          <cell r="G199" t="str">
            <v>PP</v>
          </cell>
          <cell r="H199">
            <v>2488</v>
          </cell>
          <cell r="I199" t="str">
            <v>クミ化成</v>
          </cell>
          <cell r="J199" t="str">
            <v>1</v>
          </cell>
          <cell r="P199">
            <v>1</v>
          </cell>
          <cell r="Q199" t="str">
            <v>上限値</v>
          </cell>
          <cell r="R199">
            <v>100</v>
          </cell>
          <cell r="S199">
            <v>56.8</v>
          </cell>
          <cell r="T199">
            <v>500</v>
          </cell>
          <cell r="U199">
            <v>45.4</v>
          </cell>
          <cell r="V199">
            <v>1000</v>
          </cell>
          <cell r="W199">
            <v>37</v>
          </cell>
          <cell r="X199">
            <v>5000</v>
          </cell>
          <cell r="Y199">
            <v>32.1</v>
          </cell>
          <cell r="AD199" t="str">
            <v>抜</v>
          </cell>
          <cell r="AE199">
            <v>21000</v>
          </cell>
        </row>
        <row r="200">
          <cell r="A200" t="str">
            <v>○KD02165-Y213</v>
          </cell>
          <cell r="B200" t="str">
            <v>○</v>
          </cell>
          <cell r="C200" t="str">
            <v>1:コストマスタ</v>
          </cell>
          <cell r="E200" t="str">
            <v>KD02165-Y213</v>
          </cell>
          <cell r="H200">
            <v>1844</v>
          </cell>
          <cell r="I200" t="str">
            <v>オーエム</v>
          </cell>
          <cell r="J200" t="str">
            <v>0</v>
          </cell>
          <cell r="K200" t="str">
            <v>X</v>
          </cell>
          <cell r="L200">
            <v>1</v>
          </cell>
          <cell r="M200">
            <v>300</v>
          </cell>
          <cell r="N200">
            <v>20000000</v>
          </cell>
          <cell r="O200">
            <v>58440</v>
          </cell>
          <cell r="P200">
            <v>1</v>
          </cell>
          <cell r="Q200" t="str">
            <v>下限値</v>
          </cell>
          <cell r="R200">
            <v>1</v>
          </cell>
          <cell r="S200">
            <v>342</v>
          </cell>
          <cell r="T200">
            <v>100</v>
          </cell>
          <cell r="U200">
            <v>320</v>
          </cell>
          <cell r="V200">
            <v>300</v>
          </cell>
          <cell r="W200">
            <v>295</v>
          </cell>
          <cell r="X200">
            <v>500</v>
          </cell>
          <cell r="Y200">
            <v>280</v>
          </cell>
          <cell r="AB200">
            <v>999</v>
          </cell>
          <cell r="AC200">
            <v>0</v>
          </cell>
        </row>
        <row r="201">
          <cell r="A201" t="str">
            <v>○KD02165-Y215</v>
          </cell>
          <cell r="B201" t="str">
            <v>○</v>
          </cell>
          <cell r="C201" t="str">
            <v>1:コストマスタ</v>
          </cell>
          <cell r="E201" t="str">
            <v>KD02165-Y215</v>
          </cell>
          <cell r="H201">
            <v>3158</v>
          </cell>
          <cell r="I201" t="str">
            <v>フジノン佐野</v>
          </cell>
          <cell r="J201" t="str">
            <v>0</v>
          </cell>
          <cell r="K201" t="str">
            <v>X</v>
          </cell>
          <cell r="L201">
            <v>300</v>
          </cell>
          <cell r="M201">
            <v>499</v>
          </cell>
          <cell r="N201">
            <v>39361</v>
          </cell>
          <cell r="O201">
            <v>58440</v>
          </cell>
          <cell r="P201">
            <v>1</v>
          </cell>
          <cell r="Q201" t="str">
            <v>下限値</v>
          </cell>
          <cell r="R201">
            <v>100</v>
          </cell>
          <cell r="S201">
            <v>398</v>
          </cell>
          <cell r="T201">
            <v>300</v>
          </cell>
          <cell r="U201">
            <v>357</v>
          </cell>
          <cell r="V201">
            <v>500</v>
          </cell>
          <cell r="W201">
            <v>285</v>
          </cell>
          <cell r="X201">
            <v>1000</v>
          </cell>
          <cell r="Y201">
            <v>225</v>
          </cell>
          <cell r="AB201">
            <v>4999</v>
          </cell>
          <cell r="AC201">
            <v>0</v>
          </cell>
        </row>
        <row r="202">
          <cell r="A202" t="str">
            <v>KD02165-Y215</v>
          </cell>
          <cell r="C202" t="str">
            <v>2:業者別見積り</v>
          </cell>
          <cell r="D202" t="str">
            <v>0</v>
          </cell>
          <cell r="E202" t="str">
            <v>KD02165-Y215</v>
          </cell>
          <cell r="F202" t="str">
            <v>02</v>
          </cell>
          <cell r="G202" t="str">
            <v>DC</v>
          </cell>
          <cell r="H202">
            <v>3158</v>
          </cell>
          <cell r="I202" t="str">
            <v>フジノン佐野</v>
          </cell>
          <cell r="J202" t="str">
            <v>1</v>
          </cell>
          <cell r="P202">
            <v>1</v>
          </cell>
          <cell r="Q202" t="str">
            <v>上限値</v>
          </cell>
          <cell r="R202">
            <v>100</v>
          </cell>
          <cell r="S202">
            <v>428</v>
          </cell>
          <cell r="T202">
            <v>300</v>
          </cell>
          <cell r="U202">
            <v>357</v>
          </cell>
          <cell r="V202">
            <v>500</v>
          </cell>
          <cell r="W202">
            <v>285</v>
          </cell>
          <cell r="X202">
            <v>1000</v>
          </cell>
          <cell r="Y202">
            <v>225</v>
          </cell>
          <cell r="AD202" t="str">
            <v>ﾀﾞｲｷｬｽﾄ</v>
          </cell>
          <cell r="AE202">
            <v>2100000</v>
          </cell>
          <cell r="AF202" t="str">
            <v>ﾄﾘﾐﾝｸﾞ</v>
          </cell>
          <cell r="AG202">
            <v>200000</v>
          </cell>
        </row>
        <row r="203">
          <cell r="A203" t="str">
            <v>○KD02165-Y217</v>
          </cell>
          <cell r="B203" t="str">
            <v>○</v>
          </cell>
          <cell r="C203" t="str">
            <v>1:コストマスタ</v>
          </cell>
          <cell r="E203" t="str">
            <v>KD02165-Y217</v>
          </cell>
          <cell r="H203">
            <v>997</v>
          </cell>
          <cell r="I203" t="str">
            <v>伸栄発條</v>
          </cell>
          <cell r="J203" t="str">
            <v>1</v>
          </cell>
          <cell r="K203" t="str">
            <v>X</v>
          </cell>
          <cell r="L203">
            <v>500</v>
          </cell>
          <cell r="M203">
            <v>9999</v>
          </cell>
          <cell r="N203">
            <v>20000000</v>
          </cell>
          <cell r="O203">
            <v>58440</v>
          </cell>
          <cell r="P203">
            <v>1</v>
          </cell>
          <cell r="Q203" t="str">
            <v>下限値</v>
          </cell>
          <cell r="R203">
            <v>500</v>
          </cell>
          <cell r="S203">
            <v>53</v>
          </cell>
          <cell r="T203">
            <v>1000</v>
          </cell>
          <cell r="U203">
            <v>43</v>
          </cell>
          <cell r="AB203">
            <v>9999</v>
          </cell>
          <cell r="AC203">
            <v>0</v>
          </cell>
        </row>
        <row r="204">
          <cell r="A204" t="str">
            <v>KD02165-Y217</v>
          </cell>
          <cell r="C204" t="str">
            <v>2:業者別見積り</v>
          </cell>
          <cell r="D204" t="str">
            <v>0</v>
          </cell>
          <cell r="E204" t="str">
            <v>KD02165-Y217</v>
          </cell>
          <cell r="F204" t="str">
            <v>01</v>
          </cell>
          <cell r="G204" t="str">
            <v>SP</v>
          </cell>
          <cell r="H204">
            <v>3164</v>
          </cell>
          <cell r="I204" t="str">
            <v>明里スプリングＳＳ</v>
          </cell>
          <cell r="J204" t="str">
            <v>1</v>
          </cell>
          <cell r="P204">
            <v>1</v>
          </cell>
          <cell r="Q204" t="str">
            <v>上限値</v>
          </cell>
          <cell r="R204">
            <v>100</v>
          </cell>
          <cell r="S204">
            <v>83.3</v>
          </cell>
          <cell r="T204">
            <v>500</v>
          </cell>
          <cell r="U204">
            <v>69</v>
          </cell>
          <cell r="V204">
            <v>1000</v>
          </cell>
          <cell r="W204">
            <v>53</v>
          </cell>
          <cell r="X204">
            <v>5000</v>
          </cell>
          <cell r="Y204">
            <v>43</v>
          </cell>
        </row>
        <row r="205">
          <cell r="A205" t="str">
            <v>KD02165-Y217</v>
          </cell>
          <cell r="C205" t="str">
            <v>2:業者別見積り</v>
          </cell>
          <cell r="D205" t="str">
            <v>0</v>
          </cell>
          <cell r="E205" t="str">
            <v>KD02165-Y217</v>
          </cell>
          <cell r="F205" t="str">
            <v>01</v>
          </cell>
          <cell r="G205" t="str">
            <v>SP</v>
          </cell>
          <cell r="H205">
            <v>997</v>
          </cell>
          <cell r="I205" t="str">
            <v>伸栄発條</v>
          </cell>
          <cell r="J205" t="str">
            <v>0</v>
          </cell>
          <cell r="P205">
            <v>1</v>
          </cell>
          <cell r="Q205" t="str">
            <v>上限値</v>
          </cell>
          <cell r="R205">
            <v>99</v>
          </cell>
          <cell r="S205">
            <v>900</v>
          </cell>
          <cell r="T205">
            <v>499</v>
          </cell>
          <cell r="U205">
            <v>300</v>
          </cell>
          <cell r="V205">
            <v>999</v>
          </cell>
          <cell r="W205">
            <v>130</v>
          </cell>
          <cell r="X205">
            <v>4999</v>
          </cell>
          <cell r="Y205">
            <v>90</v>
          </cell>
        </row>
        <row r="206">
          <cell r="A206" t="str">
            <v>○KD02165-Y223</v>
          </cell>
          <cell r="B206" t="str">
            <v>○</v>
          </cell>
          <cell r="C206" t="str">
            <v>1:コストマスタ</v>
          </cell>
          <cell r="E206" t="str">
            <v>KD02165-Y223</v>
          </cell>
          <cell r="H206">
            <v>997</v>
          </cell>
          <cell r="I206" t="str">
            <v>伸栄発條</v>
          </cell>
          <cell r="J206" t="str">
            <v>1</v>
          </cell>
          <cell r="K206" t="str">
            <v>X</v>
          </cell>
          <cell r="L206">
            <v>300</v>
          </cell>
          <cell r="M206">
            <v>9999</v>
          </cell>
          <cell r="N206">
            <v>20000000</v>
          </cell>
          <cell r="O206">
            <v>58440</v>
          </cell>
          <cell r="P206">
            <v>1</v>
          </cell>
          <cell r="Q206" t="str">
            <v>下限値</v>
          </cell>
          <cell r="R206">
            <v>300</v>
          </cell>
          <cell r="S206">
            <v>60</v>
          </cell>
          <cell r="T206">
            <v>500</v>
          </cell>
          <cell r="U206">
            <v>50</v>
          </cell>
          <cell r="AB206">
            <v>9999</v>
          </cell>
          <cell r="AC206">
            <v>0</v>
          </cell>
        </row>
        <row r="207">
          <cell r="A207" t="str">
            <v>KD02165-Y223</v>
          </cell>
          <cell r="C207" t="str">
            <v>2:業者別見積り</v>
          </cell>
          <cell r="D207" t="str">
            <v>0</v>
          </cell>
          <cell r="E207" t="str">
            <v>KD02165-Y223</v>
          </cell>
          <cell r="F207" t="str">
            <v>03</v>
          </cell>
          <cell r="G207" t="str">
            <v>SP</v>
          </cell>
          <cell r="H207">
            <v>997</v>
          </cell>
          <cell r="I207" t="str">
            <v>伸栄発條</v>
          </cell>
          <cell r="J207" t="str">
            <v>1</v>
          </cell>
          <cell r="P207">
            <v>1</v>
          </cell>
          <cell r="Q207" t="str">
            <v>上限値</v>
          </cell>
          <cell r="R207">
            <v>100</v>
          </cell>
          <cell r="S207">
            <v>300</v>
          </cell>
          <cell r="T207">
            <v>300</v>
          </cell>
          <cell r="U207">
            <v>130</v>
          </cell>
          <cell r="V207">
            <v>500</v>
          </cell>
          <cell r="W207">
            <v>90</v>
          </cell>
          <cell r="X207">
            <v>1000</v>
          </cell>
          <cell r="Y207">
            <v>60</v>
          </cell>
        </row>
        <row r="208">
          <cell r="A208" t="str">
            <v>○KD02165-Y226</v>
          </cell>
          <cell r="B208" t="str">
            <v>○</v>
          </cell>
          <cell r="C208" t="str">
            <v>1:コストマスタ</v>
          </cell>
          <cell r="E208" t="str">
            <v>KD02165-Y226</v>
          </cell>
          <cell r="H208">
            <v>2407</v>
          </cell>
          <cell r="I208" t="str">
            <v>ＦＤＴＰ</v>
          </cell>
          <cell r="J208" t="str">
            <v>0</v>
          </cell>
          <cell r="K208" t="str">
            <v>X</v>
          </cell>
          <cell r="L208">
            <v>50</v>
          </cell>
          <cell r="M208">
            <v>9999</v>
          </cell>
          <cell r="N208">
            <v>39371</v>
          </cell>
          <cell r="O208">
            <v>58440</v>
          </cell>
          <cell r="P208">
            <v>1</v>
          </cell>
          <cell r="Q208" t="str">
            <v>下限値</v>
          </cell>
          <cell r="S208">
            <v>58.13</v>
          </cell>
          <cell r="AC208">
            <v>0</v>
          </cell>
        </row>
        <row r="209">
          <cell r="A209" t="str">
            <v>○KD02165-Y230</v>
          </cell>
          <cell r="B209" t="str">
            <v>○</v>
          </cell>
          <cell r="C209" t="str">
            <v>1:コストマスタ</v>
          </cell>
          <cell r="E209" t="str">
            <v>KD02165-Y230</v>
          </cell>
          <cell r="H209">
            <v>2407</v>
          </cell>
          <cell r="I209" t="str">
            <v>ＦＤＴＰ</v>
          </cell>
          <cell r="J209" t="str">
            <v>0</v>
          </cell>
          <cell r="K209" t="str">
            <v>X</v>
          </cell>
          <cell r="L209">
            <v>50</v>
          </cell>
          <cell r="M209">
            <v>9999</v>
          </cell>
          <cell r="N209">
            <v>39371</v>
          </cell>
          <cell r="O209">
            <v>58440</v>
          </cell>
          <cell r="P209">
            <v>1</v>
          </cell>
          <cell r="Q209" t="str">
            <v>下限値</v>
          </cell>
          <cell r="S209">
            <v>31.72</v>
          </cell>
          <cell r="AC209">
            <v>0</v>
          </cell>
        </row>
        <row r="210">
          <cell r="A210" t="str">
            <v>○KD02165-Y231</v>
          </cell>
          <cell r="B210" t="str">
            <v>○</v>
          </cell>
          <cell r="C210" t="str">
            <v>1:コストマスタ</v>
          </cell>
          <cell r="E210" t="str">
            <v>KD02165-Y231</v>
          </cell>
          <cell r="H210">
            <v>2407</v>
          </cell>
          <cell r="I210" t="str">
            <v>ＦＤＴＰ</v>
          </cell>
          <cell r="J210" t="str">
            <v>0</v>
          </cell>
          <cell r="K210" t="str">
            <v>X</v>
          </cell>
          <cell r="L210">
            <v>50</v>
          </cell>
          <cell r="M210">
            <v>9999</v>
          </cell>
          <cell r="N210">
            <v>39371</v>
          </cell>
          <cell r="O210">
            <v>58440</v>
          </cell>
          <cell r="P210">
            <v>1</v>
          </cell>
          <cell r="Q210" t="str">
            <v>下限値</v>
          </cell>
          <cell r="S210">
            <v>49.91</v>
          </cell>
          <cell r="AC210">
            <v>0</v>
          </cell>
        </row>
        <row r="211">
          <cell r="A211" t="str">
            <v>○KD02165-Y235</v>
          </cell>
          <cell r="B211" t="str">
            <v>○</v>
          </cell>
          <cell r="C211" t="str">
            <v>1:コストマスタ</v>
          </cell>
          <cell r="E211" t="str">
            <v>KD02165-Y235</v>
          </cell>
          <cell r="H211">
            <v>2407</v>
          </cell>
          <cell r="I211" t="str">
            <v>ＦＤＴＰ</v>
          </cell>
          <cell r="J211" t="str">
            <v>0</v>
          </cell>
          <cell r="K211" t="str">
            <v>X</v>
          </cell>
          <cell r="L211">
            <v>50</v>
          </cell>
          <cell r="M211">
            <v>9999</v>
          </cell>
          <cell r="N211">
            <v>39371</v>
          </cell>
          <cell r="O211">
            <v>58440</v>
          </cell>
          <cell r="P211">
            <v>1</v>
          </cell>
          <cell r="Q211" t="str">
            <v>下限値</v>
          </cell>
          <cell r="S211">
            <v>33.86</v>
          </cell>
          <cell r="AC211">
            <v>0</v>
          </cell>
        </row>
        <row r="212">
          <cell r="A212" t="str">
            <v>○KD02165-Y255</v>
          </cell>
          <cell r="B212" t="str">
            <v>○</v>
          </cell>
          <cell r="C212" t="str">
            <v>1:コストマスタ</v>
          </cell>
          <cell r="E212" t="str">
            <v>KD02165-Y255</v>
          </cell>
          <cell r="H212">
            <v>2407</v>
          </cell>
          <cell r="I212" t="str">
            <v>ＦＤＴＰ</v>
          </cell>
          <cell r="J212" t="str">
            <v>0</v>
          </cell>
          <cell r="K212" t="str">
            <v>X</v>
          </cell>
          <cell r="L212">
            <v>50</v>
          </cell>
          <cell r="M212">
            <v>9999</v>
          </cell>
          <cell r="N212">
            <v>39371</v>
          </cell>
          <cell r="O212">
            <v>58440</v>
          </cell>
          <cell r="P212">
            <v>1</v>
          </cell>
          <cell r="Q212" t="str">
            <v>下限値</v>
          </cell>
          <cell r="S212">
            <v>11.66</v>
          </cell>
          <cell r="AC212">
            <v>0</v>
          </cell>
        </row>
        <row r="213">
          <cell r="A213" t="str">
            <v>○KD02165-Y256</v>
          </cell>
          <cell r="B213" t="str">
            <v>○</v>
          </cell>
          <cell r="C213" t="str">
            <v>1:コストマスタ</v>
          </cell>
          <cell r="E213" t="str">
            <v>KD02165-Y256</v>
          </cell>
          <cell r="H213">
            <v>2407</v>
          </cell>
          <cell r="I213" t="str">
            <v>ＦＤＴＰ</v>
          </cell>
          <cell r="J213" t="str">
            <v>1</v>
          </cell>
          <cell r="K213" t="str">
            <v>X</v>
          </cell>
          <cell r="L213">
            <v>50</v>
          </cell>
          <cell r="M213">
            <v>9999</v>
          </cell>
          <cell r="N213">
            <v>39371</v>
          </cell>
          <cell r="O213">
            <v>58440</v>
          </cell>
          <cell r="P213">
            <v>1</v>
          </cell>
          <cell r="Q213" t="str">
            <v>下限値</v>
          </cell>
          <cell r="S213">
            <v>13.06</v>
          </cell>
          <cell r="AC213">
            <v>0</v>
          </cell>
        </row>
        <row r="214">
          <cell r="A214" t="str">
            <v>○KD02165-Y260</v>
          </cell>
          <cell r="B214" t="str">
            <v>○</v>
          </cell>
          <cell r="C214" t="str">
            <v>1:コストマスタ</v>
          </cell>
          <cell r="E214" t="str">
            <v>KD02165-Y260</v>
          </cell>
          <cell r="H214">
            <v>2407</v>
          </cell>
          <cell r="I214" t="str">
            <v>ＦＤＴＰ</v>
          </cell>
          <cell r="J214" t="str">
            <v>0</v>
          </cell>
          <cell r="K214" t="str">
            <v>X</v>
          </cell>
          <cell r="L214">
            <v>50</v>
          </cell>
          <cell r="M214">
            <v>9999</v>
          </cell>
          <cell r="N214">
            <v>39371</v>
          </cell>
          <cell r="O214">
            <v>58440</v>
          </cell>
          <cell r="P214">
            <v>1</v>
          </cell>
          <cell r="Q214" t="str">
            <v>下限値</v>
          </cell>
          <cell r="S214">
            <v>28.32</v>
          </cell>
          <cell r="AC214">
            <v>0</v>
          </cell>
        </row>
        <row r="215">
          <cell r="A215" t="str">
            <v>○KD02165-Y284</v>
          </cell>
          <cell r="B215" t="str">
            <v>○</v>
          </cell>
          <cell r="C215" t="str">
            <v>1:コストマスタ</v>
          </cell>
          <cell r="E215" t="str">
            <v>KD02165-Y284</v>
          </cell>
          <cell r="H215">
            <v>1434</v>
          </cell>
          <cell r="I215" t="str">
            <v>ファスコ</v>
          </cell>
          <cell r="J215" t="str">
            <v>1</v>
          </cell>
          <cell r="K215" t="str">
            <v>X</v>
          </cell>
          <cell r="L215">
            <v>300</v>
          </cell>
          <cell r="M215">
            <v>900</v>
          </cell>
          <cell r="N215">
            <v>39230</v>
          </cell>
          <cell r="O215">
            <v>58440</v>
          </cell>
          <cell r="P215">
            <v>1</v>
          </cell>
          <cell r="Q215" t="str">
            <v>下限値</v>
          </cell>
          <cell r="S215">
            <v>83</v>
          </cell>
          <cell r="AC215">
            <v>0</v>
          </cell>
        </row>
        <row r="216">
          <cell r="A216" t="str">
            <v>○KD02165-Y285</v>
          </cell>
          <cell r="B216" t="str">
            <v>○</v>
          </cell>
          <cell r="C216" t="str">
            <v>1:コストマスタ</v>
          </cell>
          <cell r="E216" t="str">
            <v>KD02165-Y285</v>
          </cell>
          <cell r="H216">
            <v>1434</v>
          </cell>
          <cell r="I216" t="str">
            <v>ファスコ</v>
          </cell>
          <cell r="J216" t="str">
            <v>1</v>
          </cell>
          <cell r="K216" t="str">
            <v>X</v>
          </cell>
          <cell r="L216">
            <v>100</v>
          </cell>
          <cell r="M216">
            <v>500</v>
          </cell>
          <cell r="N216">
            <v>39230</v>
          </cell>
          <cell r="O216">
            <v>58440</v>
          </cell>
          <cell r="P216">
            <v>1</v>
          </cell>
          <cell r="Q216" t="str">
            <v>下限値</v>
          </cell>
          <cell r="S216">
            <v>39</v>
          </cell>
          <cell r="AC216">
            <v>0</v>
          </cell>
        </row>
        <row r="217">
          <cell r="A217" t="str">
            <v>○KD02165-Y301</v>
          </cell>
          <cell r="B217" t="str">
            <v>○</v>
          </cell>
          <cell r="C217" t="str">
            <v>1:コストマスタ</v>
          </cell>
          <cell r="E217" t="str">
            <v>KD02165-Y301</v>
          </cell>
          <cell r="F217" t="str">
            <v>5</v>
          </cell>
          <cell r="H217">
            <v>1945</v>
          </cell>
          <cell r="I217" t="str">
            <v>佐藤製作所</v>
          </cell>
          <cell r="J217" t="str">
            <v>0</v>
          </cell>
          <cell r="K217" t="str">
            <v>X</v>
          </cell>
          <cell r="L217">
            <v>1</v>
          </cell>
          <cell r="M217">
            <v>1000</v>
          </cell>
          <cell r="N217">
            <v>20000000</v>
          </cell>
          <cell r="O217">
            <v>58440</v>
          </cell>
          <cell r="P217">
            <v>1</v>
          </cell>
          <cell r="Q217" t="str">
            <v>下限値</v>
          </cell>
          <cell r="R217">
            <v>1</v>
          </cell>
          <cell r="S217">
            <v>1195</v>
          </cell>
          <cell r="T217">
            <v>101</v>
          </cell>
          <cell r="U217">
            <v>1185</v>
          </cell>
          <cell r="V217">
            <v>301</v>
          </cell>
          <cell r="W217">
            <v>1140</v>
          </cell>
          <cell r="X217">
            <v>501</v>
          </cell>
          <cell r="Y217">
            <v>1080</v>
          </cell>
          <cell r="AB217">
            <v>1000</v>
          </cell>
          <cell r="AC217">
            <v>0</v>
          </cell>
        </row>
        <row r="218">
          <cell r="A218" t="str">
            <v>○KD02165-Y303</v>
          </cell>
          <cell r="B218" t="str">
            <v>○</v>
          </cell>
          <cell r="C218" t="str">
            <v>1:コストマスタ</v>
          </cell>
          <cell r="E218" t="str">
            <v>KD02165-Y303</v>
          </cell>
          <cell r="F218" t="str">
            <v>4</v>
          </cell>
          <cell r="H218">
            <v>1945</v>
          </cell>
          <cell r="I218" t="str">
            <v>佐藤製作所</v>
          </cell>
          <cell r="J218" t="str">
            <v>0</v>
          </cell>
          <cell r="K218" t="str">
            <v>X</v>
          </cell>
          <cell r="L218">
            <v>1</v>
          </cell>
          <cell r="M218">
            <v>1000</v>
          </cell>
          <cell r="N218">
            <v>20000000</v>
          </cell>
          <cell r="O218">
            <v>58440</v>
          </cell>
          <cell r="P218">
            <v>1</v>
          </cell>
          <cell r="Q218" t="str">
            <v>下限値</v>
          </cell>
          <cell r="R218">
            <v>1</v>
          </cell>
          <cell r="S218">
            <v>571</v>
          </cell>
          <cell r="T218">
            <v>101</v>
          </cell>
          <cell r="U218">
            <v>565</v>
          </cell>
          <cell r="V218">
            <v>301</v>
          </cell>
          <cell r="W218">
            <v>558</v>
          </cell>
          <cell r="X218">
            <v>501</v>
          </cell>
          <cell r="Y218">
            <v>551</v>
          </cell>
          <cell r="AB218">
            <v>1000</v>
          </cell>
          <cell r="AC218">
            <v>0</v>
          </cell>
        </row>
        <row r="219">
          <cell r="A219" t="str">
            <v>○KD02165-Y305</v>
          </cell>
          <cell r="B219" t="str">
            <v>○</v>
          </cell>
          <cell r="C219" t="str">
            <v>1:コストマスタ</v>
          </cell>
          <cell r="E219" t="str">
            <v>KD02165-Y305</v>
          </cell>
          <cell r="F219" t="str">
            <v>2</v>
          </cell>
          <cell r="H219">
            <v>1945</v>
          </cell>
          <cell r="I219" t="str">
            <v>佐藤製作所</v>
          </cell>
          <cell r="J219" t="str">
            <v>0</v>
          </cell>
          <cell r="K219" t="str">
            <v>X</v>
          </cell>
          <cell r="L219">
            <v>1</v>
          </cell>
          <cell r="M219">
            <v>1000</v>
          </cell>
          <cell r="N219">
            <v>20000000</v>
          </cell>
          <cell r="O219">
            <v>58440</v>
          </cell>
          <cell r="P219">
            <v>1</v>
          </cell>
          <cell r="Q219" t="str">
            <v>下限値</v>
          </cell>
          <cell r="R219">
            <v>1</v>
          </cell>
          <cell r="S219">
            <v>552</v>
          </cell>
          <cell r="T219">
            <v>101</v>
          </cell>
          <cell r="U219">
            <v>540</v>
          </cell>
          <cell r="V219">
            <v>301</v>
          </cell>
          <cell r="W219">
            <v>534</v>
          </cell>
          <cell r="X219">
            <v>501</v>
          </cell>
          <cell r="Y219">
            <v>528</v>
          </cell>
          <cell r="AB219">
            <v>1000</v>
          </cell>
          <cell r="AC219">
            <v>0</v>
          </cell>
        </row>
        <row r="220">
          <cell r="A220" t="str">
            <v>○KD02165-Y307</v>
          </cell>
          <cell r="B220" t="str">
            <v>○</v>
          </cell>
          <cell r="C220" t="str">
            <v>1:コストマスタ</v>
          </cell>
          <cell r="E220" t="str">
            <v>KD02165-Y307</v>
          </cell>
          <cell r="F220" t="str">
            <v>2</v>
          </cell>
          <cell r="H220">
            <v>1945</v>
          </cell>
          <cell r="I220" t="str">
            <v>佐藤製作所</v>
          </cell>
          <cell r="J220" t="str">
            <v>0</v>
          </cell>
          <cell r="K220" t="str">
            <v>X</v>
          </cell>
          <cell r="L220">
            <v>1</v>
          </cell>
          <cell r="M220">
            <v>1000</v>
          </cell>
          <cell r="N220">
            <v>20000000</v>
          </cell>
          <cell r="O220">
            <v>58440</v>
          </cell>
          <cell r="P220">
            <v>1</v>
          </cell>
          <cell r="Q220" t="str">
            <v>下限値</v>
          </cell>
          <cell r="R220">
            <v>1</v>
          </cell>
          <cell r="S220">
            <v>289</v>
          </cell>
          <cell r="T220">
            <v>101</v>
          </cell>
          <cell r="U220">
            <v>281</v>
          </cell>
          <cell r="V220">
            <v>301</v>
          </cell>
          <cell r="W220">
            <v>278</v>
          </cell>
          <cell r="X220">
            <v>501</v>
          </cell>
          <cell r="Y220">
            <v>275</v>
          </cell>
          <cell r="AB220">
            <v>1000</v>
          </cell>
          <cell r="AC220">
            <v>0</v>
          </cell>
        </row>
        <row r="221">
          <cell r="A221" t="str">
            <v>○KD02166-E011</v>
          </cell>
          <cell r="B221" t="str">
            <v>○</v>
          </cell>
          <cell r="C221" t="str">
            <v>1:コストマスタ</v>
          </cell>
          <cell r="E221" t="str">
            <v>KD02166-E011</v>
          </cell>
          <cell r="H221">
            <v>2407</v>
          </cell>
          <cell r="I221" t="str">
            <v>ＦＤＴＰ</v>
          </cell>
          <cell r="J221" t="str">
            <v>0</v>
          </cell>
          <cell r="K221" t="str">
            <v>X</v>
          </cell>
          <cell r="L221">
            <v>50</v>
          </cell>
          <cell r="M221">
            <v>9999</v>
          </cell>
          <cell r="N221">
            <v>39371</v>
          </cell>
          <cell r="O221">
            <v>58440</v>
          </cell>
          <cell r="P221">
            <v>1</v>
          </cell>
          <cell r="Q221" t="str">
            <v>下限値</v>
          </cell>
          <cell r="S221">
            <v>619.26</v>
          </cell>
          <cell r="AC221">
            <v>0</v>
          </cell>
        </row>
        <row r="222">
          <cell r="A222" t="str">
            <v>○KD02166-E015</v>
          </cell>
          <cell r="B222" t="str">
            <v>○</v>
          </cell>
          <cell r="C222" t="str">
            <v>1:コストマスタ</v>
          </cell>
          <cell r="E222" t="str">
            <v>KD02166-E015</v>
          </cell>
          <cell r="H222">
            <v>2407</v>
          </cell>
          <cell r="I222" t="str">
            <v>ＦＤＴＰ</v>
          </cell>
          <cell r="J222" t="str">
            <v>1</v>
          </cell>
          <cell r="K222" t="str">
            <v>X</v>
          </cell>
          <cell r="L222">
            <v>50</v>
          </cell>
          <cell r="M222">
            <v>9999</v>
          </cell>
          <cell r="N222">
            <v>39371</v>
          </cell>
          <cell r="O222">
            <v>58440</v>
          </cell>
          <cell r="P222">
            <v>1</v>
          </cell>
          <cell r="Q222" t="str">
            <v>下限値</v>
          </cell>
          <cell r="S222">
            <v>722.53</v>
          </cell>
          <cell r="AC222">
            <v>0</v>
          </cell>
        </row>
        <row r="223">
          <cell r="A223" t="str">
            <v>○KD02166-E030</v>
          </cell>
          <cell r="B223" t="str">
            <v>○</v>
          </cell>
          <cell r="C223" t="str">
            <v>1:コストマスタ</v>
          </cell>
          <cell r="E223" t="str">
            <v>KD02166-E030</v>
          </cell>
          <cell r="H223">
            <v>2407</v>
          </cell>
          <cell r="I223" t="str">
            <v>ＦＤＴＰ</v>
          </cell>
          <cell r="J223" t="str">
            <v>1</v>
          </cell>
          <cell r="K223" t="str">
            <v>X</v>
          </cell>
          <cell r="L223">
            <v>50</v>
          </cell>
          <cell r="M223">
            <v>9999</v>
          </cell>
          <cell r="N223">
            <v>39371</v>
          </cell>
          <cell r="O223">
            <v>58440</v>
          </cell>
          <cell r="P223">
            <v>1</v>
          </cell>
          <cell r="Q223" t="str">
            <v>下限値</v>
          </cell>
          <cell r="S223">
            <v>374.3</v>
          </cell>
          <cell r="AC223">
            <v>0</v>
          </cell>
        </row>
        <row r="224">
          <cell r="A224" t="str">
            <v>○KD02166-E040</v>
          </cell>
          <cell r="B224" t="str">
            <v>○</v>
          </cell>
          <cell r="C224" t="str">
            <v>1:コストマスタ</v>
          </cell>
          <cell r="E224" t="str">
            <v>KD02166-E040</v>
          </cell>
          <cell r="H224">
            <v>2407</v>
          </cell>
          <cell r="I224" t="str">
            <v>ＦＤＴＰ</v>
          </cell>
          <cell r="J224" t="str">
            <v>1</v>
          </cell>
          <cell r="K224" t="str">
            <v>X</v>
          </cell>
          <cell r="L224">
            <v>50</v>
          </cell>
          <cell r="M224">
            <v>9999</v>
          </cell>
          <cell r="N224">
            <v>39371</v>
          </cell>
          <cell r="O224">
            <v>58440</v>
          </cell>
          <cell r="P224">
            <v>1</v>
          </cell>
          <cell r="Q224" t="str">
            <v>下限値</v>
          </cell>
          <cell r="S224">
            <v>385.31</v>
          </cell>
          <cell r="AC224">
            <v>0</v>
          </cell>
        </row>
        <row r="225">
          <cell r="A225" t="str">
            <v>KD02166-E040</v>
          </cell>
          <cell r="C225" t="str">
            <v>1:コストマスタ</v>
          </cell>
          <cell r="E225" t="str">
            <v>KD02166-E040</v>
          </cell>
          <cell r="H225">
            <v>2133</v>
          </cell>
          <cell r="I225" t="str">
            <v>カイシン工業</v>
          </cell>
          <cell r="J225" t="str">
            <v>0</v>
          </cell>
          <cell r="K225" t="str">
            <v>M</v>
          </cell>
          <cell r="L225">
            <v>1</v>
          </cell>
          <cell r="M225">
            <v>199</v>
          </cell>
          <cell r="N225">
            <v>20000000</v>
          </cell>
          <cell r="O225">
            <v>58440</v>
          </cell>
          <cell r="P225">
            <v>1</v>
          </cell>
          <cell r="Q225" t="str">
            <v>下限値</v>
          </cell>
          <cell r="S225">
            <v>2252</v>
          </cell>
          <cell r="AC225">
            <v>0</v>
          </cell>
        </row>
        <row r="226">
          <cell r="A226" t="str">
            <v>KD02166-E040</v>
          </cell>
          <cell r="C226" t="str">
            <v>1:コストマスタ</v>
          </cell>
          <cell r="E226" t="str">
            <v>KD02166-E040</v>
          </cell>
          <cell r="H226">
            <v>2133</v>
          </cell>
          <cell r="I226" t="str">
            <v>カイシン工業</v>
          </cell>
          <cell r="J226" t="str">
            <v>0</v>
          </cell>
          <cell r="K226" t="str">
            <v>X</v>
          </cell>
          <cell r="L226">
            <v>1</v>
          </cell>
          <cell r="M226">
            <v>399</v>
          </cell>
          <cell r="N226">
            <v>20000000</v>
          </cell>
          <cell r="O226">
            <v>58440</v>
          </cell>
          <cell r="P226">
            <v>1</v>
          </cell>
          <cell r="Q226" t="str">
            <v>下限値</v>
          </cell>
          <cell r="R226">
            <v>1</v>
          </cell>
          <cell r="S226">
            <v>543</v>
          </cell>
          <cell r="T226">
            <v>50</v>
          </cell>
          <cell r="U226">
            <v>420</v>
          </cell>
          <cell r="V226">
            <v>100</v>
          </cell>
          <cell r="W226">
            <v>300</v>
          </cell>
          <cell r="AB226">
            <v>399</v>
          </cell>
          <cell r="AC226">
            <v>0</v>
          </cell>
        </row>
        <row r="227">
          <cell r="A227" t="str">
            <v>○KD02166-E047</v>
          </cell>
          <cell r="B227" t="str">
            <v>○</v>
          </cell>
          <cell r="C227" t="str">
            <v>1:コストマスタ</v>
          </cell>
          <cell r="E227" t="str">
            <v>KD02166-E047</v>
          </cell>
          <cell r="H227">
            <v>2407</v>
          </cell>
          <cell r="I227" t="str">
            <v>ＦＤＴＰ</v>
          </cell>
          <cell r="J227" t="str">
            <v>1</v>
          </cell>
          <cell r="K227" t="str">
            <v>X</v>
          </cell>
          <cell r="L227">
            <v>50</v>
          </cell>
          <cell r="M227">
            <v>9999</v>
          </cell>
          <cell r="N227">
            <v>39371</v>
          </cell>
          <cell r="O227">
            <v>58440</v>
          </cell>
          <cell r="P227">
            <v>1</v>
          </cell>
          <cell r="Q227" t="str">
            <v>下限値</v>
          </cell>
          <cell r="S227">
            <v>237.36</v>
          </cell>
          <cell r="AC227">
            <v>0</v>
          </cell>
        </row>
        <row r="228">
          <cell r="A228" t="str">
            <v>○KD02166-E124</v>
          </cell>
          <cell r="B228" t="str">
            <v>○</v>
          </cell>
          <cell r="C228" t="str">
            <v>1:コストマスタ</v>
          </cell>
          <cell r="E228" t="str">
            <v>KD02166-E124</v>
          </cell>
          <cell r="H228">
            <v>2407</v>
          </cell>
          <cell r="I228" t="str">
            <v>ＦＤＴＰ</v>
          </cell>
          <cell r="J228" t="str">
            <v>1</v>
          </cell>
          <cell r="K228" t="str">
            <v>X</v>
          </cell>
          <cell r="L228">
            <v>50</v>
          </cell>
          <cell r="M228">
            <v>9999</v>
          </cell>
          <cell r="N228">
            <v>39371</v>
          </cell>
          <cell r="O228">
            <v>58440</v>
          </cell>
          <cell r="P228">
            <v>1</v>
          </cell>
          <cell r="Q228" t="str">
            <v>下限値</v>
          </cell>
          <cell r="S228">
            <v>189.54</v>
          </cell>
          <cell r="AC228">
            <v>0</v>
          </cell>
        </row>
        <row r="229">
          <cell r="A229" t="str">
            <v>KD02166-E124</v>
          </cell>
          <cell r="C229" t="str">
            <v>1:コストマスタ</v>
          </cell>
          <cell r="E229" t="str">
            <v>KD02166-E124</v>
          </cell>
          <cell r="H229">
            <v>2133</v>
          </cell>
          <cell r="I229" t="str">
            <v>カイシン工業</v>
          </cell>
          <cell r="J229" t="str">
            <v>0</v>
          </cell>
          <cell r="K229" t="str">
            <v>X</v>
          </cell>
          <cell r="L229">
            <v>1</v>
          </cell>
          <cell r="M229">
            <v>399</v>
          </cell>
          <cell r="N229">
            <v>20000000</v>
          </cell>
          <cell r="O229">
            <v>58440</v>
          </cell>
          <cell r="P229">
            <v>1</v>
          </cell>
          <cell r="Q229" t="str">
            <v>下限値</v>
          </cell>
          <cell r="R229">
            <v>1</v>
          </cell>
          <cell r="S229">
            <v>597</v>
          </cell>
          <cell r="T229">
            <v>50</v>
          </cell>
          <cell r="U229">
            <v>495</v>
          </cell>
          <cell r="V229">
            <v>100</v>
          </cell>
          <cell r="W229">
            <v>400</v>
          </cell>
          <cell r="AB229">
            <v>399</v>
          </cell>
          <cell r="AC229">
            <v>0</v>
          </cell>
        </row>
        <row r="230">
          <cell r="A230" t="str">
            <v>○KD02166-E125</v>
          </cell>
          <cell r="B230" t="str">
            <v>○</v>
          </cell>
          <cell r="C230" t="str">
            <v>1:コストマスタ</v>
          </cell>
          <cell r="E230" t="str">
            <v>KD02166-E125</v>
          </cell>
          <cell r="H230">
            <v>2407</v>
          </cell>
          <cell r="I230" t="str">
            <v>ＦＤＴＰ</v>
          </cell>
          <cell r="J230" t="str">
            <v>1</v>
          </cell>
          <cell r="K230" t="str">
            <v>X</v>
          </cell>
          <cell r="L230">
            <v>50</v>
          </cell>
          <cell r="M230">
            <v>9999</v>
          </cell>
          <cell r="N230">
            <v>39371</v>
          </cell>
          <cell r="O230">
            <v>58440</v>
          </cell>
          <cell r="P230">
            <v>1</v>
          </cell>
          <cell r="Q230" t="str">
            <v>下限値</v>
          </cell>
          <cell r="S230">
            <v>207.18</v>
          </cell>
          <cell r="AC230">
            <v>0</v>
          </cell>
        </row>
        <row r="231">
          <cell r="A231" t="str">
            <v>KD02166-E125</v>
          </cell>
          <cell r="C231" t="str">
            <v>1:コストマスタ</v>
          </cell>
          <cell r="E231" t="str">
            <v>KD02166-E125</v>
          </cell>
          <cell r="H231">
            <v>2133</v>
          </cell>
          <cell r="I231" t="str">
            <v>カイシン工業</v>
          </cell>
          <cell r="J231" t="str">
            <v>0</v>
          </cell>
          <cell r="K231" t="str">
            <v>X</v>
          </cell>
          <cell r="L231">
            <v>1</v>
          </cell>
          <cell r="M231">
            <v>399</v>
          </cell>
          <cell r="N231">
            <v>20000000</v>
          </cell>
          <cell r="O231">
            <v>58440</v>
          </cell>
          <cell r="P231">
            <v>1</v>
          </cell>
          <cell r="Q231" t="str">
            <v>下限値</v>
          </cell>
          <cell r="R231">
            <v>1</v>
          </cell>
          <cell r="S231">
            <v>597</v>
          </cell>
          <cell r="T231">
            <v>50</v>
          </cell>
          <cell r="U231">
            <v>495</v>
          </cell>
          <cell r="V231">
            <v>100</v>
          </cell>
          <cell r="W231">
            <v>400</v>
          </cell>
          <cell r="AB231">
            <v>399</v>
          </cell>
          <cell r="AC231">
            <v>0</v>
          </cell>
        </row>
        <row r="232">
          <cell r="A232" t="str">
            <v>○KD02166-E134</v>
          </cell>
          <cell r="B232" t="str">
            <v>○</v>
          </cell>
          <cell r="C232" t="str">
            <v>1:コストマスタ</v>
          </cell>
          <cell r="E232" t="str">
            <v>KD02166-E134</v>
          </cell>
          <cell r="H232">
            <v>470</v>
          </cell>
          <cell r="I232" t="str">
            <v>東和製作所</v>
          </cell>
          <cell r="J232" t="str">
            <v>1</v>
          </cell>
          <cell r="K232" t="str">
            <v>X</v>
          </cell>
          <cell r="L232">
            <v>500</v>
          </cell>
          <cell r="M232">
            <v>5000</v>
          </cell>
          <cell r="N232">
            <v>38827</v>
          </cell>
          <cell r="O232">
            <v>58440</v>
          </cell>
          <cell r="P232">
            <v>1</v>
          </cell>
          <cell r="Q232" t="str">
            <v>下限値</v>
          </cell>
          <cell r="R232">
            <v>500</v>
          </cell>
          <cell r="S232">
            <v>195</v>
          </cell>
          <cell r="T232">
            <v>1000</v>
          </cell>
          <cell r="U232">
            <v>165</v>
          </cell>
          <cell r="AB232">
            <v>5000</v>
          </cell>
          <cell r="AC232">
            <v>0</v>
          </cell>
        </row>
        <row r="233">
          <cell r="A233" t="str">
            <v>○KD02166-E150</v>
          </cell>
          <cell r="B233" t="str">
            <v>○</v>
          </cell>
          <cell r="C233" t="str">
            <v>1:コストマスタ</v>
          </cell>
          <cell r="E233" t="str">
            <v>KD02166-E150</v>
          </cell>
          <cell r="H233">
            <v>1543</v>
          </cell>
          <cell r="I233" t="str">
            <v>伊鈴製作所</v>
          </cell>
          <cell r="J233" t="str">
            <v>1</v>
          </cell>
          <cell r="K233" t="str">
            <v>M</v>
          </cell>
          <cell r="L233">
            <v>1</v>
          </cell>
          <cell r="M233">
            <v>499</v>
          </cell>
          <cell r="N233">
            <v>20000000</v>
          </cell>
          <cell r="O233">
            <v>58440</v>
          </cell>
          <cell r="P233">
            <v>1</v>
          </cell>
          <cell r="Q233" t="str">
            <v>下限値</v>
          </cell>
          <cell r="R233">
            <v>1</v>
          </cell>
          <cell r="S233">
            <v>356</v>
          </cell>
          <cell r="T233">
            <v>100</v>
          </cell>
          <cell r="U233">
            <v>259</v>
          </cell>
          <cell r="V233">
            <v>300</v>
          </cell>
          <cell r="W233">
            <v>231</v>
          </cell>
          <cell r="AB233">
            <v>499</v>
          </cell>
          <cell r="AC233">
            <v>0</v>
          </cell>
        </row>
        <row r="234">
          <cell r="A234" t="str">
            <v>KD02166-E150</v>
          </cell>
          <cell r="C234" t="str">
            <v>1:コストマスタ</v>
          </cell>
          <cell r="E234" t="str">
            <v>KD02166-E150</v>
          </cell>
          <cell r="H234">
            <v>2407</v>
          </cell>
          <cell r="I234" t="str">
            <v>ＦＤＴＰ</v>
          </cell>
          <cell r="J234" t="str">
            <v>1</v>
          </cell>
          <cell r="K234" t="str">
            <v>X</v>
          </cell>
          <cell r="L234">
            <v>50</v>
          </cell>
          <cell r="M234">
            <v>9999</v>
          </cell>
          <cell r="N234">
            <v>39371</v>
          </cell>
          <cell r="O234">
            <v>58440</v>
          </cell>
          <cell r="P234">
            <v>1</v>
          </cell>
          <cell r="Q234" t="str">
            <v>下限値</v>
          </cell>
          <cell r="S234">
            <v>642.11</v>
          </cell>
          <cell r="AC234">
            <v>0</v>
          </cell>
        </row>
        <row r="235">
          <cell r="A235" t="str">
            <v>○KD02166-E155</v>
          </cell>
          <cell r="B235" t="str">
            <v>○</v>
          </cell>
          <cell r="C235" t="str">
            <v>1:コストマスタ</v>
          </cell>
          <cell r="E235" t="str">
            <v>KD02166-E155</v>
          </cell>
          <cell r="H235">
            <v>2039</v>
          </cell>
          <cell r="I235" t="str">
            <v>熊谷</v>
          </cell>
          <cell r="J235" t="str">
            <v>0</v>
          </cell>
          <cell r="K235" t="str">
            <v>M</v>
          </cell>
          <cell r="L235">
            <v>1</v>
          </cell>
          <cell r="M235">
            <v>1000</v>
          </cell>
          <cell r="N235">
            <v>20000000</v>
          </cell>
          <cell r="O235">
            <v>58440</v>
          </cell>
          <cell r="P235">
            <v>1</v>
          </cell>
          <cell r="Q235" t="str">
            <v>下限値</v>
          </cell>
          <cell r="R235">
            <v>1</v>
          </cell>
          <cell r="S235">
            <v>408</v>
          </cell>
          <cell r="T235">
            <v>101</v>
          </cell>
          <cell r="U235">
            <v>344</v>
          </cell>
          <cell r="V235">
            <v>301</v>
          </cell>
          <cell r="W235">
            <v>336</v>
          </cell>
          <cell r="X235">
            <v>501</v>
          </cell>
          <cell r="Y235">
            <v>333</v>
          </cell>
          <cell r="AB235">
            <v>1000</v>
          </cell>
          <cell r="AC235">
            <v>0</v>
          </cell>
        </row>
        <row r="236">
          <cell r="A236" t="str">
            <v>○KD02166-E158</v>
          </cell>
          <cell r="B236" t="str">
            <v>○</v>
          </cell>
          <cell r="C236" t="str">
            <v>1:コストマスタ</v>
          </cell>
          <cell r="E236" t="str">
            <v>KD02166-E158</v>
          </cell>
          <cell r="H236">
            <v>2039</v>
          </cell>
          <cell r="I236" t="str">
            <v>熊谷</v>
          </cell>
          <cell r="J236" t="str">
            <v>0</v>
          </cell>
          <cell r="K236" t="str">
            <v>M</v>
          </cell>
          <cell r="L236">
            <v>1</v>
          </cell>
          <cell r="M236">
            <v>1000</v>
          </cell>
          <cell r="N236">
            <v>20000000</v>
          </cell>
          <cell r="O236">
            <v>58440</v>
          </cell>
          <cell r="P236">
            <v>1</v>
          </cell>
          <cell r="Q236" t="str">
            <v>下限値</v>
          </cell>
          <cell r="R236">
            <v>1</v>
          </cell>
          <cell r="S236">
            <v>466</v>
          </cell>
          <cell r="T236">
            <v>101</v>
          </cell>
          <cell r="U236">
            <v>402</v>
          </cell>
          <cell r="V236">
            <v>301</v>
          </cell>
          <cell r="W236">
            <v>390</v>
          </cell>
          <cell r="X236">
            <v>501</v>
          </cell>
          <cell r="Y236">
            <v>386</v>
          </cell>
          <cell r="AB236">
            <v>1000</v>
          </cell>
          <cell r="AC236">
            <v>0</v>
          </cell>
        </row>
        <row r="237">
          <cell r="A237" t="str">
            <v>○KD02166-E161</v>
          </cell>
          <cell r="B237" t="str">
            <v>○</v>
          </cell>
          <cell r="C237" t="str">
            <v>1:コストマスタ</v>
          </cell>
          <cell r="E237" t="str">
            <v>KD02166-E161</v>
          </cell>
          <cell r="H237">
            <v>2407</v>
          </cell>
          <cell r="I237" t="str">
            <v>ＦＤＴＰ</v>
          </cell>
          <cell r="J237" t="str">
            <v>1</v>
          </cell>
          <cell r="K237" t="str">
            <v>X</v>
          </cell>
          <cell r="L237">
            <v>50</v>
          </cell>
          <cell r="M237">
            <v>9999</v>
          </cell>
          <cell r="N237">
            <v>39434</v>
          </cell>
          <cell r="O237">
            <v>58440</v>
          </cell>
          <cell r="P237">
            <v>1</v>
          </cell>
          <cell r="Q237" t="str">
            <v>下限値</v>
          </cell>
          <cell r="S237">
            <v>32.51</v>
          </cell>
          <cell r="AC237">
            <v>0</v>
          </cell>
        </row>
        <row r="238">
          <cell r="A238" t="str">
            <v>○KD02166-E175</v>
          </cell>
          <cell r="B238" t="str">
            <v>○</v>
          </cell>
          <cell r="C238" t="str">
            <v>1:コストマスタ</v>
          </cell>
          <cell r="E238" t="str">
            <v>KD02166-E175</v>
          </cell>
          <cell r="H238">
            <v>2407</v>
          </cell>
          <cell r="I238" t="str">
            <v>ＦＤＴＰ</v>
          </cell>
          <cell r="J238" t="str">
            <v>1</v>
          </cell>
          <cell r="K238" t="str">
            <v>X</v>
          </cell>
          <cell r="L238">
            <v>50</v>
          </cell>
          <cell r="M238">
            <v>9999</v>
          </cell>
          <cell r="N238">
            <v>39371</v>
          </cell>
          <cell r="O238">
            <v>58440</v>
          </cell>
          <cell r="P238">
            <v>1</v>
          </cell>
          <cell r="Q238" t="str">
            <v>下限値</v>
          </cell>
          <cell r="S238">
            <v>327.14999999999998</v>
          </cell>
          <cell r="AC238">
            <v>0</v>
          </cell>
        </row>
        <row r="239">
          <cell r="A239" t="str">
            <v>KD02166-E175</v>
          </cell>
          <cell r="C239" t="str">
            <v>1:コストマスタ</v>
          </cell>
          <cell r="E239" t="str">
            <v>KD02166-E175</v>
          </cell>
          <cell r="H239">
            <v>2039</v>
          </cell>
          <cell r="I239" t="str">
            <v>熊谷</v>
          </cell>
          <cell r="J239" t="str">
            <v>0</v>
          </cell>
          <cell r="K239" t="str">
            <v>M</v>
          </cell>
          <cell r="L239">
            <v>1</v>
          </cell>
          <cell r="M239">
            <v>999</v>
          </cell>
          <cell r="N239">
            <v>20000000</v>
          </cell>
          <cell r="O239">
            <v>58440</v>
          </cell>
          <cell r="P239">
            <v>1</v>
          </cell>
          <cell r="Q239" t="str">
            <v>下限値</v>
          </cell>
          <cell r="R239">
            <v>1</v>
          </cell>
          <cell r="S239">
            <v>830</v>
          </cell>
          <cell r="T239">
            <v>101</v>
          </cell>
          <cell r="U239">
            <v>660</v>
          </cell>
          <cell r="V239">
            <v>301</v>
          </cell>
          <cell r="W239">
            <v>615</v>
          </cell>
          <cell r="X239">
            <v>501</v>
          </cell>
          <cell r="Y239">
            <v>590</v>
          </cell>
          <cell r="AB239">
            <v>999</v>
          </cell>
          <cell r="AC239">
            <v>0</v>
          </cell>
        </row>
        <row r="240">
          <cell r="A240" t="str">
            <v>KD02166-E175</v>
          </cell>
          <cell r="C240" t="str">
            <v>1:コストマスタ</v>
          </cell>
          <cell r="E240" t="str">
            <v>KD02166-E175</v>
          </cell>
          <cell r="H240">
            <v>2039</v>
          </cell>
          <cell r="I240" t="str">
            <v>熊谷</v>
          </cell>
          <cell r="J240" t="str">
            <v>0</v>
          </cell>
          <cell r="K240" t="str">
            <v>X</v>
          </cell>
          <cell r="L240">
            <v>0</v>
          </cell>
          <cell r="M240">
            <v>0</v>
          </cell>
          <cell r="N240">
            <v>38786</v>
          </cell>
          <cell r="O240">
            <v>58440</v>
          </cell>
          <cell r="P240">
            <v>1</v>
          </cell>
          <cell r="Q240" t="str">
            <v>下限値</v>
          </cell>
          <cell r="S240">
            <v>830</v>
          </cell>
          <cell r="AC240">
            <v>0</v>
          </cell>
        </row>
        <row r="241">
          <cell r="A241" t="str">
            <v>○KD02166-E183</v>
          </cell>
          <cell r="B241" t="str">
            <v>○</v>
          </cell>
          <cell r="C241" t="str">
            <v>1:コストマスタ</v>
          </cell>
          <cell r="E241" t="str">
            <v>KD02166-E183</v>
          </cell>
          <cell r="H241">
            <v>2407</v>
          </cell>
          <cell r="I241" t="str">
            <v>ＦＤＴＰ</v>
          </cell>
          <cell r="J241" t="str">
            <v>1</v>
          </cell>
          <cell r="K241" t="str">
            <v>X</v>
          </cell>
          <cell r="L241">
            <v>50</v>
          </cell>
          <cell r="M241">
            <v>9999</v>
          </cell>
          <cell r="N241">
            <v>39371</v>
          </cell>
          <cell r="O241">
            <v>58440</v>
          </cell>
          <cell r="P241">
            <v>1</v>
          </cell>
          <cell r="Q241" t="str">
            <v>下限値</v>
          </cell>
          <cell r="S241">
            <v>65.19</v>
          </cell>
          <cell r="AC241">
            <v>0</v>
          </cell>
        </row>
        <row r="242">
          <cell r="A242" t="str">
            <v>○KD02166-E190</v>
          </cell>
          <cell r="B242" t="str">
            <v>○</v>
          </cell>
          <cell r="C242" t="str">
            <v>1:コストマスタ</v>
          </cell>
          <cell r="E242" t="str">
            <v>KD02166-E190</v>
          </cell>
          <cell r="H242">
            <v>2407</v>
          </cell>
          <cell r="I242" t="str">
            <v>ＦＤＴＰ</v>
          </cell>
          <cell r="J242" t="str">
            <v>1</v>
          </cell>
          <cell r="K242" t="str">
            <v>X</v>
          </cell>
          <cell r="L242">
            <v>50</v>
          </cell>
          <cell r="M242">
            <v>9999</v>
          </cell>
          <cell r="N242">
            <v>39380</v>
          </cell>
          <cell r="O242">
            <v>58440</v>
          </cell>
          <cell r="P242">
            <v>1</v>
          </cell>
          <cell r="Q242" t="str">
            <v>下限値</v>
          </cell>
          <cell r="S242">
            <v>209.3</v>
          </cell>
          <cell r="AC242">
            <v>0</v>
          </cell>
        </row>
        <row r="243">
          <cell r="A243" t="str">
            <v>○KD02166-E201</v>
          </cell>
          <cell r="B243" t="str">
            <v>○</v>
          </cell>
          <cell r="C243" t="str">
            <v>1:コストマスタ</v>
          </cell>
          <cell r="E243" t="str">
            <v>KD02166-E201</v>
          </cell>
          <cell r="H243">
            <v>2407</v>
          </cell>
          <cell r="I243" t="str">
            <v>ＦＤＴＰ</v>
          </cell>
          <cell r="J243" t="str">
            <v>1</v>
          </cell>
          <cell r="K243" t="str">
            <v>X</v>
          </cell>
          <cell r="L243">
            <v>50</v>
          </cell>
          <cell r="M243">
            <v>9999</v>
          </cell>
          <cell r="N243">
            <v>39371</v>
          </cell>
          <cell r="O243">
            <v>58440</v>
          </cell>
          <cell r="P243">
            <v>1</v>
          </cell>
          <cell r="Q243" t="str">
            <v>下限値</v>
          </cell>
          <cell r="S243">
            <v>799.46</v>
          </cell>
          <cell r="AC243">
            <v>0</v>
          </cell>
        </row>
        <row r="244">
          <cell r="A244" t="str">
            <v>○KD02166-E211</v>
          </cell>
          <cell r="B244" t="str">
            <v>○</v>
          </cell>
          <cell r="C244" t="str">
            <v>1:コストマスタ</v>
          </cell>
          <cell r="E244" t="str">
            <v>KD02166-E211</v>
          </cell>
          <cell r="H244">
            <v>2407</v>
          </cell>
          <cell r="I244" t="str">
            <v>ＦＤＴＰ</v>
          </cell>
          <cell r="J244" t="str">
            <v>1</v>
          </cell>
          <cell r="K244" t="str">
            <v>X</v>
          </cell>
          <cell r="L244">
            <v>50</v>
          </cell>
          <cell r="M244">
            <v>9999</v>
          </cell>
          <cell r="N244">
            <v>39371</v>
          </cell>
          <cell r="O244">
            <v>58440</v>
          </cell>
          <cell r="P244">
            <v>1</v>
          </cell>
          <cell r="Q244" t="str">
            <v>下限値</v>
          </cell>
          <cell r="S244">
            <v>84.71</v>
          </cell>
          <cell r="AC244">
            <v>0</v>
          </cell>
        </row>
        <row r="245">
          <cell r="A245" t="str">
            <v>○KD02166-E213</v>
          </cell>
          <cell r="B245" t="str">
            <v>○</v>
          </cell>
          <cell r="C245" t="str">
            <v>1:コストマスタ</v>
          </cell>
          <cell r="E245" t="str">
            <v>KD02166-E213</v>
          </cell>
          <cell r="H245">
            <v>2407</v>
          </cell>
          <cell r="I245" t="str">
            <v>ＦＤＴＰ</v>
          </cell>
          <cell r="J245" t="str">
            <v>1</v>
          </cell>
          <cell r="K245" t="str">
            <v>X</v>
          </cell>
          <cell r="L245">
            <v>50</v>
          </cell>
          <cell r="M245">
            <v>9999</v>
          </cell>
          <cell r="N245">
            <v>39371</v>
          </cell>
          <cell r="O245">
            <v>58440</v>
          </cell>
          <cell r="P245">
            <v>1</v>
          </cell>
          <cell r="Q245" t="str">
            <v>下限値</v>
          </cell>
          <cell r="S245">
            <v>97.88</v>
          </cell>
          <cell r="AC245">
            <v>0</v>
          </cell>
        </row>
        <row r="246">
          <cell r="A246" t="str">
            <v>○KD02166-E215</v>
          </cell>
          <cell r="B246" t="str">
            <v>○</v>
          </cell>
          <cell r="C246" t="str">
            <v>1:コストマスタ</v>
          </cell>
          <cell r="E246" t="str">
            <v>KD02166-E215</v>
          </cell>
          <cell r="H246">
            <v>2407</v>
          </cell>
          <cell r="I246" t="str">
            <v>ＦＤＴＰ</v>
          </cell>
          <cell r="J246" t="str">
            <v>1</v>
          </cell>
          <cell r="K246" t="str">
            <v>X</v>
          </cell>
          <cell r="L246">
            <v>50</v>
          </cell>
          <cell r="M246">
            <v>9999</v>
          </cell>
          <cell r="N246">
            <v>39371</v>
          </cell>
          <cell r="O246">
            <v>58440</v>
          </cell>
          <cell r="P246">
            <v>1</v>
          </cell>
          <cell r="Q246" t="str">
            <v>下限値</v>
          </cell>
          <cell r="S246">
            <v>84.71</v>
          </cell>
          <cell r="AC246">
            <v>0</v>
          </cell>
        </row>
        <row r="247">
          <cell r="A247" t="str">
            <v>○KD02166-E217</v>
          </cell>
          <cell r="B247" t="str">
            <v>○</v>
          </cell>
          <cell r="C247" t="str">
            <v>1:コストマスタ</v>
          </cell>
          <cell r="E247" t="str">
            <v>KD02166-E217</v>
          </cell>
          <cell r="H247">
            <v>2407</v>
          </cell>
          <cell r="I247" t="str">
            <v>ＦＤＴＰ</v>
          </cell>
          <cell r="J247" t="str">
            <v>1</v>
          </cell>
          <cell r="K247" t="str">
            <v>X</v>
          </cell>
          <cell r="L247">
            <v>50</v>
          </cell>
          <cell r="M247">
            <v>9999</v>
          </cell>
          <cell r="N247">
            <v>39371</v>
          </cell>
          <cell r="O247">
            <v>58440</v>
          </cell>
          <cell r="P247">
            <v>1</v>
          </cell>
          <cell r="Q247" t="str">
            <v>下限値</v>
          </cell>
          <cell r="S247">
            <v>97.88</v>
          </cell>
          <cell r="AC247">
            <v>0</v>
          </cell>
        </row>
        <row r="248">
          <cell r="A248" t="str">
            <v>○KD02166-E220</v>
          </cell>
          <cell r="B248" t="str">
            <v>○</v>
          </cell>
          <cell r="C248" t="str">
            <v>1:コストマスタ</v>
          </cell>
          <cell r="E248" t="str">
            <v>KD02166-E220</v>
          </cell>
          <cell r="H248">
            <v>2407</v>
          </cell>
          <cell r="I248" t="str">
            <v>ＦＤＴＰ</v>
          </cell>
          <cell r="J248" t="str">
            <v>1</v>
          </cell>
          <cell r="K248" t="str">
            <v>X</v>
          </cell>
          <cell r="L248">
            <v>50</v>
          </cell>
          <cell r="M248">
            <v>9999</v>
          </cell>
          <cell r="N248">
            <v>39428</v>
          </cell>
          <cell r="O248">
            <v>58440</v>
          </cell>
          <cell r="P248">
            <v>1</v>
          </cell>
          <cell r="Q248" t="str">
            <v>下限値</v>
          </cell>
          <cell r="S248">
            <v>349.88</v>
          </cell>
          <cell r="AC248">
            <v>0</v>
          </cell>
        </row>
        <row r="249">
          <cell r="A249" t="str">
            <v>KD02166-E220</v>
          </cell>
          <cell r="C249" t="str">
            <v>1:コストマスタ</v>
          </cell>
          <cell r="E249" t="str">
            <v>KD02166-E220</v>
          </cell>
          <cell r="H249">
            <v>2407</v>
          </cell>
          <cell r="I249" t="str">
            <v>ＦＤＴＰ</v>
          </cell>
          <cell r="J249" t="str">
            <v>0</v>
          </cell>
          <cell r="K249" t="str">
            <v>M</v>
          </cell>
          <cell r="L249">
            <v>50</v>
          </cell>
          <cell r="M249">
            <v>9999</v>
          </cell>
          <cell r="N249">
            <v>39371</v>
          </cell>
          <cell r="O249">
            <v>58440</v>
          </cell>
          <cell r="P249">
            <v>1</v>
          </cell>
          <cell r="Q249" t="str">
            <v>下限値</v>
          </cell>
          <cell r="S249">
            <v>349.88</v>
          </cell>
          <cell r="AC249">
            <v>0</v>
          </cell>
        </row>
        <row r="250">
          <cell r="A250" t="str">
            <v>○KD02166-E225</v>
          </cell>
          <cell r="B250" t="str">
            <v>○</v>
          </cell>
          <cell r="C250" t="str">
            <v>1:コストマスタ</v>
          </cell>
          <cell r="E250" t="str">
            <v>KD02166-E225</v>
          </cell>
          <cell r="H250">
            <v>2407</v>
          </cell>
          <cell r="I250" t="str">
            <v>ＦＤＴＰ</v>
          </cell>
          <cell r="J250" t="str">
            <v>1</v>
          </cell>
          <cell r="K250" t="str">
            <v>X</v>
          </cell>
          <cell r="L250">
            <v>50</v>
          </cell>
          <cell r="M250">
            <v>9999</v>
          </cell>
          <cell r="N250">
            <v>39371</v>
          </cell>
          <cell r="O250">
            <v>58440</v>
          </cell>
          <cell r="P250">
            <v>1</v>
          </cell>
          <cell r="Q250" t="str">
            <v>下限値</v>
          </cell>
          <cell r="S250">
            <v>187.76</v>
          </cell>
          <cell r="AC250">
            <v>0</v>
          </cell>
        </row>
        <row r="251">
          <cell r="A251" t="str">
            <v>KD02166-E225</v>
          </cell>
          <cell r="C251" t="str">
            <v>1:コストマスタ</v>
          </cell>
          <cell r="E251" t="str">
            <v>KD02166-E225</v>
          </cell>
          <cell r="H251">
            <v>152</v>
          </cell>
          <cell r="I251" t="str">
            <v>川島工業</v>
          </cell>
          <cell r="J251" t="str">
            <v>0</v>
          </cell>
          <cell r="K251" t="str">
            <v>X</v>
          </cell>
          <cell r="L251">
            <v>1</v>
          </cell>
          <cell r="M251">
            <v>499</v>
          </cell>
          <cell r="N251">
            <v>20000000</v>
          </cell>
          <cell r="O251">
            <v>58440</v>
          </cell>
          <cell r="P251">
            <v>1</v>
          </cell>
          <cell r="Q251" t="str">
            <v>下限値</v>
          </cell>
          <cell r="R251">
            <v>1</v>
          </cell>
          <cell r="S251">
            <v>5000</v>
          </cell>
          <cell r="T251">
            <v>50</v>
          </cell>
          <cell r="U251">
            <v>4500</v>
          </cell>
          <cell r="V251">
            <v>100</v>
          </cell>
          <cell r="W251">
            <v>4000</v>
          </cell>
          <cell r="X251">
            <v>300</v>
          </cell>
          <cell r="Y251">
            <v>2800</v>
          </cell>
          <cell r="AB251">
            <v>499</v>
          </cell>
          <cell r="AC251">
            <v>0</v>
          </cell>
        </row>
        <row r="252">
          <cell r="A252" t="str">
            <v>○KD02166-E260</v>
          </cell>
          <cell r="B252" t="str">
            <v>○</v>
          </cell>
          <cell r="C252" t="str">
            <v>1:コストマスタ</v>
          </cell>
          <cell r="E252" t="str">
            <v>KD02166-E260</v>
          </cell>
          <cell r="H252">
            <v>2407</v>
          </cell>
          <cell r="I252" t="str">
            <v>ＦＤＴＰ</v>
          </cell>
          <cell r="J252" t="str">
            <v>1</v>
          </cell>
          <cell r="K252" t="str">
            <v>X</v>
          </cell>
          <cell r="L252">
            <v>50</v>
          </cell>
          <cell r="M252">
            <v>9999</v>
          </cell>
          <cell r="N252">
            <v>39371</v>
          </cell>
          <cell r="O252">
            <v>58440</v>
          </cell>
          <cell r="P252">
            <v>1</v>
          </cell>
          <cell r="Q252" t="str">
            <v>下限値</v>
          </cell>
          <cell r="S252">
            <v>101</v>
          </cell>
          <cell r="AC252">
            <v>0</v>
          </cell>
        </row>
        <row r="253">
          <cell r="A253" t="str">
            <v>○KD02166-E301</v>
          </cell>
          <cell r="B253" t="str">
            <v>○</v>
          </cell>
          <cell r="C253" t="str">
            <v>1:コストマスタ</v>
          </cell>
          <cell r="E253" t="str">
            <v>KD02166-E301</v>
          </cell>
          <cell r="H253">
            <v>2407</v>
          </cell>
          <cell r="I253" t="str">
            <v>ＦＤＴＰ</v>
          </cell>
          <cell r="J253" t="str">
            <v>1</v>
          </cell>
          <cell r="K253" t="str">
            <v>X</v>
          </cell>
          <cell r="L253">
            <v>50</v>
          </cell>
          <cell r="M253">
            <v>9999</v>
          </cell>
          <cell r="N253">
            <v>39371</v>
          </cell>
          <cell r="O253">
            <v>58440</v>
          </cell>
          <cell r="P253">
            <v>1</v>
          </cell>
          <cell r="Q253" t="str">
            <v>下限値</v>
          </cell>
          <cell r="S253">
            <v>956.17</v>
          </cell>
          <cell r="AC253">
            <v>0</v>
          </cell>
        </row>
        <row r="254">
          <cell r="A254" t="str">
            <v>○KD02166-E311</v>
          </cell>
          <cell r="B254" t="str">
            <v>○</v>
          </cell>
          <cell r="C254" t="str">
            <v>1:コストマスタ</v>
          </cell>
          <cell r="E254" t="str">
            <v>KD02166-E311</v>
          </cell>
          <cell r="H254">
            <v>2407</v>
          </cell>
          <cell r="I254" t="str">
            <v>ＦＤＴＰ</v>
          </cell>
          <cell r="J254" t="str">
            <v>1</v>
          </cell>
          <cell r="K254" t="str">
            <v>X</v>
          </cell>
          <cell r="L254">
            <v>50</v>
          </cell>
          <cell r="M254">
            <v>9999</v>
          </cell>
          <cell r="N254">
            <v>39371</v>
          </cell>
          <cell r="O254">
            <v>58440</v>
          </cell>
          <cell r="P254">
            <v>1</v>
          </cell>
          <cell r="Q254" t="str">
            <v>下限値</v>
          </cell>
          <cell r="S254">
            <v>95.46</v>
          </cell>
          <cell r="AC254">
            <v>0</v>
          </cell>
        </row>
        <row r="255">
          <cell r="A255" t="str">
            <v>○KD02166-E313</v>
          </cell>
          <cell r="B255" t="str">
            <v>○</v>
          </cell>
          <cell r="C255" t="str">
            <v>1:コストマスタ</v>
          </cell>
          <cell r="E255" t="str">
            <v>KD02166-E313</v>
          </cell>
          <cell r="H255">
            <v>2407</v>
          </cell>
          <cell r="I255" t="str">
            <v>ＦＤＴＰ</v>
          </cell>
          <cell r="J255" t="str">
            <v>1</v>
          </cell>
          <cell r="K255" t="str">
            <v>X</v>
          </cell>
          <cell r="L255">
            <v>50</v>
          </cell>
          <cell r="M255">
            <v>9999</v>
          </cell>
          <cell r="N255">
            <v>39371</v>
          </cell>
          <cell r="O255">
            <v>58440</v>
          </cell>
          <cell r="P255">
            <v>1</v>
          </cell>
          <cell r="Q255" t="str">
            <v>下限値</v>
          </cell>
          <cell r="S255">
            <v>86.39</v>
          </cell>
          <cell r="AC255">
            <v>0</v>
          </cell>
        </row>
        <row r="256">
          <cell r="A256" t="str">
            <v>○KD02166-E315</v>
          </cell>
          <cell r="B256" t="str">
            <v>○</v>
          </cell>
          <cell r="C256" t="str">
            <v>1:コストマスタ</v>
          </cell>
          <cell r="E256" t="str">
            <v>KD02166-E315</v>
          </cell>
          <cell r="H256">
            <v>2407</v>
          </cell>
          <cell r="I256" t="str">
            <v>ＦＤＴＰ</v>
          </cell>
          <cell r="J256" t="str">
            <v>1</v>
          </cell>
          <cell r="K256" t="str">
            <v>X</v>
          </cell>
          <cell r="L256">
            <v>50</v>
          </cell>
          <cell r="M256">
            <v>9999</v>
          </cell>
          <cell r="N256">
            <v>39371</v>
          </cell>
          <cell r="O256">
            <v>58440</v>
          </cell>
          <cell r="P256">
            <v>1</v>
          </cell>
          <cell r="Q256" t="str">
            <v>下限値</v>
          </cell>
          <cell r="S256">
            <v>95.46</v>
          </cell>
          <cell r="AC256">
            <v>0</v>
          </cell>
        </row>
        <row r="257">
          <cell r="A257" t="str">
            <v>○KD02166-E317</v>
          </cell>
          <cell r="B257" t="str">
            <v>○</v>
          </cell>
          <cell r="C257" t="str">
            <v>1:コストマスタ</v>
          </cell>
          <cell r="E257" t="str">
            <v>KD02166-E317</v>
          </cell>
          <cell r="H257">
            <v>2407</v>
          </cell>
          <cell r="I257" t="str">
            <v>ＦＤＴＰ</v>
          </cell>
          <cell r="J257" t="str">
            <v>1</v>
          </cell>
          <cell r="K257" t="str">
            <v>X</v>
          </cell>
          <cell r="L257">
            <v>50</v>
          </cell>
          <cell r="M257">
            <v>9999</v>
          </cell>
          <cell r="N257">
            <v>39371</v>
          </cell>
          <cell r="O257">
            <v>58440</v>
          </cell>
          <cell r="P257">
            <v>1</v>
          </cell>
          <cell r="Q257" t="str">
            <v>下限値</v>
          </cell>
          <cell r="S257">
            <v>86.39</v>
          </cell>
          <cell r="AC257">
            <v>0</v>
          </cell>
        </row>
        <row r="258">
          <cell r="A258" t="str">
            <v>○KD02166-E320</v>
          </cell>
          <cell r="B258" t="str">
            <v>○</v>
          </cell>
          <cell r="C258" t="str">
            <v>1:コストマスタ</v>
          </cell>
          <cell r="E258" t="str">
            <v>KD02166-E320</v>
          </cell>
          <cell r="H258">
            <v>470</v>
          </cell>
          <cell r="I258" t="str">
            <v>東和製作所</v>
          </cell>
          <cell r="J258" t="str">
            <v>1</v>
          </cell>
          <cell r="K258" t="str">
            <v>M</v>
          </cell>
          <cell r="L258">
            <v>1</v>
          </cell>
          <cell r="M258">
            <v>1</v>
          </cell>
          <cell r="N258">
            <v>20000000</v>
          </cell>
          <cell r="O258">
            <v>58440</v>
          </cell>
          <cell r="P258">
            <v>1</v>
          </cell>
          <cell r="Q258" t="str">
            <v>下限値</v>
          </cell>
          <cell r="R258">
            <v>1</v>
          </cell>
          <cell r="S258">
            <v>1287</v>
          </cell>
          <cell r="T258">
            <v>101</v>
          </cell>
          <cell r="U258">
            <v>750</v>
          </cell>
          <cell r="V258">
            <v>301</v>
          </cell>
          <cell r="W258">
            <v>720</v>
          </cell>
          <cell r="X258">
            <v>501</v>
          </cell>
          <cell r="Y258">
            <v>690</v>
          </cell>
          <cell r="AB258">
            <v>1000</v>
          </cell>
          <cell r="AC258">
            <v>0</v>
          </cell>
        </row>
        <row r="259">
          <cell r="A259" t="str">
            <v>KD02166-E320</v>
          </cell>
          <cell r="C259" t="str">
            <v>1:コストマスタ</v>
          </cell>
          <cell r="E259" t="str">
            <v>KD02166-E320</v>
          </cell>
          <cell r="H259">
            <v>2407</v>
          </cell>
          <cell r="I259" t="str">
            <v>ＦＤＴＰ</v>
          </cell>
          <cell r="J259" t="str">
            <v>1</v>
          </cell>
          <cell r="K259" t="str">
            <v>X</v>
          </cell>
          <cell r="L259">
            <v>50</v>
          </cell>
          <cell r="M259">
            <v>9999</v>
          </cell>
          <cell r="N259">
            <v>39371</v>
          </cell>
          <cell r="O259">
            <v>58440</v>
          </cell>
          <cell r="P259">
            <v>1</v>
          </cell>
          <cell r="Q259" t="str">
            <v>下限値</v>
          </cell>
          <cell r="S259">
            <v>618.9</v>
          </cell>
          <cell r="AC259">
            <v>0</v>
          </cell>
        </row>
        <row r="260">
          <cell r="A260" t="str">
            <v>KD02166-E320</v>
          </cell>
          <cell r="C260" t="str">
            <v>1:コストマスタ</v>
          </cell>
          <cell r="E260" t="str">
            <v>KD02166-E320</v>
          </cell>
          <cell r="H260">
            <v>2133</v>
          </cell>
          <cell r="I260" t="str">
            <v>カイシン工業</v>
          </cell>
          <cell r="J260" t="str">
            <v>0</v>
          </cell>
          <cell r="K260" t="str">
            <v>X</v>
          </cell>
          <cell r="L260">
            <v>1</v>
          </cell>
          <cell r="M260">
            <v>9</v>
          </cell>
          <cell r="N260">
            <v>38292</v>
          </cell>
          <cell r="O260">
            <v>58440</v>
          </cell>
          <cell r="P260">
            <v>1</v>
          </cell>
          <cell r="Q260" t="str">
            <v>下限値</v>
          </cell>
          <cell r="R260">
            <v>1</v>
          </cell>
          <cell r="S260">
            <v>35</v>
          </cell>
          <cell r="AB260">
            <v>9</v>
          </cell>
          <cell r="AC260">
            <v>0</v>
          </cell>
        </row>
        <row r="261">
          <cell r="A261" t="str">
            <v>○KD02166-E322</v>
          </cell>
          <cell r="B261" t="str">
            <v>○</v>
          </cell>
          <cell r="C261" t="str">
            <v>1:コストマスタ</v>
          </cell>
          <cell r="E261" t="str">
            <v>KD02166-E322</v>
          </cell>
          <cell r="H261">
            <v>470</v>
          </cell>
          <cell r="I261" t="str">
            <v>東和製作所</v>
          </cell>
          <cell r="J261" t="str">
            <v>1</v>
          </cell>
          <cell r="K261" t="str">
            <v>X</v>
          </cell>
          <cell r="L261">
            <v>500</v>
          </cell>
          <cell r="M261">
            <v>5000</v>
          </cell>
          <cell r="N261">
            <v>38827</v>
          </cell>
          <cell r="O261">
            <v>58440</v>
          </cell>
          <cell r="P261">
            <v>1</v>
          </cell>
          <cell r="Q261" t="str">
            <v>下限値</v>
          </cell>
          <cell r="R261">
            <v>500</v>
          </cell>
          <cell r="S261">
            <v>170</v>
          </cell>
          <cell r="T261">
            <v>1000</v>
          </cell>
          <cell r="U261">
            <v>137</v>
          </cell>
          <cell r="AB261">
            <v>5000</v>
          </cell>
          <cell r="AC261">
            <v>0</v>
          </cell>
        </row>
        <row r="262">
          <cell r="A262" t="str">
            <v>○KD02166-E411</v>
          </cell>
          <cell r="B262" t="str">
            <v>○</v>
          </cell>
          <cell r="C262" t="str">
            <v>1:コストマスタ</v>
          </cell>
          <cell r="E262" t="str">
            <v>KD02166-E411</v>
          </cell>
          <cell r="H262">
            <v>2407</v>
          </cell>
          <cell r="I262" t="str">
            <v>ＦＤＴＰ</v>
          </cell>
          <cell r="J262" t="str">
            <v>1</v>
          </cell>
          <cell r="K262" t="str">
            <v>X</v>
          </cell>
          <cell r="L262">
            <v>50</v>
          </cell>
          <cell r="M262">
            <v>9999</v>
          </cell>
          <cell r="N262">
            <v>39371</v>
          </cell>
          <cell r="O262">
            <v>58440</v>
          </cell>
          <cell r="P262">
            <v>1</v>
          </cell>
          <cell r="Q262" t="str">
            <v>下限値</v>
          </cell>
          <cell r="S262">
            <v>510.04</v>
          </cell>
          <cell r="AC262">
            <v>0</v>
          </cell>
        </row>
        <row r="263">
          <cell r="A263" t="str">
            <v>○KD02166-E415</v>
          </cell>
          <cell r="B263" t="str">
            <v>○</v>
          </cell>
          <cell r="C263" t="str">
            <v>1:コストマスタ</v>
          </cell>
          <cell r="E263" t="str">
            <v>KD02166-E415</v>
          </cell>
          <cell r="H263">
            <v>2407</v>
          </cell>
          <cell r="I263" t="str">
            <v>ＦＤＴＰ</v>
          </cell>
          <cell r="J263" t="str">
            <v>1</v>
          </cell>
          <cell r="K263" t="str">
            <v>X</v>
          </cell>
          <cell r="L263">
            <v>50</v>
          </cell>
          <cell r="M263">
            <v>9999</v>
          </cell>
          <cell r="N263">
            <v>39371</v>
          </cell>
          <cell r="O263">
            <v>58440</v>
          </cell>
          <cell r="P263">
            <v>1</v>
          </cell>
          <cell r="Q263" t="str">
            <v>下限値</v>
          </cell>
          <cell r="S263">
            <v>869.1</v>
          </cell>
          <cell r="AC263">
            <v>0</v>
          </cell>
        </row>
        <row r="264">
          <cell r="A264" t="str">
            <v>○KD02166-E423</v>
          </cell>
          <cell r="B264" t="str">
            <v>○</v>
          </cell>
          <cell r="C264" t="str">
            <v>1:コストマスタ</v>
          </cell>
          <cell r="E264" t="str">
            <v>KD02166-E423</v>
          </cell>
          <cell r="H264">
            <v>2407</v>
          </cell>
          <cell r="I264" t="str">
            <v>ＦＤＴＰ</v>
          </cell>
          <cell r="J264" t="str">
            <v>0</v>
          </cell>
          <cell r="K264" t="str">
            <v>X</v>
          </cell>
          <cell r="L264">
            <v>50</v>
          </cell>
          <cell r="M264">
            <v>9999</v>
          </cell>
          <cell r="N264">
            <v>39371</v>
          </cell>
          <cell r="O264">
            <v>58440</v>
          </cell>
          <cell r="P264">
            <v>1</v>
          </cell>
          <cell r="Q264" t="str">
            <v>下限値</v>
          </cell>
          <cell r="S264">
            <v>85.96</v>
          </cell>
          <cell r="AC264">
            <v>0</v>
          </cell>
        </row>
        <row r="265">
          <cell r="A265" t="str">
            <v>KD02166-E423</v>
          </cell>
          <cell r="C265" t="str">
            <v>2:業者別見積り</v>
          </cell>
          <cell r="D265" t="str">
            <v>0</v>
          </cell>
          <cell r="E265" t="str">
            <v>KD02166-E423</v>
          </cell>
          <cell r="F265" t="str">
            <v>02</v>
          </cell>
          <cell r="G265" t="str">
            <v>MO</v>
          </cell>
          <cell r="H265">
            <v>2912</v>
          </cell>
          <cell r="I265" t="str">
            <v>ジェイテクト</v>
          </cell>
          <cell r="J265" t="str">
            <v>1</v>
          </cell>
          <cell r="P265">
            <v>1</v>
          </cell>
          <cell r="Q265" t="str">
            <v>上限値</v>
          </cell>
          <cell r="R265">
            <v>100</v>
          </cell>
          <cell r="S265">
            <v>134</v>
          </cell>
          <cell r="T265">
            <v>500</v>
          </cell>
          <cell r="U265">
            <v>134</v>
          </cell>
          <cell r="V265">
            <v>1000</v>
          </cell>
          <cell r="W265">
            <v>120</v>
          </cell>
          <cell r="X265">
            <v>5000</v>
          </cell>
          <cell r="Y265">
            <v>117</v>
          </cell>
          <cell r="AD265" t="str">
            <v>ﾓｰﾙﾄﾞ</v>
          </cell>
          <cell r="AE265">
            <v>1200000</v>
          </cell>
        </row>
        <row r="266">
          <cell r="A266" t="str">
            <v>○KD02166-E430</v>
          </cell>
          <cell r="B266" t="str">
            <v>○</v>
          </cell>
          <cell r="C266" t="str">
            <v>1:コストマスタ</v>
          </cell>
          <cell r="E266" t="str">
            <v>KD02166-E430</v>
          </cell>
          <cell r="H266">
            <v>2133</v>
          </cell>
          <cell r="I266" t="str">
            <v>カイシン工業</v>
          </cell>
          <cell r="J266" t="str">
            <v>0</v>
          </cell>
          <cell r="K266" t="str">
            <v>M</v>
          </cell>
          <cell r="L266">
            <v>1</v>
          </cell>
          <cell r="M266">
            <v>399</v>
          </cell>
          <cell r="N266">
            <v>20000000</v>
          </cell>
          <cell r="O266">
            <v>58440</v>
          </cell>
          <cell r="P266">
            <v>1</v>
          </cell>
          <cell r="Q266" t="str">
            <v>下限値</v>
          </cell>
          <cell r="R266">
            <v>1</v>
          </cell>
          <cell r="S266">
            <v>646</v>
          </cell>
          <cell r="T266">
            <v>50</v>
          </cell>
          <cell r="U266">
            <v>530</v>
          </cell>
          <cell r="V266">
            <v>100</v>
          </cell>
          <cell r="W266">
            <v>409</v>
          </cell>
          <cell r="AB266">
            <v>399</v>
          </cell>
          <cell r="AC266">
            <v>0</v>
          </cell>
        </row>
        <row r="267">
          <cell r="A267" t="str">
            <v>○KD02166-E440</v>
          </cell>
          <cell r="B267" t="str">
            <v>○</v>
          </cell>
          <cell r="C267" t="str">
            <v>1:コストマスタ</v>
          </cell>
          <cell r="E267" t="str">
            <v>KD02166-E440</v>
          </cell>
          <cell r="H267">
            <v>2407</v>
          </cell>
          <cell r="I267" t="str">
            <v>ＦＤＴＰ</v>
          </cell>
          <cell r="J267" t="str">
            <v>1</v>
          </cell>
          <cell r="K267" t="str">
            <v>X</v>
          </cell>
          <cell r="L267">
            <v>50</v>
          </cell>
          <cell r="M267">
            <v>9999</v>
          </cell>
          <cell r="N267">
            <v>39380</v>
          </cell>
          <cell r="O267">
            <v>58440</v>
          </cell>
          <cell r="P267">
            <v>1</v>
          </cell>
          <cell r="Q267" t="str">
            <v>下限値</v>
          </cell>
          <cell r="S267">
            <v>416.6</v>
          </cell>
          <cell r="AC267">
            <v>0</v>
          </cell>
        </row>
        <row r="268">
          <cell r="A268" t="str">
            <v>KD02166-E440</v>
          </cell>
          <cell r="C268" t="str">
            <v>1:コストマスタ</v>
          </cell>
          <cell r="E268" t="str">
            <v>KD02166-E440</v>
          </cell>
          <cell r="H268">
            <v>2133</v>
          </cell>
          <cell r="I268" t="str">
            <v>カイシン工業</v>
          </cell>
          <cell r="J268" t="str">
            <v>0</v>
          </cell>
          <cell r="K268" t="str">
            <v>M</v>
          </cell>
          <cell r="L268">
            <v>1</v>
          </cell>
          <cell r="M268">
            <v>399</v>
          </cell>
          <cell r="N268">
            <v>20000000</v>
          </cell>
          <cell r="O268">
            <v>58440</v>
          </cell>
          <cell r="P268">
            <v>1</v>
          </cell>
          <cell r="Q268" t="str">
            <v>下限値</v>
          </cell>
          <cell r="R268">
            <v>1</v>
          </cell>
          <cell r="S268">
            <v>363</v>
          </cell>
          <cell r="T268">
            <v>50</v>
          </cell>
          <cell r="U268">
            <v>295</v>
          </cell>
          <cell r="V268">
            <v>100</v>
          </cell>
          <cell r="W268">
            <v>256</v>
          </cell>
          <cell r="AB268">
            <v>399</v>
          </cell>
          <cell r="AC268">
            <v>0</v>
          </cell>
        </row>
        <row r="269">
          <cell r="A269" t="str">
            <v>○KD02166-E450</v>
          </cell>
          <cell r="B269" t="str">
            <v>○</v>
          </cell>
          <cell r="C269" t="str">
            <v>1:コストマスタ</v>
          </cell>
          <cell r="E269" t="str">
            <v>KD02166-E450</v>
          </cell>
          <cell r="H269">
            <v>2407</v>
          </cell>
          <cell r="I269" t="str">
            <v>ＦＤＴＰ</v>
          </cell>
          <cell r="J269" t="str">
            <v>1</v>
          </cell>
          <cell r="K269" t="str">
            <v>X</v>
          </cell>
          <cell r="L269">
            <v>50</v>
          </cell>
          <cell r="M269">
            <v>9999</v>
          </cell>
          <cell r="N269">
            <v>39371</v>
          </cell>
          <cell r="O269">
            <v>58440</v>
          </cell>
          <cell r="P269">
            <v>1</v>
          </cell>
          <cell r="Q269" t="str">
            <v>下限値</v>
          </cell>
          <cell r="S269">
            <v>636.62</v>
          </cell>
          <cell r="AC269">
            <v>0</v>
          </cell>
        </row>
        <row r="270">
          <cell r="A270" t="str">
            <v>KD02166-E450</v>
          </cell>
          <cell r="C270" t="str">
            <v>1:コストマスタ</v>
          </cell>
          <cell r="E270" t="str">
            <v>KD02166-E450</v>
          </cell>
          <cell r="H270">
            <v>1543</v>
          </cell>
          <cell r="I270" t="str">
            <v>伊鈴製作所</v>
          </cell>
          <cell r="J270" t="str">
            <v>1</v>
          </cell>
          <cell r="K270" t="str">
            <v>M</v>
          </cell>
          <cell r="L270">
            <v>1</v>
          </cell>
          <cell r="M270">
            <v>499</v>
          </cell>
          <cell r="N270">
            <v>38502</v>
          </cell>
          <cell r="O270">
            <v>58440</v>
          </cell>
          <cell r="P270">
            <v>1</v>
          </cell>
          <cell r="Q270" t="str">
            <v>下限値</v>
          </cell>
          <cell r="R270">
            <v>1</v>
          </cell>
          <cell r="S270">
            <v>410</v>
          </cell>
          <cell r="T270">
            <v>50</v>
          </cell>
          <cell r="U270">
            <v>312</v>
          </cell>
          <cell r="V270">
            <v>100</v>
          </cell>
          <cell r="W270">
            <v>284</v>
          </cell>
          <cell r="X270">
            <v>300</v>
          </cell>
          <cell r="Y270">
            <v>256</v>
          </cell>
          <cell r="AB270">
            <v>499</v>
          </cell>
          <cell r="AC270">
            <v>0</v>
          </cell>
        </row>
        <row r="271">
          <cell r="A271" t="str">
            <v>○KD02166-E455</v>
          </cell>
          <cell r="B271" t="str">
            <v>○</v>
          </cell>
          <cell r="C271" t="str">
            <v>1:コストマスタ</v>
          </cell>
          <cell r="E271" t="str">
            <v>KD02166-E455</v>
          </cell>
          <cell r="H271">
            <v>2039</v>
          </cell>
          <cell r="I271" t="str">
            <v>熊谷</v>
          </cell>
          <cell r="J271" t="str">
            <v>0</v>
          </cell>
          <cell r="K271" t="str">
            <v>M</v>
          </cell>
          <cell r="L271">
            <v>1</v>
          </cell>
          <cell r="M271">
            <v>1000</v>
          </cell>
          <cell r="N271">
            <v>20000000</v>
          </cell>
          <cell r="O271">
            <v>58440</v>
          </cell>
          <cell r="P271">
            <v>1</v>
          </cell>
          <cell r="Q271" t="str">
            <v>下限値</v>
          </cell>
          <cell r="R271">
            <v>1</v>
          </cell>
          <cell r="S271">
            <v>365</v>
          </cell>
          <cell r="T271">
            <v>101</v>
          </cell>
          <cell r="U271">
            <v>303</v>
          </cell>
          <cell r="V271">
            <v>301</v>
          </cell>
          <cell r="W271">
            <v>292</v>
          </cell>
          <cell r="X271">
            <v>501</v>
          </cell>
          <cell r="Y271">
            <v>289</v>
          </cell>
          <cell r="AB271">
            <v>1000</v>
          </cell>
          <cell r="AC271">
            <v>0</v>
          </cell>
        </row>
        <row r="272">
          <cell r="A272" t="str">
            <v>○KD02166-E459</v>
          </cell>
          <cell r="B272" t="str">
            <v>○</v>
          </cell>
          <cell r="C272" t="str">
            <v>1:コストマスタ</v>
          </cell>
          <cell r="E272" t="str">
            <v>KD02166-E459</v>
          </cell>
          <cell r="H272">
            <v>2407</v>
          </cell>
          <cell r="I272" t="str">
            <v>ＦＤＴＰ</v>
          </cell>
          <cell r="J272" t="str">
            <v>1</v>
          </cell>
          <cell r="K272" t="str">
            <v>X</v>
          </cell>
          <cell r="L272">
            <v>50</v>
          </cell>
          <cell r="M272">
            <v>9999</v>
          </cell>
          <cell r="N272">
            <v>39371</v>
          </cell>
          <cell r="O272">
            <v>58440</v>
          </cell>
          <cell r="P272">
            <v>1</v>
          </cell>
          <cell r="Q272" t="str">
            <v>下限値</v>
          </cell>
          <cell r="S272">
            <v>44.45</v>
          </cell>
          <cell r="AC272">
            <v>0</v>
          </cell>
        </row>
        <row r="273">
          <cell r="A273" t="str">
            <v>○KD02166-E465</v>
          </cell>
          <cell r="B273" t="str">
            <v>○</v>
          </cell>
          <cell r="C273" t="str">
            <v>1:コストマスタ</v>
          </cell>
          <cell r="E273" t="str">
            <v>KD02166-E465</v>
          </cell>
          <cell r="H273">
            <v>2407</v>
          </cell>
          <cell r="I273" t="str">
            <v>ＦＤＴＰ</v>
          </cell>
          <cell r="J273" t="str">
            <v>1</v>
          </cell>
          <cell r="K273" t="str">
            <v>X</v>
          </cell>
          <cell r="L273">
            <v>50</v>
          </cell>
          <cell r="M273">
            <v>9999</v>
          </cell>
          <cell r="N273">
            <v>39380</v>
          </cell>
          <cell r="O273">
            <v>58440</v>
          </cell>
          <cell r="P273">
            <v>1</v>
          </cell>
          <cell r="Q273" t="str">
            <v>下限値</v>
          </cell>
          <cell r="S273">
            <v>83.75</v>
          </cell>
          <cell r="AC273">
            <v>0</v>
          </cell>
        </row>
        <row r="274">
          <cell r="A274" t="str">
            <v>○KD02166-E472</v>
          </cell>
          <cell r="B274" t="str">
            <v>○</v>
          </cell>
          <cell r="C274" t="str">
            <v>1:コストマスタ</v>
          </cell>
          <cell r="E274" t="str">
            <v>KD02166-E472</v>
          </cell>
          <cell r="H274">
            <v>2407</v>
          </cell>
          <cell r="I274" t="str">
            <v>ＦＤＴＰ</v>
          </cell>
          <cell r="J274" t="str">
            <v>1</v>
          </cell>
          <cell r="K274" t="str">
            <v>X</v>
          </cell>
          <cell r="L274">
            <v>50</v>
          </cell>
          <cell r="M274">
            <v>9999</v>
          </cell>
          <cell r="N274">
            <v>39380</v>
          </cell>
          <cell r="O274">
            <v>58440</v>
          </cell>
          <cell r="P274">
            <v>1</v>
          </cell>
          <cell r="Q274" t="str">
            <v>下限値</v>
          </cell>
          <cell r="S274">
            <v>335.72</v>
          </cell>
          <cell r="AC274">
            <v>0</v>
          </cell>
        </row>
        <row r="275">
          <cell r="A275" t="str">
            <v>○KD02166-E480</v>
          </cell>
          <cell r="B275" t="str">
            <v>○</v>
          </cell>
          <cell r="C275" t="str">
            <v>1:コストマスタ</v>
          </cell>
          <cell r="E275" t="str">
            <v>KD02166-E480</v>
          </cell>
          <cell r="H275">
            <v>2407</v>
          </cell>
          <cell r="I275" t="str">
            <v>ＦＤＴＰ</v>
          </cell>
          <cell r="J275" t="str">
            <v>0</v>
          </cell>
          <cell r="K275" t="str">
            <v>X</v>
          </cell>
          <cell r="L275">
            <v>50</v>
          </cell>
          <cell r="M275">
            <v>9999</v>
          </cell>
          <cell r="N275">
            <v>39371</v>
          </cell>
          <cell r="O275">
            <v>58440</v>
          </cell>
          <cell r="P275">
            <v>1</v>
          </cell>
          <cell r="Q275" t="str">
            <v>下限値</v>
          </cell>
          <cell r="S275">
            <v>52.01</v>
          </cell>
          <cell r="AC275">
            <v>0</v>
          </cell>
        </row>
        <row r="276">
          <cell r="A276" t="str">
            <v>○KD02166-Y011</v>
          </cell>
          <cell r="B276" t="str">
            <v>○</v>
          </cell>
          <cell r="C276" t="str">
            <v>1:コストマスタ</v>
          </cell>
          <cell r="E276" t="str">
            <v>KD02166-Y011</v>
          </cell>
          <cell r="H276">
            <v>2407</v>
          </cell>
          <cell r="I276" t="str">
            <v>ＦＤＴＰ</v>
          </cell>
          <cell r="J276" t="str">
            <v>0</v>
          </cell>
          <cell r="K276" t="str">
            <v>X</v>
          </cell>
          <cell r="L276">
            <v>50</v>
          </cell>
          <cell r="M276">
            <v>9999</v>
          </cell>
          <cell r="N276">
            <v>39371</v>
          </cell>
          <cell r="O276">
            <v>58440</v>
          </cell>
          <cell r="P276">
            <v>1</v>
          </cell>
          <cell r="Q276" t="str">
            <v>下限値</v>
          </cell>
          <cell r="S276">
            <v>222.1</v>
          </cell>
          <cell r="AC276">
            <v>0</v>
          </cell>
        </row>
        <row r="277">
          <cell r="A277" t="str">
            <v>○KD02166-Y014</v>
          </cell>
          <cell r="B277" t="str">
            <v>○</v>
          </cell>
          <cell r="C277" t="str">
            <v>1:コストマスタ</v>
          </cell>
          <cell r="E277" t="str">
            <v>KD02166-Y014</v>
          </cell>
          <cell r="H277">
            <v>2407</v>
          </cell>
          <cell r="I277" t="str">
            <v>ＦＤＴＰ</v>
          </cell>
          <cell r="J277" t="str">
            <v>0</v>
          </cell>
          <cell r="K277" t="str">
            <v>X</v>
          </cell>
          <cell r="L277">
            <v>50</v>
          </cell>
          <cell r="M277">
            <v>9999</v>
          </cell>
          <cell r="N277">
            <v>39371</v>
          </cell>
          <cell r="O277">
            <v>58440</v>
          </cell>
          <cell r="P277">
            <v>1</v>
          </cell>
          <cell r="Q277" t="str">
            <v>下限値</v>
          </cell>
          <cell r="S277">
            <v>30.18</v>
          </cell>
          <cell r="AC277">
            <v>0</v>
          </cell>
        </row>
        <row r="278">
          <cell r="A278" t="str">
            <v>○KD02166-Y017</v>
          </cell>
          <cell r="B278" t="str">
            <v>○</v>
          </cell>
          <cell r="C278" t="str">
            <v>1:コストマスタ</v>
          </cell>
          <cell r="E278" t="str">
            <v>KD02166-Y017</v>
          </cell>
          <cell r="H278">
            <v>2407</v>
          </cell>
          <cell r="I278" t="str">
            <v>ＦＤＴＰ</v>
          </cell>
          <cell r="J278" t="str">
            <v>0</v>
          </cell>
          <cell r="K278" t="str">
            <v>X</v>
          </cell>
          <cell r="L278">
            <v>50</v>
          </cell>
          <cell r="M278">
            <v>9999</v>
          </cell>
          <cell r="N278">
            <v>39371</v>
          </cell>
          <cell r="O278">
            <v>58440</v>
          </cell>
          <cell r="P278">
            <v>1</v>
          </cell>
          <cell r="Q278" t="str">
            <v>下限値</v>
          </cell>
          <cell r="S278">
            <v>10.76</v>
          </cell>
          <cell r="AC278">
            <v>0</v>
          </cell>
        </row>
        <row r="279">
          <cell r="A279" t="str">
            <v>○KD02166-Y020</v>
          </cell>
          <cell r="B279" t="str">
            <v>○</v>
          </cell>
          <cell r="C279" t="str">
            <v>1:コストマスタ</v>
          </cell>
          <cell r="E279" t="str">
            <v>KD02166-Y020</v>
          </cell>
          <cell r="H279">
            <v>2407</v>
          </cell>
          <cell r="I279" t="str">
            <v>ＦＤＴＰ</v>
          </cell>
          <cell r="J279" t="str">
            <v>1</v>
          </cell>
          <cell r="K279" t="str">
            <v>X</v>
          </cell>
          <cell r="L279">
            <v>50</v>
          </cell>
          <cell r="M279">
            <v>9999</v>
          </cell>
          <cell r="N279">
            <v>39371</v>
          </cell>
          <cell r="O279">
            <v>58440</v>
          </cell>
          <cell r="P279">
            <v>1</v>
          </cell>
          <cell r="Q279" t="str">
            <v>下限値</v>
          </cell>
          <cell r="S279">
            <v>7.77</v>
          </cell>
          <cell r="AC279">
            <v>0</v>
          </cell>
        </row>
        <row r="280">
          <cell r="A280" t="str">
            <v>○KD02166-Y023</v>
          </cell>
          <cell r="B280" t="str">
            <v>○</v>
          </cell>
          <cell r="C280" t="str">
            <v>1:コストマスタ</v>
          </cell>
          <cell r="E280" t="str">
            <v>KD02166-Y023</v>
          </cell>
          <cell r="H280">
            <v>1926</v>
          </cell>
          <cell r="I280" t="str">
            <v>青山製作所</v>
          </cell>
          <cell r="J280" t="str">
            <v>0</v>
          </cell>
          <cell r="K280" t="str">
            <v>X</v>
          </cell>
          <cell r="L280">
            <v>1</v>
          </cell>
          <cell r="M280">
            <v>1999</v>
          </cell>
          <cell r="N280">
            <v>20000000</v>
          </cell>
          <cell r="O280">
            <v>58440</v>
          </cell>
          <cell r="P280">
            <v>1</v>
          </cell>
          <cell r="Q280" t="str">
            <v>下限値</v>
          </cell>
          <cell r="R280">
            <v>1</v>
          </cell>
          <cell r="S280">
            <v>88</v>
          </cell>
          <cell r="T280">
            <v>100</v>
          </cell>
          <cell r="U280">
            <v>78</v>
          </cell>
          <cell r="V280">
            <v>300</v>
          </cell>
          <cell r="W280">
            <v>73</v>
          </cell>
          <cell r="X280">
            <v>500</v>
          </cell>
          <cell r="Y280">
            <v>58</v>
          </cell>
          <cell r="Z280">
            <v>1000</v>
          </cell>
          <cell r="AA280">
            <v>55</v>
          </cell>
          <cell r="AB280">
            <v>1999</v>
          </cell>
          <cell r="AC280">
            <v>0</v>
          </cell>
        </row>
        <row r="281">
          <cell r="A281" t="str">
            <v>○KD02166-Y026</v>
          </cell>
          <cell r="B281" t="str">
            <v>○</v>
          </cell>
          <cell r="C281" t="str">
            <v>1:コストマスタ</v>
          </cell>
          <cell r="E281" t="str">
            <v>KD02166-Y026</v>
          </cell>
          <cell r="H281">
            <v>5813</v>
          </cell>
          <cell r="I281" t="str">
            <v>竹内工業</v>
          </cell>
          <cell r="J281" t="str">
            <v>1</v>
          </cell>
          <cell r="K281" t="str">
            <v>X</v>
          </cell>
          <cell r="L281">
            <v>50</v>
          </cell>
          <cell r="M281">
            <v>0</v>
          </cell>
          <cell r="N281">
            <v>38346</v>
          </cell>
          <cell r="O281">
            <v>58440</v>
          </cell>
          <cell r="P281">
            <v>1</v>
          </cell>
          <cell r="Q281" t="str">
            <v>下限値</v>
          </cell>
          <cell r="R281">
            <v>50</v>
          </cell>
          <cell r="S281">
            <v>68</v>
          </cell>
          <cell r="T281">
            <v>200</v>
          </cell>
          <cell r="U281">
            <v>26</v>
          </cell>
          <cell r="V281">
            <v>500</v>
          </cell>
          <cell r="W281">
            <v>21</v>
          </cell>
          <cell r="AB281">
            <v>9999</v>
          </cell>
          <cell r="AC281">
            <v>0</v>
          </cell>
        </row>
        <row r="282">
          <cell r="A282" t="str">
            <v>○KD02166-Y033</v>
          </cell>
          <cell r="B282" t="str">
            <v>○</v>
          </cell>
          <cell r="C282" t="str">
            <v>1:コストマスタ</v>
          </cell>
          <cell r="E282" t="str">
            <v>KD02166-Y033</v>
          </cell>
          <cell r="H282">
            <v>2407</v>
          </cell>
          <cell r="I282" t="str">
            <v>ＦＤＴＰ</v>
          </cell>
          <cell r="J282" t="str">
            <v>0</v>
          </cell>
          <cell r="K282" t="str">
            <v>X</v>
          </cell>
          <cell r="L282">
            <v>50</v>
          </cell>
          <cell r="M282">
            <v>9999</v>
          </cell>
          <cell r="N282">
            <v>39371</v>
          </cell>
          <cell r="O282">
            <v>58440</v>
          </cell>
          <cell r="P282">
            <v>1</v>
          </cell>
          <cell r="Q282" t="str">
            <v>下限値</v>
          </cell>
          <cell r="S282">
            <v>47.68</v>
          </cell>
          <cell r="AC282">
            <v>0</v>
          </cell>
        </row>
        <row r="283">
          <cell r="A283" t="str">
            <v>○KD02166-Y035</v>
          </cell>
          <cell r="B283" t="str">
            <v>○</v>
          </cell>
          <cell r="C283" t="str">
            <v>1:コストマスタ</v>
          </cell>
          <cell r="E283" t="str">
            <v>KD02166-Y035</v>
          </cell>
          <cell r="H283">
            <v>2407</v>
          </cell>
          <cell r="I283" t="str">
            <v>ＦＤＴＰ</v>
          </cell>
          <cell r="J283" t="str">
            <v>1</v>
          </cell>
          <cell r="K283" t="str">
            <v>X</v>
          </cell>
          <cell r="L283">
            <v>50</v>
          </cell>
          <cell r="M283">
            <v>9999</v>
          </cell>
          <cell r="N283">
            <v>39371</v>
          </cell>
          <cell r="O283">
            <v>58440</v>
          </cell>
          <cell r="P283">
            <v>1</v>
          </cell>
          <cell r="Q283" t="str">
            <v>下限値</v>
          </cell>
          <cell r="S283">
            <v>25.65</v>
          </cell>
          <cell r="AC283">
            <v>0</v>
          </cell>
        </row>
        <row r="284">
          <cell r="A284" t="str">
            <v>○KD02166-Y037</v>
          </cell>
          <cell r="B284" t="str">
            <v>○</v>
          </cell>
          <cell r="C284" t="str">
            <v>1:コストマスタ</v>
          </cell>
          <cell r="E284" t="str">
            <v>KD02166-Y037</v>
          </cell>
          <cell r="H284">
            <v>2407</v>
          </cell>
          <cell r="I284" t="str">
            <v>ＦＤＴＰ</v>
          </cell>
          <cell r="J284" t="str">
            <v>0</v>
          </cell>
          <cell r="K284" t="str">
            <v>X</v>
          </cell>
          <cell r="L284">
            <v>50</v>
          </cell>
          <cell r="M284">
            <v>9999</v>
          </cell>
          <cell r="N284">
            <v>39371</v>
          </cell>
          <cell r="O284">
            <v>58440</v>
          </cell>
          <cell r="P284">
            <v>1</v>
          </cell>
          <cell r="Q284" t="str">
            <v>下限値</v>
          </cell>
          <cell r="S284">
            <v>35.22</v>
          </cell>
          <cell r="AC284">
            <v>0</v>
          </cell>
        </row>
        <row r="285">
          <cell r="A285" t="str">
            <v>○KD02166-Y041</v>
          </cell>
          <cell r="B285" t="str">
            <v>○</v>
          </cell>
          <cell r="C285" t="str">
            <v>1:コストマスタ</v>
          </cell>
          <cell r="E285" t="str">
            <v>KD02166-Y041</v>
          </cell>
          <cell r="H285">
            <v>2407</v>
          </cell>
          <cell r="I285" t="str">
            <v>ＦＤＴＰ</v>
          </cell>
          <cell r="J285" t="str">
            <v>0</v>
          </cell>
          <cell r="K285" t="str">
            <v>X</v>
          </cell>
          <cell r="L285">
            <v>50</v>
          </cell>
          <cell r="M285">
            <v>9999</v>
          </cell>
          <cell r="N285">
            <v>39371</v>
          </cell>
          <cell r="O285">
            <v>58440</v>
          </cell>
          <cell r="P285">
            <v>1</v>
          </cell>
          <cell r="Q285" t="str">
            <v>下限値</v>
          </cell>
          <cell r="S285">
            <v>19.239999999999998</v>
          </cell>
          <cell r="AC285">
            <v>0</v>
          </cell>
        </row>
        <row r="286">
          <cell r="A286" t="str">
            <v>○KD02166-Y042</v>
          </cell>
          <cell r="B286" t="str">
            <v>○</v>
          </cell>
          <cell r="C286" t="str">
            <v>1:コストマスタ</v>
          </cell>
          <cell r="E286" t="str">
            <v>KD02166-Y042</v>
          </cell>
          <cell r="H286">
            <v>2407</v>
          </cell>
          <cell r="I286" t="str">
            <v>ＦＤＴＰ</v>
          </cell>
          <cell r="J286" t="str">
            <v>0</v>
          </cell>
          <cell r="K286" t="str">
            <v>X</v>
          </cell>
          <cell r="L286">
            <v>50</v>
          </cell>
          <cell r="M286">
            <v>9999</v>
          </cell>
          <cell r="N286">
            <v>39371</v>
          </cell>
          <cell r="O286">
            <v>58440</v>
          </cell>
          <cell r="P286">
            <v>1</v>
          </cell>
          <cell r="Q286" t="str">
            <v>下限値</v>
          </cell>
          <cell r="S286">
            <v>16.920000000000002</v>
          </cell>
          <cell r="AC286">
            <v>0</v>
          </cell>
        </row>
        <row r="287">
          <cell r="A287" t="str">
            <v>○KD02166-Y043</v>
          </cell>
          <cell r="B287" t="str">
            <v>○</v>
          </cell>
          <cell r="C287" t="str">
            <v>1:コストマスタ</v>
          </cell>
          <cell r="E287" t="str">
            <v>KD02166-Y043</v>
          </cell>
          <cell r="H287">
            <v>2407</v>
          </cell>
          <cell r="I287" t="str">
            <v>ＦＤＴＰ</v>
          </cell>
          <cell r="J287" t="str">
            <v>0</v>
          </cell>
          <cell r="K287" t="str">
            <v>X</v>
          </cell>
          <cell r="L287">
            <v>50</v>
          </cell>
          <cell r="M287">
            <v>9999</v>
          </cell>
          <cell r="N287">
            <v>39371</v>
          </cell>
          <cell r="O287">
            <v>58440</v>
          </cell>
          <cell r="P287">
            <v>1</v>
          </cell>
          <cell r="Q287" t="str">
            <v>下限値</v>
          </cell>
          <cell r="S287">
            <v>41.41</v>
          </cell>
          <cell r="AC287">
            <v>0</v>
          </cell>
        </row>
        <row r="288">
          <cell r="A288" t="str">
            <v>○KD02166-Y044</v>
          </cell>
          <cell r="B288" t="str">
            <v>○</v>
          </cell>
          <cell r="C288" t="str">
            <v>1:コストマスタ</v>
          </cell>
          <cell r="E288" t="str">
            <v>KD02166-Y044</v>
          </cell>
          <cell r="H288">
            <v>2407</v>
          </cell>
          <cell r="I288" t="str">
            <v>ＦＤＴＰ</v>
          </cell>
          <cell r="J288" t="str">
            <v>0</v>
          </cell>
          <cell r="K288" t="str">
            <v>X</v>
          </cell>
          <cell r="L288">
            <v>50</v>
          </cell>
          <cell r="M288">
            <v>9999</v>
          </cell>
          <cell r="N288">
            <v>39371</v>
          </cell>
          <cell r="O288">
            <v>58440</v>
          </cell>
          <cell r="P288">
            <v>1</v>
          </cell>
          <cell r="Q288" t="str">
            <v>下限値</v>
          </cell>
          <cell r="S288">
            <v>24.47</v>
          </cell>
          <cell r="AC288">
            <v>0</v>
          </cell>
        </row>
        <row r="289">
          <cell r="A289" t="str">
            <v>○KD02166-Y045</v>
          </cell>
          <cell r="B289" t="str">
            <v>○</v>
          </cell>
          <cell r="C289" t="str">
            <v>1:コストマスタ</v>
          </cell>
          <cell r="E289" t="str">
            <v>KD02166-Y045</v>
          </cell>
          <cell r="H289">
            <v>2407</v>
          </cell>
          <cell r="I289" t="str">
            <v>ＦＤＴＰ</v>
          </cell>
          <cell r="J289" t="str">
            <v>1</v>
          </cell>
          <cell r="K289" t="str">
            <v>X</v>
          </cell>
          <cell r="L289">
            <v>50</v>
          </cell>
          <cell r="M289">
            <v>9999</v>
          </cell>
          <cell r="N289">
            <v>39371</v>
          </cell>
          <cell r="O289">
            <v>58440</v>
          </cell>
          <cell r="P289">
            <v>1</v>
          </cell>
          <cell r="Q289" t="str">
            <v>下限値</v>
          </cell>
          <cell r="S289">
            <v>28.54</v>
          </cell>
          <cell r="AC289">
            <v>0</v>
          </cell>
        </row>
        <row r="290">
          <cell r="A290" t="str">
            <v>○KD02166-Y046</v>
          </cell>
          <cell r="B290" t="str">
            <v>○</v>
          </cell>
          <cell r="C290" t="str">
            <v>1:コストマスタ</v>
          </cell>
          <cell r="E290" t="str">
            <v>KD02166-Y046</v>
          </cell>
          <cell r="H290">
            <v>2407</v>
          </cell>
          <cell r="I290" t="str">
            <v>ＦＤＴＰ</v>
          </cell>
          <cell r="J290" t="str">
            <v>0</v>
          </cell>
          <cell r="K290" t="str">
            <v>X</v>
          </cell>
          <cell r="L290">
            <v>50</v>
          </cell>
          <cell r="M290">
            <v>9999</v>
          </cell>
          <cell r="N290">
            <v>39371</v>
          </cell>
          <cell r="O290">
            <v>58440</v>
          </cell>
          <cell r="P290">
            <v>1</v>
          </cell>
          <cell r="Q290" t="str">
            <v>下限値</v>
          </cell>
          <cell r="S290">
            <v>22.56</v>
          </cell>
          <cell r="AC290">
            <v>0</v>
          </cell>
        </row>
        <row r="291">
          <cell r="A291" t="str">
            <v>○KD02166-Y047</v>
          </cell>
          <cell r="B291" t="str">
            <v>○</v>
          </cell>
          <cell r="C291" t="str">
            <v>1:コストマスタ</v>
          </cell>
          <cell r="E291" t="str">
            <v>KD02166-Y047</v>
          </cell>
          <cell r="H291">
            <v>2407</v>
          </cell>
          <cell r="I291" t="str">
            <v>ＦＤＴＰ</v>
          </cell>
          <cell r="J291" t="str">
            <v>0</v>
          </cell>
          <cell r="K291" t="str">
            <v>X</v>
          </cell>
          <cell r="L291">
            <v>50</v>
          </cell>
          <cell r="M291">
            <v>9999</v>
          </cell>
          <cell r="N291">
            <v>39371</v>
          </cell>
          <cell r="O291">
            <v>58440</v>
          </cell>
          <cell r="P291">
            <v>1</v>
          </cell>
          <cell r="Q291" t="str">
            <v>下限値</v>
          </cell>
          <cell r="S291">
            <v>84.39</v>
          </cell>
          <cell r="AC291">
            <v>0</v>
          </cell>
        </row>
        <row r="292">
          <cell r="A292" t="str">
            <v>○KD02166-Y048</v>
          </cell>
          <cell r="B292" t="str">
            <v>○</v>
          </cell>
          <cell r="C292" t="str">
            <v>1:コストマスタ</v>
          </cell>
          <cell r="E292" t="str">
            <v>KD02166-Y048</v>
          </cell>
          <cell r="H292">
            <v>2407</v>
          </cell>
          <cell r="I292" t="str">
            <v>ＦＤＴＰ</v>
          </cell>
          <cell r="J292" t="str">
            <v>0</v>
          </cell>
          <cell r="K292" t="str">
            <v>X</v>
          </cell>
          <cell r="L292">
            <v>50</v>
          </cell>
          <cell r="M292">
            <v>9999</v>
          </cell>
          <cell r="N292">
            <v>39371</v>
          </cell>
          <cell r="O292">
            <v>58440</v>
          </cell>
          <cell r="P292">
            <v>1</v>
          </cell>
          <cell r="Q292" t="str">
            <v>下限値</v>
          </cell>
          <cell r="S292">
            <v>19.55</v>
          </cell>
          <cell r="AC292">
            <v>0</v>
          </cell>
        </row>
        <row r="293">
          <cell r="A293" t="str">
            <v>○KD02166-Y051</v>
          </cell>
          <cell r="B293" t="str">
            <v>○</v>
          </cell>
          <cell r="C293" t="str">
            <v>1:コストマスタ</v>
          </cell>
          <cell r="E293" t="str">
            <v>KD02166-Y051</v>
          </cell>
          <cell r="H293">
            <v>2407</v>
          </cell>
          <cell r="I293" t="str">
            <v>ＦＤＴＰ</v>
          </cell>
          <cell r="J293" t="str">
            <v>0</v>
          </cell>
          <cell r="K293" t="str">
            <v>X</v>
          </cell>
          <cell r="L293">
            <v>50</v>
          </cell>
          <cell r="M293">
            <v>9999</v>
          </cell>
          <cell r="N293">
            <v>39371</v>
          </cell>
          <cell r="O293">
            <v>58440</v>
          </cell>
          <cell r="P293">
            <v>1</v>
          </cell>
          <cell r="Q293" t="str">
            <v>下限値</v>
          </cell>
          <cell r="S293">
            <v>18.25</v>
          </cell>
          <cell r="AC293">
            <v>0</v>
          </cell>
        </row>
        <row r="294">
          <cell r="A294" t="str">
            <v>○KD02166-Y053</v>
          </cell>
          <cell r="B294" t="str">
            <v>○</v>
          </cell>
          <cell r="C294" t="str">
            <v>1:コストマスタ</v>
          </cell>
          <cell r="E294" t="str">
            <v>KD02166-Y053</v>
          </cell>
          <cell r="H294">
            <v>1543</v>
          </cell>
          <cell r="I294" t="str">
            <v>伊鈴製作所</v>
          </cell>
          <cell r="J294" t="str">
            <v>1</v>
          </cell>
          <cell r="K294" t="str">
            <v>X</v>
          </cell>
          <cell r="L294">
            <v>1</v>
          </cell>
          <cell r="M294">
            <v>299</v>
          </cell>
          <cell r="N294">
            <v>38409</v>
          </cell>
          <cell r="O294">
            <v>58440</v>
          </cell>
          <cell r="P294">
            <v>1</v>
          </cell>
          <cell r="Q294" t="str">
            <v>下限値</v>
          </cell>
          <cell r="R294">
            <v>1</v>
          </cell>
          <cell r="S294">
            <v>138</v>
          </cell>
          <cell r="T294">
            <v>50</v>
          </cell>
          <cell r="U294">
            <v>101</v>
          </cell>
          <cell r="V294">
            <v>100</v>
          </cell>
          <cell r="W294">
            <v>74</v>
          </cell>
          <cell r="AB294">
            <v>299</v>
          </cell>
          <cell r="AC294">
            <v>0</v>
          </cell>
        </row>
        <row r="295">
          <cell r="A295" t="str">
            <v>○KD02166-Y056</v>
          </cell>
          <cell r="B295" t="str">
            <v>○</v>
          </cell>
          <cell r="C295" t="str">
            <v>1:コストマスタ</v>
          </cell>
          <cell r="E295" t="str">
            <v>KD02166-Y056</v>
          </cell>
          <cell r="H295">
            <v>1945</v>
          </cell>
          <cell r="I295" t="str">
            <v>佐藤製作所</v>
          </cell>
          <cell r="J295" t="str">
            <v>0</v>
          </cell>
          <cell r="K295" t="str">
            <v>X</v>
          </cell>
          <cell r="L295">
            <v>1</v>
          </cell>
          <cell r="M295">
            <v>999</v>
          </cell>
          <cell r="N295">
            <v>20000000</v>
          </cell>
          <cell r="O295">
            <v>58440</v>
          </cell>
          <cell r="P295">
            <v>1</v>
          </cell>
          <cell r="Q295" t="str">
            <v>下限値</v>
          </cell>
          <cell r="R295">
            <v>1</v>
          </cell>
          <cell r="S295">
            <v>115</v>
          </cell>
          <cell r="T295">
            <v>100</v>
          </cell>
          <cell r="U295">
            <v>106</v>
          </cell>
          <cell r="V295">
            <v>300</v>
          </cell>
          <cell r="W295">
            <v>104</v>
          </cell>
          <cell r="X295">
            <v>500</v>
          </cell>
          <cell r="Y295">
            <v>102</v>
          </cell>
          <cell r="AB295">
            <v>999</v>
          </cell>
          <cell r="AC295">
            <v>0</v>
          </cell>
        </row>
        <row r="296">
          <cell r="A296" t="str">
            <v>○KD02166-Y060</v>
          </cell>
          <cell r="B296" t="str">
            <v>○</v>
          </cell>
          <cell r="C296" t="str">
            <v>1:コストマスタ</v>
          </cell>
          <cell r="E296" t="str">
            <v>KD02166-Y060</v>
          </cell>
          <cell r="H296">
            <v>2407</v>
          </cell>
          <cell r="I296" t="str">
            <v>ＦＤＴＰ</v>
          </cell>
          <cell r="J296" t="str">
            <v>1</v>
          </cell>
          <cell r="K296" t="str">
            <v>X</v>
          </cell>
          <cell r="L296">
            <v>50</v>
          </cell>
          <cell r="M296">
            <v>9999</v>
          </cell>
          <cell r="N296">
            <v>39371</v>
          </cell>
          <cell r="O296">
            <v>58440</v>
          </cell>
          <cell r="P296">
            <v>1</v>
          </cell>
          <cell r="Q296" t="str">
            <v>下限値</v>
          </cell>
          <cell r="S296">
            <v>589.57000000000005</v>
          </cell>
          <cell r="AC296">
            <v>0</v>
          </cell>
        </row>
        <row r="297">
          <cell r="A297" t="str">
            <v>○KD02166-Y063</v>
          </cell>
          <cell r="B297" t="str">
            <v>○</v>
          </cell>
          <cell r="C297" t="str">
            <v>1:コストマスタ</v>
          </cell>
          <cell r="E297" t="str">
            <v>KD02166-Y063</v>
          </cell>
          <cell r="H297">
            <v>2407</v>
          </cell>
          <cell r="I297" t="str">
            <v>ＦＤＴＰ</v>
          </cell>
          <cell r="J297" t="str">
            <v>0</v>
          </cell>
          <cell r="K297" t="str">
            <v>X</v>
          </cell>
          <cell r="L297">
            <v>50</v>
          </cell>
          <cell r="M297">
            <v>9999</v>
          </cell>
          <cell r="N297">
            <v>39371</v>
          </cell>
          <cell r="O297">
            <v>58440</v>
          </cell>
          <cell r="P297">
            <v>1</v>
          </cell>
          <cell r="Q297" t="str">
            <v>下限値</v>
          </cell>
          <cell r="S297">
            <v>66.010000000000005</v>
          </cell>
          <cell r="AC297">
            <v>0</v>
          </cell>
        </row>
        <row r="298">
          <cell r="A298" t="str">
            <v>○KD02166-Y071</v>
          </cell>
          <cell r="B298" t="str">
            <v>○</v>
          </cell>
          <cell r="C298" t="str">
            <v>1:コストマスタ</v>
          </cell>
          <cell r="E298" t="str">
            <v>KD02166-Y071</v>
          </cell>
          <cell r="H298">
            <v>2407</v>
          </cell>
          <cell r="I298" t="str">
            <v>ＦＤＴＰ</v>
          </cell>
          <cell r="J298" t="str">
            <v>0</v>
          </cell>
          <cell r="K298" t="str">
            <v>X</v>
          </cell>
          <cell r="L298">
            <v>50</v>
          </cell>
          <cell r="M298">
            <v>9999</v>
          </cell>
          <cell r="N298">
            <v>39371</v>
          </cell>
          <cell r="O298">
            <v>58440</v>
          </cell>
          <cell r="P298">
            <v>1</v>
          </cell>
          <cell r="Q298" t="str">
            <v>下限値</v>
          </cell>
          <cell r="S298">
            <v>46.56</v>
          </cell>
          <cell r="AC298">
            <v>0</v>
          </cell>
        </row>
        <row r="299">
          <cell r="A299" t="str">
            <v>○KD02166-Y072</v>
          </cell>
          <cell r="B299" t="str">
            <v>○</v>
          </cell>
          <cell r="C299" t="str">
            <v>1:コストマスタ</v>
          </cell>
          <cell r="E299" t="str">
            <v>KD02166-Y072</v>
          </cell>
          <cell r="H299">
            <v>2407</v>
          </cell>
          <cell r="I299" t="str">
            <v>ＦＤＴＰ</v>
          </cell>
          <cell r="J299" t="str">
            <v>0</v>
          </cell>
          <cell r="K299" t="str">
            <v>X</v>
          </cell>
          <cell r="L299">
            <v>50</v>
          </cell>
          <cell r="M299">
            <v>9999</v>
          </cell>
          <cell r="N299">
            <v>39371</v>
          </cell>
          <cell r="O299">
            <v>58440</v>
          </cell>
          <cell r="P299">
            <v>1</v>
          </cell>
          <cell r="Q299" t="str">
            <v>下限値</v>
          </cell>
          <cell r="S299">
            <v>40.33</v>
          </cell>
          <cell r="AC299">
            <v>0</v>
          </cell>
        </row>
        <row r="300">
          <cell r="A300" t="str">
            <v>○KD02166-Y073</v>
          </cell>
          <cell r="B300" t="str">
            <v>○</v>
          </cell>
          <cell r="C300" t="str">
            <v>1:コストマスタ</v>
          </cell>
          <cell r="E300" t="str">
            <v>KD02166-Y073</v>
          </cell>
          <cell r="H300">
            <v>2407</v>
          </cell>
          <cell r="I300" t="str">
            <v>ＦＤＴＰ</v>
          </cell>
          <cell r="J300" t="str">
            <v>1</v>
          </cell>
          <cell r="K300" t="str">
            <v>X</v>
          </cell>
          <cell r="L300">
            <v>50</v>
          </cell>
          <cell r="M300">
            <v>9999</v>
          </cell>
          <cell r="N300">
            <v>39371</v>
          </cell>
          <cell r="O300">
            <v>58440</v>
          </cell>
          <cell r="P300">
            <v>1</v>
          </cell>
          <cell r="Q300" t="str">
            <v>下限値</v>
          </cell>
          <cell r="S300">
            <v>233.02</v>
          </cell>
          <cell r="AC300">
            <v>0</v>
          </cell>
        </row>
        <row r="301">
          <cell r="A301" t="str">
            <v>○KD02166-Y076</v>
          </cell>
          <cell r="B301" t="str">
            <v>○</v>
          </cell>
          <cell r="C301" t="str">
            <v>1:コストマスタ</v>
          </cell>
          <cell r="E301" t="str">
            <v>KD02166-Y076</v>
          </cell>
          <cell r="H301">
            <v>1543</v>
          </cell>
          <cell r="I301" t="str">
            <v>伊鈴製作所</v>
          </cell>
          <cell r="J301" t="str">
            <v>1</v>
          </cell>
          <cell r="K301" t="str">
            <v>X</v>
          </cell>
          <cell r="L301">
            <v>1</v>
          </cell>
          <cell r="M301">
            <v>1000</v>
          </cell>
          <cell r="N301">
            <v>38414</v>
          </cell>
          <cell r="O301">
            <v>58440</v>
          </cell>
          <cell r="P301">
            <v>1</v>
          </cell>
          <cell r="Q301" t="str">
            <v>下限値</v>
          </cell>
          <cell r="R301">
            <v>1</v>
          </cell>
          <cell r="S301">
            <v>107</v>
          </cell>
          <cell r="T301">
            <v>101</v>
          </cell>
          <cell r="U301">
            <v>82</v>
          </cell>
          <cell r="V301">
            <v>301</v>
          </cell>
          <cell r="W301">
            <v>78</v>
          </cell>
          <cell r="X301">
            <v>501</v>
          </cell>
          <cell r="Y301">
            <v>76</v>
          </cell>
          <cell r="AB301">
            <v>1000</v>
          </cell>
          <cell r="AC301">
            <v>0</v>
          </cell>
        </row>
        <row r="302">
          <cell r="A302" t="str">
            <v>KD02166-Y076</v>
          </cell>
          <cell r="C302" t="str">
            <v>2:業者別見積り</v>
          </cell>
          <cell r="D302" t="str">
            <v>0</v>
          </cell>
          <cell r="E302" t="str">
            <v>KD02166-Y076</v>
          </cell>
          <cell r="F302" t="str">
            <v>01</v>
          </cell>
          <cell r="G302" t="str">
            <v>L</v>
          </cell>
          <cell r="H302">
            <v>1543</v>
          </cell>
          <cell r="I302" t="str">
            <v>伊鈴製作所</v>
          </cell>
          <cell r="J302" t="str">
            <v>1</v>
          </cell>
          <cell r="P302">
            <v>1</v>
          </cell>
          <cell r="Q302" t="str">
            <v>上限値</v>
          </cell>
          <cell r="R302">
            <v>100</v>
          </cell>
          <cell r="S302">
            <v>107</v>
          </cell>
          <cell r="T302">
            <v>300</v>
          </cell>
          <cell r="U302">
            <v>82</v>
          </cell>
          <cell r="V302">
            <v>500</v>
          </cell>
          <cell r="W302">
            <v>78</v>
          </cell>
          <cell r="X302">
            <v>1000</v>
          </cell>
          <cell r="Y302">
            <v>76</v>
          </cell>
        </row>
        <row r="303">
          <cell r="A303" t="str">
            <v>KD02166-Y076</v>
          </cell>
          <cell r="C303" t="str">
            <v>2:業者別見積り</v>
          </cell>
          <cell r="D303" t="str">
            <v>0</v>
          </cell>
          <cell r="E303" t="str">
            <v>KD02166-Y076</v>
          </cell>
          <cell r="F303" t="str">
            <v>01</v>
          </cell>
          <cell r="G303" t="str">
            <v>L</v>
          </cell>
          <cell r="H303">
            <v>1715</v>
          </cell>
          <cell r="I303" t="str">
            <v>中村ターンテック</v>
          </cell>
          <cell r="J303" t="str">
            <v>0</v>
          </cell>
          <cell r="P303">
            <v>1</v>
          </cell>
          <cell r="Q303" t="str">
            <v>上限値</v>
          </cell>
          <cell r="R303">
            <v>100</v>
          </cell>
          <cell r="S303">
            <v>210</v>
          </cell>
          <cell r="T303">
            <v>300</v>
          </cell>
          <cell r="U303">
            <v>205</v>
          </cell>
          <cell r="V303">
            <v>1000</v>
          </cell>
          <cell r="W303">
            <v>204</v>
          </cell>
        </row>
        <row r="304">
          <cell r="A304" t="str">
            <v>○KD02166-Y081</v>
          </cell>
          <cell r="B304" t="str">
            <v>○</v>
          </cell>
          <cell r="C304" t="str">
            <v>1:コストマスタ</v>
          </cell>
          <cell r="E304" t="str">
            <v>KD02166-Y081</v>
          </cell>
          <cell r="H304">
            <v>1434</v>
          </cell>
          <cell r="I304" t="str">
            <v>ファスコ</v>
          </cell>
          <cell r="J304" t="str">
            <v>1</v>
          </cell>
          <cell r="K304" t="str">
            <v>X</v>
          </cell>
          <cell r="L304">
            <v>300</v>
          </cell>
          <cell r="M304">
            <v>600</v>
          </cell>
          <cell r="N304">
            <v>39230</v>
          </cell>
          <cell r="O304">
            <v>58440</v>
          </cell>
          <cell r="P304">
            <v>1</v>
          </cell>
          <cell r="Q304" t="str">
            <v>下限値</v>
          </cell>
          <cell r="S304">
            <v>74</v>
          </cell>
          <cell r="AC304">
            <v>0</v>
          </cell>
        </row>
        <row r="305">
          <cell r="A305" t="str">
            <v>○KD02166-Y082</v>
          </cell>
          <cell r="B305" t="str">
            <v>○</v>
          </cell>
          <cell r="C305" t="str">
            <v>1:コストマスタ</v>
          </cell>
          <cell r="E305" t="str">
            <v>KD02166-Y082</v>
          </cell>
          <cell r="H305">
            <v>1434</v>
          </cell>
          <cell r="I305" t="str">
            <v>ファスコ</v>
          </cell>
          <cell r="J305" t="str">
            <v>1</v>
          </cell>
          <cell r="K305" t="str">
            <v>X</v>
          </cell>
          <cell r="L305">
            <v>300</v>
          </cell>
          <cell r="M305">
            <v>600</v>
          </cell>
          <cell r="N305">
            <v>39230</v>
          </cell>
          <cell r="O305">
            <v>58440</v>
          </cell>
          <cell r="P305">
            <v>1</v>
          </cell>
          <cell r="Q305" t="str">
            <v>下限値</v>
          </cell>
          <cell r="S305">
            <v>63</v>
          </cell>
          <cell r="AC305">
            <v>0</v>
          </cell>
        </row>
        <row r="306">
          <cell r="A306" t="str">
            <v>○KD02166-Y084</v>
          </cell>
          <cell r="B306" t="str">
            <v>○</v>
          </cell>
          <cell r="C306" t="str">
            <v>1:コストマスタ</v>
          </cell>
          <cell r="E306" t="str">
            <v>KD02166-Y084</v>
          </cell>
          <cell r="H306">
            <v>1434</v>
          </cell>
          <cell r="I306" t="str">
            <v>ファスコ</v>
          </cell>
          <cell r="J306" t="str">
            <v>0</v>
          </cell>
          <cell r="K306" t="str">
            <v>X</v>
          </cell>
          <cell r="L306">
            <v>0</v>
          </cell>
          <cell r="M306">
            <v>0</v>
          </cell>
          <cell r="N306">
            <v>39217</v>
          </cell>
          <cell r="O306">
            <v>58440</v>
          </cell>
          <cell r="P306">
            <v>1</v>
          </cell>
          <cell r="Q306" t="str">
            <v>下限値</v>
          </cell>
          <cell r="S306">
            <v>13</v>
          </cell>
          <cell r="AC306">
            <v>0</v>
          </cell>
        </row>
        <row r="307">
          <cell r="A307" t="str">
            <v>○KD02166-Y120</v>
          </cell>
          <cell r="B307" t="str">
            <v>○</v>
          </cell>
          <cell r="C307" t="str">
            <v>1:コストマスタ</v>
          </cell>
          <cell r="E307" t="str">
            <v>KD02166-Y120</v>
          </cell>
          <cell r="H307">
            <v>1715</v>
          </cell>
          <cell r="I307" t="str">
            <v>中村ターンテック</v>
          </cell>
          <cell r="J307" t="str">
            <v>1</v>
          </cell>
          <cell r="K307" t="str">
            <v>X</v>
          </cell>
          <cell r="L307">
            <v>1</v>
          </cell>
          <cell r="M307">
            <v>299</v>
          </cell>
          <cell r="N307">
            <v>20000000</v>
          </cell>
          <cell r="O307">
            <v>58440</v>
          </cell>
          <cell r="P307">
            <v>1</v>
          </cell>
          <cell r="Q307" t="str">
            <v>下限値</v>
          </cell>
          <cell r="R307">
            <v>1</v>
          </cell>
          <cell r="S307">
            <v>750</v>
          </cell>
          <cell r="T307">
            <v>10</v>
          </cell>
          <cell r="U307">
            <v>350</v>
          </cell>
          <cell r="V307">
            <v>30</v>
          </cell>
          <cell r="W307">
            <v>250</v>
          </cell>
          <cell r="X307">
            <v>50</v>
          </cell>
          <cell r="Y307">
            <v>230</v>
          </cell>
          <cell r="Z307">
            <v>100</v>
          </cell>
          <cell r="AA307">
            <v>220</v>
          </cell>
          <cell r="AB307">
            <v>299</v>
          </cell>
          <cell r="AC307">
            <v>0</v>
          </cell>
        </row>
        <row r="308">
          <cell r="A308" t="str">
            <v>○KD02166-Y121</v>
          </cell>
          <cell r="B308" t="str">
            <v>○</v>
          </cell>
          <cell r="C308" t="str">
            <v>1:コストマスタ</v>
          </cell>
          <cell r="E308" t="str">
            <v>KD02166-Y121</v>
          </cell>
          <cell r="H308">
            <v>1715</v>
          </cell>
          <cell r="I308" t="str">
            <v>中村ターンテック</v>
          </cell>
          <cell r="J308" t="str">
            <v>1</v>
          </cell>
          <cell r="K308" t="str">
            <v>X</v>
          </cell>
          <cell r="L308">
            <v>1</v>
          </cell>
          <cell r="M308">
            <v>299</v>
          </cell>
          <cell r="N308">
            <v>20000000</v>
          </cell>
          <cell r="O308">
            <v>58440</v>
          </cell>
          <cell r="P308">
            <v>1</v>
          </cell>
          <cell r="Q308" t="str">
            <v>下限値</v>
          </cell>
          <cell r="R308">
            <v>1</v>
          </cell>
          <cell r="S308">
            <v>750</v>
          </cell>
          <cell r="T308">
            <v>10</v>
          </cell>
          <cell r="U308">
            <v>360</v>
          </cell>
          <cell r="V308">
            <v>30</v>
          </cell>
          <cell r="W308">
            <v>270</v>
          </cell>
          <cell r="X308">
            <v>50</v>
          </cell>
          <cell r="Y308">
            <v>260</v>
          </cell>
          <cell r="Z308">
            <v>100</v>
          </cell>
          <cell r="AA308">
            <v>220</v>
          </cell>
          <cell r="AB308">
            <v>299</v>
          </cell>
          <cell r="AC308">
            <v>0</v>
          </cell>
        </row>
        <row r="309">
          <cell r="A309" t="str">
            <v>○KD02166-Y123</v>
          </cell>
          <cell r="B309" t="str">
            <v>○</v>
          </cell>
          <cell r="C309" t="str">
            <v>1:コストマスタ</v>
          </cell>
          <cell r="E309" t="str">
            <v>KD02166-Y123</v>
          </cell>
          <cell r="H309">
            <v>2407</v>
          </cell>
          <cell r="I309" t="str">
            <v>ＦＤＴＰ</v>
          </cell>
          <cell r="J309" t="str">
            <v>0</v>
          </cell>
          <cell r="K309" t="str">
            <v>X</v>
          </cell>
          <cell r="L309">
            <v>50</v>
          </cell>
          <cell r="M309">
            <v>9999</v>
          </cell>
          <cell r="N309">
            <v>39371</v>
          </cell>
          <cell r="O309">
            <v>58440</v>
          </cell>
          <cell r="P309">
            <v>1</v>
          </cell>
          <cell r="Q309" t="str">
            <v>下限値</v>
          </cell>
          <cell r="S309">
            <v>85.08</v>
          </cell>
          <cell r="AC309">
            <v>0</v>
          </cell>
        </row>
        <row r="310">
          <cell r="A310" t="str">
            <v>○KD02166-Y125</v>
          </cell>
          <cell r="B310" t="str">
            <v>○</v>
          </cell>
          <cell r="C310" t="str">
            <v>1:コストマスタ</v>
          </cell>
          <cell r="E310" t="str">
            <v>KD02166-Y125</v>
          </cell>
          <cell r="H310">
            <v>2407</v>
          </cell>
          <cell r="I310" t="str">
            <v>ＦＤＴＰ</v>
          </cell>
          <cell r="J310" t="str">
            <v>0</v>
          </cell>
          <cell r="K310" t="str">
            <v>X</v>
          </cell>
          <cell r="L310">
            <v>50</v>
          </cell>
          <cell r="M310">
            <v>9999</v>
          </cell>
          <cell r="N310">
            <v>39371</v>
          </cell>
          <cell r="O310">
            <v>58440</v>
          </cell>
          <cell r="P310">
            <v>1</v>
          </cell>
          <cell r="Q310" t="str">
            <v>下限値</v>
          </cell>
          <cell r="S310">
            <v>60.62</v>
          </cell>
          <cell r="AC310">
            <v>0</v>
          </cell>
        </row>
        <row r="311">
          <cell r="A311" t="str">
            <v>○KD02166-Y126</v>
          </cell>
          <cell r="B311" t="str">
            <v>○</v>
          </cell>
          <cell r="C311" t="str">
            <v>1:コストマスタ</v>
          </cell>
          <cell r="E311" t="str">
            <v>KD02166-Y126</v>
          </cell>
          <cell r="H311">
            <v>2407</v>
          </cell>
          <cell r="I311" t="str">
            <v>ＦＤＴＰ</v>
          </cell>
          <cell r="J311" t="str">
            <v>0</v>
          </cell>
          <cell r="K311" t="str">
            <v>X</v>
          </cell>
          <cell r="L311">
            <v>50</v>
          </cell>
          <cell r="M311">
            <v>9999</v>
          </cell>
          <cell r="N311">
            <v>39371</v>
          </cell>
          <cell r="O311">
            <v>58440</v>
          </cell>
          <cell r="P311">
            <v>1</v>
          </cell>
          <cell r="Q311" t="str">
            <v>下限値</v>
          </cell>
          <cell r="S311">
            <v>16.54</v>
          </cell>
          <cell r="AC311">
            <v>0</v>
          </cell>
        </row>
        <row r="312">
          <cell r="A312" t="str">
            <v>○KD02166-Y131</v>
          </cell>
          <cell r="B312" t="str">
            <v>○</v>
          </cell>
          <cell r="C312" t="str">
            <v>1:コストマスタ</v>
          </cell>
          <cell r="E312" t="str">
            <v>KD02166-Y131</v>
          </cell>
          <cell r="H312">
            <v>2407</v>
          </cell>
          <cell r="I312" t="str">
            <v>ＦＤＴＰ</v>
          </cell>
          <cell r="J312" t="str">
            <v>0</v>
          </cell>
          <cell r="K312" t="str">
            <v>X</v>
          </cell>
          <cell r="L312">
            <v>50</v>
          </cell>
          <cell r="M312">
            <v>9999</v>
          </cell>
          <cell r="N312">
            <v>39371</v>
          </cell>
          <cell r="O312">
            <v>58440</v>
          </cell>
          <cell r="P312">
            <v>1</v>
          </cell>
          <cell r="Q312" t="str">
            <v>下限値</v>
          </cell>
          <cell r="S312">
            <v>10.130000000000001</v>
          </cell>
          <cell r="AC312">
            <v>0</v>
          </cell>
        </row>
        <row r="313">
          <cell r="A313" t="str">
            <v>KD02166-Y131</v>
          </cell>
          <cell r="C313" t="str">
            <v>2:業者別見積り</v>
          </cell>
          <cell r="D313" t="str">
            <v>0</v>
          </cell>
          <cell r="E313" t="str">
            <v>KD02166-Y131</v>
          </cell>
          <cell r="F313" t="str">
            <v>00</v>
          </cell>
          <cell r="G313" t="str">
            <v>MO</v>
          </cell>
          <cell r="H313">
            <v>3169</v>
          </cell>
          <cell r="I313" t="str">
            <v>ＨＳ－ＭＯＬＤＩＮ</v>
          </cell>
          <cell r="J313" t="str">
            <v>1</v>
          </cell>
          <cell r="P313">
            <v>1</v>
          </cell>
          <cell r="Q313" t="str">
            <v>上限値</v>
          </cell>
          <cell r="R313">
            <v>99999</v>
          </cell>
          <cell r="S313">
            <v>11.68</v>
          </cell>
          <cell r="AD313" t="str">
            <v>ﾓｰﾙﾄﾞ</v>
          </cell>
          <cell r="AE313">
            <v>600000</v>
          </cell>
        </row>
        <row r="314">
          <cell r="A314" t="str">
            <v>○KD02166-Y132</v>
          </cell>
          <cell r="B314" t="str">
            <v>○</v>
          </cell>
          <cell r="C314" t="str">
            <v>1:コストマスタ</v>
          </cell>
          <cell r="E314" t="str">
            <v>KD02166-Y132</v>
          </cell>
          <cell r="H314">
            <v>2407</v>
          </cell>
          <cell r="I314" t="str">
            <v>ＦＤＴＰ</v>
          </cell>
          <cell r="J314" t="str">
            <v>0</v>
          </cell>
          <cell r="K314" t="str">
            <v>X</v>
          </cell>
          <cell r="L314">
            <v>50</v>
          </cell>
          <cell r="M314">
            <v>9999</v>
          </cell>
          <cell r="N314">
            <v>39371</v>
          </cell>
          <cell r="O314">
            <v>58440</v>
          </cell>
          <cell r="P314">
            <v>1</v>
          </cell>
          <cell r="Q314" t="str">
            <v>下限値</v>
          </cell>
          <cell r="S314">
            <v>33.79</v>
          </cell>
          <cell r="AC314">
            <v>0</v>
          </cell>
        </row>
        <row r="315">
          <cell r="A315" t="str">
            <v>○KD02166-Y140</v>
          </cell>
          <cell r="B315" t="str">
            <v>○</v>
          </cell>
          <cell r="C315" t="str">
            <v>1:コストマスタ</v>
          </cell>
          <cell r="E315" t="str">
            <v>KD02166-Y140</v>
          </cell>
          <cell r="H315">
            <v>2407</v>
          </cell>
          <cell r="I315" t="str">
            <v>ＦＤＴＰ</v>
          </cell>
          <cell r="J315" t="str">
            <v>0</v>
          </cell>
          <cell r="K315" t="str">
            <v>X</v>
          </cell>
          <cell r="L315">
            <v>50</v>
          </cell>
          <cell r="M315">
            <v>9999</v>
          </cell>
          <cell r="N315">
            <v>39371</v>
          </cell>
          <cell r="O315">
            <v>58440</v>
          </cell>
          <cell r="P315">
            <v>1</v>
          </cell>
          <cell r="Q315" t="str">
            <v>下限値</v>
          </cell>
          <cell r="S315">
            <v>18.649999999999999</v>
          </cell>
          <cell r="AC315">
            <v>0</v>
          </cell>
        </row>
        <row r="316">
          <cell r="A316" t="str">
            <v>○KD02166-Y163</v>
          </cell>
          <cell r="B316" t="str">
            <v>○</v>
          </cell>
          <cell r="C316" t="str">
            <v>1:コストマスタ</v>
          </cell>
          <cell r="E316" t="str">
            <v>KD02166-Y163</v>
          </cell>
          <cell r="H316">
            <v>2407</v>
          </cell>
          <cell r="I316" t="str">
            <v>ＦＤＴＰ</v>
          </cell>
          <cell r="J316" t="str">
            <v>0</v>
          </cell>
          <cell r="K316" t="str">
            <v>X</v>
          </cell>
          <cell r="L316">
            <v>50</v>
          </cell>
          <cell r="M316">
            <v>9999</v>
          </cell>
          <cell r="N316">
            <v>39371</v>
          </cell>
          <cell r="O316">
            <v>58440</v>
          </cell>
          <cell r="P316">
            <v>1</v>
          </cell>
          <cell r="Q316" t="str">
            <v>下限値</v>
          </cell>
          <cell r="S316">
            <v>7.88</v>
          </cell>
          <cell r="AC316">
            <v>0</v>
          </cell>
        </row>
        <row r="317">
          <cell r="A317" t="str">
            <v>○KD02166-Y164</v>
          </cell>
          <cell r="B317" t="str">
            <v>○</v>
          </cell>
          <cell r="C317" t="str">
            <v>1:コストマスタ</v>
          </cell>
          <cell r="E317" t="str">
            <v>KD02166-Y164</v>
          </cell>
          <cell r="H317">
            <v>2039</v>
          </cell>
          <cell r="I317" t="str">
            <v>熊谷</v>
          </cell>
          <cell r="J317" t="str">
            <v>0</v>
          </cell>
          <cell r="K317" t="str">
            <v>X</v>
          </cell>
          <cell r="L317">
            <v>0</v>
          </cell>
          <cell r="M317">
            <v>0</v>
          </cell>
          <cell r="N317">
            <v>38805</v>
          </cell>
          <cell r="O317">
            <v>58440</v>
          </cell>
          <cell r="P317">
            <v>1</v>
          </cell>
          <cell r="Q317" t="str">
            <v>下限値</v>
          </cell>
          <cell r="S317">
            <v>55</v>
          </cell>
          <cell r="AC317">
            <v>0</v>
          </cell>
        </row>
        <row r="318">
          <cell r="A318" t="str">
            <v>○KD02166-Y168</v>
          </cell>
          <cell r="B318" t="str">
            <v>○</v>
          </cell>
          <cell r="C318" t="str">
            <v>1:コストマスタ</v>
          </cell>
          <cell r="E318" t="str">
            <v>KD02166-Y168</v>
          </cell>
          <cell r="H318">
            <v>2407</v>
          </cell>
          <cell r="I318" t="str">
            <v>ＦＤＴＰ</v>
          </cell>
          <cell r="J318" t="str">
            <v>0</v>
          </cell>
          <cell r="K318" t="str">
            <v>X</v>
          </cell>
          <cell r="L318">
            <v>50</v>
          </cell>
          <cell r="M318">
            <v>9999</v>
          </cell>
          <cell r="N318">
            <v>39371</v>
          </cell>
          <cell r="O318">
            <v>58440</v>
          </cell>
          <cell r="P318">
            <v>1</v>
          </cell>
          <cell r="Q318" t="str">
            <v>下限値</v>
          </cell>
          <cell r="S318">
            <v>26.69</v>
          </cell>
          <cell r="AC318">
            <v>0</v>
          </cell>
        </row>
        <row r="319">
          <cell r="A319" t="str">
            <v>○KD02166-Y170</v>
          </cell>
          <cell r="B319" t="str">
            <v>○</v>
          </cell>
          <cell r="C319" t="str">
            <v>1:コストマスタ</v>
          </cell>
          <cell r="E319" t="str">
            <v>KD02166-Y170</v>
          </cell>
          <cell r="H319">
            <v>2407</v>
          </cell>
          <cell r="I319" t="str">
            <v>ＦＤＴＰ</v>
          </cell>
          <cell r="J319" t="str">
            <v>0</v>
          </cell>
          <cell r="K319" t="str">
            <v>X</v>
          </cell>
          <cell r="L319">
            <v>50</v>
          </cell>
          <cell r="M319">
            <v>9999</v>
          </cell>
          <cell r="N319">
            <v>39371</v>
          </cell>
          <cell r="O319">
            <v>58440</v>
          </cell>
          <cell r="P319">
            <v>1</v>
          </cell>
          <cell r="Q319" t="str">
            <v>下限値</v>
          </cell>
          <cell r="S319">
            <v>26.14</v>
          </cell>
          <cell r="AC319">
            <v>0</v>
          </cell>
        </row>
        <row r="320">
          <cell r="A320" t="str">
            <v>○KD02166-Y171</v>
          </cell>
          <cell r="B320" t="str">
            <v>○</v>
          </cell>
          <cell r="C320" t="str">
            <v>1:コストマスタ</v>
          </cell>
          <cell r="E320" t="str">
            <v>KD02166-Y171</v>
          </cell>
          <cell r="H320">
            <v>2407</v>
          </cell>
          <cell r="I320" t="str">
            <v>ＦＤＴＰ</v>
          </cell>
          <cell r="J320" t="str">
            <v>0</v>
          </cell>
          <cell r="K320" t="str">
            <v>X</v>
          </cell>
          <cell r="L320">
            <v>50</v>
          </cell>
          <cell r="M320">
            <v>9999</v>
          </cell>
          <cell r="N320">
            <v>39371</v>
          </cell>
          <cell r="O320">
            <v>58440</v>
          </cell>
          <cell r="P320">
            <v>1</v>
          </cell>
          <cell r="Q320" t="str">
            <v>下限値</v>
          </cell>
          <cell r="S320">
            <v>21.37</v>
          </cell>
          <cell r="AC320">
            <v>0</v>
          </cell>
        </row>
        <row r="321">
          <cell r="A321" t="str">
            <v>○KD02166-Y172</v>
          </cell>
          <cell r="B321" t="str">
            <v>○</v>
          </cell>
          <cell r="C321" t="str">
            <v>1:コストマスタ</v>
          </cell>
          <cell r="E321" t="str">
            <v>KD02166-Y172</v>
          </cell>
          <cell r="H321">
            <v>2407</v>
          </cell>
          <cell r="I321" t="str">
            <v>ＦＤＴＰ</v>
          </cell>
          <cell r="J321" t="str">
            <v>0</v>
          </cell>
          <cell r="K321" t="str">
            <v>X</v>
          </cell>
          <cell r="L321">
            <v>50</v>
          </cell>
          <cell r="M321">
            <v>9999</v>
          </cell>
          <cell r="N321">
            <v>39371</v>
          </cell>
          <cell r="O321">
            <v>58440</v>
          </cell>
          <cell r="P321">
            <v>1</v>
          </cell>
          <cell r="Q321" t="str">
            <v>下限値</v>
          </cell>
          <cell r="S321">
            <v>21.37</v>
          </cell>
          <cell r="AC321">
            <v>0</v>
          </cell>
        </row>
        <row r="322">
          <cell r="A322" t="str">
            <v>○KD02166-Y175</v>
          </cell>
          <cell r="B322" t="str">
            <v>○</v>
          </cell>
          <cell r="C322" t="str">
            <v>1:コストマスタ</v>
          </cell>
          <cell r="E322" t="str">
            <v>KD02166-Y175</v>
          </cell>
          <cell r="H322">
            <v>2039</v>
          </cell>
          <cell r="I322" t="str">
            <v>熊谷</v>
          </cell>
          <cell r="J322" t="str">
            <v>0</v>
          </cell>
          <cell r="K322" t="str">
            <v>X</v>
          </cell>
          <cell r="L322">
            <v>0</v>
          </cell>
          <cell r="M322">
            <v>0</v>
          </cell>
          <cell r="N322">
            <v>38805</v>
          </cell>
          <cell r="O322">
            <v>58440</v>
          </cell>
          <cell r="P322">
            <v>1</v>
          </cell>
          <cell r="Q322" t="str">
            <v>下限値</v>
          </cell>
          <cell r="S322">
            <v>275</v>
          </cell>
          <cell r="AC322">
            <v>0</v>
          </cell>
        </row>
        <row r="323">
          <cell r="A323" t="str">
            <v>○KD02166-Y180</v>
          </cell>
          <cell r="B323" t="str">
            <v>○</v>
          </cell>
          <cell r="C323" t="str">
            <v>1:コストマスタ</v>
          </cell>
          <cell r="E323" t="str">
            <v>KD02166-Y180</v>
          </cell>
          <cell r="H323">
            <v>2407</v>
          </cell>
          <cell r="I323" t="str">
            <v>ＦＤＴＰ</v>
          </cell>
          <cell r="J323" t="str">
            <v>0</v>
          </cell>
          <cell r="K323" t="str">
            <v>X</v>
          </cell>
          <cell r="L323">
            <v>50</v>
          </cell>
          <cell r="M323">
            <v>9999</v>
          </cell>
          <cell r="N323">
            <v>39371</v>
          </cell>
          <cell r="O323">
            <v>58440</v>
          </cell>
          <cell r="P323">
            <v>1</v>
          </cell>
          <cell r="Q323" t="str">
            <v>下限値</v>
          </cell>
          <cell r="S323">
            <v>16.84</v>
          </cell>
          <cell r="AC323">
            <v>0</v>
          </cell>
        </row>
        <row r="324">
          <cell r="A324" t="str">
            <v>○KD02166-Y189</v>
          </cell>
          <cell r="B324" t="str">
            <v>○</v>
          </cell>
          <cell r="C324" t="str">
            <v>1:コストマスタ</v>
          </cell>
          <cell r="E324" t="str">
            <v>KD02166-Y189</v>
          </cell>
          <cell r="H324">
            <v>2407</v>
          </cell>
          <cell r="I324" t="str">
            <v>ＦＤＴＰ</v>
          </cell>
          <cell r="J324" t="str">
            <v>0</v>
          </cell>
          <cell r="K324" t="str">
            <v>X</v>
          </cell>
          <cell r="L324">
            <v>50</v>
          </cell>
          <cell r="M324">
            <v>9999</v>
          </cell>
          <cell r="N324">
            <v>39371</v>
          </cell>
          <cell r="O324">
            <v>58440</v>
          </cell>
          <cell r="P324">
            <v>1</v>
          </cell>
          <cell r="Q324" t="str">
            <v>下限値</v>
          </cell>
          <cell r="S324">
            <v>28.78</v>
          </cell>
          <cell r="AC324">
            <v>0</v>
          </cell>
        </row>
        <row r="325">
          <cell r="A325" t="str">
            <v>○KD02166-Y190</v>
          </cell>
          <cell r="B325" t="str">
            <v>○</v>
          </cell>
          <cell r="C325" t="str">
            <v>1:コストマスタ</v>
          </cell>
          <cell r="E325" t="str">
            <v>KD02166-Y190</v>
          </cell>
          <cell r="H325">
            <v>1945</v>
          </cell>
          <cell r="I325" t="str">
            <v>佐藤製作所</v>
          </cell>
          <cell r="J325" t="str">
            <v>0</v>
          </cell>
          <cell r="K325" t="str">
            <v>X</v>
          </cell>
          <cell r="L325">
            <v>1</v>
          </cell>
          <cell r="M325">
            <v>999</v>
          </cell>
          <cell r="N325">
            <v>20000000</v>
          </cell>
          <cell r="O325">
            <v>58440</v>
          </cell>
          <cell r="P325">
            <v>1</v>
          </cell>
          <cell r="Q325" t="str">
            <v>下限値</v>
          </cell>
          <cell r="R325">
            <v>1</v>
          </cell>
          <cell r="S325">
            <v>115</v>
          </cell>
          <cell r="T325">
            <v>100</v>
          </cell>
          <cell r="U325">
            <v>106</v>
          </cell>
          <cell r="V325">
            <v>300</v>
          </cell>
          <cell r="W325">
            <v>104</v>
          </cell>
          <cell r="X325">
            <v>500</v>
          </cell>
          <cell r="Y325">
            <v>102</v>
          </cell>
          <cell r="AB325">
            <v>999</v>
          </cell>
          <cell r="AC325">
            <v>0</v>
          </cell>
        </row>
        <row r="326">
          <cell r="A326" t="str">
            <v>○KD02166-Y191</v>
          </cell>
          <cell r="B326" t="str">
            <v>○</v>
          </cell>
          <cell r="C326" t="str">
            <v>1:コストマスタ</v>
          </cell>
          <cell r="E326" t="str">
            <v>KD02166-Y191</v>
          </cell>
          <cell r="H326">
            <v>1945</v>
          </cell>
          <cell r="I326" t="str">
            <v>佐藤製作所</v>
          </cell>
          <cell r="J326" t="str">
            <v>0</v>
          </cell>
          <cell r="K326" t="str">
            <v>X</v>
          </cell>
          <cell r="L326">
            <v>1</v>
          </cell>
          <cell r="M326">
            <v>999</v>
          </cell>
          <cell r="N326">
            <v>20000000</v>
          </cell>
          <cell r="O326">
            <v>58440</v>
          </cell>
          <cell r="P326">
            <v>1</v>
          </cell>
          <cell r="Q326" t="str">
            <v>下限値</v>
          </cell>
          <cell r="R326">
            <v>1</v>
          </cell>
          <cell r="S326">
            <v>262</v>
          </cell>
          <cell r="T326">
            <v>100</v>
          </cell>
          <cell r="U326">
            <v>238</v>
          </cell>
          <cell r="V326">
            <v>300</v>
          </cell>
          <cell r="W326">
            <v>231</v>
          </cell>
          <cell r="X326">
            <v>500</v>
          </cell>
          <cell r="Y326">
            <v>224</v>
          </cell>
          <cell r="AB326">
            <v>999</v>
          </cell>
          <cell r="AC326">
            <v>0</v>
          </cell>
        </row>
        <row r="327">
          <cell r="A327" t="str">
            <v>○KD02166-Y192</v>
          </cell>
          <cell r="B327" t="str">
            <v>○</v>
          </cell>
          <cell r="C327" t="str">
            <v>1:コストマスタ</v>
          </cell>
          <cell r="E327" t="str">
            <v>KD02166-Y192</v>
          </cell>
          <cell r="H327">
            <v>2407</v>
          </cell>
          <cell r="I327" t="str">
            <v>ＦＤＴＰ</v>
          </cell>
          <cell r="J327" t="str">
            <v>0</v>
          </cell>
          <cell r="K327" t="str">
            <v>X</v>
          </cell>
          <cell r="L327">
            <v>50</v>
          </cell>
          <cell r="M327">
            <v>9999</v>
          </cell>
          <cell r="N327">
            <v>39371</v>
          </cell>
          <cell r="O327">
            <v>58440</v>
          </cell>
          <cell r="P327">
            <v>1</v>
          </cell>
          <cell r="Q327" t="str">
            <v>下限値</v>
          </cell>
          <cell r="S327">
            <v>17.86</v>
          </cell>
          <cell r="AC327">
            <v>0</v>
          </cell>
        </row>
        <row r="328">
          <cell r="A328" t="str">
            <v>○KD02166-Y195</v>
          </cell>
          <cell r="B328" t="str">
            <v>○</v>
          </cell>
          <cell r="C328" t="str">
            <v>1:コストマスタ</v>
          </cell>
          <cell r="E328" t="str">
            <v>KD02166-Y195</v>
          </cell>
          <cell r="H328">
            <v>8510</v>
          </cell>
          <cell r="I328" t="str">
            <v>富士セイラ</v>
          </cell>
          <cell r="J328" t="str">
            <v>0</v>
          </cell>
          <cell r="K328" t="str">
            <v>X</v>
          </cell>
          <cell r="L328">
            <v>0</v>
          </cell>
          <cell r="M328">
            <v>0</v>
          </cell>
          <cell r="N328">
            <v>38902</v>
          </cell>
          <cell r="O328">
            <v>58440</v>
          </cell>
          <cell r="P328">
            <v>1</v>
          </cell>
          <cell r="Q328" t="str">
            <v>下限値</v>
          </cell>
          <cell r="S328">
            <v>42</v>
          </cell>
          <cell r="AC328">
            <v>0</v>
          </cell>
        </row>
        <row r="329">
          <cell r="A329" t="str">
            <v>○KD02166-Y196</v>
          </cell>
          <cell r="B329" t="str">
            <v>○</v>
          </cell>
          <cell r="C329" t="str">
            <v>1:コストマスタ</v>
          </cell>
          <cell r="E329" t="str">
            <v>KD02166-Y196</v>
          </cell>
          <cell r="H329">
            <v>6908</v>
          </cell>
          <cell r="I329" t="str">
            <v>ナカタニ</v>
          </cell>
          <cell r="J329" t="str">
            <v>1</v>
          </cell>
          <cell r="K329" t="str">
            <v>X</v>
          </cell>
          <cell r="L329">
            <v>1</v>
          </cell>
          <cell r="M329">
            <v>0</v>
          </cell>
          <cell r="N329">
            <v>39295</v>
          </cell>
          <cell r="O329">
            <v>39447</v>
          </cell>
          <cell r="P329">
            <v>1</v>
          </cell>
          <cell r="Q329" t="str">
            <v>下限値</v>
          </cell>
          <cell r="R329">
            <v>51</v>
          </cell>
          <cell r="S329">
            <v>139.80000000000001</v>
          </cell>
          <cell r="T329">
            <v>100</v>
          </cell>
          <cell r="U329">
            <v>107.3</v>
          </cell>
          <cell r="V329">
            <v>300</v>
          </cell>
          <cell r="W329">
            <v>82.2</v>
          </cell>
          <cell r="X329">
            <v>500</v>
          </cell>
          <cell r="Y329">
            <v>77.599999999999994</v>
          </cell>
          <cell r="Z329">
            <v>1000</v>
          </cell>
          <cell r="AA329">
            <v>76.3</v>
          </cell>
          <cell r="AB329">
            <v>4999</v>
          </cell>
          <cell r="AC329">
            <v>0</v>
          </cell>
        </row>
        <row r="330">
          <cell r="A330" t="str">
            <v>○KD02166-Y202</v>
          </cell>
          <cell r="B330" t="str">
            <v>○</v>
          </cell>
          <cell r="C330" t="str">
            <v>1:コストマスタ</v>
          </cell>
          <cell r="E330" t="str">
            <v>KD02166-Y202</v>
          </cell>
          <cell r="H330">
            <v>1715</v>
          </cell>
          <cell r="I330" t="str">
            <v>中村ターンテック</v>
          </cell>
          <cell r="J330" t="str">
            <v>1</v>
          </cell>
          <cell r="K330" t="str">
            <v>X</v>
          </cell>
          <cell r="L330">
            <v>1</v>
          </cell>
          <cell r="M330">
            <v>299</v>
          </cell>
          <cell r="N330">
            <v>20000000</v>
          </cell>
          <cell r="O330">
            <v>57345</v>
          </cell>
          <cell r="P330">
            <v>1</v>
          </cell>
          <cell r="Q330" t="str">
            <v>下限値</v>
          </cell>
          <cell r="R330">
            <v>1</v>
          </cell>
          <cell r="S330">
            <v>280</v>
          </cell>
          <cell r="T330">
            <v>10</v>
          </cell>
          <cell r="U330">
            <v>200</v>
          </cell>
          <cell r="V330">
            <v>30</v>
          </cell>
          <cell r="W330">
            <v>125</v>
          </cell>
          <cell r="X330">
            <v>50</v>
          </cell>
          <cell r="Y330">
            <v>70</v>
          </cell>
          <cell r="Z330">
            <v>100</v>
          </cell>
          <cell r="AA330">
            <v>50</v>
          </cell>
          <cell r="AB330">
            <v>299</v>
          </cell>
          <cell r="AC330">
            <v>0</v>
          </cell>
        </row>
        <row r="331">
          <cell r="A331" t="str">
            <v>○KD02166-Y203</v>
          </cell>
          <cell r="B331" t="str">
            <v>○</v>
          </cell>
          <cell r="C331" t="str">
            <v>1:コストマスタ</v>
          </cell>
          <cell r="E331" t="str">
            <v>KD02166-Y203</v>
          </cell>
          <cell r="H331">
            <v>2407</v>
          </cell>
          <cell r="I331" t="str">
            <v>ＦＤＴＰ</v>
          </cell>
          <cell r="J331" t="str">
            <v>1</v>
          </cell>
          <cell r="K331" t="str">
            <v>X</v>
          </cell>
          <cell r="L331">
            <v>50</v>
          </cell>
          <cell r="M331">
            <v>9999</v>
          </cell>
          <cell r="N331">
            <v>39380</v>
          </cell>
          <cell r="O331">
            <v>58440</v>
          </cell>
          <cell r="P331">
            <v>1</v>
          </cell>
          <cell r="Q331" t="str">
            <v>下限値</v>
          </cell>
          <cell r="S331">
            <v>61.67</v>
          </cell>
          <cell r="AC331">
            <v>0</v>
          </cell>
        </row>
        <row r="332">
          <cell r="A332" t="str">
            <v>○KD02166-Y206</v>
          </cell>
          <cell r="B332" t="str">
            <v>○</v>
          </cell>
          <cell r="C332" t="str">
            <v>1:コストマスタ</v>
          </cell>
          <cell r="E332" t="str">
            <v>KD02166-Y206</v>
          </cell>
          <cell r="H332">
            <v>2407</v>
          </cell>
          <cell r="I332" t="str">
            <v>ＦＤＴＰ</v>
          </cell>
          <cell r="J332" t="str">
            <v>1</v>
          </cell>
          <cell r="K332" t="str">
            <v>X</v>
          </cell>
          <cell r="L332">
            <v>50</v>
          </cell>
          <cell r="M332">
            <v>9999</v>
          </cell>
          <cell r="N332">
            <v>39371</v>
          </cell>
          <cell r="O332">
            <v>58440</v>
          </cell>
          <cell r="P332">
            <v>1</v>
          </cell>
          <cell r="Q332" t="str">
            <v>下限値</v>
          </cell>
          <cell r="S332">
            <v>22.03</v>
          </cell>
          <cell r="AC332">
            <v>0</v>
          </cell>
        </row>
        <row r="333">
          <cell r="A333" t="str">
            <v>○KD02166-Y209</v>
          </cell>
          <cell r="B333" t="str">
            <v>○</v>
          </cell>
          <cell r="C333" t="str">
            <v>1:コストマスタ</v>
          </cell>
          <cell r="E333" t="str">
            <v>KD02166-Y209</v>
          </cell>
          <cell r="H333">
            <v>2407</v>
          </cell>
          <cell r="I333" t="str">
            <v>ＦＤＴＰ</v>
          </cell>
          <cell r="J333" t="str">
            <v>1</v>
          </cell>
          <cell r="K333" t="str">
            <v>X</v>
          </cell>
          <cell r="L333">
            <v>50</v>
          </cell>
          <cell r="M333">
            <v>9999</v>
          </cell>
          <cell r="N333">
            <v>39371</v>
          </cell>
          <cell r="O333">
            <v>58440</v>
          </cell>
          <cell r="P333">
            <v>1</v>
          </cell>
          <cell r="Q333" t="str">
            <v>下限値</v>
          </cell>
          <cell r="S333">
            <v>149.34</v>
          </cell>
          <cell r="AC333">
            <v>0</v>
          </cell>
        </row>
        <row r="334">
          <cell r="A334" t="str">
            <v>○KD02166-Y230</v>
          </cell>
          <cell r="B334" t="str">
            <v>○</v>
          </cell>
          <cell r="C334" t="str">
            <v>1:コストマスタ</v>
          </cell>
          <cell r="E334" t="str">
            <v>KD02166-Y230</v>
          </cell>
          <cell r="H334">
            <v>1715</v>
          </cell>
          <cell r="I334" t="str">
            <v>中村ターンテック</v>
          </cell>
          <cell r="J334" t="str">
            <v>1</v>
          </cell>
          <cell r="K334" t="str">
            <v>X</v>
          </cell>
          <cell r="L334">
            <v>1</v>
          </cell>
          <cell r="M334">
            <v>299</v>
          </cell>
          <cell r="N334">
            <v>20000000</v>
          </cell>
          <cell r="O334">
            <v>58440</v>
          </cell>
          <cell r="P334">
            <v>1</v>
          </cell>
          <cell r="Q334" t="str">
            <v>下限値</v>
          </cell>
          <cell r="R334">
            <v>1</v>
          </cell>
          <cell r="S334">
            <v>250</v>
          </cell>
          <cell r="T334">
            <v>10</v>
          </cell>
          <cell r="U334">
            <v>200</v>
          </cell>
          <cell r="V334">
            <v>30</v>
          </cell>
          <cell r="W334">
            <v>150</v>
          </cell>
          <cell r="X334">
            <v>50</v>
          </cell>
          <cell r="Y334">
            <v>130</v>
          </cell>
          <cell r="Z334">
            <v>100</v>
          </cell>
          <cell r="AA334">
            <v>110</v>
          </cell>
          <cell r="AB334">
            <v>299</v>
          </cell>
          <cell r="AC334">
            <v>0</v>
          </cell>
        </row>
        <row r="335">
          <cell r="A335" t="str">
            <v>○KD02166-Y250</v>
          </cell>
          <cell r="B335" t="str">
            <v>○</v>
          </cell>
          <cell r="C335" t="str">
            <v>1:コストマスタ</v>
          </cell>
          <cell r="E335" t="str">
            <v>KD02166-Y250</v>
          </cell>
          <cell r="H335">
            <v>2407</v>
          </cell>
          <cell r="I335" t="str">
            <v>ＦＤＴＰ</v>
          </cell>
          <cell r="J335" t="str">
            <v>0</v>
          </cell>
          <cell r="K335" t="str">
            <v>X</v>
          </cell>
          <cell r="L335">
            <v>50</v>
          </cell>
          <cell r="M335">
            <v>9999</v>
          </cell>
          <cell r="N335">
            <v>39371</v>
          </cell>
          <cell r="O335">
            <v>58440</v>
          </cell>
          <cell r="P335">
            <v>1</v>
          </cell>
          <cell r="Q335" t="str">
            <v>下限値</v>
          </cell>
          <cell r="S335">
            <v>396.75</v>
          </cell>
          <cell r="AC335">
            <v>0</v>
          </cell>
        </row>
        <row r="336">
          <cell r="A336" t="str">
            <v>○KD02166-Y252</v>
          </cell>
          <cell r="B336" t="str">
            <v>○</v>
          </cell>
          <cell r="C336" t="str">
            <v>1:コストマスタ</v>
          </cell>
          <cell r="E336" t="str">
            <v>KD02166-Y252</v>
          </cell>
          <cell r="H336">
            <v>2407</v>
          </cell>
          <cell r="I336" t="str">
            <v>ＦＤＴＰ</v>
          </cell>
          <cell r="J336" t="str">
            <v>0</v>
          </cell>
          <cell r="K336" t="str">
            <v>X</v>
          </cell>
          <cell r="L336">
            <v>50</v>
          </cell>
          <cell r="M336">
            <v>9999</v>
          </cell>
          <cell r="N336">
            <v>39371</v>
          </cell>
          <cell r="O336">
            <v>58440</v>
          </cell>
          <cell r="P336">
            <v>1</v>
          </cell>
          <cell r="Q336" t="str">
            <v>下限値</v>
          </cell>
          <cell r="S336">
            <v>28.65</v>
          </cell>
          <cell r="AC336">
            <v>0</v>
          </cell>
        </row>
        <row r="337">
          <cell r="A337" t="str">
            <v>○KD02166-Y254</v>
          </cell>
          <cell r="B337" t="str">
            <v>○</v>
          </cell>
          <cell r="C337" t="str">
            <v>1:コストマスタ</v>
          </cell>
          <cell r="E337" t="str">
            <v>KD02166-Y254</v>
          </cell>
          <cell r="H337">
            <v>2407</v>
          </cell>
          <cell r="I337" t="str">
            <v>ＦＤＴＰ</v>
          </cell>
          <cell r="J337" t="str">
            <v>0</v>
          </cell>
          <cell r="K337" t="str">
            <v>X</v>
          </cell>
          <cell r="L337">
            <v>50</v>
          </cell>
          <cell r="M337">
            <v>9999</v>
          </cell>
          <cell r="N337">
            <v>39371</v>
          </cell>
          <cell r="O337">
            <v>58440</v>
          </cell>
          <cell r="P337">
            <v>1</v>
          </cell>
          <cell r="Q337" t="str">
            <v>下限値</v>
          </cell>
          <cell r="S337">
            <v>18.73</v>
          </cell>
          <cell r="AC337">
            <v>0</v>
          </cell>
        </row>
        <row r="338">
          <cell r="A338" t="str">
            <v>○KD02166-Y261</v>
          </cell>
          <cell r="B338" t="str">
            <v>○</v>
          </cell>
          <cell r="C338" t="str">
            <v>1:コストマスタ</v>
          </cell>
          <cell r="E338" t="str">
            <v>KD02166-Y261</v>
          </cell>
          <cell r="H338">
            <v>2407</v>
          </cell>
          <cell r="I338" t="str">
            <v>ＦＤＴＰ</v>
          </cell>
          <cell r="J338" t="str">
            <v>1</v>
          </cell>
          <cell r="K338" t="str">
            <v>X</v>
          </cell>
          <cell r="L338">
            <v>50</v>
          </cell>
          <cell r="M338">
            <v>9999</v>
          </cell>
          <cell r="N338">
            <v>39371</v>
          </cell>
          <cell r="O338">
            <v>58440</v>
          </cell>
          <cell r="P338">
            <v>1</v>
          </cell>
          <cell r="Q338" t="str">
            <v>下限値</v>
          </cell>
          <cell r="S338">
            <v>29.76</v>
          </cell>
          <cell r="AC338">
            <v>0</v>
          </cell>
        </row>
        <row r="339">
          <cell r="A339" t="str">
            <v>○KD02166-Y304</v>
          </cell>
          <cell r="B339" t="str">
            <v>○</v>
          </cell>
          <cell r="C339" t="str">
            <v>1:コストマスタ</v>
          </cell>
          <cell r="E339" t="str">
            <v>KD02166-Y304</v>
          </cell>
          <cell r="H339">
            <v>4464</v>
          </cell>
          <cell r="I339" t="str">
            <v>チノンテック</v>
          </cell>
          <cell r="J339" t="str">
            <v>0</v>
          </cell>
          <cell r="K339" t="str">
            <v>X</v>
          </cell>
          <cell r="L339">
            <v>1</v>
          </cell>
          <cell r="M339">
            <v>5000</v>
          </cell>
          <cell r="N339">
            <v>20000000</v>
          </cell>
          <cell r="O339">
            <v>58440</v>
          </cell>
          <cell r="P339">
            <v>1</v>
          </cell>
          <cell r="Q339" t="str">
            <v>下限値</v>
          </cell>
          <cell r="R339">
            <v>1</v>
          </cell>
          <cell r="S339">
            <v>123.9</v>
          </cell>
          <cell r="T339">
            <v>100</v>
          </cell>
          <cell r="U339">
            <v>95.8</v>
          </cell>
          <cell r="V339">
            <v>500</v>
          </cell>
          <cell r="W339">
            <v>92.3</v>
          </cell>
          <cell r="X339">
            <v>1000</v>
          </cell>
          <cell r="Y339">
            <v>89.5</v>
          </cell>
          <cell r="AB339">
            <v>5000</v>
          </cell>
          <cell r="AC339">
            <v>0</v>
          </cell>
        </row>
        <row r="340">
          <cell r="A340" t="str">
            <v>KD02166-Y304</v>
          </cell>
          <cell r="C340" t="str">
            <v>2:業者別見積り</v>
          </cell>
          <cell r="D340" t="str">
            <v>0</v>
          </cell>
          <cell r="E340" t="str">
            <v>KD02166-Y304</v>
          </cell>
          <cell r="F340" t="str">
            <v>02</v>
          </cell>
          <cell r="G340" t="str">
            <v>MO</v>
          </cell>
          <cell r="H340">
            <v>4464</v>
          </cell>
          <cell r="I340" t="str">
            <v>チノンテック</v>
          </cell>
          <cell r="J340" t="str">
            <v>1</v>
          </cell>
          <cell r="P340">
            <v>1</v>
          </cell>
          <cell r="Q340" t="str">
            <v>上限値</v>
          </cell>
          <cell r="R340">
            <v>100</v>
          </cell>
          <cell r="S340">
            <v>128.9</v>
          </cell>
          <cell r="T340">
            <v>500</v>
          </cell>
          <cell r="U340">
            <v>100.8</v>
          </cell>
          <cell r="V340">
            <v>1000</v>
          </cell>
          <cell r="W340">
            <v>97.3</v>
          </cell>
          <cell r="X340">
            <v>5000</v>
          </cell>
          <cell r="Y340">
            <v>94.5</v>
          </cell>
          <cell r="AD340" t="str">
            <v>ﾓｰﾙﾄﾞ</v>
          </cell>
          <cell r="AE340">
            <v>2000000</v>
          </cell>
        </row>
        <row r="341">
          <cell r="A341" t="str">
            <v>○KD02166-Y305</v>
          </cell>
          <cell r="B341" t="str">
            <v>○</v>
          </cell>
          <cell r="C341" t="str">
            <v>1:コストマスタ</v>
          </cell>
          <cell r="E341" t="str">
            <v>KD02166-Y305</v>
          </cell>
          <cell r="H341">
            <v>3822</v>
          </cell>
          <cell r="I341" t="str">
            <v>新川崎製作所</v>
          </cell>
          <cell r="J341" t="str">
            <v>0</v>
          </cell>
          <cell r="K341" t="str">
            <v>X</v>
          </cell>
          <cell r="L341">
            <v>1</v>
          </cell>
          <cell r="M341">
            <v>499</v>
          </cell>
          <cell r="N341">
            <v>20000000</v>
          </cell>
          <cell r="O341">
            <v>58440</v>
          </cell>
          <cell r="P341">
            <v>1</v>
          </cell>
          <cell r="Q341" t="str">
            <v>下限値</v>
          </cell>
          <cell r="R341">
            <v>1</v>
          </cell>
          <cell r="S341">
            <v>4867</v>
          </cell>
          <cell r="T341">
            <v>50</v>
          </cell>
          <cell r="U341">
            <v>3598</v>
          </cell>
          <cell r="V341">
            <v>100</v>
          </cell>
          <cell r="W341">
            <v>2581</v>
          </cell>
          <cell r="X341">
            <v>300</v>
          </cell>
          <cell r="Y341">
            <v>2400</v>
          </cell>
          <cell r="AB341">
            <v>499</v>
          </cell>
          <cell r="AC341">
            <v>0</v>
          </cell>
        </row>
        <row r="342">
          <cell r="A342" t="str">
            <v>KD02166-Y305</v>
          </cell>
          <cell r="C342" t="str">
            <v>1:コストマスタ</v>
          </cell>
          <cell r="E342" t="str">
            <v>KD02166-Y305</v>
          </cell>
          <cell r="H342">
            <v>2407</v>
          </cell>
          <cell r="I342" t="str">
            <v>ＦＤＴＰ</v>
          </cell>
          <cell r="J342" t="str">
            <v>0</v>
          </cell>
          <cell r="K342" t="str">
            <v>X</v>
          </cell>
          <cell r="L342">
            <v>50</v>
          </cell>
          <cell r="M342">
            <v>9999</v>
          </cell>
          <cell r="N342">
            <v>39371</v>
          </cell>
          <cell r="O342">
            <v>58440</v>
          </cell>
          <cell r="P342">
            <v>1</v>
          </cell>
          <cell r="Q342" t="str">
            <v>下限値</v>
          </cell>
          <cell r="S342">
            <v>81.22</v>
          </cell>
          <cell r="AC342">
            <v>0</v>
          </cell>
        </row>
        <row r="343">
          <cell r="A343" t="str">
            <v>○KD02166-Y306</v>
          </cell>
          <cell r="B343" t="str">
            <v>○</v>
          </cell>
          <cell r="C343" t="str">
            <v>1:コストマスタ</v>
          </cell>
          <cell r="E343" t="str">
            <v>KD02166-Y306</v>
          </cell>
          <cell r="H343">
            <v>2407</v>
          </cell>
          <cell r="I343" t="str">
            <v>ＦＤＴＰ</v>
          </cell>
          <cell r="J343" t="str">
            <v>0</v>
          </cell>
          <cell r="K343" t="str">
            <v>X</v>
          </cell>
          <cell r="L343">
            <v>50</v>
          </cell>
          <cell r="M343">
            <v>9999</v>
          </cell>
          <cell r="N343">
            <v>39371</v>
          </cell>
          <cell r="O343">
            <v>58440</v>
          </cell>
          <cell r="P343">
            <v>1</v>
          </cell>
          <cell r="Q343" t="str">
            <v>下限値</v>
          </cell>
          <cell r="S343">
            <v>31.95</v>
          </cell>
          <cell r="AC343">
            <v>0</v>
          </cell>
        </row>
        <row r="344">
          <cell r="A344" t="str">
            <v>○KD02166-Y309</v>
          </cell>
          <cell r="B344" t="str">
            <v>○</v>
          </cell>
          <cell r="C344" t="str">
            <v>1:コストマスタ</v>
          </cell>
          <cell r="E344" t="str">
            <v>KD02166-Y309</v>
          </cell>
          <cell r="H344">
            <v>2407</v>
          </cell>
          <cell r="I344" t="str">
            <v>ＦＤＴＰ</v>
          </cell>
          <cell r="J344" t="str">
            <v>1</v>
          </cell>
          <cell r="K344" t="str">
            <v>X</v>
          </cell>
          <cell r="L344">
            <v>50</v>
          </cell>
          <cell r="M344">
            <v>9999</v>
          </cell>
          <cell r="N344">
            <v>39434</v>
          </cell>
          <cell r="O344">
            <v>58440</v>
          </cell>
          <cell r="P344">
            <v>1</v>
          </cell>
          <cell r="Q344" t="str">
            <v>下限値</v>
          </cell>
          <cell r="S344">
            <v>112.08</v>
          </cell>
          <cell r="AC344">
            <v>0</v>
          </cell>
        </row>
        <row r="345">
          <cell r="A345" t="str">
            <v>○KD02166-Y330</v>
          </cell>
          <cell r="B345" t="str">
            <v>○</v>
          </cell>
          <cell r="C345" t="str">
            <v>1:コストマスタ</v>
          </cell>
          <cell r="E345" t="str">
            <v>KD02166-Y330</v>
          </cell>
          <cell r="H345">
            <v>9614</v>
          </cell>
          <cell r="I345" t="str">
            <v>山又製作所</v>
          </cell>
          <cell r="J345" t="str">
            <v>0</v>
          </cell>
          <cell r="K345" t="str">
            <v>X</v>
          </cell>
          <cell r="L345">
            <v>1</v>
          </cell>
          <cell r="M345">
            <v>100</v>
          </cell>
          <cell r="N345">
            <v>20000000</v>
          </cell>
          <cell r="O345">
            <v>58440</v>
          </cell>
          <cell r="P345">
            <v>1</v>
          </cell>
          <cell r="Q345" t="str">
            <v>下限値</v>
          </cell>
          <cell r="S345">
            <v>420</v>
          </cell>
          <cell r="AC345">
            <v>0</v>
          </cell>
        </row>
        <row r="346">
          <cell r="A346" t="str">
            <v>KD02166-Y330</v>
          </cell>
          <cell r="C346" t="str">
            <v>1:コストマスタ</v>
          </cell>
          <cell r="E346" t="str">
            <v>KD02166-Y330</v>
          </cell>
          <cell r="H346">
            <v>2407</v>
          </cell>
          <cell r="I346" t="str">
            <v>ＦＤＴＰ</v>
          </cell>
          <cell r="J346" t="str">
            <v>0</v>
          </cell>
          <cell r="K346" t="str">
            <v>X</v>
          </cell>
          <cell r="L346">
            <v>50</v>
          </cell>
          <cell r="M346">
            <v>9999</v>
          </cell>
          <cell r="N346">
            <v>39371</v>
          </cell>
          <cell r="O346">
            <v>58440</v>
          </cell>
          <cell r="P346">
            <v>1</v>
          </cell>
          <cell r="Q346" t="str">
            <v>下限値</v>
          </cell>
          <cell r="S346">
            <v>47.4</v>
          </cell>
          <cell r="AC346">
            <v>0</v>
          </cell>
        </row>
        <row r="347">
          <cell r="A347" t="str">
            <v>○KD02166-Y335</v>
          </cell>
          <cell r="B347" t="str">
            <v>○</v>
          </cell>
          <cell r="C347" t="str">
            <v>1:コストマスタ</v>
          </cell>
          <cell r="E347" t="str">
            <v>KD02166-Y335</v>
          </cell>
          <cell r="H347">
            <v>1715</v>
          </cell>
          <cell r="I347" t="str">
            <v>中村ターンテック</v>
          </cell>
          <cell r="J347" t="str">
            <v>1</v>
          </cell>
          <cell r="K347" t="str">
            <v>X</v>
          </cell>
          <cell r="L347">
            <v>1</v>
          </cell>
          <cell r="M347">
            <v>299</v>
          </cell>
          <cell r="N347">
            <v>20000000</v>
          </cell>
          <cell r="O347">
            <v>58440</v>
          </cell>
          <cell r="P347">
            <v>1</v>
          </cell>
          <cell r="Q347" t="str">
            <v>下限値</v>
          </cell>
          <cell r="R347">
            <v>1</v>
          </cell>
          <cell r="S347">
            <v>600</v>
          </cell>
          <cell r="T347">
            <v>10</v>
          </cell>
          <cell r="U347">
            <v>300</v>
          </cell>
          <cell r="V347">
            <v>30</v>
          </cell>
          <cell r="W347">
            <v>200</v>
          </cell>
          <cell r="X347">
            <v>50</v>
          </cell>
          <cell r="Y347">
            <v>150</v>
          </cell>
          <cell r="Z347">
            <v>100</v>
          </cell>
          <cell r="AA347">
            <v>110</v>
          </cell>
          <cell r="AB347">
            <v>299</v>
          </cell>
          <cell r="AC347">
            <v>0</v>
          </cell>
        </row>
        <row r="348">
          <cell r="A348" t="str">
            <v>○KD02166-Y408</v>
          </cell>
          <cell r="B348" t="str">
            <v>○</v>
          </cell>
          <cell r="C348" t="str">
            <v>1:コストマスタ</v>
          </cell>
          <cell r="E348" t="str">
            <v>KD02166-Y408</v>
          </cell>
          <cell r="H348">
            <v>9614</v>
          </cell>
          <cell r="I348" t="str">
            <v>山又製作所</v>
          </cell>
          <cell r="J348" t="str">
            <v>0</v>
          </cell>
          <cell r="K348" t="str">
            <v>X</v>
          </cell>
          <cell r="L348">
            <v>1</v>
          </cell>
          <cell r="M348">
            <v>300</v>
          </cell>
          <cell r="N348">
            <v>20000000</v>
          </cell>
          <cell r="O348">
            <v>58440</v>
          </cell>
          <cell r="P348">
            <v>1</v>
          </cell>
          <cell r="Q348" t="str">
            <v>下限値</v>
          </cell>
          <cell r="R348">
            <v>1</v>
          </cell>
          <cell r="S348">
            <v>137</v>
          </cell>
          <cell r="T348">
            <v>151</v>
          </cell>
          <cell r="U348">
            <v>98</v>
          </cell>
          <cell r="AB348">
            <v>300</v>
          </cell>
          <cell r="AC348">
            <v>0</v>
          </cell>
        </row>
        <row r="349">
          <cell r="A349" t="str">
            <v>○KD02166-Y409</v>
          </cell>
          <cell r="B349" t="str">
            <v>○</v>
          </cell>
          <cell r="C349" t="str">
            <v>1:コストマスタ</v>
          </cell>
          <cell r="E349" t="str">
            <v>KD02166-Y409</v>
          </cell>
          <cell r="H349">
            <v>9614</v>
          </cell>
          <cell r="I349" t="str">
            <v>山又製作所</v>
          </cell>
          <cell r="J349" t="str">
            <v>0</v>
          </cell>
          <cell r="K349" t="str">
            <v>X</v>
          </cell>
          <cell r="L349">
            <v>1</v>
          </cell>
          <cell r="M349">
            <v>300</v>
          </cell>
          <cell r="N349">
            <v>20000000</v>
          </cell>
          <cell r="O349">
            <v>58440</v>
          </cell>
          <cell r="P349">
            <v>1</v>
          </cell>
          <cell r="Q349" t="str">
            <v>下限値</v>
          </cell>
          <cell r="R349">
            <v>1</v>
          </cell>
          <cell r="S349">
            <v>145</v>
          </cell>
          <cell r="T349">
            <v>151</v>
          </cell>
          <cell r="U349">
            <v>130</v>
          </cell>
          <cell r="AB349">
            <v>300</v>
          </cell>
          <cell r="AC349">
            <v>0</v>
          </cell>
        </row>
        <row r="350">
          <cell r="A350" t="str">
            <v>○KD02166-Y411</v>
          </cell>
          <cell r="B350" t="str">
            <v>○</v>
          </cell>
          <cell r="C350" t="str">
            <v>1:コストマスタ</v>
          </cell>
          <cell r="E350" t="str">
            <v>KD02166-Y411</v>
          </cell>
          <cell r="H350">
            <v>2407</v>
          </cell>
          <cell r="I350" t="str">
            <v>ＦＤＴＰ</v>
          </cell>
          <cell r="J350" t="str">
            <v>0</v>
          </cell>
          <cell r="K350" t="str">
            <v>X</v>
          </cell>
          <cell r="L350">
            <v>50</v>
          </cell>
          <cell r="M350">
            <v>9999</v>
          </cell>
          <cell r="N350">
            <v>39371</v>
          </cell>
          <cell r="O350">
            <v>58440</v>
          </cell>
          <cell r="P350">
            <v>1</v>
          </cell>
          <cell r="Q350" t="str">
            <v>下限値</v>
          </cell>
          <cell r="S350">
            <v>182.94</v>
          </cell>
          <cell r="AC350">
            <v>0</v>
          </cell>
        </row>
        <row r="351">
          <cell r="A351" t="str">
            <v>○KD02166-Y414</v>
          </cell>
          <cell r="B351" t="str">
            <v>○</v>
          </cell>
          <cell r="C351" t="str">
            <v>1:コストマスタ</v>
          </cell>
          <cell r="E351" t="str">
            <v>KD02166-Y414</v>
          </cell>
          <cell r="H351">
            <v>8510</v>
          </cell>
          <cell r="I351" t="str">
            <v>富士セイラ</v>
          </cell>
          <cell r="J351" t="str">
            <v>0</v>
          </cell>
          <cell r="K351" t="str">
            <v>X</v>
          </cell>
          <cell r="L351">
            <v>0</v>
          </cell>
          <cell r="M351">
            <v>0</v>
          </cell>
          <cell r="N351">
            <v>38902</v>
          </cell>
          <cell r="O351">
            <v>58440</v>
          </cell>
          <cell r="P351">
            <v>1</v>
          </cell>
          <cell r="Q351" t="str">
            <v>下限値</v>
          </cell>
          <cell r="S351">
            <v>88</v>
          </cell>
          <cell r="AC351">
            <v>0</v>
          </cell>
        </row>
        <row r="352">
          <cell r="A352" t="str">
            <v>○KD02166-Y415</v>
          </cell>
          <cell r="B352" t="str">
            <v>○</v>
          </cell>
          <cell r="C352" t="str">
            <v>1:コストマスタ</v>
          </cell>
          <cell r="E352" t="str">
            <v>KD02166-Y415</v>
          </cell>
          <cell r="H352">
            <v>2407</v>
          </cell>
          <cell r="I352" t="str">
            <v>ＦＤＴＰ</v>
          </cell>
          <cell r="J352" t="str">
            <v>0</v>
          </cell>
          <cell r="K352" t="str">
            <v>X</v>
          </cell>
          <cell r="L352">
            <v>50</v>
          </cell>
          <cell r="M352">
            <v>9999</v>
          </cell>
          <cell r="N352">
            <v>39371</v>
          </cell>
          <cell r="O352">
            <v>58440</v>
          </cell>
          <cell r="P352">
            <v>1</v>
          </cell>
          <cell r="Q352" t="str">
            <v>下限値</v>
          </cell>
          <cell r="S352">
            <v>207.18</v>
          </cell>
          <cell r="AC352">
            <v>0</v>
          </cell>
        </row>
        <row r="353">
          <cell r="A353" t="str">
            <v>○KD02166-Y418</v>
          </cell>
          <cell r="B353" t="str">
            <v>○</v>
          </cell>
          <cell r="C353" t="str">
            <v>1:コストマスタ</v>
          </cell>
          <cell r="E353" t="str">
            <v>KD02166-Y418</v>
          </cell>
          <cell r="H353">
            <v>8510</v>
          </cell>
          <cell r="I353" t="str">
            <v>富士セイラ</v>
          </cell>
          <cell r="J353" t="str">
            <v>0</v>
          </cell>
          <cell r="K353" t="str">
            <v>X</v>
          </cell>
          <cell r="L353">
            <v>0</v>
          </cell>
          <cell r="M353">
            <v>0</v>
          </cell>
          <cell r="N353">
            <v>38902</v>
          </cell>
          <cell r="O353">
            <v>58440</v>
          </cell>
          <cell r="P353">
            <v>1</v>
          </cell>
          <cell r="Q353" t="str">
            <v>下限値</v>
          </cell>
          <cell r="S353">
            <v>82</v>
          </cell>
          <cell r="AC353">
            <v>0</v>
          </cell>
        </row>
        <row r="354">
          <cell r="A354" t="str">
            <v>○KD02166-Y419</v>
          </cell>
          <cell r="B354" t="str">
            <v>○</v>
          </cell>
          <cell r="C354" t="str">
            <v>1:コストマスタ</v>
          </cell>
          <cell r="E354" t="str">
            <v>KD02166-Y419</v>
          </cell>
          <cell r="H354">
            <v>8510</v>
          </cell>
          <cell r="I354" t="str">
            <v>富士セイラ</v>
          </cell>
          <cell r="J354" t="str">
            <v>0</v>
          </cell>
          <cell r="K354" t="str">
            <v>X</v>
          </cell>
          <cell r="L354">
            <v>0</v>
          </cell>
          <cell r="M354">
            <v>0</v>
          </cell>
          <cell r="N354">
            <v>38902</v>
          </cell>
          <cell r="O354">
            <v>58440</v>
          </cell>
          <cell r="P354">
            <v>1</v>
          </cell>
          <cell r="Q354" t="str">
            <v>下限値</v>
          </cell>
          <cell r="S354">
            <v>28</v>
          </cell>
          <cell r="AC354">
            <v>0</v>
          </cell>
        </row>
        <row r="355">
          <cell r="A355" t="str">
            <v>○KD02166-Y420</v>
          </cell>
          <cell r="B355" t="str">
            <v>○</v>
          </cell>
          <cell r="C355" t="str">
            <v>1:コストマスタ</v>
          </cell>
          <cell r="E355" t="str">
            <v>KD02166-Y420</v>
          </cell>
          <cell r="H355">
            <v>2407</v>
          </cell>
          <cell r="I355" t="str">
            <v>ＦＤＴＰ</v>
          </cell>
          <cell r="J355" t="str">
            <v>0</v>
          </cell>
          <cell r="K355" t="str">
            <v>X</v>
          </cell>
          <cell r="L355">
            <v>50</v>
          </cell>
          <cell r="M355">
            <v>9999</v>
          </cell>
          <cell r="N355">
            <v>39371</v>
          </cell>
          <cell r="O355">
            <v>58440</v>
          </cell>
          <cell r="P355">
            <v>1</v>
          </cell>
          <cell r="Q355" t="str">
            <v>下限値</v>
          </cell>
          <cell r="S355">
            <v>19.04</v>
          </cell>
          <cell r="AC355">
            <v>0</v>
          </cell>
        </row>
        <row r="356">
          <cell r="A356" t="str">
            <v>○KD02166-Y440</v>
          </cell>
          <cell r="B356" t="str">
            <v>○</v>
          </cell>
          <cell r="C356" t="str">
            <v>1:コストマスタ</v>
          </cell>
          <cell r="E356" t="str">
            <v>KD02166-Y440</v>
          </cell>
          <cell r="H356">
            <v>2407</v>
          </cell>
          <cell r="I356" t="str">
            <v>ＦＤＴＰ</v>
          </cell>
          <cell r="J356" t="str">
            <v>0</v>
          </cell>
          <cell r="K356" t="str">
            <v>X</v>
          </cell>
          <cell r="L356">
            <v>50</v>
          </cell>
          <cell r="M356">
            <v>9999</v>
          </cell>
          <cell r="N356">
            <v>39371</v>
          </cell>
          <cell r="O356">
            <v>58440</v>
          </cell>
          <cell r="P356">
            <v>1</v>
          </cell>
          <cell r="Q356" t="str">
            <v>下限値</v>
          </cell>
          <cell r="S356">
            <v>170.05</v>
          </cell>
          <cell r="AC356">
            <v>0</v>
          </cell>
        </row>
        <row r="357">
          <cell r="A357" t="str">
            <v>○KD02166-Y445</v>
          </cell>
          <cell r="B357" t="str">
            <v>○</v>
          </cell>
          <cell r="C357" t="str">
            <v>1:コストマスタ</v>
          </cell>
          <cell r="E357" t="str">
            <v>KD02166-Y445</v>
          </cell>
          <cell r="H357">
            <v>2407</v>
          </cell>
          <cell r="I357" t="str">
            <v>ＦＤＴＰ</v>
          </cell>
          <cell r="J357" t="str">
            <v>1</v>
          </cell>
          <cell r="K357" t="str">
            <v>X</v>
          </cell>
          <cell r="L357">
            <v>50</v>
          </cell>
          <cell r="M357">
            <v>9999</v>
          </cell>
          <cell r="N357">
            <v>39371</v>
          </cell>
          <cell r="O357">
            <v>58440</v>
          </cell>
          <cell r="P357">
            <v>1</v>
          </cell>
          <cell r="Q357" t="str">
            <v>下限値</v>
          </cell>
          <cell r="S357">
            <v>30.88</v>
          </cell>
          <cell r="AC357">
            <v>0</v>
          </cell>
        </row>
        <row r="358">
          <cell r="A358" t="str">
            <v>○KD02166-Y446</v>
          </cell>
          <cell r="B358" t="str">
            <v>○</v>
          </cell>
          <cell r="C358" t="str">
            <v>1:コストマスタ</v>
          </cell>
          <cell r="E358" t="str">
            <v>KD02166-Y446</v>
          </cell>
          <cell r="H358">
            <v>2407</v>
          </cell>
          <cell r="I358" t="str">
            <v>ＦＤＴＰ</v>
          </cell>
          <cell r="J358" t="str">
            <v>1</v>
          </cell>
          <cell r="K358" t="str">
            <v>X</v>
          </cell>
          <cell r="L358">
            <v>50</v>
          </cell>
          <cell r="M358">
            <v>9999</v>
          </cell>
          <cell r="N358">
            <v>39371</v>
          </cell>
          <cell r="O358">
            <v>58440</v>
          </cell>
          <cell r="P358">
            <v>1</v>
          </cell>
          <cell r="Q358" t="str">
            <v>下限値</v>
          </cell>
          <cell r="S358">
            <v>30.88</v>
          </cell>
          <cell r="AC358">
            <v>0</v>
          </cell>
        </row>
        <row r="359">
          <cell r="A359" t="str">
            <v>○KD02166-Y448</v>
          </cell>
          <cell r="B359" t="str">
            <v>○</v>
          </cell>
          <cell r="C359" t="str">
            <v>1:コストマスタ</v>
          </cell>
          <cell r="E359" t="str">
            <v>KD02166-Y448</v>
          </cell>
          <cell r="H359">
            <v>2407</v>
          </cell>
          <cell r="I359" t="str">
            <v>ＦＤＴＰ</v>
          </cell>
          <cell r="J359" t="str">
            <v>1</v>
          </cell>
          <cell r="K359" t="str">
            <v>X</v>
          </cell>
          <cell r="L359">
            <v>50</v>
          </cell>
          <cell r="M359">
            <v>9999</v>
          </cell>
          <cell r="N359">
            <v>39371</v>
          </cell>
          <cell r="O359">
            <v>58440</v>
          </cell>
          <cell r="P359">
            <v>1</v>
          </cell>
          <cell r="Q359" t="str">
            <v>下限値</v>
          </cell>
          <cell r="S359">
            <v>34.880000000000003</v>
          </cell>
          <cell r="AC359">
            <v>0</v>
          </cell>
        </row>
        <row r="360">
          <cell r="A360" t="str">
            <v>KD02166-Y448</v>
          </cell>
          <cell r="C360" t="str">
            <v>2:業者別見積り</v>
          </cell>
          <cell r="D360" t="str">
            <v>0</v>
          </cell>
          <cell r="E360" t="str">
            <v>KD02166-Y448</v>
          </cell>
          <cell r="F360" t="str">
            <v>00</v>
          </cell>
          <cell r="G360" t="str">
            <v>MO</v>
          </cell>
          <cell r="H360">
            <v>3169</v>
          </cell>
          <cell r="I360" t="str">
            <v>ＨＳ－ＭＯＬＤＩＮ</v>
          </cell>
          <cell r="J360" t="str">
            <v>1</v>
          </cell>
          <cell r="P360">
            <v>120</v>
          </cell>
          <cell r="Q360" t="str">
            <v>上限値</v>
          </cell>
          <cell r="S360">
            <v>22.584</v>
          </cell>
        </row>
        <row r="361">
          <cell r="A361" t="str">
            <v>○KD02166-Y449</v>
          </cell>
          <cell r="B361" t="str">
            <v>○</v>
          </cell>
          <cell r="C361" t="str">
            <v>1:コストマスタ</v>
          </cell>
          <cell r="E361" t="str">
            <v>KD02166-Y449</v>
          </cell>
          <cell r="H361">
            <v>2407</v>
          </cell>
          <cell r="I361" t="str">
            <v>ＦＤＴＰ</v>
          </cell>
          <cell r="J361" t="str">
            <v>1</v>
          </cell>
          <cell r="K361" t="str">
            <v>X</v>
          </cell>
          <cell r="L361">
            <v>50</v>
          </cell>
          <cell r="M361">
            <v>9999</v>
          </cell>
          <cell r="N361">
            <v>39371</v>
          </cell>
          <cell r="O361">
            <v>58440</v>
          </cell>
          <cell r="P361">
            <v>1</v>
          </cell>
          <cell r="Q361" t="str">
            <v>下限値</v>
          </cell>
          <cell r="S361">
            <v>31.86</v>
          </cell>
          <cell r="AC361">
            <v>0</v>
          </cell>
        </row>
        <row r="362">
          <cell r="A362" t="str">
            <v>KD02166-Y449</v>
          </cell>
          <cell r="C362" t="str">
            <v>2:業者別見積り</v>
          </cell>
          <cell r="D362" t="str">
            <v>0</v>
          </cell>
          <cell r="E362" t="str">
            <v>KD02166-Y449</v>
          </cell>
          <cell r="F362" t="str">
            <v>00</v>
          </cell>
          <cell r="G362" t="str">
            <v>MO</v>
          </cell>
          <cell r="H362">
            <v>3169</v>
          </cell>
          <cell r="I362" t="str">
            <v>ＨＳ－ＭＯＬＤＩＮ</v>
          </cell>
          <cell r="J362" t="str">
            <v>1</v>
          </cell>
          <cell r="P362">
            <v>120</v>
          </cell>
          <cell r="Q362" t="str">
            <v>上限値</v>
          </cell>
          <cell r="S362">
            <v>21.611999999999998</v>
          </cell>
        </row>
        <row r="363">
          <cell r="A363" t="str">
            <v>○KD02166-Y461</v>
          </cell>
          <cell r="B363" t="str">
            <v>○</v>
          </cell>
          <cell r="C363" t="str">
            <v>1:コストマスタ</v>
          </cell>
          <cell r="E363" t="str">
            <v>KD02166-Y461</v>
          </cell>
          <cell r="H363">
            <v>9614</v>
          </cell>
          <cell r="I363" t="str">
            <v>山又製作所</v>
          </cell>
          <cell r="J363" t="str">
            <v>0</v>
          </cell>
          <cell r="K363" t="str">
            <v>X</v>
          </cell>
          <cell r="L363">
            <v>100</v>
          </cell>
          <cell r="M363">
            <v>200</v>
          </cell>
          <cell r="N363">
            <v>20000000</v>
          </cell>
          <cell r="O363">
            <v>58440</v>
          </cell>
          <cell r="P363">
            <v>1</v>
          </cell>
          <cell r="Q363" t="str">
            <v>下限値</v>
          </cell>
          <cell r="S363">
            <v>82</v>
          </cell>
          <cell r="AC363">
            <v>0</v>
          </cell>
        </row>
        <row r="364">
          <cell r="A364" t="str">
            <v>KD02166-Y461</v>
          </cell>
          <cell r="C364" t="str">
            <v>1:コストマスタ</v>
          </cell>
          <cell r="E364" t="str">
            <v>KD02166-Y461</v>
          </cell>
          <cell r="H364">
            <v>2407</v>
          </cell>
          <cell r="I364" t="str">
            <v>ＦＤＴＰ</v>
          </cell>
          <cell r="J364" t="str">
            <v>0</v>
          </cell>
          <cell r="K364" t="str">
            <v>X</v>
          </cell>
          <cell r="L364">
            <v>50</v>
          </cell>
          <cell r="M364">
            <v>9999</v>
          </cell>
          <cell r="N364">
            <v>39371</v>
          </cell>
          <cell r="O364">
            <v>58440</v>
          </cell>
          <cell r="P364">
            <v>1</v>
          </cell>
          <cell r="Q364" t="str">
            <v>下限値</v>
          </cell>
          <cell r="S364">
            <v>9.2899999999999991</v>
          </cell>
          <cell r="AC364">
            <v>0</v>
          </cell>
        </row>
        <row r="365">
          <cell r="A365" t="str">
            <v>○KD02166-Y463</v>
          </cell>
          <cell r="B365" t="str">
            <v>○</v>
          </cell>
          <cell r="C365" t="str">
            <v>1:コストマスタ</v>
          </cell>
          <cell r="E365" t="str">
            <v>KD02166-Y463</v>
          </cell>
          <cell r="H365">
            <v>2407</v>
          </cell>
          <cell r="I365" t="str">
            <v>ＦＤＴＰ</v>
          </cell>
          <cell r="J365" t="str">
            <v>1</v>
          </cell>
          <cell r="K365" t="str">
            <v>X</v>
          </cell>
          <cell r="L365">
            <v>50</v>
          </cell>
          <cell r="M365">
            <v>9999</v>
          </cell>
          <cell r="N365">
            <v>39415</v>
          </cell>
          <cell r="O365">
            <v>58440</v>
          </cell>
          <cell r="P365">
            <v>1</v>
          </cell>
          <cell r="Q365" t="str">
            <v>下限値</v>
          </cell>
          <cell r="S365">
            <v>23</v>
          </cell>
          <cell r="AC365">
            <v>0</v>
          </cell>
        </row>
        <row r="366">
          <cell r="A366" t="str">
            <v>○KD02166-Y464</v>
          </cell>
          <cell r="B366" t="str">
            <v>○</v>
          </cell>
          <cell r="C366" t="str">
            <v>1:コストマスタ</v>
          </cell>
          <cell r="E366" t="str">
            <v>KD02166-Y464</v>
          </cell>
          <cell r="H366">
            <v>2407</v>
          </cell>
          <cell r="I366" t="str">
            <v>ＦＤＴＰ</v>
          </cell>
          <cell r="J366" t="str">
            <v>1</v>
          </cell>
          <cell r="K366" t="str">
            <v>X</v>
          </cell>
          <cell r="L366">
            <v>50</v>
          </cell>
          <cell r="M366">
            <v>9999</v>
          </cell>
          <cell r="N366">
            <v>39415</v>
          </cell>
          <cell r="O366">
            <v>58440</v>
          </cell>
          <cell r="P366">
            <v>1</v>
          </cell>
          <cell r="Q366" t="str">
            <v>下限値</v>
          </cell>
          <cell r="S366">
            <v>23</v>
          </cell>
          <cell r="AC366">
            <v>0</v>
          </cell>
        </row>
        <row r="367">
          <cell r="A367" t="str">
            <v>○KD02166-Y473</v>
          </cell>
          <cell r="B367" t="str">
            <v>○</v>
          </cell>
          <cell r="C367" t="str">
            <v>1:コストマスタ</v>
          </cell>
          <cell r="E367" t="str">
            <v>KD02166-Y473</v>
          </cell>
          <cell r="H367">
            <v>2407</v>
          </cell>
          <cell r="I367" t="str">
            <v>ＦＤＴＰ</v>
          </cell>
          <cell r="J367" t="str">
            <v>0</v>
          </cell>
          <cell r="K367" t="str">
            <v>X</v>
          </cell>
          <cell r="L367">
            <v>50</v>
          </cell>
          <cell r="M367">
            <v>9999</v>
          </cell>
          <cell r="N367">
            <v>39371</v>
          </cell>
          <cell r="O367">
            <v>58440</v>
          </cell>
          <cell r="P367">
            <v>1</v>
          </cell>
          <cell r="Q367" t="str">
            <v>下限値</v>
          </cell>
          <cell r="S367">
            <v>53.51</v>
          </cell>
          <cell r="AC367">
            <v>0</v>
          </cell>
        </row>
        <row r="368">
          <cell r="A368" t="str">
            <v>○KD02166-Y474</v>
          </cell>
          <cell r="B368" t="str">
            <v>○</v>
          </cell>
          <cell r="C368" t="str">
            <v>1:コストマスタ</v>
          </cell>
          <cell r="E368" t="str">
            <v>KD02166-Y474</v>
          </cell>
          <cell r="H368">
            <v>1945</v>
          </cell>
          <cell r="I368" t="str">
            <v>佐藤製作所</v>
          </cell>
          <cell r="J368" t="str">
            <v>0</v>
          </cell>
          <cell r="K368" t="str">
            <v>X</v>
          </cell>
          <cell r="L368">
            <v>1</v>
          </cell>
          <cell r="M368">
            <v>999</v>
          </cell>
          <cell r="N368">
            <v>20000000</v>
          </cell>
          <cell r="O368">
            <v>58440</v>
          </cell>
          <cell r="P368">
            <v>1</v>
          </cell>
          <cell r="Q368" t="str">
            <v>下限値</v>
          </cell>
          <cell r="R368">
            <v>1</v>
          </cell>
          <cell r="S368">
            <v>200</v>
          </cell>
          <cell r="T368">
            <v>100</v>
          </cell>
          <cell r="U368">
            <v>173</v>
          </cell>
          <cell r="V368">
            <v>300</v>
          </cell>
          <cell r="W368">
            <v>169</v>
          </cell>
          <cell r="X368">
            <v>500</v>
          </cell>
          <cell r="Y368">
            <v>166</v>
          </cell>
          <cell r="AB368">
            <v>999</v>
          </cell>
          <cell r="AC368">
            <v>0</v>
          </cell>
        </row>
        <row r="369">
          <cell r="A369" t="str">
            <v>○KD02167-Y820</v>
          </cell>
          <cell r="B369" t="str">
            <v>○</v>
          </cell>
          <cell r="C369" t="str">
            <v>1:コストマスタ</v>
          </cell>
          <cell r="E369" t="str">
            <v>KD02167-Y820</v>
          </cell>
          <cell r="H369">
            <v>1876</v>
          </cell>
          <cell r="I369" t="str">
            <v>小原精工所</v>
          </cell>
          <cell r="J369" t="str">
            <v>0</v>
          </cell>
          <cell r="K369" t="str">
            <v>X</v>
          </cell>
          <cell r="L369">
            <v>1</v>
          </cell>
          <cell r="M369">
            <v>999</v>
          </cell>
          <cell r="N369">
            <v>20000000</v>
          </cell>
          <cell r="O369">
            <v>58440</v>
          </cell>
          <cell r="P369">
            <v>1</v>
          </cell>
          <cell r="Q369" t="str">
            <v>下限値</v>
          </cell>
          <cell r="R369">
            <v>1</v>
          </cell>
          <cell r="S369">
            <v>5800</v>
          </cell>
          <cell r="T369">
            <v>50</v>
          </cell>
          <cell r="U369">
            <v>4000</v>
          </cell>
          <cell r="V369">
            <v>100</v>
          </cell>
          <cell r="W369">
            <v>3000</v>
          </cell>
          <cell r="X369">
            <v>400</v>
          </cell>
          <cell r="Y369">
            <v>2200</v>
          </cell>
          <cell r="Z369">
            <v>600</v>
          </cell>
          <cell r="AA369">
            <v>1650</v>
          </cell>
          <cell r="AB369">
            <v>999</v>
          </cell>
          <cell r="AC369">
            <v>0</v>
          </cell>
        </row>
        <row r="370">
          <cell r="A370" t="str">
            <v>KD02167-Y820</v>
          </cell>
          <cell r="C370" t="str">
            <v>1:コストマスタ</v>
          </cell>
          <cell r="E370" t="str">
            <v>KD02167-Y820</v>
          </cell>
          <cell r="H370">
            <v>2407</v>
          </cell>
          <cell r="I370" t="str">
            <v>ＦＤＴＰ</v>
          </cell>
          <cell r="J370" t="str">
            <v>0</v>
          </cell>
          <cell r="K370" t="str">
            <v>X</v>
          </cell>
          <cell r="L370">
            <v>50</v>
          </cell>
          <cell r="M370">
            <v>9999</v>
          </cell>
          <cell r="N370">
            <v>39371</v>
          </cell>
          <cell r="O370">
            <v>58440</v>
          </cell>
          <cell r="P370">
            <v>1</v>
          </cell>
          <cell r="Q370" t="str">
            <v>下限値</v>
          </cell>
          <cell r="S370">
            <v>11.19</v>
          </cell>
          <cell r="AC370">
            <v>0</v>
          </cell>
        </row>
        <row r="371">
          <cell r="A371" t="str">
            <v>○KD02901-0016</v>
          </cell>
          <cell r="B371" t="str">
            <v>○</v>
          </cell>
          <cell r="C371" t="str">
            <v>1:コストマスタ</v>
          </cell>
          <cell r="E371" t="str">
            <v>KD02901-0016</v>
          </cell>
          <cell r="H371">
            <v>7823</v>
          </cell>
          <cell r="I371" t="str">
            <v>日本アレフ</v>
          </cell>
          <cell r="J371" t="str">
            <v>1</v>
          </cell>
          <cell r="K371" t="str">
            <v>X</v>
          </cell>
          <cell r="L371">
            <v>100</v>
          </cell>
          <cell r="M371">
            <v>24999</v>
          </cell>
          <cell r="N371">
            <v>39231</v>
          </cell>
          <cell r="O371">
            <v>39599</v>
          </cell>
          <cell r="P371">
            <v>1</v>
          </cell>
          <cell r="Q371" t="str">
            <v>下限値</v>
          </cell>
          <cell r="R371">
            <v>100</v>
          </cell>
          <cell r="S371">
            <v>90</v>
          </cell>
          <cell r="T371">
            <v>5001</v>
          </cell>
          <cell r="U371">
            <v>86</v>
          </cell>
          <cell r="V371">
            <v>10000</v>
          </cell>
          <cell r="W371">
            <v>83</v>
          </cell>
          <cell r="X371">
            <v>20000</v>
          </cell>
          <cell r="Y371">
            <v>76</v>
          </cell>
          <cell r="AB371">
            <v>24999</v>
          </cell>
          <cell r="AC371">
            <v>0</v>
          </cell>
        </row>
        <row r="372">
          <cell r="A372" t="str">
            <v>○KD02901-0030</v>
          </cell>
          <cell r="B372" t="str">
            <v>○</v>
          </cell>
          <cell r="C372" t="str">
            <v>1:コストマスタ</v>
          </cell>
          <cell r="E372" t="str">
            <v>KD02901-0030</v>
          </cell>
          <cell r="H372">
            <v>6784</v>
          </cell>
          <cell r="I372" t="str">
            <v>栃木屋</v>
          </cell>
          <cell r="J372" t="str">
            <v>1</v>
          </cell>
          <cell r="K372" t="str">
            <v>X</v>
          </cell>
          <cell r="L372">
            <v>1</v>
          </cell>
          <cell r="M372">
            <v>2000</v>
          </cell>
          <cell r="N372">
            <v>39212</v>
          </cell>
          <cell r="O372">
            <v>39599</v>
          </cell>
          <cell r="P372">
            <v>1</v>
          </cell>
          <cell r="Q372" t="str">
            <v>下限値</v>
          </cell>
          <cell r="S372">
            <v>228</v>
          </cell>
          <cell r="AC372">
            <v>0</v>
          </cell>
        </row>
        <row r="373">
          <cell r="A373" t="str">
            <v>○KD02901-0069</v>
          </cell>
          <cell r="B373" t="str">
            <v>○</v>
          </cell>
          <cell r="C373" t="str">
            <v>1:コストマスタ</v>
          </cell>
          <cell r="E373" t="str">
            <v>KD02901-0069</v>
          </cell>
          <cell r="H373">
            <v>4464</v>
          </cell>
          <cell r="I373" t="str">
            <v>チノンテック</v>
          </cell>
          <cell r="J373" t="str">
            <v>0</v>
          </cell>
          <cell r="K373" t="str">
            <v>X</v>
          </cell>
          <cell r="L373">
            <v>1</v>
          </cell>
          <cell r="M373">
            <v>5000</v>
          </cell>
          <cell r="N373">
            <v>20000000</v>
          </cell>
          <cell r="O373">
            <v>58440</v>
          </cell>
          <cell r="P373">
            <v>1</v>
          </cell>
          <cell r="Q373" t="str">
            <v>下限値</v>
          </cell>
          <cell r="R373">
            <v>1</v>
          </cell>
          <cell r="S373">
            <v>96.8</v>
          </cell>
          <cell r="T373">
            <v>100</v>
          </cell>
          <cell r="U373">
            <v>94.1</v>
          </cell>
          <cell r="V373">
            <v>500</v>
          </cell>
          <cell r="W373">
            <v>92.8</v>
          </cell>
          <cell r="X373">
            <v>1000</v>
          </cell>
          <cell r="Y373">
            <v>91</v>
          </cell>
          <cell r="AB373">
            <v>5000</v>
          </cell>
          <cell r="AC373">
            <v>0</v>
          </cell>
        </row>
        <row r="374">
          <cell r="A374" t="str">
            <v>○KD02901-0149</v>
          </cell>
          <cell r="B374" t="str">
            <v>○</v>
          </cell>
          <cell r="C374" t="str">
            <v>1:コストマスタ</v>
          </cell>
          <cell r="E374" t="str">
            <v>KD02901-0149</v>
          </cell>
          <cell r="H374">
            <v>1053</v>
          </cell>
          <cell r="I374" t="str">
            <v>ミネベア</v>
          </cell>
          <cell r="J374" t="str">
            <v>0</v>
          </cell>
          <cell r="K374" t="str">
            <v>X</v>
          </cell>
          <cell r="L374">
            <v>60</v>
          </cell>
          <cell r="M374">
            <v>5000</v>
          </cell>
          <cell r="N374">
            <v>38849</v>
          </cell>
          <cell r="O374">
            <v>58440</v>
          </cell>
          <cell r="P374">
            <v>1</v>
          </cell>
          <cell r="Q374" t="str">
            <v>下限値</v>
          </cell>
          <cell r="R374">
            <v>1</v>
          </cell>
          <cell r="S374">
            <v>545</v>
          </cell>
          <cell r="T374">
            <v>101</v>
          </cell>
          <cell r="U374">
            <v>505</v>
          </cell>
          <cell r="V374">
            <v>501</v>
          </cell>
          <cell r="W374">
            <v>495</v>
          </cell>
          <cell r="X374">
            <v>1001</v>
          </cell>
          <cell r="Y374">
            <v>485</v>
          </cell>
          <cell r="AB374">
            <v>5000</v>
          </cell>
          <cell r="AC374">
            <v>0</v>
          </cell>
        </row>
        <row r="375">
          <cell r="A375" t="str">
            <v>○KD02901-0236</v>
          </cell>
          <cell r="B375" t="str">
            <v>○</v>
          </cell>
          <cell r="C375" t="str">
            <v>1:コストマスタ</v>
          </cell>
          <cell r="E375" t="str">
            <v>KD02901-0236</v>
          </cell>
          <cell r="H375">
            <v>8510</v>
          </cell>
          <cell r="I375" t="str">
            <v>富士セイラ</v>
          </cell>
          <cell r="J375" t="str">
            <v>1</v>
          </cell>
          <cell r="K375" t="str">
            <v>X</v>
          </cell>
          <cell r="L375">
            <v>1</v>
          </cell>
          <cell r="M375">
            <v>99999</v>
          </cell>
          <cell r="N375">
            <v>38280</v>
          </cell>
          <cell r="O375">
            <v>58440</v>
          </cell>
          <cell r="P375">
            <v>1</v>
          </cell>
          <cell r="Q375" t="str">
            <v>下限値</v>
          </cell>
          <cell r="S375">
            <v>0.78</v>
          </cell>
          <cell r="AC375">
            <v>0</v>
          </cell>
        </row>
        <row r="376">
          <cell r="A376" t="str">
            <v>○KD02901-1134</v>
          </cell>
          <cell r="B376" t="str">
            <v>○</v>
          </cell>
          <cell r="C376" t="str">
            <v>1:コストマスタ</v>
          </cell>
          <cell r="E376" t="str">
            <v>KD02901-1134</v>
          </cell>
          <cell r="H376">
            <v>9914</v>
          </cell>
          <cell r="I376" t="str">
            <v>和光</v>
          </cell>
          <cell r="J376" t="str">
            <v>1</v>
          </cell>
          <cell r="K376" t="str">
            <v>X</v>
          </cell>
          <cell r="L376">
            <v>1</v>
          </cell>
          <cell r="M376">
            <v>999999</v>
          </cell>
          <cell r="N376">
            <v>38674</v>
          </cell>
          <cell r="O376">
            <v>58440</v>
          </cell>
          <cell r="P376">
            <v>1</v>
          </cell>
          <cell r="Q376" t="str">
            <v>下限値</v>
          </cell>
          <cell r="S376">
            <v>3.9</v>
          </cell>
          <cell r="AC376">
            <v>0</v>
          </cell>
        </row>
        <row r="377">
          <cell r="A377" t="str">
            <v>○KD02901-1148</v>
          </cell>
          <cell r="B377" t="str">
            <v>○</v>
          </cell>
          <cell r="C377" t="str">
            <v>1:コストマスタ</v>
          </cell>
          <cell r="E377" t="str">
            <v>KD02901-1148</v>
          </cell>
          <cell r="H377">
            <v>1845</v>
          </cell>
          <cell r="I377" t="str">
            <v>沖マイクロ技研</v>
          </cell>
          <cell r="J377" t="str">
            <v>1</v>
          </cell>
          <cell r="K377" t="str">
            <v>X</v>
          </cell>
          <cell r="L377">
            <v>100</v>
          </cell>
          <cell r="M377">
            <v>4999</v>
          </cell>
          <cell r="N377">
            <v>38834</v>
          </cell>
          <cell r="O377">
            <v>58440</v>
          </cell>
          <cell r="P377">
            <v>1</v>
          </cell>
          <cell r="Q377" t="str">
            <v>下限値</v>
          </cell>
          <cell r="S377">
            <v>510</v>
          </cell>
          <cell r="AC377">
            <v>0</v>
          </cell>
        </row>
        <row r="378">
          <cell r="A378" t="str">
            <v>○KD02901-1151</v>
          </cell>
          <cell r="B378" t="str">
            <v>○</v>
          </cell>
          <cell r="C378" t="str">
            <v>1:コストマスタ</v>
          </cell>
          <cell r="E378" t="str">
            <v>KD02901-1151</v>
          </cell>
          <cell r="H378">
            <v>804</v>
          </cell>
          <cell r="I378" t="str">
            <v>コスモテック</v>
          </cell>
          <cell r="J378" t="str">
            <v>1</v>
          </cell>
          <cell r="K378" t="str">
            <v>X</v>
          </cell>
          <cell r="L378">
            <v>1</v>
          </cell>
          <cell r="M378">
            <v>13000</v>
          </cell>
          <cell r="N378">
            <v>39234</v>
          </cell>
          <cell r="O378">
            <v>39629</v>
          </cell>
          <cell r="P378">
            <v>1</v>
          </cell>
          <cell r="Q378" t="str">
            <v>下限値</v>
          </cell>
          <cell r="S378">
            <v>98</v>
          </cell>
          <cell r="AC378">
            <v>0</v>
          </cell>
        </row>
        <row r="379">
          <cell r="A379" t="str">
            <v>○KD02901-1152</v>
          </cell>
          <cell r="B379" t="str">
            <v>○</v>
          </cell>
          <cell r="C379" t="str">
            <v>1:コストマスタ</v>
          </cell>
          <cell r="E379" t="str">
            <v>KD02901-1152</v>
          </cell>
          <cell r="H379">
            <v>804</v>
          </cell>
          <cell r="I379" t="str">
            <v>コスモテック</v>
          </cell>
          <cell r="J379" t="str">
            <v>1</v>
          </cell>
          <cell r="K379" t="str">
            <v>X</v>
          </cell>
          <cell r="L379">
            <v>1</v>
          </cell>
          <cell r="M379">
            <v>14000</v>
          </cell>
          <cell r="N379">
            <v>39230</v>
          </cell>
          <cell r="O379">
            <v>39599</v>
          </cell>
          <cell r="P379">
            <v>1</v>
          </cell>
          <cell r="Q379" t="str">
            <v>下限値</v>
          </cell>
          <cell r="S379">
            <v>125</v>
          </cell>
          <cell r="AC379">
            <v>0</v>
          </cell>
        </row>
        <row r="380">
          <cell r="A380" t="str">
            <v>○KD02901-1154</v>
          </cell>
          <cell r="B380" t="str">
            <v>○</v>
          </cell>
          <cell r="C380" t="str">
            <v>1:コストマスタ</v>
          </cell>
          <cell r="E380" t="str">
            <v>KD02901-1154</v>
          </cell>
          <cell r="H380">
            <v>804</v>
          </cell>
          <cell r="I380" t="str">
            <v>コスモテック</v>
          </cell>
          <cell r="J380" t="str">
            <v>1</v>
          </cell>
          <cell r="K380" t="str">
            <v>X</v>
          </cell>
          <cell r="L380">
            <v>1</v>
          </cell>
          <cell r="M380">
            <v>7000</v>
          </cell>
          <cell r="N380">
            <v>39226</v>
          </cell>
          <cell r="O380">
            <v>39599</v>
          </cell>
          <cell r="P380">
            <v>1</v>
          </cell>
          <cell r="Q380" t="str">
            <v>下限値</v>
          </cell>
          <cell r="S380">
            <v>152</v>
          </cell>
          <cell r="AC380">
            <v>0</v>
          </cell>
        </row>
        <row r="381">
          <cell r="A381" t="str">
            <v>○KD02901-1155</v>
          </cell>
          <cell r="B381" t="str">
            <v>○</v>
          </cell>
          <cell r="C381" t="str">
            <v>1:コストマスタ</v>
          </cell>
          <cell r="E381" t="str">
            <v>KD02901-1155</v>
          </cell>
          <cell r="H381">
            <v>804</v>
          </cell>
          <cell r="I381" t="str">
            <v>コスモテック</v>
          </cell>
          <cell r="J381" t="str">
            <v>1</v>
          </cell>
          <cell r="K381" t="str">
            <v>X</v>
          </cell>
          <cell r="L381">
            <v>1</v>
          </cell>
          <cell r="M381">
            <v>6000</v>
          </cell>
          <cell r="N381">
            <v>39479</v>
          </cell>
          <cell r="O381">
            <v>39721</v>
          </cell>
          <cell r="P381">
            <v>1</v>
          </cell>
          <cell r="Q381" t="str">
            <v>下限値</v>
          </cell>
          <cell r="S381">
            <v>172</v>
          </cell>
          <cell r="AC381">
            <v>0</v>
          </cell>
        </row>
        <row r="382">
          <cell r="A382" t="str">
            <v>KD02901-1155</v>
          </cell>
          <cell r="C382" t="str">
            <v>1:コストマスタ</v>
          </cell>
          <cell r="E382" t="str">
            <v>KD02901-1155</v>
          </cell>
          <cell r="H382">
            <v>804</v>
          </cell>
          <cell r="I382" t="str">
            <v>コスモテック</v>
          </cell>
          <cell r="J382" t="str">
            <v>1</v>
          </cell>
          <cell r="K382" t="str">
            <v>X</v>
          </cell>
          <cell r="L382">
            <v>1</v>
          </cell>
          <cell r="M382">
            <v>6000</v>
          </cell>
          <cell r="N382">
            <v>39226</v>
          </cell>
          <cell r="O382">
            <v>39478</v>
          </cell>
          <cell r="P382">
            <v>1</v>
          </cell>
          <cell r="Q382" t="str">
            <v>下限値</v>
          </cell>
          <cell r="S382">
            <v>190</v>
          </cell>
          <cell r="AC382">
            <v>0</v>
          </cell>
        </row>
        <row r="383">
          <cell r="A383" t="str">
            <v>○KD02901-1165</v>
          </cell>
          <cell r="B383" t="str">
            <v>○</v>
          </cell>
          <cell r="C383" t="str">
            <v>1:コストマスタ</v>
          </cell>
          <cell r="E383" t="str">
            <v>KD02901-1165</v>
          </cell>
          <cell r="H383">
            <v>7823</v>
          </cell>
          <cell r="I383" t="str">
            <v>日本アレフ</v>
          </cell>
          <cell r="J383" t="str">
            <v>1</v>
          </cell>
          <cell r="K383" t="str">
            <v>X</v>
          </cell>
          <cell r="L383">
            <v>1</v>
          </cell>
          <cell r="M383">
            <v>5000</v>
          </cell>
          <cell r="N383">
            <v>38674</v>
          </cell>
          <cell r="O383">
            <v>58440</v>
          </cell>
          <cell r="P383">
            <v>1</v>
          </cell>
          <cell r="Q383" t="str">
            <v>下限値</v>
          </cell>
          <cell r="S383">
            <v>300</v>
          </cell>
          <cell r="AC383">
            <v>0</v>
          </cell>
        </row>
        <row r="384">
          <cell r="A384" t="str">
            <v>○KD02901-1182</v>
          </cell>
          <cell r="B384" t="str">
            <v>○</v>
          </cell>
          <cell r="C384" t="str">
            <v>1:コストマスタ</v>
          </cell>
          <cell r="E384" t="str">
            <v>KD02901-1182</v>
          </cell>
          <cell r="H384">
            <v>3416</v>
          </cell>
          <cell r="I384" t="str">
            <v>山洋電気</v>
          </cell>
          <cell r="J384" t="str">
            <v>0</v>
          </cell>
          <cell r="K384" t="str">
            <v>X</v>
          </cell>
          <cell r="L384">
            <v>101</v>
          </cell>
          <cell r="M384">
            <v>1999</v>
          </cell>
          <cell r="N384">
            <v>38674</v>
          </cell>
          <cell r="O384">
            <v>58440</v>
          </cell>
          <cell r="P384">
            <v>1</v>
          </cell>
          <cell r="Q384" t="str">
            <v>下限値</v>
          </cell>
          <cell r="R384">
            <v>101</v>
          </cell>
          <cell r="S384">
            <v>2000</v>
          </cell>
          <cell r="T384">
            <v>301</v>
          </cell>
          <cell r="U384">
            <v>1600</v>
          </cell>
          <cell r="V384">
            <v>401</v>
          </cell>
          <cell r="W384">
            <v>1595</v>
          </cell>
          <cell r="X384">
            <v>501</v>
          </cell>
          <cell r="Y384">
            <v>1500</v>
          </cell>
          <cell r="Z384">
            <v>1000</v>
          </cell>
          <cell r="AA384">
            <v>1450</v>
          </cell>
          <cell r="AB384">
            <v>1999</v>
          </cell>
          <cell r="AC384">
            <v>0</v>
          </cell>
        </row>
        <row r="385">
          <cell r="A385" t="str">
            <v>○KD02901-1220</v>
          </cell>
          <cell r="B385" t="str">
            <v>○</v>
          </cell>
          <cell r="C385" t="str">
            <v>1:コストマスタ</v>
          </cell>
          <cell r="E385" t="str">
            <v>KD02901-1220</v>
          </cell>
          <cell r="H385">
            <v>6784</v>
          </cell>
          <cell r="I385" t="str">
            <v>栃木屋</v>
          </cell>
          <cell r="J385" t="str">
            <v>1</v>
          </cell>
          <cell r="K385" t="str">
            <v>X</v>
          </cell>
          <cell r="L385">
            <v>1</v>
          </cell>
          <cell r="M385">
            <v>2199</v>
          </cell>
          <cell r="N385">
            <v>39436</v>
          </cell>
          <cell r="O385">
            <v>39813</v>
          </cell>
          <cell r="P385">
            <v>1</v>
          </cell>
          <cell r="Q385" t="str">
            <v>下限値</v>
          </cell>
          <cell r="R385">
            <v>1</v>
          </cell>
          <cell r="S385">
            <v>490</v>
          </cell>
          <cell r="T385">
            <v>2000</v>
          </cell>
          <cell r="U385">
            <v>455</v>
          </cell>
          <cell r="AB385">
            <v>2199</v>
          </cell>
          <cell r="AC385">
            <v>0</v>
          </cell>
        </row>
        <row r="386">
          <cell r="A386" t="str">
            <v>○KD02901-1251</v>
          </cell>
          <cell r="B386" t="str">
            <v>○</v>
          </cell>
          <cell r="C386" t="str">
            <v>1:コストマスタ</v>
          </cell>
          <cell r="E386" t="str">
            <v>KD02901-1251</v>
          </cell>
          <cell r="H386">
            <v>5813</v>
          </cell>
          <cell r="I386" t="str">
            <v>竹内工業</v>
          </cell>
          <cell r="J386" t="str">
            <v>0</v>
          </cell>
          <cell r="K386" t="str">
            <v>X</v>
          </cell>
          <cell r="L386">
            <v>1</v>
          </cell>
          <cell r="M386">
            <v>499</v>
          </cell>
          <cell r="N386">
            <v>39128</v>
          </cell>
          <cell r="O386">
            <v>39355</v>
          </cell>
          <cell r="P386">
            <v>1</v>
          </cell>
          <cell r="Q386" t="str">
            <v>下限値</v>
          </cell>
          <cell r="R386">
            <v>1</v>
          </cell>
          <cell r="S386">
            <v>242</v>
          </cell>
          <cell r="T386">
            <v>10</v>
          </cell>
          <cell r="U386">
            <v>72</v>
          </cell>
          <cell r="V386">
            <v>50</v>
          </cell>
          <cell r="W386">
            <v>52</v>
          </cell>
          <cell r="X386">
            <v>120</v>
          </cell>
          <cell r="Y386">
            <v>46</v>
          </cell>
          <cell r="AB386">
            <v>499</v>
          </cell>
          <cell r="AC386">
            <v>0</v>
          </cell>
        </row>
        <row r="387">
          <cell r="A387" t="str">
            <v>○KD02901-1252</v>
          </cell>
          <cell r="B387" t="str">
            <v>○</v>
          </cell>
          <cell r="C387" t="str">
            <v>1:コストマスタ</v>
          </cell>
          <cell r="E387" t="str">
            <v>KD02901-1252</v>
          </cell>
          <cell r="H387">
            <v>5813</v>
          </cell>
          <cell r="I387" t="str">
            <v>竹内工業</v>
          </cell>
          <cell r="J387" t="str">
            <v>1</v>
          </cell>
          <cell r="K387" t="str">
            <v>X</v>
          </cell>
          <cell r="L387">
            <v>20</v>
          </cell>
          <cell r="M387">
            <v>2000</v>
          </cell>
          <cell r="N387">
            <v>38881</v>
          </cell>
          <cell r="O387">
            <v>40268</v>
          </cell>
          <cell r="P387">
            <v>1</v>
          </cell>
          <cell r="Q387" t="str">
            <v>下限値</v>
          </cell>
          <cell r="R387">
            <v>20</v>
          </cell>
          <cell r="S387">
            <v>63</v>
          </cell>
          <cell r="T387">
            <v>504</v>
          </cell>
          <cell r="U387">
            <v>48</v>
          </cell>
          <cell r="AB387">
            <v>2000</v>
          </cell>
          <cell r="AC387">
            <v>0</v>
          </cell>
        </row>
        <row r="388">
          <cell r="A388" t="str">
            <v>○KD02901-1253</v>
          </cell>
          <cell r="B388" t="str">
            <v>○</v>
          </cell>
          <cell r="C388" t="str">
            <v>1:コストマスタ</v>
          </cell>
          <cell r="E388" t="str">
            <v>KD02901-1253</v>
          </cell>
          <cell r="H388">
            <v>1434</v>
          </cell>
          <cell r="I388" t="str">
            <v>ファスコ</v>
          </cell>
          <cell r="J388" t="str">
            <v>1</v>
          </cell>
          <cell r="K388" t="str">
            <v>X</v>
          </cell>
          <cell r="L388">
            <v>1</v>
          </cell>
          <cell r="M388">
            <v>999</v>
          </cell>
          <cell r="N388">
            <v>39315</v>
          </cell>
          <cell r="O388">
            <v>58440</v>
          </cell>
          <cell r="P388">
            <v>1</v>
          </cell>
          <cell r="Q388" t="str">
            <v>下限値</v>
          </cell>
          <cell r="S388">
            <v>80</v>
          </cell>
          <cell r="AC388">
            <v>0</v>
          </cell>
        </row>
        <row r="389">
          <cell r="A389" t="str">
            <v>○KD02901-1265</v>
          </cell>
          <cell r="B389" t="str">
            <v>○</v>
          </cell>
          <cell r="C389" t="str">
            <v>1:コストマスタ</v>
          </cell>
          <cell r="E389" t="str">
            <v>KD02901-1265</v>
          </cell>
          <cell r="H389">
            <v>5813</v>
          </cell>
          <cell r="I389" t="str">
            <v>竹内工業</v>
          </cell>
          <cell r="J389" t="str">
            <v>1</v>
          </cell>
          <cell r="K389" t="str">
            <v>X</v>
          </cell>
          <cell r="L389">
            <v>1</v>
          </cell>
          <cell r="M389">
            <v>2000</v>
          </cell>
          <cell r="N389">
            <v>39059</v>
          </cell>
          <cell r="O389">
            <v>58440</v>
          </cell>
          <cell r="P389">
            <v>1</v>
          </cell>
          <cell r="Q389" t="str">
            <v>下限値</v>
          </cell>
          <cell r="R389">
            <v>1</v>
          </cell>
          <cell r="S389">
            <v>58</v>
          </cell>
          <cell r="T389">
            <v>100</v>
          </cell>
          <cell r="U389">
            <v>10</v>
          </cell>
          <cell r="V389">
            <v>1000</v>
          </cell>
          <cell r="W389">
            <v>9</v>
          </cell>
          <cell r="AB389">
            <v>2000</v>
          </cell>
          <cell r="AC389">
            <v>0</v>
          </cell>
        </row>
        <row r="390">
          <cell r="A390" t="str">
            <v>○KD02902-0261</v>
          </cell>
          <cell r="B390" t="str">
            <v>○</v>
          </cell>
          <cell r="C390" t="str">
            <v>1:コストマスタ</v>
          </cell>
          <cell r="E390" t="str">
            <v>KD02902-0261</v>
          </cell>
          <cell r="H390">
            <v>1166</v>
          </cell>
          <cell r="I390" t="str">
            <v>イースタン</v>
          </cell>
          <cell r="J390" t="str">
            <v>1</v>
          </cell>
          <cell r="K390" t="str">
            <v>X</v>
          </cell>
          <cell r="L390">
            <v>1</v>
          </cell>
          <cell r="M390">
            <v>3000</v>
          </cell>
          <cell r="N390">
            <v>38777</v>
          </cell>
          <cell r="O390">
            <v>58440</v>
          </cell>
          <cell r="P390">
            <v>1</v>
          </cell>
          <cell r="Q390" t="str">
            <v>下限値</v>
          </cell>
          <cell r="S390">
            <v>3700</v>
          </cell>
          <cell r="AC390">
            <v>0</v>
          </cell>
        </row>
        <row r="391">
          <cell r="A391" t="str">
            <v>KD02902-0261</v>
          </cell>
          <cell r="C391" t="str">
            <v>1:コストマスタ</v>
          </cell>
          <cell r="E391" t="str">
            <v>KD02902-0261</v>
          </cell>
          <cell r="H391">
            <v>1166</v>
          </cell>
          <cell r="I391" t="str">
            <v>イースタン</v>
          </cell>
          <cell r="J391" t="str">
            <v>0</v>
          </cell>
          <cell r="K391" t="str">
            <v>X</v>
          </cell>
          <cell r="L391">
            <v>1</v>
          </cell>
          <cell r="M391">
            <v>3000</v>
          </cell>
          <cell r="N391">
            <v>38677</v>
          </cell>
          <cell r="O391">
            <v>38776</v>
          </cell>
          <cell r="P391">
            <v>1</v>
          </cell>
          <cell r="Q391" t="str">
            <v>下限値</v>
          </cell>
          <cell r="S391">
            <v>14000</v>
          </cell>
          <cell r="AC391">
            <v>0</v>
          </cell>
        </row>
        <row r="392">
          <cell r="A392" t="str">
            <v>○KD02902-3445</v>
          </cell>
          <cell r="B392" t="str">
            <v>○</v>
          </cell>
          <cell r="C392" t="str">
            <v>1:コストマスタ</v>
          </cell>
          <cell r="E392" t="str">
            <v>KD02902-3445</v>
          </cell>
          <cell r="H392">
            <v>6784</v>
          </cell>
          <cell r="I392" t="str">
            <v>栃木屋</v>
          </cell>
          <cell r="J392" t="str">
            <v>1</v>
          </cell>
          <cell r="K392" t="str">
            <v>X</v>
          </cell>
          <cell r="L392">
            <v>1</v>
          </cell>
          <cell r="M392">
            <v>2000</v>
          </cell>
          <cell r="N392">
            <v>39300</v>
          </cell>
          <cell r="O392">
            <v>39691</v>
          </cell>
          <cell r="P392">
            <v>1</v>
          </cell>
          <cell r="Q392" t="str">
            <v>下限値</v>
          </cell>
          <cell r="S392">
            <v>7</v>
          </cell>
          <cell r="AC392">
            <v>0</v>
          </cell>
        </row>
        <row r="393">
          <cell r="A393" t="str">
            <v>○KD02903-8024</v>
          </cell>
          <cell r="B393" t="str">
            <v>○</v>
          </cell>
          <cell r="C393" t="str">
            <v>1:コストマスタ</v>
          </cell>
          <cell r="E393" t="str">
            <v>KD02903-8024</v>
          </cell>
          <cell r="H393">
            <v>1239</v>
          </cell>
          <cell r="I393" t="str">
            <v>トックベアリング</v>
          </cell>
          <cell r="J393" t="str">
            <v>1</v>
          </cell>
          <cell r="K393" t="str">
            <v>X</v>
          </cell>
          <cell r="L393">
            <v>1</v>
          </cell>
          <cell r="M393">
            <v>5000</v>
          </cell>
          <cell r="N393">
            <v>20000000</v>
          </cell>
          <cell r="O393">
            <v>58440</v>
          </cell>
          <cell r="P393">
            <v>1</v>
          </cell>
          <cell r="Q393" t="str">
            <v>下限値</v>
          </cell>
          <cell r="S393">
            <v>750</v>
          </cell>
          <cell r="AC393">
            <v>0</v>
          </cell>
        </row>
        <row r="394">
          <cell r="A394" t="str">
            <v>KD02903-8024</v>
          </cell>
          <cell r="C394" t="str">
            <v>2:業者別見積り</v>
          </cell>
          <cell r="D394" t="str">
            <v>0</v>
          </cell>
          <cell r="E394" t="str">
            <v>KD02903-8024</v>
          </cell>
          <cell r="F394" t="str">
            <v>01</v>
          </cell>
          <cell r="G394" t="str">
            <v>CM</v>
          </cell>
          <cell r="H394">
            <v>1239</v>
          </cell>
          <cell r="I394" t="str">
            <v>トックベアリング</v>
          </cell>
          <cell r="J394" t="str">
            <v>1</v>
          </cell>
          <cell r="P394">
            <v>1</v>
          </cell>
          <cell r="Q394" t="str">
            <v>上限値</v>
          </cell>
          <cell r="R394">
            <v>100</v>
          </cell>
          <cell r="S394">
            <v>800</v>
          </cell>
          <cell r="T394">
            <v>500</v>
          </cell>
          <cell r="U394">
            <v>750</v>
          </cell>
          <cell r="V394">
            <v>1000</v>
          </cell>
          <cell r="W394">
            <v>700</v>
          </cell>
          <cell r="X394">
            <v>5000</v>
          </cell>
          <cell r="Y394">
            <v>500</v>
          </cell>
        </row>
        <row r="395">
          <cell r="A395" t="str">
            <v>○KD02905-0195</v>
          </cell>
          <cell r="B395" t="str">
            <v>○</v>
          </cell>
          <cell r="C395" t="str">
            <v>1:コストマスタ</v>
          </cell>
          <cell r="E395" t="str">
            <v>KD02905-0195</v>
          </cell>
          <cell r="H395">
            <v>8883</v>
          </cell>
          <cell r="I395" t="str">
            <v>北辰工業・鶴見</v>
          </cell>
          <cell r="J395" t="str">
            <v>1</v>
          </cell>
          <cell r="K395" t="str">
            <v>X</v>
          </cell>
          <cell r="L395">
            <v>1</v>
          </cell>
          <cell r="M395">
            <v>99999</v>
          </cell>
          <cell r="N395">
            <v>38323</v>
          </cell>
          <cell r="O395">
            <v>58440</v>
          </cell>
          <cell r="P395">
            <v>1</v>
          </cell>
          <cell r="Q395" t="str">
            <v>下限値</v>
          </cell>
          <cell r="S395">
            <v>98</v>
          </cell>
          <cell r="AC395">
            <v>0</v>
          </cell>
        </row>
        <row r="396">
          <cell r="A396" t="str">
            <v>○KD02905-0408</v>
          </cell>
          <cell r="B396" t="str">
            <v>○</v>
          </cell>
          <cell r="C396" t="str">
            <v>1:コストマスタ</v>
          </cell>
          <cell r="E396" t="str">
            <v>KD02905-0408</v>
          </cell>
          <cell r="H396">
            <v>8883</v>
          </cell>
          <cell r="I396" t="str">
            <v>北辰工業・鶴見</v>
          </cell>
          <cell r="J396" t="str">
            <v>1</v>
          </cell>
          <cell r="K396" t="str">
            <v>X</v>
          </cell>
          <cell r="L396">
            <v>1</v>
          </cell>
          <cell r="M396">
            <v>99999</v>
          </cell>
          <cell r="N396">
            <v>38323</v>
          </cell>
          <cell r="O396">
            <v>58440</v>
          </cell>
          <cell r="P396">
            <v>1</v>
          </cell>
          <cell r="Q396" t="str">
            <v>下限値</v>
          </cell>
          <cell r="S396">
            <v>124</v>
          </cell>
          <cell r="AC396">
            <v>0</v>
          </cell>
        </row>
        <row r="397">
          <cell r="A397" t="str">
            <v>○KD02905-0562</v>
          </cell>
          <cell r="B397" t="str">
            <v>○</v>
          </cell>
          <cell r="C397" t="str">
            <v>1:コストマスタ</v>
          </cell>
          <cell r="E397" t="str">
            <v>KD02905-0562</v>
          </cell>
          <cell r="H397">
            <v>8883</v>
          </cell>
          <cell r="I397" t="str">
            <v>北辰工業・鶴見</v>
          </cell>
          <cell r="J397" t="str">
            <v>1</v>
          </cell>
          <cell r="K397" t="str">
            <v>X</v>
          </cell>
          <cell r="L397">
            <v>1</v>
          </cell>
          <cell r="M397">
            <v>9999</v>
          </cell>
          <cell r="N397">
            <v>38323</v>
          </cell>
          <cell r="O397">
            <v>58440</v>
          </cell>
          <cell r="P397">
            <v>1</v>
          </cell>
          <cell r="Q397" t="str">
            <v>下限値</v>
          </cell>
          <cell r="S397">
            <v>148</v>
          </cell>
          <cell r="AC397">
            <v>0</v>
          </cell>
        </row>
        <row r="398">
          <cell r="A398" t="str">
            <v>○KD02951-L042</v>
          </cell>
          <cell r="B398" t="str">
            <v>○</v>
          </cell>
          <cell r="C398" t="str">
            <v>1:コストマスタ</v>
          </cell>
          <cell r="E398" t="str">
            <v>KD02951-L042</v>
          </cell>
          <cell r="H398">
            <v>1434</v>
          </cell>
          <cell r="I398" t="str">
            <v>ファスコ</v>
          </cell>
          <cell r="J398" t="str">
            <v>1</v>
          </cell>
          <cell r="K398" t="str">
            <v>X</v>
          </cell>
          <cell r="L398">
            <v>100</v>
          </cell>
          <cell r="M398">
            <v>99999</v>
          </cell>
          <cell r="N398">
            <v>38513</v>
          </cell>
          <cell r="O398">
            <v>58440</v>
          </cell>
          <cell r="P398">
            <v>1</v>
          </cell>
          <cell r="Q398" t="str">
            <v>下限値</v>
          </cell>
          <cell r="S398">
            <v>1.9</v>
          </cell>
          <cell r="AC398">
            <v>0</v>
          </cell>
        </row>
        <row r="399">
          <cell r="A399" t="str">
            <v>○KD20050-B51X</v>
          </cell>
          <cell r="B399" t="str">
            <v>○</v>
          </cell>
          <cell r="C399" t="str">
            <v>1:コストマスタ</v>
          </cell>
          <cell r="E399" t="str">
            <v>KD20050-B51X</v>
          </cell>
          <cell r="H399">
            <v>3353</v>
          </cell>
          <cell r="I399" t="str">
            <v>三立電機</v>
          </cell>
          <cell r="J399" t="str">
            <v>0</v>
          </cell>
          <cell r="K399" t="str">
            <v>M</v>
          </cell>
          <cell r="L399">
            <v>1</v>
          </cell>
          <cell r="M399">
            <v>999</v>
          </cell>
          <cell r="N399">
            <v>39328</v>
          </cell>
          <cell r="O399">
            <v>58440</v>
          </cell>
          <cell r="P399">
            <v>1</v>
          </cell>
          <cell r="Q399" t="str">
            <v>下限値</v>
          </cell>
          <cell r="S399">
            <v>2430</v>
          </cell>
          <cell r="AC399">
            <v>0</v>
          </cell>
        </row>
        <row r="400">
          <cell r="A400" t="str">
            <v>○KD77276-0501</v>
          </cell>
          <cell r="B400" t="str">
            <v>○</v>
          </cell>
          <cell r="C400" t="str">
            <v>1:コストマスタ</v>
          </cell>
          <cell r="E400" t="str">
            <v>KD77276-0501</v>
          </cell>
          <cell r="H400">
            <v>9737</v>
          </cell>
          <cell r="I400" t="str">
            <v>吉城電子工業</v>
          </cell>
          <cell r="J400" t="str">
            <v>1</v>
          </cell>
          <cell r="K400" t="str">
            <v>X</v>
          </cell>
          <cell r="L400">
            <v>1</v>
          </cell>
          <cell r="M400">
            <v>100</v>
          </cell>
          <cell r="N400">
            <v>20000000</v>
          </cell>
          <cell r="O400">
            <v>58440</v>
          </cell>
          <cell r="P400">
            <v>1</v>
          </cell>
          <cell r="Q400" t="str">
            <v>下限値</v>
          </cell>
          <cell r="S400">
            <v>350</v>
          </cell>
          <cell r="AC400">
            <v>0</v>
          </cell>
        </row>
        <row r="401">
          <cell r="A401" t="str">
            <v>KD77276-0501</v>
          </cell>
          <cell r="C401" t="str">
            <v>2:業者別見積り</v>
          </cell>
          <cell r="D401" t="str">
            <v>0</v>
          </cell>
          <cell r="E401" t="str">
            <v>KD77276-0501</v>
          </cell>
          <cell r="F401" t="str">
            <v>05</v>
          </cell>
          <cell r="G401" t="str">
            <v>H</v>
          </cell>
          <cell r="H401">
            <v>9737</v>
          </cell>
          <cell r="I401" t="str">
            <v>吉城電子工業</v>
          </cell>
          <cell r="J401" t="str">
            <v>1</v>
          </cell>
          <cell r="P401">
            <v>1</v>
          </cell>
          <cell r="Q401" t="str">
            <v>上限値</v>
          </cell>
          <cell r="R401">
            <v>150</v>
          </cell>
          <cell r="S401">
            <v>350</v>
          </cell>
          <cell r="T401">
            <v>300</v>
          </cell>
          <cell r="U401">
            <v>230</v>
          </cell>
          <cell r="V401">
            <v>500</v>
          </cell>
          <cell r="W401">
            <v>200</v>
          </cell>
          <cell r="X401">
            <v>1000</v>
          </cell>
          <cell r="Y401">
            <v>190</v>
          </cell>
        </row>
        <row r="402">
          <cell r="A402" t="str">
            <v>○KD77276-0502</v>
          </cell>
          <cell r="B402" t="str">
            <v>○</v>
          </cell>
          <cell r="C402" t="str">
            <v>1:コストマスタ</v>
          </cell>
          <cell r="E402" t="str">
            <v>KD77276-0502</v>
          </cell>
          <cell r="H402">
            <v>9737</v>
          </cell>
          <cell r="I402" t="str">
            <v>吉城電子工業</v>
          </cell>
          <cell r="J402" t="str">
            <v>0</v>
          </cell>
          <cell r="K402" t="str">
            <v>X</v>
          </cell>
          <cell r="L402">
            <v>1</v>
          </cell>
          <cell r="M402">
            <v>100</v>
          </cell>
          <cell r="N402">
            <v>38244</v>
          </cell>
          <cell r="O402">
            <v>58440</v>
          </cell>
          <cell r="P402">
            <v>1</v>
          </cell>
          <cell r="Q402" t="str">
            <v>下限値</v>
          </cell>
          <cell r="S402">
            <v>869</v>
          </cell>
          <cell r="AC402">
            <v>0</v>
          </cell>
        </row>
        <row r="403">
          <cell r="A403" t="str">
            <v>KD77276-0502</v>
          </cell>
          <cell r="C403" t="str">
            <v>2:業者別見積り</v>
          </cell>
          <cell r="D403" t="str">
            <v>0</v>
          </cell>
          <cell r="E403" t="str">
            <v>KD77276-0502</v>
          </cell>
          <cell r="F403" t="str">
            <v>03</v>
          </cell>
          <cell r="G403" t="str">
            <v>H</v>
          </cell>
          <cell r="H403">
            <v>9737</v>
          </cell>
          <cell r="I403" t="str">
            <v>吉城電子工業</v>
          </cell>
          <cell r="J403" t="str">
            <v>1</v>
          </cell>
          <cell r="P403">
            <v>1</v>
          </cell>
          <cell r="Q403" t="str">
            <v>上限値</v>
          </cell>
          <cell r="R403">
            <v>100</v>
          </cell>
          <cell r="S403">
            <v>869</v>
          </cell>
          <cell r="T403">
            <v>300</v>
          </cell>
          <cell r="U403">
            <v>670</v>
          </cell>
          <cell r="V403">
            <v>500</v>
          </cell>
          <cell r="W403">
            <v>640</v>
          </cell>
          <cell r="X403">
            <v>1000</v>
          </cell>
          <cell r="Y403">
            <v>610</v>
          </cell>
        </row>
        <row r="404">
          <cell r="A404" t="str">
            <v>○KD77276-0503</v>
          </cell>
          <cell r="B404" t="str">
            <v>○</v>
          </cell>
          <cell r="C404" t="str">
            <v>1:コストマスタ</v>
          </cell>
          <cell r="E404" t="str">
            <v>KD77276-0503</v>
          </cell>
          <cell r="H404">
            <v>2407</v>
          </cell>
          <cell r="I404" t="str">
            <v>ＦＤＴＰ</v>
          </cell>
          <cell r="J404" t="str">
            <v>1</v>
          </cell>
          <cell r="K404" t="str">
            <v>X</v>
          </cell>
          <cell r="L404">
            <v>50</v>
          </cell>
          <cell r="M404">
            <v>9999</v>
          </cell>
          <cell r="N404">
            <v>39371</v>
          </cell>
          <cell r="O404">
            <v>58440</v>
          </cell>
          <cell r="P404">
            <v>1</v>
          </cell>
          <cell r="Q404" t="str">
            <v>下限値</v>
          </cell>
          <cell r="S404">
            <v>500.4</v>
          </cell>
          <cell r="AC404">
            <v>0</v>
          </cell>
        </row>
        <row r="405">
          <cell r="A405" t="str">
            <v>KD77276-0503</v>
          </cell>
          <cell r="C405" t="str">
            <v>1:コストマスタ</v>
          </cell>
          <cell r="E405" t="str">
            <v>KD77276-0503</v>
          </cell>
          <cell r="H405">
            <v>9737</v>
          </cell>
          <cell r="I405" t="str">
            <v>吉城電子工業</v>
          </cell>
          <cell r="J405" t="str">
            <v>0</v>
          </cell>
          <cell r="K405" t="str">
            <v>X</v>
          </cell>
          <cell r="L405">
            <v>1</v>
          </cell>
          <cell r="M405">
            <v>100</v>
          </cell>
          <cell r="N405">
            <v>20000000</v>
          </cell>
          <cell r="O405">
            <v>58440</v>
          </cell>
          <cell r="P405">
            <v>1</v>
          </cell>
          <cell r="Q405" t="str">
            <v>下限値</v>
          </cell>
          <cell r="S405">
            <v>617</v>
          </cell>
          <cell r="AC405">
            <v>0</v>
          </cell>
        </row>
        <row r="406">
          <cell r="A406" t="str">
            <v>KD77276-0503</v>
          </cell>
          <cell r="C406" t="str">
            <v>2:業者別見積り</v>
          </cell>
          <cell r="D406" t="str">
            <v>0</v>
          </cell>
          <cell r="E406" t="str">
            <v>KD77276-0503</v>
          </cell>
          <cell r="F406" t="str">
            <v>02</v>
          </cell>
          <cell r="G406" t="str">
            <v>H</v>
          </cell>
          <cell r="H406">
            <v>9737</v>
          </cell>
          <cell r="I406" t="str">
            <v>吉城電子工業</v>
          </cell>
          <cell r="J406" t="str">
            <v>1</v>
          </cell>
          <cell r="P406">
            <v>1</v>
          </cell>
          <cell r="Q406" t="str">
            <v>上限値</v>
          </cell>
          <cell r="R406">
            <v>100</v>
          </cell>
          <cell r="S406">
            <v>239</v>
          </cell>
          <cell r="T406">
            <v>500</v>
          </cell>
          <cell r="U406">
            <v>219</v>
          </cell>
          <cell r="V406">
            <v>1000</v>
          </cell>
          <cell r="W406">
            <v>214</v>
          </cell>
          <cell r="X406">
            <v>5000</v>
          </cell>
          <cell r="Y406">
            <v>209</v>
          </cell>
        </row>
        <row r="407">
          <cell r="A407" t="str">
            <v>KD77276-0503</v>
          </cell>
          <cell r="C407" t="str">
            <v>2:業者別見積り</v>
          </cell>
          <cell r="D407" t="str">
            <v>0</v>
          </cell>
          <cell r="E407" t="str">
            <v>KD77276-0503</v>
          </cell>
          <cell r="F407" t="str">
            <v>02</v>
          </cell>
          <cell r="G407" t="str">
            <v>H</v>
          </cell>
          <cell r="H407">
            <v>3712</v>
          </cell>
          <cell r="I407" t="str">
            <v>昭和電線デバテク</v>
          </cell>
          <cell r="J407" t="str">
            <v>0</v>
          </cell>
          <cell r="P407">
            <v>1</v>
          </cell>
          <cell r="Q407" t="str">
            <v>上限値</v>
          </cell>
          <cell r="R407">
            <v>100</v>
          </cell>
          <cell r="S407">
            <v>495</v>
          </cell>
          <cell r="T407">
            <v>1000</v>
          </cell>
          <cell r="U407">
            <v>326</v>
          </cell>
          <cell r="V407">
            <v>5000</v>
          </cell>
          <cell r="W407">
            <v>317</v>
          </cell>
        </row>
        <row r="408">
          <cell r="A408" t="str">
            <v>○KD77276-0512</v>
          </cell>
          <cell r="B408" t="str">
            <v>○</v>
          </cell>
          <cell r="C408" t="str">
            <v>1:コストマスタ</v>
          </cell>
          <cell r="E408" t="str">
            <v>KD77276-0512</v>
          </cell>
          <cell r="H408">
            <v>2407</v>
          </cell>
          <cell r="I408" t="str">
            <v>ＦＤＴＰ</v>
          </cell>
          <cell r="J408" t="str">
            <v>1</v>
          </cell>
          <cell r="K408" t="str">
            <v>X</v>
          </cell>
          <cell r="L408">
            <v>50</v>
          </cell>
          <cell r="M408">
            <v>9999</v>
          </cell>
          <cell r="N408">
            <v>39380</v>
          </cell>
          <cell r="O408">
            <v>58440</v>
          </cell>
          <cell r="P408">
            <v>1</v>
          </cell>
          <cell r="Q408" t="str">
            <v>下限値</v>
          </cell>
          <cell r="S408">
            <v>128.88999999999999</v>
          </cell>
          <cell r="AC408">
            <v>0</v>
          </cell>
        </row>
        <row r="409">
          <cell r="A409" t="str">
            <v>KD77276-0512</v>
          </cell>
          <cell r="C409" t="str">
            <v>1:コストマスタ</v>
          </cell>
          <cell r="E409" t="str">
            <v>KD77276-0512</v>
          </cell>
          <cell r="H409">
            <v>9737</v>
          </cell>
          <cell r="I409" t="str">
            <v>吉城電子工業</v>
          </cell>
          <cell r="J409" t="str">
            <v>0</v>
          </cell>
          <cell r="K409" t="str">
            <v>X</v>
          </cell>
          <cell r="L409">
            <v>1</v>
          </cell>
          <cell r="M409">
            <v>100</v>
          </cell>
          <cell r="N409">
            <v>20000000</v>
          </cell>
          <cell r="O409">
            <v>58440</v>
          </cell>
          <cell r="P409">
            <v>1</v>
          </cell>
          <cell r="Q409" t="str">
            <v>下限値</v>
          </cell>
          <cell r="S409">
            <v>355</v>
          </cell>
          <cell r="AC409">
            <v>0</v>
          </cell>
        </row>
        <row r="410">
          <cell r="A410" t="str">
            <v>KD77276-0512</v>
          </cell>
          <cell r="C410" t="str">
            <v>2:業者別見積り</v>
          </cell>
          <cell r="D410" t="str">
            <v>0</v>
          </cell>
          <cell r="E410" t="str">
            <v>KD77276-0512</v>
          </cell>
          <cell r="F410" t="str">
            <v>03</v>
          </cell>
          <cell r="G410" t="str">
            <v>H</v>
          </cell>
          <cell r="H410">
            <v>3712</v>
          </cell>
          <cell r="I410" t="str">
            <v>昭和電線デバテク</v>
          </cell>
          <cell r="J410" t="str">
            <v>1</v>
          </cell>
          <cell r="P410">
            <v>1</v>
          </cell>
          <cell r="Q410" t="str">
            <v>上限値</v>
          </cell>
          <cell r="R410">
            <v>100</v>
          </cell>
          <cell r="S410">
            <v>570</v>
          </cell>
          <cell r="T410">
            <v>300</v>
          </cell>
          <cell r="U410">
            <v>570</v>
          </cell>
          <cell r="V410">
            <v>500</v>
          </cell>
          <cell r="W410">
            <v>520</v>
          </cell>
          <cell r="X410">
            <v>1000</v>
          </cell>
          <cell r="Y410">
            <v>468</v>
          </cell>
        </row>
        <row r="411">
          <cell r="A411" t="str">
            <v>○KD77276-0522</v>
          </cell>
          <cell r="B411" t="str">
            <v>○</v>
          </cell>
          <cell r="C411" t="str">
            <v>1:コストマスタ</v>
          </cell>
          <cell r="E411" t="str">
            <v>KD77276-0522</v>
          </cell>
          <cell r="H411">
            <v>9737</v>
          </cell>
          <cell r="I411" t="str">
            <v>吉城電子工業</v>
          </cell>
          <cell r="J411" t="str">
            <v>0</v>
          </cell>
          <cell r="K411" t="str">
            <v>X</v>
          </cell>
          <cell r="L411">
            <v>1</v>
          </cell>
          <cell r="M411">
            <v>100</v>
          </cell>
          <cell r="N411">
            <v>20000000</v>
          </cell>
          <cell r="O411">
            <v>58440</v>
          </cell>
          <cell r="P411">
            <v>1</v>
          </cell>
          <cell r="Q411" t="str">
            <v>下限値</v>
          </cell>
          <cell r="S411">
            <v>534</v>
          </cell>
          <cell r="AC411">
            <v>0</v>
          </cell>
        </row>
        <row r="412">
          <cell r="A412" t="str">
            <v>KD77276-0522</v>
          </cell>
          <cell r="C412" t="str">
            <v>2:業者別見積り</v>
          </cell>
          <cell r="D412" t="str">
            <v>0</v>
          </cell>
          <cell r="E412" t="str">
            <v>KD77276-0522</v>
          </cell>
          <cell r="F412" t="str">
            <v>03</v>
          </cell>
          <cell r="G412" t="str">
            <v>H</v>
          </cell>
          <cell r="H412">
            <v>3712</v>
          </cell>
          <cell r="I412" t="str">
            <v>昭和電線デバテク</v>
          </cell>
          <cell r="J412" t="str">
            <v>1</v>
          </cell>
          <cell r="P412">
            <v>1</v>
          </cell>
          <cell r="Q412" t="str">
            <v>上限値</v>
          </cell>
          <cell r="R412">
            <v>100</v>
          </cell>
          <cell r="S412">
            <v>353</v>
          </cell>
          <cell r="T412">
            <v>300</v>
          </cell>
          <cell r="U412">
            <v>353</v>
          </cell>
          <cell r="V412">
            <v>500</v>
          </cell>
          <cell r="W412">
            <v>218</v>
          </cell>
          <cell r="X412">
            <v>1000</v>
          </cell>
          <cell r="Y412">
            <v>197</v>
          </cell>
        </row>
        <row r="413">
          <cell r="A413" t="str">
            <v>○KD77276-0530</v>
          </cell>
          <cell r="B413" t="str">
            <v>○</v>
          </cell>
          <cell r="C413" t="str">
            <v>1:コストマスタ</v>
          </cell>
          <cell r="E413" t="str">
            <v>KD77276-0530</v>
          </cell>
          <cell r="H413">
            <v>2407</v>
          </cell>
          <cell r="I413" t="str">
            <v>ＦＤＴＰ</v>
          </cell>
          <cell r="J413" t="str">
            <v>1</v>
          </cell>
          <cell r="K413" t="str">
            <v>X</v>
          </cell>
          <cell r="L413">
            <v>50</v>
          </cell>
          <cell r="M413">
            <v>9999</v>
          </cell>
          <cell r="N413">
            <v>39371</v>
          </cell>
          <cell r="O413">
            <v>58440</v>
          </cell>
          <cell r="P413">
            <v>1</v>
          </cell>
          <cell r="Q413" t="str">
            <v>下限値</v>
          </cell>
          <cell r="S413">
            <v>564.47</v>
          </cell>
          <cell r="AC413">
            <v>0</v>
          </cell>
        </row>
        <row r="414">
          <cell r="A414" t="str">
            <v>KD77276-0530</v>
          </cell>
          <cell r="C414" t="str">
            <v>1:コストマスタ</v>
          </cell>
          <cell r="E414" t="str">
            <v>KD77276-0530</v>
          </cell>
          <cell r="H414">
            <v>4424</v>
          </cell>
          <cell r="I414" t="str">
            <v>ダイジ</v>
          </cell>
          <cell r="J414" t="str">
            <v>0</v>
          </cell>
          <cell r="K414" t="str">
            <v>X</v>
          </cell>
          <cell r="L414">
            <v>101</v>
          </cell>
          <cell r="M414">
            <v>1000</v>
          </cell>
          <cell r="N414">
            <v>20000000</v>
          </cell>
          <cell r="O414">
            <v>58440</v>
          </cell>
          <cell r="P414">
            <v>1</v>
          </cell>
          <cell r="Q414" t="str">
            <v>下限値</v>
          </cell>
          <cell r="S414">
            <v>550</v>
          </cell>
          <cell r="AC414">
            <v>0</v>
          </cell>
        </row>
        <row r="415">
          <cell r="A415" t="str">
            <v>KD77276-0530</v>
          </cell>
          <cell r="C415" t="str">
            <v>2:業者別見積り</v>
          </cell>
          <cell r="D415" t="str">
            <v>0</v>
          </cell>
          <cell r="E415" t="str">
            <v>KD77276-0530</v>
          </cell>
          <cell r="F415" t="str">
            <v>04</v>
          </cell>
          <cell r="G415" t="str">
            <v>H</v>
          </cell>
          <cell r="H415">
            <v>9737</v>
          </cell>
          <cell r="I415" t="str">
            <v>吉城電子工業</v>
          </cell>
          <cell r="J415" t="str">
            <v>1</v>
          </cell>
          <cell r="P415">
            <v>1</v>
          </cell>
          <cell r="Q415" t="str">
            <v>上限値</v>
          </cell>
          <cell r="R415">
            <v>100</v>
          </cell>
          <cell r="S415">
            <v>613</v>
          </cell>
          <cell r="T415">
            <v>300</v>
          </cell>
          <cell r="U415">
            <v>593</v>
          </cell>
          <cell r="V415">
            <v>500</v>
          </cell>
          <cell r="W415">
            <v>573</v>
          </cell>
          <cell r="X415">
            <v>1000</v>
          </cell>
          <cell r="Y415">
            <v>553</v>
          </cell>
        </row>
        <row r="416">
          <cell r="A416" t="str">
            <v>○KD77276-0556</v>
          </cell>
          <cell r="B416" t="str">
            <v>○</v>
          </cell>
          <cell r="C416" t="str">
            <v>1:コストマスタ</v>
          </cell>
          <cell r="E416" t="str">
            <v>KD77276-0556</v>
          </cell>
          <cell r="H416">
            <v>4424</v>
          </cell>
          <cell r="I416" t="str">
            <v>ダイジ</v>
          </cell>
          <cell r="J416" t="str">
            <v>1</v>
          </cell>
          <cell r="K416" t="str">
            <v>X</v>
          </cell>
          <cell r="L416">
            <v>1</v>
          </cell>
          <cell r="M416">
            <v>49</v>
          </cell>
          <cell r="N416">
            <v>38684</v>
          </cell>
          <cell r="O416">
            <v>58440</v>
          </cell>
          <cell r="P416">
            <v>1</v>
          </cell>
          <cell r="Q416" t="str">
            <v>下限値</v>
          </cell>
          <cell r="S416">
            <v>650</v>
          </cell>
          <cell r="AC416">
            <v>0</v>
          </cell>
        </row>
        <row r="417">
          <cell r="A417" t="str">
            <v>○KD77276-0561</v>
          </cell>
          <cell r="B417" t="str">
            <v>○</v>
          </cell>
          <cell r="C417" t="str">
            <v>1:コストマスタ</v>
          </cell>
          <cell r="E417" t="str">
            <v>KD77276-0561</v>
          </cell>
          <cell r="H417">
            <v>9737</v>
          </cell>
          <cell r="I417" t="str">
            <v>吉城電子工業</v>
          </cell>
          <cell r="J417" t="str">
            <v>0</v>
          </cell>
          <cell r="K417" t="str">
            <v>X</v>
          </cell>
          <cell r="L417">
            <v>1</v>
          </cell>
          <cell r="M417">
            <v>100</v>
          </cell>
          <cell r="N417">
            <v>20000000</v>
          </cell>
          <cell r="O417">
            <v>58440</v>
          </cell>
          <cell r="P417">
            <v>1</v>
          </cell>
          <cell r="Q417" t="str">
            <v>下限値</v>
          </cell>
          <cell r="S417">
            <v>412</v>
          </cell>
          <cell r="AC417">
            <v>0</v>
          </cell>
        </row>
        <row r="418">
          <cell r="A418" t="str">
            <v>KD77276-0561</v>
          </cell>
          <cell r="C418" t="str">
            <v>1:コストマスタ</v>
          </cell>
          <cell r="E418" t="str">
            <v>KD77276-0561</v>
          </cell>
          <cell r="H418">
            <v>2407</v>
          </cell>
          <cell r="I418" t="str">
            <v>ＦＤＴＰ</v>
          </cell>
          <cell r="J418" t="str">
            <v>0</v>
          </cell>
          <cell r="K418" t="str">
            <v>X</v>
          </cell>
          <cell r="L418">
            <v>50</v>
          </cell>
          <cell r="M418">
            <v>9999</v>
          </cell>
          <cell r="N418">
            <v>39371</v>
          </cell>
          <cell r="O418">
            <v>58440</v>
          </cell>
          <cell r="P418">
            <v>1</v>
          </cell>
          <cell r="Q418" t="str">
            <v>下限値</v>
          </cell>
          <cell r="S418">
            <v>371.38</v>
          </cell>
          <cell r="AC418">
            <v>0</v>
          </cell>
        </row>
        <row r="419">
          <cell r="A419" t="str">
            <v>○KD77276-0563</v>
          </cell>
          <cell r="B419" t="str">
            <v>○</v>
          </cell>
          <cell r="C419" t="str">
            <v>1:コストマスタ</v>
          </cell>
          <cell r="E419" t="str">
            <v>KD77276-0563</v>
          </cell>
          <cell r="H419">
            <v>9737</v>
          </cell>
          <cell r="I419" t="str">
            <v>吉城電子工業</v>
          </cell>
          <cell r="J419" t="str">
            <v>1</v>
          </cell>
          <cell r="K419" t="str">
            <v>X</v>
          </cell>
          <cell r="L419">
            <v>1</v>
          </cell>
          <cell r="M419">
            <v>100</v>
          </cell>
          <cell r="N419">
            <v>20000000</v>
          </cell>
          <cell r="O419">
            <v>58440</v>
          </cell>
          <cell r="P419">
            <v>1</v>
          </cell>
          <cell r="Q419" t="str">
            <v>下限値</v>
          </cell>
          <cell r="S419">
            <v>418</v>
          </cell>
          <cell r="AC419">
            <v>0</v>
          </cell>
        </row>
        <row r="420">
          <cell r="A420" t="str">
            <v>○KD77276-0564</v>
          </cell>
          <cell r="B420" t="str">
            <v>○</v>
          </cell>
          <cell r="C420" t="str">
            <v>1:コストマスタ</v>
          </cell>
          <cell r="E420" t="str">
            <v>KD77276-0564</v>
          </cell>
          <cell r="H420">
            <v>9737</v>
          </cell>
          <cell r="I420" t="str">
            <v>吉城電子工業</v>
          </cell>
          <cell r="J420" t="str">
            <v>1</v>
          </cell>
          <cell r="K420" t="str">
            <v>X</v>
          </cell>
          <cell r="L420">
            <v>1</v>
          </cell>
          <cell r="M420">
            <v>100</v>
          </cell>
          <cell r="N420">
            <v>20000000</v>
          </cell>
          <cell r="O420">
            <v>58440</v>
          </cell>
          <cell r="P420">
            <v>1</v>
          </cell>
          <cell r="Q420" t="str">
            <v>下限値</v>
          </cell>
          <cell r="S420">
            <v>420</v>
          </cell>
          <cell r="AC420">
            <v>0</v>
          </cell>
        </row>
        <row r="421">
          <cell r="A421" t="str">
            <v>○KD77276-0571</v>
          </cell>
          <cell r="B421" t="str">
            <v>○</v>
          </cell>
          <cell r="C421" t="str">
            <v>1:コストマスタ</v>
          </cell>
          <cell r="E421" t="str">
            <v>KD77276-0571</v>
          </cell>
          <cell r="H421">
            <v>9737</v>
          </cell>
          <cell r="I421" t="str">
            <v>吉城電子工業</v>
          </cell>
          <cell r="J421" t="str">
            <v>0</v>
          </cell>
          <cell r="K421" t="str">
            <v>X</v>
          </cell>
          <cell r="L421">
            <v>1</v>
          </cell>
          <cell r="M421">
            <v>100</v>
          </cell>
          <cell r="N421">
            <v>20000000</v>
          </cell>
          <cell r="O421">
            <v>58440</v>
          </cell>
          <cell r="P421">
            <v>1</v>
          </cell>
          <cell r="Q421" t="str">
            <v>下限値</v>
          </cell>
          <cell r="S421">
            <v>258</v>
          </cell>
          <cell r="AC421">
            <v>0</v>
          </cell>
        </row>
        <row r="422">
          <cell r="A422" t="str">
            <v>○KD77276-0573</v>
          </cell>
          <cell r="B422" t="str">
            <v>○</v>
          </cell>
          <cell r="C422" t="str">
            <v>1:コストマスタ</v>
          </cell>
          <cell r="E422" t="str">
            <v>KD77276-0573</v>
          </cell>
          <cell r="H422">
            <v>9737</v>
          </cell>
          <cell r="I422" t="str">
            <v>吉城電子工業</v>
          </cell>
          <cell r="J422" t="str">
            <v>1</v>
          </cell>
          <cell r="K422" t="str">
            <v>X</v>
          </cell>
          <cell r="L422">
            <v>1</v>
          </cell>
          <cell r="M422">
            <v>100</v>
          </cell>
          <cell r="N422">
            <v>20000000</v>
          </cell>
          <cell r="O422">
            <v>58440</v>
          </cell>
          <cell r="P422">
            <v>1</v>
          </cell>
          <cell r="Q422" t="str">
            <v>下限値</v>
          </cell>
          <cell r="S422">
            <v>234</v>
          </cell>
          <cell r="AC422">
            <v>0</v>
          </cell>
        </row>
        <row r="423">
          <cell r="A423" t="str">
            <v>○KD77276-0574</v>
          </cell>
          <cell r="B423" t="str">
            <v>○</v>
          </cell>
          <cell r="C423" t="str">
            <v>1:コストマスタ</v>
          </cell>
          <cell r="E423" t="str">
            <v>KD77276-0574</v>
          </cell>
          <cell r="H423">
            <v>9737</v>
          </cell>
          <cell r="I423" t="str">
            <v>吉城電子工業</v>
          </cell>
          <cell r="J423" t="str">
            <v>1</v>
          </cell>
          <cell r="K423" t="str">
            <v>X</v>
          </cell>
          <cell r="L423">
            <v>1</v>
          </cell>
          <cell r="M423">
            <v>100</v>
          </cell>
          <cell r="N423">
            <v>20000000</v>
          </cell>
          <cell r="O423">
            <v>58440</v>
          </cell>
          <cell r="P423">
            <v>1</v>
          </cell>
          <cell r="Q423" t="str">
            <v>下限値</v>
          </cell>
          <cell r="S423">
            <v>235</v>
          </cell>
          <cell r="AC423">
            <v>0</v>
          </cell>
        </row>
        <row r="424">
          <cell r="A424" t="str">
            <v>○KD77276-0601</v>
          </cell>
          <cell r="B424" t="str">
            <v>○</v>
          </cell>
          <cell r="C424" t="str">
            <v>1:コストマスタ</v>
          </cell>
          <cell r="E424" t="str">
            <v>KD77276-0601</v>
          </cell>
          <cell r="H424">
            <v>2407</v>
          </cell>
          <cell r="I424" t="str">
            <v>ＦＤＴＰ</v>
          </cell>
          <cell r="J424" t="str">
            <v>1</v>
          </cell>
          <cell r="K424" t="str">
            <v>X</v>
          </cell>
          <cell r="L424">
            <v>50</v>
          </cell>
          <cell r="M424">
            <v>9999</v>
          </cell>
          <cell r="N424">
            <v>39371</v>
          </cell>
          <cell r="O424">
            <v>58440</v>
          </cell>
          <cell r="P424">
            <v>1</v>
          </cell>
          <cell r="Q424" t="str">
            <v>下限値</v>
          </cell>
          <cell r="S424">
            <v>453.36</v>
          </cell>
          <cell r="AC424">
            <v>0</v>
          </cell>
        </row>
        <row r="425">
          <cell r="A425" t="str">
            <v>KD77276-0601</v>
          </cell>
          <cell r="C425" t="str">
            <v>1:コストマスタ</v>
          </cell>
          <cell r="E425" t="str">
            <v>KD77276-0601</v>
          </cell>
          <cell r="H425">
            <v>9737</v>
          </cell>
          <cell r="I425" t="str">
            <v>吉城電子工業</v>
          </cell>
          <cell r="J425" t="str">
            <v>0</v>
          </cell>
          <cell r="K425" t="str">
            <v>X</v>
          </cell>
          <cell r="L425">
            <v>1</v>
          </cell>
          <cell r="M425">
            <v>100</v>
          </cell>
          <cell r="N425">
            <v>20000000</v>
          </cell>
          <cell r="O425">
            <v>58440</v>
          </cell>
          <cell r="P425">
            <v>1</v>
          </cell>
          <cell r="Q425" t="str">
            <v>下限値</v>
          </cell>
          <cell r="S425">
            <v>903</v>
          </cell>
          <cell r="AC425">
            <v>0</v>
          </cell>
        </row>
        <row r="426">
          <cell r="A426" t="str">
            <v>KD77276-0601</v>
          </cell>
          <cell r="C426" t="str">
            <v>2:業者別見積り</v>
          </cell>
          <cell r="D426" t="str">
            <v>0</v>
          </cell>
          <cell r="E426" t="str">
            <v>KD77276-0601</v>
          </cell>
          <cell r="F426" t="str">
            <v>04</v>
          </cell>
          <cell r="G426" t="str">
            <v>H</v>
          </cell>
          <cell r="H426">
            <v>9737</v>
          </cell>
          <cell r="I426" t="str">
            <v>吉城電子工業</v>
          </cell>
          <cell r="J426" t="str">
            <v>1</v>
          </cell>
          <cell r="P426">
            <v>1</v>
          </cell>
          <cell r="Q426" t="str">
            <v>上限値</v>
          </cell>
          <cell r="R426">
            <v>100</v>
          </cell>
          <cell r="S426">
            <v>920</v>
          </cell>
          <cell r="T426">
            <v>300</v>
          </cell>
          <cell r="U426">
            <v>590</v>
          </cell>
          <cell r="V426">
            <v>500</v>
          </cell>
          <cell r="W426">
            <v>580</v>
          </cell>
          <cell r="X426">
            <v>1000</v>
          </cell>
          <cell r="Y426">
            <v>550</v>
          </cell>
        </row>
        <row r="427">
          <cell r="A427" t="str">
            <v>○KD77276-0603</v>
          </cell>
          <cell r="B427" t="str">
            <v>○</v>
          </cell>
          <cell r="C427" t="str">
            <v>1:コストマスタ</v>
          </cell>
          <cell r="E427" t="str">
            <v>KD77276-0603</v>
          </cell>
          <cell r="H427">
            <v>2407</v>
          </cell>
          <cell r="I427" t="str">
            <v>ＦＤＴＰ</v>
          </cell>
          <cell r="J427" t="str">
            <v>1</v>
          </cell>
          <cell r="K427" t="str">
            <v>X</v>
          </cell>
          <cell r="L427">
            <v>50</v>
          </cell>
          <cell r="M427">
            <v>9999</v>
          </cell>
          <cell r="N427">
            <v>39371</v>
          </cell>
          <cell r="O427">
            <v>58440</v>
          </cell>
          <cell r="P427">
            <v>1</v>
          </cell>
          <cell r="Q427" t="str">
            <v>下限値</v>
          </cell>
          <cell r="S427">
            <v>362.76</v>
          </cell>
          <cell r="AC427">
            <v>0</v>
          </cell>
        </row>
        <row r="428">
          <cell r="A428" t="str">
            <v>KD77276-0603</v>
          </cell>
          <cell r="C428" t="str">
            <v>1:コストマスタ</v>
          </cell>
          <cell r="E428" t="str">
            <v>KD77276-0603</v>
          </cell>
          <cell r="H428">
            <v>9737</v>
          </cell>
          <cell r="I428" t="str">
            <v>吉城電子工業</v>
          </cell>
          <cell r="J428" t="str">
            <v>0</v>
          </cell>
          <cell r="K428" t="str">
            <v>X</v>
          </cell>
          <cell r="L428">
            <v>1</v>
          </cell>
          <cell r="M428">
            <v>100</v>
          </cell>
          <cell r="N428">
            <v>20000000</v>
          </cell>
          <cell r="O428">
            <v>58440</v>
          </cell>
          <cell r="P428">
            <v>1</v>
          </cell>
          <cell r="Q428" t="str">
            <v>下限値</v>
          </cell>
          <cell r="S428">
            <v>753</v>
          </cell>
          <cell r="AC428">
            <v>0</v>
          </cell>
        </row>
        <row r="429">
          <cell r="A429" t="str">
            <v>KD77276-0603</v>
          </cell>
          <cell r="C429" t="str">
            <v>2:業者別見積り</v>
          </cell>
          <cell r="D429" t="str">
            <v>0</v>
          </cell>
          <cell r="E429" t="str">
            <v>KD77276-0603</v>
          </cell>
          <cell r="F429" t="str">
            <v>03</v>
          </cell>
          <cell r="G429" t="str">
            <v>H</v>
          </cell>
          <cell r="H429">
            <v>9737</v>
          </cell>
          <cell r="I429" t="str">
            <v>吉城電子工業</v>
          </cell>
          <cell r="J429" t="str">
            <v>1</v>
          </cell>
          <cell r="P429">
            <v>1</v>
          </cell>
          <cell r="Q429" t="str">
            <v>上限値</v>
          </cell>
          <cell r="R429">
            <v>100</v>
          </cell>
          <cell r="S429">
            <v>770</v>
          </cell>
          <cell r="T429">
            <v>300</v>
          </cell>
          <cell r="U429">
            <v>490</v>
          </cell>
          <cell r="V429">
            <v>500</v>
          </cell>
          <cell r="W429">
            <v>480</v>
          </cell>
          <cell r="X429">
            <v>1000</v>
          </cell>
          <cell r="Y429">
            <v>470</v>
          </cell>
        </row>
        <row r="430">
          <cell r="A430" t="str">
            <v>○KD91001-0197</v>
          </cell>
          <cell r="B430" t="str">
            <v>○</v>
          </cell>
          <cell r="C430" t="str">
            <v>1:コストマスタ</v>
          </cell>
          <cell r="E430" t="str">
            <v>KD91001-0197</v>
          </cell>
          <cell r="F430" t="str">
            <v>00</v>
          </cell>
          <cell r="H430">
            <v>1440</v>
          </cell>
          <cell r="I430" t="str">
            <v>旭ネームプレート</v>
          </cell>
          <cell r="J430" t="str">
            <v>0</v>
          </cell>
          <cell r="K430" t="str">
            <v>X</v>
          </cell>
          <cell r="L430">
            <v>1000</v>
          </cell>
          <cell r="M430">
            <v>0</v>
          </cell>
          <cell r="N430">
            <v>20000000</v>
          </cell>
          <cell r="O430">
            <v>58440</v>
          </cell>
          <cell r="P430">
            <v>1</v>
          </cell>
          <cell r="Q430" t="str">
            <v>下限値</v>
          </cell>
          <cell r="R430">
            <v>1000</v>
          </cell>
          <cell r="S430">
            <v>12.6</v>
          </cell>
          <cell r="T430">
            <v>6000</v>
          </cell>
          <cell r="U430">
            <v>10.199999999999999</v>
          </cell>
          <cell r="V430">
            <v>9000</v>
          </cell>
          <cell r="W430">
            <v>8.9</v>
          </cell>
          <cell r="X430">
            <v>10000</v>
          </cell>
          <cell r="Y430">
            <v>8.4</v>
          </cell>
          <cell r="Z430">
            <v>12000</v>
          </cell>
          <cell r="AA430">
            <v>8</v>
          </cell>
          <cell r="AB430">
            <v>14000</v>
          </cell>
          <cell r="AC430">
            <v>0</v>
          </cell>
        </row>
        <row r="431">
          <cell r="A431" t="str">
            <v>○KD91004-0473</v>
          </cell>
          <cell r="B431" t="str">
            <v>○</v>
          </cell>
          <cell r="C431" t="str">
            <v>1:コストマスタ</v>
          </cell>
          <cell r="E431" t="str">
            <v>KD91004-0473</v>
          </cell>
          <cell r="H431">
            <v>2407</v>
          </cell>
          <cell r="I431" t="str">
            <v>ＦＤＴＰ</v>
          </cell>
          <cell r="J431" t="str">
            <v>1</v>
          </cell>
          <cell r="K431" t="str">
            <v>X</v>
          </cell>
          <cell r="L431">
            <v>50</v>
          </cell>
          <cell r="M431">
            <v>9999</v>
          </cell>
          <cell r="N431">
            <v>39371</v>
          </cell>
          <cell r="O431">
            <v>58440</v>
          </cell>
          <cell r="P431">
            <v>1</v>
          </cell>
          <cell r="Q431" t="str">
            <v>下限値</v>
          </cell>
          <cell r="S431">
            <v>27.77</v>
          </cell>
          <cell r="AC431">
            <v>0</v>
          </cell>
        </row>
        <row r="432">
          <cell r="A432" t="str">
            <v>KD91004-0473</v>
          </cell>
          <cell r="C432" t="str">
            <v>1:コストマスタ</v>
          </cell>
          <cell r="E432" t="str">
            <v>KD91004-0473</v>
          </cell>
          <cell r="H432">
            <v>1440</v>
          </cell>
          <cell r="I432" t="str">
            <v>旭ネームプレート</v>
          </cell>
          <cell r="J432" t="str">
            <v>0</v>
          </cell>
          <cell r="K432" t="str">
            <v>X</v>
          </cell>
          <cell r="L432">
            <v>1</v>
          </cell>
          <cell r="M432">
            <v>999</v>
          </cell>
          <cell r="N432">
            <v>20000000</v>
          </cell>
          <cell r="O432">
            <v>58440</v>
          </cell>
          <cell r="P432">
            <v>1</v>
          </cell>
          <cell r="Q432" t="str">
            <v>下限値</v>
          </cell>
          <cell r="R432">
            <v>1</v>
          </cell>
          <cell r="S432">
            <v>90</v>
          </cell>
          <cell r="T432">
            <v>50</v>
          </cell>
          <cell r="U432">
            <v>75</v>
          </cell>
          <cell r="V432">
            <v>100</v>
          </cell>
          <cell r="W432">
            <v>60</v>
          </cell>
          <cell r="X432">
            <v>300</v>
          </cell>
          <cell r="Y432">
            <v>45</v>
          </cell>
          <cell r="Z432">
            <v>500</v>
          </cell>
          <cell r="AA432">
            <v>35</v>
          </cell>
          <cell r="AB432">
            <v>999</v>
          </cell>
          <cell r="AC432">
            <v>0</v>
          </cell>
        </row>
        <row r="433">
          <cell r="A433" t="str">
            <v>○KD91004-0629</v>
          </cell>
          <cell r="B433" t="str">
            <v>○</v>
          </cell>
          <cell r="C433" t="str">
            <v>1:コストマスタ</v>
          </cell>
          <cell r="E433" t="str">
            <v>KD91004-0629</v>
          </cell>
          <cell r="H433">
            <v>1440</v>
          </cell>
          <cell r="I433" t="str">
            <v>旭ネームプレート</v>
          </cell>
          <cell r="J433" t="str">
            <v>1</v>
          </cell>
          <cell r="K433" t="str">
            <v>X</v>
          </cell>
          <cell r="L433">
            <v>1</v>
          </cell>
          <cell r="M433">
            <v>2999</v>
          </cell>
          <cell r="N433">
            <v>38281</v>
          </cell>
          <cell r="O433">
            <v>58440</v>
          </cell>
          <cell r="P433">
            <v>1</v>
          </cell>
          <cell r="Q433" t="str">
            <v>下限値</v>
          </cell>
          <cell r="R433">
            <v>1</v>
          </cell>
          <cell r="S433">
            <v>60</v>
          </cell>
          <cell r="T433">
            <v>100</v>
          </cell>
          <cell r="U433">
            <v>40</v>
          </cell>
          <cell r="V433">
            <v>300</v>
          </cell>
          <cell r="W433">
            <v>30</v>
          </cell>
          <cell r="X433">
            <v>500</v>
          </cell>
          <cell r="Y433">
            <v>25</v>
          </cell>
          <cell r="Z433">
            <v>1000</v>
          </cell>
          <cell r="AA433">
            <v>15</v>
          </cell>
          <cell r="AB433">
            <v>2999</v>
          </cell>
          <cell r="AC433">
            <v>0</v>
          </cell>
        </row>
        <row r="434">
          <cell r="A434" t="str">
            <v>○KD91004-0631</v>
          </cell>
          <cell r="B434" t="str">
            <v>○</v>
          </cell>
          <cell r="C434" t="str">
            <v>1:コストマスタ</v>
          </cell>
          <cell r="E434" t="str">
            <v>KD91004-0631</v>
          </cell>
          <cell r="H434">
            <v>2407</v>
          </cell>
          <cell r="I434" t="str">
            <v>ＦＤＴＰ</v>
          </cell>
          <cell r="J434" t="str">
            <v>1</v>
          </cell>
          <cell r="K434" t="str">
            <v>X</v>
          </cell>
          <cell r="L434">
            <v>50</v>
          </cell>
          <cell r="M434">
            <v>9999</v>
          </cell>
          <cell r="N434">
            <v>39371</v>
          </cell>
          <cell r="O434">
            <v>58440</v>
          </cell>
          <cell r="P434">
            <v>1</v>
          </cell>
          <cell r="Q434" t="str">
            <v>下限値</v>
          </cell>
          <cell r="S434">
            <v>25.13</v>
          </cell>
          <cell r="AC434">
            <v>0</v>
          </cell>
        </row>
        <row r="435">
          <cell r="A435" t="str">
            <v>KD91004-0631</v>
          </cell>
          <cell r="C435" t="str">
            <v>1:コストマスタ</v>
          </cell>
          <cell r="E435" t="str">
            <v>KD91004-0631</v>
          </cell>
          <cell r="H435">
            <v>1440</v>
          </cell>
          <cell r="I435" t="str">
            <v>旭ネームプレート</v>
          </cell>
          <cell r="J435" t="str">
            <v>1</v>
          </cell>
          <cell r="K435" t="str">
            <v>X</v>
          </cell>
          <cell r="L435">
            <v>1</v>
          </cell>
          <cell r="M435">
            <v>0</v>
          </cell>
          <cell r="N435">
            <v>38371</v>
          </cell>
          <cell r="O435">
            <v>58440</v>
          </cell>
          <cell r="P435">
            <v>1</v>
          </cell>
          <cell r="Q435" t="str">
            <v>下限値</v>
          </cell>
          <cell r="R435">
            <v>1</v>
          </cell>
          <cell r="S435">
            <v>180</v>
          </cell>
          <cell r="T435">
            <v>100</v>
          </cell>
          <cell r="U435">
            <v>120</v>
          </cell>
          <cell r="V435">
            <v>300</v>
          </cell>
          <cell r="W435">
            <v>80</v>
          </cell>
          <cell r="X435">
            <v>500</v>
          </cell>
          <cell r="Y435">
            <v>65</v>
          </cell>
          <cell r="Z435">
            <v>1000</v>
          </cell>
          <cell r="AA435">
            <v>48</v>
          </cell>
          <cell r="AB435">
            <v>2999</v>
          </cell>
          <cell r="AC435">
            <v>0</v>
          </cell>
        </row>
        <row r="436">
          <cell r="A436" t="str">
            <v>○KD91004-0632</v>
          </cell>
          <cell r="B436" t="str">
            <v>○</v>
          </cell>
          <cell r="C436" t="str">
            <v>1:コストマスタ</v>
          </cell>
          <cell r="E436" t="str">
            <v>KD91004-0632</v>
          </cell>
          <cell r="H436">
            <v>1440</v>
          </cell>
          <cell r="I436" t="str">
            <v>旭ネームプレート</v>
          </cell>
          <cell r="J436" t="str">
            <v>1</v>
          </cell>
          <cell r="K436" t="str">
            <v>X</v>
          </cell>
          <cell r="L436">
            <v>1</v>
          </cell>
          <cell r="M436">
            <v>0</v>
          </cell>
          <cell r="N436">
            <v>38371</v>
          </cell>
          <cell r="O436">
            <v>58440</v>
          </cell>
          <cell r="P436">
            <v>1</v>
          </cell>
          <cell r="Q436" t="str">
            <v>下限値</v>
          </cell>
          <cell r="R436">
            <v>1</v>
          </cell>
          <cell r="S436">
            <v>80</v>
          </cell>
          <cell r="T436">
            <v>100</v>
          </cell>
          <cell r="U436">
            <v>55</v>
          </cell>
          <cell r="V436">
            <v>300</v>
          </cell>
          <cell r="W436">
            <v>45</v>
          </cell>
          <cell r="X436">
            <v>500</v>
          </cell>
          <cell r="Y436">
            <v>35</v>
          </cell>
          <cell r="Z436">
            <v>1000</v>
          </cell>
          <cell r="AA436">
            <v>30</v>
          </cell>
          <cell r="AB436">
            <v>2999</v>
          </cell>
          <cell r="AC436">
            <v>0</v>
          </cell>
        </row>
        <row r="437">
          <cell r="A437" t="str">
            <v>○KD91004-0860</v>
          </cell>
          <cell r="B437" t="str">
            <v>○</v>
          </cell>
          <cell r="C437" t="str">
            <v>1:コストマスタ</v>
          </cell>
          <cell r="E437" t="str">
            <v>KD91004-0860</v>
          </cell>
          <cell r="H437">
            <v>1440</v>
          </cell>
          <cell r="I437" t="str">
            <v>旭ネームプレート</v>
          </cell>
          <cell r="J437" t="str">
            <v>0</v>
          </cell>
          <cell r="K437" t="str">
            <v>X</v>
          </cell>
          <cell r="L437">
            <v>500</v>
          </cell>
          <cell r="M437">
            <v>0</v>
          </cell>
          <cell r="N437">
            <v>38546</v>
          </cell>
          <cell r="O437">
            <v>58440</v>
          </cell>
          <cell r="P437">
            <v>1</v>
          </cell>
          <cell r="Q437" t="str">
            <v>下限値</v>
          </cell>
          <cell r="R437">
            <v>500</v>
          </cell>
          <cell r="S437">
            <v>43</v>
          </cell>
          <cell r="T437">
            <v>1000</v>
          </cell>
          <cell r="U437">
            <v>30</v>
          </cell>
          <cell r="V437">
            <v>3000</v>
          </cell>
          <cell r="W437">
            <v>18</v>
          </cell>
          <cell r="X437">
            <v>5000</v>
          </cell>
          <cell r="Y437">
            <v>14</v>
          </cell>
          <cell r="Z437">
            <v>10000</v>
          </cell>
          <cell r="AA437">
            <v>9</v>
          </cell>
          <cell r="AB437">
            <v>14999</v>
          </cell>
          <cell r="AC437">
            <v>0</v>
          </cell>
        </row>
        <row r="438">
          <cell r="A438" t="str">
            <v/>
          </cell>
        </row>
      </sheetData>
      <sheetData sheetId="5" refreshError="1">
        <row r="4">
          <cell r="A4">
            <v>1</v>
          </cell>
          <cell r="B4" t="str">
            <v>国内(内作)</v>
          </cell>
          <cell r="F4" t="str">
            <v>量産用</v>
          </cell>
          <cell r="H4" t="str">
            <v>量産用</v>
          </cell>
          <cell r="K4" t="str">
            <v>量産用ﾛｯﾄ50</v>
          </cell>
          <cell r="M4" t="str">
            <v>切捨て</v>
          </cell>
          <cell r="N4">
            <v>0</v>
          </cell>
          <cell r="P4" t="str">
            <v>1.コストマスター</v>
          </cell>
          <cell r="S4" t="str">
            <v>下限値</v>
          </cell>
        </row>
        <row r="5">
          <cell r="A5">
            <v>2</v>
          </cell>
          <cell r="B5" t="str">
            <v>国内(外作)</v>
          </cell>
          <cell r="F5" t="str">
            <v>試作用</v>
          </cell>
          <cell r="H5" t="str">
            <v>査定用</v>
          </cell>
          <cell r="K5" t="str">
            <v>量産用ﾛｯﾄ100</v>
          </cell>
          <cell r="M5" t="str">
            <v>切り上げ</v>
          </cell>
          <cell r="N5">
            <v>0.9</v>
          </cell>
          <cell r="P5" t="str">
            <v>2.業者別見積り</v>
          </cell>
          <cell r="S5" t="str">
            <v>上限値</v>
          </cell>
        </row>
        <row r="6">
          <cell r="A6">
            <v>3</v>
          </cell>
          <cell r="B6" t="str">
            <v>海外(FDTP)</v>
          </cell>
          <cell r="F6" t="str">
            <v>量産査定用</v>
          </cell>
          <cell r="K6" t="str">
            <v>量産用ﾛｯﾄ300</v>
          </cell>
          <cell r="M6" t="str">
            <v>四捨五入</v>
          </cell>
          <cell r="N6">
            <v>0.5</v>
          </cell>
          <cell r="P6" t="str">
            <v>3.ＰＴ板見積り</v>
          </cell>
        </row>
        <row r="7">
          <cell r="A7">
            <v>4</v>
          </cell>
          <cell r="B7" t="str">
            <v>海外(中国)</v>
          </cell>
          <cell r="F7" t="str">
            <v>試作査定用</v>
          </cell>
          <cell r="K7" t="str">
            <v>量産用ﾛｯﾄ500</v>
          </cell>
          <cell r="P7" t="str">
            <v>4.概算見積り</v>
          </cell>
        </row>
        <row r="8">
          <cell r="K8" t="str">
            <v>量産用ﾛｯﾄ1000</v>
          </cell>
        </row>
        <row r="9">
          <cell r="K9" t="str">
            <v>量産用ﾛｯﾄ1001</v>
          </cell>
        </row>
        <row r="10">
          <cell r="K10" t="str">
            <v>査定用ﾛｯﾄ1</v>
          </cell>
        </row>
        <row r="11">
          <cell r="K11" t="str">
            <v>査定用ﾛｯﾄ4</v>
          </cell>
        </row>
        <row r="12">
          <cell r="K12" t="str">
            <v>査定用ﾛｯﾄ10</v>
          </cell>
        </row>
        <row r="13">
          <cell r="K13" t="str">
            <v>査定用ﾛｯﾄ50</v>
          </cell>
        </row>
        <row r="14">
          <cell r="K14" t="str">
            <v>査定用ﾛｯﾄ100</v>
          </cell>
        </row>
        <row r="15">
          <cell r="K15" t="str">
            <v>査定用ﾛｯﾄ300</v>
          </cell>
        </row>
        <row r="16">
          <cell r="K16" t="str">
            <v>査定用ﾛｯﾄ500</v>
          </cell>
        </row>
        <row r="17">
          <cell r="K17" t="str">
            <v>査定用ﾛｯﾄ1000</v>
          </cell>
        </row>
        <row r="18">
          <cell r="K18" t="str">
            <v>査定用ﾛｯﾄ1001</v>
          </cell>
        </row>
        <row r="19">
          <cell r="K19" t="str">
            <v>試作用ﾛｯﾄ1</v>
          </cell>
        </row>
        <row r="20">
          <cell r="K20" t="str">
            <v>試作用ﾛｯﾄ4</v>
          </cell>
        </row>
        <row r="21">
          <cell r="K21" t="str">
            <v>試作用ﾛｯﾄ10</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sheetData sheetId="1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e PARTS GRAPH"/>
      <sheetName val="Iwamoto"/>
      <sheetName val="Mepco"/>
      <sheetName val="Swep"/>
      <sheetName val="Yutaka"/>
      <sheetName val="NEC"/>
      <sheetName val="Top"/>
      <sheetName val="DATA INPUT"/>
      <sheetName val="FDTP DATA UPDATE"/>
      <sheetName val="Sheet2"/>
      <sheetName val="ALL PARTS REQUIREMENT (B)"/>
      <sheetName val="ALL PARTS REQUIREMENT (A)"/>
      <sheetName val="INITIAL PARTS GRAPH"/>
      <sheetName val="fujitsu"/>
      <sheetName val="IN PROD MON"/>
      <sheetName val="del fin"/>
      <sheetName val="packing fin"/>
      <sheetName val="prod fin"/>
      <sheetName val="FDTP-FORECAST"/>
      <sheetName val="NEW SEPARATE SHIPMENT"/>
      <sheetName val="Lege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KD03168-D001希望価格"/>
    </sheetNames>
    <sheetDataSet>
      <sheetData sheetId="0" refreshError="1"/>
      <sheetData sheetId="1" refreshError="1"/>
      <sheetData sheetId="2" refreshError="1"/>
      <sheetData sheetId="3" refreshError="1">
        <row r="3">
          <cell r="B3">
            <v>100</v>
          </cell>
          <cell r="C3">
            <v>300</v>
          </cell>
        </row>
        <row r="4">
          <cell r="B4" t="str">
            <v>量産用</v>
          </cell>
          <cell r="C4" t="str">
            <v>量産用</v>
          </cell>
          <cell r="D4" t="str">
            <v>量産用</v>
          </cell>
          <cell r="E4" t="str">
            <v>量産用</v>
          </cell>
          <cell r="F4" t="str">
            <v>量産用</v>
          </cell>
        </row>
        <row r="5">
          <cell r="B5" t="str">
            <v>量産用ﾛｯﾄ100</v>
          </cell>
          <cell r="C5" t="str">
            <v>量産用ﾛｯﾄ300</v>
          </cell>
          <cell r="D5" t="str">
            <v>量産用ﾛｯﾄ500</v>
          </cell>
          <cell r="E5" t="str">
            <v>量産用ﾛｯﾄ1000</v>
          </cell>
          <cell r="F5" t="str">
            <v>量産用ﾛｯﾄ1001</v>
          </cell>
        </row>
        <row r="21">
          <cell r="A21" t="str">
            <v>AS</v>
          </cell>
          <cell r="B21">
            <v>1</v>
          </cell>
          <cell r="C21">
            <v>1</v>
          </cell>
          <cell r="D21">
            <v>0.8</v>
          </cell>
          <cell r="E21">
            <v>0.8</v>
          </cell>
        </row>
        <row r="22">
          <cell r="A22" t="str">
            <v>P</v>
          </cell>
          <cell r="B22">
            <v>1</v>
          </cell>
          <cell r="C22">
            <v>1</v>
          </cell>
          <cell r="D22">
            <v>0.8</v>
          </cell>
          <cell r="E22">
            <v>0.8</v>
          </cell>
        </row>
        <row r="23">
          <cell r="A23" t="str">
            <v>L</v>
          </cell>
          <cell r="B23">
            <v>1</v>
          </cell>
          <cell r="C23">
            <v>1</v>
          </cell>
          <cell r="D23">
            <v>0.8</v>
          </cell>
          <cell r="E23">
            <v>0.8</v>
          </cell>
        </row>
        <row r="24">
          <cell r="A24" t="str">
            <v>LG</v>
          </cell>
          <cell r="B24">
            <v>1</v>
          </cell>
          <cell r="C24">
            <v>1</v>
          </cell>
          <cell r="D24">
            <v>0.8</v>
          </cell>
          <cell r="E24">
            <v>0.8</v>
          </cell>
        </row>
        <row r="25">
          <cell r="A25" t="str">
            <v>MO</v>
          </cell>
          <cell r="B25">
            <v>1</v>
          </cell>
          <cell r="C25">
            <v>1</v>
          </cell>
          <cell r="D25">
            <v>0.8</v>
          </cell>
          <cell r="E25">
            <v>0.8</v>
          </cell>
        </row>
      </sheetData>
      <sheetData sheetId="4" refreshError="1"/>
      <sheetData sheetId="5" refreshError="1">
        <row r="4">
          <cell r="B4" t="str">
            <v>国内(内作)</v>
          </cell>
          <cell r="D4" t="str">
            <v>LC見積り</v>
          </cell>
          <cell r="V4" t="str">
            <v>型適用</v>
          </cell>
        </row>
        <row r="5">
          <cell r="B5" t="str">
            <v>国内(外作)</v>
          </cell>
          <cell r="D5" t="str">
            <v>倉庫単価</v>
          </cell>
          <cell r="V5" t="str">
            <v>手造り</v>
          </cell>
        </row>
        <row r="6">
          <cell r="B6" t="str">
            <v>海外(FDTP)</v>
          </cell>
          <cell r="D6" t="str">
            <v>実績単価(PRAS)</v>
          </cell>
        </row>
        <row r="7">
          <cell r="B7" t="str">
            <v>海外(中国)</v>
          </cell>
          <cell r="D7" t="str">
            <v>購入関連</v>
          </cell>
        </row>
        <row r="8">
          <cell r="D8" t="str">
            <v>集計非対象</v>
          </cell>
        </row>
        <row r="13">
          <cell r="N13">
            <v>0.9</v>
          </cell>
        </row>
        <row r="16">
          <cell r="N16">
            <v>0.9</v>
          </cell>
        </row>
      </sheetData>
      <sheetData sheetId="6" refreshError="1">
        <row r="4">
          <cell r="B4">
            <v>50</v>
          </cell>
          <cell r="C4">
            <v>4980</v>
          </cell>
          <cell r="D4">
            <v>1760</v>
          </cell>
          <cell r="E4">
            <v>880</v>
          </cell>
          <cell r="F4">
            <v>880</v>
          </cell>
        </row>
        <row r="5">
          <cell r="B5">
            <v>75</v>
          </cell>
          <cell r="C5">
            <v>4980</v>
          </cell>
          <cell r="D5">
            <v>2450</v>
          </cell>
          <cell r="E5">
            <v>1225</v>
          </cell>
          <cell r="F5">
            <v>1225</v>
          </cell>
        </row>
        <row r="6">
          <cell r="B6">
            <v>150</v>
          </cell>
          <cell r="C6">
            <v>4980</v>
          </cell>
          <cell r="D6">
            <v>2800</v>
          </cell>
          <cell r="E6">
            <v>1400</v>
          </cell>
          <cell r="F6">
            <v>1400</v>
          </cell>
        </row>
        <row r="7">
          <cell r="B7">
            <v>300</v>
          </cell>
          <cell r="C7">
            <v>4980</v>
          </cell>
          <cell r="D7">
            <v>4530</v>
          </cell>
          <cell r="E7">
            <v>2265</v>
          </cell>
          <cell r="F7">
            <v>2265</v>
          </cell>
        </row>
        <row r="8">
          <cell r="B8">
            <v>450</v>
          </cell>
          <cell r="C8">
            <v>4980</v>
          </cell>
          <cell r="D8">
            <v>6860</v>
          </cell>
          <cell r="E8">
            <v>3430</v>
          </cell>
          <cell r="F8">
            <v>3430</v>
          </cell>
        </row>
        <row r="9">
          <cell r="B9">
            <v>800</v>
          </cell>
          <cell r="C9">
            <v>4980</v>
          </cell>
          <cell r="D9">
            <v>10000</v>
          </cell>
          <cell r="E9">
            <v>5000</v>
          </cell>
          <cell r="F9">
            <v>5000</v>
          </cell>
        </row>
        <row r="10">
          <cell r="B10">
            <v>1300</v>
          </cell>
          <cell r="C10">
            <v>4980</v>
          </cell>
          <cell r="D10">
            <v>15000</v>
          </cell>
          <cell r="E10">
            <v>7500</v>
          </cell>
          <cell r="F10">
            <v>7500</v>
          </cell>
        </row>
      </sheetData>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STER"/>
      <sheetName val="N.G. CODE "/>
      <sheetName val="Rev Quality Graph (2)"/>
      <sheetName val="press part"/>
    </sheetNames>
    <sheetDataSet>
      <sheetData sheetId="0"/>
      <sheetData sheetId="1">
        <row r="3">
          <cell r="J3" t="str">
            <v>ADAMPAK</v>
          </cell>
        </row>
        <row r="4">
          <cell r="J4" t="str">
            <v>ARKTECH</v>
          </cell>
        </row>
        <row r="5">
          <cell r="J5" t="str">
            <v>BYOKANE</v>
          </cell>
        </row>
        <row r="6">
          <cell r="J6" t="str">
            <v>DAIHO</v>
          </cell>
        </row>
        <row r="7">
          <cell r="J7" t="str">
            <v>DIUP</v>
          </cell>
        </row>
        <row r="8">
          <cell r="J8" t="str">
            <v>FATEC</v>
          </cell>
        </row>
        <row r="9">
          <cell r="J9" t="str">
            <v>FDTP-PRESS</v>
          </cell>
        </row>
        <row r="10">
          <cell r="J10" t="str">
            <v>FDTP-S&amp;M</v>
          </cell>
        </row>
        <row r="11">
          <cell r="J11" t="str">
            <v>FTEC-JAPAN</v>
          </cell>
        </row>
        <row r="12">
          <cell r="J12" t="str">
            <v>HARUNA</v>
          </cell>
        </row>
        <row r="13">
          <cell r="J13" t="str">
            <v>HSM</v>
          </cell>
        </row>
        <row r="14">
          <cell r="J14" t="str">
            <v>HST</v>
          </cell>
        </row>
        <row r="15">
          <cell r="J15" t="str">
            <v>IZUMISEIKI</v>
          </cell>
        </row>
        <row r="16">
          <cell r="J16" t="str">
            <v>JPN</v>
          </cell>
        </row>
        <row r="17">
          <cell r="J17" t="str">
            <v>KIP</v>
          </cell>
        </row>
        <row r="18">
          <cell r="J18" t="str">
            <v>LDI</v>
          </cell>
        </row>
        <row r="19">
          <cell r="J19" t="str">
            <v>MAPLE</v>
          </cell>
        </row>
        <row r="20">
          <cell r="J20" t="str">
            <v>MEINAN</v>
          </cell>
        </row>
        <row r="21">
          <cell r="J21" t="str">
            <v>MIYOSHI</v>
          </cell>
        </row>
        <row r="22">
          <cell r="J22" t="str">
            <v>OKABE</v>
          </cell>
        </row>
        <row r="23">
          <cell r="J23" t="str">
            <v>PTON</v>
          </cell>
        </row>
        <row r="24">
          <cell r="J24" t="str">
            <v>SEL</v>
          </cell>
        </row>
        <row r="25">
          <cell r="J25" t="str">
            <v>SANRITSU</v>
          </cell>
        </row>
        <row r="26">
          <cell r="J26" t="str">
            <v>SHINANO</v>
          </cell>
        </row>
        <row r="27">
          <cell r="J27" t="str">
            <v>SHIN-EI</v>
          </cell>
        </row>
        <row r="28">
          <cell r="J28" t="str">
            <v>SINAG</v>
          </cell>
        </row>
        <row r="29">
          <cell r="J29" t="str">
            <v>SOHBI</v>
          </cell>
        </row>
        <row r="30">
          <cell r="J30" t="str">
            <v>SPPI</v>
          </cell>
        </row>
        <row r="31">
          <cell r="J31" t="str">
            <v>TRC</v>
          </cell>
        </row>
        <row r="32">
          <cell r="J32" t="str">
            <v>TTA</v>
          </cell>
        </row>
        <row r="33">
          <cell r="J33" t="str">
            <v>YUMEX</v>
          </cell>
        </row>
      </sheetData>
      <sheetData sheetId="2"/>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BUDGET-PL"/>
      <sheetName val="Sales"/>
      <sheetName val="List"/>
    </sheetNames>
    <sheetDataSet>
      <sheetData sheetId="0" refreshError="1">
        <row r="7">
          <cell r="F7" t="str">
            <v>Nagano Fujitsu Component Ltd.</v>
          </cell>
        </row>
        <row r="9">
          <cell r="F9" t="str">
            <v>01370</v>
          </cell>
        </row>
      </sheetData>
      <sheetData sheetId="1" refreshError="1"/>
      <sheetData sheetId="2" refreshError="1"/>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達2"/>
      <sheetName val="組織表（PDF）"/>
      <sheetName val="社達"/>
      <sheetName val="Sheet2"/>
      <sheetName val="Sheet1"/>
      <sheetName val="経営会議資料(専務)"/>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り詳細(提出)"/>
      <sheetName val="見積り詳細(査定)"/>
      <sheetName val="LC見積りデータ"/>
      <sheetName val="条件"/>
      <sheetName val="購入関連見積り一覧"/>
      <sheetName val="List"/>
      <sheetName val="Mold_Charge"/>
      <sheetName val="Efficiency"/>
      <sheetName val="Charge"/>
      <sheetName val="P02.詳細"/>
      <sheetName val="P02_詳細"/>
      <sheetName val="Sheet1"/>
      <sheetName val="summry"/>
      <sheetName val="Définition_main board"/>
      <sheetName val="P02_詳細1"/>
      <sheetName val="P02_詳細2"/>
    </sheetNames>
    <sheetDataSet>
      <sheetData sheetId="0" refreshError="1"/>
      <sheetData sheetId="1" refreshError="1"/>
      <sheetData sheetId="2" refreshError="1"/>
      <sheetData sheetId="3" refreshError="1">
        <row r="3">
          <cell r="B3">
            <v>100</v>
          </cell>
        </row>
      </sheetData>
      <sheetData sheetId="4" refreshError="1"/>
      <sheetData sheetId="5">
        <row r="4">
          <cell r="B4" t="str">
            <v>国内(内作)</v>
          </cell>
        </row>
      </sheetData>
      <sheetData sheetId="6">
        <row r="4">
          <cell r="B4">
            <v>50</v>
          </cell>
        </row>
      </sheetData>
      <sheetData sheetId="7" refreshError="1"/>
      <sheetData sheetId="8" refreshError="1"/>
      <sheetData sheetId="9" refreshError="1"/>
      <sheetData sheetId="10"/>
      <sheetData sheetId="11" refreshError="1"/>
      <sheetData sheetId="12" refreshError="1"/>
      <sheetData sheetId="13" refreshError="1"/>
      <sheetData sheetId="14"/>
      <sheetData sheetId="1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単位（値）"/>
      <sheetName val="見積り詳細(提出)"/>
      <sheetName val="見積り詳細(査定)"/>
      <sheetName val="LC見積りデータ"/>
      <sheetName val="条件"/>
      <sheetName val="購入関連見積り一覧"/>
      <sheetName val="List"/>
      <sheetName val="Mold_Charge"/>
      <sheetName val="Efficiency"/>
      <sheetName val="Charge"/>
      <sheetName val="型管理ﾘｽﾄ"/>
      <sheetName val="K20部品明細(提出)"/>
    </sheetNames>
    <sheetDataSet>
      <sheetData sheetId="0" refreshError="1"/>
      <sheetData sheetId="1" refreshError="1"/>
      <sheetData sheetId="2" refreshError="1"/>
      <sheetData sheetId="3" refreshError="1"/>
      <sheetData sheetId="4" refreshError="1">
        <row r="3">
          <cell r="D3">
            <v>500</v>
          </cell>
          <cell r="F3">
            <v>2000</v>
          </cell>
        </row>
        <row r="9">
          <cell r="B9">
            <v>1</v>
          </cell>
          <cell r="C9">
            <v>1.1000000000000001</v>
          </cell>
        </row>
        <row r="10">
          <cell r="B10">
            <v>1.5</v>
          </cell>
          <cell r="C10">
            <v>1.1000000000000001</v>
          </cell>
        </row>
        <row r="11">
          <cell r="B11">
            <v>1.5</v>
          </cell>
          <cell r="C11">
            <v>1</v>
          </cell>
        </row>
        <row r="12">
          <cell r="B12">
            <v>1.5</v>
          </cell>
          <cell r="C12">
            <v>1</v>
          </cell>
        </row>
        <row r="13">
          <cell r="B13">
            <v>1.5</v>
          </cell>
          <cell r="C13">
            <v>1.1000000000000001</v>
          </cell>
        </row>
      </sheetData>
      <sheetData sheetId="5" refreshError="1"/>
      <sheetData sheetId="6" refreshError="1">
        <row r="10">
          <cell r="N10">
            <v>0.9</v>
          </cell>
        </row>
        <row r="11">
          <cell r="D11" t="str">
            <v>LC見積り</v>
          </cell>
        </row>
        <row r="20">
          <cell r="D20" t="str">
            <v>購入関連</v>
          </cell>
        </row>
        <row r="22">
          <cell r="N22">
            <v>0.9</v>
          </cell>
        </row>
      </sheetData>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工数DB"/>
      <sheetName val="購買担当課"/>
      <sheetName val="LOGIN"/>
      <sheetName val="組立_試験見積シート"/>
      <sheetName val="_COSTMAST.CSV"/>
      <sheetName val="部品費_SK"/>
      <sheetName val="Path"/>
      <sheetName val="部品構成集計"/>
      <sheetName val="_COSTMAST_CSV"/>
      <sheetName val="List"/>
      <sheetName val="_COSTMAST_CSV1"/>
      <sheetName val="_COSTMAST_CSV2"/>
    </sheetNames>
    <sheetDataSet>
      <sheetData sheetId="0" refreshError="1">
        <row r="2">
          <cell r="C2" t="str">
            <v>PRAS</v>
          </cell>
        </row>
        <row r="3">
          <cell r="C3" t="str">
            <v>ｺｽﾄﾏｽﾀｰ</v>
          </cell>
        </row>
        <row r="4">
          <cell r="C4" t="str">
            <v>除外</v>
          </cell>
        </row>
      </sheetData>
      <sheetData sheetId="1" refreshError="1"/>
      <sheetData sheetId="2">
        <row r="2">
          <cell r="C2" t="str">
            <v>PRAS</v>
          </cell>
        </row>
      </sheetData>
      <sheetData sheetId="3">
        <row r="2">
          <cell r="C2" t="str">
            <v>PRAS</v>
          </cell>
        </row>
      </sheetData>
      <sheetData sheetId="4">
        <row r="2">
          <cell r="C2" t="str">
            <v>PRAS</v>
          </cell>
        </row>
      </sheetData>
      <sheetData sheetId="5">
        <row r="2">
          <cell r="C2" t="str">
            <v>PRAS</v>
          </cell>
        </row>
      </sheetData>
      <sheetData sheetId="6">
        <row r="2">
          <cell r="C2" t="str">
            <v>PRAS</v>
          </cell>
        </row>
      </sheetData>
      <sheetData sheetId="7">
        <row r="2">
          <cell r="C2" t="str">
            <v>PRAS</v>
          </cell>
        </row>
      </sheetData>
      <sheetData sheetId="8"/>
      <sheetData sheetId="9">
        <row r="2">
          <cell r="C2" t="str">
            <v>PRAS</v>
          </cell>
        </row>
      </sheetData>
      <sheetData sheetId="10" refreshError="1"/>
      <sheetData sheetId="11">
        <row r="2">
          <cell r="C2" t="str">
            <v>PRAS</v>
          </cell>
        </row>
      </sheetData>
      <sheetData sheetId="12">
        <row r="2">
          <cell r="C2" t="str">
            <v>PRAS</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売上まとめ"/>
      <sheetName val="BRU売上"/>
      <sheetName val="BDU売上"/>
      <sheetName val="生産計画"/>
      <sheetName val="BRU加工部品"/>
      <sheetName val="BRU購入品"/>
      <sheetName val="BDU加工部品"/>
      <sheetName val="BDU購入品"/>
    </sheetNames>
    <sheetDataSet>
      <sheetData sheetId="0" refreshError="1"/>
      <sheetData sheetId="1">
        <row r="119">
          <cell r="S119" t="str">
            <v>FDTP総売上（２００３、４、５）</v>
          </cell>
        </row>
        <row r="125">
          <cell r="S125" t="str">
            <v>FTEC社給品</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調整補助資料"/>
      <sheetName val="データ"/>
      <sheetName val="成果評価一覧"/>
      <sheetName val="売上明細2011"/>
      <sheetName val="Ｈ18192021前期比較グラフ(本社）"/>
      <sheetName val="分類 Classification"/>
      <sheetName val="単金"/>
      <sheetName val="Sheet2"/>
      <sheetName val="19準備（18年度退職者情報削除まで）"/>
      <sheetName val="18準備（17年度退職者情報削除まで） "/>
      <sheetName val="17準備（16年度退職者情報削除まで）"/>
      <sheetName val="16準備（15年度退職者情報削除まで）"/>
      <sheetName val="氏名"/>
      <sheetName val="Sheet1"/>
      <sheetName val="15末残高(休職歴含） "/>
      <sheetName val="14末残高 (2)"/>
      <sheetName val="15追加"/>
      <sheetName val="15付与"/>
      <sheetName val="14末残高"/>
      <sheetName val="14付与"/>
      <sheetName val="14追加"/>
      <sheetName val="13末残高"/>
      <sheetName val="13付与"/>
      <sheetName val="12末残高"/>
      <sheetName val="12付与"/>
      <sheetName val="11末残高"/>
      <sheetName val="11付与"/>
      <sheetName val="10末残高"/>
      <sheetName val="退職・役離"/>
      <sheetName val="10付与"/>
      <sheetName val="09末残高"/>
      <sheetName val="09付与"/>
      <sheetName val="08末残高"/>
      <sheetName val="08付与"/>
      <sheetName val="07末残高"/>
      <sheetName val="過去分DC,前払"/>
      <sheetName val="過去分退職,離任"/>
      <sheetName val="評価P"/>
      <sheetName val="2015年度退職者"/>
    </sheetNames>
    <sheetDataSet>
      <sheetData sheetId="0" refreshError="1"/>
      <sheetData sheetId="1" refreshError="1"/>
      <sheetData sheetId="2" refreshError="1">
        <row r="1">
          <cell r="A1" t="str">
            <v>従業員番号</v>
          </cell>
          <cell r="B1" t="str">
            <v>社内－漢字氏名</v>
          </cell>
          <cell r="C1" t="str">
            <v>査定担当コード</v>
          </cell>
          <cell r="D1" t="str">
            <v>所属会社事業本部コード</v>
          </cell>
          <cell r="E1" t="str">
            <v>所属会社事業本部名</v>
          </cell>
          <cell r="F1" t="str">
            <v>所属会社職制コード</v>
          </cell>
          <cell r="G1" t="str">
            <v>所属会社職制順コード</v>
          </cell>
          <cell r="H1" t="str">
            <v>所属会社漢字略部課名</v>
          </cell>
          <cell r="I1" t="str">
            <v>資格区分</v>
          </cell>
          <cell r="J1" t="str">
            <v>資格区分名</v>
          </cell>
          <cell r="K1" t="str">
            <v>ＳＰＩＲＩＴ適用区分</v>
          </cell>
          <cell r="L1" t="str">
            <v>年度</v>
          </cell>
          <cell r="M1" t="str">
            <v>期</v>
          </cell>
          <cell r="N1" t="str">
            <v>版数</v>
          </cell>
          <cell r="O1" t="str">
            <v>状態フラグ</v>
          </cell>
          <cell r="P1" t="str">
            <v>半期評価時１次評価者－従業員番号</v>
          </cell>
          <cell r="Q1" t="str">
            <v>半期評価時１次評価者－氏名</v>
          </cell>
          <cell r="R1" t="str">
            <v>半期評価時１次評価者－役職名</v>
          </cell>
          <cell r="S1" t="str">
            <v>半期評価時２次評価者－従業員番号</v>
          </cell>
          <cell r="T1" t="str">
            <v>半期評価時２次評価者－氏名</v>
          </cell>
          <cell r="U1" t="str">
            <v>半期評価時２次評価者－役職名</v>
          </cell>
          <cell r="V1" t="str">
            <v>個別目標０１_ウェイト</v>
          </cell>
          <cell r="W1" t="str">
            <v>個別目標０１_目標概要</v>
          </cell>
          <cell r="X1" t="str">
            <v>個別目標０１_目標設定－評価者難易度</v>
          </cell>
          <cell r="Y1" t="str">
            <v>個別目標０１_成果評価－評価者コメント</v>
          </cell>
          <cell r="Z1" t="str">
            <v>個別目標０１_成果評価－評価者難易度</v>
          </cell>
          <cell r="AA1" t="str">
            <v>個別目標０２_ウェイト</v>
          </cell>
          <cell r="AB1" t="str">
            <v>個別目標０２_目標概要</v>
          </cell>
          <cell r="AC1" t="str">
            <v>個別目標０２_目標設定－評価者難易度</v>
          </cell>
          <cell r="AD1" t="str">
            <v>個別目標０２_成果評価－評価者コメント</v>
          </cell>
          <cell r="AE1" t="str">
            <v>個別目標０２_成果評価－評価者難易度</v>
          </cell>
          <cell r="AF1" t="str">
            <v>個別目標０３_ウェイト</v>
          </cell>
          <cell r="AG1" t="str">
            <v>個別目標０３_目標概要</v>
          </cell>
          <cell r="AH1" t="str">
            <v>個別目標０３_目標設定－評価者難易度</v>
          </cell>
          <cell r="AI1" t="str">
            <v>個別目標０３_成果評価－評価者コメント</v>
          </cell>
          <cell r="AJ1" t="str">
            <v>個別目標０３_成果評価－評価者難易度</v>
          </cell>
          <cell r="AK1" t="str">
            <v>個別目標０４_ウェイト</v>
          </cell>
          <cell r="AL1" t="str">
            <v>個別目標０４_目標概要</v>
          </cell>
          <cell r="AM1" t="str">
            <v>個別目標０４_目標設定－評価者難易度</v>
          </cell>
          <cell r="AN1" t="str">
            <v>個別目標０４_成果評価－評価者コメント</v>
          </cell>
          <cell r="AO1" t="str">
            <v>個別目標０４_成果評価－評価者難易度</v>
          </cell>
          <cell r="AP1" t="str">
            <v>個別目標０５_ウェイト</v>
          </cell>
          <cell r="AQ1" t="str">
            <v>個別目標０５_目標概要</v>
          </cell>
          <cell r="AR1" t="str">
            <v>個別目標０５_目標設定－評価者難易度</v>
          </cell>
          <cell r="AS1" t="str">
            <v>個別目標０５_成果評価－評価者コメント</v>
          </cell>
          <cell r="AT1" t="str">
            <v>個別目標０５_成果評価－評価者難易度</v>
          </cell>
          <cell r="AU1" t="str">
            <v>個別目標０６_ウェイト</v>
          </cell>
          <cell r="AV1" t="str">
            <v>個別目標０６_目標概要</v>
          </cell>
          <cell r="AW1" t="str">
            <v>個別目標０６_目標設定－評価者難易度</v>
          </cell>
          <cell r="AX1" t="str">
            <v>個別目標０６_成果評価－評価者コメント</v>
          </cell>
          <cell r="AY1" t="str">
            <v>個別目標０６_成果評価－評価者難易度</v>
          </cell>
          <cell r="AZ1" t="str">
            <v>個別目標０７_ウェイト</v>
          </cell>
          <cell r="BA1" t="str">
            <v>個別目標０７_目標概要</v>
          </cell>
          <cell r="BB1" t="str">
            <v>個別目標０７_目標設定－評価者難易度</v>
          </cell>
          <cell r="BC1" t="str">
            <v>個別目標０７_成果評価－評価者コメント</v>
          </cell>
          <cell r="BD1" t="str">
            <v>個別目標０７_成果評価－評価者難易度</v>
          </cell>
          <cell r="BE1" t="str">
            <v>個別目標０８_ウェイト</v>
          </cell>
          <cell r="BF1" t="str">
            <v>個別目標０８_目標概要</v>
          </cell>
          <cell r="BG1" t="str">
            <v>個別目標０８_目標設定－評価者難易度</v>
          </cell>
          <cell r="BH1" t="str">
            <v>個別目標０８_成果評価－評価者コメント</v>
          </cell>
          <cell r="BI1" t="str">
            <v>個別目標０８_成果評価－評価者難易度</v>
          </cell>
          <cell r="BJ1" t="str">
            <v>個別目標０９_ウェイト</v>
          </cell>
          <cell r="BK1" t="str">
            <v>個別目標０９_目標概要</v>
          </cell>
          <cell r="BL1" t="str">
            <v>個別目標０９_目標設定－評価者難易度</v>
          </cell>
          <cell r="BM1" t="str">
            <v>個別目標０９_成果評価－評価者コメント</v>
          </cell>
          <cell r="BN1" t="str">
            <v>個別目標０９_成果評価－評価者難易度</v>
          </cell>
          <cell r="BO1" t="str">
            <v>個別目標１０_ウェイト</v>
          </cell>
          <cell r="BP1" t="str">
            <v>個別目標１０_目標概要</v>
          </cell>
          <cell r="BQ1" t="str">
            <v>個別目標１０_目標設定－評価者難易度</v>
          </cell>
          <cell r="BR1" t="str">
            <v>個別目標１０_成果評価－評価者コメント</v>
          </cell>
          <cell r="BS1" t="str">
            <v>個別目標１０_成果評価－評価者難易度</v>
          </cell>
          <cell r="BT1" t="str">
            <v>目標外成果１－評価者コメント</v>
          </cell>
          <cell r="BU1" t="str">
            <v>目標外成果１－評価者評価</v>
          </cell>
          <cell r="BV1" t="str">
            <v>目標外成果２－評価者コメント</v>
          </cell>
          <cell r="BW1" t="str">
            <v>目標外成果２－評価者評価</v>
          </cell>
          <cell r="BX1" t="str">
            <v>目標外成果３－評価者コメント</v>
          </cell>
          <cell r="BY1" t="str">
            <v>目標外成果３－評価者評価</v>
          </cell>
          <cell r="BZ1" t="str">
            <v>目標外成果４－評価者コメント</v>
          </cell>
          <cell r="CA1" t="str">
            <v>目標外成果４－評価者評価</v>
          </cell>
          <cell r="CB1" t="str">
            <v>開発目標１－目標内容</v>
          </cell>
          <cell r="CC1" t="str">
            <v>開発目標１－評価者評価</v>
          </cell>
          <cell r="CD1" t="str">
            <v>開発目標２－目標内容</v>
          </cell>
          <cell r="CE1" t="str">
            <v>開発目標２－評価者評価</v>
          </cell>
          <cell r="CF1" t="str">
            <v>開発目標３－目標内容</v>
          </cell>
          <cell r="CG1" t="str">
            <v>開発目標３－評価者評価</v>
          </cell>
          <cell r="CH1" t="str">
            <v>行動規範１－評価者評価</v>
          </cell>
          <cell r="CI1" t="str">
            <v>行動規範２－評価者評価</v>
          </cell>
          <cell r="CJ1" t="str">
            <v>行動規範３－評価者評価</v>
          </cell>
          <cell r="CK1" t="str">
            <v>総評－１次評価者コメント</v>
          </cell>
          <cell r="CL1" t="str">
            <v>総評－１次評価者評価</v>
          </cell>
          <cell r="CM1" t="str">
            <v>総評－２次評価者コメント</v>
          </cell>
          <cell r="CN1" t="str">
            <v>総評－２次評価者評価</v>
          </cell>
          <cell r="CO1" t="str">
            <v>最終評価</v>
          </cell>
          <cell r="CP1" t="str">
            <v>賞与成績_前期決定成績</v>
          </cell>
          <cell r="CQ1" t="str">
            <v>目標評価対象者区分</v>
          </cell>
          <cell r="CR1" t="str">
            <v>会社管理元本部勤労コード</v>
          </cell>
          <cell r="CS1" t="str">
            <v>会社順コード</v>
          </cell>
        </row>
        <row r="2">
          <cell r="A2">
            <v>792239</v>
          </cell>
          <cell r="B2" t="str">
            <v>山田　浩史　　　　　</v>
          </cell>
          <cell r="C2">
            <v>12</v>
          </cell>
          <cell r="D2">
            <v>10</v>
          </cell>
          <cell r="E2" t="str">
            <v>本社機構　　　　　　</v>
          </cell>
          <cell r="F2">
            <v>164</v>
          </cell>
          <cell r="G2">
            <v>180500040</v>
          </cell>
          <cell r="H2" t="str">
            <v>経理）主計　　　　　</v>
          </cell>
          <cell r="I2">
            <v>31</v>
          </cell>
          <cell r="J2" t="str">
            <v>主事補　　　　　</v>
          </cell>
          <cell r="K2" t="str">
            <v>有</v>
          </cell>
          <cell r="L2">
            <v>1998</v>
          </cell>
          <cell r="M2">
            <v>1</v>
          </cell>
          <cell r="N2">
            <v>1</v>
          </cell>
          <cell r="O2">
            <v>3</v>
          </cell>
          <cell r="P2">
            <v>830201</v>
          </cell>
          <cell r="Q2" t="str">
            <v>吉田　直樹　　　　　</v>
          </cell>
          <cell r="R2" t="str">
            <v>担当課長　　　　　　</v>
          </cell>
          <cell r="S2">
            <v>760011</v>
          </cell>
          <cell r="T2" t="str">
            <v>加藤　和彦　　　　　</v>
          </cell>
          <cell r="U2" t="str">
            <v>統括部長　　　　　　</v>
          </cell>
          <cell r="V2">
            <v>45</v>
          </cell>
          <cell r="W2" t="str">
            <v xml:space="preserve">【決算月末締切対応】　１．共通部門(総務・人事・資材)との対応方法決定／アナウンス　２．工場キャラバンによる進捗状況確認とフォロー　３．固定資産業務対応手続きのまとめ／説明会の実施                                                                                                                                                                  </v>
          </cell>
          <cell r="X2" t="str">
            <v>4</v>
          </cell>
          <cell r="Y2" t="str">
            <v xml:space="preserve">各地区の経理部門／関連部門との橋渡しとなり業務の問題点の洗い出しと見直し、月末締めへの対応策等の検討に積極的に参画するとともに一連の周知徹底の諸施策の企画・実行・取りまとめに取り組んだことを評価します。                                                                                                                                                          </v>
          </cell>
          <cell r="Z2" t="str">
            <v>4</v>
          </cell>
          <cell r="AA2">
            <v>45</v>
          </cell>
          <cell r="AB2" t="str">
            <v xml:space="preserve">【Ｊｕｓｔ（経理ＥＤＩセンタ）構築】　１．Ｊｕｓｔの機能検討（Ｗｅｂ／ホスト／既存システム連携機能改善）　２．展開資料の作成（概説／ハンドブックの作成）とアナウンス（関連システム部門へ　　　の説明会、関連部門／経理部門業務担当者への説明会、他）                                                                                                </v>
          </cell>
          <cell r="AC2" t="str">
            <v>4</v>
          </cell>
          <cell r="AD2" t="str">
            <v xml:space="preserve">経理部門のみならず関連部門、システム部門などユーザーの立場にたってデイリー処理への足掛かりとなる仕組みの企画・実現に取り組んだことを評価します。                                                                                                                                                                                       </v>
          </cell>
          <cell r="AE2" t="str">
            <v>4</v>
          </cell>
          <cell r="AF2">
            <v>10</v>
          </cell>
          <cell r="AG2" t="str">
            <v xml:space="preserve">【既存システム改善】　１．財務会計（ＧＬ）・２次／３次仕訳の運用／帳票見直し・次月用マスタメンテ機能　２．買掛金システム（支払条件変更、支払保留対応）                                                                                                                                                                                    </v>
          </cell>
          <cell r="AH2" t="str">
            <v>3</v>
          </cell>
          <cell r="AI2" t="str">
            <v xml:space="preserve">地道な業務ではあるが積極的に取り組んでいただきました。                                                                                                                                                                                                                                    </v>
          </cell>
          <cell r="AJ2" t="str">
            <v>3</v>
          </cell>
          <cell r="BT2" t="str">
            <v xml:space="preserve">                                                                                                                                                                                                                                                               </v>
          </cell>
          <cell r="BV2" t="str">
            <v xml:space="preserve">                                                                                                                                                                                                                                                               </v>
          </cell>
          <cell r="BX2" t="str">
            <v xml:space="preserve">                                                                                                                                                                                                                                                               </v>
          </cell>
          <cell r="BZ2" t="str">
            <v xml:space="preserve">                                                                                                                                                                                                                                                               </v>
          </cell>
          <cell r="CK2" t="str">
            <v xml:space="preserve">関連部門／関連システム／経理部門の橋渡しとなり、月末締め移行へのプロジェクトを短期間でかつ強力に推進したことを評価します。                                                                                                                                                                                                  </v>
          </cell>
          <cell r="CL2" t="str">
            <v>ＳＡ</v>
          </cell>
          <cell r="CM2" t="str">
            <v>月末締め移行の推進に当たり現行実務の問題点指摘と標準化を図り10月決算に間にあうまで短期間で追い込めた点は予想以上。今後のDAILY処理促進、固定資産等の課題も今期以上の達成を期待します。</v>
          </cell>
          <cell r="CN2" t="str">
            <v>ＳＡ</v>
          </cell>
          <cell r="CO2" t="str">
            <v>ＳＡ</v>
          </cell>
          <cell r="CP2" t="str">
            <v>A</v>
          </cell>
          <cell r="CQ2">
            <v>2</v>
          </cell>
          <cell r="CR2">
            <v>12</v>
          </cell>
          <cell r="CS2">
            <v>10</v>
          </cell>
        </row>
        <row r="3">
          <cell r="A3">
            <v>840116</v>
          </cell>
          <cell r="B3" t="str">
            <v>鈴木　伸二　　　　　</v>
          </cell>
          <cell r="C3">
            <v>12</v>
          </cell>
          <cell r="D3">
            <v>10</v>
          </cell>
          <cell r="E3" t="str">
            <v>本社機構　　　　　　</v>
          </cell>
          <cell r="F3">
            <v>1330</v>
          </cell>
          <cell r="G3">
            <v>170500000</v>
          </cell>
          <cell r="H3" t="str">
            <v>財務部　　　　　　　</v>
          </cell>
          <cell r="I3">
            <v>31</v>
          </cell>
          <cell r="J3" t="str">
            <v>主事補　　　　　</v>
          </cell>
          <cell r="K3" t="str">
            <v>有</v>
          </cell>
          <cell r="L3">
            <v>1998</v>
          </cell>
          <cell r="M3">
            <v>1</v>
          </cell>
          <cell r="N3">
            <v>1</v>
          </cell>
          <cell r="O3">
            <v>3</v>
          </cell>
          <cell r="P3">
            <v>721423</v>
          </cell>
          <cell r="Q3" t="str">
            <v>家本　健一　　　　　</v>
          </cell>
          <cell r="R3" t="str">
            <v>担当課長　　　　　　</v>
          </cell>
          <cell r="S3">
            <v>730441</v>
          </cell>
          <cell r="T3" t="str">
            <v>安達　敏夫　　　　　</v>
          </cell>
          <cell r="U3" t="str">
            <v>統括部長　　　　　　</v>
          </cell>
          <cell r="V3">
            <v>65</v>
          </cell>
          <cell r="W3" t="str">
            <v xml:space="preserve">回収遅延額の削減・回収遅延額月平均1,950百万円以下・回収遅延率0.80%以内、前年度比-200百万円の削減・6ヶ月以上の長期回収遅延発生の撲滅                                                                                                                                                                                      </v>
          </cell>
          <cell r="X3" t="str">
            <v>5</v>
          </cell>
          <cell r="Y3" t="str">
            <v xml:space="preserve">営業幹部社員と直接ヒヤリングシ、また、調査方法等に工夫をし、削減に努めました。                                                                                                                                                                                                                        </v>
          </cell>
          <cell r="Z3" t="str">
            <v>5</v>
          </cell>
          <cell r="AA3">
            <v>25</v>
          </cell>
          <cell r="AB3" t="str">
            <v xml:space="preserve">名義貸管理の強化・名義貸の管理方法の変更及び運用ルールの制度化・名義貸依頼レポートの定型化による請求方法の明確化・未請求/回収遅延/未払の定期的営業への調査                                                                                                                                                                                 </v>
          </cell>
          <cell r="AC3" t="str">
            <v>4</v>
          </cell>
          <cell r="AD3" t="str">
            <v xml:space="preserve">来期より、運用ルールを崩さないよう、さらに工夫し、フォロー願います。                                                                                                                                                                                                                             </v>
          </cell>
          <cell r="AE3" t="str">
            <v>4</v>
          </cell>
          <cell r="AF3">
            <v>10</v>
          </cell>
          <cell r="AG3" t="str">
            <v xml:space="preserve">継続的残高整理・担当者からのヒヤリングによる問題顧客の把握とそのフォロー・長期未解決物件                                                                                                                                                                                                                   </v>
          </cell>
          <cell r="AH3" t="str">
            <v>4</v>
          </cell>
          <cell r="AI3" t="str">
            <v xml:space="preserve">さらに、部下に問題意識を持たせ、崩れないようルールの強化、工夫をしてください。                                                                                                                                                                                                                        </v>
          </cell>
          <cell r="AJ3" t="str">
            <v>4</v>
          </cell>
          <cell r="BT3" t="str">
            <v xml:space="preserve">早期、解決に向け、積極的、迅速に対応した。                                                                                                                                                                                                                                          </v>
          </cell>
          <cell r="BU3" t="str">
            <v>4</v>
          </cell>
          <cell r="BV3" t="str">
            <v xml:space="preserve">                                                                                                                                                                                                                                                               </v>
          </cell>
          <cell r="BX3" t="str">
            <v xml:space="preserve">                                                                                                                                                                                                                                                               </v>
          </cell>
          <cell r="BZ3" t="str">
            <v xml:space="preserve">                                                                                                                                                                                                                                                               </v>
          </cell>
          <cell r="CB3" t="str">
            <v>国内債権管理において、売上計上基準・支払条件・請求方法等の知識を身につける。</v>
          </cell>
          <cell r="CC3" t="str">
            <v>4</v>
          </cell>
          <cell r="CH3" t="str">
            <v>5</v>
          </cell>
          <cell r="CK3" t="str">
            <v xml:space="preserve">今期、国際グループより、配転し、新分野の業務の中、営業幹部との積極的に回収遅延問題に取り組み、回収遅延削減を図った。部下(担当女子)に対しても、積極的に回収遅延ヒヤリングに向かせ、意識向上に努めた。                                                                                                                                                            </v>
          </cell>
          <cell r="CL3" t="str">
            <v>Ａ　</v>
          </cell>
          <cell r="CM3" t="str">
            <v>回収遅延削減は目標を達成し大いに評価します。下期も、部下とのコミュニケーションよく一緒に遅延削減・業務改善を行い、債権管理の強化を期待します。</v>
          </cell>
          <cell r="CN3" t="str">
            <v>Ａ　</v>
          </cell>
          <cell r="CO3" t="str">
            <v>Ａ　</v>
          </cell>
          <cell r="CP3" t="str">
            <v>C</v>
          </cell>
          <cell r="CQ3">
            <v>2</v>
          </cell>
          <cell r="CR3">
            <v>12</v>
          </cell>
          <cell r="CS3">
            <v>10</v>
          </cell>
        </row>
        <row r="4">
          <cell r="A4">
            <v>850064</v>
          </cell>
          <cell r="B4" t="str">
            <v>角舘　善道　　　　　</v>
          </cell>
          <cell r="C4">
            <v>12</v>
          </cell>
          <cell r="D4">
            <v>10</v>
          </cell>
          <cell r="E4" t="str">
            <v>本社機構　　　　　　</v>
          </cell>
          <cell r="F4">
            <v>1330</v>
          </cell>
          <cell r="G4">
            <v>170500000</v>
          </cell>
          <cell r="H4" t="str">
            <v>財務部　　　　　　　</v>
          </cell>
          <cell r="I4">
            <v>31</v>
          </cell>
          <cell r="J4" t="str">
            <v>主事補　　　　　</v>
          </cell>
          <cell r="K4" t="str">
            <v>有</v>
          </cell>
          <cell r="L4">
            <v>1998</v>
          </cell>
          <cell r="M4">
            <v>1</v>
          </cell>
          <cell r="N4">
            <v>1</v>
          </cell>
          <cell r="O4">
            <v>3</v>
          </cell>
          <cell r="P4">
            <v>820187</v>
          </cell>
          <cell r="Q4" t="str">
            <v>中筋　一郎　　　　　</v>
          </cell>
          <cell r="R4" t="str">
            <v>担当課長　　　　　　</v>
          </cell>
          <cell r="S4">
            <v>730441</v>
          </cell>
          <cell r="T4" t="str">
            <v>安達　敏夫　　　　　</v>
          </cell>
          <cell r="U4" t="str">
            <v>統括部長　　　　　　</v>
          </cell>
          <cell r="V4">
            <v>45</v>
          </cell>
          <cell r="W4" t="str">
            <v xml:space="preserve">CashManagementSystemの確立(1)ﾈｯﾃｨﾝｸﾞの見直し:利点の洗直し､ﾈｯﾃｨﾝｸﾞ･ｾﾝﾀｰ機能とｾｷｭﾘﾃｨの確定､ｾﾝﾀｰ口座の設置(2)ﾌﾟｰﾘﾝｸﾞ･ｼｽﾃﾑの確立:Europe,Asia,Americaの3極に地域分けを行いﾌﾟｰﾘﾝｸﾞ･ｼｽﾃﾑを導入                                                                                                                </v>
          </cell>
          <cell r="X4" t="str">
            <v>5</v>
          </cell>
          <cell r="Y4" t="str">
            <v xml:space="preserve">債権管理強化の課題に専念した事により、期待した成果を上げる事が出来なかった。来期以降の継続的な課題として力を充分発揮してくれる事を期待する。                                                                                                                                                                                         </v>
          </cell>
          <cell r="Z4" t="str">
            <v>3</v>
          </cell>
          <cell r="AA4">
            <v>25</v>
          </cell>
          <cell r="AB4" t="str">
            <v xml:space="preserve">債権管理手続の全面的な見直しによる管理業務の質の向上                                                                                                                                                                                                                                     </v>
          </cell>
          <cell r="AC4" t="str">
            <v>5</v>
          </cell>
          <cell r="AD4" t="str">
            <v xml:space="preserve">新人2人を抱えながらも、債権管理手続き全般に渡って見直しをした結果、業務改善・回収遅延の削減・質の向上等大きな成果を上げた。                                                                                                                                                                                                 </v>
          </cell>
          <cell r="AE4" t="str">
            <v>5</v>
          </cell>
          <cell r="AF4">
            <v>20</v>
          </cell>
          <cell r="AG4" t="str">
            <v xml:space="preserve">海外子会社の借入金削減(1)海外子会社のAgingﾘｽﾄ管理(売掛金､棚卸)を通じて、資産管理を行う。(2)不良債権､不良棚卸資産の削減を指導する。資産の圧縮を図り回転を高めることで、借入金の削減を行う。                                                                                                                                                         </v>
          </cell>
          <cell r="AH4" t="str">
            <v>4</v>
          </cell>
          <cell r="AI4" t="str">
            <v xml:space="preserve">販売子会社を中心に各拠点の指導に努めた事は評価する。業務知識の無いスタッフを抱え、教育だけで手一杯であったのは残念であるが来期以降を期待したい。                                                                                                                                                                                       </v>
          </cell>
          <cell r="AJ4" t="str">
            <v>3</v>
          </cell>
          <cell r="AK4">
            <v>10</v>
          </cell>
          <cell r="AL4" t="str">
            <v xml:space="preserve">情報担当回収遅延の上期平均残高を前期末比にて60%削減。ｸﾞﾙｰﾌﾟ内の資金還流を健全化するもの。                                                                                                                                                                                                              </v>
          </cell>
          <cell r="AM4" t="str">
            <v>4</v>
          </cell>
          <cell r="AN4" t="str">
            <v xml:space="preserve">アジア・ヨーロッパについては、目標を達成した。請求ﾃﾞｰﾀの整備・事前確認等債権管理全般の手続きの見直し、教育の成果であり評価できる。                                                                                                                                                                                            </v>
          </cell>
          <cell r="AO4" t="str">
            <v>4</v>
          </cell>
          <cell r="BT4" t="str">
            <v xml:space="preserve">新人2人への指導を充分に行なった。                                                                                                                                                                                                                                              </v>
          </cell>
          <cell r="BU4" t="str">
            <v>4</v>
          </cell>
          <cell r="BV4" t="str">
            <v xml:space="preserve">                                                                                                                                                                                                                                                               </v>
          </cell>
          <cell r="BX4" t="str">
            <v xml:space="preserve">                                                                                                                                                                                                                                                               </v>
          </cell>
          <cell r="BZ4" t="str">
            <v xml:space="preserve">                                                                                                                                                                                                                                                               </v>
          </cell>
          <cell r="CI4" t="str">
            <v>5</v>
          </cell>
          <cell r="CK4" t="str">
            <v xml:space="preserve">部下・営業等への教育・指導は評価すべき成果を上げた。結果として回収遅延の削減・請求手続きの削減等債権管理強化では、満足のいく結果を上げた。積み残しに終わったCMS等来期以降の課題として、取り組んで欲しい。                                                                                                                                                         </v>
          </cell>
          <cell r="CL4" t="str">
            <v>Ａ　</v>
          </cell>
          <cell r="CM4" t="str">
            <v>部下指導・債権管理強化に積極的に取り組んだ事を評価します。下期も部下とのｺﾐｭﾆｹｰｼｮﾝよく一緒に業務改善・遅延削減に取り組み、債権管理の強化を期待します。</v>
          </cell>
          <cell r="CN4" t="str">
            <v>Ａ　</v>
          </cell>
          <cell r="CO4" t="str">
            <v>Ａ　</v>
          </cell>
          <cell r="CP4" t="str">
            <v>A</v>
          </cell>
          <cell r="CQ4">
            <v>2</v>
          </cell>
          <cell r="CR4">
            <v>12</v>
          </cell>
          <cell r="CS4">
            <v>10</v>
          </cell>
        </row>
        <row r="5">
          <cell r="A5">
            <v>860054</v>
          </cell>
          <cell r="B5" t="str">
            <v>加藤　昌男　　　　　</v>
          </cell>
          <cell r="C5">
            <v>12</v>
          </cell>
          <cell r="D5">
            <v>10</v>
          </cell>
          <cell r="E5" t="str">
            <v>本社機構　　　　　　</v>
          </cell>
          <cell r="F5">
            <v>1330</v>
          </cell>
          <cell r="G5">
            <v>170500000</v>
          </cell>
          <cell r="H5" t="str">
            <v>財務部　　　　　　　</v>
          </cell>
          <cell r="I5">
            <v>31</v>
          </cell>
          <cell r="J5" t="str">
            <v>主事補　　　　　</v>
          </cell>
          <cell r="K5" t="str">
            <v>有</v>
          </cell>
          <cell r="L5">
            <v>1998</v>
          </cell>
          <cell r="M5">
            <v>1</v>
          </cell>
          <cell r="N5">
            <v>1</v>
          </cell>
          <cell r="O5">
            <v>3</v>
          </cell>
          <cell r="P5">
            <v>730441</v>
          </cell>
          <cell r="Q5" t="str">
            <v>安達　敏夫　　　　　</v>
          </cell>
          <cell r="R5" t="str">
            <v>統括部長　　　　　　</v>
          </cell>
          <cell r="S5">
            <v>730441</v>
          </cell>
          <cell r="T5" t="str">
            <v>安達　敏夫　　　　　</v>
          </cell>
          <cell r="U5" t="str">
            <v>統括部長　　　　　　</v>
          </cell>
          <cell r="V5">
            <v>50</v>
          </cell>
          <cell r="W5" t="str">
            <v xml:space="preserve">資金調達の実施・国内普通社債の発行（社債償還資金）・包括決議方式導入により、より機動性を図る                                                                                                                                                                                                                 </v>
          </cell>
          <cell r="X5" t="str">
            <v>4</v>
          </cell>
          <cell r="Y5" t="str">
            <v xml:space="preserve">上記の通り評価します。下期も継続推進して下さい。                                                                                                                                                                                                                                       </v>
          </cell>
          <cell r="Z5" t="str">
            <v>4</v>
          </cell>
          <cell r="AA5">
            <v>35</v>
          </cell>
          <cell r="AB5" t="str">
            <v xml:space="preserve">有利子負債の増加抑制・債権売却額の増加による抑制・設備購入におけるリ－ス活用の検討                                                                                                                                                                                                                      </v>
          </cell>
          <cell r="AC5" t="str">
            <v>4</v>
          </cell>
          <cell r="AD5" t="str">
            <v xml:space="preserve">上記の通り評価します。下期も継続して推進して下さい。                                                                                                                                                                                                                                     </v>
          </cell>
          <cell r="AE5" t="str">
            <v>4</v>
          </cell>
          <cell r="AF5">
            <v>15</v>
          </cell>
          <cell r="AG5" t="str">
            <v xml:space="preserve">事務効率化の推進・公共料金支払方法の変更（一括自動引落）                                                                                                                                                                                                                                   </v>
          </cell>
          <cell r="AH5" t="str">
            <v>4</v>
          </cell>
          <cell r="AI5" t="str">
            <v xml:space="preserve">下期に推進して下さい。                                                                                                                                                                                                                                                    </v>
          </cell>
          <cell r="AJ5" t="str">
            <v>3</v>
          </cell>
          <cell r="BT5" t="str">
            <v xml:space="preserve">左記の通り。                                                                                                                                                                                                                                                         </v>
          </cell>
          <cell r="BU5" t="str">
            <v>4</v>
          </cell>
          <cell r="BV5" t="str">
            <v xml:space="preserve">                                                                                                                                                                                                                                                               </v>
          </cell>
          <cell r="BX5" t="str">
            <v xml:space="preserve">                                                                                                                                                                                                                                                               </v>
          </cell>
          <cell r="BZ5" t="str">
            <v xml:space="preserve">                                                                                                                                                                                                                                                               </v>
          </cell>
          <cell r="CB5" t="str">
            <v>金融機関との交渉能力の向上</v>
          </cell>
          <cell r="CC5" t="str">
            <v>4</v>
          </cell>
          <cell r="CD5" t="str">
            <v>経営分析の能力開発（財務指標の分析等）</v>
          </cell>
          <cell r="CE5" t="str">
            <v>3</v>
          </cell>
          <cell r="CH5" t="str">
            <v>4</v>
          </cell>
          <cell r="CI5" t="str">
            <v>4</v>
          </cell>
          <cell r="CJ5" t="str">
            <v>4</v>
          </cell>
          <cell r="CK5" t="str">
            <v xml:space="preserve">左記の通り調達コスト削減等を評価します。下期も継続推進して下さい。                                                                                                                                                                                                                              </v>
          </cell>
          <cell r="CL5" t="str">
            <v>Ａ　</v>
          </cell>
          <cell r="CN5" t="str">
            <v>　　</v>
          </cell>
          <cell r="CO5" t="str">
            <v>Ａ　</v>
          </cell>
          <cell r="CP5" t="str">
            <v>A</v>
          </cell>
          <cell r="CQ5">
            <v>2</v>
          </cell>
          <cell r="CR5">
            <v>12</v>
          </cell>
          <cell r="CS5">
            <v>10</v>
          </cell>
        </row>
        <row r="6">
          <cell r="A6">
            <v>890046</v>
          </cell>
          <cell r="B6" t="str">
            <v>岡田　利明　　　　　</v>
          </cell>
          <cell r="C6">
            <v>12</v>
          </cell>
          <cell r="D6">
            <v>10</v>
          </cell>
          <cell r="E6" t="str">
            <v>本社機構　　　　　　</v>
          </cell>
          <cell r="F6">
            <v>1330</v>
          </cell>
          <cell r="G6">
            <v>170500000</v>
          </cell>
          <cell r="H6" t="str">
            <v>財務部　　　　　　　</v>
          </cell>
          <cell r="I6">
            <v>31</v>
          </cell>
          <cell r="J6" t="str">
            <v>主事補　　　　　</v>
          </cell>
          <cell r="K6" t="str">
            <v>有</v>
          </cell>
          <cell r="L6">
            <v>1998</v>
          </cell>
          <cell r="M6">
            <v>1</v>
          </cell>
          <cell r="N6">
            <v>1</v>
          </cell>
          <cell r="O6">
            <v>3</v>
          </cell>
          <cell r="P6">
            <v>730441</v>
          </cell>
          <cell r="Q6" t="str">
            <v>安達　敏夫　　　　　</v>
          </cell>
          <cell r="R6" t="str">
            <v>統括部長　　　　　　</v>
          </cell>
          <cell r="S6">
            <v>730441</v>
          </cell>
          <cell r="T6" t="str">
            <v>安達　敏夫　　　　　</v>
          </cell>
          <cell r="U6" t="str">
            <v>統括部長　　　　　　</v>
          </cell>
          <cell r="V6">
            <v>40</v>
          </cell>
          <cell r="W6" t="str">
            <v xml:space="preserve">低コストの資金調達と機動的な調達体制の実現。社債・CPの発行や銀行借入の更新時に、より低いコストの資金を安定的に集められる調達体制を整える。また有利子負債の削減を図るため、債権売却の拡大及びリ-ス導入を検討。                                                                                                                                       </v>
          </cell>
          <cell r="X6" t="str">
            <v>4</v>
          </cell>
          <cell r="Y6" t="str">
            <v xml:space="preserve">上記の通り評価します。下期も継続推進して下さい。                                                                                                                                                                                                                                       </v>
          </cell>
          <cell r="Z6" t="str">
            <v>4</v>
          </cell>
          <cell r="AA6">
            <v>45</v>
          </cell>
          <cell r="AB6" t="str">
            <v xml:space="preserve">『企業内銀行』の検討。『企業内銀行』の定義付けを行い、資金効率を高める具体的な方策を探る。                                                                                                                                                                                                                  </v>
          </cell>
          <cell r="AC6" t="str">
            <v>5</v>
          </cell>
          <cell r="AD6" t="str">
            <v xml:space="preserve">上記の通り評価します。下期も継続推進願います。                                                                                                                                                                                                                                        </v>
          </cell>
          <cell r="AE6" t="str">
            <v>4</v>
          </cell>
          <cell r="AF6">
            <v>15</v>
          </cell>
          <cell r="AG6" t="str">
            <v xml:space="preserve">資金運用業務の効率化。デイリ-の運用業務について、より精度の高い資金予測をベ-スに効率化を行う。                                                                                                                                                                                                               </v>
          </cell>
          <cell r="AH6" t="str">
            <v>4</v>
          </cell>
          <cell r="AI6" t="str">
            <v xml:space="preserve">下期に成果を期待します。                                                                                                                                                                                                                                                   </v>
          </cell>
          <cell r="AJ6" t="str">
            <v>3</v>
          </cell>
          <cell r="BT6" t="str">
            <v xml:space="preserve">左記の通り。                                                                                                                                                                                                                                                         </v>
          </cell>
          <cell r="BU6" t="str">
            <v>3</v>
          </cell>
          <cell r="BV6" t="str">
            <v xml:space="preserve">                                                                                                                                                                                                                                                               </v>
          </cell>
          <cell r="BX6" t="str">
            <v xml:space="preserve">                                                                                                                                                                                                                                                               </v>
          </cell>
          <cell r="BZ6" t="str">
            <v xml:space="preserve">                                                                                                                                                                                                                                                               </v>
          </cell>
          <cell r="CB6" t="str">
            <v>日本の金融市場に関する情報・知識の習得</v>
          </cell>
          <cell r="CC6" t="str">
            <v>3</v>
          </cell>
          <cell r="CH6" t="str">
            <v>3</v>
          </cell>
          <cell r="CI6" t="str">
            <v>3</v>
          </cell>
          <cell r="CJ6" t="str">
            <v>3</v>
          </cell>
          <cell r="CK6" t="str">
            <v xml:space="preserve">部下とのコミュニケーションよく資金Gのレベルアップを期待します。                                                                                                                                                                                                                               </v>
          </cell>
          <cell r="CL6" t="str">
            <v>Ａ　</v>
          </cell>
          <cell r="CN6" t="str">
            <v>　　</v>
          </cell>
          <cell r="CO6" t="str">
            <v>Ａ　</v>
          </cell>
          <cell r="CP6" t="str">
            <v>A</v>
          </cell>
          <cell r="CQ6">
            <v>2</v>
          </cell>
          <cell r="CR6">
            <v>12</v>
          </cell>
          <cell r="CS6">
            <v>10</v>
          </cell>
        </row>
        <row r="7">
          <cell r="A7">
            <v>900226</v>
          </cell>
          <cell r="B7" t="str">
            <v>土方　康弘　　　　　</v>
          </cell>
          <cell r="C7">
            <v>12</v>
          </cell>
          <cell r="D7">
            <v>10</v>
          </cell>
          <cell r="E7" t="str">
            <v>本社機構　　　　　　</v>
          </cell>
          <cell r="F7">
            <v>1330</v>
          </cell>
          <cell r="G7">
            <v>170500000</v>
          </cell>
          <cell r="H7" t="str">
            <v>財務部　　　　　　　</v>
          </cell>
          <cell r="I7">
            <v>31</v>
          </cell>
          <cell r="J7" t="str">
            <v>主事補　　　　　</v>
          </cell>
          <cell r="K7" t="str">
            <v>　</v>
          </cell>
          <cell r="L7">
            <v>1998</v>
          </cell>
          <cell r="M7">
            <v>1</v>
          </cell>
          <cell r="N7">
            <v>1</v>
          </cell>
          <cell r="O7">
            <v>3</v>
          </cell>
          <cell r="P7">
            <v>742651</v>
          </cell>
          <cell r="Q7" t="str">
            <v>高田　敬二　　　　　</v>
          </cell>
          <cell r="R7" t="str">
            <v>担当課長　　　　　　</v>
          </cell>
          <cell r="S7">
            <v>730441</v>
          </cell>
          <cell r="T7" t="str">
            <v>安達　敏夫　　　　　</v>
          </cell>
          <cell r="U7" t="str">
            <v>統括部長　　　　　　</v>
          </cell>
          <cell r="V7">
            <v>40</v>
          </cell>
          <cell r="W7" t="str">
            <v xml:space="preserve">新債権管理システム構築98年下期に請求系､99年下期に帳簿系の新システムを構築･運用開始する｡今期中に請求系の要件確定･設計を終了させ､プログラム開発の殆どを終了させる｡                                                                                                                                                                          </v>
          </cell>
          <cell r="X7" t="str">
            <v>5</v>
          </cell>
          <cell r="Y7" t="str">
            <v xml:space="preserve">システム側の遅れに対しレビュー回数を増やす等適切な対応を行い単なる遅延挽回のみでなく品質を落とさない考えは評価出来ます。                                                                                                                                                                                                   </v>
          </cell>
          <cell r="Z7" t="str">
            <v>4</v>
          </cell>
          <cell r="AA7">
            <v>25</v>
          </cell>
          <cell r="AB7" t="str">
            <v xml:space="preserve">回収遅延調査回答連携回収遅延のデｰタを営業･FS部門と共有し､調査依頼･回答をシステム化して､デｰタの有効活用により､営業･FS･債権管理各部門での管理強化並びにペｰパｰレス化を図る｡                                                                                                                                                                   </v>
          </cell>
          <cell r="AC7" t="str">
            <v>5</v>
          </cell>
          <cell r="AD7" t="str">
            <v xml:space="preserve">全く新しいシステムに対し財務部門の要件を的確に伝え、予定通りの開発を進めたことは評価出来ます。                                                                                                                                                                                                                </v>
          </cell>
          <cell r="AE7" t="str">
            <v>5</v>
          </cell>
          <cell r="AF7">
            <v>25</v>
          </cell>
          <cell r="AG7" t="str">
            <v xml:space="preserve">本社･支社2000年対応本社･支社の債権管理システムの西暦2000年対応を行う｡現行システムに対して､利用者の混乱がないように､また改造にできるだけ工数をかけない形で対応していく｡                                                                                                                                                                     </v>
          </cell>
          <cell r="AH7" t="str">
            <v>3</v>
          </cell>
          <cell r="AI7" t="str">
            <v xml:space="preserve">支社の運用開始にあたっては問題なく移行運用開始できたことは十分評価出来ます。引続き本社の対応を願います。                                                                                                                                                                                                           </v>
          </cell>
          <cell r="AJ7" t="str">
            <v>3</v>
          </cell>
          <cell r="AK7">
            <v>10</v>
          </cell>
          <cell r="AL7" t="str">
            <v xml:space="preserve">会社マスタ整備全社共通の顧客マスタである会社マスタで､顧客情報の重複を整備していく｡                                                                                                                                                                                                                     </v>
          </cell>
          <cell r="AM7" t="str">
            <v>4</v>
          </cell>
          <cell r="AN7" t="str">
            <v xml:space="preserve">FIRSTのスケジュールに合わせた対応が依頼出来たことと、件数の大幅増に対しての遅延を最小に出来たことは評価出来ます。                                                                                                                                                                                                    </v>
          </cell>
          <cell r="AO7" t="str">
            <v>4</v>
          </cell>
          <cell r="BT7" t="str">
            <v xml:space="preserve">支社業務の効率化に寄与していることは評価出来ます。                                                                                                                                                                                                                                      </v>
          </cell>
          <cell r="BU7" t="str">
            <v>4</v>
          </cell>
          <cell r="BV7" t="str">
            <v xml:space="preserve">                                                                                                                                                                                                                                                               </v>
          </cell>
          <cell r="BX7" t="str">
            <v xml:space="preserve">                                                                                                                                                                                                                                                               </v>
          </cell>
          <cell r="BZ7" t="str">
            <v xml:space="preserve">                                                                                                                                                                                                                                                               </v>
          </cell>
          <cell r="CB7" t="str">
            <v>最新のシステム事例や技術等の情報を収集し､業務に役立てる｡</v>
          </cell>
          <cell r="CC7" t="str">
            <v>4</v>
          </cell>
          <cell r="CH7" t="str">
            <v>4</v>
          </cell>
          <cell r="CI7" t="str">
            <v>4</v>
          </cell>
          <cell r="CJ7" t="str">
            <v>4</v>
          </cell>
          <cell r="CK7" t="str">
            <v xml:space="preserve">業務が輻輳する中、期途中からFIRSTの実質的なキーマンとしてプロジェクトを進めており財務側の要件取りまとめ・開発部隊への要件提示と、若干のスケジュールの遅れは有るが大きな混乱も無く進めていることは評価出来ます。                                                                                                                                                     </v>
          </cell>
          <cell r="CL7" t="str">
            <v>Ａ　</v>
          </cell>
          <cell r="CM7" t="str">
            <v>期途中からの実質的な財務部門の取りまとめを行い、大きな混乱も無く進めて居る事は評価出来ます。来期のFIRST立ち上げに向け遅れの無いよう進めて下さい。</v>
          </cell>
          <cell r="CN7" t="str">
            <v>Ａ　</v>
          </cell>
          <cell r="CO7" t="str">
            <v>Ａ　</v>
          </cell>
          <cell r="CP7" t="str">
            <v>B</v>
          </cell>
          <cell r="CQ7">
            <v>2</v>
          </cell>
          <cell r="CR7">
            <v>12</v>
          </cell>
          <cell r="CS7">
            <v>10</v>
          </cell>
        </row>
        <row r="8">
          <cell r="A8">
            <v>860084</v>
          </cell>
          <cell r="B8" t="str">
            <v>小熊　光　　　　　　</v>
          </cell>
          <cell r="C8">
            <v>12</v>
          </cell>
          <cell r="D8">
            <v>10</v>
          </cell>
          <cell r="E8" t="str">
            <v>本社機構　　　　　　</v>
          </cell>
          <cell r="F8">
            <v>10</v>
          </cell>
          <cell r="G8">
            <v>180500020</v>
          </cell>
          <cell r="H8" t="str">
            <v>経理）会計　　　　　</v>
          </cell>
          <cell r="I8">
            <v>31</v>
          </cell>
          <cell r="J8" t="str">
            <v>主事補　　　　　</v>
          </cell>
          <cell r="K8" t="str">
            <v>有</v>
          </cell>
          <cell r="L8">
            <v>1998</v>
          </cell>
          <cell r="M8">
            <v>1</v>
          </cell>
          <cell r="N8">
            <v>1</v>
          </cell>
          <cell r="O8">
            <v>3</v>
          </cell>
          <cell r="P8">
            <v>780030</v>
          </cell>
          <cell r="Q8" t="str">
            <v>小林　稔　　　　　　</v>
          </cell>
          <cell r="R8" t="str">
            <v>課長　　　　　　　　</v>
          </cell>
          <cell r="S8">
            <v>760011</v>
          </cell>
          <cell r="T8" t="str">
            <v>加藤　和彦　　　　　</v>
          </cell>
          <cell r="U8" t="str">
            <v>統括部長　　　　　　</v>
          </cell>
          <cell r="V8">
            <v>50</v>
          </cell>
          <cell r="W8" t="str">
            <v xml:space="preserve">人件費関連業務の改善1.給料精算業務2.賞与精算業務3.退職金支給業務                                                                                                                                                                                                                            </v>
          </cell>
          <cell r="X8" t="str">
            <v>4</v>
          </cell>
          <cell r="Y8" t="str">
            <v xml:space="preserve">個別出向者給料のデータ化は工数の効率化の面で効果が大きい。今後もマニュアル処理のデータ化を推進して下さい。                                                                                                                                                                                                          </v>
          </cell>
          <cell r="Z8" t="str">
            <v>4</v>
          </cell>
          <cell r="AA8">
            <v>30</v>
          </cell>
          <cell r="AB8" t="str">
            <v xml:space="preserve">海外旅費関連業務の改善　１．海外渡航費精算業務　２．仮払金精算業務                                                                                                                                                                                                                              </v>
          </cell>
          <cell r="AC8" t="str">
            <v>4</v>
          </cell>
          <cell r="AD8" t="str">
            <v xml:space="preserve">海外渡航費については早急にシステム化を図って下さい。国際人事関連業務はほとんどがマニュアル処理であり、経理の業務効率化のカギとなっています。また人事の効率化を含め、お互いに最適な方法を早急に検討して下さい。                                                                                                                                                        </v>
          </cell>
          <cell r="AE8" t="str">
            <v>3</v>
          </cell>
          <cell r="AF8">
            <v>20</v>
          </cell>
          <cell r="AG8" t="str">
            <v xml:space="preserve">決算業務末締め対応　１．現状の業務見直し　２．末締め対応の推進                                                                                                                                                                                                                                </v>
          </cell>
          <cell r="AH8" t="str">
            <v>3</v>
          </cell>
          <cell r="AI8" t="str">
            <v xml:space="preserve">今後は実行段階での問題を確実にフォロー願います。                                                                                                                                                                                                                                       </v>
          </cell>
          <cell r="AJ8" t="str">
            <v>3</v>
          </cell>
          <cell r="BT8" t="str">
            <v xml:space="preserve">ﾍﾞﾃﾗﾝが退職し、新人の補充はあったものの全体の人員減の中で、無事に対応することができた。今後はより円滑に業務を遂行できるようﾏﾆｭｱﾙ処理のデータ化、システム化を推進し、業務の効率化を図って下さい。                                                                                                                                          </v>
          </cell>
          <cell r="BU8" t="str">
            <v>4</v>
          </cell>
          <cell r="BV8" t="str">
            <v xml:space="preserve">                                                                                                                                                                                                                                                               </v>
          </cell>
          <cell r="BX8" t="str">
            <v xml:space="preserve">                                                                                                                                                                                                                                                               </v>
          </cell>
          <cell r="BZ8" t="str">
            <v xml:space="preserve">                                                                                                                                                                                                                                                               </v>
          </cell>
          <cell r="CH8" t="str">
            <v>3</v>
          </cell>
          <cell r="CI8" t="str">
            <v>4</v>
          </cell>
          <cell r="CK8" t="str">
            <v xml:space="preserve">人員減については業務分担の見直し等で苦労したと思うが無事に対応することができた。今後は残されたﾏﾆｭｱﾙ業務のデータ化、システム化や、特例扱いとなっている業の改善を強力に推進して下さい。                                                                                                                                                                  </v>
          </cell>
          <cell r="CL8" t="str">
            <v>Ａ　</v>
          </cell>
          <cell r="CM8" t="str">
            <v>人員減の中業務の効率を予想以上に行い決算対応できた点は評価</v>
          </cell>
          <cell r="CN8" t="str">
            <v>Ａ　</v>
          </cell>
          <cell r="CO8" t="str">
            <v>Ａ　</v>
          </cell>
          <cell r="CP8" t="str">
            <v>A</v>
          </cell>
          <cell r="CQ8">
            <v>2</v>
          </cell>
          <cell r="CR8">
            <v>12</v>
          </cell>
          <cell r="CS8">
            <v>10</v>
          </cell>
        </row>
        <row r="9">
          <cell r="A9">
            <v>870196</v>
          </cell>
          <cell r="B9" t="str">
            <v>牧野　恭久　　　　　</v>
          </cell>
          <cell r="C9">
            <v>12</v>
          </cell>
          <cell r="D9">
            <v>10</v>
          </cell>
          <cell r="E9" t="str">
            <v>本社機構　　　　　　</v>
          </cell>
          <cell r="F9">
            <v>10</v>
          </cell>
          <cell r="G9">
            <v>180500020</v>
          </cell>
          <cell r="H9" t="str">
            <v>経理）会計　　　　　</v>
          </cell>
          <cell r="I9">
            <v>31</v>
          </cell>
          <cell r="J9" t="str">
            <v>主事補　　　　　</v>
          </cell>
          <cell r="K9" t="str">
            <v>有</v>
          </cell>
          <cell r="L9">
            <v>1998</v>
          </cell>
          <cell r="M9">
            <v>1</v>
          </cell>
          <cell r="N9">
            <v>1</v>
          </cell>
          <cell r="O9">
            <v>3</v>
          </cell>
          <cell r="P9">
            <v>780030</v>
          </cell>
          <cell r="Q9" t="str">
            <v>小林　稔　　　　　　</v>
          </cell>
          <cell r="R9" t="str">
            <v>課長　　　　　　　　</v>
          </cell>
          <cell r="S9">
            <v>760011</v>
          </cell>
          <cell r="T9" t="str">
            <v>加藤　和彦　　　　　</v>
          </cell>
          <cell r="U9" t="str">
            <v>統括部長　　　　　　</v>
          </cell>
          <cell r="V9">
            <v>40</v>
          </cell>
          <cell r="W9" t="str">
            <v xml:space="preserve">税制改正対応平成10年度税制改正に伴い経理手続きの通知、固定資産システムの改造を行う。                                                                                                                                                                                                                    </v>
          </cell>
          <cell r="X9" t="str">
            <v>4</v>
          </cell>
          <cell r="Y9" t="str">
            <v xml:space="preserve">移転価格調査で通信の価格が適正と評価されたことの意味は大きい。半導体についても当局の理解を得られるように頑張って下さい。税制改正では的確な指示で順調に対応することができた。今後もフォローをお願いします。                                                                                                                                                          </v>
          </cell>
          <cell r="Z9" t="str">
            <v>4</v>
          </cell>
          <cell r="AA9">
            <v>30</v>
          </cell>
          <cell r="AB9" t="str">
            <v xml:space="preserve">富士通東和エレクトロン合併対応富士通東和エレクトロンとの合併につき、合併仕訳を検討し、税務上の取扱いを検討する。                                                                                                                                                                                                       </v>
          </cell>
          <cell r="AC9" t="str">
            <v>5</v>
          </cell>
          <cell r="AD9" t="str">
            <v xml:space="preserve">短期間での大変難しいプロジェクトであったが、中心的な役割を担って、無事に合併までの実務を遂行できた。                                                                                                                                                                                                             </v>
          </cell>
          <cell r="AE9" t="str">
            <v>5</v>
          </cell>
          <cell r="AF9">
            <v>30</v>
          </cell>
          <cell r="AG9" t="str">
            <v xml:space="preserve">税務関連事項の質疑応答関係会社等からの税務関連の質問に対して回答する。                                                                                                                                                                                                                            </v>
          </cell>
          <cell r="AH9" t="str">
            <v>4</v>
          </cell>
          <cell r="AI9" t="str">
            <v xml:space="preserve">今後も時間的な負担は大きいと思いますが問題の事前防止の為、質問、疑問には相手の理解を得られるまで丁寧に答えて下さい。                                                                                                                                                                                                     </v>
          </cell>
          <cell r="AJ9" t="str">
            <v>4</v>
          </cell>
          <cell r="BT9" t="str">
            <v xml:space="preserve">短期間での対応であったが、事前検討の成果は大きい。                                                                                                                                                                                                                                      </v>
          </cell>
          <cell r="BU9" t="str">
            <v>4</v>
          </cell>
          <cell r="BV9" t="str">
            <v xml:space="preserve">                                                                                                                                                                                                                                                               </v>
          </cell>
          <cell r="BX9" t="str">
            <v xml:space="preserve">                                                                                                                                                                                                                                                               </v>
          </cell>
          <cell r="BZ9" t="str">
            <v xml:space="preserve">                                                                                                                                                                                                                                                               </v>
          </cell>
          <cell r="CB9" t="str">
            <v>税理士試験の法人税・消費税を勉強し、合格を目指す。</v>
          </cell>
          <cell r="CC9" t="str">
            <v>4</v>
          </cell>
          <cell r="CK9" t="str">
            <v xml:space="preserve">移転価格調査で通信の価格について当局の理解が得られたこと、半導体についても不当名な要求を拒否し、当社の価格設定の正当性の理解に努めている努力、及び東和との合併を無事終了できたことは評価できます。                                                                                                                                                              </v>
          </cell>
          <cell r="CL9" t="str">
            <v>Ａ　</v>
          </cell>
          <cell r="CM9" t="str">
            <v>移転価格問題は最終結論はでていないが通信問題はクリアできた点は評価</v>
          </cell>
          <cell r="CN9" t="str">
            <v>Ａ　</v>
          </cell>
          <cell r="CO9" t="str">
            <v>Ａ　</v>
          </cell>
          <cell r="CP9" t="str">
            <v>B</v>
          </cell>
          <cell r="CQ9">
            <v>2</v>
          </cell>
          <cell r="CR9">
            <v>12</v>
          </cell>
          <cell r="CS9">
            <v>10</v>
          </cell>
        </row>
        <row r="10">
          <cell r="A10">
            <v>860127</v>
          </cell>
          <cell r="B10" t="str">
            <v>関野　喜正　　　　　</v>
          </cell>
          <cell r="C10">
            <v>12</v>
          </cell>
          <cell r="D10">
            <v>10</v>
          </cell>
          <cell r="E10" t="str">
            <v>本社機構　　　　　　</v>
          </cell>
          <cell r="F10">
            <v>164</v>
          </cell>
          <cell r="G10">
            <v>180500040</v>
          </cell>
          <cell r="H10" t="str">
            <v>経理）主計　　　　　</v>
          </cell>
          <cell r="I10">
            <v>31</v>
          </cell>
          <cell r="J10" t="str">
            <v>主事補　　　　　</v>
          </cell>
          <cell r="K10" t="str">
            <v>有</v>
          </cell>
          <cell r="L10">
            <v>1998</v>
          </cell>
          <cell r="M10">
            <v>1</v>
          </cell>
          <cell r="N10">
            <v>1</v>
          </cell>
          <cell r="O10">
            <v>3</v>
          </cell>
          <cell r="P10">
            <v>830201</v>
          </cell>
          <cell r="Q10" t="str">
            <v>吉田　直樹　　　　　</v>
          </cell>
          <cell r="R10" t="str">
            <v>担当課長　　　　　　</v>
          </cell>
          <cell r="S10">
            <v>760011</v>
          </cell>
          <cell r="T10" t="str">
            <v>加藤　和彦　　　　　</v>
          </cell>
          <cell r="U10" t="str">
            <v>統括部長　　　　　　</v>
          </cell>
          <cell r="V10">
            <v>50</v>
          </cell>
          <cell r="W10" t="str">
            <v xml:space="preserve">【Ｊｕｓｔの構築】関連部門とのデータのディリー受信／月末締めを進めるためＪｕｓｔの構築及び、基本コンセプト／社内取引コードの事前チェック等の関連部門／経理部門へのアナウンス資料の作成、Ｊｕｓｔ構築に伴うＳＵＭＭＩＴの変更等経理システムの対応を行う。                                                                                            </v>
          </cell>
          <cell r="X10" t="str">
            <v>4</v>
          </cell>
          <cell r="Y10" t="str">
            <v xml:space="preserve">短期間のシステム立ち上げの中で個人のもつスキル／ノウハウを十二分に発揮し、経理部門のみならず関連部門での手番短縮に繋がる仕組みを実現したことを評価します。                                                                                                                                                                                  </v>
          </cell>
          <cell r="Z10" t="str">
            <v>4</v>
          </cell>
          <cell r="AA10">
            <v>35</v>
          </cell>
          <cell r="AB10" t="str">
            <v xml:space="preserve">【経理部門ｾｷｭﾘﾃｨ強化対策の実施】1.GP5000ｻｰﾊﾞの全社への展開（最新ｳｨﾙｽ対策ｿﾌﾄ/ﾊﾞｯｸｱｯｸｿﾌﾄ等の導入、ﾃﾞｨｽｸの信頼性向上対策)、旧ｻｰﾊﾞのﾊﾞｯｸｱｯﾌﾟｻｰﾊﾞ化、事業所管理者教育の実施、ﾊﾟｽﾜｰﾄﾞのｾｷｭﾘﾃｨ強化2.SUMMIT-GLｻｰﾊﾞのｸﾗｽﾀ化による信頼性向上対策、Sｻｰﾊﾞの館林ｾﾝﾀｰ移設                                                                                </v>
          </cell>
          <cell r="AC10" t="str">
            <v>4</v>
          </cell>
          <cell r="AD10" t="str">
            <v xml:space="preserve">デイリー化への取り組みとしてネットワーク環境の信頼性向上に今後も取り組んでいただきたい。                                                                                                                                                                                                                   </v>
          </cell>
          <cell r="AE10" t="str">
            <v>4</v>
          </cell>
          <cell r="AF10">
            <v>15</v>
          </cell>
          <cell r="AG10" t="str">
            <v xml:space="preserve">【部門費検索機能の提供】所属職制及び事業部長／統括部長／部長／課長／一般社員の職級レベルにより検索可能な範囲を制限するため、人事マスタを元にセキュリティマスタを作成し、全社員に部門費集計表及び取引明細データから作成した部門費明細をＷｅｂを使用して公開する。                                                                                    </v>
          </cell>
          <cell r="AH10" t="str">
            <v>4</v>
          </cell>
          <cell r="AI10" t="str">
            <v xml:space="preserve">関連部門に共感のもたれる経理情報のフィードバックに視点をあてた取り組みを評価します。                                                                                                                                                                                                                     </v>
          </cell>
          <cell r="AJ10" t="str">
            <v>4</v>
          </cell>
          <cell r="BT10" t="str">
            <v xml:space="preserve">                                                                                                                                                                                                                                                               </v>
          </cell>
          <cell r="BV10" t="str">
            <v xml:space="preserve">                                                                                                                                                                                                                                                               </v>
          </cell>
          <cell r="BX10" t="str">
            <v xml:space="preserve">                                                                                                                                                                                                                                                               </v>
          </cell>
          <cell r="BZ10" t="str">
            <v xml:space="preserve">                                                                                                                                                                                                                                                               </v>
          </cell>
          <cell r="CK10" t="str">
            <v xml:space="preserve">短期間でのシステム立ち上げの中で個人のもつスキル／ノウハウを十二分に発揮し、関連部門／経理部門のユーザに共感のもたれる仕組みを実現したことを評価します。                                                                                                                                                                                   </v>
          </cell>
          <cell r="CL10" t="str">
            <v>Ａ　</v>
          </cell>
          <cell r="CM10" t="str">
            <v>月末締めに必要な関連ｼｽﾃﾑ連携での仕組み作りを短期間で実現した点は評価。</v>
          </cell>
          <cell r="CN10" t="str">
            <v>Ａ　</v>
          </cell>
          <cell r="CO10" t="str">
            <v>Ａ　</v>
          </cell>
          <cell r="CP10" t="str">
            <v>B</v>
          </cell>
          <cell r="CQ10">
            <v>2</v>
          </cell>
          <cell r="CR10">
            <v>12</v>
          </cell>
          <cell r="CS10">
            <v>10</v>
          </cell>
        </row>
        <row r="11">
          <cell r="A11">
            <v>860258</v>
          </cell>
          <cell r="B11" t="str">
            <v>山内　伊知郎　　　　</v>
          </cell>
          <cell r="C11">
            <v>12</v>
          </cell>
          <cell r="D11">
            <v>10</v>
          </cell>
          <cell r="E11" t="str">
            <v>本社機構　　　　　　</v>
          </cell>
          <cell r="F11">
            <v>164</v>
          </cell>
          <cell r="G11">
            <v>180500040</v>
          </cell>
          <cell r="H11" t="str">
            <v>経理）主計　　　　　</v>
          </cell>
          <cell r="I11">
            <v>31</v>
          </cell>
          <cell r="J11" t="str">
            <v>主事補　　　　　</v>
          </cell>
          <cell r="K11" t="str">
            <v>有</v>
          </cell>
          <cell r="L11">
            <v>1998</v>
          </cell>
          <cell r="M11">
            <v>1</v>
          </cell>
          <cell r="N11">
            <v>1</v>
          </cell>
          <cell r="O11">
            <v>3</v>
          </cell>
          <cell r="P11">
            <v>780027</v>
          </cell>
          <cell r="Q11" t="str">
            <v>小坂　悟　　　　　　</v>
          </cell>
          <cell r="R11" t="str">
            <v>課長　　　　　　　　</v>
          </cell>
          <cell r="S11">
            <v>760011</v>
          </cell>
          <cell r="T11" t="str">
            <v>加藤　和彦　　　　　</v>
          </cell>
          <cell r="U11" t="str">
            <v>統括部長　　　　　　</v>
          </cell>
          <cell r="V11">
            <v>30</v>
          </cell>
          <cell r="W11" t="str">
            <v xml:space="preserve">取締役会日程前進に対応し、月次グループ決算を早期化する。早期化方法の決定・インフラの改善及びシステム化の指導を行う。                                                                                                                                                                                                     </v>
          </cell>
          <cell r="X11" t="str">
            <v>4</v>
          </cell>
          <cell r="Y11" t="str">
            <v xml:space="preserve">海外からの月次決算報告がデータ連携されたため、データの精度向上と決算の早期化がはかられた。今後はデータの事業部サイドとの共有・子会社マネージメントへの活用を検討してもらいたい。                                                                                                                                                                       </v>
          </cell>
          <cell r="Z11" t="str">
            <v>4</v>
          </cell>
          <cell r="AA11">
            <v>30</v>
          </cell>
          <cell r="AB11" t="str">
            <v xml:space="preserve">１．決算公表において従来の国内・在外別セグメントを地域別に開示する。作成方針の決定およびＩＣＬ・アムダールへのデータ作成依頼２．アニュアルレポートの見直し今回より金融商品について検討し開示を行う。今回はじめてアニュアルレポートを作成する担当者を指導する。                                                                                      </v>
          </cell>
          <cell r="AC11" t="str">
            <v>4</v>
          </cell>
          <cell r="AD11" t="str">
            <v xml:space="preserve">地域別セグメントの件以外でも、ＩＣＬとアムダールの経理部門間の実質上の窓口として、情報収集および指導を行うなどの日常の努力を評価したい。また、新人を指導してアニュアルレポートを前年より２週間早く作成するなど改善努力が見られる。                                                                                                                                              </v>
          </cell>
          <cell r="AE11" t="str">
            <v>4</v>
          </cell>
          <cell r="AF11">
            <v>30</v>
          </cell>
          <cell r="AG11" t="str">
            <v xml:space="preserve">アムダール社の財務状況分析アムダール買収後生じている経理財務面の問題点の解決のため、分析を行う。                                                                                                                                                                                                               </v>
          </cell>
          <cell r="AH11" t="str">
            <v>4</v>
          </cell>
          <cell r="AI11" t="str">
            <v xml:space="preserve">買収後の経理上の課題解決に向け、積極的に取り組んだ。                                                                                                                                                                                                                                     </v>
          </cell>
          <cell r="AJ11" t="str">
            <v>4</v>
          </cell>
          <cell r="AK11">
            <v>10</v>
          </cell>
          <cell r="AL11" t="str">
            <v xml:space="preserve">TDnet（東証適時開示システム）用のソフトウエア（販売用）の開発にユーザーサイドとしてサポートする。                                                                                                                                                                                                            </v>
          </cell>
          <cell r="AM11" t="str">
            <v>3</v>
          </cell>
          <cell r="AN11" t="str">
            <v xml:space="preserve">営業活動支援の一環として、経理部門としてできることは今後も協力していって欲しい。                                                                                                                                                                                                                       </v>
          </cell>
          <cell r="AO11" t="str">
            <v>3</v>
          </cell>
          <cell r="BT11" t="str">
            <v xml:space="preserve">                                                                                                                                                                                                                                                               </v>
          </cell>
          <cell r="BV11" t="str">
            <v xml:space="preserve">                                                                                                                                                                                                                                                               </v>
          </cell>
          <cell r="BX11" t="str">
            <v xml:space="preserve">                                                                                                                                                                                                                                                               </v>
          </cell>
          <cell r="BZ11" t="str">
            <v xml:space="preserve">                                                                                                                                                                                                                                                               </v>
          </cell>
          <cell r="CB11" t="str">
            <v>国際会計基準・ＵＳ会計基準の理解を深めたい。</v>
          </cell>
          <cell r="CC11" t="str">
            <v>3</v>
          </cell>
          <cell r="CD11" t="str">
            <v>経営管理の能力を高めたい。</v>
          </cell>
          <cell r="CE11" t="str">
            <v>3</v>
          </cell>
          <cell r="CH11" t="str">
            <v>4</v>
          </cell>
          <cell r="CI11" t="str">
            <v>4</v>
          </cell>
          <cell r="CK11" t="str">
            <v xml:space="preserve">海外子会社との決算データ入手を完全にデータ連携できたことはすばらしい。また、予算前に同時に退職者２名でる中で、予算編成・中間決算を遂行できたのは、山内君の一人一人に対するスケジューリングとその管理・ホローの結果だと思います。                                                                                                                                               </v>
          </cell>
          <cell r="CL11" t="str">
            <v>Ａ　</v>
          </cell>
          <cell r="CM11" t="str">
            <v>連結決算の日程が大幅に短縮でき点とアニュアルREPのレベルUP,AC/ICL決算の問題対応は評価</v>
          </cell>
          <cell r="CN11" t="str">
            <v>Ａ　</v>
          </cell>
          <cell r="CO11" t="str">
            <v>Ａ　</v>
          </cell>
          <cell r="CP11" t="str">
            <v>A</v>
          </cell>
          <cell r="CQ11">
            <v>2</v>
          </cell>
          <cell r="CR11">
            <v>12</v>
          </cell>
          <cell r="CS11">
            <v>10</v>
          </cell>
        </row>
        <row r="12">
          <cell r="A12">
            <v>870198</v>
          </cell>
          <cell r="B12" t="str">
            <v>松尾　茂　　　　　　</v>
          </cell>
          <cell r="C12">
            <v>12</v>
          </cell>
          <cell r="D12">
            <v>10</v>
          </cell>
          <cell r="E12" t="str">
            <v>本社機構　　　　　　</v>
          </cell>
          <cell r="F12">
            <v>164</v>
          </cell>
          <cell r="G12">
            <v>180500040</v>
          </cell>
          <cell r="H12" t="str">
            <v>経理）主計　　　　　</v>
          </cell>
          <cell r="I12">
            <v>31</v>
          </cell>
          <cell r="J12" t="str">
            <v>主事補　　　　　</v>
          </cell>
          <cell r="K12" t="str">
            <v>有</v>
          </cell>
          <cell r="L12">
            <v>1998</v>
          </cell>
          <cell r="M12">
            <v>1</v>
          </cell>
          <cell r="N12">
            <v>1</v>
          </cell>
          <cell r="O12">
            <v>3</v>
          </cell>
          <cell r="P12">
            <v>780027</v>
          </cell>
          <cell r="Q12" t="str">
            <v>小坂　悟　　　　　　</v>
          </cell>
          <cell r="R12" t="str">
            <v>課長　　　　　　　　</v>
          </cell>
          <cell r="S12">
            <v>760011</v>
          </cell>
          <cell r="T12" t="str">
            <v>加藤　和彦　　　　　</v>
          </cell>
          <cell r="U12" t="str">
            <v>統括部長　　　　　　</v>
          </cell>
          <cell r="V12">
            <v>60</v>
          </cell>
          <cell r="W12" t="str">
            <v xml:space="preserve">情報開示の充実について　セグメント情報の開示あたっての取り決め作成                                                                                                                                                                                                                              </v>
          </cell>
          <cell r="X12" t="str">
            <v>4</v>
          </cell>
          <cell r="Y12" t="str">
            <v xml:space="preserve">通信・情報・ｿﾌﾄｻｰﾋﾞｽ・電ﾃﾞﾊﾞ・その他の５セグメントの損益と資産開示を９９年３月期決算で行う旨、外部に対して富士通として公約した。基本的な考え方は概ね整理できた。幾つかのシュミレーションパターンを幹部に提示し、考え方を最終的にとりまとめていきたい。                                                                                                                              </v>
          </cell>
          <cell r="Z12" t="str">
            <v>4</v>
          </cell>
          <cell r="AA12">
            <v>20</v>
          </cell>
          <cell r="AB12" t="str">
            <v xml:space="preserve">連結予算の精度向上（富士通データの取りこみ方法の改善）                                                                                                                                                                                                                                    </v>
          </cell>
          <cell r="AC12" t="str">
            <v>4</v>
          </cell>
          <cell r="AD12" t="str">
            <v xml:space="preserve">結合売上が４兆１，３２６億円、内部売上が１兆７，１９３億円、連結売上が２兆４，１３３億円。これは９８年上期の決算数値である。内部取引（売上）が巨額なため、売上予測値の作成で苦労したが、予算上みていた上期予測値の２兆４，３０８億円と大きな相違がなかったので、ほっとしている。これは、松尾君野データ精度向上に対する執念だと思う。                                                                                             </v>
          </cell>
          <cell r="AE12" t="str">
            <v>4</v>
          </cell>
          <cell r="AF12">
            <v>10</v>
          </cell>
          <cell r="AG12" t="str">
            <v xml:space="preserve">富士通と東和エレクトロンの合併の会計処理に関する事項                                                                                                                                                                                                                                     </v>
          </cell>
          <cell r="AH12" t="str">
            <v>4</v>
          </cell>
          <cell r="AI12" t="str">
            <v xml:space="preserve">試行錯誤で苦労したことと思います。                                                                                                                                                                                                                                              </v>
          </cell>
          <cell r="AJ12" t="str">
            <v>3</v>
          </cell>
          <cell r="AK12">
            <v>10</v>
          </cell>
          <cell r="AL12" t="str">
            <v xml:space="preserve">ディリバティブ情報の開示に関する事項                                                                                                                                                                                                                                             </v>
          </cell>
          <cell r="AM12" t="str">
            <v>3</v>
          </cell>
          <cell r="AN12" t="str">
            <v xml:space="preserve">国際レベルの開示情報が必要とされる環境の中で、外部公表事項を主計課でもってすべて行うには限界がでてきた。他部門を教育して開示情報の充実を図ることは重要である。                                                                                                                                                                                </v>
          </cell>
          <cell r="AO12" t="str">
            <v>3</v>
          </cell>
          <cell r="BT12" t="str">
            <v xml:space="preserve">                                                                                                                                                                                                                                                               </v>
          </cell>
          <cell r="BV12" t="str">
            <v xml:space="preserve">                                                                                                                                                                                                                                                               </v>
          </cell>
          <cell r="BX12" t="str">
            <v xml:space="preserve">                                                                                                                                                                                                                                                               </v>
          </cell>
          <cell r="BZ12" t="str">
            <v xml:space="preserve">                                                                                                                                                                                                                                                               </v>
          </cell>
          <cell r="CH12" t="str">
            <v>4</v>
          </cell>
          <cell r="CI12" t="str">
            <v>4</v>
          </cell>
          <cell r="CK12" t="str">
            <v xml:space="preserve">セグメント開示の道筋ができたことは、大きな進歩である。ＦＴＣへの出向を前提に後輩への実務指導と予算前での退職者２名という状況の中で、大きな支障もなく予算・上期決算が主計課として遂行できたことは、大変うれしく思います。                                                                                                                                                   </v>
          </cell>
          <cell r="CL12" t="str">
            <v>Ａ　</v>
          </cell>
          <cell r="CM12" t="str">
            <v>今後当社の情報開示で非常に重要なセグメント情報に関し問題点、対応策を調査分析で道筋ができた点は評価</v>
          </cell>
          <cell r="CN12" t="str">
            <v>Ａ　</v>
          </cell>
          <cell r="CO12" t="str">
            <v>Ａ　</v>
          </cell>
          <cell r="CP12" t="str">
            <v>B</v>
          </cell>
          <cell r="CQ12">
            <v>2</v>
          </cell>
          <cell r="CR12">
            <v>12</v>
          </cell>
          <cell r="CS12">
            <v>10</v>
          </cell>
        </row>
        <row r="13">
          <cell r="A13">
            <v>880094</v>
          </cell>
          <cell r="B13" t="str">
            <v>小西　秀智　　　　　</v>
          </cell>
          <cell r="C13">
            <v>12</v>
          </cell>
          <cell r="D13">
            <v>10</v>
          </cell>
          <cell r="E13" t="str">
            <v>本社機構　　　　　　</v>
          </cell>
          <cell r="F13">
            <v>164</v>
          </cell>
          <cell r="G13">
            <v>180500040</v>
          </cell>
          <cell r="H13" t="str">
            <v>経理）主計　　　　　</v>
          </cell>
          <cell r="I13">
            <v>31</v>
          </cell>
          <cell r="J13" t="str">
            <v>主事補　　　　　</v>
          </cell>
          <cell r="K13" t="str">
            <v>有</v>
          </cell>
          <cell r="L13">
            <v>1998</v>
          </cell>
          <cell r="M13">
            <v>1</v>
          </cell>
          <cell r="N13">
            <v>1</v>
          </cell>
          <cell r="O13">
            <v>3</v>
          </cell>
          <cell r="P13">
            <v>780027</v>
          </cell>
          <cell r="Q13" t="str">
            <v>小坂　悟　　　　　　</v>
          </cell>
          <cell r="R13" t="str">
            <v>課長　　　　　　　　</v>
          </cell>
          <cell r="S13">
            <v>760011</v>
          </cell>
          <cell r="T13" t="str">
            <v>加藤　和彦　　　　　</v>
          </cell>
          <cell r="U13" t="str">
            <v>統括部長　　　　　　</v>
          </cell>
          <cell r="V13">
            <v>60</v>
          </cell>
          <cell r="W13" t="str">
            <v xml:space="preserve">退職給付に係わる会計基準対応(1)退職給付債務の将来予測試算(2)退職金の一部を年金化する為の分析、検討                                                                                                                                                                                                           </v>
          </cell>
          <cell r="X13" t="str">
            <v>4</v>
          </cell>
          <cell r="Y13" t="str">
            <v xml:space="preserve">税制改正、新会計基準(退職給付会計)導入などを踏まえ、退職金の一部年金化の制度改定案『段階移行方式』を策定したことを評価する。                                                                                                                                                                                                </v>
          </cell>
          <cell r="Z13" t="str">
            <v>4</v>
          </cell>
          <cell r="AA13">
            <v>40</v>
          </cell>
          <cell r="AB13" t="str">
            <v xml:space="preserve">会計士監査後の講評手順改善　・従来口頭で行っていたため、後日議事録を当社が作成していたが、事前に会計士側に　　作成させることにより、議事進行の短縮と議事録作成の工数を削減。                                                                                                                                                                        </v>
          </cell>
          <cell r="AC13" t="str">
            <v>3</v>
          </cell>
          <cell r="AD13" t="str">
            <v xml:space="preserve">主計課へ配転となって1年が経過しました。有価証券報告書の作成は年1回のため、担当者の人事異動があると、ノウハウの引き継ぎが難しく、新担当者にフラストレーションが溜まる場合が多い。本人の実経験を踏まえた方式であり、改善努力を認めたい。                                                                                                                                           </v>
          </cell>
          <cell r="AE13" t="str">
            <v>3</v>
          </cell>
          <cell r="BT13" t="str">
            <v xml:space="preserve">                                                                                                                                                                                                                                                               </v>
          </cell>
          <cell r="BV13" t="str">
            <v xml:space="preserve">                                                                                                                                                                                                                                                               </v>
          </cell>
          <cell r="BX13" t="str">
            <v xml:space="preserve">                                                                                                                                                                                                                                                               </v>
          </cell>
          <cell r="BZ13" t="str">
            <v xml:space="preserve">                                                                                                                                                                                                                                                               </v>
          </cell>
          <cell r="CI13" t="str">
            <v>3</v>
          </cell>
          <cell r="CJ13" t="str">
            <v>3</v>
          </cell>
          <cell r="CK13" t="str">
            <v xml:space="preserve">主計課へ配転となって1年が経過しました。ようやく小西君の粘りが感じられるアウトプット(退職金の一部年金化)がでてきた。新人を指導しながら通常業務(97年度附属明細書、有価証券報告書作成)もこなした努力も評価したい。                                                                                                                                                    </v>
          </cell>
          <cell r="CL13" t="str">
            <v>Ａ　</v>
          </cell>
          <cell r="CM13" t="str">
            <v>年金会計については予想以上の検討資料ができ大きく進展。</v>
          </cell>
          <cell r="CN13" t="str">
            <v>Ａ　</v>
          </cell>
          <cell r="CO13" t="str">
            <v>Ａ　</v>
          </cell>
          <cell r="CP13" t="str">
            <v>B</v>
          </cell>
          <cell r="CQ13">
            <v>2</v>
          </cell>
          <cell r="CR13">
            <v>12</v>
          </cell>
          <cell r="CS13">
            <v>10</v>
          </cell>
        </row>
        <row r="14">
          <cell r="A14">
            <v>850001</v>
          </cell>
          <cell r="B14" t="str">
            <v>相川　昌樹　　　　　</v>
          </cell>
          <cell r="C14">
            <v>12</v>
          </cell>
          <cell r="D14">
            <v>10</v>
          </cell>
          <cell r="E14" t="str">
            <v>本社機構　　　　　　</v>
          </cell>
          <cell r="F14">
            <v>1230</v>
          </cell>
          <cell r="G14">
            <v>190500000</v>
          </cell>
          <cell r="H14" t="str">
            <v>監査部　　　　　　　</v>
          </cell>
          <cell r="I14">
            <v>31</v>
          </cell>
          <cell r="J14" t="str">
            <v>主事補　　　　　</v>
          </cell>
          <cell r="K14" t="str">
            <v>有</v>
          </cell>
          <cell r="L14">
            <v>1998</v>
          </cell>
          <cell r="M14">
            <v>1</v>
          </cell>
          <cell r="N14">
            <v>1</v>
          </cell>
          <cell r="O14">
            <v>3</v>
          </cell>
          <cell r="P14">
            <v>760031</v>
          </cell>
          <cell r="Q14" t="str">
            <v>関根　政雄　　　　　</v>
          </cell>
          <cell r="R14" t="str">
            <v>担当部長　　　　　　</v>
          </cell>
          <cell r="S14">
            <v>680022</v>
          </cell>
          <cell r="T14" t="str">
            <v>加藤　晃　　　　　　</v>
          </cell>
          <cell r="U14" t="str">
            <v>統括部長　　　　　　</v>
          </cell>
          <cell r="V14">
            <v>70</v>
          </cell>
          <cell r="W14" t="str">
            <v xml:space="preserve">[通常監査業務]（1）営業部門の監査充実①各部門ヘの権限委譲状況の調査②営業子店・低価格率物件等の調査③売上管理の重点調査(2)制度等の改善提案（3)事業・購買部門等の監査充実①ﾌﾟﾛｼﾞｪｸﾄ管理・研究費等の調査②価格決定の適切性・合理化の推進状況等③ﾘｻｲｸﾙ・廃棄物等の調査④牽制体制の調査⑤制度面を含む改善提案                                           </v>
          </cell>
          <cell r="X14" t="str">
            <v>3</v>
          </cell>
          <cell r="Y14" t="str">
            <v xml:space="preserve">営業部門監査では、被監査部門の問題点を着実に摘出し改善要請。特に、官公需）教育二営での指摘は、分析的調査の結果であり評価できる。又、富士通リフレ監査では資金管理の不備を指摘し是正に貢献。                                                                                                                                                                  </v>
          </cell>
          <cell r="Z14" t="str">
            <v>4</v>
          </cell>
          <cell r="AA14">
            <v>25</v>
          </cell>
          <cell r="AB14" t="str">
            <v xml:space="preserve">[新たな着眼点による推進](1)全社的共通問題の分析・評価①横断的な調査の実施②制度体制等の改善策を提案(2)関係会社の内部監査　①ｺﾝｻﾙﾃｨﾝｸﾞ監査による管理充実                                                                                                                                                                           </v>
          </cell>
          <cell r="AC14" t="str">
            <v>3</v>
          </cell>
          <cell r="AD14" t="str">
            <v xml:space="preserve">工場物流部門監査は、上期監査内容をベースに下期も継続調査を行い、共通的な提言することを期待する。　　　グループ監査部門との連絡会後のフォローを期待する。                                                                                                                                                                                   </v>
          </cell>
          <cell r="AE14" t="str">
            <v>3</v>
          </cell>
          <cell r="AF14">
            <v>5</v>
          </cell>
          <cell r="AG14" t="str">
            <v xml:space="preserve">[その他](1)パソコンの利用範囲を拡大し、監査効率・精度の向上を図る。(2)部内の事務合理化                                                                                                                                                                                                                </v>
          </cell>
          <cell r="AH14" t="str">
            <v>3</v>
          </cell>
          <cell r="AI14" t="str">
            <v xml:space="preserve">海外営業部門監査（１２月予定）に向けて、あるべき監査の調査票を模索中。　納期に留意願いたい。                                                                                                                                                                                                                 </v>
          </cell>
          <cell r="AJ14" t="str">
            <v>3</v>
          </cell>
          <cell r="BT14" t="str">
            <v xml:space="preserve">                                                                                                                                                                                                                                                               </v>
          </cell>
          <cell r="BV14" t="str">
            <v xml:space="preserve">                                                                                                                                                                                                                                                               </v>
          </cell>
          <cell r="BX14" t="str">
            <v xml:space="preserve">                                                                                                                                                                                                                                                               </v>
          </cell>
          <cell r="BZ14" t="str">
            <v xml:space="preserve">                                                                                                                                                                                                                                                               </v>
          </cell>
          <cell r="CB14" t="str">
            <v>・パソコンの利用拡大の為に知識を深める。</v>
          </cell>
          <cell r="CC14" t="str">
            <v>3</v>
          </cell>
          <cell r="CD14" t="str">
            <v>・英会話学習を継続的に行い、TOEICの成績アップを目指す。</v>
          </cell>
          <cell r="CE14" t="str">
            <v>3</v>
          </cell>
          <cell r="CH14" t="str">
            <v>4</v>
          </cell>
          <cell r="CI14" t="str">
            <v>3</v>
          </cell>
          <cell r="CJ14" t="str">
            <v>3</v>
          </cell>
          <cell r="CK14" t="str">
            <v xml:space="preserve">・営業部門監査では、被監査部門の問題点を着実に摘出し改善要請。　特に、官公需　）　教育二営での指摘は評価できる。　・富士通リフレ監査では、資金管理の不備を指摘しリフレ内部の改善に貢献した。・制度等の改善提言をも積極的に推進されたい。                                                                                                                                           </v>
          </cell>
          <cell r="CL14" t="str">
            <v>Ａ　</v>
          </cell>
          <cell r="CM14" t="str">
            <v>対営業部門においては、監査内容の「掘り下げ」を積極的に行い、各種の成果をあげました。今後、他の分野の監査においても、有効な指摘並びに制度上の提案を期待しております。</v>
          </cell>
          <cell r="CN14" t="str">
            <v>Ａ　</v>
          </cell>
          <cell r="CO14" t="str">
            <v>Ａ　</v>
          </cell>
          <cell r="CP14" t="str">
            <v>A</v>
          </cell>
          <cell r="CQ14">
            <v>2</v>
          </cell>
          <cell r="CR14">
            <v>12</v>
          </cell>
          <cell r="CS14">
            <v>10</v>
          </cell>
        </row>
        <row r="15">
          <cell r="A15">
            <v>860277</v>
          </cell>
          <cell r="B15" t="str">
            <v>渡辺　浩治　　　　　</v>
          </cell>
          <cell r="C15">
            <v>12</v>
          </cell>
          <cell r="D15">
            <v>10</v>
          </cell>
          <cell r="E15" t="str">
            <v>本社機構　　　　　　</v>
          </cell>
          <cell r="F15">
            <v>1230</v>
          </cell>
          <cell r="G15">
            <v>190500000</v>
          </cell>
          <cell r="H15" t="str">
            <v>監査部　　　　　　　</v>
          </cell>
          <cell r="I15">
            <v>31</v>
          </cell>
          <cell r="J15" t="str">
            <v>主事補　　　　　</v>
          </cell>
          <cell r="K15" t="str">
            <v>有</v>
          </cell>
          <cell r="L15">
            <v>1998</v>
          </cell>
          <cell r="M15">
            <v>1</v>
          </cell>
          <cell r="N15">
            <v>1</v>
          </cell>
          <cell r="O15">
            <v>3</v>
          </cell>
          <cell r="P15">
            <v>760031</v>
          </cell>
          <cell r="Q15" t="str">
            <v>関根　政雄　　　　　</v>
          </cell>
          <cell r="R15" t="str">
            <v>担当部長　　　　　　</v>
          </cell>
          <cell r="S15">
            <v>680022</v>
          </cell>
          <cell r="T15" t="str">
            <v>加藤　晃　　　　　　</v>
          </cell>
          <cell r="U15" t="str">
            <v>統括部長　　　　　　</v>
          </cell>
          <cell r="V15">
            <v>70</v>
          </cell>
          <cell r="W15" t="str">
            <v xml:space="preserve">通常監査業務1．営業部門の監査　①新たな着眼点で異常値を発見・分析（営業子店、低価格率物件等）②売上管理の重点調査（数値が増加傾向の根本的原因を調査する)２．購買部門等の監査①価格の妥当性②制度について調査、運用の検証                                                                                                                            </v>
          </cell>
          <cell r="X15" t="str">
            <v>3</v>
          </cell>
          <cell r="Y15" t="str">
            <v xml:space="preserve">・クレジット金融営業監査での契約外出荷及び長期出荷済未売上品の指摘は、　調査継続中だが問題摘出を評価する。・ＮＴＴ営業の売上計上基準の誤適用については、制度改善問題として提言　　されたい。                                                                                                                                                                 </v>
          </cell>
          <cell r="Z15" t="str">
            <v>4</v>
          </cell>
          <cell r="AA15">
            <v>10</v>
          </cell>
          <cell r="AB15" t="str">
            <v xml:space="preserve">新たな分野・領域の監査にチャレンジし、新たな視点から制度や運用状況について改善及び提案を行う                                                                                                                                                                                                                 </v>
          </cell>
          <cell r="AC15" t="str">
            <v>3</v>
          </cell>
          <cell r="AD15" t="str">
            <v xml:space="preserve">グループ監査部門との連絡会後のフォローを期待する。                                                                                                                                                                                                                                      </v>
          </cell>
          <cell r="AE15" t="str">
            <v>3</v>
          </cell>
          <cell r="AF15">
            <v>20</v>
          </cell>
          <cell r="AG15" t="str">
            <v xml:space="preserve">監査の効率・質の向上及び環境変化への対応　１．監査報告のスピードアップ・精度の向上－調書ＤＢの指摘明細への取込みの完了。２．営業ＤＢの新規ツールの各監査人への展開（営業統合Ｖｉｅｗ、オーダファイル管理システム）。３．監査マニュアルの適宜見直しを行う。                                                                                          </v>
          </cell>
          <cell r="AH15" t="str">
            <v>3</v>
          </cell>
          <cell r="AI15" t="str">
            <v xml:space="preserve">・監査報告書の別紙明細への調査データの引き込みは、効率・精度向上に寄与　したことを評価する。・その他は納期を定めて実施してください。                                                                                                                                                                                             </v>
          </cell>
          <cell r="AJ15" t="str">
            <v>3</v>
          </cell>
          <cell r="BT15" t="str">
            <v xml:space="preserve">                                                                                                                                                                                                                                                               </v>
          </cell>
          <cell r="BV15" t="str">
            <v xml:space="preserve">                                                                                                                                                                                                                                                               </v>
          </cell>
          <cell r="BX15" t="str">
            <v xml:space="preserve">                                                                                                                                                                                                                                                               </v>
          </cell>
          <cell r="BZ15" t="str">
            <v xml:space="preserve">                                                                                                                                                                                                                                                               </v>
          </cell>
          <cell r="CB15" t="str">
            <v>英語力のレベルアップ（計画的な学習）</v>
          </cell>
          <cell r="CC15" t="str">
            <v>4</v>
          </cell>
          <cell r="CD15" t="str">
            <v>新しい分野について常に書籍等で勉強していく</v>
          </cell>
          <cell r="CE15" t="str">
            <v>3</v>
          </cell>
          <cell r="CH15" t="str">
            <v>4</v>
          </cell>
          <cell r="CI15" t="str">
            <v>3</v>
          </cell>
          <cell r="CJ15" t="str">
            <v>3</v>
          </cell>
          <cell r="CK15" t="str">
            <v xml:space="preserve">・クレジット金融営業監査での契約外出荷及び長期出荷済未売上品の指摘は、調査　継続中だが問題摘出を評価します。・ＮＴＴ営業の売上計上基準の誤適用については、制度改善問題として提言された　　い。                                                                                                                                                                </v>
          </cell>
          <cell r="CL15" t="str">
            <v>Ａ　</v>
          </cell>
          <cell r="CM15" t="str">
            <v>営業監査で、ｸﾚｼﾞｯﾄ金融の不適切事例の摘出・ＮＴＴ営業の売り上げ制度と実態との乖離・岐阜支店の不適性売り上げの指摘等多大の成果をあげました。今後は指摘案件を防止するため、制度上の「提案」をお願いします。</v>
          </cell>
          <cell r="CN15" t="str">
            <v>Ａ　</v>
          </cell>
          <cell r="CO15" t="str">
            <v>Ａ　</v>
          </cell>
          <cell r="CP15" t="str">
            <v>B</v>
          </cell>
          <cell r="CQ15">
            <v>2</v>
          </cell>
          <cell r="CR15">
            <v>12</v>
          </cell>
          <cell r="CS15">
            <v>10</v>
          </cell>
        </row>
        <row r="16">
          <cell r="A16">
            <v>910312</v>
          </cell>
          <cell r="B16" t="str">
            <v>浜　俊明　　　　　　</v>
          </cell>
          <cell r="C16">
            <v>12</v>
          </cell>
          <cell r="D16">
            <v>898</v>
          </cell>
          <cell r="E16" t="str">
            <v>キャピタル　　　　　</v>
          </cell>
          <cell r="F16">
            <v>6120</v>
          </cell>
          <cell r="G16">
            <v>9420000000</v>
          </cell>
          <cell r="H16" t="str">
            <v>富士通キャピタル　　</v>
          </cell>
          <cell r="I16">
            <v>31</v>
          </cell>
          <cell r="J16" t="str">
            <v>主事補　　　　　</v>
          </cell>
          <cell r="K16" t="str">
            <v>　</v>
          </cell>
          <cell r="L16">
            <v>1998</v>
          </cell>
          <cell r="M16">
            <v>1</v>
          </cell>
          <cell r="N16">
            <v>1</v>
          </cell>
          <cell r="O16">
            <v>3</v>
          </cell>
          <cell r="P16">
            <v>730441</v>
          </cell>
          <cell r="Q16" t="str">
            <v>安達　敏夫　　　　　</v>
          </cell>
          <cell r="R16" t="str">
            <v>統括部長　　　　　　</v>
          </cell>
          <cell r="S16">
            <v>730441</v>
          </cell>
          <cell r="T16" t="str">
            <v>安達　敏夫　　　　　</v>
          </cell>
          <cell r="U16" t="str">
            <v>統括部長　　　　　　</v>
          </cell>
          <cell r="V16">
            <v>30</v>
          </cell>
          <cell r="W16" t="str">
            <v xml:space="preserve">９月末越え資金確保（金融機関との交渉・調整）グループ会社の富士通向け債権流動化による資金確保（銀行借入以外の代替案として）関係会社借入金の圧縮・預け金の推進指導                                                                                                                                                                               </v>
          </cell>
          <cell r="X16" t="str">
            <v>4</v>
          </cell>
          <cell r="Y16" t="str">
            <v xml:space="preserve">上記の通り評価します。                                                                                                                                                                                                                                                    </v>
          </cell>
          <cell r="Z16" t="str">
            <v>4</v>
          </cell>
          <cell r="AA16">
            <v>20</v>
          </cell>
          <cell r="AB16" t="str">
            <v xml:space="preserve">関係会社の普通預金管理（グループにおける流動性預金ゼロを目指す）銀行提供のシステム導入                                                                                                                                                                                                                    </v>
          </cell>
          <cell r="AC16" t="str">
            <v>5</v>
          </cell>
          <cell r="AD16" t="str">
            <v xml:space="preserve">上記の通り評価します。下期導入をお願いします。                                                                                                                                                                                                                                        </v>
          </cell>
          <cell r="AE16" t="str">
            <v>4</v>
          </cell>
          <cell r="AF16">
            <v>20</v>
          </cell>
          <cell r="AG16" t="str">
            <v xml:space="preserve">富士通の決算月末締めに対応し、システム対応を図る。DAILYによる当社の損益状況を把握、上司への報告を可能にする。                                                                                                                                                                                                      </v>
          </cell>
          <cell r="AH16" t="str">
            <v>4</v>
          </cell>
          <cell r="AI16" t="str">
            <v xml:space="preserve">上記の通り評価します。下期も継続推進して下さい。                                                                                                                                                                                                                                       </v>
          </cell>
          <cell r="AJ16" t="str">
            <v>4</v>
          </cell>
          <cell r="AK16">
            <v>15</v>
          </cell>
          <cell r="AL16" t="str">
            <v xml:space="preserve">ＣＰ・社債発行し、資金調達の多様化を図る。直接金融の導入によって、より低利な資金調達を実施する。                                                                                                                                                                                                               </v>
          </cell>
          <cell r="AM16" t="str">
            <v>4</v>
          </cell>
          <cell r="AN16" t="str">
            <v xml:space="preserve">上記の通り。                                                                                                                                                                                                                                                         </v>
          </cell>
          <cell r="AO16" t="str">
            <v>3</v>
          </cell>
          <cell r="AP16">
            <v>15</v>
          </cell>
          <cell r="AQ16" t="str">
            <v xml:space="preserve">グループ会社のネットワーク構築。データを共有化し、事務効率の向上を図る。インターネットWEBを利用し、導入コストを極力抑えながら構築。                                                                                                                                                                                            </v>
          </cell>
          <cell r="AR16" t="str">
            <v>5</v>
          </cell>
          <cell r="AS16" t="str">
            <v xml:space="preserve">上記の通り。下期に期待。                                                                                                                                                                                                                                                   </v>
          </cell>
          <cell r="AT16" t="str">
            <v>3</v>
          </cell>
          <cell r="BT16" t="str">
            <v xml:space="preserve">左記の通り。                                                                                                                                                                                                                                                         </v>
          </cell>
          <cell r="BU16" t="str">
            <v>3</v>
          </cell>
          <cell r="BV16" t="str">
            <v xml:space="preserve">                                                                                                                                                                                                                                                               </v>
          </cell>
          <cell r="BX16" t="str">
            <v xml:space="preserve">                                                                                                                                                                                                                                                               </v>
          </cell>
          <cell r="BZ16" t="str">
            <v xml:space="preserve">                                                                                                                                                                                                                                                               </v>
          </cell>
          <cell r="CB16" t="str">
            <v>金利リスク管理能力の向上</v>
          </cell>
          <cell r="CC16" t="str">
            <v>3</v>
          </cell>
          <cell r="CD16" t="str">
            <v>資金調達方法（銀行借入以外）の研究</v>
          </cell>
          <cell r="CE16" t="str">
            <v>3</v>
          </cell>
          <cell r="CH16" t="str">
            <v>3</v>
          </cell>
          <cell r="CJ16" t="str">
            <v>3</v>
          </cell>
          <cell r="CK16" t="str">
            <v xml:space="preserve">左記の通り安定的な資金確保等に積極的に取り組んだ事を評価します。下期は、業務の改善を推進して下さい。                                                                                                                                                                                                             </v>
          </cell>
          <cell r="CL16" t="str">
            <v>Ａ　</v>
          </cell>
          <cell r="CN16" t="str">
            <v>　　</v>
          </cell>
          <cell r="CO16" t="str">
            <v>Ａ　</v>
          </cell>
          <cell r="CP16" t="str">
            <v>B</v>
          </cell>
          <cell r="CQ16">
            <v>2</v>
          </cell>
          <cell r="CR16">
            <v>12</v>
          </cell>
          <cell r="CS16">
            <v>1220</v>
          </cell>
        </row>
        <row r="17">
          <cell r="A17">
            <v>850105</v>
          </cell>
          <cell r="B17" t="str">
            <v>斎藤　周作　　　　　</v>
          </cell>
          <cell r="C17">
            <v>12</v>
          </cell>
          <cell r="D17">
            <v>10</v>
          </cell>
          <cell r="E17" t="str">
            <v>本社機構　　　　　　</v>
          </cell>
          <cell r="F17">
            <v>1330</v>
          </cell>
          <cell r="G17">
            <v>170500000</v>
          </cell>
          <cell r="H17" t="str">
            <v>財務部　　　　　　　</v>
          </cell>
          <cell r="I17">
            <v>31</v>
          </cell>
          <cell r="J17" t="str">
            <v>主事補　　　　　</v>
          </cell>
          <cell r="K17" t="str">
            <v>有</v>
          </cell>
          <cell r="L17">
            <v>1998</v>
          </cell>
          <cell r="M17">
            <v>1</v>
          </cell>
          <cell r="N17">
            <v>1</v>
          </cell>
          <cell r="O17">
            <v>3</v>
          </cell>
          <cell r="P17">
            <v>721423</v>
          </cell>
          <cell r="Q17" t="str">
            <v>家本　健一　　　　　</v>
          </cell>
          <cell r="R17" t="str">
            <v>担当課長　　　　　　</v>
          </cell>
          <cell r="S17">
            <v>730441</v>
          </cell>
          <cell r="T17" t="str">
            <v>安達　敏夫　　　　　</v>
          </cell>
          <cell r="U17" t="str">
            <v>統括部長　　　　　　</v>
          </cell>
          <cell r="V17">
            <v>40</v>
          </cell>
          <cell r="W17" t="str">
            <v xml:space="preserve">営業収入予測の精度向上(1)各月ごと及び期平均で誤差率２％以内を目指す。(2)本社の担当及び支社の誤差率２％以内を達成出来る月の確率を高くする。　　　　　　　　１０日予測→５割以上、２０日予測→６割７分以上                                                                                                                                            </v>
          </cell>
          <cell r="X17" t="str">
            <v>5</v>
          </cell>
          <cell r="Y17" t="str">
            <v xml:space="preserve">本社は、一般の更なる強化をはかり、支店についても、もう一歩踏み込んで、指導し強化をはかつてください。                                                                                                                                                                                                             </v>
          </cell>
          <cell r="Z17" t="str">
            <v>5</v>
          </cell>
          <cell r="AA17">
            <v>30</v>
          </cell>
          <cell r="AB17" t="str">
            <v xml:space="preserve">回収遅延の削減(1)ＪＥＣＣ／リースの調査の強化(2)ＪＥＣＣ／リースの遡求売上による入金遅れの原因分析及び撲滅(3)ＮＴＴ長期３ケ月以上の削減                                                                                                                                                                                       </v>
          </cell>
          <cell r="AC17" t="str">
            <v>4</v>
          </cell>
          <cell r="AD17" t="str">
            <v xml:space="preserve">富士通リースについて、根本から見直し来期中に改善を図ってください。                                                                                                                                                                                                                              </v>
          </cell>
          <cell r="AE17" t="str">
            <v>3</v>
          </cell>
          <cell r="AF17">
            <v>15</v>
          </cell>
          <cell r="AG17" t="str">
            <v xml:space="preserve">財務部レンタル稼働資産システムの廃止に向けて(1)当部でのレンタル稼働資産システムを廃止し、マーケ）業務部へ移管できるよう準備を進める                                                                                                                                                                                            </v>
          </cell>
          <cell r="AH17" t="str">
            <v>4</v>
          </cell>
          <cell r="AI17" t="str">
            <v xml:space="preserve">取り組みはじめて相当経っています。来期は、方向性を具体的にして下さい。                                                                                                                                                                                                                            </v>
          </cell>
          <cell r="AJ17" t="str">
            <v>3</v>
          </cell>
          <cell r="AK17">
            <v>15</v>
          </cell>
          <cell r="AL17" t="str">
            <v xml:space="preserve">ＮＴＴ本社契約売上の契約情報の付与について(1)「新ＮＴＴ営業情報システム」立ち上げに絡め、本社契約売上の契約情報（統一伝票番号、注文番号）の引当モレをなくすシステムを構築する。                                                                                                                                                                     </v>
          </cell>
          <cell r="AM17" t="str">
            <v>4</v>
          </cell>
          <cell r="AN17" t="str">
            <v xml:space="preserve">再度、財務部要件が入っているか確認をされ、進捗状況を把握してください。                                                                                                                                                                                                                            </v>
          </cell>
          <cell r="AO17" t="str">
            <v>4</v>
          </cell>
          <cell r="BT17" t="str">
            <v xml:space="preserve">早期解決に向けとりくんだ。                                                                                                                                                                                                                                                  </v>
          </cell>
          <cell r="BU17" t="str">
            <v>3</v>
          </cell>
          <cell r="BV17" t="str">
            <v xml:space="preserve">                                                                                                                                                                                                                                                               </v>
          </cell>
          <cell r="BX17" t="str">
            <v xml:space="preserve">                                                                                                                                                                                                                                                               </v>
          </cell>
          <cell r="BZ17" t="str">
            <v xml:space="preserve">                                                                                                                                                                                                                                                               </v>
          </cell>
          <cell r="CH17" t="str">
            <v>4</v>
          </cell>
          <cell r="CI17" t="str">
            <v>3</v>
          </cell>
          <cell r="CK17" t="str">
            <v xml:space="preserve">来期は、精度を落とさないで、営業収入予測の効率を図り、リース検収差異問うに取り組む工夫をしてください。                                                                                                                                                                                                            </v>
          </cell>
          <cell r="CL17" t="str">
            <v>Ｂ　</v>
          </cell>
          <cell r="CM17" t="str">
            <v>営業収入予測の目標を達成した事を評価します。来期も更なる精度向上を期待します。</v>
          </cell>
          <cell r="CN17" t="str">
            <v>Ｂ　</v>
          </cell>
          <cell r="CO17" t="str">
            <v>Ｂ　</v>
          </cell>
          <cell r="CP17" t="str">
            <v>A</v>
          </cell>
          <cell r="CQ17">
            <v>2</v>
          </cell>
          <cell r="CR17">
            <v>12</v>
          </cell>
          <cell r="CS17">
            <v>10</v>
          </cell>
        </row>
        <row r="18">
          <cell r="A18">
            <v>870199</v>
          </cell>
          <cell r="B18" t="str">
            <v>松尾　泰志　　　　　</v>
          </cell>
          <cell r="C18">
            <v>12</v>
          </cell>
          <cell r="D18">
            <v>10</v>
          </cell>
          <cell r="E18" t="str">
            <v>本社機構　　　　　　</v>
          </cell>
          <cell r="F18">
            <v>1330</v>
          </cell>
          <cell r="G18">
            <v>170500000</v>
          </cell>
          <cell r="H18" t="str">
            <v>財務部　　　　　　　</v>
          </cell>
          <cell r="I18">
            <v>31</v>
          </cell>
          <cell r="J18" t="str">
            <v>主事補　　　　　</v>
          </cell>
          <cell r="K18" t="str">
            <v>有</v>
          </cell>
          <cell r="L18">
            <v>1998</v>
          </cell>
          <cell r="M18">
            <v>1</v>
          </cell>
          <cell r="N18">
            <v>1</v>
          </cell>
          <cell r="O18">
            <v>3</v>
          </cell>
          <cell r="P18">
            <v>742651</v>
          </cell>
          <cell r="Q18" t="str">
            <v>高田　敬二　　　　　</v>
          </cell>
          <cell r="R18" t="str">
            <v>担当課長　　　　　　</v>
          </cell>
          <cell r="S18">
            <v>730441</v>
          </cell>
          <cell r="T18" t="str">
            <v>安達　敏夫　　　　　</v>
          </cell>
          <cell r="U18" t="str">
            <v>統括部長　　　　　　</v>
          </cell>
          <cell r="V18">
            <v>20</v>
          </cell>
          <cell r="W18" t="str">
            <v xml:space="preserve">新債権管理システム（ＦＩＲＳＴ）の意義／概要を理解するとともに、財務部門の業務概略を把握する                                                                                                                                                                                                                 </v>
          </cell>
          <cell r="X18" t="str">
            <v>3</v>
          </cell>
          <cell r="Y18" t="str">
            <v xml:space="preserve">引続き業務理解を進めて下さい。                                                                                                                                                                                                                                                </v>
          </cell>
          <cell r="Z18" t="str">
            <v>3</v>
          </cell>
          <cell r="AA18">
            <v>30</v>
          </cell>
          <cell r="AB18" t="str">
            <v xml:space="preserve">新債権管理システム（ＦＩＲＳＴ）の根幹となるバッチプログラムの設計に関する処理概要の要件提示を行う。                                                                                                                                                                                                             </v>
          </cell>
          <cell r="AC18" t="str">
            <v>5</v>
          </cell>
          <cell r="AD18" t="str">
            <v xml:space="preserve">意見の提案までできなかったことは残念です。引続き理解を進めて下さい。                                                                                                                                                                                                                             </v>
          </cell>
          <cell r="AE18" t="str">
            <v>3</v>
          </cell>
          <cell r="AF18">
            <v>40</v>
          </cell>
          <cell r="AG18" t="str">
            <v xml:space="preserve">下期からのＦＩＲＳＴの検証テストスケジュ－ルを作成する。既存の業務も含めたスケジュ－ル作成を行い、効率的に業務が運ぶように、そして予定どおりのサ－ビス開始（１月１８日）となるように配慮する。                                                                                                                                                      </v>
          </cell>
          <cell r="AH18" t="str">
            <v>4</v>
          </cell>
          <cell r="AI18" t="str">
            <v xml:space="preserve">テスト計画立案は評価します。今後はスケジュール管理を十分に行って下さい。                                                                                                                                                                                                                           </v>
          </cell>
          <cell r="AJ18" t="str">
            <v>4</v>
          </cell>
          <cell r="AK18">
            <v>10</v>
          </cell>
          <cell r="AL18" t="str">
            <v xml:space="preserve">システム班のチ－フとして、課員の取りまとめを行う。                                                                                                                                                                                                                                      </v>
          </cell>
          <cell r="AM18" t="str">
            <v>3</v>
          </cell>
          <cell r="AN18" t="str">
            <v xml:space="preserve">積極的な対応を評価します。                                                                                                                                                                                                                                                  </v>
          </cell>
          <cell r="AO18" t="str">
            <v>4</v>
          </cell>
          <cell r="BT18" t="str">
            <v xml:space="preserve">スケジュール遅延を管理し積極的な参画を評価します。                                                                                                                                                                                                                                      </v>
          </cell>
          <cell r="BU18" t="str">
            <v>4</v>
          </cell>
          <cell r="BV18" t="str">
            <v xml:space="preserve">(事業部常富課長)事業部系業務の期間システムを完成させ、月末締め対応が可能となったこと及び工数削減(▲300H/月)が実現できた貢献度は高い。                                                                                                                                                                                        </v>
          </cell>
          <cell r="BW18" t="str">
            <v>5</v>
          </cell>
          <cell r="BX18" t="str">
            <v xml:space="preserve">(事業部常富課長)分散化システムの導入及びシステム高信頼化に向けて、ユーザー部門の責任者として果たした役割は評価する。                                                                                                                                                                                                    </v>
          </cell>
          <cell r="BY18" t="str">
            <v>4</v>
          </cell>
          <cell r="BZ18" t="str">
            <v xml:space="preserve">                                                                                                                                                                                                                                                               </v>
          </cell>
          <cell r="CH18" t="str">
            <v>4</v>
          </cell>
          <cell r="CI18" t="str">
            <v>5</v>
          </cell>
          <cell r="CJ18" t="str">
            <v>4</v>
          </cell>
          <cell r="CK18" t="str">
            <v xml:space="preserve">新しい業務であり業務内容的には知識の吸収段階であると思われますが、部下指導・プロジェクト管理等は行われており評価出来ます。                                                                                                                                                                                                  </v>
          </cell>
          <cell r="CL18" t="str">
            <v>Ｂ　</v>
          </cell>
          <cell r="CM18" t="str">
            <v>債権管理業務の早期習得を行った上で、FIRSTの遅れの無いようプロジェクト管理を進めて下さい。</v>
          </cell>
          <cell r="CN18" t="str">
            <v>Ｂ　</v>
          </cell>
          <cell r="CO18" t="str">
            <v>Ｂ　</v>
          </cell>
          <cell r="CP18" t="str">
            <v>A</v>
          </cell>
          <cell r="CQ18">
            <v>2</v>
          </cell>
          <cell r="CR18">
            <v>12</v>
          </cell>
          <cell r="CS18">
            <v>10</v>
          </cell>
        </row>
        <row r="19">
          <cell r="A19">
            <v>880044</v>
          </cell>
          <cell r="B19" t="str">
            <v>大八木　博茂　　　　</v>
          </cell>
          <cell r="C19">
            <v>12</v>
          </cell>
          <cell r="D19">
            <v>10</v>
          </cell>
          <cell r="E19" t="str">
            <v>本社機構　　　　　　</v>
          </cell>
          <cell r="F19">
            <v>1330</v>
          </cell>
          <cell r="G19">
            <v>170500000</v>
          </cell>
          <cell r="H19" t="str">
            <v>財務部　　　　　　　</v>
          </cell>
          <cell r="I19">
            <v>31</v>
          </cell>
          <cell r="J19" t="str">
            <v>主事補　　　　　</v>
          </cell>
          <cell r="K19" t="str">
            <v>有</v>
          </cell>
          <cell r="L19">
            <v>1998</v>
          </cell>
          <cell r="M19">
            <v>1</v>
          </cell>
          <cell r="N19">
            <v>1</v>
          </cell>
          <cell r="O19">
            <v>3</v>
          </cell>
          <cell r="P19">
            <v>752484</v>
          </cell>
          <cell r="Q19" t="str">
            <v>石川　欽也　　　　　</v>
          </cell>
          <cell r="R19" t="str">
            <v>担当課長　　　　　　</v>
          </cell>
          <cell r="S19">
            <v>730441</v>
          </cell>
          <cell r="T19" t="str">
            <v>安達　敏夫　　　　　</v>
          </cell>
          <cell r="U19" t="str">
            <v>統括部長　　　　　　</v>
          </cell>
          <cell r="V19">
            <v>40</v>
          </cell>
          <cell r="W19" t="str">
            <v xml:space="preserve">回収遅延管理強化。(1)回収遅延額の削減月平均360百万円(年間平均340百万円前年度比10%減)(2)検収遅延額の削減月平均120百万円(+FSAS50百万円前年度比10%減)(3)6か月以上の回収遅延期末月0件                                                                                                                                                    </v>
          </cell>
          <cell r="X19" t="str">
            <v>4</v>
          </cell>
          <cell r="Y19" t="str">
            <v xml:space="preserve">定例会・ﾋｱﾘﾝｸﾞを積極的に実施し回収遅延目標(特に長期大幅減)を概ね達成したことを評価します。FSAS問題に上期は時間を取られましたが下期前半に解消願います。下期は、年間目標(遅延340・率0.34%・長期0件)が達成できるよう未然防止対策・定例会・ﾋｱﾘﾝｸﾞを推進して下さい。                                                                                                                 </v>
          </cell>
          <cell r="Z19" t="str">
            <v>4</v>
          </cell>
          <cell r="AA19">
            <v>30</v>
          </cell>
          <cell r="AB19" t="str">
            <v xml:space="preserve">事務処理効率化(1)ディーラーＥＤＩプロジェクトへの参画　（2)新債権管理システム(ＦＩＲＳＴ）への参画                                                                                                                                                                                                           </v>
          </cell>
          <cell r="AC19" t="str">
            <v>4</v>
          </cell>
          <cell r="AD19" t="str">
            <v xml:space="preserve">請求/回収分化会に積極的参加し情報提供ﾌｫｰﾏｯﾄが完成した事を大いに評価。下期は、富士通財務のＥＤＩ方針をﾃﾞｨｰﾗに個別説明し、計画が遅延しないよう対応願います。                                                                                                                                                                            </v>
          </cell>
          <cell r="AE19" t="str">
            <v>4</v>
          </cell>
          <cell r="AF19">
            <v>20</v>
          </cell>
          <cell r="AG19" t="str">
            <v xml:space="preserve">営業収入予測精度向上：誤差２０％以内　(1)10日予測的中50%以上(2)20日予測67%以上                                                                                                                                                                                                                </v>
          </cell>
          <cell r="AH19" t="str">
            <v>4</v>
          </cell>
          <cell r="AI19" t="str">
            <v xml:space="preserve">上記の通り目標を達成した事を評価します。下期も引続き事前入金確認を実施し、更なる精度を向上し目標を達成願います。                                                                                                                                                                                                       </v>
          </cell>
          <cell r="AJ19" t="str">
            <v>4</v>
          </cell>
          <cell r="AK19">
            <v>10</v>
          </cell>
          <cell r="AL19" t="str">
            <v xml:space="preserve">継続的残高管理(1)〇×毎月チェック(2)仮勘定チェック                                                                                                                                                                                                                                   </v>
          </cell>
          <cell r="AM19" t="str">
            <v>3</v>
          </cell>
          <cell r="AN19" t="str">
            <v xml:space="preserve">上記の通り評価します。下期も引続き推進願います。                                                                                                                                                                                                                                       </v>
          </cell>
          <cell r="AO19" t="str">
            <v>3</v>
          </cell>
          <cell r="BT19" t="str">
            <v xml:space="preserve">左記のとおり評価します。                                                                                                                                                                                                                                                   </v>
          </cell>
          <cell r="BU19" t="str">
            <v>3</v>
          </cell>
          <cell r="BV19" t="str">
            <v xml:space="preserve">                                                                                                                                                                                                                                                               </v>
          </cell>
          <cell r="BX19" t="str">
            <v xml:space="preserve">                                                                                                                                                                                                                                                               </v>
          </cell>
          <cell r="BZ19" t="str">
            <v xml:space="preserve">                                                                                                                                                                                                                                                               </v>
          </cell>
          <cell r="CB19" t="str">
            <v>ディーラーの財務状況が判断できるよう自己啓発に努め、経理・財務の知識を深めたい。</v>
          </cell>
          <cell r="CC19" t="str">
            <v>3</v>
          </cell>
          <cell r="CH19" t="str">
            <v>4</v>
          </cell>
          <cell r="CI19" t="str">
            <v>3</v>
          </cell>
          <cell r="CJ19" t="str">
            <v>4</v>
          </cell>
          <cell r="CK19" t="str">
            <v xml:space="preserve">回収遅延は概ね目標を達成(特に遅延率・長期減)・営業収入予測は目標達成。下期も営業ﾋｱﾘﾝｸﾞ・定例会を行い遅延年間目標(340百万円・0.34%・長期0件)をｸﾘｱできるよう努めて下さい。ﾃﾞｨｰﾗEDIは、関連部門と連携し請求情報提供ﾌｫｰﾏｯﾄを完成した事を評価。下期はﾃﾞｨｰﾗに個別説明を実施し計画が遅れないよう対応願います。                                                                                       </v>
          </cell>
          <cell r="CL19" t="str">
            <v>Ｂ　</v>
          </cell>
          <cell r="CM19" t="str">
            <v>回収遅延削減・ディーラEDI等に積極的に取り組んだ事を評価します。来期も部下とのｺﾐｭﾆｹｰｼｮﾝよく一緒に業務改善・遅延削減に取り組み、債権管理の強化を期待します。</v>
          </cell>
          <cell r="CN19" t="str">
            <v>Ｂ　</v>
          </cell>
          <cell r="CO19" t="str">
            <v>Ｂ　</v>
          </cell>
          <cell r="CP19" t="str">
            <v>A</v>
          </cell>
          <cell r="CQ19">
            <v>2</v>
          </cell>
          <cell r="CR19">
            <v>12</v>
          </cell>
          <cell r="CS19">
            <v>10</v>
          </cell>
        </row>
        <row r="20">
          <cell r="A20">
            <v>900229</v>
          </cell>
          <cell r="B20" t="str">
            <v>平澤　岳仁　　　　　</v>
          </cell>
          <cell r="C20">
            <v>12</v>
          </cell>
          <cell r="D20">
            <v>10</v>
          </cell>
          <cell r="E20" t="str">
            <v>本社機構　　　　　　</v>
          </cell>
          <cell r="F20">
            <v>10</v>
          </cell>
          <cell r="G20">
            <v>180500020</v>
          </cell>
          <cell r="H20" t="str">
            <v>経理）会計　　　　　</v>
          </cell>
          <cell r="I20">
            <v>31</v>
          </cell>
          <cell r="J20" t="str">
            <v>主事補　　　　　</v>
          </cell>
          <cell r="K20" t="str">
            <v>有</v>
          </cell>
          <cell r="L20">
            <v>1998</v>
          </cell>
          <cell r="M20">
            <v>1</v>
          </cell>
          <cell r="N20">
            <v>1</v>
          </cell>
          <cell r="O20">
            <v>3</v>
          </cell>
          <cell r="P20">
            <v>780030</v>
          </cell>
          <cell r="Q20" t="str">
            <v>小林　稔　　　　　　</v>
          </cell>
          <cell r="R20" t="str">
            <v>課長　　　　　　　　</v>
          </cell>
          <cell r="S20">
            <v>760011</v>
          </cell>
          <cell r="T20" t="str">
            <v>加藤　和彦　　　　　</v>
          </cell>
          <cell r="U20" t="str">
            <v>統括部長　　　　　　</v>
          </cell>
          <cell r="V20">
            <v>70</v>
          </cell>
          <cell r="W20" t="str">
            <v xml:space="preserve">SEA-ME-WE3ﾌﾟﾛｼﾞｪｸﾄの現地での作業が開始される。これに伴い、現地で課税問題が発生する韓国、中国、豪州について申告方法の概要は確認済であるので、作成資料の内容等の実務的な側面を詰めて行くと同時に登記等、事前に必要な作業を完了させる。現地の税制を遵守し、ペナライズされないことを前提として作業を進める。                                            </v>
          </cell>
          <cell r="X20" t="str">
            <v>4</v>
          </cell>
          <cell r="Y20" t="str">
            <v xml:space="preserve">韓国では現地会計士に当社の考え方を理解させた上で韓国の税法上の問題を解決してくれた。今度は中国での登記を完了させるべく頑張って下さい。残された時間は僅かです。                                                                                                                                                                                </v>
          </cell>
          <cell r="Z20" t="str">
            <v>4</v>
          </cell>
          <cell r="AA20">
            <v>20</v>
          </cell>
          <cell r="AB20" t="str">
            <v xml:space="preserve">FOGﾌﾟﾛｼﾞｪｸﾄは既に申告事務が進行中であるが会計士の意向により申告納期限が延長されており実際の申告は上期前半となる。期限までに申告を行なうことはもとより現地会計士の監査への対応が必要となる。(追加資料の請求等)現在出せる限りの資料は提出しているが現地での税務調査が開始されればその対応も必要となるであろう。                                       </v>
          </cell>
          <cell r="AC20" t="str">
            <v>4</v>
          </cell>
          <cell r="AD20" t="str">
            <v xml:space="preserve">下請業者の問題も着実にフォロー願います。                                                                                                                                                                                                                                           </v>
          </cell>
          <cell r="AE20" t="str">
            <v>3</v>
          </cell>
          <cell r="AF20">
            <v>10</v>
          </cell>
          <cell r="AG20" t="str">
            <v xml:space="preserve">世界各国において付加価値税の創設が相次ぎ課税を受けるケースが多発している。また、デバイスの預託品取引のように取引方法の変化から問題が生じるケースも見られる。各々の問題を整理し外国付加価値税への対処方法を制度化する。                                                                                                                              </v>
          </cell>
          <cell r="AH20" t="str">
            <v>3</v>
          </cell>
          <cell r="AI20" t="str">
            <v xml:space="preserve">懸案となっていたシンガポールについて方向性が明確となったことは評価できる。今後は実行面で実態うぃ即した方法を検討して下さい。                                                                                                                                                                                                 </v>
          </cell>
          <cell r="AJ20" t="str">
            <v>3</v>
          </cell>
          <cell r="BT20" t="str">
            <v xml:space="preserve">今後も作成資料の見直しを行って下さい。                                                                                                                                                                                                                                            </v>
          </cell>
          <cell r="BU20" t="str">
            <v>3</v>
          </cell>
          <cell r="BV20" t="str">
            <v xml:space="preserve">                                                                                                                                                                                                                                                               </v>
          </cell>
          <cell r="BX20" t="str">
            <v xml:space="preserve">                                                                                                                                                                                                                                                               </v>
          </cell>
          <cell r="BZ20" t="str">
            <v xml:space="preserve">                                                                                                                                                                                                                                                               </v>
          </cell>
          <cell r="CB20" t="str">
            <v>英語は業務上必要であるので個人的にもその習得に努める。</v>
          </cell>
          <cell r="CC20" t="str">
            <v>4</v>
          </cell>
          <cell r="CH20" t="str">
            <v>3</v>
          </cell>
          <cell r="CI20" t="str">
            <v>3</v>
          </cell>
          <cell r="CK20" t="str">
            <v xml:space="preserve">韓国でのPE問題の目処がたったことは評価できます。今後はFOGを含め今までの貴重な経験をﾏﾆｭｱﾙ化して下さい。                                                                                                                                                                                                       </v>
          </cell>
          <cell r="CL20" t="str">
            <v>Ｂ　</v>
          </cell>
          <cell r="CM20" t="str">
            <v>PE課税問題は毎年発生する問題で一つ一つ地道に積み上げていく必要があります是非事前と事後の対応マニュアルを作成して下さい。</v>
          </cell>
          <cell r="CN20" t="str">
            <v>Ｂ　</v>
          </cell>
          <cell r="CO20" t="str">
            <v>Ｂ　</v>
          </cell>
          <cell r="CP20" t="str">
            <v>A</v>
          </cell>
          <cell r="CQ20">
            <v>2</v>
          </cell>
          <cell r="CR20">
            <v>12</v>
          </cell>
          <cell r="CS20">
            <v>10</v>
          </cell>
        </row>
        <row r="21">
          <cell r="A21">
            <v>890265</v>
          </cell>
          <cell r="B21" t="str">
            <v>諸橋　達也　　　　　</v>
          </cell>
          <cell r="C21">
            <v>12</v>
          </cell>
          <cell r="D21">
            <v>10</v>
          </cell>
          <cell r="E21" t="str">
            <v>本社機構　　　　　　</v>
          </cell>
          <cell r="F21">
            <v>164</v>
          </cell>
          <cell r="G21">
            <v>180500040</v>
          </cell>
          <cell r="H21" t="str">
            <v>経理）主計　　　　　</v>
          </cell>
          <cell r="I21">
            <v>31</v>
          </cell>
          <cell r="J21" t="str">
            <v>主事補　　　　　</v>
          </cell>
          <cell r="K21" t="str">
            <v>有</v>
          </cell>
          <cell r="L21">
            <v>1998</v>
          </cell>
          <cell r="M21">
            <v>1</v>
          </cell>
          <cell r="N21">
            <v>2</v>
          </cell>
          <cell r="O21">
            <v>3</v>
          </cell>
          <cell r="P21">
            <v>830201</v>
          </cell>
          <cell r="Q21" t="str">
            <v>吉田　直樹　　　　　</v>
          </cell>
          <cell r="R21" t="str">
            <v>担当課長　　　　　　</v>
          </cell>
          <cell r="S21">
            <v>760011</v>
          </cell>
          <cell r="T21" t="str">
            <v>加藤　和彦　　　　　</v>
          </cell>
          <cell r="U21" t="str">
            <v>統括部長　　　　　　</v>
          </cell>
          <cell r="V21">
            <v>60</v>
          </cell>
          <cell r="W21" t="str">
            <v xml:space="preserve">会津若松工場の決算月末締め対応(関連部門を含めた問題点洗い出しとその改善)・仕掛品棚卸データの精度アップ(月次から週単位でのチェック促進を全ﾗｲﾝにｱﾅｳﾝｽ)・貯蔵品倉庫についてのシステム立ち上げの促進(新システムへの移行を早めさせる)・関係会社請求(通勤バス)請求額定額化による事務手番短縮                                                              </v>
          </cell>
          <cell r="X21" t="str">
            <v>4</v>
          </cell>
          <cell r="Y21" t="str">
            <v xml:space="preserve">工場ＷＧを組織し、各部門の問題／課題を洗い出し、特に部材倉庫を中心とした棚卸資産データの精度向上をＷＧリーダーとして推進。                                                                                                                                                                                                  </v>
          </cell>
          <cell r="Z21" t="str">
            <v>4</v>
          </cell>
          <cell r="AA21">
            <v>10</v>
          </cell>
          <cell r="AB21" t="str">
            <v xml:space="preserve">経理新システムJust開設準備・関連部門用システム処理状況確認画面のホームページ操作マニュアルの作成。・データエラーの際のメッセージの作成と関連部門でのエラー対応表を作成し、各部門にアナウンスする。                                                                                                                                                  </v>
          </cell>
          <cell r="AC21" t="str">
            <v>3</v>
          </cell>
          <cell r="AD21" t="str">
            <v xml:space="preserve">今後もよろしくサポート願います。                                                                                                                                                                                                                                               </v>
          </cell>
          <cell r="AE21" t="str">
            <v>3</v>
          </cell>
          <cell r="AF21">
            <v>10</v>
          </cell>
          <cell r="AG21" t="str">
            <v xml:space="preserve">経理EUC連携環境とAccess版SUMMIT-JS定型帳票の展開・定型帳票出力システムのテストと改善(入力画面の変更、操作ﾎﾞﾀﾝのﾚｲｱｳﾄ変更等)・EUC連携運用マニュアルの作成。(連携方法、Accessでのｱﾌﾟﾘｹｰｼｮﾝの作成方法等)・各事業所への展開(インストール手順、動作確認テスト方法の設定)                                                                                 </v>
          </cell>
          <cell r="AH21" t="str">
            <v>3</v>
          </cell>
          <cell r="AI21" t="str">
            <v xml:space="preserve">ユーザの立場からより有効な創意工夫を今度、検討願います。                                                                                                                                                                                                                                   </v>
          </cell>
          <cell r="AJ21" t="str">
            <v>3</v>
          </cell>
          <cell r="AK21">
            <v>20</v>
          </cell>
          <cell r="AL21" t="str">
            <v xml:space="preserve">会津工場製造ラインの閉鎖にともなう経理対応、工場へのアナウンス。・棚卸資産処理確認(スクラップ処理、仕掛品整理の取り決め)・閉鎖後の原動費等の割り振り費用の再設定。・閉鎖後の後処理費用の事務処理取り決め(発注製番・負担元の確認他)                                                                                                                  </v>
          </cell>
          <cell r="AM21" t="str">
            <v>4</v>
          </cell>
          <cell r="AN21" t="str">
            <v xml:space="preserve">ＰＪチームの一員として資産処理方法等、的確に指導し、製造ラインの６月度閉鎖に貢献。ランニングコストも工夫をこらし、費用を適正に把握し、特損処理を実施。                                                                                                                                                                                    </v>
          </cell>
          <cell r="AO21" t="str">
            <v>4</v>
          </cell>
          <cell r="BT21" t="str">
            <v xml:space="preserve">                                                                                                                                                                                                                                                               </v>
          </cell>
          <cell r="BV21" t="str">
            <v xml:space="preserve">                                                                                                                                                                                                                                                               </v>
          </cell>
          <cell r="BX21" t="str">
            <v xml:space="preserve">                                                                                                                                                                                                                                                               </v>
          </cell>
          <cell r="BZ21" t="str">
            <v xml:space="preserve">                                                                                                                                                                                                                                                               </v>
          </cell>
          <cell r="CB21" t="str">
            <v>ｱﾌﾟﾘｹｰｼｮﾝｿﾌﾄMicrosoftAccessの習得</v>
          </cell>
          <cell r="CK21" t="str">
            <v xml:space="preserve">全社をあげたプロジェクト遂行の中で、他部門との協調／協働のための合意形成プロセスの重要性を再認識し、今後の課題として取り組んでいただきたい。                                                                                                                                                                                         </v>
          </cell>
          <cell r="CL21" t="str">
            <v>Ｂ　</v>
          </cell>
          <cell r="CM21" t="str">
            <v>途中からSSGで月末締め展開サポートを実施できた点は大いに助かりました。SSGに途中から参画し展開サポートを地道に実施できた点は評価</v>
          </cell>
          <cell r="CN21" t="str">
            <v>Ｂ　</v>
          </cell>
          <cell r="CO21" t="str">
            <v>Ｂ　</v>
          </cell>
          <cell r="CP21" t="str">
            <v>B</v>
          </cell>
          <cell r="CQ21">
            <v>2</v>
          </cell>
          <cell r="CR21">
            <v>12</v>
          </cell>
          <cell r="CS21">
            <v>10</v>
          </cell>
        </row>
        <row r="22">
          <cell r="A22">
            <v>840121</v>
          </cell>
          <cell r="B22" t="str">
            <v>関　誠治　　　　　　</v>
          </cell>
          <cell r="C22">
            <v>12</v>
          </cell>
          <cell r="D22">
            <v>10</v>
          </cell>
          <cell r="E22" t="str">
            <v>本社機構　　　　　　</v>
          </cell>
          <cell r="F22">
            <v>102</v>
          </cell>
          <cell r="G22">
            <v>200500000</v>
          </cell>
          <cell r="H22" t="str">
            <v>関連事業部　　　　　</v>
          </cell>
          <cell r="I22">
            <v>31</v>
          </cell>
          <cell r="J22" t="str">
            <v>主事補　　　　　</v>
          </cell>
          <cell r="K22" t="str">
            <v>有</v>
          </cell>
          <cell r="L22">
            <v>1998</v>
          </cell>
          <cell r="M22">
            <v>1</v>
          </cell>
          <cell r="N22">
            <v>1</v>
          </cell>
          <cell r="O22">
            <v>3</v>
          </cell>
          <cell r="P22">
            <v>780027</v>
          </cell>
          <cell r="Q22" t="str">
            <v>小坂　悟　　　　　　</v>
          </cell>
          <cell r="R22" t="str">
            <v>課長　　　　　　　　</v>
          </cell>
          <cell r="S22">
            <v>760011</v>
          </cell>
          <cell r="T22" t="str">
            <v>加藤　和彦　　　　　</v>
          </cell>
          <cell r="U22" t="str">
            <v>統括部長　　　　　　</v>
          </cell>
          <cell r="V22">
            <v>25</v>
          </cell>
          <cell r="W22" t="str">
            <v xml:space="preserve">月次グループ決算情報より、業績の悪化が予想される会社に対して早期支援を行う。・上期予測より対象会社の選定及び損益改善依頼(98/8)・損益改善対策のヒヤリング実施及び予算織り込み(98/9)・予算検討会における会社別説明書の作成                                                                                                                            </v>
          </cell>
          <cell r="X22" t="str">
            <v>3</v>
          </cell>
          <cell r="Y22" t="str">
            <v xml:space="preserve">連結損益改善に向け子会社の改善意欲が高まった。                                                                                                                                                                                                                                        </v>
          </cell>
          <cell r="Z22" t="str">
            <v>3</v>
          </cell>
          <cell r="AA22">
            <v>30</v>
          </cell>
          <cell r="AB22" t="str">
            <v xml:space="preserve">関係会社対応1.上場関連(ﾃﾞﾊﾞｲｽ、FJSC,FSAS)・上場支援(常務会/稟議/関係部門調整)・株式売却益の予算/予測への織り込み2.古河海外開発の解散                                                                                                                                                                                </v>
          </cell>
          <cell r="AC22" t="str">
            <v>3</v>
          </cell>
          <cell r="AD22" t="str">
            <v xml:space="preserve">株式上場は各社の努力に加え、黒子役の関連事業部の支援もあって成し遂げられたと思います。                                                                                                                                                                                                                    </v>
          </cell>
          <cell r="AE22" t="str">
            <v>3</v>
          </cell>
          <cell r="AF22">
            <v>25</v>
          </cell>
          <cell r="AG22" t="str">
            <v xml:space="preserve">商号規定・商標規定（ｼﾝﾎﾞﾙﾏｰｸ）を特許業務部と共同立案・配布し、運用を始める。・商号許諾規定の常務会承認予定(98/7)・各本部向けレポート発信(98/7)・商号規定のFJ-CUG及びﾎ-ﾑﾍﾟｰｼﾞへの掲載・国内子会社向けレポート発信(98/8)及び孫会社の把握・規定の英文化並びに海外子会社向けレポート発信(98/9)                                                          </v>
          </cell>
          <cell r="AH22" t="str">
            <v>3</v>
          </cell>
          <cell r="AI22" t="str">
            <v xml:space="preserve">深川副社長への説明を3回行うなど、商号とシンボルマークの規定は重要な案件である。コーポレイト・ブランドの再構築として秋草社長肝入りのプロジェクトが始動しようとしています。                                                                                                                                                                          </v>
          </cell>
          <cell r="AJ22" t="str">
            <v>3</v>
          </cell>
          <cell r="AK22">
            <v>20</v>
          </cell>
          <cell r="AL22" t="str">
            <v xml:space="preserve">ｸﾞﾙｰﾌﾟ決算の日程短縮に伴う、国内子会社の決算業務のスピードアップと決算分析の精度向上・上期予測予算比を重視したFORMATへの変更・新FORMATの納期厳守及び早期ファイリング化の徹底                                                                                                                                                                </v>
          </cell>
          <cell r="AM22" t="str">
            <v>3</v>
          </cell>
          <cell r="AN22" t="str">
            <v xml:space="preserve">小さな改善の積み重ねでもって、決算日程短縮やデータべース化(フォーマット統一)ができます。改善努力を評価したい。                                                                                                                                                                                                       </v>
          </cell>
          <cell r="AO22" t="str">
            <v>3</v>
          </cell>
          <cell r="BT22" t="str">
            <v xml:space="preserve">                                                                                                                                                                                                                                                               </v>
          </cell>
          <cell r="BV22" t="str">
            <v xml:space="preserve">                                                                                                                                                                                                                                                               </v>
          </cell>
          <cell r="BX22" t="str">
            <v xml:space="preserve">                                                                                                                                                                                                                                                               </v>
          </cell>
          <cell r="BZ22" t="str">
            <v xml:space="preserve">                                                                                                                                                                                                                                                               </v>
          </cell>
          <cell r="CB22" t="str">
            <v>上場関連事務手続きの習得</v>
          </cell>
          <cell r="CC22" t="str">
            <v>3</v>
          </cell>
          <cell r="CH22" t="str">
            <v>3</v>
          </cell>
          <cell r="CI22" t="str">
            <v>3</v>
          </cell>
          <cell r="CJ22" t="str">
            <v>3</v>
          </cell>
          <cell r="CK22" t="str">
            <v xml:space="preserve">関連事業部へ配転となって2年、部員2名という陣容の中で国内子会社をどこまでサポートすれば良いのかというジレンマがあると思いますが、今までの枠組みを越えたものを出してもらいたい。                                                                                                                                                                       </v>
          </cell>
          <cell r="CL22" t="str">
            <v>Ｂ　</v>
          </cell>
          <cell r="CM22" t="str">
            <v>商号商標問題に対しての基準作りは評価</v>
          </cell>
          <cell r="CN22" t="str">
            <v>Ｂ　</v>
          </cell>
          <cell r="CO22" t="str">
            <v>Ｂ　</v>
          </cell>
          <cell r="CP22" t="str">
            <v>B</v>
          </cell>
          <cell r="CQ22">
            <v>2</v>
          </cell>
          <cell r="CR22">
            <v>12</v>
          </cell>
          <cell r="CS22">
            <v>10</v>
          </cell>
        </row>
        <row r="23">
          <cell r="A23">
            <v>880213</v>
          </cell>
          <cell r="B23" t="str">
            <v>福本　健太郎　　　　</v>
          </cell>
          <cell r="C23">
            <v>12</v>
          </cell>
          <cell r="D23">
            <v>898</v>
          </cell>
          <cell r="E23" t="str">
            <v>キャピタル　　　　　</v>
          </cell>
          <cell r="F23">
            <v>6120</v>
          </cell>
          <cell r="G23">
            <v>9420000000</v>
          </cell>
          <cell r="H23" t="str">
            <v>富士通キャピタル　　</v>
          </cell>
          <cell r="I23">
            <v>31</v>
          </cell>
          <cell r="J23" t="str">
            <v>主事補　　　　　</v>
          </cell>
          <cell r="K23" t="str">
            <v>有</v>
          </cell>
          <cell r="L23">
            <v>1998</v>
          </cell>
          <cell r="M23">
            <v>1</v>
          </cell>
          <cell r="N23">
            <v>1</v>
          </cell>
          <cell r="O23">
            <v>3</v>
          </cell>
          <cell r="P23">
            <v>730441</v>
          </cell>
          <cell r="Q23" t="str">
            <v>安達　敏夫　　　　　</v>
          </cell>
          <cell r="R23" t="str">
            <v>統括部長　　　　　　</v>
          </cell>
          <cell r="S23">
            <v>730441</v>
          </cell>
          <cell r="T23" t="str">
            <v>安達　敏夫　　　　　</v>
          </cell>
          <cell r="U23" t="str">
            <v>統括部長　　　　　　</v>
          </cell>
          <cell r="V23">
            <v>30</v>
          </cell>
          <cell r="W23" t="str">
            <v xml:space="preserve">出資法改正に伴う資本市場からの資金調達の検討｡                                                                                                                                                                                                                                        </v>
          </cell>
          <cell r="X23" t="str">
            <v>5</v>
          </cell>
          <cell r="Y23" t="str">
            <v xml:space="preserve">上記の通り。                                                                                                                                                                                                                                                         </v>
          </cell>
          <cell r="Z23" t="str">
            <v>3</v>
          </cell>
          <cell r="AA23">
            <v>25</v>
          </cell>
          <cell r="AB23" t="str">
            <v xml:space="preserve">債権流動化対象会社・規模拡大による期末必要資金確保｡                                                                                                                                                                                                                                     </v>
          </cell>
          <cell r="AC23" t="str">
            <v>4</v>
          </cell>
          <cell r="AD23" t="str">
            <v xml:space="preserve">上記の通り評価します。下期も継続推進を。                                                                                                                                                                                                                                           </v>
          </cell>
          <cell r="AE23" t="str">
            <v>4</v>
          </cell>
          <cell r="AF23">
            <v>20</v>
          </cell>
          <cell r="AG23" t="str">
            <v xml:space="preserve">短期借入金ベース部分積増。コミットメントライン導入検討。                                                                                                                                                                                                                                   </v>
          </cell>
          <cell r="AH23" t="str">
            <v>4</v>
          </cell>
          <cell r="AI23" t="str">
            <v xml:space="preserve">上記の通り。                                                                                                                                                                                                                                                         </v>
          </cell>
          <cell r="AJ23" t="str">
            <v>3</v>
          </cell>
          <cell r="AK23">
            <v>10</v>
          </cell>
          <cell r="AL23" t="str">
            <v xml:space="preserve">借入残高上位製造会社の固定長期適合率向上検討｡                                                                                                                                                                                                                                        </v>
          </cell>
          <cell r="AM23" t="str">
            <v>3</v>
          </cell>
          <cell r="AN23" t="str">
            <v xml:space="preserve">上記の通り。下期も継続推進を。                                                                                                                                                                                                                                                </v>
          </cell>
          <cell r="AO23" t="str">
            <v>3</v>
          </cell>
          <cell r="AP23">
            <v>10</v>
          </cell>
          <cell r="AQ23" t="str">
            <v xml:space="preserve">債権保全のためのｸﾞﾙｰﾌﾟ会社･取引先間ﾌｧｸﾀﾘﾝｸﾞ、ﾈｯﾃｨﾝｸﾞの検討｡                                                                                                                                                                                                                      </v>
          </cell>
          <cell r="AR23" t="str">
            <v>3</v>
          </cell>
          <cell r="AS23" t="str">
            <v xml:space="preserve">上記の通り。                                                                                                                                                                                                                                                         </v>
          </cell>
          <cell r="AT23" t="str">
            <v>2</v>
          </cell>
          <cell r="AU23">
            <v>5</v>
          </cell>
          <cell r="AV23" t="str">
            <v xml:space="preserve">ﾌｧｸﾀﾘﾝｸﾞ取引対象会社拡大に伴い、対象会社を起点としたｸﾞﾙｰﾌﾟ会社間のﾏﾙﾁ･ﾈｯﾃｨﾝｸﾞを検討する。                                                                                                                                                                                                      </v>
          </cell>
          <cell r="AW23" t="str">
            <v>3</v>
          </cell>
          <cell r="AX23" t="str">
            <v xml:space="preserve">上記の通り。                                                                                                                                                                                                                                                         </v>
          </cell>
          <cell r="AY23" t="str">
            <v>3</v>
          </cell>
          <cell r="BT23" t="str">
            <v xml:space="preserve">左記の通り。                                                                                                                                                                                                                                                         </v>
          </cell>
          <cell r="BU23" t="str">
            <v>4</v>
          </cell>
          <cell r="BV23" t="str">
            <v xml:space="preserve">                                                                                                                                                                                                                                                               </v>
          </cell>
          <cell r="BX23" t="str">
            <v xml:space="preserve">                                                                                                                                                                                                                                                               </v>
          </cell>
          <cell r="BZ23" t="str">
            <v xml:space="preserve">                                                                                                                                                                                                                                                               </v>
          </cell>
          <cell r="CB23" t="str">
            <v>改正出資法等、当社資金調達関係法令の知識習得。</v>
          </cell>
          <cell r="CC23" t="str">
            <v>3</v>
          </cell>
          <cell r="CD23" t="str">
            <v>関係会社の借入内容の適非判断のためのＡＬＭ知識習得。</v>
          </cell>
          <cell r="CE23" t="str">
            <v>3</v>
          </cell>
          <cell r="CH23" t="str">
            <v>4</v>
          </cell>
          <cell r="CJ23" t="str">
            <v>3</v>
          </cell>
          <cell r="CK23" t="str">
            <v xml:space="preserve">左記の通り評価します。下期は、外部環境の変化に対応できるようレベルアップを期待します。                                                                                                                                                                                                                    </v>
          </cell>
          <cell r="CL23" t="str">
            <v>Ｂ　</v>
          </cell>
          <cell r="CN23" t="str">
            <v>　　</v>
          </cell>
          <cell r="CO23" t="str">
            <v>Ｂ　</v>
          </cell>
          <cell r="CP23" t="str">
            <v>A</v>
          </cell>
          <cell r="CQ23">
            <v>2</v>
          </cell>
          <cell r="CR23">
            <v>12</v>
          </cell>
          <cell r="CS23">
            <v>1220</v>
          </cell>
        </row>
        <row r="24">
          <cell r="A24">
            <v>720008</v>
          </cell>
          <cell r="B24" t="str">
            <v>阿部　勇　　　　　　</v>
          </cell>
          <cell r="C24">
            <v>12</v>
          </cell>
          <cell r="D24">
            <v>874</v>
          </cell>
          <cell r="E24" t="str">
            <v>ＦＩＭＡＴ　　　　　</v>
          </cell>
          <cell r="F24">
            <v>8910</v>
          </cell>
          <cell r="G24">
            <v>9510102000</v>
          </cell>
          <cell r="H24" t="str">
            <v>経営）教育部　　　　</v>
          </cell>
          <cell r="I24">
            <v>41</v>
          </cell>
          <cell r="J24" t="str">
            <v>主事　　　　　　</v>
          </cell>
          <cell r="K24" t="str">
            <v>無</v>
          </cell>
          <cell r="L24">
            <v>1998</v>
          </cell>
          <cell r="M24">
            <v>1</v>
          </cell>
          <cell r="N24">
            <v>1</v>
          </cell>
          <cell r="O24">
            <v>3</v>
          </cell>
          <cell r="P24">
            <v>710354</v>
          </cell>
          <cell r="Q24" t="str">
            <v>本郷　憲雄　　　　　</v>
          </cell>
          <cell r="R24" t="str">
            <v>部長　　　　　　　　</v>
          </cell>
          <cell r="S24">
            <v>631009</v>
          </cell>
          <cell r="T24" t="str">
            <v>小泉　信　　　　　　</v>
          </cell>
          <cell r="U24" t="str">
            <v>（出向中）　　　　　</v>
          </cell>
          <cell r="V24">
            <v>30</v>
          </cell>
          <cell r="W24" t="str">
            <v xml:space="preserve">出版部門の債権管理業務（含む在庫管理）の経理部門への移管                                                                                                                                                                                                                                   </v>
          </cell>
          <cell r="X24" t="str">
            <v>4</v>
          </cell>
          <cell r="Y24" t="str">
            <v xml:space="preserve">積極的に係わることにより、出版の債権管理等でいくつかの課題が浮彫りになった。対策をたて実行したことは評価できる。合理化の為の新システム導入については、スピードの点で遅れ98年度の導入ができなくなったことは残念である。手作業の正確度をあげざるをえないので工夫をお願いしいたい。                                                                                                                      </v>
          </cell>
          <cell r="Z24" t="str">
            <v>4</v>
          </cell>
          <cell r="AA24">
            <v>20</v>
          </cell>
          <cell r="AB24" t="str">
            <v xml:space="preserve">富士通向け研修価格の見直し                                                                                                                                                                                                                                                  </v>
          </cell>
          <cell r="AC24" t="str">
            <v>4</v>
          </cell>
          <cell r="AD24" t="str">
            <v xml:space="preserve">市場競争原理を導入し、研修の単価をクラス単価から個人単価にきりかえた。ただ、原価をベースにしているが、顧客に納得出来る価格の裏づけについて提案がされていない。研修の価格について、同業他社の調査を経理のサイドから行い、積極的に研修部門にフィードバックして欲しい。                                                                                                                             </v>
          </cell>
          <cell r="AE24" t="str">
            <v>3</v>
          </cell>
          <cell r="AF24">
            <v>15</v>
          </cell>
          <cell r="AG24" t="str">
            <v xml:space="preserve">仕入れ先への支払条件の見直し                                                                                                                                                                                                                                                 </v>
          </cell>
          <cell r="AH24" t="str">
            <v>3</v>
          </cell>
          <cell r="AI24" t="str">
            <v xml:space="preserve">仕入れ先の支払について、積極的に活動してくれた。まだ、例外もあるので当社の支払基準適用に今後も努力して欲しい。                                                                                                                                                                                                        </v>
          </cell>
          <cell r="AJ24" t="str">
            <v>3</v>
          </cell>
          <cell r="AK24">
            <v>10</v>
          </cell>
          <cell r="AL24" t="str">
            <v xml:space="preserve">FIMATのインフラについての再構築                                                                                                                                                                                                                                             </v>
          </cell>
          <cell r="AM24" t="str">
            <v>2</v>
          </cell>
          <cell r="AN24" t="str">
            <v xml:space="preserve">おおがかりな教育環境の整備は出来なかった。受講者や講師が研修しやすい環境を提供する為にも、小さいことでも主体的に行動して欲しい。受け身すぎると思います。                                                                                                                                                                                   </v>
          </cell>
          <cell r="AO24" t="str">
            <v>1</v>
          </cell>
          <cell r="AP24">
            <v>25</v>
          </cell>
          <cell r="AQ24" t="str">
            <v xml:space="preserve">①平成９年度決算並びに月次決算業務②平成９年度税務申告業務③平成１０年度下期予算策定                                                                                                                                                                                                                     </v>
          </cell>
          <cell r="AR24" t="str">
            <v>3</v>
          </cell>
          <cell r="AS24" t="str">
            <v xml:space="preserve">目標達成にむけた取り組みが達成できた。今後は数字から分析し、課題と対策について経理としての積極的な係わりをお願いしたい。                                                                                                                                                                                                   </v>
          </cell>
          <cell r="AT24" t="str">
            <v>4</v>
          </cell>
          <cell r="BT24" t="str">
            <v xml:space="preserve">月次決算時に期の損益予測を毎月出すことにより、問題点の共通認識の土台が出来てきている。精度はもちろんであるが、教育機関としてのステージで対策案を各部門と一緒になって提案できるようにして欲しい。                                                                                                                                          </v>
          </cell>
          <cell r="BU24" t="str">
            <v>3</v>
          </cell>
          <cell r="BV24" t="str">
            <v xml:space="preserve">                                                                                                                                                                                                                                                               </v>
          </cell>
          <cell r="BX24" t="str">
            <v xml:space="preserve">                                                                                                                                                                                                                                                               </v>
          </cell>
          <cell r="BZ24" t="str">
            <v xml:space="preserve">                                                                                                                                                                                                                                                               </v>
          </cell>
          <cell r="CB24" t="str">
            <v>そもそも価格はどのようにきまるのか｡価格決定のメカニズムを調査する。</v>
          </cell>
          <cell r="CC24" t="str">
            <v>3</v>
          </cell>
          <cell r="CD24" t="str">
            <v>決算情報の提供を更に早めるための迅速かつ正確な処理能力をつける｡</v>
          </cell>
          <cell r="CE24" t="str">
            <v>3</v>
          </cell>
          <cell r="CH24" t="str">
            <v>4</v>
          </cell>
          <cell r="CI24" t="str">
            <v>2</v>
          </cell>
          <cell r="CJ24" t="str">
            <v>3</v>
          </cell>
          <cell r="CK24" t="str">
            <v xml:space="preserve">今期は新しいやり方で仕事の取り組みをして頂いた。従来に比較し、積極的に取組んでいただいたので、成果も出てきたと感じている。希望としては、もっと各部門にくらいついて指導的な役割を担うように努力と行動をして頂きたい。                                                                                                                                                     </v>
          </cell>
          <cell r="CL24" t="str">
            <v>Ｂ　</v>
          </cell>
          <cell r="CM24" t="str">
            <v>取締役会に同室しているなど、課長以上に富士通や当社の方針に精通している部分もある筈。そういう信頼に応えるよう自分のテリトリーに篭らず、積極的に各部門をリードしてほしい。</v>
          </cell>
          <cell r="CN24" t="str">
            <v>Ｂ　</v>
          </cell>
          <cell r="CO24" t="str">
            <v>Ｂ　</v>
          </cell>
          <cell r="CP24" t="str">
            <v>B</v>
          </cell>
          <cell r="CQ24">
            <v>2</v>
          </cell>
          <cell r="CR24">
            <v>12</v>
          </cell>
          <cell r="CS24">
            <v>1230</v>
          </cell>
        </row>
        <row r="25">
          <cell r="A25">
            <v>870025</v>
          </cell>
          <cell r="B25" t="str">
            <v>今井　昭宏　　　　　</v>
          </cell>
          <cell r="C25">
            <v>12</v>
          </cell>
          <cell r="D25">
            <v>872</v>
          </cell>
          <cell r="E25" t="str">
            <v>ＦＬＣ　　　　　　　</v>
          </cell>
          <cell r="F25">
            <v>9623</v>
          </cell>
          <cell r="G25">
            <v>9310001010</v>
          </cell>
          <cell r="H25" t="str">
            <v>ＦＬＣ・財務）会計　</v>
          </cell>
          <cell r="I25">
            <v>31</v>
          </cell>
          <cell r="J25" t="str">
            <v>主事補　　　　　</v>
          </cell>
          <cell r="K25" t="str">
            <v>有</v>
          </cell>
          <cell r="L25">
            <v>1998</v>
          </cell>
          <cell r="M25">
            <v>1</v>
          </cell>
          <cell r="N25">
            <v>1</v>
          </cell>
          <cell r="O25">
            <v>3</v>
          </cell>
          <cell r="P25">
            <v>820208</v>
          </cell>
          <cell r="Q25" t="str">
            <v>橋本　充　　　　　　</v>
          </cell>
          <cell r="R25" t="str">
            <v>担当課長　　　　　　</v>
          </cell>
          <cell r="S25">
            <v>750060</v>
          </cell>
          <cell r="T25" t="str">
            <v>長南　公治　　　　　</v>
          </cell>
          <cell r="U25" t="str">
            <v>部長　　　　　　　　</v>
          </cell>
          <cell r="V25">
            <v>40</v>
          </cell>
          <cell r="W25" t="str">
            <v xml:space="preserve">部門費管理体制の強化　・予算作成方法の見直しをはかる。　・外注費についてＦＳ本部内の決裁方法（「外注決定申請書」回議等）を確立し管理強　　化をはかる。また、ＢＳオーダー体系の見直しをする。                                                                                                                                                        </v>
          </cell>
          <cell r="X25" t="str">
            <v>3</v>
          </cell>
          <cell r="Y25" t="str">
            <v xml:space="preserve">外注費管理手法の見直しを通じ、経費の効率的使用に関して、本部サポート技術部門の意識改革に着手した事を評価する。                                                                                                                                                                                                        </v>
          </cell>
          <cell r="Z25" t="str">
            <v>3</v>
          </cell>
          <cell r="AA25">
            <v>30</v>
          </cell>
          <cell r="AB25" t="str">
            <v xml:space="preserve">ＦＳ本部グループ連結損益管理の拡充　・グローバル化に対応したセグメント別損益管理をする。　・未実現利益／資本消去等ができる手法を確立する。　・月次決算で貸借対照表連結の仕組み作りを行う。                                                                                                                                                          </v>
          </cell>
          <cell r="AC25" t="str">
            <v>4</v>
          </cell>
          <cell r="AD25" t="str">
            <v xml:space="preserve">月次連結決算の数値集約にとどまっており、問題点の分析には至っていない。                                                                                                                                                                                                                            </v>
          </cell>
          <cell r="AE25" t="str">
            <v>3</v>
          </cell>
          <cell r="AF25">
            <v>30</v>
          </cell>
          <cell r="AG25" t="str">
            <v xml:space="preserve">月末日締切りへのスムースな移行の推進　・１０月度から月末日締切りを行うにあたって、スムースに移行できるような下地作り　　をする。                                                                                                                                                                                               </v>
          </cell>
          <cell r="AH25" t="str">
            <v>3</v>
          </cell>
          <cell r="AI25" t="str">
            <v xml:space="preserve">月末締めへのスムーズな移行を図るべく、自ら進んで本部内各部門間の意識合わせを行った。                                                                                                                                                                                                                     </v>
          </cell>
          <cell r="AJ25" t="str">
            <v>3</v>
          </cell>
          <cell r="BT25" t="str">
            <v xml:space="preserve">                                                                                                                                                                                                                                                               </v>
          </cell>
          <cell r="BV25" t="str">
            <v xml:space="preserve">                                                                                                                                                                                                                                                               </v>
          </cell>
          <cell r="BX25" t="str">
            <v xml:space="preserve">                                                                                                                                                                                                                                                               </v>
          </cell>
          <cell r="BZ25" t="str">
            <v xml:space="preserve">                                                                                                                                                                                                                                                               </v>
          </cell>
          <cell r="CD25" t="str">
            <v>ビジネスのグローバル化に対応するため、語学力の向上をはかる</v>
          </cell>
          <cell r="CK25" t="str">
            <v xml:space="preserve">各目標に着手した事には、一応の評価をする。今後FS部門で培ったノウハウを活用し、FLCでの活躍を期待する。                                                                                                                                                                                                          </v>
          </cell>
          <cell r="CL25" t="str">
            <v>Ｂ　</v>
          </cell>
          <cell r="CM25" t="str">
            <v>転勤先での今後の活躍を期待する｡</v>
          </cell>
          <cell r="CN25" t="str">
            <v>Ｂ　</v>
          </cell>
          <cell r="CO25" t="str">
            <v>Ｂ　</v>
          </cell>
          <cell r="CP25" t="str">
            <v>B</v>
          </cell>
          <cell r="CQ25">
            <v>2</v>
          </cell>
          <cell r="CR25">
            <v>12</v>
          </cell>
          <cell r="CS25">
            <v>1330</v>
          </cell>
        </row>
        <row r="26">
          <cell r="A26">
            <v>870025</v>
          </cell>
          <cell r="B26" t="str">
            <v>今井　昭宏　　　　　</v>
          </cell>
          <cell r="C26">
            <v>12</v>
          </cell>
          <cell r="D26">
            <v>872</v>
          </cell>
          <cell r="E26" t="str">
            <v>ＦＬＣ　　　　　　　</v>
          </cell>
          <cell r="F26">
            <v>9623</v>
          </cell>
          <cell r="G26">
            <v>9310001010</v>
          </cell>
          <cell r="H26" t="str">
            <v>ＦＬＣ・財務）会計　</v>
          </cell>
          <cell r="I26">
            <v>31</v>
          </cell>
          <cell r="J26" t="str">
            <v>主事補　　　　　</v>
          </cell>
          <cell r="K26" t="str">
            <v>有</v>
          </cell>
          <cell r="L26">
            <v>1998</v>
          </cell>
          <cell r="M26">
            <v>1</v>
          </cell>
          <cell r="N26">
            <v>2</v>
          </cell>
          <cell r="O26">
            <v>3</v>
          </cell>
          <cell r="P26">
            <v>830089</v>
          </cell>
          <cell r="Q26" t="str">
            <v>鈴木　敏夫　　　　　</v>
          </cell>
          <cell r="R26" t="str">
            <v>課長　　　　　　　　</v>
          </cell>
          <cell r="S26">
            <v>64093</v>
          </cell>
          <cell r="T26" t="str">
            <v>本間　良則　　　　　</v>
          </cell>
          <cell r="U26" t="str">
            <v>部長　　　　　　　　</v>
          </cell>
          <cell r="V26">
            <v>45</v>
          </cell>
          <cell r="W26" t="str">
            <v xml:space="preserve">決算業務の効率化　迅速且つ正確な決算業務の遂行、及び一層の効率化推進                                                                                                                                                                                                                             </v>
          </cell>
          <cell r="X26" t="str">
            <v>4</v>
          </cell>
          <cell r="Y26" t="str">
            <v xml:space="preserve">積極的に効率化を推進し効果をあげた。                                                                                                                                                                                                                                             </v>
          </cell>
          <cell r="Z26" t="str">
            <v>4</v>
          </cell>
          <cell r="AA26">
            <v>30</v>
          </cell>
          <cell r="AB26" t="str">
            <v xml:space="preserve">新会計システムの改善　ＯＡシステム改善に伴い、上期中に新会計システムを導入し、下期より稼働                                                                                                                                                                                                                  </v>
          </cell>
          <cell r="AC26" t="str">
            <v>4</v>
          </cell>
          <cell r="AD26" t="str">
            <v xml:space="preserve">上期注にインストールまで完了し、略予定どうりの成果と認められる。                                                                                                                                                                                                                               </v>
          </cell>
          <cell r="AE26" t="str">
            <v>4</v>
          </cell>
          <cell r="AF26">
            <v>25</v>
          </cell>
          <cell r="AG26" t="str">
            <v xml:space="preserve">事務処理の改善　事務処理方法の改善を行う　又、ファームバンキングの導入を検討する                                                                                                                                                                                                                       </v>
          </cell>
          <cell r="AH26" t="str">
            <v>4</v>
          </cell>
          <cell r="AI26" t="str">
            <v xml:space="preserve">フアームバンキングを導入し、支払事務工数削減の効果が認められる。                                                                                                                                                                                                                               </v>
          </cell>
          <cell r="AJ26" t="str">
            <v>3</v>
          </cell>
          <cell r="BT26" t="str">
            <v xml:space="preserve">ボリュームのある仕事を引き継ぎ、略支障なく業務を遂行している。                                                                                                                                                                                                                                </v>
          </cell>
          <cell r="BU26" t="str">
            <v>4</v>
          </cell>
          <cell r="BV26" t="str">
            <v xml:space="preserve">                                                                                                                                                                                                                                                               </v>
          </cell>
          <cell r="BX26" t="str">
            <v xml:space="preserve">                                                                                                                                                                                                                                                               </v>
          </cell>
          <cell r="BZ26" t="str">
            <v xml:space="preserve">                                                                                                                                                                                                                                                               </v>
          </cell>
          <cell r="CB26" t="str">
            <v>リース会社としての経理処理について理解する</v>
          </cell>
          <cell r="CC26" t="str">
            <v>3</v>
          </cell>
          <cell r="CH26" t="str">
            <v>4</v>
          </cell>
          <cell r="CI26" t="str">
            <v>4</v>
          </cell>
          <cell r="CJ26" t="str">
            <v>4</v>
          </cell>
          <cell r="CK26" t="str">
            <v xml:space="preserve">短い期間であるが、円滑に業務を引き継ぎ、正確な決算データの作成を行っている点は評価に値する。今後は会計システムの本稼働に向けてさらに意欲的に活躍して欲しい。                                                                                                                                                                                 </v>
          </cell>
          <cell r="CL26" t="str">
            <v>Ａ　</v>
          </cell>
          <cell r="CM26" t="str">
            <v>転籍間もないが、ﾘｰｽに対して意欲的に取り組んでいる。新会計ｼｽﾃﾑの立ち上げ他、新たな課題に対して下期に期待する。</v>
          </cell>
          <cell r="CN26" t="str">
            <v>Ｂ　</v>
          </cell>
          <cell r="CO26" t="str">
            <v>Ｂ　</v>
          </cell>
          <cell r="CP26" t="str">
            <v>B</v>
          </cell>
          <cell r="CQ26">
            <v>2</v>
          </cell>
          <cell r="CR26">
            <v>12</v>
          </cell>
          <cell r="CS26">
            <v>1330</v>
          </cell>
        </row>
        <row r="27">
          <cell r="A27">
            <v>271293</v>
          </cell>
          <cell r="B27" t="str">
            <v>佐野　邦子　　　　　</v>
          </cell>
          <cell r="C27">
            <v>12</v>
          </cell>
          <cell r="D27">
            <v>10</v>
          </cell>
          <cell r="E27" t="str">
            <v>本社機構　　　　　　</v>
          </cell>
          <cell r="F27">
            <v>1330</v>
          </cell>
          <cell r="G27">
            <v>170500000</v>
          </cell>
          <cell r="H27" t="str">
            <v>財務部　　　　　　　</v>
          </cell>
          <cell r="I27">
            <v>31</v>
          </cell>
          <cell r="J27" t="str">
            <v>主事補　　　　　</v>
          </cell>
          <cell r="K27" t="str">
            <v>無</v>
          </cell>
          <cell r="L27">
            <v>1998</v>
          </cell>
          <cell r="M27">
            <v>1</v>
          </cell>
          <cell r="N27">
            <v>1</v>
          </cell>
          <cell r="O27">
            <v>3</v>
          </cell>
          <cell r="P27">
            <v>721423</v>
          </cell>
          <cell r="Q27" t="str">
            <v>家本　健一　　　　　</v>
          </cell>
          <cell r="R27" t="str">
            <v>担当課長　　　　　　</v>
          </cell>
          <cell r="S27">
            <v>730441</v>
          </cell>
          <cell r="T27" t="str">
            <v>安達　敏夫　　　　　</v>
          </cell>
          <cell r="U27" t="str">
            <v>統括部長　　　　　　</v>
          </cell>
          <cell r="V27">
            <v>40</v>
          </cell>
          <cell r="W27" t="str">
            <v xml:space="preserve">ＮＴＴ回収遅延の管理強化による削減・高額回収遅延及び長期回収遅延をなくす・請求のﾁｪｯｸ体制を検討し、請求モレをなくす                                                                                                                                                                                                    </v>
          </cell>
          <cell r="X27" t="str">
            <v>4</v>
          </cell>
          <cell r="Y27" t="str">
            <v xml:space="preserve">FOCS/DORIS売上ﾃﾞｰﾀを引き込み、EXCELへ落と仕込み、○×管理強化をして、未請求を防ぐ事に努めました。                                                                                                                                                                                                     </v>
          </cell>
          <cell r="Z27" t="str">
            <v>4</v>
          </cell>
          <cell r="AA27">
            <v>40</v>
          </cell>
          <cell r="AB27" t="str">
            <v xml:space="preserve">ＮＴＴ売掛金管理の強化・入金済未売上の原因分析・調査依頼の回答率ｱｯﾌﾟ                                                                                                                                                                                                                           </v>
          </cell>
          <cell r="AC27" t="str">
            <v>4</v>
          </cell>
          <cell r="AD27" t="str">
            <v xml:space="preserve">「新NTT営業情報システムに100%引当に向けて、来期努力してください。                                                                                                                                                                                                                           </v>
          </cell>
          <cell r="AE27" t="str">
            <v>3</v>
          </cell>
          <cell r="AF27">
            <v>20</v>
          </cell>
          <cell r="AG27" t="str">
            <v xml:space="preserve">ＮＴＴ本社契約売上の契約情報の付与について・「新ＮＴＴ営業情報システム」立ち上げに絡め、本社契約売上の契約情報（統一伝票　番号、注文番号）の引当モレをなくすシステムを構築する。                                                                                                                                                                    </v>
          </cell>
          <cell r="AH27" t="str">
            <v>4</v>
          </cell>
          <cell r="AI27" t="str">
            <v xml:space="preserve">来期は、提示した内容を確認のうえ、全点引当できるシステムになるよう、NTT業務ヘ財務要件が折り込んであるか確認願います。                                                                                                                                                                                                   </v>
          </cell>
          <cell r="AJ27" t="str">
            <v>3</v>
          </cell>
          <cell r="BT27" t="str">
            <v xml:space="preserve">                                                                                                                                                                                                                                                               </v>
          </cell>
          <cell r="BV27" t="str">
            <v xml:space="preserve">                                                                                                                                                                                                                                                               </v>
          </cell>
          <cell r="BX27" t="str">
            <v xml:space="preserve">                                                                                                                                                                                                                                                               </v>
          </cell>
          <cell r="BZ27" t="str">
            <v xml:space="preserve">                                                                                                                                                                                                                                                               </v>
          </cell>
          <cell r="CH27" t="str">
            <v>3</v>
          </cell>
          <cell r="CK27" t="str">
            <v xml:space="preserve">請求未発行のチェック等、EXCELを工夫して、回収遅延の防止に努めました。                                                                                                                                                                                                                          </v>
          </cell>
          <cell r="CL27" t="str">
            <v>Ｃ　</v>
          </cell>
          <cell r="CM27" t="str">
            <v>回収遅延削減に積極的に取り組んだ事を評価します。来期も引続き対応を期待します。</v>
          </cell>
          <cell r="CN27" t="str">
            <v>Ｃ　</v>
          </cell>
          <cell r="CO27" t="str">
            <v>Ｃ　</v>
          </cell>
          <cell r="CP27" t="str">
            <v>C</v>
          </cell>
          <cell r="CQ27">
            <v>2</v>
          </cell>
          <cell r="CR27">
            <v>12</v>
          </cell>
          <cell r="CS27">
            <v>10</v>
          </cell>
        </row>
        <row r="28">
          <cell r="A28">
            <v>880108</v>
          </cell>
          <cell r="B28" t="str">
            <v>坂本　裕　　　　　　</v>
          </cell>
          <cell r="C28">
            <v>12</v>
          </cell>
          <cell r="D28">
            <v>10</v>
          </cell>
          <cell r="E28" t="str">
            <v>本社機構　　　　　　</v>
          </cell>
          <cell r="F28">
            <v>29</v>
          </cell>
          <cell r="G28">
            <v>80500000</v>
          </cell>
          <cell r="H28" t="str">
            <v>経営企画室　　　　　</v>
          </cell>
          <cell r="I28">
            <v>31</v>
          </cell>
          <cell r="J28" t="str">
            <v>主事補　　　　　</v>
          </cell>
          <cell r="K28" t="str">
            <v>有</v>
          </cell>
          <cell r="L28">
            <v>1998</v>
          </cell>
          <cell r="M28">
            <v>1</v>
          </cell>
          <cell r="N28">
            <v>1</v>
          </cell>
          <cell r="O28">
            <v>2</v>
          </cell>
          <cell r="P28">
            <v>850027</v>
          </cell>
          <cell r="Q28" t="str">
            <v>石橋　克彦　　　　　</v>
          </cell>
          <cell r="R28" t="str">
            <v>担当課長　　　　　　</v>
          </cell>
          <cell r="S28">
            <v>780074</v>
          </cell>
          <cell r="T28" t="str">
            <v>守谷　高志　　　　　</v>
          </cell>
          <cell r="U28" t="str">
            <v>室長　　　　　　　　</v>
          </cell>
          <cell r="V28">
            <v>40</v>
          </cell>
          <cell r="W28" t="str">
            <v xml:space="preserve">グループマネージメントモデルの作成・持株会社検討・米国市場上場検討・株式交換によるＭ＆Ａの検討                                                                                                                                                                                                                </v>
          </cell>
          <cell r="X28" t="str">
            <v>5</v>
          </cell>
          <cell r="Y28" t="str">
            <v xml:space="preserve">・グループマネジメントモデルの構築は当社の重要な検討テーマであり、今後の経営意思決定に大きな影響を与えます。現状は、未だ調査・検討段階でであり、他社事例も含め検討分析を図り、当社にとってのベストプラクティス・モデルを考えて下さい。                                                                                                                                            </v>
          </cell>
          <cell r="Z28" t="str">
            <v>4</v>
          </cell>
          <cell r="AA28">
            <v>30</v>
          </cell>
          <cell r="AB28" t="str">
            <v xml:space="preserve">経営管理システムの構築（１）Hyperionを使ったシステム構築（２）Spidermanを使った意思決定支援システム作成                                                                                                                                                                                                   </v>
          </cell>
          <cell r="AC28" t="str">
            <v>4</v>
          </cell>
          <cell r="AD28" t="str">
            <v xml:space="preserve">・グループマネジメントの実現に向けた連結管理会計システムの構築では、HYPERION,SPIDERMAN等を適用したオペレートしやすい実務(現場)レベルのアプローチを検討中で、方向性は見出しつつある。関連部門も多く大変ですが今後も継続的な努力を願います。                                                                                                                                </v>
          </cell>
          <cell r="AE28" t="str">
            <v>4</v>
          </cell>
          <cell r="AF28">
            <v>30</v>
          </cell>
          <cell r="AG28" t="str">
            <v xml:space="preserve">Dragonプロジェクト（海外企業への資本参加）                                                                                                                                                                                                                                       </v>
          </cell>
          <cell r="AH28" t="str">
            <v>5</v>
          </cell>
          <cell r="AI28" t="str">
            <v xml:space="preserve">・英国Ｄ社プロジェクトのコア・メンバートしてファイナンシャルな側面から大変尽力している。関連部門との投資に対する認識ギャップもあり大変苦労しているが、努力の甲斐があり漸く方向性が見え始めたので是非、成功させて下さい。                                                                                                                                                   </v>
          </cell>
          <cell r="AJ28" t="str">
            <v>5</v>
          </cell>
          <cell r="BT28" t="str">
            <v xml:space="preserve">                                                                                                                                                                                                                                                               </v>
          </cell>
          <cell r="BV28" t="str">
            <v xml:space="preserve">                                                                                                                                                                                                                                                               </v>
          </cell>
          <cell r="BX28" t="str">
            <v xml:space="preserve">                                                                                                                                                                                                                                                               </v>
          </cell>
          <cell r="BZ28" t="str">
            <v xml:space="preserve">                                                                                                                                                                                                                                                               </v>
          </cell>
          <cell r="CB28" t="str">
            <v>キャシュフロー、EVA等の企業業績評価に関する知識の習得</v>
          </cell>
          <cell r="CC28" t="str">
            <v>4</v>
          </cell>
          <cell r="CH28" t="str">
            <v>5</v>
          </cell>
          <cell r="CI28" t="str">
            <v>4</v>
          </cell>
          <cell r="CJ28" t="str">
            <v>4</v>
          </cell>
          <cell r="CK28" t="str">
            <v xml:space="preserve">・当室への配転早々、英Ｄ社(Dragon)プロジェクトではコア・メンバーとしてファイナンシャルな側面から、充分な役割を果たしている。今後は、本プロジェクト如何に成功裏に完結させられるか、未だ課題も多い(各種関連部門との調整等)がいい経験だと思いますので積極的な尽力を期待しております。                                                                                                                 </v>
          </cell>
          <cell r="CL28" t="str">
            <v>Ａ　</v>
          </cell>
          <cell r="CN28" t="str">
            <v>　　</v>
          </cell>
          <cell r="CO28" t="str">
            <v>　　</v>
          </cell>
          <cell r="CP28" t="str">
            <v>B</v>
          </cell>
          <cell r="CQ28">
            <v>2</v>
          </cell>
          <cell r="CR28">
            <v>12</v>
          </cell>
          <cell r="CS28">
            <v>10</v>
          </cell>
        </row>
        <row r="29">
          <cell r="A29">
            <v>880264</v>
          </cell>
          <cell r="B29" t="str">
            <v>由井　一嘉　　　　　</v>
          </cell>
          <cell r="C29">
            <v>12</v>
          </cell>
          <cell r="D29">
            <v>10</v>
          </cell>
          <cell r="E29" t="str">
            <v>本社機構　　　　　　</v>
          </cell>
          <cell r="F29">
            <v>10</v>
          </cell>
          <cell r="G29">
            <v>180500020</v>
          </cell>
          <cell r="H29" t="str">
            <v>経理）会計　　　　　</v>
          </cell>
          <cell r="I29">
            <v>31</v>
          </cell>
          <cell r="J29" t="str">
            <v>主事補　　　　　</v>
          </cell>
          <cell r="K29" t="str">
            <v>有</v>
          </cell>
          <cell r="L29">
            <v>1998</v>
          </cell>
          <cell r="M29">
            <v>1</v>
          </cell>
          <cell r="N29">
            <v>1</v>
          </cell>
          <cell r="O29">
            <v>2</v>
          </cell>
          <cell r="P29">
            <v>780030</v>
          </cell>
          <cell r="Q29" t="str">
            <v>小林　稔　　　　　　</v>
          </cell>
          <cell r="R29" t="str">
            <v>課長　　　　　　　　</v>
          </cell>
          <cell r="S29">
            <v>760011</v>
          </cell>
          <cell r="T29" t="str">
            <v>加藤　和彦　　　　　</v>
          </cell>
          <cell r="U29" t="str">
            <v>統括部長　　　　　　</v>
          </cell>
          <cell r="V29">
            <v>30</v>
          </cell>
          <cell r="W29" t="str">
            <v xml:space="preserve">&lt;予算編成業務の効率化&gt;98下期予算編成にあたり、単独予算のみならず連結予算をも視野に入れ、グループ予算編成の効率化に繋げるべく、編成業務の見直しを図る。具体的には、ツールの共通化によるデータの共有化を柱に見直しを図る。                                                                                                                            </v>
          </cell>
          <cell r="X29" t="str">
            <v>4</v>
          </cell>
          <cell r="Y29" t="str">
            <v xml:space="preserve">度重なる見直しと多くの制度変更があったが無事に対応することができた。今回の経験を活かし、予算編成の一層の効率化に取り組んで欲しい。                                                                                                                                                                                              </v>
          </cell>
          <cell r="Z29" t="str">
            <v>4</v>
          </cell>
          <cell r="AA29">
            <v>10</v>
          </cell>
          <cell r="AB29" t="str">
            <v xml:space="preserve">&lt;機種別決算書システムの構築&gt;現状運用の機種別決算書システムを、クライアント及びシステム管理の利便性を重視し、再構築する。決算日程短縮に対応し機種別決算書の運用形態を含め、総合的かつ抜本的見直しを図る。                                                                                                                                            </v>
          </cell>
          <cell r="AC29" t="str">
            <v>4</v>
          </cell>
          <cell r="AD29" t="str">
            <v xml:space="preserve">決算日程短縮の影響が大きいので、早急に仕様を確定しｼｽﾃﾑ開発に着手して下さい。                                                                                                                                                                                                                       </v>
          </cell>
          <cell r="AE29" t="str">
            <v>3</v>
          </cell>
          <cell r="AF29">
            <v>10</v>
          </cell>
          <cell r="AG29" t="str">
            <v xml:space="preserve">&lt;関係会社業務代行費の見直し&gt;当社の人事・総務部門等の代行業務の変化に対応し、従来の業務区分及び単価を見直す。また、業務内容の実態を考慮し、現状での人数比が相応しくないものは、より適切なチャージ方法を検討する。                                                                                                                                    </v>
          </cell>
          <cell r="AH29" t="str">
            <v>3</v>
          </cell>
          <cell r="AI29" t="str">
            <v xml:space="preserve">業務集約の効果はあった。今後は市場価格を意識した全体のコスト削減に繋がる業務区分を検討して下さい。                                                                                                                                                                                                              </v>
          </cell>
          <cell r="AJ29" t="str">
            <v>3</v>
          </cell>
          <cell r="AK29">
            <v>10</v>
          </cell>
          <cell r="AL29" t="str">
            <v xml:space="preserve">&lt;事業部門別資金収支表の作成&gt;事業部門単位での資金状況はキャッシュフロー表のみでしか把握できず、実際の収支状況が掴みにくい欠点を持つ。その欠点をフォローすべく資金収支表を作成し、部門単位での資金管理強化に繋げる。                                                                                                                                  </v>
          </cell>
          <cell r="AM29" t="str">
            <v>4</v>
          </cell>
          <cell r="AN29" t="str">
            <v xml:space="preserve">担当者の異動等があるとレベルﾀﾞｳﾝの傾向がある。基本情報と連動した資金収支予測となるよう一層の改善をお願いしたい。                                                                                                                                                                                                     </v>
          </cell>
          <cell r="AO29" t="str">
            <v>4</v>
          </cell>
          <cell r="AP29">
            <v>10</v>
          </cell>
          <cell r="AQ29" t="str">
            <v xml:space="preserve">&lt;本社決算説明書の見直し&gt;本社決算説明書の位置付けを再度確認し、内容・構成等抜本的見直しを行う。作成効率を考慮し不要な情報の廃止、利用効率を考慮し不足な情報の追加・構成の見直し等を行う。また、データの収集方法についても再検討を行う。                                                                                                              </v>
          </cell>
          <cell r="AR29" t="str">
            <v>3</v>
          </cell>
          <cell r="AS29" t="str">
            <v xml:space="preserve">形骸化したり、環境変化に対応していない内容については今後も的確にフォローして下さい。                                                                                                                                                                                                                     </v>
          </cell>
          <cell r="AT29" t="str">
            <v>3</v>
          </cell>
          <cell r="AU29">
            <v>30</v>
          </cell>
          <cell r="AV29" t="str">
            <v xml:space="preserve">&lt;当社ビジネスの問題点検出&gt;月次決算において各ビジネスの状況を把握し、その中から不採算ビジネス、悪化ビジネスについては早期に問題点を検出し、各ビジネスの損益改善の方向性を経理部門の立場から検討する。                                                                                                                                                </v>
          </cell>
          <cell r="AW29" t="str">
            <v>5</v>
          </cell>
          <cell r="AX29" t="str">
            <v xml:space="preserve">赤字ビジネスを中心として当社の問題点を指摘する多数の資料を短時間に作成した行動は評価できる。                                                                                                                                                                                                                 </v>
          </cell>
          <cell r="AY29" t="str">
            <v>5</v>
          </cell>
          <cell r="BT29" t="str">
            <v xml:space="preserve">                                                                                                                                                                                                                                                               </v>
          </cell>
          <cell r="BV29" t="str">
            <v xml:space="preserve">                                                                                                                                                                                                                                                               </v>
          </cell>
          <cell r="BX29" t="str">
            <v xml:space="preserve">                                                                                                                                                                                                                                                               </v>
          </cell>
          <cell r="BZ29" t="str">
            <v xml:space="preserve">                                                                                                                                                                                                                                                               </v>
          </cell>
          <cell r="CB29" t="str">
            <v>プレンゼンテーション能力。説明資料作成の機会が多いため、是非改善していきたい。</v>
          </cell>
          <cell r="CC29" t="str">
            <v>4</v>
          </cell>
          <cell r="CD29" t="str">
            <v>語学力。（英語）会話力と読解力。特に英文資料を速読できるようにしたい。</v>
          </cell>
          <cell r="CH29" t="str">
            <v>5</v>
          </cell>
          <cell r="CI29" t="str">
            <v>4</v>
          </cell>
          <cell r="CK29" t="str">
            <v xml:space="preserve">決算での問題点分析、予算編成での的確な対応は評価できる。今後も一層の活躍を期待する。                                                                                                                                                                                                                     </v>
          </cell>
          <cell r="CL29" t="str">
            <v>ＳＡ</v>
          </cell>
          <cell r="CN29" t="str">
            <v>　　</v>
          </cell>
          <cell r="CO29" t="str">
            <v>　　</v>
          </cell>
          <cell r="CP29" t="str">
            <v>B</v>
          </cell>
          <cell r="CQ29">
            <v>2</v>
          </cell>
          <cell r="CR29">
            <v>12</v>
          </cell>
          <cell r="CS29">
            <v>10</v>
          </cell>
        </row>
        <row r="30">
          <cell r="A30">
            <v>870220</v>
          </cell>
          <cell r="B30" t="str">
            <v>森　真人　　　　　　</v>
          </cell>
          <cell r="C30">
            <v>12</v>
          </cell>
          <cell r="D30">
            <v>10</v>
          </cell>
          <cell r="E30" t="str">
            <v>本社機構　　　　　　</v>
          </cell>
          <cell r="F30">
            <v>164</v>
          </cell>
          <cell r="G30">
            <v>180500040</v>
          </cell>
          <cell r="H30" t="str">
            <v>経理）主計　　　　　</v>
          </cell>
          <cell r="I30">
            <v>31</v>
          </cell>
          <cell r="J30" t="str">
            <v>主事補　　　　　</v>
          </cell>
          <cell r="K30" t="str">
            <v>有</v>
          </cell>
          <cell r="L30">
            <v>1998</v>
          </cell>
          <cell r="M30">
            <v>1</v>
          </cell>
          <cell r="N30">
            <v>1</v>
          </cell>
          <cell r="O30">
            <v>2</v>
          </cell>
          <cell r="P30">
            <v>850027</v>
          </cell>
          <cell r="Q30" t="str">
            <v>石橋　克彦　　　　　</v>
          </cell>
          <cell r="R30" t="str">
            <v>担当課長　　　　　　</v>
          </cell>
          <cell r="S30">
            <v>780074</v>
          </cell>
          <cell r="T30" t="str">
            <v>守谷　高志　　　　　</v>
          </cell>
          <cell r="U30" t="str">
            <v>室長　　　　　　　　</v>
          </cell>
          <cell r="V30">
            <v>25</v>
          </cell>
          <cell r="W30" t="str">
            <v xml:space="preserve">英国Ｄ社との提携プロジェクトに参画。Ｄ社はロンドン証券取引所およびＮＡＳＤＡＱに上場しているオンライン・データベースの世界最大手の会社で、日本アジアを中心に富士通と提携してビジネス展開をするために資本参加するもの。資本参加のストラクチャー検討、およびファイナンスデューデリジェンスの実施。本年中（１２月まで）に完結。                        </v>
          </cell>
          <cell r="X30" t="str">
            <v>5</v>
          </cell>
          <cell r="Y30" t="str">
            <v xml:space="preserve">・英国D社との提携プロジェクト(資本参加)では、プロジェクトチームのコアメンバーとしてストクチャー検討やファイナンス・デューデリジェンス、事業価値評価(バリエーション)等に尽力している。案件に対する関係者間の認識ギャップもあり、調整等に苦労しているが好成果を今後に期待。                                                                                                                        </v>
          </cell>
          <cell r="Z30" t="str">
            <v>4</v>
          </cell>
          <cell r="AA30">
            <v>25</v>
          </cell>
          <cell r="AB30" t="str">
            <v xml:space="preserve">会計パッケージ・ハイペリオンを用いたソリューションの提案:パッケージ本が推進するグロービアとハイペリオンを用いたソリューション構築の為の協力。ハイペリオンの実力を検証し、グロービア等他のアプリケーションとの共存形態を模索する。また富士通グループにとってのベスト・プラクティスを導く。                                                           </v>
          </cell>
          <cell r="AC30" t="str">
            <v>4</v>
          </cell>
          <cell r="AD30" t="str">
            <v xml:space="preserve">・ハイペリオン社の開催するユーザコンファレンスに参加し有益な情報を実務やFJグループの会計プラクティスに是非、活かして下さい。今後は各種部門における情報共有化やオペレーションレベルに落とすべく尽力下さい。                                                                                                                                                         </v>
          </cell>
          <cell r="AE30" t="str">
            <v>5</v>
          </cell>
          <cell r="AF30">
            <v>20</v>
          </cell>
          <cell r="AG30" t="str">
            <v xml:space="preserve">ＨＹＰＥＲＩＯＮのスパイダーマン（ブラウザーから財務データにアクセスするソフト）導入。昨年来、役員情報システムの中に社内の財務データを役員に公開していく方法を模索してきたが、今回はハイペリオンスパイダーマンを用いてベスト・ソリューションを目指す。                                                                                              </v>
          </cell>
          <cell r="AH30" t="str">
            <v>4</v>
          </cell>
          <cell r="AI30" t="str">
            <v xml:space="preserve">・HYPERIONスパイダーマンの導入では相手側とのハードな交渉等を含め尽力。今後は各部門への浸透・普及(オペレーションレベル)が課題。                                                                                                                                                                                           </v>
          </cell>
          <cell r="AJ30" t="str">
            <v>4</v>
          </cell>
          <cell r="AK30">
            <v>15</v>
          </cell>
          <cell r="AL30" t="str">
            <v xml:space="preserve">（経理部門移動後）連結予算の取りまとめプロセスの見直し。ＨＹＰＥＲＩＯＮの事業部への浸透をはかる。事業部の単独決算・予算業務を効率化するための、ハイペリオンを中心としたツールの応用方法を検討し、改善のための助言とプラニングを行う。                                                                                                              </v>
          </cell>
          <cell r="AM30" t="str">
            <v>4</v>
          </cell>
          <cell r="AN30" t="str">
            <v xml:space="preserve">・HYPERIONを漸く単独決算・予算(経理)に適用、連結ベースの事業管理の精度向上とスピードアップに貢献した。今後は各事業部門が管理会計ベースでも活用できるような環境と教育及び普及が課題。                                                                                                                                                                </v>
          </cell>
          <cell r="AO30" t="str">
            <v>5</v>
          </cell>
          <cell r="AP30">
            <v>15</v>
          </cell>
          <cell r="AQ30" t="str">
            <v xml:space="preserve">ネットワーク投資効率測定ロジックの開発。昨年実施したアンケートの結果から、ネットワーク投資の効果を定量的に測定する為の算出モデルを作成。                                                                                                                                                                                           </v>
          </cell>
          <cell r="AR30" t="str">
            <v>4</v>
          </cell>
          <cell r="AS30" t="str">
            <v xml:space="preserve">・情報化投資評価の為のモデル(CFﾍﾞｰｽの定量的分析とｱﾝｹｰﾄﾍﾞｰｽの定性的評価のﾏﾄﾘｯｸｽ・ﾃｰﾌﾞﾙ)を構築した。今後、本モデルの現場での多面的活用とレベルアップ(改善適用)等が重要。                                                                                                                                                             </v>
          </cell>
          <cell r="AT30" t="str">
            <v>4</v>
          </cell>
          <cell r="BT30" t="str">
            <v xml:space="preserve">                                                                                                                                                                                                                                                               </v>
          </cell>
          <cell r="BV30" t="str">
            <v xml:space="preserve">                                                                                                                                                                                                                                                               </v>
          </cell>
          <cell r="BX30" t="str">
            <v xml:space="preserve">                                                                                                                                                                                                                                                               </v>
          </cell>
          <cell r="BZ30" t="str">
            <v xml:space="preserve">                                                                                                                                                                                                                                                               </v>
          </cell>
          <cell r="CB30" t="str">
            <v>米国シリコンバレーをリードする会社の組織構造と意思決定プロセスのベスト・プラクティスを習得する。</v>
          </cell>
          <cell r="CC30" t="str">
            <v>4</v>
          </cell>
          <cell r="CD30" t="str">
            <v>EVAの理論を習得する。</v>
          </cell>
          <cell r="CE30" t="str">
            <v>5</v>
          </cell>
          <cell r="CH30" t="str">
            <v>5</v>
          </cell>
          <cell r="CI30" t="str">
            <v>5</v>
          </cell>
          <cell r="CJ30" t="str">
            <v>4</v>
          </cell>
          <cell r="CK30" t="str">
            <v xml:space="preserve">・意思決定のための管理会計アプローチ(CF,ROI,EVA)や連結会計(HYPERION)導入、ＡＣ買収案件、英国Ｄ社プロジェクト等、何れも重要かつ困難テーマに積極的に取り組んでくれ一定の成果を出したと思います。今後は出向先のＡＣでこれ迄の経験を活かし、一層の成果を期待致します。                                                                                                                   </v>
          </cell>
          <cell r="CL30" t="str">
            <v>Ａ　</v>
          </cell>
          <cell r="CN30" t="str">
            <v>　　</v>
          </cell>
          <cell r="CO30" t="str">
            <v>　　</v>
          </cell>
          <cell r="CP30" t="str">
            <v>A</v>
          </cell>
          <cell r="CQ30">
            <v>2</v>
          </cell>
          <cell r="CR30">
            <v>12</v>
          </cell>
          <cell r="CS30">
            <v>10</v>
          </cell>
        </row>
        <row r="31">
          <cell r="A31">
            <v>890265</v>
          </cell>
          <cell r="B31" t="str">
            <v>諸橋　達也　　　　　</v>
          </cell>
          <cell r="C31">
            <v>12</v>
          </cell>
          <cell r="D31">
            <v>10</v>
          </cell>
          <cell r="E31" t="str">
            <v>本社機構　　　　　　</v>
          </cell>
          <cell r="F31">
            <v>164</v>
          </cell>
          <cell r="G31">
            <v>180500040</v>
          </cell>
          <cell r="H31" t="str">
            <v>経理）主計　　　　　</v>
          </cell>
          <cell r="I31">
            <v>31</v>
          </cell>
          <cell r="J31" t="str">
            <v>主事補　　　　　</v>
          </cell>
          <cell r="K31" t="str">
            <v>有</v>
          </cell>
          <cell r="L31">
            <v>1998</v>
          </cell>
          <cell r="M31">
            <v>1</v>
          </cell>
          <cell r="N31">
            <v>1</v>
          </cell>
          <cell r="O31">
            <v>3</v>
          </cell>
          <cell r="P31">
            <v>0</v>
          </cell>
          <cell r="Q31" t="str">
            <v>　　　　　　　　　　</v>
          </cell>
          <cell r="R31" t="str">
            <v>　　　　　　　　　　</v>
          </cell>
          <cell r="S31">
            <v>0</v>
          </cell>
          <cell r="T31" t="str">
            <v>　　　　　　　　　　</v>
          </cell>
          <cell r="U31" t="str">
            <v>　　　　　　　　　　</v>
          </cell>
          <cell r="V31">
            <v>40</v>
          </cell>
          <cell r="W31" t="str">
            <v xml:space="preserve">決算月末締め対応・経理処理の見直し。・関連部門との調整。・各種ｼｽﾃﾑの見直し。                                                                                                                                                                                                                       </v>
          </cell>
          <cell r="X31" t="str">
            <v>4</v>
          </cell>
          <cell r="Y31" t="str">
            <v xml:space="preserve">                                                                                                                                                                                                                                                               </v>
          </cell>
          <cell r="AA31">
            <v>30</v>
          </cell>
          <cell r="AB31" t="str">
            <v xml:space="preserve">工場経費の予算達成・統制部門の強化・削減案の各部門との検討                                                                                                                                                                                                                                  </v>
          </cell>
          <cell r="AC31" t="str">
            <v>4</v>
          </cell>
          <cell r="AD31" t="str">
            <v xml:space="preserve">                                                                                                                                                                                                                                                               </v>
          </cell>
          <cell r="AF31">
            <v>15</v>
          </cell>
          <cell r="AG31" t="str">
            <v xml:space="preserve">FLT作業代行の経理処理設定・経費・その他投資の区分の明確化。・経費統制部門の設定。　　　・予算申請の変更                                                                                                                                                                                                          </v>
          </cell>
          <cell r="AH31" t="str">
            <v>3</v>
          </cell>
          <cell r="AI31" t="str">
            <v xml:space="preserve">                                                                                                                                                                                                                                                               </v>
          </cell>
          <cell r="AK31">
            <v>15</v>
          </cell>
          <cell r="AL31" t="str">
            <v xml:space="preserve">一般会計処理マニュアルの整備                                                                                                                                                                                                                                                 </v>
          </cell>
          <cell r="AM31" t="str">
            <v>3</v>
          </cell>
          <cell r="AN31" t="str">
            <v xml:space="preserve">                                                                                                                                                                                                                                                               </v>
          </cell>
          <cell r="BT31" t="str">
            <v xml:space="preserve">                                                                                                                                                                                                                                                               </v>
          </cell>
          <cell r="BV31" t="str">
            <v xml:space="preserve">                                                                                                                                                                                                                                                               </v>
          </cell>
          <cell r="BX31" t="str">
            <v xml:space="preserve">                                                                                                                                                                                                                                                               </v>
          </cell>
          <cell r="BZ31" t="str">
            <v xml:space="preserve">                                                                                                                                                                                                                                                               </v>
          </cell>
          <cell r="CB31" t="str">
            <v>英会話の取得(TOEICの平均点500以上取得)</v>
          </cell>
          <cell r="CD31" t="str">
            <v>簿記1級の取得</v>
          </cell>
          <cell r="CK31" t="str">
            <v xml:space="preserve">                                                                                                                                                                                                                                                               </v>
          </cell>
          <cell r="CL31" t="str">
            <v>　　</v>
          </cell>
          <cell r="CN31" t="str">
            <v>　　</v>
          </cell>
          <cell r="CO31" t="str">
            <v>　　</v>
          </cell>
          <cell r="CP31" t="str">
            <v>B</v>
          </cell>
          <cell r="CQ31">
            <v>2</v>
          </cell>
          <cell r="CR31">
            <v>12</v>
          </cell>
          <cell r="CS31">
            <v>10</v>
          </cell>
        </row>
        <row r="32">
          <cell r="A32">
            <v>802259</v>
          </cell>
          <cell r="B32" t="str">
            <v>加藤　寛　　　　　　</v>
          </cell>
          <cell r="C32">
            <v>90</v>
          </cell>
          <cell r="D32">
            <v>85</v>
          </cell>
          <cell r="E32" t="str">
            <v>川崎工場　　　　　　</v>
          </cell>
          <cell r="F32">
            <v>165</v>
          </cell>
          <cell r="G32">
            <v>850502510</v>
          </cell>
          <cell r="H32" t="str">
            <v>川崎・総務）経理　　</v>
          </cell>
          <cell r="I32">
            <v>31</v>
          </cell>
          <cell r="J32" t="str">
            <v>主事補　　　　　</v>
          </cell>
          <cell r="K32" t="str">
            <v>有</v>
          </cell>
          <cell r="L32">
            <v>1998</v>
          </cell>
          <cell r="M32">
            <v>1</v>
          </cell>
          <cell r="N32">
            <v>1</v>
          </cell>
          <cell r="O32">
            <v>3</v>
          </cell>
          <cell r="P32">
            <v>691802</v>
          </cell>
          <cell r="Q32" t="str">
            <v>小林　雅弘　　　　　</v>
          </cell>
          <cell r="R32" t="str">
            <v>課長　　　　　　　　</v>
          </cell>
          <cell r="S32">
            <v>700889</v>
          </cell>
          <cell r="T32" t="str">
            <v>出口　敏雄　　　　　</v>
          </cell>
          <cell r="U32" t="str">
            <v>工場長　　　　　　　</v>
          </cell>
          <cell r="V32">
            <v>40</v>
          </cell>
          <cell r="W32" t="str">
            <v xml:space="preserve">決算月末締移行への対応　（１）購買・支払関係の対応　（２）決算データ受渡しの対応　（３）経理課内部の業務対応                                                                                                                                                                                                         </v>
          </cell>
          <cell r="X32" t="str">
            <v>4</v>
          </cell>
          <cell r="Y32" t="str">
            <v xml:space="preserve">全社推進事項とはいえ、月末締め移行作業を、関連部門の業務改善を含めて、略目標通りの成果を達成出来た事は評価するも、まだ積み残し分があり、フォローを怠らずに推進願います。                                                                                                                                                                           </v>
          </cell>
          <cell r="Z32" t="str">
            <v>4</v>
          </cell>
          <cell r="AA32">
            <v>20</v>
          </cell>
          <cell r="AB32" t="str">
            <v xml:space="preserve">現預金出納業務の効率化検討（１）支払管理システムの構築検討　(２）費用計上・支払日の徹底（３）現金支払の振込化検討                                                                                                                                                                                                      </v>
          </cell>
          <cell r="AC32" t="str">
            <v>4</v>
          </cell>
          <cell r="AD32" t="str">
            <v xml:space="preserve">本人評価通り                                                                                                                                                                                                                                                         </v>
          </cell>
          <cell r="AE32" t="str">
            <v>4</v>
          </cell>
          <cell r="AF32">
            <v>20</v>
          </cell>
          <cell r="AG32" t="str">
            <v xml:space="preserve">ＳＵＭＭＩＴ－ＪＳ取引データの精度向上　（１）関連部門システムの事前チェック機能の追加　（２）ＥＤＩセンター開設対応                                                                                                                                                                                                     </v>
          </cell>
          <cell r="AH32" t="str">
            <v>4</v>
          </cell>
          <cell r="AI32" t="str">
            <v xml:space="preserve">下期の決算業務に於いて、エラーは大変な問題となる要件ですが、略予定通りの成果を上げたので評価します。                                                                                                                                                                                                             </v>
          </cell>
          <cell r="AJ32" t="str">
            <v>4</v>
          </cell>
          <cell r="AK32">
            <v>20</v>
          </cell>
          <cell r="AL32" t="str">
            <v xml:space="preserve">宇宙開発推進室のプロジェクト損益管理対応　（１）ＧＬＩ－ＰＦＭの仕掛投入状況の管理　（２）新規プロジェクトの損益管理手法の確立                                                                                                                                                                                                </v>
          </cell>
          <cell r="AM32" t="str">
            <v>4</v>
          </cell>
          <cell r="AN32" t="str">
            <v xml:space="preserve">ＧＬＩ－ＰＦＭは、初めて手がける大型衛星であり、予期出来ぬ事態が度々発生する状態が続いている。そのため原価及び仕損費の把握が重要な要件となってきた。それについて、今後の検討を要するが、仕損費としての考え方や金額の算出を、ある程度達成し評価する。下期も継続して下さい。                                                                                                                          </v>
          </cell>
          <cell r="AO32" t="str">
            <v>4</v>
          </cell>
          <cell r="BT32" t="str">
            <v xml:space="preserve">全社目標とはいえ、関連部門への粘り強い説得、交渉を推進し、予定を上回る削減を達成出来評価する。                                                                                                                                                                                                                </v>
          </cell>
          <cell r="BU32" t="str">
            <v>4</v>
          </cell>
          <cell r="BV32" t="str">
            <v xml:space="preserve">                                                                                                                                                                                                                                                               </v>
          </cell>
          <cell r="BX32" t="str">
            <v xml:space="preserve">                                                                                                                                                                                                                                                               </v>
          </cell>
          <cell r="BZ32" t="str">
            <v xml:space="preserve">                                                                                                                                                                                                                                                               </v>
          </cell>
          <cell r="CB32" t="str">
            <v>損益管理会計知識の向上</v>
          </cell>
          <cell r="CC32" t="str">
            <v>4</v>
          </cell>
          <cell r="CD32" t="str">
            <v>法人税知識の向上</v>
          </cell>
          <cell r="CE32" t="str">
            <v>4</v>
          </cell>
          <cell r="CH32" t="str">
            <v>4</v>
          </cell>
          <cell r="CI32" t="str">
            <v>4</v>
          </cell>
          <cell r="CJ32" t="str">
            <v>4</v>
          </cell>
          <cell r="CK32" t="str">
            <v xml:space="preserve">全社目標である月末締め移行に、相当の工数を取られた事は、致し方ないと思います。下期が本番ですので、上期のフォローを忘れず、積み残しの問題解決を推進して下さい。ＧＬＩ－ＰＦＭについても貴職の書かれている通り積極的に推進して下さい。                                                                                                                                             </v>
          </cell>
          <cell r="CL32" t="str">
            <v>Ａ　</v>
          </cell>
          <cell r="CM32" t="str">
            <v>決算の月末締めへの移行対応を評価。今後もチェックを厳しく、損益改善・精度向上を追求のこと。</v>
          </cell>
          <cell r="CN32" t="str">
            <v>Ａ　</v>
          </cell>
          <cell r="CO32" t="str">
            <v>Ａ　</v>
          </cell>
          <cell r="CP32" t="str">
            <v>B</v>
          </cell>
          <cell r="CQ32">
            <v>2</v>
          </cell>
          <cell r="CR32">
            <v>12</v>
          </cell>
          <cell r="CS32">
            <v>10</v>
          </cell>
        </row>
        <row r="33">
          <cell r="A33">
            <v>890038</v>
          </cell>
          <cell r="B33" t="str">
            <v>大槻　一浩　　　　　</v>
          </cell>
          <cell r="C33">
            <v>90</v>
          </cell>
          <cell r="D33">
            <v>85</v>
          </cell>
          <cell r="E33" t="str">
            <v>川崎工場　　　　　　</v>
          </cell>
          <cell r="F33">
            <v>165</v>
          </cell>
          <cell r="G33">
            <v>850502510</v>
          </cell>
          <cell r="H33" t="str">
            <v>川崎・総務）経理　　</v>
          </cell>
          <cell r="I33">
            <v>31</v>
          </cell>
          <cell r="J33" t="str">
            <v>主事補　　　　　</v>
          </cell>
          <cell r="K33" t="str">
            <v>有</v>
          </cell>
          <cell r="L33">
            <v>1998</v>
          </cell>
          <cell r="M33">
            <v>1</v>
          </cell>
          <cell r="N33">
            <v>1</v>
          </cell>
          <cell r="O33">
            <v>3</v>
          </cell>
          <cell r="P33">
            <v>691802</v>
          </cell>
          <cell r="Q33" t="str">
            <v>小林　雅弘　　　　　</v>
          </cell>
          <cell r="R33" t="str">
            <v>課長　　　　　　　　</v>
          </cell>
          <cell r="S33">
            <v>700889</v>
          </cell>
          <cell r="T33" t="str">
            <v>出口　敏雄　　　　　</v>
          </cell>
          <cell r="U33" t="str">
            <v>工場長　　　　　　　</v>
          </cell>
          <cell r="V33">
            <v>40</v>
          </cell>
          <cell r="W33" t="str">
            <v xml:space="preserve">『決算月末締に向けての対応』決算月末締への移行に伴い、関連部門からの経理データ受け渡しに関し、問題点を洗い出し改善していく。また、一部データ化されていない業務のデータ化を推進し、経理による入力作業を排除し、月末締による経理の負荷を軽減する。                                                                                                    </v>
          </cell>
          <cell r="X33" t="str">
            <v>4</v>
          </cell>
          <cell r="Y33" t="str">
            <v xml:space="preserve">全社推進事項とはいえ、月末締め移行作業を、関連部門の業務改善を含めて、略目標通りの成果を達成出来た事は評価するも、まだ積み残し分があり、フォローを怠らずに推進願います。                                                                                                                                                                           </v>
          </cell>
          <cell r="Z33" t="str">
            <v>4</v>
          </cell>
          <cell r="AA33">
            <v>30</v>
          </cell>
          <cell r="AB33" t="str">
            <v xml:space="preserve">『固定資産システムの改善』９８年度税制改正及び２０００年対応に伴い、全社の固定資産システムの改造及びテストを行い、決算に影響が出ない様進めていく。また、現状の固定資産業務の問題点を洗い出し、改善点を検討し、次期固定資産システムに反映させていく。                                                                                                </v>
          </cell>
          <cell r="AC33" t="str">
            <v>4</v>
          </cell>
          <cell r="AD33" t="str">
            <v xml:space="preserve">本部事務局と一体となり、平成10年税制改正他のシステム対応を推進し、予定通り達成し評価する。                                                                                                                                                                                                                 </v>
          </cell>
          <cell r="AE33" t="str">
            <v>4</v>
          </cell>
          <cell r="AF33">
            <v>30</v>
          </cell>
          <cell r="AG33" t="str">
            <v xml:space="preserve">『ＣＡＬＳプロジェクトの費用検討・設備管理状況把握』ＣＡＬＳプロジェクトの進捗状況を充分に把握し、本部及び事業部負担の切りわけを適切に行う。また、取得後２年経過した設備の事業部への移管がスムーズに行える様、管理状況を把握し、データでの受渡しを検討する。                                                                                        </v>
          </cell>
          <cell r="AH33" t="str">
            <v>4</v>
          </cell>
          <cell r="AI33" t="str">
            <v xml:space="preserve">ＣＡＬＳ推進室が設立されてから３年目となり、費用負担の問題が一段と難しくなってきました。上期、積み残し分がありますので、中期計画に織り込んで、９９年度から実施出来る様にして下さい。                                                                                                                                                                     </v>
          </cell>
          <cell r="AJ33" t="str">
            <v>3</v>
          </cell>
          <cell r="BT33" t="str">
            <v xml:space="preserve">前任の業務とは言え、当課の担当業務を推進しつつ、支援・指導を行い、予定通り対応が完了した事は評価する。                                                                                                                                                                                                            </v>
          </cell>
          <cell r="BU33" t="str">
            <v>4</v>
          </cell>
          <cell r="BV33" t="str">
            <v xml:space="preserve">                                                                                                                                                                                                                                                               </v>
          </cell>
          <cell r="BX33" t="str">
            <v xml:space="preserve">                                                                                                                                                                                                                                                               </v>
          </cell>
          <cell r="BZ33" t="str">
            <v xml:space="preserve">                                                                                                                                                                                                                                                               </v>
          </cell>
          <cell r="CB33" t="str">
            <v>データベースソフトを使いこなせる様、ＡＣＣＥＳＳの知識を習得する。</v>
          </cell>
          <cell r="CC33" t="str">
            <v>3</v>
          </cell>
          <cell r="CH33" t="str">
            <v>4</v>
          </cell>
          <cell r="CI33" t="str">
            <v>3</v>
          </cell>
          <cell r="CJ33" t="str">
            <v>3</v>
          </cell>
          <cell r="CK33" t="str">
            <v xml:space="preserve">全社方針である月末締め移行対応に、思った以上に工数を取られ、大変だったと思いますが、積み残しはあるものの、移行対応は、実施出来ました。他の目標も達成しなければなりません。下期は月末締めの本番ですし、上期以上に大変だと思いますが頑張って下さい。                                                                                                                                      </v>
          </cell>
          <cell r="CL33" t="str">
            <v>Ｂ　</v>
          </cell>
          <cell r="CM33" t="str">
            <v>決算の月末締めへの移行、固定資産の税制改正対応に努力した。下期は月末締めのフォロー、２０００年問題の解決に注力。</v>
          </cell>
          <cell r="CN33" t="str">
            <v>Ｂ　</v>
          </cell>
          <cell r="CO33" t="str">
            <v>Ｂ　</v>
          </cell>
          <cell r="CP33" t="str">
            <v>A</v>
          </cell>
          <cell r="CQ33">
            <v>2</v>
          </cell>
          <cell r="CR33">
            <v>12</v>
          </cell>
          <cell r="CS33">
            <v>10</v>
          </cell>
        </row>
        <row r="34">
          <cell r="A34">
            <v>590038</v>
          </cell>
          <cell r="B34" t="str">
            <v>奥　保夫　　　　　　</v>
          </cell>
          <cell r="C34">
            <v>90</v>
          </cell>
          <cell r="D34">
            <v>873</v>
          </cell>
          <cell r="E34" t="str">
            <v>ＦＳＩ　　　　　　　</v>
          </cell>
          <cell r="F34">
            <v>9311</v>
          </cell>
          <cell r="G34">
            <v>9556001010</v>
          </cell>
          <cell r="H34" t="str">
            <v>ＦＳＩ・管理）管　理</v>
          </cell>
          <cell r="I34">
            <v>41</v>
          </cell>
          <cell r="J34" t="str">
            <v>主事　　　　　　</v>
          </cell>
          <cell r="K34" t="str">
            <v>無</v>
          </cell>
          <cell r="L34">
            <v>1998</v>
          </cell>
          <cell r="M34">
            <v>1</v>
          </cell>
          <cell r="N34">
            <v>1</v>
          </cell>
          <cell r="O34">
            <v>3</v>
          </cell>
          <cell r="P34">
            <v>61038</v>
          </cell>
          <cell r="Q34" t="str">
            <v>久保　登　　　　　　</v>
          </cell>
          <cell r="R34" t="str">
            <v>部長　　　　　　　　</v>
          </cell>
          <cell r="S34">
            <v>602014</v>
          </cell>
          <cell r="T34" t="str">
            <v>庄司　武之　　　　　</v>
          </cell>
          <cell r="U34" t="str">
            <v>（出向中）　　　　　</v>
          </cell>
          <cell r="V34">
            <v>25</v>
          </cell>
          <cell r="W34" t="str">
            <v xml:space="preserve">各月決算数値の把握都予算対比による進捗の確認･差異分析｡各部門に対する資料ﾌｲ-ﾄﾞﾊﾞﾂｸによる原価意識､経費削減損益向上意識の高揚を推進｡商法規定に則った各種書類の作成､トﾂプへの経営情報の提供,外部監査への対応。                                                                                                                                          </v>
          </cell>
          <cell r="X34" t="str">
            <v>3</v>
          </cell>
          <cell r="Y34" t="str">
            <v xml:space="preserve">月次決算を通じ各研究部、上層部へタイムリーに情報を提供する等当初の目標を達成した。                                                                                                                                                                                                                      </v>
          </cell>
          <cell r="Z34" t="str">
            <v>3</v>
          </cell>
          <cell r="AA34">
            <v>20</v>
          </cell>
          <cell r="AB34" t="str">
            <v xml:space="preserve">予算業務　　上期予算の運用管理､進捗状況の確認と変動情報の収集、社内外関連部門　　　　　　との折衝,調整を行う。　　　　　　下期予算の編成および資金運用計画の策定と実行。                                                                                                                                                                          </v>
          </cell>
          <cell r="AC34" t="str">
            <v>3</v>
          </cell>
          <cell r="AD34" t="str">
            <v xml:space="preserve">今期は損益面で厳しい状況にあるため予実管理を着実に行い変動要因を把握するとともに適切な経営情報を上層部に報告し、軌道修正する等前向きに対応。健全な予算管理と損益確保に努めたことは評価する。                                                                                                                                                                 </v>
          </cell>
          <cell r="AE34" t="str">
            <v>4</v>
          </cell>
          <cell r="AF34">
            <v>15</v>
          </cell>
          <cell r="AG34" t="str">
            <v xml:space="preserve">その他決算業務　　（税務関係)決算に基く法人税､消費税､地方税等の計算と確定申告書　　　　　　　　　　　　　　　の作成･提出。　　　　　　　　　（固定資産)設備計画の取りまとめと上期計画の実行管理。                                                                                                                                                   </v>
          </cell>
          <cell r="AH34" t="str">
            <v>4</v>
          </cell>
          <cell r="AI34" t="str">
            <v xml:space="preserve">専門的な知識を取得し、税務処理等の経理業務を問題なく処理した。下期も情報収集に努め、決算に反映して下さい。                                                                                                                                                                                                          </v>
          </cell>
          <cell r="AJ34" t="str">
            <v>4</v>
          </cell>
          <cell r="AK34">
            <v>40</v>
          </cell>
          <cell r="AL34" t="str">
            <v xml:space="preserve">総務･勤労関係　　日常業務全般における部下の指導を通じて上司をサポ－ト。　　　　　　　　　対外提出資料(官公庁）の作成｡統制費用についての予実管理を推進。　　　　　　　　　総務マイオフｲスへの移行(取り込み）の具体化。                                                                                                                               </v>
          </cell>
          <cell r="AM34" t="str">
            <v>4</v>
          </cell>
          <cell r="AN34" t="str">
            <v xml:space="preserve">管理部の総括として、部内を取りまとめ、円滑なる業務遂行に努めたことは評価する。マイオフィスによる購買・旅費システムは予定通り下期に導入して下さい。                                                                                                                                                                                      </v>
          </cell>
          <cell r="AO34" t="str">
            <v>3</v>
          </cell>
          <cell r="BT34" t="str">
            <v xml:space="preserve">                                                                                                                                                                                                                                                               </v>
          </cell>
          <cell r="BV34" t="str">
            <v xml:space="preserve">                                                                                                                                                                                                                                                               </v>
          </cell>
          <cell r="BX34" t="str">
            <v xml:space="preserve">                                                                                                                                                                                                                                                               </v>
          </cell>
          <cell r="BZ34" t="str">
            <v xml:space="preserve">                                                                                                                                                                                                                                                               </v>
          </cell>
          <cell r="CB34" t="str">
            <v>決算締切日の変更(20日－－月末日）に備えて諸対策の検討と実施。</v>
          </cell>
          <cell r="CC34" t="str">
            <v>3</v>
          </cell>
          <cell r="CH34" t="str">
            <v>3</v>
          </cell>
          <cell r="CI34" t="str">
            <v>4</v>
          </cell>
          <cell r="CJ34" t="str">
            <v>4</v>
          </cell>
          <cell r="CK34" t="str">
            <v xml:space="preserve">経理関連の専門分野については、問題なく対処された。各部門に跨がる資料の取りまとめ、社内の調整など円滑に対応されたと思います。                                                                                                                                                                                                 </v>
          </cell>
          <cell r="CL34" t="str">
            <v>Ｂ　</v>
          </cell>
          <cell r="CM34" t="str">
            <v>着実に毎月の経理処理を遂行した。ほんのわずかな益を見込んだ予算設定だったため、タイムリーな経理報告は判断の助けとなった。</v>
          </cell>
          <cell r="CN34" t="str">
            <v>Ｂ　</v>
          </cell>
          <cell r="CO34" t="str">
            <v>Ｂ　</v>
          </cell>
          <cell r="CP34" t="str">
            <v>B</v>
          </cell>
          <cell r="CQ34">
            <v>2</v>
          </cell>
          <cell r="CR34">
            <v>90</v>
          </cell>
          <cell r="CS34">
            <v>1170</v>
          </cell>
        </row>
        <row r="35">
          <cell r="A35">
            <v>812792</v>
          </cell>
          <cell r="B35" t="str">
            <v>有門　忠司　　　　　</v>
          </cell>
          <cell r="C35">
            <v>130</v>
          </cell>
          <cell r="D35">
            <v>410</v>
          </cell>
          <cell r="E35" t="str">
            <v>マーケ本部　　　　　</v>
          </cell>
          <cell r="F35">
            <v>3002</v>
          </cell>
          <cell r="G35">
            <v>4100140000</v>
          </cell>
          <cell r="H35" t="str">
            <v>マーケ）経理部　　　</v>
          </cell>
          <cell r="I35">
            <v>31</v>
          </cell>
          <cell r="J35" t="str">
            <v>主事補　　　　　</v>
          </cell>
          <cell r="K35" t="str">
            <v>有</v>
          </cell>
          <cell r="L35">
            <v>1998</v>
          </cell>
          <cell r="M35">
            <v>1</v>
          </cell>
          <cell r="N35">
            <v>1</v>
          </cell>
          <cell r="O35">
            <v>3</v>
          </cell>
          <cell r="P35">
            <v>742629</v>
          </cell>
          <cell r="Q35" t="str">
            <v>田中　智明　　　　　</v>
          </cell>
          <cell r="R35" t="str">
            <v>担当課長　　　　　　</v>
          </cell>
          <cell r="S35">
            <v>720162</v>
          </cell>
          <cell r="T35" t="str">
            <v>黒木　為政　　　　　</v>
          </cell>
          <cell r="U35" t="str">
            <v>統括部長　　　　　　</v>
          </cell>
          <cell r="V35">
            <v>25</v>
          </cell>
          <cell r="W35" t="str">
            <v xml:space="preserve">販売費用の管理強化(管理体系の再構築)                                                                                                                                                                                                                                            </v>
          </cell>
          <cell r="X35" t="str">
            <v>4</v>
          </cell>
          <cell r="Y35" t="str">
            <v xml:space="preserve">営業効率の測定は重要な課題、担当外の項目についても部内各グループリーダや関連部門を交えリーダシップを発揮し第一次試算を行った。他にも費用管理グループのリーダとして売上下方修正の状況下で強力に費用統制を推進・指導し販売費用全体で対予算比-19億とした。                                                                                                                                  </v>
          </cell>
          <cell r="Z35" t="str">
            <v>4</v>
          </cell>
          <cell r="AA35">
            <v>25</v>
          </cell>
          <cell r="AB35" t="str">
            <v xml:space="preserve">物流費用の効率化(物流コストWGへの参画及び物流費管理ＤＢの構築）                                                                                                                                                                                                                              </v>
          </cell>
          <cell r="AC35" t="str">
            <v>4</v>
          </cell>
          <cell r="AD35" t="str">
            <v xml:space="preserve">前期の要件取りまとめに引き続き当期は詳細仕様レベルの確定を達成し、９９年１月運用開始に目処をつけた。詳細仕様レベルでは、広範囲な業務ノウハウとシステム化ノウハウが要求されるがＷＧメンバ内で重要な役割を果たしている。                                                                                                                                                    </v>
          </cell>
          <cell r="AE35" t="str">
            <v>4</v>
          </cell>
          <cell r="AF35">
            <v>20</v>
          </cell>
          <cell r="AG35" t="str">
            <v xml:space="preserve">連結決算推進体制の確立(会社別決算説明のレベルアップ)                                                                                                                                                                                                                                    </v>
          </cell>
          <cell r="AH35" t="str">
            <v>4</v>
          </cell>
          <cell r="AI35" t="str">
            <v xml:space="preserve">小会社管理では特に国内小会社を担当し中でもＦＯＭに関しては監査業務等によるノウハウを生かし精力的に活動し種々の問題提起を行った。                                                                                                                                                                                               </v>
          </cell>
          <cell r="AJ35" t="str">
            <v>4</v>
          </cell>
          <cell r="AK35">
            <v>20</v>
          </cell>
          <cell r="AL35" t="str">
            <v xml:space="preserve">資金管理の効率化推進                                                                                                                                                                                                                                                     </v>
          </cell>
          <cell r="AM35" t="str">
            <v>4</v>
          </cell>
          <cell r="AN35" t="str">
            <v xml:space="preserve">ＰＫＧ導入は初体験であるが、ＳＳＧとの連携や部下への適切なアドバイス、積極的な業務遂行によりサンアカウント社のＰＫＧを選定し早期運用開始に目処をつけた。                                                                                                                                                                                   </v>
          </cell>
          <cell r="AO35" t="str">
            <v>4</v>
          </cell>
          <cell r="AP35">
            <v>10</v>
          </cell>
          <cell r="AQ35" t="str">
            <v xml:space="preserve">固定資産管理の強化（不健全資産の撲滅と管理体制の確立）                                                                                                                                                                                                                                    </v>
          </cell>
          <cell r="AR35" t="str">
            <v>4</v>
          </cell>
          <cell r="AS35" t="str">
            <v xml:space="preserve">課題であった固定資産棚卸し実施に向けて翌期実施に目処をつけた。一方、支社支店への関連システム展開は目標どおり遂行し現在安定運用となっており、支社支店経理からも高く評価されている。                                                                                                                                                                      </v>
          </cell>
          <cell r="AT35" t="str">
            <v>4</v>
          </cell>
          <cell r="BT35" t="str">
            <v xml:space="preserve">各営業部門と連携し新基準を設定、事業部にフィードバックし予算等への反映を図った。                                                                                                                                                                                                                       </v>
          </cell>
          <cell r="BU35" t="str">
            <v>4</v>
          </cell>
          <cell r="BV35" t="str">
            <v xml:space="preserve">                                                                                                                                                                                                                                                               </v>
          </cell>
          <cell r="BX35" t="str">
            <v xml:space="preserve">                                                                                                                                                                                                                                                               </v>
          </cell>
          <cell r="BZ35" t="str">
            <v xml:space="preserve">                                                                                                                                                                                                                                                               </v>
          </cell>
          <cell r="CB35" t="str">
            <v>担当している販売費用、固定資産に関する会計・税務知識を習得し、業務の中で活かせる様にする．</v>
          </cell>
          <cell r="CC35" t="str">
            <v>3</v>
          </cell>
          <cell r="CH35" t="str">
            <v>4</v>
          </cell>
          <cell r="CI35" t="str">
            <v>4</v>
          </cell>
          <cell r="CJ35" t="str">
            <v>4</v>
          </cell>
          <cell r="CK35" t="str">
            <v xml:space="preserve">売上下方修正が相次ぐ環境下で、費用管理面で関連部門との調整や指導等強力なリーダシップを発揮した。更に部門の最重要目標である「営業効率の測定手法確立」に向けチャネル別売上把握の定常化等、アグレッシブな業務遂行であった。                                                                                                                                                   </v>
          </cell>
          <cell r="CL35" t="str">
            <v>Ａ　</v>
          </cell>
          <cell r="CM35" t="str">
            <v>費用管理を主に部内でリーダシップを発揮している。</v>
          </cell>
          <cell r="CN35" t="str">
            <v>Ａ　</v>
          </cell>
          <cell r="CO35" t="str">
            <v>Ａ　</v>
          </cell>
          <cell r="CP35" t="str">
            <v>A</v>
          </cell>
          <cell r="CQ35">
            <v>2</v>
          </cell>
          <cell r="CR35">
            <v>12</v>
          </cell>
          <cell r="CS35">
            <v>10</v>
          </cell>
        </row>
        <row r="36">
          <cell r="A36">
            <v>890117</v>
          </cell>
          <cell r="B36" t="str">
            <v>佐伯　隆志　　　　　</v>
          </cell>
          <cell r="C36">
            <v>130</v>
          </cell>
          <cell r="D36">
            <v>410</v>
          </cell>
          <cell r="E36" t="str">
            <v>マーケ本部　　　　　</v>
          </cell>
          <cell r="F36">
            <v>3002</v>
          </cell>
          <cell r="G36">
            <v>4100140000</v>
          </cell>
          <cell r="H36" t="str">
            <v>マーケ）経理部　　　</v>
          </cell>
          <cell r="I36">
            <v>31</v>
          </cell>
          <cell r="J36" t="str">
            <v>主事補　　　　　</v>
          </cell>
          <cell r="K36" t="str">
            <v>有</v>
          </cell>
          <cell r="L36">
            <v>1998</v>
          </cell>
          <cell r="M36">
            <v>1</v>
          </cell>
          <cell r="N36">
            <v>1</v>
          </cell>
          <cell r="O36">
            <v>3</v>
          </cell>
          <cell r="P36">
            <v>742629</v>
          </cell>
          <cell r="Q36" t="str">
            <v>田中　智明　　　　　</v>
          </cell>
          <cell r="R36" t="str">
            <v>担当課長　　　　　　</v>
          </cell>
          <cell r="S36">
            <v>720162</v>
          </cell>
          <cell r="T36" t="str">
            <v>黒木　為政　　　　　</v>
          </cell>
          <cell r="U36" t="str">
            <v>統括部長　　　　　　</v>
          </cell>
          <cell r="V36">
            <v>30</v>
          </cell>
          <cell r="W36" t="str">
            <v xml:space="preserve">売上高の予算/予測業務における部門内連携強化とスピード化(1)販推-業務-経理間の統合システム化(ＰＣレベル）によるスピード化。(2)フォーマットの標準化・共通化による情報の共有化。                                                                                                                                                                    </v>
          </cell>
          <cell r="X36" t="str">
            <v>4</v>
          </cell>
          <cell r="Y36" t="str">
            <v xml:space="preserve">全社的な売上マイナス成長下で従来に無い「チャネル別」の分析と問題提起を行った、特にディーラ／社内で大きく異なる予算達成率や伸長率の把握は営業効率の測定に有益な情報であり、この定常把握を可能にした事は高く評価できる。他案件もスピート化に資する内容であり翌期本格運用の目処をつけた。                                                                                                                    </v>
          </cell>
          <cell r="Z36" t="str">
            <v>4</v>
          </cell>
          <cell r="AA36">
            <v>30</v>
          </cell>
          <cell r="AB36" t="str">
            <v xml:space="preserve">海外取引（受注・売上）に伴うルールの再構築(1)受注計上基準(2)価格改定(3)ＤＯＡ等の基準と事務ルールについての全面的見直し                                                                                                                                                                                               </v>
          </cell>
          <cell r="AC36" t="str">
            <v>4</v>
          </cell>
          <cell r="AD36" t="str">
            <v xml:space="preserve">海外関係制度の全面棚卸し、受注・売上の分野についてリーダシップを発揮しＷＧを推進した。国際営業本部内への問題点認識化が課題であったが精力的な活動により共通認識にまで至り、翌期での具体的アウトプットの目処をつけた。                                                                                                                                                     </v>
          </cell>
          <cell r="AE36" t="str">
            <v>4</v>
          </cell>
          <cell r="AF36">
            <v>20</v>
          </cell>
          <cell r="AG36" t="str">
            <v xml:space="preserve">手書き売上伝票の撲滅(1)電子シートによるシステム化(2)１／４期実施に向けてのルール制定、アナウンス。                                                                                                                                                                                                           </v>
          </cell>
          <cell r="AH36" t="str">
            <v>3</v>
          </cell>
          <cell r="AI36" t="str">
            <v xml:space="preserve">売上伝票の１００％電子化は全社経理部門の予てからの課題、本社地区での試行を踏まえ８月度より全国展開、現状マニュアル伝票は完全撲滅。関連部門との強力な連携により予定より１カ月早く全国運用に至った。                                                                                                                                                              </v>
          </cell>
          <cell r="AJ36" t="str">
            <v>4</v>
          </cell>
          <cell r="AK36">
            <v>15</v>
          </cell>
          <cell r="AL36" t="str">
            <v xml:space="preserve">営業部門内パソコン価格率の管理体制構築検討                                                                                                                                                                                                                                          </v>
          </cell>
          <cell r="AM36" t="str">
            <v>4</v>
          </cell>
          <cell r="AN36" t="str">
            <v xml:space="preserve">試行錯誤の段階、諸会議や情報の多面的整理を行い翌期アウトプットに向け継続した検討が必要。                                                                                                                                                                                                                   </v>
          </cell>
          <cell r="AO36" t="str">
            <v>3</v>
          </cell>
          <cell r="AP36">
            <v>5</v>
          </cell>
          <cell r="AQ36" t="str">
            <v xml:space="preserve">受注情報の精度向上・オープンシステムを中心とした『一括受注』方式の見直し。                                                                                                                                                                                                                          </v>
          </cell>
          <cell r="AR36" t="str">
            <v>3</v>
          </cell>
          <cell r="AS36" t="str">
            <v xml:space="preserve">適切な部下指導により制度改訂の目処をつけた。                                                                                                                                                                                                                                         </v>
          </cell>
          <cell r="AT36" t="str">
            <v>4</v>
          </cell>
          <cell r="BT36" t="str">
            <v xml:space="preserve">膨大なデータ量に対し根気よく精力的に遂行し決算説明書に反映させた。                                                                                                                                                                                                                              </v>
          </cell>
          <cell r="BU36" t="str">
            <v>4</v>
          </cell>
          <cell r="BV36" t="str">
            <v xml:space="preserve">受注残高の分析は従来に無かった内容、部下の指導と供に積極的に取り組んだ。                                                                                                                                                                                                                           </v>
          </cell>
          <cell r="BW36" t="str">
            <v>4</v>
          </cell>
          <cell r="BX36" t="str">
            <v xml:space="preserve">                                                                                                                                                                                                                                                               </v>
          </cell>
          <cell r="BZ36" t="str">
            <v xml:space="preserve">                                                                                                                                                                                                                                                               </v>
          </cell>
          <cell r="CB36" t="str">
            <v>Ｐｏｗｅｒ－Ｐｏｉｎｔの習得。</v>
          </cell>
          <cell r="CC36" t="str">
            <v>3</v>
          </cell>
          <cell r="CH36" t="str">
            <v>4</v>
          </cell>
          <cell r="CI36" t="str">
            <v>4</v>
          </cell>
          <cell r="CJ36" t="str">
            <v>4</v>
          </cell>
          <cell r="CK36" t="str">
            <v xml:space="preserve">グループリーダとしての自覚も高まり、且つマイナス成長の環境下で従来に無い切り口での分析や問題提起に積極的に取り組んだ。特に売上高に於けるチャネル別の状況把握は全社損益への影響はもとより営業部門の効率測定への重要な項目、これを定常的に把握可能とした事は大きな成果であり高く評価できる。                                                                                                                  </v>
          </cell>
          <cell r="CL36" t="str">
            <v>Ａ　</v>
          </cell>
          <cell r="CM36" t="str">
            <v>チャネル売上の把握定常化は全社に対するインパクトも大きく高く評価できる。</v>
          </cell>
          <cell r="CN36" t="str">
            <v>Ａ　</v>
          </cell>
          <cell r="CO36" t="str">
            <v>Ａ　</v>
          </cell>
          <cell r="CP36" t="str">
            <v>B</v>
          </cell>
          <cell r="CQ36">
            <v>2</v>
          </cell>
          <cell r="CR36">
            <v>12</v>
          </cell>
          <cell r="CS36">
            <v>10</v>
          </cell>
        </row>
        <row r="37">
          <cell r="A37">
            <v>900023</v>
          </cell>
          <cell r="B37" t="str">
            <v>石毛　総一郎　　　　</v>
          </cell>
          <cell r="C37">
            <v>130</v>
          </cell>
          <cell r="D37">
            <v>410</v>
          </cell>
          <cell r="E37" t="str">
            <v>マーケ本部　　　　　</v>
          </cell>
          <cell r="F37">
            <v>3002</v>
          </cell>
          <cell r="G37">
            <v>4100140000</v>
          </cell>
          <cell r="H37" t="str">
            <v>マーケ）経理部　　　</v>
          </cell>
          <cell r="I37">
            <v>31</v>
          </cell>
          <cell r="J37" t="str">
            <v>主事補　　　　　</v>
          </cell>
          <cell r="K37" t="str">
            <v>無</v>
          </cell>
          <cell r="L37">
            <v>1998</v>
          </cell>
          <cell r="M37">
            <v>1</v>
          </cell>
          <cell r="N37">
            <v>1</v>
          </cell>
          <cell r="O37">
            <v>3</v>
          </cell>
          <cell r="P37">
            <v>742629</v>
          </cell>
          <cell r="Q37" t="str">
            <v>田中　智明　　　　　</v>
          </cell>
          <cell r="R37" t="str">
            <v>担当課長　　　　　　</v>
          </cell>
          <cell r="S37">
            <v>720162</v>
          </cell>
          <cell r="T37" t="str">
            <v>黒木　為政　　　　　</v>
          </cell>
          <cell r="U37" t="str">
            <v>統括部長　　　　　　</v>
          </cell>
          <cell r="V37">
            <v>30</v>
          </cell>
          <cell r="W37" t="str">
            <v xml:space="preserve">営業・経理間の資産管理新体制の構築・運用。(1)SIIMAと連携した新システムの導入・運用(2)デイリー/タイムリーな資産管理体制の実現                                                                                                                                                                                           </v>
          </cell>
          <cell r="X37" t="str">
            <v>4</v>
          </cell>
          <cell r="Y37" t="str">
            <v xml:space="preserve">「経理ｲﾝﾀｰﾌｪｲｽ」は営業部門の効率向上に大きく寄与するものと期待、産業営業本部での試行に於いても営業部門から高い評価を得ている。返品資産のみならず、貸出資産の早期展開と事業部経理の出荷済未売上資産の展開推進により、経理業務・営業効率の両面に資するものとして翌期での一層の積極的推進を望む。                                                                                                            </v>
          </cell>
          <cell r="Z37" t="str">
            <v>4</v>
          </cell>
          <cell r="AA37">
            <v>30</v>
          </cell>
          <cell r="AB37" t="str">
            <v xml:space="preserve">下取返品資産の圧縮。(1)６カ月以上滞留資産の撲滅。(2)３カ月以上滞留資産の半減。                                                                                                                                                                                                                     </v>
          </cell>
          <cell r="AC37" t="str">
            <v>4</v>
          </cell>
          <cell r="AD37" t="str">
            <v xml:space="preserve">特に当期は長期滞留品にターゲットを絞って資産圧縮に努め、６カ月以上滞留品の撲滅は成らなかったものの概ね目標達成。常に３カ月以内に止めるべく継続的に推進願いたい。                                                                                                                                                                               </v>
          </cell>
          <cell r="AE37" t="str">
            <v>3</v>
          </cell>
          <cell r="AF37">
            <v>30</v>
          </cell>
          <cell r="AG37" t="str">
            <v xml:space="preserve">無償貸出品の圧縮。　(1)新しい管理キーの設定による圧縮ターゲットの絞り込み。(2)営業への指導・徹底と継続的アラーム管理の実施。                                                                                                                                                                                              </v>
          </cell>
          <cell r="AH37" t="str">
            <v>4</v>
          </cell>
          <cell r="AI37" t="str">
            <v xml:space="preserve">従来に無い新しい管理ポイントの創造は高く評価できる。更に、資産圧縮の活動として貸出期限切れ物件について精力的に調査・ヒアリングを行い25%圧縮を実現した。翌期も多面的なポイントからの営業指導により資産圧縮、有償化推進に資する活動を心がけられたい。                                                                                                                                    </v>
          </cell>
          <cell r="AJ37" t="str">
            <v>4</v>
          </cell>
          <cell r="AK37">
            <v>10</v>
          </cell>
          <cell r="AL37" t="str">
            <v xml:space="preserve">部門内インフラの再構築・レベルアップ。(1)GP6000導入(K690ﾘﾌﾟﾚｰｽ)。(2)GP5000導入(PCｻｰﾊﾞ・レベルアップ、バックアップ環境の充実)。(3)分析ツールの導入・活用。                                                                                                                                                              </v>
          </cell>
          <cell r="AM37" t="str">
            <v>4</v>
          </cell>
          <cell r="AN37" t="str">
            <v xml:space="preserve">部門内の業務効率向上とリスク回避に貢献した。                                                                                                                                                                                                                                         </v>
          </cell>
          <cell r="AO37" t="str">
            <v>3</v>
          </cell>
          <cell r="BT37" t="str">
            <v xml:space="preserve">                                                                                                                                                                                                                                                               </v>
          </cell>
          <cell r="BU37" t="str">
            <v>3</v>
          </cell>
          <cell r="BV37" t="str">
            <v xml:space="preserve">前任者の配転により期中より担当。関連部門に対する積極的な指導を主にスピーディな業務遂行となっている。                                                                                                                                                                                                             </v>
          </cell>
          <cell r="BW37" t="str">
            <v>4</v>
          </cell>
          <cell r="BX37" t="str">
            <v xml:space="preserve">                                                                                                                                                                                                                                                               </v>
          </cell>
          <cell r="BY37" t="str">
            <v>3</v>
          </cell>
          <cell r="BZ37" t="str">
            <v xml:space="preserve">                                                                                                                                                                                                                                                               </v>
          </cell>
          <cell r="CB37" t="str">
            <v>企業評価のための分析手法を習得する。</v>
          </cell>
          <cell r="CC37" t="str">
            <v>3</v>
          </cell>
          <cell r="CD37" t="str">
            <v>ＴＯＥＩＣの得点を１００点アップさせる。</v>
          </cell>
          <cell r="CE37" t="str">
            <v>4</v>
          </cell>
          <cell r="CF37" t="str">
            <v>商法の基礎知識を習得する。</v>
          </cell>
          <cell r="CG37" t="str">
            <v>3</v>
          </cell>
          <cell r="CH37" t="str">
            <v>4</v>
          </cell>
          <cell r="CI37" t="str">
            <v>4</v>
          </cell>
          <cell r="CJ37" t="str">
            <v>4</v>
          </cell>
          <cell r="CK37" t="str">
            <v xml:space="preserve">専門職昇級後１年を経過しグループリーダとして略々定着してきた。経理ｲﾝﾀｰﾌｪｲｽの構築は営業部門効率を飛躍的に向上させるシカケとして期待され、予定どおりオープンした事は高く評価できる。一方、ターゲットを絞った資産圧縮に於いては一部未達成はあるものの略々達成のレベル。                                                                                                                         </v>
          </cell>
          <cell r="CL37" t="str">
            <v>Ｂ　</v>
          </cell>
          <cell r="CM37" t="str">
            <v>専門職昇級後１年経過しリーダとして部下のやる気を引き出しつつある。</v>
          </cell>
          <cell r="CN37" t="str">
            <v>Ｂ　</v>
          </cell>
          <cell r="CO37" t="str">
            <v>Ｂ　</v>
          </cell>
          <cell r="CP37" t="str">
            <v>B</v>
          </cell>
          <cell r="CQ37">
            <v>2</v>
          </cell>
          <cell r="CR37">
            <v>12</v>
          </cell>
          <cell r="CS37">
            <v>10</v>
          </cell>
        </row>
        <row r="38">
          <cell r="A38">
            <v>880187</v>
          </cell>
          <cell r="B38" t="str">
            <v>西田　猛　　　　　　</v>
          </cell>
          <cell r="C38">
            <v>130</v>
          </cell>
          <cell r="D38">
            <v>800</v>
          </cell>
          <cell r="E38" t="str">
            <v>　　　　　　　　　　</v>
          </cell>
          <cell r="F38">
            <v>1234</v>
          </cell>
          <cell r="G38">
            <v>8819402010</v>
          </cell>
          <cell r="H38" t="str">
            <v>Ｆ・Ａ・Ｉ　　　　　</v>
          </cell>
          <cell r="I38">
            <v>31</v>
          </cell>
          <cell r="J38" t="str">
            <v>主事補　　　　　</v>
          </cell>
          <cell r="K38" t="str">
            <v>有</v>
          </cell>
          <cell r="L38">
            <v>1998</v>
          </cell>
          <cell r="M38">
            <v>1</v>
          </cell>
          <cell r="N38">
            <v>1</v>
          </cell>
          <cell r="O38">
            <v>3</v>
          </cell>
          <cell r="P38">
            <v>0</v>
          </cell>
          <cell r="Q38" t="str">
            <v>　　　　　　　　　　</v>
          </cell>
          <cell r="R38" t="str">
            <v>　　　　　　　　　　</v>
          </cell>
          <cell r="S38">
            <v>0</v>
          </cell>
          <cell r="T38" t="str">
            <v>　　　　　　　　　　</v>
          </cell>
          <cell r="U38" t="str">
            <v>　　　　　　　　　　</v>
          </cell>
          <cell r="V38">
            <v>50</v>
          </cell>
          <cell r="W38" t="str">
            <v xml:space="preserve">子会社業績管理の強化(運用体制の再構築)(1)決算内容のブレイクダウンとスピードアップ(2)海外子会社の拠点別問題点の洗い出しと対策検討(3)国内子会社の運用検討                                                                                                                                                                              </v>
          </cell>
          <cell r="X38" t="str">
            <v>4</v>
          </cell>
          <cell r="Y38" t="str">
            <v xml:space="preserve">                                                                                                                                                                                                                                                               </v>
          </cell>
          <cell r="AA38">
            <v>30</v>
          </cell>
          <cell r="AB38" t="str">
            <v xml:space="preserve">子会社業績管理の強化(管理レベルの向上)(1)決算説明書の作成と課題検討会の実施(2)予測精度の向上                                                                                                                                                                                                             </v>
          </cell>
          <cell r="AC38" t="str">
            <v>4</v>
          </cell>
          <cell r="AD38" t="str">
            <v xml:space="preserve">                                                                                                                                                                                                                                                               </v>
          </cell>
          <cell r="AF38">
            <v>20</v>
          </cell>
          <cell r="AG38" t="str">
            <v xml:space="preserve">営業資産の圧縮(1)長期滞留資産の撲滅(2)新しいカテゴリによる管理基準の設定(貸出理由等)                                                                                                                                                                                                                 </v>
          </cell>
          <cell r="AH38" t="str">
            <v>3</v>
          </cell>
          <cell r="AI38" t="str">
            <v xml:space="preserve">                                                                                                                                                                                                                                                               </v>
          </cell>
          <cell r="BT38" t="str">
            <v xml:space="preserve">                                                                                                                                                                                                                                                               </v>
          </cell>
          <cell r="BV38" t="str">
            <v xml:space="preserve">                                                                                                                                                                                                                                                               </v>
          </cell>
          <cell r="BX38" t="str">
            <v xml:space="preserve">                                                                                                                                                                                                                                                               </v>
          </cell>
          <cell r="BZ38" t="str">
            <v xml:space="preserve">                                                                                                                                                                                                                                                               </v>
          </cell>
          <cell r="CB38" t="str">
            <v>英語コミュニケーション能力の向上。</v>
          </cell>
          <cell r="CD38" t="str">
            <v>法人税法、消費税法の理解。</v>
          </cell>
          <cell r="CK38" t="str">
            <v xml:space="preserve">                                                                                                                                                                                                                                                               </v>
          </cell>
          <cell r="CL38" t="str">
            <v>　　</v>
          </cell>
          <cell r="CN38" t="str">
            <v>　　</v>
          </cell>
          <cell r="CO38" t="str">
            <v>　　</v>
          </cell>
          <cell r="CP38" t="str">
            <v>A</v>
          </cell>
          <cell r="CQ38">
            <v>2</v>
          </cell>
          <cell r="CR38">
            <v>130</v>
          </cell>
          <cell r="CS38">
            <v>7000</v>
          </cell>
        </row>
        <row r="39">
          <cell r="A39">
            <v>812805</v>
          </cell>
          <cell r="B39" t="str">
            <v>川井田　義幸　　　　</v>
          </cell>
          <cell r="C39">
            <v>170</v>
          </cell>
          <cell r="D39">
            <v>585</v>
          </cell>
          <cell r="E39" t="str">
            <v>ＦＳ本部　　　　　　</v>
          </cell>
          <cell r="F39">
            <v>84</v>
          </cell>
          <cell r="G39">
            <v>5800094400</v>
          </cell>
          <cell r="H39" t="str">
            <v>ＦＳ）経理部　　　　</v>
          </cell>
          <cell r="I39">
            <v>31</v>
          </cell>
          <cell r="J39" t="str">
            <v>主事補　　　　　</v>
          </cell>
          <cell r="K39" t="str">
            <v>有</v>
          </cell>
          <cell r="L39">
            <v>1998</v>
          </cell>
          <cell r="M39">
            <v>1</v>
          </cell>
          <cell r="N39">
            <v>1</v>
          </cell>
          <cell r="O39">
            <v>3</v>
          </cell>
          <cell r="P39">
            <v>820208</v>
          </cell>
          <cell r="Q39" t="str">
            <v>橋本　充　　　　　　</v>
          </cell>
          <cell r="R39" t="str">
            <v>担当課長　　　　　　</v>
          </cell>
          <cell r="S39">
            <v>750060</v>
          </cell>
          <cell r="T39" t="str">
            <v>長南　公治　　　　　</v>
          </cell>
          <cell r="U39" t="str">
            <v>部長　　　　　　　　</v>
          </cell>
          <cell r="V39">
            <v>40</v>
          </cell>
          <cell r="W39" t="str">
            <v xml:space="preserve">ｻﾎﾟｰﾄﾃﾞｽｸ売上損益管理強化。（－採算性管理が出来る施策検討と損益意識の向上－)・売上及び原価の管理ｶﾃｺﾞﾘを細分化/明確化、採算性管理・損益意識の向上が図れる施策を検討し、予算・予測精度の向上を図る為、実績を多面的(一括/継続/遡及等)に分析する。                                                                                                      </v>
          </cell>
          <cell r="X39" t="str">
            <v>4</v>
          </cell>
          <cell r="Y39" t="str">
            <v xml:space="preserve">サービスビジネスの中核となるサポートデスクについて、販推部門と連携を図り、売上・原価の商品型格別分析、価格率分析等多面的に行い、問題点の抽出と損益改善の為の提言取りまとめに多大の貢献があった。                                                                                                                                                               </v>
          </cell>
          <cell r="Z39" t="str">
            <v>4</v>
          </cell>
          <cell r="AA39">
            <v>30</v>
          </cell>
          <cell r="AB39" t="str">
            <v xml:space="preserve">個別PROPOSE商品(ｼｽﾃﾑ展開/運用管理)の売上損益管理強化。・実績を多面的(規模別/受注月別等)に分析、予測/予算の精度向上を図る。又、98年上期目標原価率達成に向け、原価管理を強化・情報提供を行う。                                                                                                                                                       </v>
          </cell>
          <cell r="AC39" t="str">
            <v>3</v>
          </cell>
          <cell r="AD39" t="str">
            <v xml:space="preserve">個別PROPOSE商品の売上・原価データを効率的に集約を行い、採算向上を図る為に、PCスキルを駆使し各種分析を推進。販売推進部門・サポート部門に対し、危機意識の向上を図った事を評価したい。                                                                                                                                                                 </v>
          </cell>
          <cell r="AE39" t="str">
            <v>4</v>
          </cell>
          <cell r="AF39">
            <v>30</v>
          </cell>
          <cell r="AG39" t="str">
            <v xml:space="preserve">原価計算システムのレベルアップ・決算日程短縮実施に伴い、管理分析機能を追加し、ｽﾋﾟｰﾄﾞｱｯﾌﾟを図る。・システム管理強化----将来の改善に備え、現行ｼｽﾃﾑの徹底解析を図る。                                                                                                                                                                     </v>
          </cell>
          <cell r="AH39" t="str">
            <v>3</v>
          </cell>
          <cell r="AI39" t="str">
            <v xml:space="preserve">原価計算システムの改善を図り、決算業務の迅速化を実現する為の業務ﾌﾛｰの再構築を評価したい。                                                                                                                                                                                                                 </v>
          </cell>
          <cell r="AJ39" t="str">
            <v>4</v>
          </cell>
          <cell r="BT39" t="str">
            <v xml:space="preserve">                                                                                                                                                                                                                                                               </v>
          </cell>
          <cell r="BV39" t="str">
            <v xml:space="preserve">                                                                                                                                                                                                                                                               </v>
          </cell>
          <cell r="BX39" t="str">
            <v xml:space="preserve">                                                                                                                                                                                                                                                               </v>
          </cell>
          <cell r="BZ39" t="str">
            <v xml:space="preserve">                                                                                                                                                                                                                                                               </v>
          </cell>
          <cell r="CD39" t="str">
            <v>部門全体リーダとしての能力向上。</v>
          </cell>
          <cell r="CE39" t="str">
            <v>3</v>
          </cell>
          <cell r="CH39" t="str">
            <v>3</v>
          </cell>
          <cell r="CI39" t="str">
            <v>4</v>
          </cell>
          <cell r="CK39" t="str">
            <v xml:space="preserve">FS本部の核となるべき、サービスビジネスの損益分析を他部門と連携を通じ、商品型格別、受注・売上形態別等各種分析を行った。損益改善の為の施策・提言の取りまとめを問題意識を持って意欲的に取り組み成果を上げた。また、リーダーシップを発揮し、部門全体の取りまとめ役として頑張っている。                                                                                                                     </v>
          </cell>
          <cell r="CL39" t="str">
            <v>Ａ　</v>
          </cell>
          <cell r="CM39" t="str">
            <v>意欲的に課題に取り組んだ事を評価します｡</v>
          </cell>
          <cell r="CN39" t="str">
            <v>Ａ　</v>
          </cell>
          <cell r="CO39" t="str">
            <v>Ａ　</v>
          </cell>
          <cell r="CP39" t="str">
            <v>A</v>
          </cell>
          <cell r="CQ39">
            <v>2</v>
          </cell>
          <cell r="CR39">
            <v>12</v>
          </cell>
          <cell r="CS39">
            <v>10</v>
          </cell>
        </row>
        <row r="40">
          <cell r="A40">
            <v>850100</v>
          </cell>
          <cell r="B40" t="str">
            <v>木南　恭彦　　　　　</v>
          </cell>
          <cell r="C40">
            <v>170</v>
          </cell>
          <cell r="D40">
            <v>585</v>
          </cell>
          <cell r="E40" t="str">
            <v>ＦＳ本部　　　　　　</v>
          </cell>
          <cell r="F40">
            <v>84</v>
          </cell>
          <cell r="G40">
            <v>5800094400</v>
          </cell>
          <cell r="H40" t="str">
            <v>ＦＳ）経理部　　　　</v>
          </cell>
          <cell r="I40">
            <v>31</v>
          </cell>
          <cell r="J40" t="str">
            <v>主事補　　　　　</v>
          </cell>
          <cell r="K40" t="str">
            <v>有</v>
          </cell>
          <cell r="L40">
            <v>1998</v>
          </cell>
          <cell r="M40">
            <v>1</v>
          </cell>
          <cell r="N40">
            <v>2</v>
          </cell>
          <cell r="O40">
            <v>3</v>
          </cell>
          <cell r="P40">
            <v>820208</v>
          </cell>
          <cell r="Q40" t="str">
            <v>橋本　充　　　　　　</v>
          </cell>
          <cell r="R40" t="str">
            <v>担当課長　　　　　　</v>
          </cell>
          <cell r="S40">
            <v>750060</v>
          </cell>
          <cell r="T40" t="str">
            <v>長南　公治　　　　　</v>
          </cell>
          <cell r="U40" t="str">
            <v>部長　　　　　　　　</v>
          </cell>
          <cell r="V40">
            <v>40</v>
          </cell>
          <cell r="W40" t="str">
            <v xml:space="preserve">ＦＳ本部グループ連結損益管理の拡充　・グローバル化に対応したセグメント別損益管理を行う。　・未実現利益／資本消去等ができる手法を確立する。　・月次決算で貸借対照表連結の仕組み作りを行う。                                                                                                                                                          </v>
          </cell>
          <cell r="X40" t="str">
            <v>4</v>
          </cell>
          <cell r="Y40" t="str">
            <v xml:space="preserve">想定していた以上に連結会計の構造理解が早い。来期は、連結対象グループ子会社の個別財務諸表分析を通じ、問題点の掘り下げを進めて欲しい。                                                                                                                                                                                             </v>
          </cell>
          <cell r="Z40" t="str">
            <v>4</v>
          </cell>
          <cell r="AA40">
            <v>30</v>
          </cell>
          <cell r="AB40" t="str">
            <v xml:space="preserve">月末日締切りへのスムーズな移行の推進。　・１０月度から月末日締切りを行うにあたって、スムーズに移行出来るように、各部門　　との調整を図る。                                                                                                                                                                                          </v>
          </cell>
          <cell r="AC40" t="str">
            <v>3</v>
          </cell>
          <cell r="AD40" t="str">
            <v xml:space="preserve">FS本部の取引システムの理解に意欲的に取り組んでいる。関連部門に対しても積極的に末締め移行の啓蒙を進めた事を評価する。                                                                                                                                                                                                    </v>
          </cell>
          <cell r="AE40" t="str">
            <v>3</v>
          </cell>
          <cell r="AF40">
            <v>30</v>
          </cell>
          <cell r="AG40" t="str">
            <v xml:space="preserve">部門費管理体制の強化　・外注費についてＦＳ本部内の決裁方法（「外注決定申請書」回議等）を確立し、管理　　強化を図る。　・外注費製番体系（ＢＳ，ＱＨオーダー等）の見直しを行う。                                                                                                                                                                      </v>
          </cell>
          <cell r="AH40" t="str">
            <v>3</v>
          </cell>
          <cell r="AI40" t="str">
            <v xml:space="preserve">経理システムを利用した予算実績管理に加え、現行のオーダー体系の見直しを図り、外注費用の効率的使用に繋がる仕組み作りを行って欲しい。                                                                                                                                                                                              </v>
          </cell>
          <cell r="AJ40" t="str">
            <v>3</v>
          </cell>
          <cell r="BT40" t="str">
            <v xml:space="preserve">                                                                                                                                                                                                                                                               </v>
          </cell>
          <cell r="BV40" t="str">
            <v xml:space="preserve">                                                                                                                                                                                                                                                               </v>
          </cell>
          <cell r="BX40" t="str">
            <v xml:space="preserve">                                                                                                                                                                                                                                                               </v>
          </cell>
          <cell r="BZ40" t="str">
            <v xml:space="preserve">                                                                                                                                                                                                                                                               </v>
          </cell>
          <cell r="CK40" t="str">
            <v xml:space="preserve">連結会計、ﾌﾘｰｷｬｯｼｭﾌﾛｰ等事業本部経理固有の事項について、想定した以上に理解が早い。また、他部門へ積極的に足を運び、FS部門の諸制度理解に意欲的に取り組んでいる。来期はｽｸﾗｯﾌﾟ&amp;ﾋﾞﾙﾄﾞによる費用管理、ｸﾞﾙｰﾌﾟ連結損益管理について更なる問題点の掘り下げと、損益改善の為の施策を提言出来る様、一層の活躍を期待したい。                                                                                         </v>
          </cell>
          <cell r="CL40" t="str">
            <v>Ｂ　</v>
          </cell>
          <cell r="CM40" t="str">
            <v>着実に理解を深めていると感じます｡来期は結果が出る様､期待します｡</v>
          </cell>
          <cell r="CN40" t="str">
            <v>Ｂ　</v>
          </cell>
          <cell r="CO40" t="str">
            <v>Ｂ　</v>
          </cell>
          <cell r="CP40" t="str">
            <v>A</v>
          </cell>
          <cell r="CQ40">
            <v>2</v>
          </cell>
          <cell r="CR40">
            <v>12</v>
          </cell>
          <cell r="CS40">
            <v>10</v>
          </cell>
        </row>
        <row r="41">
          <cell r="A41">
            <v>900330</v>
          </cell>
          <cell r="B41" t="str">
            <v>若林　昭浩　　　　　</v>
          </cell>
          <cell r="C41">
            <v>170</v>
          </cell>
          <cell r="D41">
            <v>585</v>
          </cell>
          <cell r="E41" t="str">
            <v>ＦＳ本部　　　　　　</v>
          </cell>
          <cell r="F41">
            <v>84</v>
          </cell>
          <cell r="G41">
            <v>5800094400</v>
          </cell>
          <cell r="H41" t="str">
            <v>ＦＳ）経理部　　　　</v>
          </cell>
          <cell r="I41">
            <v>31</v>
          </cell>
          <cell r="J41" t="str">
            <v>主事補　　　　　</v>
          </cell>
          <cell r="K41" t="str">
            <v>無</v>
          </cell>
          <cell r="L41">
            <v>1998</v>
          </cell>
          <cell r="M41">
            <v>1</v>
          </cell>
          <cell r="N41">
            <v>1</v>
          </cell>
          <cell r="O41">
            <v>3</v>
          </cell>
          <cell r="P41">
            <v>820208</v>
          </cell>
          <cell r="Q41" t="str">
            <v>橋本　充　　　　　　</v>
          </cell>
          <cell r="R41" t="str">
            <v>担当課長　　　　　　</v>
          </cell>
          <cell r="S41">
            <v>750060</v>
          </cell>
          <cell r="T41" t="str">
            <v>長南　公治　　　　　</v>
          </cell>
          <cell r="U41" t="str">
            <v>部長　　　　　　　　</v>
          </cell>
          <cell r="V41">
            <v>40</v>
          </cell>
          <cell r="W41" t="str">
            <v xml:space="preserve">(1)保守損益の管理・分析強化(2)原価計算システムのレベルアップ                                                                                                                                                                                                                              </v>
          </cell>
          <cell r="X41" t="str">
            <v>4</v>
          </cell>
          <cell r="Y41" t="str">
            <v xml:space="preserve">保守ビジネスのコスト構造を部品費・外注費等原価要素別に分解、システム別の荒利益管理の強化を推進し、問題点抽出に積極的に取り組んでいる。また、保守部門の原価計算データのDB化を推進し、決算分析業務の効率化に貢献があった。                                                                                                                                                  </v>
          </cell>
          <cell r="Z41" t="str">
            <v>4</v>
          </cell>
          <cell r="AA41">
            <v>40</v>
          </cell>
          <cell r="AB41" t="str">
            <v xml:space="preserve">アフタ－コスト(販売直接費:無償保守費､部品物流費)の管理強化                                                                                                                                                                                                                                </v>
          </cell>
          <cell r="AC41" t="str">
            <v>3</v>
          </cell>
          <cell r="AD41" t="str">
            <v xml:space="preserve">FS本部内の関連部門と連携、無償保守費のデータ整備を図り、PB部門・情報部門へ情報提供の標準化を推進した。来期は削減施策の提言が出来る様、分析を強化して欲しい。                                                                                                                                                                               </v>
          </cell>
          <cell r="AE41" t="str">
            <v>3</v>
          </cell>
          <cell r="AF41">
            <v>20</v>
          </cell>
          <cell r="AG41" t="str">
            <v xml:space="preserve">経理決算システムの安定運用・レベルアップ対応の円滑化・トラブル対応の迅速化                                                                                                                                                                                                                          </v>
          </cell>
          <cell r="AH41" t="str">
            <v>3</v>
          </cell>
          <cell r="AI41" t="str">
            <v xml:space="preserve">FS部門の経理ネットワークインフラの安定運用に貢献があった。システム関係の後任者へのスキルトランスファーも順調に進んでいる。                                                                                                                                                                                                 </v>
          </cell>
          <cell r="AJ41" t="str">
            <v>3</v>
          </cell>
          <cell r="BT41" t="str">
            <v xml:space="preserve">                                                                                                                                                                                                                                                               </v>
          </cell>
          <cell r="BV41" t="str">
            <v xml:space="preserve">                                                                                                                                                                                                                                                               </v>
          </cell>
          <cell r="BX41" t="str">
            <v xml:space="preserve">                                                                                                                                                                                                                                                               </v>
          </cell>
          <cell r="BZ41" t="str">
            <v xml:space="preserve">                                                                                                                                                                                                                                                               </v>
          </cell>
          <cell r="CK41" t="str">
            <v xml:space="preserve">システムに関するノウハウを駆使し、保守原価の内容分析や、無償保守費の実績データ整備を通して損益改善や決算業務の効率化に繋げる為、問題意識を持って取り組んでいる。来期は更に問題点の掘り下げを行い、保守部門のコストダウン施策の提言に結びつける事を期待したい。                                                                                                                                </v>
          </cell>
          <cell r="CL41" t="str">
            <v>Ｂ　</v>
          </cell>
          <cell r="CM41" t="str">
            <v>課題に対し多面的に分析が出来つつあるが、もう一段の掘り下げをきたいする｡</v>
          </cell>
          <cell r="CN41" t="str">
            <v>Ｂ　</v>
          </cell>
          <cell r="CO41" t="str">
            <v>Ｂ　</v>
          </cell>
          <cell r="CP41" t="str">
            <v>B</v>
          </cell>
          <cell r="CQ41">
            <v>2</v>
          </cell>
          <cell r="CR41">
            <v>12</v>
          </cell>
          <cell r="CS41">
            <v>10</v>
          </cell>
        </row>
        <row r="42">
          <cell r="A42">
            <v>850100</v>
          </cell>
          <cell r="B42" t="str">
            <v>木南　恭彦　　　　　</v>
          </cell>
          <cell r="C42">
            <v>170</v>
          </cell>
          <cell r="D42">
            <v>585</v>
          </cell>
          <cell r="E42" t="str">
            <v>ＦＳ本部　　　　　　</v>
          </cell>
          <cell r="F42">
            <v>84</v>
          </cell>
          <cell r="G42">
            <v>5800094400</v>
          </cell>
          <cell r="H42" t="str">
            <v>ＦＳ）経理部　　　　</v>
          </cell>
          <cell r="I42">
            <v>31</v>
          </cell>
          <cell r="J42" t="str">
            <v>主事補　　　　　</v>
          </cell>
          <cell r="K42" t="str">
            <v>有</v>
          </cell>
          <cell r="L42">
            <v>1998</v>
          </cell>
          <cell r="M42">
            <v>1</v>
          </cell>
          <cell r="N42">
            <v>1</v>
          </cell>
          <cell r="O42">
            <v>3</v>
          </cell>
          <cell r="P42">
            <v>0</v>
          </cell>
          <cell r="Q42" t="str">
            <v>　　　　　　　　　　</v>
          </cell>
          <cell r="R42" t="str">
            <v>　　　　　　　　　　</v>
          </cell>
          <cell r="S42">
            <v>0</v>
          </cell>
          <cell r="T42" t="str">
            <v>　　　　　　　　　　</v>
          </cell>
          <cell r="U42" t="str">
            <v>　　　　　　　　　　</v>
          </cell>
          <cell r="V42">
            <v>50</v>
          </cell>
          <cell r="W42" t="str">
            <v xml:space="preserve">棚卸資産の圧縮と売掛債権の早期現金化を図り、投下資本の早期回収を促進する。                                                                                                                                                                                                                          </v>
          </cell>
          <cell r="X42" t="str">
            <v>5</v>
          </cell>
          <cell r="Y42" t="str">
            <v xml:space="preserve">                                                                                                                                                                                                                                                               </v>
          </cell>
          <cell r="AA42">
            <v>30</v>
          </cell>
          <cell r="AB42" t="str">
            <v xml:space="preserve">経理部員のスキルアップと経理部の管理機能向上を図る。　                                                                                                                                                                                                                                    </v>
          </cell>
          <cell r="AC42" t="str">
            <v>4</v>
          </cell>
          <cell r="AD42" t="str">
            <v xml:space="preserve">                                                                                                                                                                                                                                                               </v>
          </cell>
          <cell r="AF42">
            <v>20</v>
          </cell>
          <cell r="AG42" t="str">
            <v xml:space="preserve">資金の有効活用につなげる為、投資効果の実態把握に努める。                                                                                                                                                                                                                                   </v>
          </cell>
          <cell r="AH42" t="str">
            <v>5</v>
          </cell>
          <cell r="AI42" t="str">
            <v xml:space="preserve">                                                                                                                                                                                                                                                               </v>
          </cell>
          <cell r="BT42" t="str">
            <v xml:space="preserve">                                                                                                                                                                                                                                                               </v>
          </cell>
          <cell r="BV42" t="str">
            <v xml:space="preserve">                                                                                                                                                                                                                                                               </v>
          </cell>
          <cell r="BX42" t="str">
            <v xml:space="preserve">                                                                                                                                                                                                                                                               </v>
          </cell>
          <cell r="BZ42" t="str">
            <v xml:space="preserve">                                                                                                                                                                                                                                                               </v>
          </cell>
          <cell r="CK42" t="str">
            <v xml:space="preserve">                                                                                                                                                                                                                                                               </v>
          </cell>
          <cell r="CL42" t="str">
            <v>　　</v>
          </cell>
          <cell r="CN42" t="str">
            <v>　　</v>
          </cell>
          <cell r="CO42" t="str">
            <v>　　</v>
          </cell>
          <cell r="CP42" t="str">
            <v>A</v>
          </cell>
          <cell r="CQ42">
            <v>2</v>
          </cell>
          <cell r="CR42">
            <v>12</v>
          </cell>
          <cell r="CS42">
            <v>10</v>
          </cell>
        </row>
        <row r="43">
          <cell r="A43">
            <v>782197</v>
          </cell>
          <cell r="B43" t="str">
            <v>水野　雅敏　　　　　</v>
          </cell>
          <cell r="C43">
            <v>190</v>
          </cell>
          <cell r="D43">
            <v>550</v>
          </cell>
          <cell r="E43" t="str">
            <v>ＳＳ事推　　　　　　</v>
          </cell>
          <cell r="F43">
            <v>3078</v>
          </cell>
          <cell r="G43">
            <v>5500120000</v>
          </cell>
          <cell r="H43" t="str">
            <v>ＳＳ）経理部　　　　</v>
          </cell>
          <cell r="I43">
            <v>31</v>
          </cell>
          <cell r="J43" t="str">
            <v>主事補　　　　　</v>
          </cell>
          <cell r="K43" t="str">
            <v>有</v>
          </cell>
          <cell r="L43">
            <v>1998</v>
          </cell>
          <cell r="M43">
            <v>1</v>
          </cell>
          <cell r="N43">
            <v>1</v>
          </cell>
          <cell r="O43">
            <v>3</v>
          </cell>
          <cell r="P43">
            <v>810200</v>
          </cell>
          <cell r="Q43" t="str">
            <v>広瀬　陽一　　　　　</v>
          </cell>
          <cell r="R43" t="str">
            <v>担当課長　　　　　　</v>
          </cell>
          <cell r="S43">
            <v>730470</v>
          </cell>
          <cell r="T43" t="str">
            <v>児玉　治行　　　　　</v>
          </cell>
          <cell r="U43" t="str">
            <v>統括部長　　　　　　</v>
          </cell>
          <cell r="V43">
            <v>30</v>
          </cell>
          <cell r="W43" t="str">
            <v xml:space="preserve">パッケージビジネス関連(1)棚卸資産管理強化、及び不健全防止に向けての問題点整理、分析(2)キャッシュフローに基づくビジネス分析へのアプローチ                                                                                                                                                                                        </v>
          </cell>
          <cell r="X43" t="str">
            <v>4</v>
          </cell>
          <cell r="Y43" t="str">
            <v xml:space="preserve">提供時期が運用上曖昧になっていた点を問題視して、制度見直し，フィールドへの通知まで完了させたことを評価する。税務対応上も事前に制度上の問題を改善した意味合いは大きい。廃却については、フィールドに要因別分析を徹底させたことにより反省を含め、今後の製品計画への反映が期待出来る。                                                                                                                      </v>
          </cell>
          <cell r="Z43" t="str">
            <v>4</v>
          </cell>
          <cell r="AA43">
            <v>30</v>
          </cell>
          <cell r="AB43" t="str">
            <v xml:space="preserve">ＧＬＯＶＩＡ／Ｆ商品開発関連(1)コンセプトつくり(2)個別機能の仕様検討                                                                                                                                                                                                                          </v>
          </cell>
          <cell r="AC43" t="str">
            <v>4</v>
          </cell>
          <cell r="AD43" t="str">
            <v xml:space="preserve">商品開発への参画と言うこれまで経験のない分野について、本部経理としての立場も含めて積極的に良く対応していただいた。特に開発部門との調整等で多くの苦労があったことを理解する。プロジェクトも問題を抱えながらも確実に進捗しており評価出来る。                                                                                                                                          </v>
          </cell>
          <cell r="AE43" t="str">
            <v>4</v>
          </cell>
          <cell r="AF43">
            <v>25</v>
          </cell>
          <cell r="AG43" t="str">
            <v xml:space="preserve">新制度対応(1)月末締め対応(2)システム部門内新制度対応                                                                                                                                                                                                                                  </v>
          </cell>
          <cell r="AH43" t="str">
            <v>3</v>
          </cell>
          <cell r="AI43" t="str">
            <v xml:space="preserve">月末締め／ＪＵＳＴシステム対応については、リーダーとして部内，関連部門との調整，対策実施等十分な働きであり、ほぼ目処がたった点も評価します。自治体ソリューション関連では、ビジネスプラン上でキャシュフローを評価指標の一つに入れて検討したことは、今後の他商品のひな型としても評価出来る。                                                                                                                  </v>
          </cell>
          <cell r="AJ43" t="str">
            <v>4</v>
          </cell>
          <cell r="AK43">
            <v>15</v>
          </cell>
          <cell r="AL43" t="str">
            <v xml:space="preserve">決算、原価計算、予算編成関連(1)効率化と精度向上                                                                                                                                                                                                                                      </v>
          </cell>
          <cell r="AM43" t="str">
            <v>3</v>
          </cell>
          <cell r="AN43" t="str">
            <v xml:space="preserve">上記の通り確実に効果が現れていると考えます。今後とも継続検討願います。                                                                                                                                                                                                                            </v>
          </cell>
          <cell r="AO43" t="str">
            <v>3</v>
          </cell>
          <cell r="BT43" t="str">
            <v xml:space="preserve">                                                                                                                                                                                                                                                               </v>
          </cell>
          <cell r="BV43" t="str">
            <v xml:space="preserve">                                                                                                                                                                                                                                                               </v>
          </cell>
          <cell r="BX43" t="str">
            <v xml:space="preserve">                                                                                                                                                                                                                                                               </v>
          </cell>
          <cell r="BZ43" t="str">
            <v xml:space="preserve">                                                                                                                                                                                                                                                               </v>
          </cell>
          <cell r="CH43" t="str">
            <v>4</v>
          </cell>
          <cell r="CI43" t="str">
            <v>3</v>
          </cell>
          <cell r="CK43" t="str">
            <v xml:space="preserve">個別目標については、自発的に問題意識を持ち積極的に取り組んでおり、成果としても概ね達成出来たと考えます。特に、商品開発への参画と言う新しいテーマについては期を通して時間と労力を費やした事を理解します。                                                                                                                                                           </v>
          </cell>
          <cell r="CL43" t="str">
            <v>Ａ　</v>
          </cell>
          <cell r="CM43" t="str">
            <v>プロジェクトが重なり大変な時期であったと思います。ご苦労様でした。</v>
          </cell>
          <cell r="CN43" t="str">
            <v>Ａ　</v>
          </cell>
          <cell r="CO43" t="str">
            <v>Ａ　</v>
          </cell>
          <cell r="CP43" t="str">
            <v>A</v>
          </cell>
          <cell r="CQ43">
            <v>2</v>
          </cell>
          <cell r="CR43">
            <v>12</v>
          </cell>
          <cell r="CS43">
            <v>10</v>
          </cell>
        </row>
        <row r="44">
          <cell r="A44">
            <v>834041</v>
          </cell>
          <cell r="B44" t="str">
            <v>郷家　桂樹　　　　　</v>
          </cell>
          <cell r="C44">
            <v>190</v>
          </cell>
          <cell r="D44">
            <v>550</v>
          </cell>
          <cell r="E44" t="str">
            <v>ＳＳ事推　　　　　　</v>
          </cell>
          <cell r="F44">
            <v>3078</v>
          </cell>
          <cell r="G44">
            <v>5500120000</v>
          </cell>
          <cell r="H44" t="str">
            <v>ＳＳ）経理部　　　　</v>
          </cell>
          <cell r="I44">
            <v>31</v>
          </cell>
          <cell r="J44" t="str">
            <v>主事補　　　　　</v>
          </cell>
          <cell r="K44" t="str">
            <v>有</v>
          </cell>
          <cell r="L44">
            <v>1998</v>
          </cell>
          <cell r="M44">
            <v>1</v>
          </cell>
          <cell r="N44">
            <v>1</v>
          </cell>
          <cell r="O44">
            <v>3</v>
          </cell>
          <cell r="P44">
            <v>701685</v>
          </cell>
          <cell r="Q44" t="str">
            <v>竹花　敏行　　　　　</v>
          </cell>
          <cell r="R44" t="str">
            <v>担当課長　　　　　　</v>
          </cell>
          <cell r="S44">
            <v>730470</v>
          </cell>
          <cell r="T44" t="str">
            <v>児玉　治行　　　　　</v>
          </cell>
          <cell r="U44" t="str">
            <v>統括部長　　　　　　</v>
          </cell>
          <cell r="V44">
            <v>45</v>
          </cell>
          <cell r="W44" t="str">
            <v xml:space="preserve">本部推進活動（ＳＳＵ／ＣＰＵ活動）への積極的参加◆タイムリーな情報提供／調査回答内容の充実化／営業事務処理促進（営業指導徹底）・調査回答の内容を検証し不健全な物件についての早期解決に努める・営業事務処理怠慢によるアラーム物件を徹底した営業指導で極小化                                                                                          </v>
          </cell>
          <cell r="X44" t="str">
            <v>4</v>
          </cell>
          <cell r="Y44" t="str">
            <v xml:space="preserve">本部及び支社挙げての活動であり、管理部門として目標達成に向けての部門間調整、営業担当への個別指導など、積極的に対応したことは評価できる。                                                                                                                                                                                           </v>
          </cell>
          <cell r="Z44" t="str">
            <v>4</v>
          </cell>
          <cell r="AA44">
            <v>40</v>
          </cell>
          <cell r="AB44" t="str">
            <v xml:space="preserve">貸出資産／棚卸資産管理◆不健全残高、特に９７／９以前の解約済未返品残高を徹底的に整理◆営業部門による稼働資産管理手法の検討                                                                                                                                                                                                  </v>
          </cell>
          <cell r="AC44" t="str">
            <v>4</v>
          </cell>
          <cell r="AD44" t="str">
            <v xml:space="preserve">期中での配転もあって、当初目標の一つである『営業部門による稼働資産管理手法の検討』迄は手が回らなかったが、一方の『不健全資産の整理』は積極的に取り組んだ。数値結果は今一歩であるが、貴殿の5月実施の調査をベースに後任担当者(若槻君)の以降の資産整理がスムーズに実行できました。評価します。                                                                                                                </v>
          </cell>
          <cell r="AE44" t="str">
            <v>3</v>
          </cell>
          <cell r="AF44">
            <v>10</v>
          </cell>
          <cell r="AG44" t="str">
            <v xml:space="preserve">日常業務の見直し◆個別業務：ＦＢ化推進（支払）／固定資産業務効率化／検討事項記録に対する　アクションアイテムの選定および改善◆ＪＯＢローテーションの実施                                                                                                                                                                                   </v>
          </cell>
          <cell r="AH44" t="str">
            <v>4</v>
          </cell>
          <cell r="AI44" t="str">
            <v xml:space="preserve">固定資産業務の効率化の一環として、マーケ本経理部の要請から、支社経理のトップを切ってサブシステムを導入。更に、東北支社、関東支社へもシステム稼働を実現すべく訪問指導し実現させた。結果、大幅な工数削減を実現。又、班内のJOBローテーション実施により活性化を図った。一部は引継事項となったが、実施項目は何れも内容のあるもので評価できる。                                                                                         </v>
          </cell>
          <cell r="AJ44" t="str">
            <v>4</v>
          </cell>
          <cell r="AK44">
            <v>5</v>
          </cell>
          <cell r="AL44" t="str">
            <v xml:space="preserve">部門内教育◆営業活動と法人税務の関係について、来期での実施を目指し内容検討／資料作成                                                                                                                                                                                                                     </v>
          </cell>
          <cell r="AM44" t="str">
            <v>3</v>
          </cell>
          <cell r="AN44" t="str">
            <v xml:space="preserve">来期実施を目指した内容検討(構想ﾍﾞｰｽ)に止まる。本件は、内容は多少異なるにしても、新しい職場においても必要と思います。継続課題としては如何でしょうか。                                                                                                                                                                                  </v>
          </cell>
          <cell r="AO44" t="str">
            <v>3</v>
          </cell>
          <cell r="BT44" t="str">
            <v xml:space="preserve">                                                                                                                                                                                                                                                               </v>
          </cell>
          <cell r="BV44" t="str">
            <v xml:space="preserve">                                                                                                                                                                                                                                                               </v>
          </cell>
          <cell r="BX44" t="str">
            <v xml:space="preserve">                                                                                                                                                                                                                                                               </v>
          </cell>
          <cell r="BZ44" t="str">
            <v xml:space="preserve">                                                                                                                                                                                                                                                               </v>
          </cell>
          <cell r="CB44" t="str">
            <v>１０年度税制改正の理解および対策実施（小額減価償却資産関連）</v>
          </cell>
          <cell r="CC44" t="str">
            <v>3</v>
          </cell>
          <cell r="CD44" t="str">
            <v>円滑なＪＯＢローテーションを意識したコミュニケーション手法の習得</v>
          </cell>
          <cell r="CE44" t="str">
            <v>3</v>
          </cell>
          <cell r="CH44" t="str">
            <v>4</v>
          </cell>
          <cell r="CI44" t="str">
            <v>3</v>
          </cell>
          <cell r="CJ44" t="str">
            <v>3</v>
          </cell>
          <cell r="CK44" t="str">
            <v xml:space="preserve">期初の目標は配転により未達成の部分はありますが、目標達成に向けた積極的行動は経理部門のリーダに止まらず、営業部門にも個別指導する等、評価すべき内容は充分にあったと思います。新しい職場においても、前向きな姿勢を崩さず頑張ってくれることを期待します。                                                                                                                                    </v>
          </cell>
          <cell r="CL44" t="str">
            <v>Ａ　</v>
          </cell>
          <cell r="CM44" t="str">
            <v>転勤前の目標成果はコメントの通りだと理解します。新しい業務は初めての経験とは思いますが、原価班の主力メンバーとして出来るだけ早く要点を把握し積極的に取り組んで下さい。</v>
          </cell>
          <cell r="CN44" t="str">
            <v>Ａ　</v>
          </cell>
          <cell r="CO44" t="str">
            <v>Ａ　</v>
          </cell>
          <cell r="CP44" t="str">
            <v>B</v>
          </cell>
          <cell r="CQ44">
            <v>2</v>
          </cell>
          <cell r="CR44">
            <v>12</v>
          </cell>
          <cell r="CS44">
            <v>10</v>
          </cell>
        </row>
        <row r="45">
          <cell r="A45">
            <v>870005</v>
          </cell>
          <cell r="B45" t="str">
            <v>阿部　文宏　　　　　</v>
          </cell>
          <cell r="C45">
            <v>190</v>
          </cell>
          <cell r="D45">
            <v>550</v>
          </cell>
          <cell r="E45" t="str">
            <v>ＳＳ事推　　　　　　</v>
          </cell>
          <cell r="F45">
            <v>3078</v>
          </cell>
          <cell r="G45">
            <v>5500120000</v>
          </cell>
          <cell r="H45" t="str">
            <v>ＳＳ）経理部　　　　</v>
          </cell>
          <cell r="I45">
            <v>31</v>
          </cell>
          <cell r="J45" t="str">
            <v>主事補　　　　　</v>
          </cell>
          <cell r="K45" t="str">
            <v>有</v>
          </cell>
          <cell r="L45">
            <v>1998</v>
          </cell>
          <cell r="M45">
            <v>1</v>
          </cell>
          <cell r="N45">
            <v>1</v>
          </cell>
          <cell r="O45">
            <v>3</v>
          </cell>
          <cell r="P45">
            <v>770082</v>
          </cell>
          <cell r="Q45" t="str">
            <v>畠山　節郎　　　　　</v>
          </cell>
          <cell r="R45" t="str">
            <v>担当課長　　　　　　</v>
          </cell>
          <cell r="S45">
            <v>730470</v>
          </cell>
          <cell r="T45" t="str">
            <v>児玉　治行　　　　　</v>
          </cell>
          <cell r="U45" t="str">
            <v>統括部長　　　　　　</v>
          </cell>
          <cell r="V45">
            <v>25</v>
          </cell>
          <cell r="W45" t="str">
            <v xml:space="preserve">ＩＳＯ９００１認証取得の審査対応と品質保証を意識した購買業務の維持および認証取得を機にした、ＫＦＮの知名度アップのための広報活動。                                                                                                                                                                                              </v>
          </cell>
          <cell r="X45" t="str">
            <v>4</v>
          </cell>
          <cell r="Y45" t="str">
            <v xml:space="preserve">民放、出版社への具体的提案のもとに、ﾆｭｰｽ番組へのｻｰﾋﾞｽﾘﾘｰｽを実現したことは相当評価できます。                                                                                                                                                                                                           </v>
          </cell>
          <cell r="Z45" t="str">
            <v>4</v>
          </cell>
          <cell r="AA45">
            <v>10</v>
          </cell>
          <cell r="AB45" t="str">
            <v xml:space="preserve">９９年度新人採用活動において、優秀な人材を確保する為に、会社説明会を開催するだけではなく、積極的に大学へのアプローチを行い学生への浸透を図る。                                                                                                                                                                                        </v>
          </cell>
          <cell r="AC45" t="str">
            <v>3</v>
          </cell>
          <cell r="AD45" t="str">
            <v xml:space="preserve">提案された内容をもとに、予想以上(300名以上)の応募があった実績は評価できます。特に担当者としてのｾﾐﾅｰでの対応は、学校関係者をはじめとして、好印象をもたれ、学生の照会が相次いだことには感謝しております。                                                                                                                                                       </v>
          </cell>
          <cell r="AE45" t="str">
            <v>4</v>
          </cell>
          <cell r="AF45">
            <v>45</v>
          </cell>
          <cell r="AG45" t="str">
            <v xml:space="preserve">富士通への復職にあたって、ＫＦＮでは購買業務および資産管理業務を中心に、富士通では特に下期予算作成・期末決算業務の引き継ぎをスムーズに行う。                                                                                                                                                                                         </v>
          </cell>
          <cell r="AH45" t="str">
            <v>4</v>
          </cell>
          <cell r="AI45" t="str">
            <v xml:space="preserve">予算、決算も一通りこなし、引き継ぎは完了した。業務の理解と新経理ｼｽﾃﾑのﾏｽﾀｰとで大変だったと思う。これからは、現状の業務処理、業務分担の見直しに努力してもらいたい。                                                                                                                                                                          </v>
          </cell>
          <cell r="AJ45" t="str">
            <v>4</v>
          </cell>
          <cell r="AK45">
            <v>20</v>
          </cell>
          <cell r="AL45" t="str">
            <v xml:space="preserve">下期より末締めへ移行するため、前任者から引き継ぎを受けるとともに、関連部門との調整をとり、経理業務に支障をきたさないようにする。                                                                                                                                                                                               </v>
          </cell>
          <cell r="AM45" t="str">
            <v>4</v>
          </cell>
          <cell r="AN45" t="str">
            <v xml:space="preserve">他部門との役割・責任についての問題があり、調整が困難と思われていたが、積極的な対応と問題点の丁寧な分析を通して解決策が見いだせ、業務が進展してきたことは大きな成果。                                                                                                                                                                             </v>
          </cell>
          <cell r="AO45" t="str">
            <v>4</v>
          </cell>
          <cell r="BT45" t="str">
            <v xml:space="preserve">                                                                                                                                                                                                                                                               </v>
          </cell>
          <cell r="BV45" t="str">
            <v xml:space="preserve">                                                                                                                                                                                                                                                               </v>
          </cell>
          <cell r="BX45" t="str">
            <v xml:space="preserve">                                                                                                                                                                                                                                                               </v>
          </cell>
          <cell r="BZ45" t="str">
            <v xml:space="preserve">                                                                                                                                                                                                                                                               </v>
          </cell>
          <cell r="CH45" t="str">
            <v>3</v>
          </cell>
          <cell r="CI45" t="str">
            <v>3</v>
          </cell>
          <cell r="CK45" t="str">
            <v xml:space="preserve">関係会社の総務業務から、ＳＳ経理の一般会計業務への転換ということ、ＳＳの一般会計業務は、守備範囲が広い上に特殊処理もおおいこと、新経理システムへの対応等短い期間でのこれらへの対応は大変だったと思うが、良く引き継ぎができたと思う。                                                                                                                                             </v>
          </cell>
          <cell r="CL45" t="str">
            <v>Ａ　</v>
          </cell>
          <cell r="CM45" t="str">
            <v>今期は転勤、経理への復帰で大変だったと思いますが、良く対応出来たと思います。今後も会計班全体の問題意識をもって改善努力して下さい。</v>
          </cell>
          <cell r="CN45" t="str">
            <v>Ａ　</v>
          </cell>
          <cell r="CO45" t="str">
            <v>Ａ　</v>
          </cell>
          <cell r="CP45" t="str">
            <v>B</v>
          </cell>
          <cell r="CQ45">
            <v>2</v>
          </cell>
          <cell r="CR45">
            <v>12</v>
          </cell>
          <cell r="CS45">
            <v>10</v>
          </cell>
        </row>
        <row r="46">
          <cell r="A46">
            <v>880207</v>
          </cell>
          <cell r="B46" t="str">
            <v>平井　隆史　　　　　</v>
          </cell>
          <cell r="C46">
            <v>190</v>
          </cell>
          <cell r="D46">
            <v>550</v>
          </cell>
          <cell r="E46" t="str">
            <v>ＳＳ事推　　　　　　</v>
          </cell>
          <cell r="F46">
            <v>3078</v>
          </cell>
          <cell r="G46">
            <v>5500120000</v>
          </cell>
          <cell r="H46" t="str">
            <v>ＳＳ）経理部　　　　</v>
          </cell>
          <cell r="I46">
            <v>31</v>
          </cell>
          <cell r="J46" t="str">
            <v>主事補　　　　　</v>
          </cell>
          <cell r="K46" t="str">
            <v>有</v>
          </cell>
          <cell r="L46">
            <v>1998</v>
          </cell>
          <cell r="M46">
            <v>1</v>
          </cell>
          <cell r="N46">
            <v>1</v>
          </cell>
          <cell r="O46">
            <v>3</v>
          </cell>
          <cell r="P46">
            <v>810200</v>
          </cell>
          <cell r="Q46" t="str">
            <v>広瀬　陽一　　　　　</v>
          </cell>
          <cell r="R46" t="str">
            <v>担当課長　　　　　　</v>
          </cell>
          <cell r="S46">
            <v>730470</v>
          </cell>
          <cell r="T46" t="str">
            <v>児玉　治行　　　　　</v>
          </cell>
          <cell r="U46" t="str">
            <v>統括部長　　　　　　</v>
          </cell>
          <cell r="V46">
            <v>35</v>
          </cell>
          <cell r="W46" t="str">
            <v xml:space="preserve">事業部別一次損益及びキャッシュフロー経営管理資料として事業部別の一次損益を認識し、月次での報告を行える体制をつくる。また一次損益の他に、事業部別キャッシュフロー管理の導入の検討を行い、実施出来る体制をつくる。                                                                                                                                    </v>
          </cell>
          <cell r="X46" t="str">
            <v>4</v>
          </cell>
          <cell r="Y46" t="str">
            <v xml:space="preserve">荒利中心かつ十分に機能していなかった事業部別損益について、管理可能損益を明確にし、月次報告が出来る体制に関連部門連携のもと実施したことは評価出来る。事業部別キャシュフローについては問題点の洗い出し、及び対応策については概ね完了している。下期中に実施出来るようにして下さい。                                                                                                                       </v>
          </cell>
          <cell r="Z46" t="str">
            <v>4</v>
          </cell>
          <cell r="AA46">
            <v>35</v>
          </cell>
          <cell r="AB46" t="str">
            <v xml:space="preserve">新コンセプト商品の損益管理ソリューション・トータルアウトソーシング等新コンセプト商品の損益管理及び事業区分について、関連各部門と連携しながら検討を行い、導入出来る体制をつくる。                                                                                                                                                                    </v>
          </cell>
          <cell r="AC46" t="str">
            <v>4</v>
          </cell>
          <cell r="AD46" t="str">
            <v xml:space="preserve">今期は、大幅な組織変更が発生、損益区分の見直しを含めた対応が中心となったが、この点では十分な対応ぶりであったと考える。                                                                                                                                                                                                    </v>
          </cell>
          <cell r="AE46" t="str">
            <v>3</v>
          </cell>
          <cell r="AF46">
            <v>15</v>
          </cell>
          <cell r="AG46" t="str">
            <v xml:space="preserve">ＰＲＯＰＯＳＥ原価計算の予定原価計算化推進商品及び型名で予定原価計算適用の適否を判断する。適用可能なものについては、月次決算は予定原価、期末決算は実際原価で精算するようシステム化を推進する。                                                                                                                                                      </v>
          </cell>
          <cell r="AH46" t="str">
            <v>4</v>
          </cell>
          <cell r="AI46" t="str">
            <v xml:space="preserve">現状分析を実施し、その結果を原価計算に反映出来たことは評価出来る。精度向上にも繋がったと考える。                                                                                                                                                                                                               </v>
          </cell>
          <cell r="AJ46" t="str">
            <v>3</v>
          </cell>
          <cell r="AK46">
            <v>15</v>
          </cell>
          <cell r="AL46" t="str">
            <v xml:space="preserve">受注管理の推進受注の正確な把握及び特徴を認識出来るよう、業種別の区分を導入する。又、受注計上基準の変更により、受注金額が激変する事が予想される。この事を十分認識しながら仕事を進めていく。                                                                                                                                                          </v>
          </cell>
          <cell r="AM46" t="str">
            <v>3</v>
          </cell>
          <cell r="AN46" t="str">
            <v xml:space="preserve">先行指標である受注の状況を新たに業種別に分析することにより、マクロな視点での商談状況の特徴が把握出来たことは評価出来る。営業部門とシステム部門との事業区分（商品区分）の不整合は、サービス商品拡販上の大きな問題点となっており、今後とも過去の経験を活かし、積極的に対応して欲しい。                                                                                                                     </v>
          </cell>
          <cell r="AO46" t="str">
            <v>4</v>
          </cell>
          <cell r="BT46" t="str">
            <v xml:space="preserve">                                                                                                                                                                                                                                                               </v>
          </cell>
          <cell r="BV46" t="str">
            <v xml:space="preserve">                                                                                                                                                                                                                                                               </v>
          </cell>
          <cell r="BX46" t="str">
            <v xml:space="preserve">                                                                                                                                                                                                                                                               </v>
          </cell>
          <cell r="BZ46" t="str">
            <v xml:space="preserve">                                                                                                                                                                                                                                                               </v>
          </cell>
          <cell r="CD46" t="str">
            <v>国際会計基準（ＩＡＳ）及び連結決算に関する知識習得。</v>
          </cell>
          <cell r="CE46" t="str">
            <v>3</v>
          </cell>
          <cell r="CI46" t="str">
            <v>4</v>
          </cell>
          <cell r="CJ46" t="str">
            <v>4</v>
          </cell>
          <cell r="CK46" t="str">
            <v xml:space="preserve">一次損益担当者として、全体のスケジュール管理他部内，他部門調整についても良く対応してくれたと考える。個別目標についても、本人総評の通り一部に対応未の部分はあるが、全体的には目標達成に向けて努力し、一定の成果も上がったと考える。                                                                                                                                              </v>
          </cell>
          <cell r="CL46" t="str">
            <v>Ａ　</v>
          </cell>
          <cell r="CM46" t="str">
            <v>各テーマはそれぞれ難しいものが多くまだ完成出来ていないところがありますが、かなりの成果があったと思います。今後確実に仕上げて下さい。</v>
          </cell>
          <cell r="CN46" t="str">
            <v>Ａ　</v>
          </cell>
          <cell r="CO46" t="str">
            <v>Ａ　</v>
          </cell>
          <cell r="CP46" t="str">
            <v>A</v>
          </cell>
          <cell r="CQ46">
            <v>2</v>
          </cell>
          <cell r="CR46">
            <v>12</v>
          </cell>
          <cell r="CS46">
            <v>10</v>
          </cell>
        </row>
        <row r="47">
          <cell r="A47">
            <v>780078</v>
          </cell>
          <cell r="B47" t="str">
            <v>吉永　紳一郎　　　　</v>
          </cell>
          <cell r="C47">
            <v>190</v>
          </cell>
          <cell r="D47">
            <v>871</v>
          </cell>
          <cell r="E47" t="str">
            <v>ＦＲＩ　　　　　　　</v>
          </cell>
          <cell r="F47">
            <v>8861</v>
          </cell>
          <cell r="G47">
            <v>9732501000</v>
          </cell>
          <cell r="H47" t="str">
            <v>ＦＲＩ）管理部　　　</v>
          </cell>
          <cell r="I47">
            <v>41</v>
          </cell>
          <cell r="J47" t="str">
            <v>主事　　　　　　</v>
          </cell>
          <cell r="K47" t="str">
            <v>有</v>
          </cell>
          <cell r="L47">
            <v>1998</v>
          </cell>
          <cell r="M47">
            <v>1</v>
          </cell>
          <cell r="N47">
            <v>1</v>
          </cell>
          <cell r="O47">
            <v>3</v>
          </cell>
          <cell r="P47">
            <v>740027</v>
          </cell>
          <cell r="Q47" t="str">
            <v>池田　雄二　　　　　</v>
          </cell>
          <cell r="R47" t="str">
            <v>課長　　　　　　　　</v>
          </cell>
          <cell r="S47">
            <v>650250</v>
          </cell>
          <cell r="T47" t="str">
            <v>小林　征夫　　　　　</v>
          </cell>
          <cell r="U47" t="str">
            <v>（出向中）　　　　　</v>
          </cell>
          <cell r="V47">
            <v>30</v>
          </cell>
          <cell r="W47" t="str">
            <v xml:space="preserve">９８年上期予算の利益確保　純利益25百万円を計上するため．早めの対策を打つ。                                                                                                                                                                                                                         </v>
          </cell>
          <cell r="X47" t="str">
            <v>4</v>
          </cell>
          <cell r="Y47" t="str">
            <v xml:space="preserve">売上増にともなって利益が増えた面もあるが、目標を上回る成果を達成した。                                                                                                                                                                                                                            </v>
          </cell>
          <cell r="Z47" t="str">
            <v>4</v>
          </cell>
          <cell r="AA47">
            <v>25</v>
          </cell>
          <cell r="AB47" t="str">
            <v xml:space="preserve">業務ＢＰＲによる経理シテムの強化                                                                                                                                                                                                                                               </v>
          </cell>
          <cell r="AC47" t="str">
            <v>4</v>
          </cell>
          <cell r="AD47" t="str">
            <v xml:space="preserve">部門費情報システムに必要なドキュメントを整備し、システム化の基盤を作った成果は大きい。                                                                                                                                                                                                                    </v>
          </cell>
          <cell r="AE47" t="str">
            <v>4</v>
          </cell>
          <cell r="AF47">
            <v>25</v>
          </cell>
          <cell r="AG47" t="str">
            <v xml:space="preserve">総務、勤労業務の強化                                                                                                                                                                                                                                                     </v>
          </cell>
          <cell r="AH47" t="str">
            <v>3</v>
          </cell>
          <cell r="AI47" t="str">
            <v xml:space="preserve">不慮の事態が発生したにもかかわらず、新人を教育してその後の対応を問題なく行ったことを評価。                                                                                                                                                                                                                  </v>
          </cell>
          <cell r="AJ47" t="str">
            <v>4</v>
          </cell>
          <cell r="AK47">
            <v>20</v>
          </cell>
          <cell r="AL47" t="str">
            <v xml:space="preserve">資金管理の充実                                                                                                                                                                                                                                                        </v>
          </cell>
          <cell r="AM47" t="str">
            <v>3</v>
          </cell>
          <cell r="AN47" t="str">
            <v xml:space="preserve">本人の申請通り、目標を達成した                                                                                                                                                                                                                                                </v>
          </cell>
          <cell r="AO47" t="str">
            <v>3</v>
          </cell>
          <cell r="BT47" t="str">
            <v xml:space="preserve">                                                                                                                                                                                                                                                               </v>
          </cell>
          <cell r="BV47" t="str">
            <v xml:space="preserve">                                                                                                                                                                                                                                                               </v>
          </cell>
          <cell r="BX47" t="str">
            <v xml:space="preserve">本人の申請通り、初めての経験ながら、求人から試験、面接まで問題なく行った。                                                                                                                                                                                                                          </v>
          </cell>
          <cell r="BY47" t="str">
            <v>4</v>
          </cell>
          <cell r="BZ47" t="str">
            <v xml:space="preserve">                                                                                                                                                                                                                                                               </v>
          </cell>
          <cell r="CD47" t="str">
            <v>税務知識の充実</v>
          </cell>
          <cell r="CE47" t="str">
            <v>3</v>
          </cell>
          <cell r="CH47" t="str">
            <v>2</v>
          </cell>
          <cell r="CI47" t="str">
            <v>4</v>
          </cell>
          <cell r="CK47" t="str">
            <v xml:space="preserve">・不慮の事態が起きたにもかかわらず、体制の立て直しと、部下の育成により問題なく業務を遂行し、また、目標を上回る成果も上げた。                                                                                                                                                                                                 </v>
          </cell>
          <cell r="CL47" t="str">
            <v>Ａ　</v>
          </cell>
          <cell r="CM47" t="str">
            <v>・業務量の増加と人員の増加に伴う経理、勤労の作業を十分に遂行した。</v>
          </cell>
          <cell r="CN47" t="str">
            <v>Ａ　</v>
          </cell>
          <cell r="CO47" t="str">
            <v>Ａ　</v>
          </cell>
          <cell r="CP47" t="str">
            <v>A</v>
          </cell>
          <cell r="CQ47">
            <v>2</v>
          </cell>
          <cell r="CR47">
            <v>190</v>
          </cell>
          <cell r="CS47">
            <v>370</v>
          </cell>
        </row>
        <row r="48">
          <cell r="A48">
            <v>900326</v>
          </cell>
          <cell r="B48" t="str">
            <v>吉田　光泰　　　　　</v>
          </cell>
          <cell r="C48">
            <v>190</v>
          </cell>
          <cell r="D48">
            <v>550</v>
          </cell>
          <cell r="E48" t="str">
            <v>ＳＳ事推　　　　　　</v>
          </cell>
          <cell r="F48">
            <v>3078</v>
          </cell>
          <cell r="G48">
            <v>5500120000</v>
          </cell>
          <cell r="H48" t="str">
            <v>ＳＳ）経理部　　　　</v>
          </cell>
          <cell r="I48">
            <v>31</v>
          </cell>
          <cell r="J48" t="str">
            <v>主事補　　　　　</v>
          </cell>
          <cell r="K48" t="str">
            <v>無</v>
          </cell>
          <cell r="L48">
            <v>1998</v>
          </cell>
          <cell r="M48">
            <v>1</v>
          </cell>
          <cell r="N48">
            <v>1</v>
          </cell>
          <cell r="O48">
            <v>3</v>
          </cell>
          <cell r="P48">
            <v>810200</v>
          </cell>
          <cell r="Q48" t="str">
            <v>広瀬　陽一　　　　　</v>
          </cell>
          <cell r="R48" t="str">
            <v>担当課長　　　　　　</v>
          </cell>
          <cell r="S48">
            <v>730470</v>
          </cell>
          <cell r="T48" t="str">
            <v>児玉　治行　　　　　</v>
          </cell>
          <cell r="U48" t="str">
            <v>統括部長　　　　　　</v>
          </cell>
          <cell r="V48">
            <v>60</v>
          </cell>
          <cell r="W48" t="str">
            <v xml:space="preserve">アプリソフト費の内容を分析し、オーダー体系の整備及び負担方法の明確化を図る。（９９年度事業計画より実施予定）                                                                                                                                                                                                         </v>
          </cell>
          <cell r="X48" t="str">
            <v>4</v>
          </cell>
          <cell r="Y48" t="str">
            <v xml:space="preserve">オーダー定義が広い技術サポート費を中心に、関連部門と連携して作業内容別に実績把握したことは評価する。今後、更に作業内容分析を進めてオーダー定義の見直し、負担方法の検討を行ってほしい。                                                                                                                                                                    </v>
          </cell>
          <cell r="Z48" t="str">
            <v>3</v>
          </cell>
          <cell r="AA48">
            <v>20</v>
          </cell>
          <cell r="AB48" t="str">
            <v xml:space="preserve">年間３００億のプレ費用（アプリソフト費６６０億の４５％［９８年度予算ベース］）の調査／分析及び９８年下期予算作成方法の検討。                                                                                                                                                                                                 </v>
          </cell>
          <cell r="AC48" t="str">
            <v>4</v>
          </cell>
          <cell r="AD48" t="str">
            <v xml:space="preserve">マクロ的には、業種別の切り口での分析により当期の特徴をとらえることが出来たと考える。更に、業種別の特徴について、個別に重要プレ商談の情報収集を行ったことについては評価出来る。                                                                                                                                                                        </v>
          </cell>
          <cell r="AE48" t="str">
            <v>4</v>
          </cell>
          <cell r="AF48">
            <v>20</v>
          </cell>
          <cell r="AG48" t="str">
            <v xml:space="preserve">決算日程の短縮に伴い、仕込処理及びアプリソフト費確定の早期化を図る。                                                                                                                                                                                                                             </v>
          </cell>
          <cell r="AH48" t="str">
            <v>3</v>
          </cell>
          <cell r="AI48" t="str">
            <v xml:space="preserve">上記の通り、効率化が図れたと考える。今後とも小手先の対応にならないよう効率化を進めて下さい。                                                                                                                                                                                                                 </v>
          </cell>
          <cell r="AJ48" t="str">
            <v>3</v>
          </cell>
          <cell r="BT48" t="str">
            <v xml:space="preserve">                                                                                                                                                                                                                                                               </v>
          </cell>
          <cell r="BV48" t="str">
            <v xml:space="preserve">                                                                                                                                                                                                                                                               </v>
          </cell>
          <cell r="BX48" t="str">
            <v xml:space="preserve">適切に対応出来たと考える。                                                                                                                                                                                                                                                  </v>
          </cell>
          <cell r="BY48" t="str">
            <v>3</v>
          </cell>
          <cell r="BZ48" t="str">
            <v xml:space="preserve">                                                                                                                                                                                                                                                               </v>
          </cell>
          <cell r="CK48" t="str">
            <v xml:space="preserve">アプリソフト費の分析については一定の成果があったと考える。今後、更に実態分析を深めて費用効率化に寄与することが課題です。                                                                                                                                                                                                   </v>
          </cell>
          <cell r="CL48" t="str">
            <v>Ｂ　</v>
          </cell>
          <cell r="CM48" t="str">
            <v>経理部門の目標はほとんどが半年で完成できるものではない思いますが、半期半期でのステップをきちんと具体的に設定すること、そして一つ一つクリアしていくことが重要です。もう一段頑張って下さい。</v>
          </cell>
          <cell r="CN48" t="str">
            <v>Ｂ　</v>
          </cell>
          <cell r="CO48" t="str">
            <v>Ｂ　</v>
          </cell>
          <cell r="CP48" t="str">
            <v>C</v>
          </cell>
          <cell r="CQ48">
            <v>2</v>
          </cell>
          <cell r="CR48">
            <v>12</v>
          </cell>
          <cell r="CS48">
            <v>10</v>
          </cell>
        </row>
        <row r="49">
          <cell r="A49">
            <v>901279</v>
          </cell>
          <cell r="B49" t="str">
            <v>河原　憲一　　　　　</v>
          </cell>
          <cell r="C49">
            <v>190</v>
          </cell>
          <cell r="D49">
            <v>550</v>
          </cell>
          <cell r="E49" t="str">
            <v>ＳＳ事推　　　　　　</v>
          </cell>
          <cell r="F49">
            <v>3078</v>
          </cell>
          <cell r="G49">
            <v>5500120000</v>
          </cell>
          <cell r="H49" t="str">
            <v>ＳＳ）経理部　　　　</v>
          </cell>
          <cell r="I49">
            <v>31</v>
          </cell>
          <cell r="J49" t="str">
            <v>主事補　　　　　</v>
          </cell>
          <cell r="K49" t="str">
            <v>無</v>
          </cell>
          <cell r="L49">
            <v>1998</v>
          </cell>
          <cell r="M49">
            <v>1</v>
          </cell>
          <cell r="N49">
            <v>1</v>
          </cell>
          <cell r="O49">
            <v>3</v>
          </cell>
          <cell r="P49">
            <v>810200</v>
          </cell>
          <cell r="Q49" t="str">
            <v>広瀬　陽一　　　　　</v>
          </cell>
          <cell r="R49" t="str">
            <v>担当課長　　　　　　</v>
          </cell>
          <cell r="S49">
            <v>730470</v>
          </cell>
          <cell r="T49" t="str">
            <v>児玉　治行　　　　　</v>
          </cell>
          <cell r="U49" t="str">
            <v>統括部長　　　　　　</v>
          </cell>
          <cell r="V49">
            <v>50</v>
          </cell>
          <cell r="W49" t="str">
            <v xml:space="preserve">ＳＥ操業管理強化・今期からの間接員の仕事票提出を踏まえ、ＳＥ作業の実態を把握し、オーダ　体系の在り方を検討する。　・予実差異分析を通して現状を捉え、ＳＥに詳細な管理指標を提供する。                                                                                                                                                                </v>
          </cell>
          <cell r="X49" t="str">
            <v>4</v>
          </cell>
          <cell r="Y49" t="str">
            <v xml:space="preserve">間接作業の区分集計及びその内容調査の点ではある程度の成果があったと考えるが、もう一歩踏み込みが足りずオーダー定義の見直し、問題提起には至っていない。下期の奮起を期待します。                                                                                                                                                                         </v>
          </cell>
          <cell r="Z49" t="str">
            <v>3</v>
          </cell>
          <cell r="AA49">
            <v>30</v>
          </cell>
          <cell r="AB49" t="str">
            <v xml:space="preserve">加工費差額予測・タイムリーな情報入手により月毎の予測精度の向上を図る。                                                                                                                                                                                                                            </v>
          </cell>
          <cell r="AC49" t="str">
            <v>3</v>
          </cell>
          <cell r="AD49" t="str">
            <v xml:space="preserve">上記の通り月次予測は実行できた。下期は、更なる精度向上に向けて検討願います。                                                                                                                                                                                                                         </v>
          </cell>
          <cell r="AE49" t="str">
            <v>3</v>
          </cell>
          <cell r="AF49">
            <v>10</v>
          </cell>
          <cell r="AG49" t="str">
            <v xml:space="preserve">決算月末締対応（仕事票関係）・下期からの決算月末締に向けて、詳細レベルでの問題点の解決に取り組み、　環境を整備する。                                                                                                                                                                                                     </v>
          </cell>
          <cell r="AH49" t="str">
            <v>3</v>
          </cell>
          <cell r="AI49" t="str">
            <v xml:space="preserve">仕事表関連の月末締め対応については、関連部門と良く連携し、概ね対応が完了したことを評価する。また検討の過程で効率化の観点からも見直しも行ったことを評価する。                                                                                                                                                                                 </v>
          </cell>
          <cell r="AJ49" t="str">
            <v>4</v>
          </cell>
          <cell r="AK49">
            <v>10</v>
          </cell>
          <cell r="AL49" t="str">
            <v xml:space="preserve">ＳＥＳ／ＵＰ　ＢＩＧプロジェクト管理強化・不採算品の早期発見等、大口品の管理を強化する。                                                                                                                                                                                                                   </v>
          </cell>
          <cell r="AM49" t="str">
            <v>3</v>
          </cell>
          <cell r="AN49" t="str">
            <v xml:space="preserve">情報の早期入手の点では、前期に比して改善出来たと考える。今後、変動分についての状況把握の徹底を図りタイムリーな報告が出来るようにして下さい。                                                                                                                                                                                         </v>
          </cell>
          <cell r="AO49" t="str">
            <v>3</v>
          </cell>
          <cell r="BT49" t="str">
            <v xml:space="preserve">                                                                                                                                                                                                                                                               </v>
          </cell>
          <cell r="BV49" t="str">
            <v xml:space="preserve">                                                                                                                                                                                                                                                               </v>
          </cell>
          <cell r="BX49" t="str">
            <v xml:space="preserve">                                                                                                                                                                                                                                                               </v>
          </cell>
          <cell r="BZ49" t="str">
            <v xml:space="preserve">                                                                                                                                                                                                                                                               </v>
          </cell>
          <cell r="CH49" t="str">
            <v>3</v>
          </cell>
          <cell r="CK49" t="str">
            <v xml:space="preserve">月末締め対応等納期が限られたテーマについては成果があったと考えます。一方で、本人総評の通り、もう一歩踏み込みが足りない面があると思います。もっと問題意識を明確にして目標遂行に当たる必要があると思います。                                                                                                                                                          </v>
          </cell>
          <cell r="CL49" t="str">
            <v>Ｂ　</v>
          </cell>
          <cell r="CM49" t="str">
            <v>目標の設定や実行において、より具体的な取り組みが必要と思います。もう一息頑張って下さい。</v>
          </cell>
          <cell r="CN49" t="str">
            <v>Ｂ　</v>
          </cell>
          <cell r="CO49" t="str">
            <v>Ｂ　</v>
          </cell>
          <cell r="CP49" t="str">
            <v>B</v>
          </cell>
          <cell r="CQ49">
            <v>2</v>
          </cell>
          <cell r="CR49">
            <v>12</v>
          </cell>
          <cell r="CS49">
            <v>10</v>
          </cell>
        </row>
        <row r="50">
          <cell r="A50">
            <v>910151</v>
          </cell>
          <cell r="B50" t="str">
            <v>栗原　伸公　　　　　</v>
          </cell>
          <cell r="C50">
            <v>190</v>
          </cell>
          <cell r="D50">
            <v>550</v>
          </cell>
          <cell r="E50" t="str">
            <v>ＳＳ事推　　　　　　</v>
          </cell>
          <cell r="F50">
            <v>3078</v>
          </cell>
          <cell r="G50">
            <v>5500120000</v>
          </cell>
          <cell r="H50" t="str">
            <v>ＳＳ）経理部　　　　</v>
          </cell>
          <cell r="I50">
            <v>31</v>
          </cell>
          <cell r="J50" t="str">
            <v>主事補　　　　　</v>
          </cell>
          <cell r="K50" t="str">
            <v>無</v>
          </cell>
          <cell r="L50">
            <v>1998</v>
          </cell>
          <cell r="M50">
            <v>1</v>
          </cell>
          <cell r="N50">
            <v>1</v>
          </cell>
          <cell r="O50">
            <v>3</v>
          </cell>
          <cell r="P50">
            <v>810200</v>
          </cell>
          <cell r="Q50" t="str">
            <v>広瀬　陽一　　　　　</v>
          </cell>
          <cell r="R50" t="str">
            <v>担当課長　　　　　　</v>
          </cell>
          <cell r="S50">
            <v>730470</v>
          </cell>
          <cell r="T50" t="str">
            <v>児玉　治行　　　　　</v>
          </cell>
          <cell r="U50" t="str">
            <v>統括部長　　　　　　</v>
          </cell>
          <cell r="V50">
            <v>25</v>
          </cell>
          <cell r="W50" t="str">
            <v xml:space="preserve">ＳＩ損益管理の推進　・詳細分析のための関連情報のデータ化整備　・分析結果のＳＥ部門へのフィードバック　・収益分析方法の検討（ＳＩのキャッシュフロー分析）                                                                                                                                                                                   </v>
          </cell>
          <cell r="X50" t="str">
            <v>4</v>
          </cell>
          <cell r="Y50" t="str">
            <v xml:space="preserve">不採算を中心に個別主要プロジェクトについて、フィールドと連携して良く状況把握を行ったことは評価出来る。但し、新しい切り口での分析・フィードバックと言う点では不十分と考える。来期に期待します。                                                                                                                                                                </v>
          </cell>
          <cell r="Z50" t="str">
            <v>3</v>
          </cell>
          <cell r="AA50">
            <v>35</v>
          </cell>
          <cell r="AB50" t="str">
            <v xml:space="preserve">ＳＩ原価計算制度の効率化　・原価計算標準化の推進                                                                                                                                                                                                                                       </v>
          </cell>
          <cell r="AC50" t="str">
            <v>4</v>
          </cell>
          <cell r="AD50" t="str">
            <v xml:space="preserve">特定の事業部ではあるが、自動見積りのロジックの検討,試行を行い、問題点を抽出出来たことは一歩前進であり評価出来る。まだ多くの問題が存在しますが、下期にこれらの問題を解決して効率化を推進して下さい。                                                                                                                                                             </v>
          </cell>
          <cell r="AE50" t="str">
            <v>3</v>
          </cell>
          <cell r="AF50">
            <v>30</v>
          </cell>
          <cell r="AG50" t="str">
            <v xml:space="preserve">ハード部門の損益管理強化　・システム部門ハードビジネスの収益構造分析と開発部門への問題提起                                                                                                                                                                                                                  </v>
          </cell>
          <cell r="AH50" t="str">
            <v>4</v>
          </cell>
          <cell r="AI50" t="str">
            <v xml:space="preserve">主要プロジェクトについて、ハード・ソフト含めた全体商談損益を明らかにして、事業部内部検討会でフィードバックするようにした点は評価出来る。予測精度についても、前期の反省に立ち一定の対応が図れたと考える。                                                                                                                                                           </v>
          </cell>
          <cell r="AJ50" t="str">
            <v>3</v>
          </cell>
          <cell r="AK50">
            <v>10</v>
          </cell>
          <cell r="AL50" t="str">
            <v xml:space="preserve">オーダの管理強化　・オーダ状況推移の定期実施により見積、長期滞留、　　大型プロジェクトの管理を徹底する。                                                                                                                                                                                                           </v>
          </cell>
          <cell r="AM50" t="str">
            <v>3</v>
          </cell>
          <cell r="AN50" t="str">
            <v xml:space="preserve">オーダー完了のみならず、複数の条件で長期滞留物件を定期的に抽出し、フィードバック出来るような仕組みを実施したことは、不健全資産の早期対応に大いに寄与すると考える。今後、システム本部会議等での状況報告も検討して下さい。                                                                                                                                                   </v>
          </cell>
          <cell r="AO50" t="str">
            <v>4</v>
          </cell>
          <cell r="BT50" t="str">
            <v xml:space="preserve">                                                                                                                                                                                                                                                               </v>
          </cell>
          <cell r="BV50" t="str">
            <v xml:space="preserve">                                                                                                                                                                                                                                                               </v>
          </cell>
          <cell r="BX50" t="str">
            <v xml:space="preserve">過去に経験のない清算手続きについて、上記の通り良く対応出来たと考える。                                                                                                                                                                                                                            </v>
          </cell>
          <cell r="BY50" t="str">
            <v>4</v>
          </cell>
          <cell r="BZ50" t="str">
            <v xml:space="preserve">短納期で適切に対応出来たと考える。                                                                                                                                                                                                                                              </v>
          </cell>
          <cell r="CA50" t="str">
            <v>3</v>
          </cell>
          <cell r="CD50" t="str">
            <v>関係会社の決算／清算業務を通じた税務知識の習熟</v>
          </cell>
          <cell r="CE50" t="str">
            <v>3</v>
          </cell>
          <cell r="CF50" t="str">
            <v>語学力の向上</v>
          </cell>
          <cell r="CG50" t="str">
            <v>3</v>
          </cell>
          <cell r="CH50" t="str">
            <v>4</v>
          </cell>
          <cell r="CK50" t="str">
            <v xml:space="preserve">こなした業務量については、十分満足出来るレベルであり評価します。但し、もう一歩踏み込んだ新しい観点での取り組み及び成果と言う点ではいま一歩と考えます。下期に大いに期待します。                                                                                                                                                                        </v>
          </cell>
          <cell r="CL50" t="str">
            <v>Ｂ　</v>
          </cell>
          <cell r="CM50" t="str">
            <v>今期はいま一歩のようですが、現状での実務上の問題点をよく整理して将来に繋げましょう。</v>
          </cell>
          <cell r="CN50" t="str">
            <v>Ｂ　</v>
          </cell>
          <cell r="CO50" t="str">
            <v>Ｂ　</v>
          </cell>
          <cell r="CP50" t="str">
            <v>A</v>
          </cell>
          <cell r="CQ50">
            <v>2</v>
          </cell>
          <cell r="CR50">
            <v>12</v>
          </cell>
          <cell r="CS50">
            <v>10</v>
          </cell>
        </row>
        <row r="51">
          <cell r="A51">
            <v>685655</v>
          </cell>
          <cell r="B51" t="str">
            <v>長谷川　敏雄　　　　</v>
          </cell>
          <cell r="C51">
            <v>250</v>
          </cell>
          <cell r="D51">
            <v>810</v>
          </cell>
          <cell r="E51" t="str">
            <v>研究所　　　　　　　</v>
          </cell>
          <cell r="F51">
            <v>6905</v>
          </cell>
          <cell r="G51">
            <v>8821111000</v>
          </cell>
          <cell r="H51" t="str">
            <v>研究支援推）経理部　</v>
          </cell>
          <cell r="I51">
            <v>31</v>
          </cell>
          <cell r="J51" t="str">
            <v>主事補　　　　　</v>
          </cell>
          <cell r="K51" t="str">
            <v>有</v>
          </cell>
          <cell r="L51">
            <v>1998</v>
          </cell>
          <cell r="M51">
            <v>1</v>
          </cell>
          <cell r="N51">
            <v>1</v>
          </cell>
          <cell r="O51">
            <v>3</v>
          </cell>
          <cell r="P51">
            <v>622268</v>
          </cell>
          <cell r="Q51" t="str">
            <v>大橋　弘　　　　　　</v>
          </cell>
          <cell r="R51" t="str">
            <v>部長　　　　　　　　</v>
          </cell>
          <cell r="S51">
            <v>730109</v>
          </cell>
          <cell r="T51" t="str">
            <v>河合　邦明　　　　　</v>
          </cell>
          <cell r="U51" t="str">
            <v>統括部長　　　　　　</v>
          </cell>
          <cell r="V51">
            <v>60</v>
          </cell>
          <cell r="W51" t="str">
            <v xml:space="preserve">研究収入の制度の見直し　・研究収入（一種、二種）の機種別配分方法の新制度確立の為の調査、分析、作成。(事業部、関連部門との連携により10月より実施予定)                                                                                                                                                                                   </v>
          </cell>
          <cell r="X51" t="str">
            <v>4</v>
          </cell>
          <cell r="Y51" t="str">
            <v xml:space="preserve">関連部門への基礎データ、分析資料の提供が終了したが、今後新制度の導入に対し、経理制度の整備が課題となる。                                                                                                                                                                                                           </v>
          </cell>
          <cell r="Z51" t="str">
            <v>3</v>
          </cell>
          <cell r="AA51">
            <v>10</v>
          </cell>
          <cell r="AB51" t="str">
            <v xml:space="preserve">研究所別活動資料の検討、作成　資料作成、提供方法を進める。（集計単位、方法のＥＤＰ化）                                                                                                                                                                                                                    </v>
          </cell>
          <cell r="AC51" t="str">
            <v>4</v>
          </cell>
          <cell r="AD51" t="str">
            <v xml:space="preserve">経理データの集計システム化により研究部へのサービス範囲が拡大してきた。                                                                                                                                                                                                                            </v>
          </cell>
          <cell r="AE51" t="str">
            <v>3</v>
          </cell>
          <cell r="AF51">
            <v>10</v>
          </cell>
          <cell r="AG51" t="str">
            <v xml:space="preserve">中国Ｒ＆Ｄセンターの経理支援決算に対する実務の指導                                                                                                                                                                                                                                      </v>
          </cell>
          <cell r="AH51" t="str">
            <v>3</v>
          </cell>
          <cell r="AI51" t="str">
            <v xml:space="preserve">中国R&amp;Dセンターの支援の機会がなく、下期にまわす。                                                                                                                                                                                                                                     </v>
          </cell>
          <cell r="AJ51" t="str">
            <v>2</v>
          </cell>
          <cell r="AK51">
            <v>10</v>
          </cell>
          <cell r="AL51" t="str">
            <v xml:space="preserve">業務の効率化　決算説明、決算書、予算の通常業務の見直し。                                                                                                                                                                                                                                   </v>
          </cell>
          <cell r="AM51" t="str">
            <v>3</v>
          </cell>
          <cell r="AN51" t="str">
            <v xml:space="preserve">経常的に効率向上は図られているが、今後は更に精度の向上が                                                                                                                                                                                                                                   </v>
          </cell>
          <cell r="AO51" t="str">
            <v>3</v>
          </cell>
          <cell r="AP51">
            <v>10</v>
          </cell>
          <cell r="AQ51" t="str">
            <v xml:space="preserve">分析ラボの経理指導決算・税務等実務指導                                                                                                                                                                                                                                            </v>
          </cell>
          <cell r="AR51" t="str">
            <v>3</v>
          </cell>
          <cell r="AS51" t="str">
            <v xml:space="preserve">徐々にOJTの成果はみられるが、一段のレベルアップがほしい。                                                                                                                                                                                                                                 </v>
          </cell>
          <cell r="AT51" t="str">
            <v>3</v>
          </cell>
          <cell r="BT51" t="str">
            <v xml:space="preserve">新規事業の企画に対処した経理資料を作成し、企画に参加した。                                                                                                                                                                                                                                  </v>
          </cell>
          <cell r="BU51" t="str">
            <v>3</v>
          </cell>
          <cell r="BV51" t="str">
            <v xml:space="preserve">新システム対応の開発に目処がたった。実施は下期より。                                                                                                                                                                                                                                     </v>
          </cell>
          <cell r="BW51" t="str">
            <v>3</v>
          </cell>
          <cell r="BX51" t="str">
            <v xml:space="preserve">                                                                                                                                                                                                                                                               </v>
          </cell>
          <cell r="BZ51" t="str">
            <v xml:space="preserve">                                                                                                                                                                                                                                                               </v>
          </cell>
          <cell r="CB51" t="str">
            <v>営業報告書、附属明細書の検討</v>
          </cell>
          <cell r="CC51" t="str">
            <v>3</v>
          </cell>
          <cell r="CD51" t="str">
            <v>読書(歴史に学ぶ人間学)</v>
          </cell>
          <cell r="CE51" t="str">
            <v>3</v>
          </cell>
          <cell r="CH51" t="str">
            <v>3</v>
          </cell>
          <cell r="CI51" t="str">
            <v>3</v>
          </cell>
          <cell r="CJ51" t="str">
            <v>3</v>
          </cell>
          <cell r="CK51" t="str">
            <v xml:space="preserve">研究所全体で研究収入を見直しており、経理としてデータの提供、分析など役割を果たしてきている。今後は新制度導入に対し、経理体制の整備が課題である。                                                                                                                                                                                       </v>
          </cell>
          <cell r="CL51" t="str">
            <v>Ｂ　</v>
          </cell>
          <cell r="CN51" t="str">
            <v>Ｂ　</v>
          </cell>
          <cell r="CO51" t="str">
            <v>Ｂ　</v>
          </cell>
          <cell r="CP51" t="str">
            <v>B</v>
          </cell>
          <cell r="CQ51">
            <v>2</v>
          </cell>
          <cell r="CR51">
            <v>250</v>
          </cell>
          <cell r="CS51">
            <v>20</v>
          </cell>
        </row>
        <row r="52">
          <cell r="A52">
            <v>810079</v>
          </cell>
          <cell r="B52" t="str">
            <v>木村　真　　　　　　</v>
          </cell>
          <cell r="C52">
            <v>250</v>
          </cell>
          <cell r="D52">
            <v>810</v>
          </cell>
          <cell r="E52" t="str">
            <v>研究所　　　　　　　</v>
          </cell>
          <cell r="F52">
            <v>6905</v>
          </cell>
          <cell r="G52">
            <v>8821111000</v>
          </cell>
          <cell r="H52" t="str">
            <v>研究支援推）経理部　</v>
          </cell>
          <cell r="I52">
            <v>31</v>
          </cell>
          <cell r="J52" t="str">
            <v>主事補　　　　　</v>
          </cell>
          <cell r="K52" t="str">
            <v>有</v>
          </cell>
          <cell r="L52">
            <v>1998</v>
          </cell>
          <cell r="M52">
            <v>1</v>
          </cell>
          <cell r="N52">
            <v>1</v>
          </cell>
          <cell r="O52">
            <v>3</v>
          </cell>
          <cell r="P52">
            <v>622268</v>
          </cell>
          <cell r="Q52" t="str">
            <v>大橋　弘　　　　　　</v>
          </cell>
          <cell r="R52" t="str">
            <v>部長　　　　　　　　</v>
          </cell>
          <cell r="S52">
            <v>730109</v>
          </cell>
          <cell r="T52" t="str">
            <v>河合　邦明　　　　　</v>
          </cell>
          <cell r="U52" t="str">
            <v>統括部長　　　　　　</v>
          </cell>
          <cell r="V52">
            <v>40</v>
          </cell>
          <cell r="W52" t="str">
            <v xml:space="preserve">固定資産台帳上一括計上データの細分化及び保管課変更の迅速化による固定資産の管理の向上（１）固定資産データ細分化の技術的問題点の克服（２）保管課変更の迅速化                                                                                                                                                                                  </v>
          </cell>
          <cell r="X52" t="str">
            <v>4</v>
          </cell>
          <cell r="Y52" t="str">
            <v xml:space="preserve">当初目標を略達成している。今後はデータ作成作業の効率化を促進すること。                                                                                                                                                                                                                            </v>
          </cell>
          <cell r="Z52" t="str">
            <v>4</v>
          </cell>
          <cell r="AA52">
            <v>10</v>
          </cell>
          <cell r="AB52" t="str">
            <v xml:space="preserve">固定資産棚卸の実施                                                                                                                                                                                                                                                      </v>
          </cell>
          <cell r="AC52" t="str">
            <v>3</v>
          </cell>
          <cell r="AD52" t="str">
            <v xml:space="preserve">台帳を整備して下期の実施を期待する。                                                                                                                                                                                                                                             </v>
          </cell>
          <cell r="AE52" t="str">
            <v>2</v>
          </cell>
          <cell r="AF52">
            <v>20</v>
          </cell>
          <cell r="AG52" t="str">
            <v xml:space="preserve">中国Ｒ＆Ｄセンターの経理制度の確立と指導（１）月次決算（２）予算（３）連結決算                                                                                                                                                                                                                        </v>
          </cell>
          <cell r="AH52" t="str">
            <v>4</v>
          </cell>
          <cell r="AI52" t="str">
            <v xml:space="preserve">中国経理担当者を指導し、連結決算の業務が行えるようになった。更に、予算等の指導が必要となる。                                                                                                                                                                                                                 </v>
          </cell>
          <cell r="AJ52" t="str">
            <v>4</v>
          </cell>
          <cell r="AK52">
            <v>10</v>
          </cell>
          <cell r="AL52" t="str">
            <v xml:space="preserve">ＦＬＡの経理制度の把握と経営状況の分析                                                                                                                                                                                                                                            </v>
          </cell>
          <cell r="AM52" t="str">
            <v>3</v>
          </cell>
          <cell r="AN52" t="str">
            <v xml:space="preserve">FLAの決算を見るまで実施できなかった。                                                                                                                                                                                                                                           </v>
          </cell>
          <cell r="AO52" t="str">
            <v>2</v>
          </cell>
          <cell r="AP52">
            <v>10</v>
          </cell>
          <cell r="AQ52" t="str">
            <v xml:space="preserve">支払条件の変更による業務の簡素化と手数料の削減。（１）一括支払該当取引先の洗い出し（２）購買グループによる折衝（３）銀行への廃止手続き                                                                                                                                                                                            </v>
          </cell>
          <cell r="AR52" t="str">
            <v>3</v>
          </cell>
          <cell r="AS52" t="str">
            <v xml:space="preserve">上期では途中であるが、下期中には目標達成の目処がたっている。                                                                                                                                                                                                                                 </v>
          </cell>
          <cell r="AT52" t="str">
            <v>3</v>
          </cell>
          <cell r="AU52">
            <v>10</v>
          </cell>
          <cell r="AV52" t="str">
            <v xml:space="preserve">税法改正による社内ルールの変更及び指導                                                                                                                                                                                                                                            </v>
          </cell>
          <cell r="AW52" t="str">
            <v>3</v>
          </cell>
          <cell r="AX52" t="str">
            <v xml:space="preserve">一部方針変更があり、目標全体の達成には至らなかった。                                                                                                                                                                                                                                     </v>
          </cell>
          <cell r="AY52" t="str">
            <v>2</v>
          </cell>
          <cell r="BT52" t="str">
            <v xml:space="preserve">AI研の持ち回り担当会社となり、一連の経理業務を実施した。                                                                                                                                                                                                                                  </v>
          </cell>
          <cell r="BU52" t="str">
            <v>3</v>
          </cell>
          <cell r="BV52" t="str">
            <v xml:space="preserve">                                                                                                                                                                                                                                                               </v>
          </cell>
          <cell r="BX52" t="str">
            <v xml:space="preserve">                                                                                                                                                                                                                                                               </v>
          </cell>
          <cell r="BZ52" t="str">
            <v xml:space="preserve">                                                                                                                                                                                                                                                               </v>
          </cell>
          <cell r="CB52" t="str">
            <v>税法の変更等に対する知識を深める。</v>
          </cell>
          <cell r="CC52" t="str">
            <v>3</v>
          </cell>
          <cell r="CH52" t="str">
            <v>3</v>
          </cell>
          <cell r="CI52" t="str">
            <v>3</v>
          </cell>
          <cell r="CJ52" t="str">
            <v>3</v>
          </cell>
          <cell r="CK52" t="str">
            <v xml:space="preserve">銀行の貸し渋りや低金利のなか、資金管理は重要な業務であり、財務担当者として銀行、富士通キャピタルと交渉等を良くこなしている。また、中国R&amp;Dセンターも出張を機に積極的に取り組んできた。                                                                                                                                                                   </v>
          </cell>
          <cell r="CL52" t="str">
            <v>Ｂ　</v>
          </cell>
          <cell r="CN52" t="str">
            <v>Ｂ　</v>
          </cell>
          <cell r="CO52" t="str">
            <v>Ｂ　</v>
          </cell>
          <cell r="CP52" t="str">
            <v>B</v>
          </cell>
          <cell r="CQ52">
            <v>2</v>
          </cell>
          <cell r="CR52">
            <v>250</v>
          </cell>
          <cell r="CS52">
            <v>20</v>
          </cell>
        </row>
        <row r="53">
          <cell r="A53">
            <v>812802</v>
          </cell>
          <cell r="B53" t="str">
            <v>井手　博幸　　　　　</v>
          </cell>
          <cell r="C53">
            <v>500</v>
          </cell>
          <cell r="D53">
            <v>600</v>
          </cell>
          <cell r="E53" t="str">
            <v>通信事推本部　　　　</v>
          </cell>
          <cell r="F53">
            <v>680</v>
          </cell>
          <cell r="G53">
            <v>6000140000</v>
          </cell>
          <cell r="H53" t="str">
            <v>通推本）経理部　　　</v>
          </cell>
          <cell r="I53">
            <v>31</v>
          </cell>
          <cell r="J53" t="str">
            <v>主事補　　　　　</v>
          </cell>
          <cell r="K53" t="str">
            <v>有</v>
          </cell>
          <cell r="L53">
            <v>1998</v>
          </cell>
          <cell r="M53">
            <v>1</v>
          </cell>
          <cell r="N53">
            <v>1</v>
          </cell>
          <cell r="O53">
            <v>3</v>
          </cell>
          <cell r="P53">
            <v>833128</v>
          </cell>
          <cell r="Q53" t="str">
            <v>森　行博　　　　　　</v>
          </cell>
          <cell r="R53" t="str">
            <v>担当課長　　　　　　</v>
          </cell>
          <cell r="S53">
            <v>740562</v>
          </cell>
          <cell r="T53" t="str">
            <v>中野　勝薫　　　　　</v>
          </cell>
          <cell r="U53" t="str">
            <v>担当部長　　　　　　</v>
          </cell>
          <cell r="V53">
            <v>35</v>
          </cell>
          <cell r="W53" t="str">
            <v xml:space="preserve">月末締め対応全社的な動きであり、部門としても重要なテーマである。　＜棚卸資産受払業務・売上原価計算＞　・関連部門と連携し、１０月度運用開始を目標とする。                                                                                                                                                                                   </v>
          </cell>
          <cell r="X53" t="str">
            <v>4</v>
          </cell>
          <cell r="Y53" t="str">
            <v xml:space="preserve">システムや運用面での変更に対応し準備を完了させた。                                                                                                                                                                                                                                      </v>
          </cell>
          <cell r="Z53" t="str">
            <v>4</v>
          </cell>
          <cell r="AA53">
            <v>35</v>
          </cell>
          <cell r="AB53" t="str">
            <v xml:space="preserve">決算日程短縮への対応　＜決算業務＞　・業務内容を見直し、必要であれば関連部門と連携し、上期運用開始を目標とする。                                                                                                                                                                                                       </v>
          </cell>
          <cell r="AC53" t="str">
            <v>3</v>
          </cell>
          <cell r="AD53" t="str">
            <v xml:space="preserve">原価計算、一次損益集約、統計資料作成等の業務について目標以上の効率化を推進した。                                                                                                                                                                                                                       </v>
          </cell>
          <cell r="AE53" t="str">
            <v>4</v>
          </cell>
          <cell r="AF53">
            <v>30</v>
          </cell>
          <cell r="AG53" t="str">
            <v xml:space="preserve">新売上原価計算システムの構築（９８年上期フェーズ）　＜売上原価計算業務＞　・９９年運用開始を目標とし、「９８年上期フェーズ」の完了を目標とする。                                                                                                                                                                                       </v>
          </cell>
          <cell r="AH53" t="str">
            <v>4</v>
          </cell>
          <cell r="AI53" t="str">
            <v xml:space="preserve">業務多忙の中関係部門や部下をリードしシステム計画書を作成し、下期から開発着手できるようにした。                                                                                                                                                                                                                </v>
          </cell>
          <cell r="AJ53" t="str">
            <v>4</v>
          </cell>
          <cell r="BT53" t="str">
            <v xml:space="preserve">関係会社の業務内容にまで調査を実施し改善を実行した。                                                                                                                                                                                                                                     </v>
          </cell>
          <cell r="BU53" t="str">
            <v>4</v>
          </cell>
          <cell r="BV53" t="str">
            <v xml:space="preserve">ソフトの原価計算について契約内容や費用発生の状況等を把握し、制度変更や運用ルールを確立させるようにすること。                                                                                                                                                                                                         </v>
          </cell>
          <cell r="BW53" t="str">
            <v>4</v>
          </cell>
          <cell r="BX53" t="str">
            <v xml:space="preserve">                                                                                                                                                                                                                                                               </v>
          </cell>
          <cell r="BZ53" t="str">
            <v xml:space="preserve">                                                                                                                                                                                                                                                               </v>
          </cell>
          <cell r="CB53" t="str">
            <v>税法改訂等に対応する為の知識習得</v>
          </cell>
          <cell r="CC53" t="str">
            <v>3</v>
          </cell>
          <cell r="CD53" t="str">
            <v>国際取引関連の知識習得</v>
          </cell>
          <cell r="CE53" t="str">
            <v>3</v>
          </cell>
          <cell r="CH53" t="str">
            <v>4</v>
          </cell>
          <cell r="CI53" t="str">
            <v>3</v>
          </cell>
          <cell r="CJ53" t="str">
            <v>3</v>
          </cell>
          <cell r="CK53" t="str">
            <v xml:space="preserve">決算月末締め、新原価計算システム等新たな課題に積極的に取り組み、また、部下に対しても強いリーダーシップを発揮して個人としても部門としても成果をあげることができた。                                                                                                                                                                              </v>
          </cell>
          <cell r="CL53" t="str">
            <v>Ａ　</v>
          </cell>
          <cell r="CM53" t="str">
            <v>原価計算部隊のﾘｰﾀﾞｰとして業務遂行、進捗管理、部下の指導育成に責任感を持って対応している事を評価します。今後は経理ﾏﾝとしての幅を拡げる為にも好奇心を旺盛に持ち自分の領域以外の分野にも視野を拡げて下さい。</v>
          </cell>
          <cell r="CN53" t="str">
            <v>Ａ　</v>
          </cell>
          <cell r="CO53" t="str">
            <v>Ａ　</v>
          </cell>
          <cell r="CP53" t="str">
            <v>A</v>
          </cell>
          <cell r="CQ53">
            <v>2</v>
          </cell>
          <cell r="CR53">
            <v>12</v>
          </cell>
          <cell r="CS53">
            <v>10</v>
          </cell>
        </row>
        <row r="54">
          <cell r="A54">
            <v>860240</v>
          </cell>
          <cell r="B54" t="str">
            <v>三輪　雅人　　　　　</v>
          </cell>
          <cell r="C54">
            <v>500</v>
          </cell>
          <cell r="D54">
            <v>600</v>
          </cell>
          <cell r="E54" t="str">
            <v>通信事推本部　　　　</v>
          </cell>
          <cell r="F54">
            <v>680</v>
          </cell>
          <cell r="G54">
            <v>6000140000</v>
          </cell>
          <cell r="H54" t="str">
            <v>通推本）経理部　　　</v>
          </cell>
          <cell r="I54">
            <v>31</v>
          </cell>
          <cell r="J54" t="str">
            <v>主事補　　　　　</v>
          </cell>
          <cell r="K54" t="str">
            <v>有</v>
          </cell>
          <cell r="L54">
            <v>1998</v>
          </cell>
          <cell r="M54">
            <v>1</v>
          </cell>
          <cell r="N54">
            <v>1</v>
          </cell>
          <cell r="O54">
            <v>3</v>
          </cell>
          <cell r="P54">
            <v>833128</v>
          </cell>
          <cell r="Q54" t="str">
            <v>森　行博　　　　　　</v>
          </cell>
          <cell r="R54" t="str">
            <v>担当課長　　　　　　</v>
          </cell>
          <cell r="S54">
            <v>740562</v>
          </cell>
          <cell r="T54" t="str">
            <v>中野　勝薫　　　　　</v>
          </cell>
          <cell r="U54" t="str">
            <v>担当部長　　　　　　</v>
          </cell>
          <cell r="V54">
            <v>10</v>
          </cell>
          <cell r="W54" t="str">
            <v xml:space="preserve">月末締め・決算日程短縮対応１1.開発費管理システム(RAMS.TIS.SMIS)2.決算時の開発費確定業務                                                                                                                                                                                                          </v>
          </cell>
          <cell r="X54" t="str">
            <v>3</v>
          </cell>
          <cell r="Y54" t="str">
            <v xml:space="preserve">月末締め対応の準備を完了させた。                                                                                                                                                                                                                                               </v>
          </cell>
          <cell r="Z54" t="str">
            <v>3</v>
          </cell>
          <cell r="AA54">
            <v>30</v>
          </cell>
          <cell r="AB54" t="str">
            <v xml:space="preserve">月末締め・決算日程短縮対応２駐在員事務所経費精算システムの構築・展開                                                                                                                                                                                                                             </v>
          </cell>
          <cell r="AC54" t="str">
            <v>5</v>
          </cell>
          <cell r="AD54" t="str">
            <v xml:space="preserve">若干の遅れはあるがシステムの基本設計を完了。下期実施に向けてより一層の努力が必要である。                                                                                                                                                                                                                   </v>
          </cell>
          <cell r="AE54" t="str">
            <v>4</v>
          </cell>
          <cell r="AF54">
            <v>10</v>
          </cell>
          <cell r="AG54" t="str">
            <v xml:space="preserve">月末締め・決算日程短縮対応３1.営業費用(販売手数料)2.ライセンス3.固定資産新規取得4.SUMMITエラー対応                                                                                                                                                                                                      </v>
          </cell>
          <cell r="AH54" t="str">
            <v>3</v>
          </cell>
          <cell r="AI54" t="str">
            <v xml:space="preserve">関連部門と協調し日程短縮につながる改善を実施した。                                                                                                                                                                                                                                      </v>
          </cell>
          <cell r="AJ54" t="str">
            <v>3</v>
          </cell>
          <cell r="AK54">
            <v>20</v>
          </cell>
          <cell r="AL54" t="str">
            <v xml:space="preserve">開発費予算管理の強化1.試作材料費の管理制度と運用方法の確立2.ハード外注設計費受入れ検査制度の確立                                                                                                                                                                                                             </v>
          </cell>
          <cell r="AM54" t="str">
            <v>4</v>
          </cell>
          <cell r="AN54" t="str">
            <v xml:space="preserve">試作材料費の管理強化の面で、開発部門、管理部門に管理意識を喚起し運用面での改善がはかられた。今後は見積差異の早期取り込みとシステム化を図っていく必要がある。                                                                                                                                                                                 </v>
          </cell>
          <cell r="AO54" t="str">
            <v>4</v>
          </cell>
          <cell r="AP54">
            <v>30</v>
          </cell>
          <cell r="AQ54" t="str">
            <v xml:space="preserve">新開発費管理システムの構築第2期1.予算・中期計画策定方法の効率化2.新TIS/SMIS線表作成とシステムの基本設計                                                                                                                                                                                                     </v>
          </cell>
          <cell r="AR54" t="str">
            <v>4</v>
          </cell>
          <cell r="AS54" t="str">
            <v xml:space="preserve">関連部門に積極的に働きかけシステム構築の基本構想を明確にし、下期から具体的な開発作業に入ることになった。                                                                                                                                                                                                           </v>
          </cell>
          <cell r="AT54" t="str">
            <v>4</v>
          </cell>
          <cell r="BT54" t="str">
            <v xml:space="preserve">申告どおり。                                                                                                                                                                                                                                                         </v>
          </cell>
          <cell r="BU54" t="str">
            <v>3</v>
          </cell>
          <cell r="BV54" t="str">
            <v xml:space="preserve">各部門が経理情報を早期に得ることができるようになった。今後は各部門がデータを活用し費用管理面での実効があがるようにしていくこと。                                                                                                                                                                                               </v>
          </cell>
          <cell r="BW54" t="str">
            <v>4</v>
          </cell>
          <cell r="BX54" t="str">
            <v xml:space="preserve">開発費に関する経理制度の見直しを早急に行う必要があり、継続して検討していくこと。                                                                                                                                                                                                                       </v>
          </cell>
          <cell r="BY54" t="str">
            <v>4</v>
          </cell>
          <cell r="BZ54" t="str">
            <v xml:space="preserve">                                                                                                                                                                                                                                                               </v>
          </cell>
          <cell r="CB54" t="str">
            <v>海外を含めた連結指向に対応する為、会計のｸﾞﾛｰﾊﾞﾙ･ｽﾀﾝﾀﾞｰﾄﾞを勉強する。</v>
          </cell>
          <cell r="CC54" t="str">
            <v>3</v>
          </cell>
          <cell r="CH54" t="str">
            <v>4</v>
          </cell>
          <cell r="CI54" t="str">
            <v>4</v>
          </cell>
          <cell r="CJ54" t="str">
            <v>4</v>
          </cell>
          <cell r="CK54" t="str">
            <v xml:space="preserve">担当者の異動はあり多少混乱した面もあったが、業務を遅滞なく遂行した。月末締めや開発費の管理強化、新システムの開発などにも積極的に取り組んだ。下期は早急に解決すべき課題も多くより一層の努力を期待する。                                                                                                                                                            </v>
          </cell>
          <cell r="CL54" t="str">
            <v>Ａ　</v>
          </cell>
          <cell r="CM54" t="str">
            <v>月末締め対応の準備、開発費管理ｼｽﾃﾑの改善・新規作成のﾌﾚｰﾑﾜｰｸともに予定通りの進捗が図れた。開発費については損益面・資金面等で管理の重要性が益々大きくなる為新制度の早急な立ち上げを期待します。</v>
          </cell>
          <cell r="CN54" t="str">
            <v>Ａ　</v>
          </cell>
          <cell r="CO54" t="str">
            <v>Ａ　</v>
          </cell>
          <cell r="CP54" t="str">
            <v>A</v>
          </cell>
          <cell r="CQ54">
            <v>2</v>
          </cell>
          <cell r="CR54">
            <v>12</v>
          </cell>
          <cell r="CS54">
            <v>10</v>
          </cell>
        </row>
        <row r="55">
          <cell r="A55">
            <v>890195</v>
          </cell>
          <cell r="B55" t="str">
            <v>西田　史郎　　　　　</v>
          </cell>
          <cell r="C55">
            <v>500</v>
          </cell>
          <cell r="D55">
            <v>600</v>
          </cell>
          <cell r="E55" t="str">
            <v>通信事推本部　　　　</v>
          </cell>
          <cell r="F55">
            <v>95</v>
          </cell>
          <cell r="G55">
            <v>6000776600</v>
          </cell>
          <cell r="H55" t="str">
            <v>小山）経理部　　　　</v>
          </cell>
          <cell r="I55">
            <v>31</v>
          </cell>
          <cell r="J55" t="str">
            <v>主事補　　　　　</v>
          </cell>
          <cell r="K55" t="str">
            <v>有</v>
          </cell>
          <cell r="L55">
            <v>1998</v>
          </cell>
          <cell r="M55">
            <v>1</v>
          </cell>
          <cell r="N55">
            <v>1</v>
          </cell>
          <cell r="O55">
            <v>3</v>
          </cell>
          <cell r="P55">
            <v>770067</v>
          </cell>
          <cell r="Q55" t="str">
            <v>田中　雅人　　　　　</v>
          </cell>
          <cell r="R55" t="str">
            <v>担当課長　　　　　　</v>
          </cell>
          <cell r="S55">
            <v>720385</v>
          </cell>
          <cell r="T55" t="str">
            <v>堀　英夫　　　　　　</v>
          </cell>
          <cell r="U55" t="str">
            <v>統括部長　　　　　　</v>
          </cell>
          <cell r="V55">
            <v>80</v>
          </cell>
          <cell r="W55" t="str">
            <v xml:space="preserve">全社決算月末締め対応９７年度で活動を行なって来た内容について、最終的に実務レベルでの自部門及び関連部門での意識統一を図り、全社決算の制度変更を支障なく下期から実行出来るような状況に持っていく。                                                                                                                                                    </v>
          </cell>
          <cell r="X55" t="str">
            <v>4</v>
          </cell>
          <cell r="Y55" t="str">
            <v xml:space="preserve">月末締め決算実行の条件を整えることができました。特に、各現場毎に分けて運用の説明会を開催していった木目の細かい現場指導を高く評価します。　下期はいよいよ本番です。本番運用でズッコケル事の無い様、又、ｳｨ-ｸﾘ-化に向けた業務改善を引き続きよろしくお願いします。                                                                                                                             </v>
          </cell>
          <cell r="Z55" t="str">
            <v>5</v>
          </cell>
          <cell r="AA55">
            <v>20</v>
          </cell>
          <cell r="AB55" t="str">
            <v xml:space="preserve">新経理システムの第二次開発への参画９７年度から開発を行なって来た新経理システムの第一次開発が今期に一応の結果を見るが、一次開発で対象外になった事項の再検討及び、更なる合理化機能の織込みを目標とする第二次開発への参画。                                                                                                                            </v>
          </cell>
          <cell r="AC55" t="str">
            <v>3</v>
          </cell>
          <cell r="AD55" t="str">
            <v xml:space="preserve">　二次開発計画の進捗が遅れ気味なのは気にかかりますが、素案を作成し、検討段階まで持ち込んだので良しとします。　一次開発は、大変だったと思いますが全員の努力と西田君の指導で移行できました。又、那須展開は、那須側の準備不足の中良くサポ－トしてくれました。おかげで那須も何とかなりそうです。                                                                                                                 </v>
          </cell>
          <cell r="AE55" t="str">
            <v>3</v>
          </cell>
          <cell r="BT55" t="str">
            <v xml:space="preserve">　今年３月時点の５カ月平均エラ－８３１件が、９月時点では５７件にまで激減したのは大きな成果です。地道に関連部門と折衝・指導を行ってきた成果と認めます。                                                                                                                                                                                    </v>
          </cell>
          <cell r="BU55" t="str">
            <v>4</v>
          </cell>
          <cell r="BV55" t="str">
            <v xml:space="preserve">                                                                                                                                                                                                                                                               </v>
          </cell>
          <cell r="BX55" t="str">
            <v xml:space="preserve">                                                                                                                                                                                                                                                               </v>
          </cell>
          <cell r="BZ55" t="str">
            <v xml:space="preserve">                                                                                                                                                                                                                                                               </v>
          </cell>
          <cell r="CB55" t="str">
            <v>現状の知識だけでなく、少し違う知識（資金関連等）を取得する。</v>
          </cell>
          <cell r="CC55" t="str">
            <v>4</v>
          </cell>
          <cell r="CH55" t="str">
            <v>4</v>
          </cell>
          <cell r="CI55" t="str">
            <v>3</v>
          </cell>
          <cell r="CJ55" t="str">
            <v>4</v>
          </cell>
          <cell r="CK55" t="str">
            <v xml:space="preserve">　今期は「月末締め決算対応」と言う大命題を達成できそうです。工場を挙げて取り組んできた課題であり、中心となった５ＷＧを始めとする多くの人の努力の成果ではありますが、常にその中心となって指導してきた西田君の功績も非常に大きいと高く評価しています。　今後は課全体のレベルアップを目指し、一人一人の業務改善への意識と力量を向上させる為、西田君が面倒を見過ぎない様にしてもっと突き放しましょう。                                                              </v>
          </cell>
          <cell r="CL55" t="str">
            <v>Ａ　</v>
          </cell>
          <cell r="CN55" t="str">
            <v>Ａ　</v>
          </cell>
          <cell r="CO55" t="str">
            <v>Ａ　</v>
          </cell>
          <cell r="CP55" t="str">
            <v>A</v>
          </cell>
          <cell r="CQ55">
            <v>2</v>
          </cell>
          <cell r="CR55">
            <v>12</v>
          </cell>
          <cell r="CS55">
            <v>10</v>
          </cell>
        </row>
        <row r="56">
          <cell r="A56">
            <v>834303</v>
          </cell>
          <cell r="B56" t="str">
            <v>小倉　政嘉　　　　　</v>
          </cell>
          <cell r="C56">
            <v>500</v>
          </cell>
          <cell r="D56">
            <v>600</v>
          </cell>
          <cell r="E56" t="str">
            <v>通信事推本部　　　　</v>
          </cell>
          <cell r="F56">
            <v>2202</v>
          </cell>
          <cell r="G56">
            <v>6000841000</v>
          </cell>
          <cell r="H56" t="str">
            <v>那須）総務部　　　　</v>
          </cell>
          <cell r="I56">
            <v>31</v>
          </cell>
          <cell r="J56" t="str">
            <v>主事補　　　　　</v>
          </cell>
          <cell r="K56" t="str">
            <v>無</v>
          </cell>
          <cell r="L56">
            <v>1998</v>
          </cell>
          <cell r="M56">
            <v>1</v>
          </cell>
          <cell r="N56">
            <v>1</v>
          </cell>
          <cell r="O56">
            <v>3</v>
          </cell>
          <cell r="P56">
            <v>643002</v>
          </cell>
          <cell r="Q56" t="str">
            <v>綱島　千秋　　　　　</v>
          </cell>
          <cell r="R56" t="str">
            <v>担当部長　　　　　　</v>
          </cell>
          <cell r="S56">
            <v>750089</v>
          </cell>
          <cell r="T56" t="str">
            <v>望月　豊仁　　　　　</v>
          </cell>
          <cell r="U56" t="str">
            <v>部長　　　　　　　　</v>
          </cell>
          <cell r="V56">
            <v>25</v>
          </cell>
          <cell r="W56" t="str">
            <v xml:space="preserve">決算月末締め制度への移行①関連部門の意識改革の浸透・各問題点の洗い出し及び解決②下期運用の環境作りと具体的計画推進・ﾄﾗｲｱﾙ運用の実施③移行計画の再確認、下期運用後のレベルアップ・第二次推進計画                                                                                                                                                     </v>
          </cell>
          <cell r="X56" t="str">
            <v>4</v>
          </cell>
          <cell r="Y56" t="str">
            <v xml:space="preserve">デイリー締切りを目指して、本社、小山工場、システム部門と連携し、各ＷＧに対し、具体的実行計画を督励し、１０月から実施できる体制作りをしてくれた。                                                                                                                                                                                       </v>
          </cell>
          <cell r="Z56" t="str">
            <v>4</v>
          </cell>
          <cell r="AA56">
            <v>20</v>
          </cell>
          <cell r="AB56" t="str">
            <v xml:space="preserve">決算日程短縮の実施①関連部門からのデータの早期提供・精度向上化の実施　上記データの問題点洗い出し・指摘・実施②経理内部のデータ加工スピードのアップ                                                                                                                                                                                      </v>
          </cell>
          <cell r="AC56" t="str">
            <v>4</v>
          </cell>
          <cell r="AD56" t="str">
            <v xml:space="preserve">各種業務のデータ化推進と信頼度の低いデータのエラー比率削減のため、システム改造・運用体制の見直しを実現できた。                                                                                                                                                                                                        </v>
          </cell>
          <cell r="AE56" t="str">
            <v>4</v>
          </cell>
          <cell r="AF56">
            <v>25</v>
          </cell>
          <cell r="AG56" t="str">
            <v xml:space="preserve">新製造原価計算システムへの移行①問題点の洗い出しと環境整備②問題点の解決・実施③棚卸資産評価方法の検討（長期滞留品等）④製造原価計算のスピードアップと分析内容の充実                                                                                                                                                                             </v>
          </cell>
          <cell r="AH56" t="str">
            <v>4</v>
          </cell>
          <cell r="AI56" t="str">
            <v xml:space="preserve">小山との共通原価計算システムを導入するにあたり、各種システムとの連携や運用条件等の環境差異を調整し、運用を実施した。                                                                                                                                                                                                     </v>
          </cell>
          <cell r="AJ56" t="str">
            <v>4</v>
          </cell>
          <cell r="AK56">
            <v>20</v>
          </cell>
          <cell r="AL56" t="str">
            <v xml:space="preserve">販売直接費の管理の強化①物流費・無償保守費の現状分析と問題点の洗い出し②物流費システム構築によるデータの有効利用③端末物流費のコスト化検討                                                                                                                                                                                          </v>
          </cell>
          <cell r="AM56" t="str">
            <v>4</v>
          </cell>
          <cell r="AN56" t="str">
            <v xml:space="preserve">システム化の遅れている物流費を分析強化し、費用削減のための資料提供及び、集計・チェック工数の削減が実行できた。                                                                                                                                                                                                        </v>
          </cell>
          <cell r="AO56" t="str">
            <v>4</v>
          </cell>
          <cell r="AP56">
            <v>10</v>
          </cell>
          <cell r="AQ56" t="str">
            <v xml:space="preserve">業務効率化の推進・小集団活動への意識向上と積極的参加①目的意識を部下に持たせる指導､業務改善による残業の削減を図る｡②他工場・関係会社との情報交換による分析・交渉力のアップ、業務効率化の推進。③課内での改善工夫提案・高信頼運動への積極参加と意識高揚を図る。                                                                                      </v>
          </cell>
          <cell r="AR56" t="str">
            <v>4</v>
          </cell>
          <cell r="AS56" t="str">
            <v xml:space="preserve">積極的に他工場や他部門とのコミュニケーションに心掛け、経理業務の全体的なレベルアップに寄与した。                                                                                                                                                                                                               </v>
          </cell>
          <cell r="AT56" t="str">
            <v>4</v>
          </cell>
          <cell r="BT56" t="str">
            <v xml:space="preserve">各部門と連携をとり、県税事務所と折衝し免税の成果を得た。また、資金繰りが悪化する中で、変動要素をうまく取り入れる運用体制を作れた。                                                                                                                                                                                              </v>
          </cell>
          <cell r="BU56" t="str">
            <v>4</v>
          </cell>
          <cell r="BV56" t="str">
            <v xml:space="preserve">各種管理や保管課に財産管理の重要さを認識させ、基本となる管理制度を確立した。                                                                                                                                                                                                                         </v>
          </cell>
          <cell r="BW56" t="str">
            <v>4</v>
          </cell>
          <cell r="BX56" t="str">
            <v xml:space="preserve">各種データの活用により、業務スピードをアップし、タイムリーかつ有効的なサービス提供ができた。                                                                                                                                                                                                                 </v>
          </cell>
          <cell r="BY56" t="str">
            <v>4</v>
          </cell>
          <cell r="BZ56" t="str">
            <v xml:space="preserve">                                                                                                                                                                                                                                                               </v>
          </cell>
          <cell r="CB56" t="str">
            <v>一般会計業務における、更なる幅広い知識の習得と部下へ指導徹底の遂行。</v>
          </cell>
          <cell r="CC56" t="str">
            <v>4</v>
          </cell>
          <cell r="CD56" t="str">
            <v>他部門間の業務内容を更に深く把握し、損益改善・経理内部の業務改善を図る。</v>
          </cell>
          <cell r="CE56" t="str">
            <v>4</v>
          </cell>
          <cell r="CF56" t="str">
            <v>税制改正における知識の習得と関連部門への指導徹底を図る。</v>
          </cell>
          <cell r="CG56" t="str">
            <v>3</v>
          </cell>
          <cell r="CH56" t="str">
            <v>4</v>
          </cell>
          <cell r="CI56" t="str">
            <v>3</v>
          </cell>
          <cell r="CJ56" t="str">
            <v>4</v>
          </cell>
          <cell r="CK56" t="str">
            <v xml:space="preserve">期中に欠員が充足できたことにより、従来の実務中心から、全体の取纏めや課題への積極的取組みがみられた。今後、更に幅広い見識を身につけ、リーダーたることを期待する。                                                                                                                                                                               </v>
          </cell>
          <cell r="CL56" t="str">
            <v>Ａ　</v>
          </cell>
          <cell r="CM56" t="str">
            <v>経理のリーダーとして、更なる努力をお願いします。</v>
          </cell>
          <cell r="CN56" t="str">
            <v>Ａ　</v>
          </cell>
          <cell r="CO56" t="str">
            <v>Ａ　</v>
          </cell>
          <cell r="CP56" t="str">
            <v>B</v>
          </cell>
          <cell r="CQ56">
            <v>2</v>
          </cell>
          <cell r="CR56">
            <v>12</v>
          </cell>
          <cell r="CS56">
            <v>10</v>
          </cell>
        </row>
        <row r="57">
          <cell r="A57">
            <v>890225</v>
          </cell>
          <cell r="B57" t="str">
            <v>福田　直彦　　　　　</v>
          </cell>
          <cell r="C57">
            <v>500</v>
          </cell>
          <cell r="D57">
            <v>600</v>
          </cell>
          <cell r="E57" t="str">
            <v>通信事推本部　　　　</v>
          </cell>
          <cell r="F57">
            <v>680</v>
          </cell>
          <cell r="G57">
            <v>6000140000</v>
          </cell>
          <cell r="H57" t="str">
            <v>通推本）経理部　　　</v>
          </cell>
          <cell r="I57">
            <v>31</v>
          </cell>
          <cell r="J57" t="str">
            <v>主事補　　　　　</v>
          </cell>
          <cell r="K57" t="str">
            <v>無</v>
          </cell>
          <cell r="L57">
            <v>1998</v>
          </cell>
          <cell r="M57">
            <v>1</v>
          </cell>
          <cell r="N57">
            <v>1</v>
          </cell>
          <cell r="O57">
            <v>3</v>
          </cell>
          <cell r="P57">
            <v>833128</v>
          </cell>
          <cell r="Q57" t="str">
            <v>森　行博　　　　　　</v>
          </cell>
          <cell r="R57" t="str">
            <v>担当課長　　　　　　</v>
          </cell>
          <cell r="S57">
            <v>740562</v>
          </cell>
          <cell r="T57" t="str">
            <v>中野　勝薫　　　　　</v>
          </cell>
          <cell r="U57" t="str">
            <v>担当部長　　　　　　</v>
          </cell>
          <cell r="V57">
            <v>10</v>
          </cell>
          <cell r="W57" t="str">
            <v xml:space="preserve">売上原価計算の統計資料データの集約方法改善                                                                                                                                                                                                                                          </v>
          </cell>
          <cell r="X57" t="str">
            <v>3</v>
          </cell>
          <cell r="Y57" t="str">
            <v xml:space="preserve">データ集約方法の改善を行った。今後も業務の効率化を図っていかなければならないが、優先順位・問題意識・目的を明確にし取り組んでいくこと。                                                                                                                                                                                            </v>
          </cell>
          <cell r="Z57" t="str">
            <v>3</v>
          </cell>
          <cell r="AA57">
            <v>20</v>
          </cell>
          <cell r="AB57" t="str">
            <v xml:space="preserve">連結決算／実務の分析方法改革                                                                                                                                                                                                                                                 </v>
          </cell>
          <cell r="AC57" t="str">
            <v>4</v>
          </cell>
          <cell r="AD57" t="str">
            <v xml:space="preserve">制度変更に適切に対応した。                                                                                                                                                                                                                                                  </v>
          </cell>
          <cell r="AE57" t="str">
            <v>3</v>
          </cell>
          <cell r="AF57">
            <v>50</v>
          </cell>
          <cell r="AG57" t="str">
            <v xml:space="preserve">海外プロジェクト支援業務のサポート（ミャンマーＭＦＣ、ベトナムVFT他海外拠点全般）                                                                                                                                                                                                                     </v>
          </cell>
          <cell r="AH57" t="str">
            <v>4</v>
          </cell>
          <cell r="AI57" t="str">
            <v xml:space="preserve">MFCの立ち上げには関連部門と協力して対応し、当面の課題はクリアした。今後は操業開始を目指してさらに多くの作業が必要となるため、情報収集を行い、スケジュールの遅れが生じないよう迅速な対応を行うこと。                                                                                                                                                            </v>
          </cell>
          <cell r="AJ57" t="str">
            <v>4</v>
          </cell>
          <cell r="AK57">
            <v>20</v>
          </cell>
          <cell r="AL57" t="str">
            <v xml:space="preserve">製造原価計算・製造損益最新マニュアル作成(当期は概要作成)                                                                                                                                                                                                                                  </v>
          </cell>
          <cell r="AM57" t="str">
            <v>3</v>
          </cell>
          <cell r="AN57" t="str">
            <v xml:space="preserve">工場の活動と取引内容を理解し、マニュアルを完成させること。                                                                                                                                                                                                                                  </v>
          </cell>
          <cell r="AO57" t="str">
            <v>3</v>
          </cell>
          <cell r="BT57" t="str">
            <v xml:space="preserve">申告どおり。                                                                                                                                                                                                                                                         </v>
          </cell>
          <cell r="BU57" t="str">
            <v>3</v>
          </cell>
          <cell r="BV57" t="str">
            <v xml:space="preserve">                                                                                                                                                                                                                                                               </v>
          </cell>
          <cell r="BX57" t="str">
            <v xml:space="preserve">                                                                                                                                                                                                                                                               </v>
          </cell>
          <cell r="BZ57" t="str">
            <v xml:space="preserve">                                                                                                                                                                                                                                                               </v>
          </cell>
          <cell r="CB57" t="str">
            <v>FJの原価計算方法・システムを完全理解した上で、今後設立される海外新会社への経理システムを構築できる能力を身につける。</v>
          </cell>
          <cell r="CC57" t="str">
            <v>3</v>
          </cell>
          <cell r="CD57" t="str">
            <v>海外関連実務に必要な国際会計の知識を身につける(英語による経理上のコミュニケーション能力を培う)</v>
          </cell>
          <cell r="CE57" t="str">
            <v>3</v>
          </cell>
          <cell r="CH57" t="str">
            <v>3</v>
          </cell>
          <cell r="CI57" t="str">
            <v>3</v>
          </cell>
          <cell r="CJ57" t="str">
            <v>3</v>
          </cell>
          <cell r="CK57" t="str">
            <v xml:space="preserve">MFC関連業務では主体性を持って対応し、成果をあげることができた。原価計算・一次損益・連結決算業務については、企業活動の内容と経理制度の関連を念頭において業務改善に取り組んでいくこと。                                                                                                                                                                   </v>
          </cell>
          <cell r="CL57" t="str">
            <v>Ｂ　</v>
          </cell>
          <cell r="CM57" t="str">
            <v>MFC立上げ支援という未知の分野での業務を通じて試行錯誤の重要性が理解出来たと思う。この経験を生かし、事に当たって短兵急に結論を急ぐ事なく、回りの意見を一旦飲み込み熟慮した上で結論を導くという姿勢を養成されたい。</v>
          </cell>
          <cell r="CN57" t="str">
            <v>Ｂ　</v>
          </cell>
          <cell r="CO57" t="str">
            <v>Ｂ　</v>
          </cell>
          <cell r="CP57" t="str">
            <v>B</v>
          </cell>
          <cell r="CQ57">
            <v>2</v>
          </cell>
          <cell r="CR57">
            <v>12</v>
          </cell>
          <cell r="CS57">
            <v>10</v>
          </cell>
        </row>
        <row r="58">
          <cell r="A58">
            <v>870072</v>
          </cell>
          <cell r="B58" t="str">
            <v>北川　昇　　　　　　</v>
          </cell>
          <cell r="C58">
            <v>500</v>
          </cell>
          <cell r="D58">
            <v>600</v>
          </cell>
          <cell r="E58" t="str">
            <v>通信事推本部　　　　</v>
          </cell>
          <cell r="F58">
            <v>95</v>
          </cell>
          <cell r="G58">
            <v>6000776600</v>
          </cell>
          <cell r="H58" t="str">
            <v>小山）経理部　　　　</v>
          </cell>
          <cell r="I58">
            <v>31</v>
          </cell>
          <cell r="J58" t="str">
            <v>主事補　　　　　</v>
          </cell>
          <cell r="K58" t="str">
            <v>有</v>
          </cell>
          <cell r="L58">
            <v>1998</v>
          </cell>
          <cell r="M58">
            <v>1</v>
          </cell>
          <cell r="N58">
            <v>1</v>
          </cell>
          <cell r="O58">
            <v>3</v>
          </cell>
          <cell r="P58">
            <v>770067</v>
          </cell>
          <cell r="Q58" t="str">
            <v>田中　雅人　　　　　</v>
          </cell>
          <cell r="R58" t="str">
            <v>担当課長　　　　　　</v>
          </cell>
          <cell r="S58">
            <v>720385</v>
          </cell>
          <cell r="T58" t="str">
            <v>堀　英夫　　　　　　</v>
          </cell>
          <cell r="U58" t="str">
            <v>統括部長　　　　　　</v>
          </cell>
          <cell r="V58">
            <v>40</v>
          </cell>
          <cell r="W58" t="str">
            <v xml:space="preserve">物流費のデータ化と月末対応                                                                                                                                                                                                                                                  </v>
          </cell>
          <cell r="X58" t="str">
            <v>4</v>
          </cell>
          <cell r="Y58" t="str">
            <v xml:space="preserve">　月末締め対応等、止むを得ない事情はあるものの、達成出来なかった事は残念です。運用テストの前までたどり着いた事は評価しますが、デ－タ精度の向上も含め、業務効率化まではまだ遠い様です。                                                                                                                                                                    </v>
          </cell>
          <cell r="Z58" t="str">
            <v>3</v>
          </cell>
          <cell r="AA58">
            <v>10</v>
          </cell>
          <cell r="AB58" t="str">
            <v xml:space="preserve">業務マニュアルの作成                                                                                                                                                                                                                                                     </v>
          </cell>
          <cell r="AC58" t="str">
            <v>3</v>
          </cell>
          <cell r="AD58" t="str">
            <v xml:space="preserve">　本人評価通り                                                                                                                                                                                                                                                        </v>
          </cell>
          <cell r="AE58" t="str">
            <v>2</v>
          </cell>
          <cell r="AF58">
            <v>30</v>
          </cell>
          <cell r="AG58" t="str">
            <v xml:space="preserve">有償社給システムの改善                                                                                                                                                                                                                                                    </v>
          </cell>
          <cell r="AH58" t="str">
            <v>3</v>
          </cell>
          <cell r="AI58" t="str">
            <v xml:space="preserve">　本人評価通り                                                                                                                                                                                                                                                        </v>
          </cell>
          <cell r="AJ58" t="str">
            <v>3</v>
          </cell>
          <cell r="AK58">
            <v>20</v>
          </cell>
          <cell r="AL58" t="str">
            <v xml:space="preserve">買掛金の資金収支予測精度向上を目指して、各種情報の改善を図る。                                                                                                                                                                                                                                </v>
          </cell>
          <cell r="AM58" t="str">
            <v>4</v>
          </cell>
          <cell r="AN58" t="str">
            <v xml:space="preserve">　購買の資金予測に対する意識の向上、数字の積み上げ方と言う意味ではある程度の成果がありました。　しかし、北川君自身の資金予測に対する物の見方も改善の余地があります。情報をもっと収集し、チェックポイントをしっかり押さえて下さい。                                                                                                                                              </v>
          </cell>
          <cell r="AO58" t="str">
            <v>3</v>
          </cell>
          <cell r="BT58" t="str">
            <v xml:space="preserve">                                                                                                                                                                                                                                                               </v>
          </cell>
          <cell r="BV58" t="str">
            <v xml:space="preserve">                                                                                                                                                                                                                                                               </v>
          </cell>
          <cell r="BX58" t="str">
            <v xml:space="preserve">                                                                                                                                                                                                                                                               </v>
          </cell>
          <cell r="BZ58" t="str">
            <v xml:space="preserve">                                                                                                                                                                                                                                                               </v>
          </cell>
          <cell r="CH58" t="str">
            <v>2</v>
          </cell>
          <cell r="CI58" t="str">
            <v>3</v>
          </cell>
          <cell r="CJ58" t="str">
            <v>3</v>
          </cell>
          <cell r="CK58" t="str">
            <v xml:space="preserve">　厳しい言い方ですが、目標管理以前の問題として、記帳班のチ－フとしての機能が果たせていません。主事補として、記帳班のチ－フとしてなすべき事は何なのか、もう一度考えて下さい。周囲の状況に気を配り、業務が円滑に流れる様にして下さい。情報収集力を強化し、周囲の状況の変化に対応出来る様にして下さい。　健全な精神は健全な肉体に宿ると言います。もっと体力をつけて頑健な体を作って下さい。                                                                   </v>
          </cell>
          <cell r="CL58" t="str">
            <v>Ｃ　</v>
          </cell>
          <cell r="CN58" t="str">
            <v>Ｃ　</v>
          </cell>
          <cell r="CO58" t="str">
            <v>Ｃ　</v>
          </cell>
          <cell r="CP58" t="str">
            <v>C</v>
          </cell>
          <cell r="CQ58">
            <v>2</v>
          </cell>
          <cell r="CR58">
            <v>12</v>
          </cell>
          <cell r="CS58">
            <v>10</v>
          </cell>
        </row>
        <row r="59">
          <cell r="A59">
            <v>840187</v>
          </cell>
          <cell r="B59" t="str">
            <v>広嶋　正史　　　　　</v>
          </cell>
          <cell r="C59">
            <v>600</v>
          </cell>
          <cell r="D59">
            <v>650</v>
          </cell>
          <cell r="E59" t="str">
            <v>情報事推本部　　　　</v>
          </cell>
          <cell r="F59">
            <v>1565</v>
          </cell>
          <cell r="G59">
            <v>6500180000</v>
          </cell>
          <cell r="H59" t="str">
            <v>情報）経理部　　　　</v>
          </cell>
          <cell r="I59">
            <v>31</v>
          </cell>
          <cell r="J59" t="str">
            <v>主事補　　　　　</v>
          </cell>
          <cell r="K59" t="str">
            <v>有</v>
          </cell>
          <cell r="L59">
            <v>1998</v>
          </cell>
          <cell r="M59">
            <v>1</v>
          </cell>
          <cell r="N59">
            <v>1</v>
          </cell>
          <cell r="O59">
            <v>3</v>
          </cell>
          <cell r="P59">
            <v>820209</v>
          </cell>
          <cell r="Q59" t="str">
            <v>長谷川　敏　　　　　</v>
          </cell>
          <cell r="R59" t="str">
            <v>担当課長　　　　　　</v>
          </cell>
          <cell r="S59">
            <v>730495</v>
          </cell>
          <cell r="T59" t="str">
            <v>八田　健一　　　　　</v>
          </cell>
          <cell r="U59" t="str">
            <v>統括部長　　　　　　</v>
          </cell>
          <cell r="V59">
            <v>40</v>
          </cell>
          <cell r="W59" t="str">
            <v xml:space="preserve">事業本部別（ﾌﾟﾛｼﾞｪｸﾄ別）B/S，C/Fの作成：　重点ﾌﾟﾛｼﾞｪｸﾄを中心に、個別にB/S,C/Fを作成することにより、事業の採算性を判断する仕組みづくりを目指す(99年度事業計画を目標)。ＨＤＤについては、上期中に個別把握を行い、決算報告に織り込む。                                                                                                                 </v>
          </cell>
          <cell r="X59" t="str">
            <v>4</v>
          </cell>
          <cell r="Y59" t="str">
            <v xml:space="preserve">ＨＤＤのＢ／Ｓ，Ｃ／Ｆが予算／決算において連結ベースで作成できたのは評価します。下期には他本部についても作成願います。                                                                                                                                                                                                    </v>
          </cell>
          <cell r="Z59" t="str">
            <v>4</v>
          </cell>
          <cell r="AA59">
            <v>25</v>
          </cell>
          <cell r="AB59" t="str">
            <v xml:space="preserve">資金運用の効率化：　支払/相殺条件等の見直しによるC/F改善及び支払予測の精度向上を図る。特に、外貨支払いは支払条件が多様な為、旬別/週別単位の見直しを随時行う。                                                                                                                                                                              </v>
          </cell>
          <cell r="AC59" t="str">
            <v>4</v>
          </cell>
          <cell r="AD59" t="str">
            <v xml:space="preserve">支払予測については、Weekly単位での見直しを含めて精度upは図られてます。支払条件の変更については、末締め対応を含めて見直しを行う必要がありますので、下期にも積極的に進めて下さい。                                                                                                                                                                   </v>
          </cell>
          <cell r="AE59" t="str">
            <v>4</v>
          </cell>
          <cell r="AF59">
            <v>15</v>
          </cell>
          <cell r="AG59" t="str">
            <v xml:space="preserve">決算末締めへの対応（物流費／買掛金等）：物流費については決算日程短縮に対応し、ﾃﾞ-ﾀの一元管理及びSUMMIT連携等を実施する。工場系部門の中心として、取りまとめ部門/FJLとの連携を図る。                                                                                                                                                               </v>
          </cell>
          <cell r="AH59" t="str">
            <v>4</v>
          </cell>
          <cell r="AI59" t="str">
            <v xml:space="preserve">物流費の一元化は予定通り実施できました。末締め対応は、FJLとの調整遅れ等により暫定対応になりますが、次年度に向けた活動をお願いします。                                                                                                                                                                                           </v>
          </cell>
          <cell r="AJ59" t="str">
            <v>3</v>
          </cell>
          <cell r="AK59">
            <v>10</v>
          </cell>
          <cell r="AL59" t="str">
            <v xml:space="preserve">連結決算への対応：　関係会社との連携による、実績／予測損益の早期把握。P/Lだけでなく、B/S,C/F管理も適宜実施。                                                                                                                                                                                                    </v>
          </cell>
          <cell r="AM59" t="str">
            <v>3</v>
          </cell>
          <cell r="AN59" t="str">
            <v xml:space="preserve">予算時には、関係会社との連携が図られていますが、決算及び予測の内容分析において未だ不十分ですので、体制作りをやって下さい。                                                                                                                                                                                                  </v>
          </cell>
          <cell r="AO59" t="str">
            <v>3</v>
          </cell>
          <cell r="AP59">
            <v>10</v>
          </cell>
          <cell r="AQ59" t="str">
            <v xml:space="preserve">語学力の向上：英語のﾋｱﾘﾝｸﾞ,ｽﾋﾟ-ｷﾝｸﾞの向上を目指す。当期はTOEIC500点が目標。(過去最高点は380点)                                                                                                                                                                                                  </v>
          </cell>
          <cell r="AR59" t="str">
            <v>3</v>
          </cell>
          <cell r="AS59" t="str">
            <v xml:space="preserve">目標には若干未達てすので、更に継続して下さい。                                                                                                                                                                                                                                        </v>
          </cell>
          <cell r="AT59" t="str">
            <v>3</v>
          </cell>
          <cell r="BT59" t="str">
            <v xml:space="preserve">                                                                                                                                                                                                                                                               </v>
          </cell>
          <cell r="BV59" t="str">
            <v xml:space="preserve">                                                                                                                                                                                                                                                               </v>
          </cell>
          <cell r="BX59" t="str">
            <v xml:space="preserve">                                                                                                                                                                                                                                                               </v>
          </cell>
          <cell r="BZ59" t="str">
            <v xml:space="preserve">                                                                                                                                                                                                                                                               </v>
          </cell>
          <cell r="CB59" t="str">
            <v>実務を通じ、税務知識の習得を図る。</v>
          </cell>
          <cell r="CC59" t="str">
            <v>4</v>
          </cell>
          <cell r="CH59" t="str">
            <v>4</v>
          </cell>
          <cell r="CI59" t="str">
            <v>4</v>
          </cell>
          <cell r="CJ59" t="str">
            <v>4</v>
          </cell>
          <cell r="CK59" t="str">
            <v xml:space="preserve">当期において、ＨＤＤのＢ／Ｓ，Ｃ／Ｆが作成できたのは、評価します。キャッシュフローが重要な指標となっていますので、各本部別も早急に決算報告ができるように体制作りを進めて下さい。                                                                                                                                                                       </v>
          </cell>
          <cell r="CL59" t="str">
            <v>Ａ　</v>
          </cell>
          <cell r="CN59" t="str">
            <v>Ａ　</v>
          </cell>
          <cell r="CO59" t="str">
            <v>Ａ　</v>
          </cell>
          <cell r="CP59" t="str">
            <v>A</v>
          </cell>
          <cell r="CQ59">
            <v>2</v>
          </cell>
          <cell r="CR59">
            <v>12</v>
          </cell>
          <cell r="CS59">
            <v>10</v>
          </cell>
        </row>
        <row r="60">
          <cell r="A60">
            <v>850044</v>
          </cell>
          <cell r="B60" t="str">
            <v>宇木　慎　　　　　　</v>
          </cell>
          <cell r="C60">
            <v>600</v>
          </cell>
          <cell r="D60">
            <v>650</v>
          </cell>
          <cell r="E60" t="str">
            <v>情報事推本部　　　　</v>
          </cell>
          <cell r="F60">
            <v>1565</v>
          </cell>
          <cell r="G60">
            <v>6500180000</v>
          </cell>
          <cell r="H60" t="str">
            <v>情報）経理部　　　　</v>
          </cell>
          <cell r="I60">
            <v>31</v>
          </cell>
          <cell r="J60" t="str">
            <v>主事補　　　　　</v>
          </cell>
          <cell r="K60" t="str">
            <v>有</v>
          </cell>
          <cell r="L60">
            <v>1998</v>
          </cell>
          <cell r="M60">
            <v>1</v>
          </cell>
          <cell r="N60">
            <v>1</v>
          </cell>
          <cell r="O60">
            <v>3</v>
          </cell>
          <cell r="P60">
            <v>820209</v>
          </cell>
          <cell r="Q60" t="str">
            <v>長谷川　敏　　　　　</v>
          </cell>
          <cell r="R60" t="str">
            <v>担当課長　　　　　　</v>
          </cell>
          <cell r="S60">
            <v>730495</v>
          </cell>
          <cell r="T60" t="str">
            <v>八田　健一　　　　　</v>
          </cell>
          <cell r="U60" t="str">
            <v>統括部長　　　　　　</v>
          </cell>
          <cell r="V60">
            <v>30</v>
          </cell>
          <cell r="W60" t="str">
            <v xml:space="preserve">□ソフトウェア事業本部損益管理1.プロジェクト損益管理強化2.ソフト棚卸資産の健全化                                                                                                                                                                                                                     </v>
          </cell>
          <cell r="X60" t="str">
            <v>4</v>
          </cell>
          <cell r="Y60" t="str">
            <v xml:space="preserve">プロジェクト別損益の予実管理が強化された事は、評価します。今後は月次決算において予実管理ができる体制の仕組み作りを進めて下さい。資産化製品には、潜在不健全資産がないかどうかのチェックも必要です。                                                                                                                                                              </v>
          </cell>
          <cell r="Z60" t="str">
            <v>4</v>
          </cell>
          <cell r="AA60">
            <v>20</v>
          </cell>
          <cell r="AB60" t="str">
            <v xml:space="preserve">□月末締決算への移行対応1.ﾛｲﾔﾘﾃｨ関連2.売上原価計算3.開発費関連                                                                                                                                                                                                                          </v>
          </cell>
          <cell r="AC60" t="str">
            <v>4</v>
          </cell>
          <cell r="AD60" t="str">
            <v xml:space="preserve">関係会社との対応を含めて、移行が完了しました。                                                                                                                                                                                                                                        </v>
          </cell>
          <cell r="AE60" t="str">
            <v>4</v>
          </cell>
          <cell r="AF60">
            <v>25</v>
          </cell>
          <cell r="AG60" t="str">
            <v xml:space="preserve">□ﾛｲﾔﾘﾃｨ関連業務1.前渡金残高の更なる健全化2.原価計算の精度向上                                                                                                                                                                                                                           </v>
          </cell>
          <cell r="AH60" t="str">
            <v>3</v>
          </cell>
          <cell r="AI60" t="str">
            <v xml:space="preserve">ロイヤリティの廃却は結果的にありませんでしたが、新しいものでもチェックを怠らないようにして下さい。予定単価の設定についてももれのないよう、関連部門の啓蒙活動が必要ではないでしょうか。                                                                                                                                                                    </v>
          </cell>
          <cell r="AJ60" t="str">
            <v>3</v>
          </cell>
          <cell r="AK60">
            <v>25</v>
          </cell>
          <cell r="AL60" t="str">
            <v xml:space="preserve">□売上原価計算の精度向上1.出荷費関連の売上原価計算システム再構築                                                                                                                                                                                                                              </v>
          </cell>
          <cell r="AM60" t="str">
            <v>3</v>
          </cell>
          <cell r="AN60" t="str">
            <v xml:space="preserve">ソフト原価計算システムの方向つげはできました。開発に早期着手できるよう願います。                                                                                                                                                                                                                       </v>
          </cell>
          <cell r="AO60" t="str">
            <v>3</v>
          </cell>
          <cell r="BT60" t="str">
            <v xml:space="preserve">ソフト関連の原価計算の集中を図れました。                                                                                                                                                                                                                                           </v>
          </cell>
          <cell r="BU60" t="str">
            <v>3</v>
          </cell>
          <cell r="BV60" t="str">
            <v xml:space="preserve">                                                                                                                                                                                                                                                               </v>
          </cell>
          <cell r="BX60" t="str">
            <v xml:space="preserve">                                                                                                                                                                                                                                                               </v>
          </cell>
          <cell r="BZ60" t="str">
            <v xml:space="preserve">                                                                                                                                                                                                                                                               </v>
          </cell>
          <cell r="CB60" t="str">
            <v>キャッシュフロー理論の習得</v>
          </cell>
          <cell r="CC60" t="str">
            <v>3</v>
          </cell>
          <cell r="CH60" t="str">
            <v>4</v>
          </cell>
          <cell r="CI60" t="str">
            <v>4</v>
          </cell>
          <cell r="CJ60" t="str">
            <v>4</v>
          </cell>
          <cell r="CK60" t="str">
            <v xml:space="preserve">プロジェクト別損益管理を決算報告で継続して行ったのは、評価できます。また担当のローテーションにも積極的に対応しました。今後は部下教育を積極的に行って、業務遂行能力の底上げを図って下さい。                                                                                                                                                                  </v>
          </cell>
          <cell r="CL60" t="str">
            <v>Ａ　</v>
          </cell>
          <cell r="CN60" t="str">
            <v>Ａ　</v>
          </cell>
          <cell r="CO60" t="str">
            <v>Ａ　</v>
          </cell>
          <cell r="CP60" t="str">
            <v>A</v>
          </cell>
          <cell r="CQ60">
            <v>2</v>
          </cell>
          <cell r="CR60">
            <v>12</v>
          </cell>
          <cell r="CS60">
            <v>10</v>
          </cell>
        </row>
        <row r="61">
          <cell r="A61">
            <v>856572</v>
          </cell>
          <cell r="B61" t="str">
            <v>大高　仁　　　　　　</v>
          </cell>
          <cell r="C61">
            <v>600</v>
          </cell>
          <cell r="D61">
            <v>650</v>
          </cell>
          <cell r="E61" t="str">
            <v>情報事推本部　　　　</v>
          </cell>
          <cell r="F61">
            <v>1565</v>
          </cell>
          <cell r="G61">
            <v>6500180000</v>
          </cell>
          <cell r="H61" t="str">
            <v>情報）経理部　　　　</v>
          </cell>
          <cell r="I61">
            <v>31</v>
          </cell>
          <cell r="J61" t="str">
            <v>主事補　　　　　</v>
          </cell>
          <cell r="K61" t="str">
            <v>有</v>
          </cell>
          <cell r="L61">
            <v>1998</v>
          </cell>
          <cell r="M61">
            <v>1</v>
          </cell>
          <cell r="N61">
            <v>1</v>
          </cell>
          <cell r="O61">
            <v>3</v>
          </cell>
          <cell r="P61">
            <v>810123</v>
          </cell>
          <cell r="Q61" t="str">
            <v>関　俊明　　　　　　</v>
          </cell>
          <cell r="R61" t="str">
            <v>担当課長　　　　　　</v>
          </cell>
          <cell r="S61">
            <v>730495</v>
          </cell>
          <cell r="T61" t="str">
            <v>八田　健一　　　　　</v>
          </cell>
          <cell r="U61" t="str">
            <v>統括部長　　　　　　</v>
          </cell>
          <cell r="V61">
            <v>40</v>
          </cell>
          <cell r="W61" t="str">
            <v xml:space="preserve">事業部門損益の管理・サポート                                                                                                                                                                                                                                                 </v>
          </cell>
          <cell r="X61" t="str">
            <v>4</v>
          </cell>
          <cell r="Y61" t="str">
            <v xml:space="preserve">保証書修理のデ－タ提供等１歩前進。今後事業部と連携の上、内容の検証が出来る仕組みを構築願います。                                                                                                                                                                                                               </v>
          </cell>
          <cell r="Z61" t="str">
            <v>4</v>
          </cell>
          <cell r="AA61">
            <v>20</v>
          </cell>
          <cell r="AB61" t="str">
            <v xml:space="preserve">業務効率化の推進・円滑な業務の遂行部下のローテーション等による業務知識の拡充・新たな視野の展開                                                                                                                                                                                                                </v>
          </cell>
          <cell r="AC61" t="str">
            <v>4</v>
          </cell>
          <cell r="AD61" t="str">
            <v xml:space="preserve">製品出納を含め、川崎地区の末締へ積極的に対応した点を大きく評価します。                                                                                                                                                                                                                            </v>
          </cell>
          <cell r="AE61" t="str">
            <v>4</v>
          </cell>
          <cell r="AF61">
            <v>20</v>
          </cell>
          <cell r="AG61" t="str">
            <v xml:space="preserve">ＰＢ部門・棚卸資産残高の内容調査・管理強化                                                                                                                                                                                                                                          </v>
          </cell>
          <cell r="AH61" t="str">
            <v>4</v>
          </cell>
          <cell r="AI61" t="str">
            <v xml:space="preserve">上期中に問題点の抽出、対策、不健全の圧縮等健全化へ向け前進した事を評価します。                                                                                                                                                                                                                        </v>
          </cell>
          <cell r="AJ61" t="str">
            <v>4</v>
          </cell>
          <cell r="AK61">
            <v>10</v>
          </cell>
          <cell r="AL61" t="str">
            <v xml:space="preserve">連結を意識した関係会社間の情報連携強化・サポート                                                                                                                                                                                                                                       </v>
          </cell>
          <cell r="AM61" t="str">
            <v>3</v>
          </cell>
          <cell r="AN61" t="str">
            <v xml:space="preserve">海外関係会社決算内容についての定期的な情報収集ル－トの構築、収集時期の早期化を下期以降の課題として下さい。                                                                                                                                                                                                          </v>
          </cell>
          <cell r="AO61" t="str">
            <v>3</v>
          </cell>
          <cell r="AP61">
            <v>10</v>
          </cell>
          <cell r="AQ61" t="str">
            <v xml:space="preserve">統計データの整備・充実                                                                                                                                                                                                                                                    </v>
          </cell>
          <cell r="AR61" t="str">
            <v>3</v>
          </cell>
          <cell r="AS61" t="str">
            <v xml:space="preserve">                                                                                                                                                                                                                                                               </v>
          </cell>
          <cell r="AT61" t="str">
            <v>3</v>
          </cell>
          <cell r="BT61" t="str">
            <v xml:space="preserve">デ－タの集約／取りまとめは確実に行われましたが、全体のミ－ティング等へも積極的に参画願います。                                                                                                                                                                                                                </v>
          </cell>
          <cell r="BU61" t="str">
            <v>3</v>
          </cell>
          <cell r="BV61" t="str">
            <v xml:space="preserve">                                                                                                                                                                                                                                                               </v>
          </cell>
          <cell r="BW61" t="str">
            <v>3</v>
          </cell>
          <cell r="BX61" t="str">
            <v xml:space="preserve">暫定的な決着となりましたが、サ－バだけでなく仕切／ソフトも含めた用益人員の適切な把握が課題です。                                                                                                                                                                                                               </v>
          </cell>
          <cell r="BY61" t="str">
            <v>4</v>
          </cell>
          <cell r="BZ61" t="str">
            <v xml:space="preserve">                                                                                                                                                                                                                                                               </v>
          </cell>
          <cell r="CB61" t="str">
            <v>会計知識の習得</v>
          </cell>
          <cell r="CC61" t="str">
            <v>3</v>
          </cell>
          <cell r="CD61" t="str">
            <v>パソコン等による情報リテラシーの向上</v>
          </cell>
          <cell r="CE61" t="str">
            <v>4</v>
          </cell>
          <cell r="CH61" t="str">
            <v>4</v>
          </cell>
          <cell r="CI61" t="str">
            <v>4</v>
          </cell>
          <cell r="CJ61" t="str">
            <v>3</v>
          </cell>
          <cell r="CK61" t="str">
            <v xml:space="preserve">ＰＢの事業部門サポ－ト／業務改善に留まらず、製品／部品出納業務についても積極的なサポ－トを実施したことを高く評価します。                                                                                                                                                                                                   </v>
          </cell>
          <cell r="CL61" t="str">
            <v>Ａ　</v>
          </cell>
          <cell r="CN61" t="str">
            <v>Ａ　</v>
          </cell>
          <cell r="CO61" t="str">
            <v>Ａ　</v>
          </cell>
          <cell r="CP61" t="str">
            <v>A</v>
          </cell>
          <cell r="CQ61">
            <v>2</v>
          </cell>
          <cell r="CR61">
            <v>12</v>
          </cell>
          <cell r="CS61">
            <v>10</v>
          </cell>
        </row>
        <row r="62">
          <cell r="A62">
            <v>870180</v>
          </cell>
          <cell r="B62" t="str">
            <v>藤岡　宣孝　　　　　</v>
          </cell>
          <cell r="C62">
            <v>600</v>
          </cell>
          <cell r="D62">
            <v>650</v>
          </cell>
          <cell r="E62" t="str">
            <v>情報事推本部　　　　</v>
          </cell>
          <cell r="F62">
            <v>1565</v>
          </cell>
          <cell r="G62">
            <v>6500180000</v>
          </cell>
          <cell r="H62" t="str">
            <v>情報）経理部　　　　</v>
          </cell>
          <cell r="I62">
            <v>31</v>
          </cell>
          <cell r="J62" t="str">
            <v>主事補　　　　　</v>
          </cell>
          <cell r="K62" t="str">
            <v>有</v>
          </cell>
          <cell r="L62">
            <v>1998</v>
          </cell>
          <cell r="M62">
            <v>1</v>
          </cell>
          <cell r="N62">
            <v>1</v>
          </cell>
          <cell r="O62">
            <v>3</v>
          </cell>
          <cell r="P62">
            <v>800104</v>
          </cell>
          <cell r="Q62" t="str">
            <v>常冨　安彦　　　　　</v>
          </cell>
          <cell r="R62" t="str">
            <v>担当課長　　　　　　</v>
          </cell>
          <cell r="S62">
            <v>730495</v>
          </cell>
          <cell r="T62" t="str">
            <v>八田　健一　　　　　</v>
          </cell>
          <cell r="U62" t="str">
            <v>統括部長　　　　　　</v>
          </cell>
          <cell r="V62">
            <v>30</v>
          </cell>
          <cell r="W62" t="str">
            <v xml:space="preserve">年間　一次損益確保に向けた事業部・関係会社サポート＜情報処理＞　　　　　上期　　　下期　　　年間単独（一次損益）　９２　　３１１　　４０３　億円連結（純損益）　７４　　２９７　　３７１                                                                                                                                                            </v>
          </cell>
          <cell r="X62" t="str">
            <v>5</v>
          </cell>
          <cell r="Y62" t="str">
            <v xml:space="preserve">迅速・的確な支援業務が実現できた。全社的に減益基調の中、情報処理事業部門の損益確保に向けた支援活動の功績は多大。当初目標通りの評価を相当とする。                                                                                                                                                                                       </v>
          </cell>
          <cell r="Z62" t="str">
            <v>5</v>
          </cell>
          <cell r="AA62">
            <v>20</v>
          </cell>
          <cell r="AB62" t="str">
            <v xml:space="preserve">資産管理の強化（資産効率の向上）                                                                                                                                                                                                                                               </v>
          </cell>
          <cell r="AC62" t="str">
            <v>5</v>
          </cell>
          <cell r="AD62" t="str">
            <v xml:space="preserve">出荷口残高に関する問題点の整理、及び改善業務。翌期以降の本来の業務(売上/回収促進)に向けての基礎固めという当初目標の達成と、一部売上促進の成果があり、本人申請の評価は妥当。今後は、上記業務の深耕と、管理目標を資産全般／キャッシュまで拡大し、損益／キャッシュ両面の改善活動をメインに掲げてもらいたい。                                                                                                         </v>
          </cell>
          <cell r="AE62" t="str">
            <v>5</v>
          </cell>
          <cell r="AF62">
            <v>20</v>
          </cell>
          <cell r="AG62" t="str">
            <v xml:space="preserve">連結損益管理強化のためのシステム・制度見直し                                                                                                                                                                                                                                         </v>
          </cell>
          <cell r="AH62" t="str">
            <v>5</v>
          </cell>
          <cell r="AI62" t="str">
            <v xml:space="preserve">予算面では当初目標をクリアしたものの、毎月の予測業務に関するフォロー面で目標を達成することができなかった。当業務は制度に依存する処が大きいため、翌期以降制度面の見直しを中心に活動を継続してもらいたい。                                                                                                                                                           </v>
          </cell>
          <cell r="AJ62" t="str">
            <v>4</v>
          </cell>
          <cell r="AK62">
            <v>10</v>
          </cell>
          <cell r="AL62" t="str">
            <v xml:space="preserve">ＱＣ２１への積極的な取り組み                                                                                                                                                                                                                                                 </v>
          </cell>
          <cell r="AM62" t="str">
            <v>4</v>
          </cell>
          <cell r="AN62" t="str">
            <v xml:space="preserve">作成資料を見易く、判り易くする、という顧客満足度に係わる業務。当期は試行期という位置づけであったが、多方面で資料の改善努力が払われ、事業部門の評価も良好であった。                                                                                                                                                                              </v>
          </cell>
          <cell r="AO62" t="str">
            <v>4</v>
          </cell>
          <cell r="AP62">
            <v>10</v>
          </cell>
          <cell r="AQ62" t="str">
            <v xml:space="preserve">関係会社監査対応　　・富士通ＳＳＬ　　・富士通北陸システムズ                                                                                                                                                                                                                                 </v>
          </cell>
          <cell r="AR62" t="str">
            <v>4</v>
          </cell>
          <cell r="AS62" t="str">
            <v xml:space="preserve">的確な支援活動が実行できた。                                                                                                                                                                                                                                                 </v>
          </cell>
          <cell r="AT62" t="str">
            <v>4</v>
          </cell>
          <cell r="AU62">
            <v>10</v>
          </cell>
          <cell r="AV62" t="str">
            <v xml:space="preserve">経理システムのセキュリティ強化/業務の安定化                                                                                                                                                                                                                                         </v>
          </cell>
          <cell r="AW62" t="str">
            <v>4</v>
          </cell>
          <cell r="AX62" t="str">
            <v xml:space="preserve">ネットワークの全体管理業務。担当者への指導状況も良好で、目標は達成。                                                                                                                                                                                                                             </v>
          </cell>
          <cell r="AY62" t="str">
            <v>4</v>
          </cell>
          <cell r="BT62" t="str">
            <v xml:space="preserve">全社的な問題に取組み、予定外の成果を出せた。短時日の納期、かつ重要な案件に対して、資料収集能力、分析能力を駆使し経営判断基礎資料を作成、会社方針を導き出した功績は大きい。                                                                                                                                                                </v>
          </cell>
          <cell r="BU62" t="str">
            <v>5</v>
          </cell>
          <cell r="BV62" t="str">
            <v xml:space="preserve">本人申請通り。                                                                                                                                                                                                                                                        </v>
          </cell>
          <cell r="BW62" t="str">
            <v>4</v>
          </cell>
          <cell r="BX62" t="str">
            <v xml:space="preserve">                                                                                                                                                                                                                                                               </v>
          </cell>
          <cell r="BZ62" t="str">
            <v xml:space="preserve">                                                                                                                                                                                                                                                               </v>
          </cell>
          <cell r="CB62" t="str">
            <v>税務会計・財務会計・連結財務会計のより深い理解と知識の習得、最新情報の積極的取り込み</v>
          </cell>
          <cell r="CC62" t="str">
            <v>4</v>
          </cell>
          <cell r="CD62" t="str">
            <v>経営管理手法の理解、実務への積極的取り込み及び応用</v>
          </cell>
          <cell r="CE62" t="str">
            <v>5</v>
          </cell>
          <cell r="CH62" t="str">
            <v>4</v>
          </cell>
          <cell r="CI62" t="str">
            <v>5</v>
          </cell>
          <cell r="CJ62" t="str">
            <v>5</v>
          </cell>
          <cell r="CK62" t="str">
            <v xml:space="preserve">□主要業務である採算管理業務においては、目標の難度、進行状況、結果としての成果も高いレベルである。会社に対する貢献度も高く、評価としては最上位ランクが相当と考える。□業務遂行能力のレベルアップと併せ、キャッシュフロー管理を視野に入れた抜本的制度改善、及び経営管理手法等の提示等、更に高い目標にチャレンジして下さい。                                                                                                  </v>
          </cell>
          <cell r="CL62" t="str">
            <v>ＳＡ</v>
          </cell>
          <cell r="CM62" t="str">
            <v>資産管理面での努力は認めるが、部分的にみられる疲弊した制度・システムの改定、さらにキャッシュフロー改善まで至らず。下期に期待する。</v>
          </cell>
          <cell r="CN62" t="str">
            <v>Ａ　</v>
          </cell>
          <cell r="CO62" t="str">
            <v>Ａ　</v>
          </cell>
          <cell r="CP62" t="str">
            <v>A</v>
          </cell>
          <cell r="CQ62">
            <v>2</v>
          </cell>
          <cell r="CR62">
            <v>12</v>
          </cell>
          <cell r="CS62">
            <v>10</v>
          </cell>
        </row>
        <row r="63">
          <cell r="A63">
            <v>890209</v>
          </cell>
          <cell r="B63" t="str">
            <v>原田　秀親　　　　　</v>
          </cell>
          <cell r="C63">
            <v>600</v>
          </cell>
          <cell r="D63">
            <v>650</v>
          </cell>
          <cell r="E63" t="str">
            <v>情報事推本部　　　　</v>
          </cell>
          <cell r="F63">
            <v>1565</v>
          </cell>
          <cell r="G63">
            <v>6500180000</v>
          </cell>
          <cell r="H63" t="str">
            <v>情報）経理部　　　　</v>
          </cell>
          <cell r="I63">
            <v>31</v>
          </cell>
          <cell r="J63" t="str">
            <v>主事補　　　　　</v>
          </cell>
          <cell r="K63" t="str">
            <v>有</v>
          </cell>
          <cell r="L63">
            <v>1998</v>
          </cell>
          <cell r="M63">
            <v>1</v>
          </cell>
          <cell r="N63">
            <v>1</v>
          </cell>
          <cell r="O63">
            <v>3</v>
          </cell>
          <cell r="P63">
            <v>800104</v>
          </cell>
          <cell r="Q63" t="str">
            <v>常冨　安彦　　　　　</v>
          </cell>
          <cell r="R63" t="str">
            <v>担当課長　　　　　　</v>
          </cell>
          <cell r="S63">
            <v>730495</v>
          </cell>
          <cell r="T63" t="str">
            <v>八田　健一　　　　　</v>
          </cell>
          <cell r="U63" t="str">
            <v>統括部長　　　　　　</v>
          </cell>
          <cell r="V63">
            <v>30</v>
          </cell>
          <cell r="W63" t="str">
            <v xml:space="preserve">支援活動によるプリンタ事業本部およびプリンタシステム事業部損益の確保。損益で予算を確保、本部損益1,249百万円事業部損益4,236百万円。                                                                                                                                                                                         </v>
          </cell>
          <cell r="X63" t="str">
            <v>5</v>
          </cell>
          <cell r="Y63" t="str">
            <v xml:space="preserve">原価分析／開発費統制面では当初の目標は達成したが、事業部に対する時間管理の面で今一歩の達成状況。売上大幅減が予想された中、コストダウンスケジュールの前進提案等きめ細かいサポートが必要。今後上記の点を考慮に入れ、活動をレベルアップさせること。                                                                                                                                       </v>
          </cell>
          <cell r="Z63" t="str">
            <v>4</v>
          </cell>
          <cell r="AA63">
            <v>30</v>
          </cell>
          <cell r="AB63" t="str">
            <v xml:space="preserve">プリンタ事業本部連結決算資料の作成。(PL/BS/CFの作成)採算面とキャッシュ面での管理強化。                                                                                                                                                                                                               </v>
          </cell>
          <cell r="AC63" t="str">
            <v>4</v>
          </cell>
          <cell r="AD63" t="str">
            <v xml:space="preserve">資産負債、キャッシュ面への業務拡大を目指したものの、キャッシュ面で結果が出なかった。継続テーマとし、翌期の成果に期待します。                                                                                                                                                                                                 </v>
          </cell>
          <cell r="AE63" t="str">
            <v>3</v>
          </cell>
          <cell r="AF63">
            <v>25</v>
          </cell>
          <cell r="AG63" t="str">
            <v xml:space="preserve">棚卸資産管理適正化への取り組み・出荷口管理を通した売上／回収促進の仕組みづくり                                                                                                                                                                                                                        </v>
          </cell>
          <cell r="AH63" t="str">
            <v>5</v>
          </cell>
          <cell r="AI63" t="str">
            <v xml:space="preserve">出荷口管理の総括責任者として部門全体をリードし、問題点分析／改善計画立案、実行の各フェーズで目標通りの結果を残せた。翌期は９８年下期実行予定の改善施策の確実なフォローを基盤として、本来の売上／回収促進業務に注力できるよう、目標を設定ください。                                                                                                                                      </v>
          </cell>
          <cell r="AJ63" t="str">
            <v>5</v>
          </cell>
          <cell r="AK63">
            <v>15</v>
          </cell>
          <cell r="AL63" t="str">
            <v xml:space="preserve">受注売上データの整備/受注説明書のレベルアップ                                                                                                                                                                                                                                        </v>
          </cell>
          <cell r="AM63" t="str">
            <v>4</v>
          </cell>
          <cell r="AN63" t="str">
            <v xml:space="preserve">翌期は事前採算管理の面から、受注時点の原価計算制度に着手／運用をめざしてください。                                                                                                                                                                                                                      </v>
          </cell>
          <cell r="AO63" t="str">
            <v>3</v>
          </cell>
          <cell r="BT63" t="str">
            <v xml:space="preserve">本人申請通り。                                                                                                                                                                                                                                                        </v>
          </cell>
          <cell r="BU63" t="str">
            <v>4</v>
          </cell>
          <cell r="BV63" t="str">
            <v xml:space="preserve">                                                                                                                                                                                                                                                               </v>
          </cell>
          <cell r="BX63" t="str">
            <v xml:space="preserve">                                                                                                                                                                                                                                                               </v>
          </cell>
          <cell r="BZ63" t="str">
            <v xml:space="preserve">                                                                                                                                                                                                                                                               </v>
          </cell>
          <cell r="CB63" t="str">
            <v>英会話については自己啓発中。</v>
          </cell>
          <cell r="CC63" t="str">
            <v>4</v>
          </cell>
          <cell r="CH63" t="str">
            <v>4</v>
          </cell>
          <cell r="CI63" t="str">
            <v>4</v>
          </cell>
          <cell r="CJ63" t="str">
            <v>3</v>
          </cell>
          <cell r="CK63" t="str">
            <v xml:space="preserve">事業部管理／支援に関して、積極的な改善指導の面で今一歩の努力が必要。しかしながら、出荷口管理に関して部門内をリードし、問題点分析／改善項目の洗い出しの両フェーズで予定通りの成果をあげることができた。翌期は本来の業務（売上／回収促進）を目標に活動を継続願います。                                                                                                                             </v>
          </cell>
          <cell r="CL63" t="str">
            <v>Ａ　</v>
          </cell>
          <cell r="CN63" t="str">
            <v>Ａ　</v>
          </cell>
          <cell r="CO63" t="str">
            <v>Ａ　</v>
          </cell>
          <cell r="CP63" t="str">
            <v>B</v>
          </cell>
          <cell r="CQ63">
            <v>2</v>
          </cell>
          <cell r="CR63">
            <v>12</v>
          </cell>
          <cell r="CS63">
            <v>10</v>
          </cell>
        </row>
        <row r="64">
          <cell r="A64">
            <v>890295</v>
          </cell>
          <cell r="B64" t="str">
            <v>渡辺　保男　　　　　</v>
          </cell>
          <cell r="C64">
            <v>600</v>
          </cell>
          <cell r="D64">
            <v>650</v>
          </cell>
          <cell r="E64" t="str">
            <v>情報事推本部　　　　</v>
          </cell>
          <cell r="F64">
            <v>1565</v>
          </cell>
          <cell r="G64">
            <v>6500180000</v>
          </cell>
          <cell r="H64" t="str">
            <v>情報）経理部　　　　</v>
          </cell>
          <cell r="I64">
            <v>31</v>
          </cell>
          <cell r="J64" t="str">
            <v>主事補　　　　　</v>
          </cell>
          <cell r="K64" t="str">
            <v>有</v>
          </cell>
          <cell r="L64">
            <v>1998</v>
          </cell>
          <cell r="M64">
            <v>1</v>
          </cell>
          <cell r="N64">
            <v>1</v>
          </cell>
          <cell r="O64">
            <v>3</v>
          </cell>
          <cell r="P64">
            <v>742651</v>
          </cell>
          <cell r="Q64" t="str">
            <v>高田　敬二　　　　　</v>
          </cell>
          <cell r="R64" t="str">
            <v>担当課長　　　　　　</v>
          </cell>
          <cell r="S64">
            <v>730441</v>
          </cell>
          <cell r="T64" t="str">
            <v>安達　敏夫　　　　　</v>
          </cell>
          <cell r="U64" t="str">
            <v>統括部長　　　　　　</v>
          </cell>
          <cell r="V64">
            <v>70</v>
          </cell>
          <cell r="W64" t="str">
            <v xml:space="preserve">FIRST(一括系請求機能)の構築営業/FS部門からの請求書発行依頼を､『統一請求ｲﾝﾀｰﾌｪｲｽ』にて電子ﾃﾞｰﾀで受け取る｡また､特殊請求書発行機能をFIRST側に構築する｡これにより、ﾏﾆｭｱﾙ請求書発行を全面撤廃し、営業/FS/債権管理部門の事務効率化とﾃﾞｰﾀ精度向上を図る｡                                                                                                   </v>
          </cell>
          <cell r="X64" t="str">
            <v>5</v>
          </cell>
          <cell r="Y64" t="str">
            <v xml:space="preserve">若干の遅れは有るものの予定通りの要件提示・レビューは行われている。                                                                                                                                                                                                                              </v>
          </cell>
          <cell r="Z64" t="str">
            <v>4</v>
          </cell>
          <cell r="AA64">
            <v>30</v>
          </cell>
          <cell r="AB64" t="str">
            <v xml:space="preserve">FIRST(マスタ整備/移行)システムの核となる『請求条件マスタ』のデータ整備／移行を行う。上期は計画立案／整備ツールの開発を行う予定。                                                                                                                                                                                           </v>
          </cell>
          <cell r="AC64" t="str">
            <v>4</v>
          </cell>
          <cell r="AD64" t="str">
            <v xml:space="preserve">要件検討に時間を要した事が残念です。重要なマスタであり今後のスケジュール管理を指導願います。                                                                                                                                                                                                                 </v>
          </cell>
          <cell r="AE64" t="str">
            <v>3</v>
          </cell>
          <cell r="BT64" t="str">
            <v xml:space="preserve">当社・顧客供に業務効率化・精度向上の成果が出ており十分評価出来ます。                                                                                                                                                                                                                             </v>
          </cell>
          <cell r="BU64" t="str">
            <v>5</v>
          </cell>
          <cell r="BV64" t="str">
            <v xml:space="preserve">バーコード対応によるコスト削減は評価出来ます。                                                                                                                                                                                                                                        </v>
          </cell>
          <cell r="BW64" t="str">
            <v>4</v>
          </cell>
          <cell r="BX64" t="str">
            <v xml:space="preserve">                                                                                                                                                                                                                                                               </v>
          </cell>
          <cell r="BZ64" t="str">
            <v xml:space="preserve">                                                                                                                                                                                                                                                               </v>
          </cell>
          <cell r="CB64" t="str">
            <v>英語力の向上</v>
          </cell>
          <cell r="CC64" t="str">
            <v>3</v>
          </cell>
          <cell r="CD64" t="str">
            <v>経理／財務知識の習得。</v>
          </cell>
          <cell r="CE64" t="str">
            <v>4</v>
          </cell>
          <cell r="CH64" t="str">
            <v>4</v>
          </cell>
          <cell r="CI64" t="str">
            <v>4</v>
          </cell>
          <cell r="CJ64" t="str">
            <v>4</v>
          </cell>
          <cell r="CK64" t="str">
            <v xml:space="preserve">各プロジェクトが輻輳してくる中、全体の調整をとり適切な対応が出来大きな遅れとなっていないことは評価出来ます。                                                                                                                                                                                                         </v>
          </cell>
          <cell r="CL64" t="str">
            <v>Ａ　</v>
          </cell>
          <cell r="CM64" t="str">
            <v>プロジェクト輻輳をよくまとめ大きな遅延が発生していないことは評価出来ます。</v>
          </cell>
          <cell r="CN64" t="str">
            <v>Ａ　</v>
          </cell>
          <cell r="CO64" t="str">
            <v>Ａ　</v>
          </cell>
          <cell r="CP64" t="str">
            <v>A</v>
          </cell>
          <cell r="CQ64">
            <v>2</v>
          </cell>
          <cell r="CR64">
            <v>12</v>
          </cell>
          <cell r="CS64">
            <v>10</v>
          </cell>
        </row>
        <row r="65">
          <cell r="A65">
            <v>900048</v>
          </cell>
          <cell r="B65" t="str">
            <v>延命　良則　　　　　</v>
          </cell>
          <cell r="C65">
            <v>600</v>
          </cell>
          <cell r="D65">
            <v>650</v>
          </cell>
          <cell r="E65" t="str">
            <v>情報事推本部　　　　</v>
          </cell>
          <cell r="F65">
            <v>1565</v>
          </cell>
          <cell r="G65">
            <v>6500180000</v>
          </cell>
          <cell r="H65" t="str">
            <v>情報）経理部　　　　</v>
          </cell>
          <cell r="I65">
            <v>31</v>
          </cell>
          <cell r="J65" t="str">
            <v>主事補　　　　　</v>
          </cell>
          <cell r="K65" t="str">
            <v>　</v>
          </cell>
          <cell r="L65">
            <v>1998</v>
          </cell>
          <cell r="M65">
            <v>1</v>
          </cell>
          <cell r="N65">
            <v>1</v>
          </cell>
          <cell r="O65">
            <v>3</v>
          </cell>
          <cell r="P65">
            <v>800104</v>
          </cell>
          <cell r="Q65" t="str">
            <v>常冨　安彦　　　　　</v>
          </cell>
          <cell r="R65" t="str">
            <v>担当課長　　　　　　</v>
          </cell>
          <cell r="S65">
            <v>730495</v>
          </cell>
          <cell r="T65" t="str">
            <v>八田　健一　　　　　</v>
          </cell>
          <cell r="U65" t="str">
            <v>統括部長　　　　　　</v>
          </cell>
          <cell r="V65">
            <v>30</v>
          </cell>
          <cell r="W65" t="str">
            <v xml:space="preserve">担当事業部の損益管理強化（継続テーマ）・事業部門へのタイムリーな情報提供（決算／予測情報）・技術開発費用の予算／実績管理強化（事業部担当部長との強調）・工務部門とのコスト低減化に向けた連携                                                                                                                                                        </v>
          </cell>
          <cell r="X65" t="str">
            <v>4</v>
          </cell>
          <cell r="Y65" t="str">
            <v xml:space="preserve">　主要３業務については、当初目標を上回る成果があり、特に経費統制関連業務においては、前期の反省を踏まえ強力に推進できた。　しかしながら、原価管理／支援活動面では、当期は工務中心の活動に終始したため、翌期以降は製造会社を視野に入れた幅広い管理目標を設定ください。                                                                                                                             </v>
          </cell>
          <cell r="Z65" t="str">
            <v>4</v>
          </cell>
          <cell r="AA65">
            <v>20</v>
          </cell>
          <cell r="AB65" t="str">
            <v xml:space="preserve">機種別損益の把握（継続テーマ）・事業部門損益のレーザー及びシリアルプリンタに分割                                                                                                                                                                                                                       </v>
          </cell>
          <cell r="AC65" t="str">
            <v>4</v>
          </cell>
          <cell r="AD65" t="str">
            <v xml:space="preserve">　左記２分野でのビジネス分析は当期定着した。特に当期は消耗品／オプション品の採算状況把握が可能となり、ビジネス全体の構造明確化に貢献できた。　成果の面では、本人申請通り売値ミスの是正も実施できた事など具体的な成果もあり目標通りの評価を相当とした。                                                                                                                                    </v>
          </cell>
          <cell r="AE65" t="str">
            <v>4</v>
          </cell>
          <cell r="AF65">
            <v>30</v>
          </cell>
          <cell r="AG65" t="str">
            <v xml:space="preserve">売上原価計算システムの改善・ＥＸＣＥＬ画面での機能追加（見積修正画面）・ＯＮＬＩＮＥ画面での見積エントリー機能追加，各種処理時間の短縮（▲５秒）・出荷口資産管理強化の為のバッチ処理機能追加                                                                                                                                                        </v>
          </cell>
          <cell r="AH65" t="str">
            <v>4</v>
          </cell>
          <cell r="AI65" t="str">
            <v xml:space="preserve">　情報経理部全体のネットワーク管理業務。システム構築、運用、環境整備等管轄する範囲は広い。　当期はディリー原価計算システムの本格運用の期にあたり、月末締め対応、及びクライアント担当者の工数削減効果も含め、貢献度合いは高い。                                                                                                                                                </v>
          </cell>
          <cell r="AJ65" t="str">
            <v>4</v>
          </cell>
          <cell r="AK65">
            <v>10</v>
          </cell>
          <cell r="AL65" t="str">
            <v xml:space="preserve">プリンタビジネス連結損益の管理・関係会社各社との連携によるプリンタビジネス損益管理強化                                                                                                                                                                                                                    </v>
          </cell>
          <cell r="AM65" t="str">
            <v>4</v>
          </cell>
          <cell r="AN65" t="str">
            <v xml:space="preserve">　翌期以降の努力に期待します。                                                                                                                                                                                                                                                </v>
          </cell>
          <cell r="AO65" t="str">
            <v>3</v>
          </cell>
          <cell r="AP65">
            <v>10</v>
          </cell>
          <cell r="AQ65" t="str">
            <v xml:space="preserve">出荷口資産管理の強化・出荷口済未売上品及び未出荷売上の見積残高のフォロー                                                                                                                                                                                                                           </v>
          </cell>
          <cell r="AR65" t="str">
            <v>3</v>
          </cell>
          <cell r="AS65" t="str">
            <v xml:space="preserve">　出荷口管理業務のシステム運用担当業務が主。目標通りの成果があったと判定。                                                                                                                                                                                                                          </v>
          </cell>
          <cell r="AT65" t="str">
            <v>3</v>
          </cell>
          <cell r="BT65" t="str">
            <v xml:space="preserve">　資産管理の一環。メスの当たりにくいＦＲ仕掛品にスポットを当て、実行に移したことは評価できる。今後も継続的な監視活動を願いたい。                                                                                                                                                                                               </v>
          </cell>
          <cell r="BU65" t="str">
            <v>4</v>
          </cell>
          <cell r="BV65" t="str">
            <v xml:space="preserve">　本人申告通り。                                                                                                                                                                                                                                                       </v>
          </cell>
          <cell r="BW65" t="str">
            <v>4</v>
          </cell>
          <cell r="BX65" t="str">
            <v xml:space="preserve">　本人申告通り。                                                                                                                                                                                                                                                       </v>
          </cell>
          <cell r="BY65" t="str">
            <v>4</v>
          </cell>
          <cell r="BZ65" t="str">
            <v xml:space="preserve">                                                                                                                                                                                                                                                               </v>
          </cell>
          <cell r="CB65" t="str">
            <v>経理制度に対する理解（キャッシュフロー，ＲＯＥ他）</v>
          </cell>
          <cell r="CC65" t="str">
            <v>4</v>
          </cell>
          <cell r="CD65" t="str">
            <v>部内合理化に向けたシステム設計の習得</v>
          </cell>
          <cell r="CE65" t="str">
            <v>4</v>
          </cell>
          <cell r="CH65" t="str">
            <v>4</v>
          </cell>
          <cell r="CI65" t="str">
            <v>4</v>
          </cell>
          <cell r="CJ65" t="str">
            <v>4</v>
          </cell>
          <cell r="CK65" t="str">
            <v xml:space="preserve">　本人業務は１）コンプリ事業の管理／支援　２）情報経理部全体のネットワーク管理　の２分野に大別される。　１）については経理部門としての活動は略目標に沿った成果があり、２）もディリー原価計算システムの本格運用の実現という点で成果があった。　上記個別目標のみならず、能力開発、行動規範いずれも努力の跡が見られ、当該評価とした。                                                                                              </v>
          </cell>
          <cell r="CL65" t="str">
            <v>Ａ　</v>
          </cell>
          <cell r="CN65" t="str">
            <v>Ａ　</v>
          </cell>
          <cell r="CO65" t="str">
            <v>Ａ　</v>
          </cell>
          <cell r="CP65" t="str">
            <v>B</v>
          </cell>
          <cell r="CQ65">
            <v>2</v>
          </cell>
          <cell r="CR65">
            <v>12</v>
          </cell>
          <cell r="CS65">
            <v>10</v>
          </cell>
        </row>
        <row r="66">
          <cell r="A66">
            <v>912809</v>
          </cell>
          <cell r="B66" t="str">
            <v>今西　一哉　　　　　</v>
          </cell>
          <cell r="C66">
            <v>600</v>
          </cell>
          <cell r="D66">
            <v>650</v>
          </cell>
          <cell r="E66" t="str">
            <v>情報事推本部　　　　</v>
          </cell>
          <cell r="F66">
            <v>1565</v>
          </cell>
          <cell r="G66">
            <v>6500180000</v>
          </cell>
          <cell r="H66" t="str">
            <v>情報）経理部　　　　</v>
          </cell>
          <cell r="I66">
            <v>31</v>
          </cell>
          <cell r="J66" t="str">
            <v>主事補　　　　　</v>
          </cell>
          <cell r="K66" t="str">
            <v>有</v>
          </cell>
          <cell r="L66">
            <v>1998</v>
          </cell>
          <cell r="M66">
            <v>1</v>
          </cell>
          <cell r="N66">
            <v>1</v>
          </cell>
          <cell r="O66">
            <v>3</v>
          </cell>
          <cell r="P66">
            <v>810123</v>
          </cell>
          <cell r="Q66" t="str">
            <v>関　俊明　　　　　　</v>
          </cell>
          <cell r="R66" t="str">
            <v>担当課長　　　　　　</v>
          </cell>
          <cell r="S66">
            <v>730495</v>
          </cell>
          <cell r="T66" t="str">
            <v>八田　健一　　　　　</v>
          </cell>
          <cell r="U66" t="str">
            <v>統括部長　　　　　　</v>
          </cell>
          <cell r="V66">
            <v>30</v>
          </cell>
          <cell r="W66" t="str">
            <v xml:space="preserve">旧営業店・店舗ビジネス本部の当期利益確保－これまで整理してきたビジネスユニット別損益／限界利益分析等を通して事業部活動をサポートし、当期の利益(予算+２億円)計上を確実にする                                                                                                                                                                        </v>
          </cell>
          <cell r="X66" t="str">
            <v>4</v>
          </cell>
          <cell r="Y66" t="str">
            <v xml:space="preserve">前期に引き続き積極的な事業部サポ－トを実施、結果として上期は予算を上回る利益を実現。種々の活動が成果に結びついた結果だと思います。                                                                                                                                                                                              </v>
          </cell>
          <cell r="Z66" t="str">
            <v>4</v>
          </cell>
          <cell r="AA66">
            <v>20</v>
          </cell>
          <cell r="AB66" t="str">
            <v xml:space="preserve">出荷口残高管理強化－管理強化を通して販売促進(特にリテイル)及び残高圧縮に繋げていきたい－これまで担当してきた金融関係は従来通り－新任者への業務引継ぎも意識しながらすすめていく                                                                                                                                                                      </v>
          </cell>
          <cell r="AC66" t="str">
            <v>5</v>
          </cell>
          <cell r="AD66" t="str">
            <v xml:space="preserve">現状の不健全については内容の調査／把握が終わり、下期に精算予定と進捗したが、原因の究明／対策を下期目標として挑戦願います。                                                                                                                                                                                                  </v>
          </cell>
          <cell r="AE66" t="str">
            <v>4</v>
          </cell>
          <cell r="AF66">
            <v>15</v>
          </cell>
          <cell r="AG66" t="str">
            <v xml:space="preserve">リテイルシステム事業部の損益管理・改善サポート－前期から引き続きＰＯＳビジネス損益構造分析を中心に､即効性はなくとも早く益転できるように分析・提案等していき､事業部活動をサポートしていく｡                                                                                                                                                           </v>
          </cell>
          <cell r="AH66" t="str">
            <v>5</v>
          </cell>
          <cell r="AI66" t="str">
            <v xml:space="preserve">着実に成果が上がっており、上期損失も過去より大幅に縮減。下期の益転に向け、更なる努力を期待します。                                                                                                                                                                                                              </v>
          </cell>
          <cell r="AJ66" t="str">
            <v>5</v>
          </cell>
          <cell r="AK66">
            <v>10</v>
          </cell>
          <cell r="AL66" t="str">
            <v xml:space="preserve">金融デリバリ・自動機システム事業部の損益管理・改善サポート－顧客別／製品別売上・原価率ｄａｔａ提供及び費用管理の徹底(特に市況の厳しい自動機システムの予算・実績管理を徹底し､確実に利益計上となるようにサポートしていく)                                                                                                                             </v>
          </cell>
          <cell r="AM66" t="str">
            <v>4</v>
          </cell>
          <cell r="AN66" t="str">
            <v xml:space="preserve">本部損益関連事項についても、早急に引き継ぎを完了願います。                                                                                                                                                                                                                                  </v>
          </cell>
          <cell r="AO66" t="str">
            <v>4</v>
          </cell>
          <cell r="AP66">
            <v>10</v>
          </cell>
          <cell r="AQ66" t="str">
            <v xml:space="preserve">トータリゼータ事業部の損益管理・改善サポート－過去トータリゼータ事業部は旧営・店本の各事業部に比べて十分損益管理をされてきていないので､今回新たに担当するにあたって売上・荒利益管理の強化と費用負担の見直しをしたい                                                                                                                                 </v>
          </cell>
          <cell r="AR66" t="str">
            <v>4</v>
          </cell>
          <cell r="AS66" t="str">
            <v xml:space="preserve">費用については事業計画での確実な見直しが必要。                                                                                                                                                                                                                                        </v>
          </cell>
          <cell r="AT66" t="str">
            <v>4</v>
          </cell>
          <cell r="AU66">
            <v>10</v>
          </cell>
          <cell r="AV66" t="str">
            <v xml:space="preserve">決算・予算業務の効率化－集計業務，ｄａｔａ作成業務の効率化－説明書の充実                                                                                                                                                                                                                           </v>
          </cell>
          <cell r="AW66" t="str">
            <v>4</v>
          </cell>
          <cell r="AX66" t="str">
            <v xml:space="preserve">製品出納業務全体の分析／改善を担当者と一体となって推進願います。                                                                                                                                                                                                                               </v>
          </cell>
          <cell r="AY66" t="str">
            <v>4</v>
          </cell>
          <cell r="AZ66">
            <v>5</v>
          </cell>
          <cell r="BA66" t="str">
            <v xml:space="preserve">コンシューマトランザクション事業本部一次損益管理の熊谷移管－98/12月を目処にＣＴ事業本部の一次損益管理業務を熊谷工場に移管出来るようにする                                                                                                                                                                                        </v>
          </cell>
          <cell r="BB66" t="str">
            <v>4</v>
          </cell>
          <cell r="BC66" t="str">
            <v xml:space="preserve">１１月度決算にて原価計算、１２月度決算にて一次損益の移管というスケジュ－ルで今後も確実に進めて下さい。                                                                                                                                                                                                            </v>
          </cell>
          <cell r="BD66" t="str">
            <v>4</v>
          </cell>
          <cell r="BT66" t="str">
            <v xml:space="preserve">病欠者によるパワ－不足の中でよく健闘してくれました。                                                                                                                                                                                                                                     </v>
          </cell>
          <cell r="BU66" t="str">
            <v>5</v>
          </cell>
          <cell r="BV66" t="str">
            <v xml:space="preserve">                                                                                                                                                                                                                                                               </v>
          </cell>
          <cell r="BX66" t="str">
            <v xml:space="preserve">                                                                                                                                                                                                                                                               </v>
          </cell>
          <cell r="BZ66" t="str">
            <v xml:space="preserve">                                                                                                                                                                                                                                                               </v>
          </cell>
          <cell r="CC66" t="str">
            <v>3</v>
          </cell>
          <cell r="CE66" t="str">
            <v>3</v>
          </cell>
          <cell r="CH66" t="str">
            <v>5</v>
          </cell>
          <cell r="CI66" t="str">
            <v>3</v>
          </cell>
          <cell r="CJ66" t="str">
            <v>4</v>
          </cell>
          <cell r="CK66" t="str">
            <v xml:space="preserve">絶対的なパワ－不足の中でよく健闘してくれました。また種々の事業部サポ－ト等が実を結び、結果として本部損益も予算を超える利益を達成することができたことは、評価に値すると思います。下期のリテイル益転、原因の対策まで踏み込んだ棚残の健全化、製品出納業務の効率化等次の課題に向けての挑戦を期待します。                                                                                                             </v>
          </cell>
          <cell r="CL66" t="str">
            <v>Ａ　</v>
          </cell>
          <cell r="CN66" t="str">
            <v>Ａ　</v>
          </cell>
          <cell r="CO66" t="str">
            <v>Ａ　</v>
          </cell>
          <cell r="CP66" t="str">
            <v>SA</v>
          </cell>
          <cell r="CQ66">
            <v>2</v>
          </cell>
          <cell r="CR66">
            <v>12</v>
          </cell>
          <cell r="CS66">
            <v>10</v>
          </cell>
        </row>
        <row r="67">
          <cell r="A67">
            <v>850156</v>
          </cell>
          <cell r="B67" t="str">
            <v>露木　隆　　　　　　</v>
          </cell>
          <cell r="C67">
            <v>600</v>
          </cell>
          <cell r="D67">
            <v>650</v>
          </cell>
          <cell r="E67" t="str">
            <v>情報事推本部　　　　</v>
          </cell>
          <cell r="F67">
            <v>274</v>
          </cell>
          <cell r="G67">
            <v>6500602560</v>
          </cell>
          <cell r="H67" t="str">
            <v>長野・総務）経　理　</v>
          </cell>
          <cell r="I67">
            <v>31</v>
          </cell>
          <cell r="J67" t="str">
            <v>主事補　　　　　</v>
          </cell>
          <cell r="K67" t="str">
            <v>有</v>
          </cell>
          <cell r="L67">
            <v>1998</v>
          </cell>
          <cell r="M67">
            <v>1</v>
          </cell>
          <cell r="N67">
            <v>1</v>
          </cell>
          <cell r="O67">
            <v>3</v>
          </cell>
          <cell r="P67">
            <v>830208</v>
          </cell>
          <cell r="Q67" t="str">
            <v>渡邊　基　　　　　　</v>
          </cell>
          <cell r="R67" t="str">
            <v>課長　　　　　　　　</v>
          </cell>
          <cell r="S67">
            <v>730495</v>
          </cell>
          <cell r="T67" t="str">
            <v>八田　健一　　　　　</v>
          </cell>
          <cell r="U67" t="str">
            <v>統括部長　　　　　　</v>
          </cell>
          <cell r="V67">
            <v>30</v>
          </cell>
          <cell r="W67" t="str">
            <v xml:space="preserve">基板の原価計算方法の共通化（長野、明石、鹿沼）・工場間のコスト比較を可能とし、基板全体の最適配分のサポートを行う。・仕切価格決定ルール見直し                                                                                                                                                                                         </v>
          </cell>
          <cell r="X67" t="str">
            <v>5</v>
          </cell>
          <cell r="Y67" t="str">
            <v xml:space="preserve">川崎、明石での作業を通して、長野だけでなく明石の実態を確認できたと考えます。次は長野で実施しているように、明石のpt板工場の問題点を浮き彫りにし、施策の提案まで導けるよう持って行くことが目標です。難しいと思いますが頑張って下さい。                                                                                                                                            </v>
          </cell>
          <cell r="Z67" t="str">
            <v>4</v>
          </cell>
          <cell r="AA67">
            <v>30</v>
          </cell>
          <cell r="AB67" t="str">
            <v xml:space="preserve">ＰＴ板原価計算業務の抜本的見直しと改善の推進・業務の簡素化、共通化の検討と実施・重複作業の排除、他部門への過剰サービスの廃止・必要最少限で最大の効果を産む作業の選択と実施                                                                                                                                                                          </v>
          </cell>
          <cell r="AC67" t="str">
            <v>5</v>
          </cell>
          <cell r="AD67" t="str">
            <v xml:space="preserve">略申告通りと考えます。上期中にpt板班の人員を実質1名減らしたことは評価します。加えるならば、部下の創意工夫を積極的に取り入れた業務改善がもっとあっても良かったと思います。                                                                                                                                                                         </v>
          </cell>
          <cell r="AE67" t="str">
            <v>4</v>
          </cell>
          <cell r="AF67">
            <v>20</v>
          </cell>
          <cell r="AG67" t="str">
            <v xml:space="preserve">総合原価計算のシステム構築（ユニット・基板・コンポ・ＨＤＤ共通）・月末締めへ対応したタイムリーな決算・手作業の軽減による残業の削減・損益およびコスト分析の強化                                                                                                                                                                                </v>
          </cell>
          <cell r="AH67" t="str">
            <v>4</v>
          </cell>
          <cell r="AI67" t="str">
            <v xml:space="preserve">部下(嘉村君)を良く指導して業務を遂行してくれたと思います。移行、実施は下期からですが、10月度にキチンとフォローして、決算日程短縮と残業改善の結果を出して下さい。                                                                                                                                                                             </v>
          </cell>
          <cell r="AJ67" t="str">
            <v>4</v>
          </cell>
          <cell r="AK67">
            <v>10</v>
          </cell>
          <cell r="AL67" t="str">
            <v xml:space="preserve">月末締め対応の推進・ＰＴ板関連ＷＧによる月末対応の推進（単価設定、生産管理、作業票等）・経理業務の月末対応の推進（有償社給、引当出荷等）                                                                                                                                                                                           </v>
          </cell>
          <cell r="AM67" t="str">
            <v>4</v>
          </cell>
          <cell r="AN67" t="str">
            <v xml:space="preserve">申告通り。前半やや低調だった事業部を良く引っ張ってくれたと思う。                                                                                                                                                                                                                               </v>
          </cell>
          <cell r="AO67" t="str">
            <v>4</v>
          </cell>
          <cell r="AP67">
            <v>10</v>
          </cell>
          <cell r="AQ67" t="str">
            <v xml:space="preserve">ＰＴ事業部へのサポート強化・予算および予測の精度向上・棚卸資産管理の強化                                                                                                                                                                                                                           </v>
          </cell>
          <cell r="AR67" t="str">
            <v>3</v>
          </cell>
          <cell r="AS67" t="str">
            <v xml:space="preserve">製造部門との情報交換は文句なしだが、企画、工務(川崎)部隊との連絡、情報交換の面でやや物足りなさが残る。pt事業部は長野で得た情報のウラを必ず川崎でとるくらいのつもりで対応すること。特に新規ビジネス関連は注意。下期の課題です。                                                                                                                                              </v>
          </cell>
          <cell r="AT67" t="str">
            <v>3</v>
          </cell>
          <cell r="BT67" t="str">
            <v xml:space="preserve">「多少」でなく「良く」理解できるよう、継続して取り組んで下さい。                                                                                                                                                                                                                               </v>
          </cell>
          <cell r="BU67" t="str">
            <v>3</v>
          </cell>
          <cell r="BV67" t="str">
            <v xml:space="preserve">                                                                                                                                                                                                                                                               </v>
          </cell>
          <cell r="BX67" t="str">
            <v xml:space="preserve">                                                                                                                                                                                                                                                               </v>
          </cell>
          <cell r="BZ67" t="str">
            <v xml:space="preserve">                                                                                                                                                                                                                                                               </v>
          </cell>
          <cell r="CB67" t="str">
            <v>財務会計および管理会計能力の強化を図る。</v>
          </cell>
          <cell r="CC67" t="str">
            <v>3</v>
          </cell>
          <cell r="CH67" t="str">
            <v>4</v>
          </cell>
          <cell r="CI67" t="str">
            <v>4</v>
          </cell>
          <cell r="CJ67" t="str">
            <v>4</v>
          </cell>
          <cell r="CK67" t="str">
            <v xml:space="preserve">末締決算対応や、決算/予算/評価替等の定例業務において、かなり指導力が前面に出るようになってきたと思います。下期は結果を出すことを意識して下さい。新総合原価計算システムの構築、長野/明石の横断的な損益管理、pt板事業部の機種別損益、ﾋﾞｼﾞﾈｽﾕﾆｯﾄ別の投資効果算定等の課題で一つずつ成果を出すこと、班(課)を鼓舞するﾘｰﾀﾞｰｼｯﾌﾟが発揮できれば、自ずと道は開けると確信しています。                                                             </v>
          </cell>
          <cell r="CL67" t="str">
            <v>Ａ　</v>
          </cell>
          <cell r="CN67" t="str">
            <v>Ａ　</v>
          </cell>
          <cell r="CO67" t="str">
            <v>Ａ　</v>
          </cell>
          <cell r="CP67" t="str">
            <v>A</v>
          </cell>
          <cell r="CQ67">
            <v>2</v>
          </cell>
          <cell r="CR67">
            <v>12</v>
          </cell>
          <cell r="CS67">
            <v>10</v>
          </cell>
        </row>
        <row r="68">
          <cell r="A68">
            <v>871067</v>
          </cell>
          <cell r="B68" t="str">
            <v>辰巳　徳朗　　　　　</v>
          </cell>
          <cell r="C68">
            <v>600</v>
          </cell>
          <cell r="D68">
            <v>650</v>
          </cell>
          <cell r="E68" t="str">
            <v>情報事推本部　　　　</v>
          </cell>
          <cell r="F68">
            <v>274</v>
          </cell>
          <cell r="G68">
            <v>6500602560</v>
          </cell>
          <cell r="H68" t="str">
            <v>長野・総務）経　理　</v>
          </cell>
          <cell r="I68">
            <v>31</v>
          </cell>
          <cell r="J68" t="str">
            <v>主事補　　　　　</v>
          </cell>
          <cell r="K68" t="str">
            <v>有</v>
          </cell>
          <cell r="L68">
            <v>1998</v>
          </cell>
          <cell r="M68">
            <v>1</v>
          </cell>
          <cell r="N68">
            <v>1</v>
          </cell>
          <cell r="O68">
            <v>3</v>
          </cell>
          <cell r="P68">
            <v>830208</v>
          </cell>
          <cell r="Q68" t="str">
            <v>渡邊　基　　　　　　</v>
          </cell>
          <cell r="R68" t="str">
            <v>課長　　　　　　　　</v>
          </cell>
          <cell r="S68">
            <v>730495</v>
          </cell>
          <cell r="T68" t="str">
            <v>八田　健一　　　　　</v>
          </cell>
          <cell r="U68" t="str">
            <v>統括部長　　　　　　</v>
          </cell>
          <cell r="V68">
            <v>30</v>
          </cell>
          <cell r="W68" t="str">
            <v xml:space="preserve">コンポネント事業部損益管理サポート・予算／予測の精度向上・ＭＲヘッド合理化推進体制の構築・ヘッドを主とした棚卸し管理・仕切制度の見直し                                                                                                                                                                                            </v>
          </cell>
          <cell r="X68" t="str">
            <v>5</v>
          </cell>
          <cell r="Y68" t="str">
            <v xml:space="preserve">決算/予算/予測時のコンポ事業部サポートを評価します。現状の事業部との信頼関係を続けるとともに、部下(久保君)にも引き継いで下さい。拠点別コスト一覧は予算、月次決算での報告を定例化すること。下期の課題です。                                                                                                                                                        </v>
          </cell>
          <cell r="Z68" t="str">
            <v>4</v>
          </cell>
          <cell r="AA68">
            <v>25</v>
          </cell>
          <cell r="AB68" t="str">
            <v xml:space="preserve">コンポＭＲ部品の総合原価計算システムの構築・月末締めへ対応するシステムの構築・システム化によるマニュアル作業の軽減・残業削減・損益・コスト管理強化                                                                                                                                                                                      </v>
          </cell>
          <cell r="AC68" t="str">
            <v>5</v>
          </cell>
          <cell r="AD68" t="str">
            <v xml:space="preserve">露木君と連携をとり、目標を達成してくれたと考えます。10月度の運用開始時には細心の注意をもって臨むこと。下期での決算業務短縮と残業削減効果に期待します。                                                                                                                                                                                   </v>
          </cell>
          <cell r="AE68" t="str">
            <v>4</v>
          </cell>
          <cell r="AF68">
            <v>25</v>
          </cell>
          <cell r="AG68" t="str">
            <v xml:space="preserve">生産管理ＷＧによる決算月末締め対応を行う。・部品単価・製品単価の単価設定支援システムの構築支援・倉庫取引のマニュアル修正データの撲滅・月末集中検収の平準化・ドロップシップ品の検収方法の改善                                                                                                                                                        </v>
          </cell>
          <cell r="AH68" t="str">
            <v>4</v>
          </cell>
          <cell r="AI68" t="str">
            <v xml:space="preserve">略申告通りと考える。加えるならば、従来の業務慣行を破るようなルール作りの提案がもっと欲しかった。下期も継続して取り組んで下さい。                                                                                                                                                                                               </v>
          </cell>
          <cell r="AJ68" t="str">
            <v>4</v>
          </cell>
          <cell r="AK68">
            <v>10</v>
          </cell>
          <cell r="AL68" t="str">
            <v xml:space="preserve">媒体工程管理システムＭＩＬＡＣＬの導入支援。・展開に伴う工程管理システムの構築・システム化によるマニュアル作業の軽減・残業削減                                                                                                                                                                                                </v>
          </cell>
          <cell r="AM68" t="str">
            <v>3</v>
          </cell>
          <cell r="AN68" t="str">
            <v xml:space="preserve">申告通り。媒体部門の山形/fcpp展開に伴い、山形fj/fcppとの原価計算手法の情報交換、連携が下期必要となります。留意して下さい。                                                                                                                                                                                            </v>
          </cell>
          <cell r="AO68" t="str">
            <v>4</v>
          </cell>
          <cell r="AP68">
            <v>10</v>
          </cell>
          <cell r="AQ68" t="str">
            <v xml:space="preserve">残業削減の為の定例業務の見直し。・社給業務の見直し・原価計算業務等の改善                                                                                                                                                                                                                           </v>
          </cell>
          <cell r="AR68" t="str">
            <v>3</v>
          </cell>
          <cell r="AS68" t="str">
            <v xml:space="preserve">社給業務にはこれ以外にもまだ業務改善余地があります。末締対応と併せて継続して見直しをかけるようにして下さい。                                                                                                                                                                                                         </v>
          </cell>
          <cell r="AT68" t="str">
            <v>3</v>
          </cell>
          <cell r="BT68" t="str">
            <v xml:space="preserve">幹部社員不在時の代行業務ぶりを評価します。                                                                                                                                                                                                                                          </v>
          </cell>
          <cell r="BU68" t="str">
            <v>4</v>
          </cell>
          <cell r="BV68" t="str">
            <v xml:space="preserve">今後、今まで以上に密接なサポートが望まれます。                                                                                                                                                                                                                                        </v>
          </cell>
          <cell r="BW68" t="str">
            <v>4</v>
          </cell>
          <cell r="BX68" t="str">
            <v xml:space="preserve">                                                                                                                                                                                                                                                               </v>
          </cell>
          <cell r="BZ68" t="str">
            <v xml:space="preserve">                                                                                                                                                                                                                                                               </v>
          </cell>
          <cell r="CB68" t="str">
            <v>管理会計にある各種分析手法を習得し原価計算分析コスト分析へ役立てる。</v>
          </cell>
          <cell r="CC68" t="str">
            <v>3</v>
          </cell>
          <cell r="CD68" t="str">
            <v>製造拠点の海外展開に伴い自己の英語のコミュニケーション能力を今以上にスキルアップさせる。ＴＯＥＩＣ目標６００点以上</v>
          </cell>
          <cell r="CE68" t="str">
            <v>3</v>
          </cell>
          <cell r="CH68" t="str">
            <v>4</v>
          </cell>
          <cell r="CI68" t="str">
            <v>5</v>
          </cell>
          <cell r="CJ68" t="str">
            <v>3</v>
          </cell>
          <cell r="CK68" t="str">
            <v xml:space="preserve">情報の総合原価計算の登竜門となりつつある、コンポ部門を損益管理、コスト管理、人材育成等いろいろな面でサポートしてくれたと思います。下期は連結決算情報の提供による、コンポ事への損益面、ｷｬｯｼｭﾌﾛｰ面での改善施策の提案を実現すること。引き続きﾌﾟﾚｾﾞﾝ能力(特に資料作成)の向上を意識した仕事を心掛けて下さい。                                                                                                   </v>
          </cell>
          <cell r="CL68" t="str">
            <v>Ａ　</v>
          </cell>
          <cell r="CN68" t="str">
            <v>Ａ　</v>
          </cell>
          <cell r="CO68" t="str">
            <v>Ａ　</v>
          </cell>
          <cell r="CP68" t="str">
            <v>B</v>
          </cell>
          <cell r="CQ68">
            <v>2</v>
          </cell>
          <cell r="CR68">
            <v>12</v>
          </cell>
          <cell r="CS68">
            <v>10</v>
          </cell>
        </row>
        <row r="69">
          <cell r="A69">
            <v>792257</v>
          </cell>
          <cell r="B69" t="str">
            <v>岩切　茂樹　　　　　</v>
          </cell>
          <cell r="C69">
            <v>600</v>
          </cell>
          <cell r="D69">
            <v>650</v>
          </cell>
          <cell r="E69" t="str">
            <v>情報事推本部　　　　</v>
          </cell>
          <cell r="F69">
            <v>4073</v>
          </cell>
          <cell r="G69">
            <v>6500662000</v>
          </cell>
          <cell r="H69" t="str">
            <v>沼津）経　理　部　　</v>
          </cell>
          <cell r="I69">
            <v>31</v>
          </cell>
          <cell r="J69" t="str">
            <v>主事補　　　　　</v>
          </cell>
          <cell r="K69" t="str">
            <v>有</v>
          </cell>
          <cell r="L69">
            <v>1998</v>
          </cell>
          <cell r="M69">
            <v>1</v>
          </cell>
          <cell r="N69">
            <v>1</v>
          </cell>
          <cell r="O69">
            <v>3</v>
          </cell>
          <cell r="P69">
            <v>681023</v>
          </cell>
          <cell r="Q69" t="str">
            <v>丹羽　康　　　　　　</v>
          </cell>
          <cell r="R69" t="str">
            <v>部長　　　　　　　　</v>
          </cell>
          <cell r="S69">
            <v>641298</v>
          </cell>
          <cell r="T69" t="str">
            <v>森　紘一　　　　　　</v>
          </cell>
          <cell r="U69" t="str">
            <v>工場長　　　　　　　</v>
          </cell>
          <cell r="V69">
            <v>30</v>
          </cell>
          <cell r="W69" t="str">
            <v xml:space="preserve">決算月末締めへの対応・業務の見直しと改善・システム改造による対応                                                                                                                                                                                                                               </v>
          </cell>
          <cell r="X69" t="str">
            <v>4</v>
          </cell>
          <cell r="Y69" t="str">
            <v xml:space="preserve">いよいよ、準備段階も終わり、次月より実施となりましたが、最後のﾁｪｯｸを今一度行い、万全を期して下さい。                                                                                                                                                                                                           </v>
          </cell>
          <cell r="Z69" t="str">
            <v>4</v>
          </cell>
          <cell r="AA69">
            <v>10</v>
          </cell>
          <cell r="AB69" t="str">
            <v xml:space="preserve">データ公開によるサービス向上・コストダウンへの寄与（予定原価の推移表／コスト内訳等公開）                                                                                                                                                                                                                   </v>
          </cell>
          <cell r="AC69" t="str">
            <v>3</v>
          </cell>
          <cell r="AD69" t="str">
            <v xml:space="preserve">コストダウン資料の提供については、更なる内容の充実を目指し、ユ-ザ-ニ-ズを吸い上げ吸収して下さい。原価検討会の現状は、一寸マンネリ気味と感じています。下期へ向けて活性化を図るべく検討しましょう。                                                                                                                                                             </v>
          </cell>
          <cell r="AE69" t="str">
            <v>3</v>
          </cell>
          <cell r="AF69">
            <v>30</v>
          </cell>
          <cell r="AG69" t="str">
            <v xml:space="preserve">棚卸資産管理の強化・不健全資産発生防止の監視・クリアアップの運用方法作成及び管理                                                                                                                                                                                                                       </v>
          </cell>
          <cell r="AH69" t="str">
            <v>4</v>
          </cell>
          <cell r="AI69" t="str">
            <v xml:space="preserve">不健全資産の防止については、概ね改善された事は評価しますが、今後は、木目細かい対応を図る事で、更なる改善を目指して下さい。クリアアップ資産の管理強化については、まだ全体的な改善迄は実行されていないと思います。引き続き下期へ向け運用部門と連携し、改善を図る事。                                                                                                                              </v>
          </cell>
          <cell r="AJ69" t="str">
            <v>3</v>
          </cell>
          <cell r="AK69">
            <v>15</v>
          </cell>
          <cell r="AL69" t="str">
            <v xml:space="preserve">予算業務の手番短縮・予算／予測システムの構築にあたり仕様の検討                                                                                                                                                                                                                                </v>
          </cell>
          <cell r="AM69" t="str">
            <v>4</v>
          </cell>
          <cell r="AN69" t="str">
            <v xml:space="preserve">上期の評価という観点からは、今一歩という感がします。下期へ向け実行を期待します。                                                                                                                                                                                                                       </v>
          </cell>
          <cell r="AO69" t="str">
            <v>3</v>
          </cell>
          <cell r="AP69">
            <v>15</v>
          </cell>
          <cell r="AQ69" t="str">
            <v xml:space="preserve">班員のスキルアップ・他部門との勉強会開催・各種業務のマニアル作成                                                                                                                                                                                                                               </v>
          </cell>
          <cell r="AR69" t="str">
            <v>3</v>
          </cell>
          <cell r="AS69" t="str">
            <v xml:space="preserve">関係部門の業務を習得し、自業務の効率化を図った事は、評価出来ます。マニュアル作成については、下期中に完成させる事を目指して下さい。                                                                                                                                                                                              </v>
          </cell>
          <cell r="AT69" t="str">
            <v>3</v>
          </cell>
          <cell r="BT69" t="str">
            <v xml:space="preserve">システムの一元化により、決算納期の短縮が図れた事は、評価致しますが、部品原価計算の効率化が、まだ目に見える形で現れていないと思います。下期に期待します。                                                                                                                                                                                  </v>
          </cell>
          <cell r="BU69" t="str">
            <v>3</v>
          </cell>
          <cell r="BV69" t="str">
            <v xml:space="preserve">                                                                                                                                                                                                                                                               </v>
          </cell>
          <cell r="BX69" t="str">
            <v xml:space="preserve">                                                                                                                                                                                                                                                               </v>
          </cell>
          <cell r="BZ69" t="str">
            <v xml:space="preserve">                                                                                                                                                                                                                                                               </v>
          </cell>
          <cell r="CH69" t="str">
            <v>4</v>
          </cell>
          <cell r="CI69" t="str">
            <v>3</v>
          </cell>
          <cell r="CJ69" t="str">
            <v>3</v>
          </cell>
          <cell r="CK69" t="str">
            <v xml:space="preserve">原価計算班のリ-ダ-として改善の先頭に立ち部下を指導しながら、着実に成果をあげている。下期よりの期末締め対応、新人の早期戦力UP等、下期へ向け更に積極的に取り組むことを期待する。                                                                                                                                                                      </v>
          </cell>
          <cell r="CL69" t="str">
            <v>Ａ　</v>
          </cell>
          <cell r="CM69" t="str">
            <v>下期に向けてさらなる取り組みを期待する。</v>
          </cell>
          <cell r="CN69" t="str">
            <v>Ａ　</v>
          </cell>
          <cell r="CO69" t="str">
            <v>Ａ　</v>
          </cell>
          <cell r="CP69" t="str">
            <v>B</v>
          </cell>
          <cell r="CQ69">
            <v>2</v>
          </cell>
          <cell r="CR69">
            <v>12</v>
          </cell>
          <cell r="CS69">
            <v>10</v>
          </cell>
        </row>
        <row r="70">
          <cell r="A70">
            <v>167286</v>
          </cell>
          <cell r="B70" t="str">
            <v>白井　忠正　　　　　</v>
          </cell>
          <cell r="C70">
            <v>600</v>
          </cell>
          <cell r="D70">
            <v>650</v>
          </cell>
          <cell r="E70" t="str">
            <v>情報事推本部　　　　</v>
          </cell>
          <cell r="F70">
            <v>156</v>
          </cell>
          <cell r="G70">
            <v>6500843360</v>
          </cell>
          <cell r="H70" t="str">
            <v>明石・総務）経　理　</v>
          </cell>
          <cell r="I70">
            <v>31</v>
          </cell>
          <cell r="J70" t="str">
            <v>主事補　　　　　</v>
          </cell>
          <cell r="K70" t="str">
            <v>有</v>
          </cell>
          <cell r="L70">
            <v>1998</v>
          </cell>
          <cell r="M70">
            <v>1</v>
          </cell>
          <cell r="N70">
            <v>1</v>
          </cell>
          <cell r="O70">
            <v>3</v>
          </cell>
          <cell r="P70">
            <v>167045</v>
          </cell>
          <cell r="Q70" t="str">
            <v>松田　丈一　　　　　</v>
          </cell>
          <cell r="R70" t="str">
            <v>課長　　　　　　　　</v>
          </cell>
          <cell r="S70">
            <v>690057</v>
          </cell>
          <cell r="T70" t="str">
            <v>和田浜　敏成　　　　</v>
          </cell>
          <cell r="U70" t="str">
            <v>部長　　　　　　　　</v>
          </cell>
          <cell r="V70">
            <v>40</v>
          </cell>
          <cell r="W70" t="str">
            <v xml:space="preserve">月末締め対応への推進実行                                                                                                                                                                                                                                                   </v>
          </cell>
          <cell r="X70" t="str">
            <v>3</v>
          </cell>
          <cell r="Y70" t="str">
            <v xml:space="preserve">決算資料が確実に翌日もらえるようになった。また関係会社との取引についても積極的に行動し　ＦＪと同様に連携がはかられるとともに、事業部担当者にたいして意識づけされ　エラーの発生撲滅につながった。                                                                                                                                                               </v>
          </cell>
          <cell r="Z70" t="str">
            <v>4</v>
          </cell>
          <cell r="AA70">
            <v>40</v>
          </cell>
          <cell r="AB70" t="str">
            <v xml:space="preserve">事業部に対し積極的な提案,提言の推進１．棚卸資産の低減圧縮推進２．事業部損益改善に向けての積極的活動推進                                                                                                                                                                                                           </v>
          </cell>
          <cell r="AC70" t="str">
            <v>4</v>
          </cell>
          <cell r="AD70" t="str">
            <v xml:space="preserve">経費・設備とも　必要時期に見合ったやり方を強力に推進させ、損益改善に対しても積極的に提案提言活動を行っていた。                                                                                                                                                                                                        </v>
          </cell>
          <cell r="AE70" t="str">
            <v>4</v>
          </cell>
          <cell r="AF70">
            <v>20</v>
          </cell>
          <cell r="AG70" t="str">
            <v xml:space="preserve">月次決算方法見直しによる実務の改善推進                                                                                                                                                                                                                                            </v>
          </cell>
          <cell r="AH70" t="str">
            <v>3</v>
          </cell>
          <cell r="AI70" t="str">
            <v xml:space="preserve">データをある程度ｵｰﾌﾟﾝ化したことでいつでもだれでもが質問疑問を投げかけることとなり原価意識がさらに増加した。                                                                                                                                                                                                       </v>
          </cell>
          <cell r="AJ70" t="str">
            <v>3</v>
          </cell>
          <cell r="BT70" t="str">
            <v xml:space="preserve">業務以外についても積極的にリーダーシップを発揮してくれた。                                                                                                                                                                                                                                  </v>
          </cell>
          <cell r="BU70" t="str">
            <v>3</v>
          </cell>
          <cell r="BV70" t="str">
            <v xml:space="preserve">将来の予測に関しても積極的に情報収集するとともに参画している。                                                                                                                                                                                                                                </v>
          </cell>
          <cell r="BW70" t="str">
            <v>3</v>
          </cell>
          <cell r="BX70" t="str">
            <v xml:space="preserve">                                                                                                                                                                                                                                                               </v>
          </cell>
          <cell r="BZ70" t="str">
            <v xml:space="preserve">                                                                                                                                                                                                                                                               </v>
          </cell>
          <cell r="CB70" t="str">
            <v>ワード文書作成方法マスター</v>
          </cell>
          <cell r="CC70" t="str">
            <v>3</v>
          </cell>
          <cell r="CH70" t="str">
            <v>3</v>
          </cell>
          <cell r="CI70" t="str">
            <v>3</v>
          </cell>
          <cell r="CJ70" t="str">
            <v>3</v>
          </cell>
          <cell r="CK70" t="str">
            <v xml:space="preserve">損益改善に対して積極的に事業部に提案提言活動をつづけている。若干ではあるが予算比効果をあげている。                                                                                                                                                                                                              </v>
          </cell>
          <cell r="CL70" t="str">
            <v>Ａ　</v>
          </cell>
          <cell r="CN70" t="str">
            <v>Ａ　</v>
          </cell>
          <cell r="CO70" t="str">
            <v>Ａ　</v>
          </cell>
          <cell r="CP70" t="str">
            <v>B</v>
          </cell>
          <cell r="CQ70">
            <v>2</v>
          </cell>
          <cell r="CR70">
            <v>12</v>
          </cell>
          <cell r="CS70">
            <v>10</v>
          </cell>
        </row>
        <row r="71">
          <cell r="A71">
            <v>722142</v>
          </cell>
          <cell r="B71" t="str">
            <v>甲斐　節子　　　　　</v>
          </cell>
          <cell r="C71">
            <v>600</v>
          </cell>
          <cell r="D71">
            <v>650</v>
          </cell>
          <cell r="E71" t="str">
            <v>情報事推本部　　　　</v>
          </cell>
          <cell r="F71">
            <v>1565</v>
          </cell>
          <cell r="G71">
            <v>6500180000</v>
          </cell>
          <cell r="H71" t="str">
            <v>情報）経理部　　　　</v>
          </cell>
          <cell r="I71">
            <v>31</v>
          </cell>
          <cell r="J71" t="str">
            <v>主事補　　　　　</v>
          </cell>
          <cell r="K71" t="str">
            <v>有</v>
          </cell>
          <cell r="L71">
            <v>1998</v>
          </cell>
          <cell r="M71">
            <v>1</v>
          </cell>
          <cell r="N71">
            <v>1</v>
          </cell>
          <cell r="O71">
            <v>3</v>
          </cell>
          <cell r="P71">
            <v>820209</v>
          </cell>
          <cell r="Q71" t="str">
            <v>長谷川　敏　　　　　</v>
          </cell>
          <cell r="R71" t="str">
            <v>担当課長　　　　　　</v>
          </cell>
          <cell r="S71">
            <v>730495</v>
          </cell>
          <cell r="T71" t="str">
            <v>八田　健一　　　　　</v>
          </cell>
          <cell r="U71" t="str">
            <v>統括部長　　　　　　</v>
          </cell>
          <cell r="V71">
            <v>35</v>
          </cell>
          <cell r="W71" t="str">
            <v xml:space="preserve">固定資産管理システムの電子伝票化構築、運用・移管、廃却等の電子伝票化→廃却申請工数減800H/年経理業務工数減240H/年・月末締め対応→決算期間短縮により固定資産増減情報を即時固定資産マスタへ反映                                                                                                                                                        </v>
          </cell>
          <cell r="X71" t="str">
            <v>4</v>
          </cell>
          <cell r="Y71" t="str">
            <v xml:space="preserve">テスト運用まで、進められたのは、目標どおりてすので、下期中には本格運用できるよう進めて下さい。                                                                                                                                                                                                                </v>
          </cell>
          <cell r="Z71" t="str">
            <v>4</v>
          </cell>
          <cell r="AA71">
            <v>25</v>
          </cell>
          <cell r="AB71" t="str">
            <v xml:space="preserve">新建設仮勘定ｼｽﾃﾑ構築・電子稟議決裁ｼｽﾃﾑ対応,月末締め対応、ﾍﾟ-ﾊﾟ-ﾚｽ化推進・新規取得作成工数減50H/月・決算資料作成工数減30H/月                                                                                                                                                                                     </v>
          </cell>
          <cell r="AC71" t="str">
            <v>4</v>
          </cell>
          <cell r="AD71" t="str">
            <v xml:space="preserve">一部の機能運用に伴い、固定資産業務の効率化・合理化が図られているのは、評価します。下期での本格運用を進めて下さい。                                                                                                                                                                                                      </v>
          </cell>
          <cell r="AE71" t="str">
            <v>4</v>
          </cell>
          <cell r="AF71">
            <v>15</v>
          </cell>
          <cell r="AG71" t="str">
            <v xml:space="preserve">ソフト購入計画管理システム構築・予算統制システム構築、予算中期業務工数削減・購入ソフト増加に伴う管理強化・ペ-パ-レス化推進                                                                                                                                                                                                 </v>
          </cell>
          <cell r="AH71" t="str">
            <v>4</v>
          </cell>
          <cell r="AI71" t="str">
            <v xml:space="preserve">システムトラブル等により、下期予算より運用できなかったのは残念であるが、事業計画からの運用を是非進めて下さい。                                                                                                                                                                                                        </v>
          </cell>
          <cell r="AJ71" t="str">
            <v>3</v>
          </cell>
          <cell r="AK71">
            <v>10</v>
          </cell>
          <cell r="AL71" t="str">
            <v xml:space="preserve">固定資産棚卸管理システム機能改善追加・固定資産棚卸関連資料のペ-パ-レス化・固定資産管理詳細情報入力機能追加→火災保険資料、貸出情報他                                                                                                                                                                                            </v>
          </cell>
          <cell r="AM71" t="str">
            <v>3</v>
          </cell>
          <cell r="AN71" t="str">
            <v xml:space="preserve">下期の棚卸時には間に合わせるよう、鋭意進めて下さい。                                                                                                                                                                                                                                     </v>
          </cell>
          <cell r="AO71" t="str">
            <v>3</v>
          </cell>
          <cell r="AP71">
            <v>5</v>
          </cell>
          <cell r="AQ71" t="str">
            <v xml:space="preserve">現固定資産システムの月末締め、2000年対応、ペ-パ-レス化推進、税制改正対応・変更移動帳票改訂削減他(97年30,000枚/期→98年6,000枚/期川崎地区)                                                                                                                                                                              </v>
          </cell>
          <cell r="AR71" t="str">
            <v>3</v>
          </cell>
          <cell r="AS71" t="str">
            <v xml:space="preserve">実施願います。                                                                                                                                                                                                                                                        </v>
          </cell>
          <cell r="AT71" t="str">
            <v>3</v>
          </cell>
          <cell r="AU71">
            <v>10</v>
          </cell>
          <cell r="AV71" t="str">
            <v xml:space="preserve">情報)経理部ホ-ムペ-ジの作成によるユ-ザ-(各部担当者)サ-ビス・設備担当者へのデ-タ-提供、各種情報提供・ホストよりクラサバ化                                                                                                                                                                                              </v>
          </cell>
          <cell r="AW71" t="str">
            <v>3</v>
          </cell>
          <cell r="AX71" t="str">
            <v xml:space="preserve">WEBを使って各種情報公開を行えるよう、ノウハウの蓄積も含めて早期に実施して下さい。                                                                                                                                                                                                                     </v>
          </cell>
          <cell r="AY71" t="str">
            <v>3</v>
          </cell>
          <cell r="BT71" t="str">
            <v xml:space="preserve">担当異動に関わらず、応援により予算編成がスムーズに行えました。固定資産業務に限らず、部門費等他業務を行う事は、いろいろと参考になりますので，他の業務の勉強もして下さい。                                                                                                                                                                  </v>
          </cell>
          <cell r="BU71" t="str">
            <v>3</v>
          </cell>
          <cell r="BV71" t="str">
            <v xml:space="preserve">                                                                                                                                                                                                                                                               </v>
          </cell>
          <cell r="BX71" t="str">
            <v xml:space="preserve">                                                                                                                                                                                                                                                               </v>
          </cell>
          <cell r="BZ71" t="str">
            <v xml:space="preserve">                                                                                                                                                                                                                                                               </v>
          </cell>
          <cell r="CB71" t="str">
            <v>・各種ツ-ルソフトの活用による業務処理の効率化</v>
          </cell>
          <cell r="CC71" t="str">
            <v>3</v>
          </cell>
          <cell r="CD71" t="str">
            <v>・発想の転換を行い、自己創造性を高め、業務合理化を促す</v>
          </cell>
          <cell r="CE71" t="str">
            <v>3</v>
          </cell>
          <cell r="CH71" t="str">
            <v>4</v>
          </cell>
          <cell r="CI71" t="str">
            <v>3</v>
          </cell>
          <cell r="CJ71" t="str">
            <v>3</v>
          </cell>
          <cell r="CK71" t="str">
            <v xml:space="preserve">固定資産業務の効率化／合理化はシステム構築もあり、図られているのは評価します。新システムが下期に本格運用する事により更なる効率化を押し進めて下さい。                                                                                                                                                                                     </v>
          </cell>
          <cell r="CL71" t="str">
            <v>Ｂ　</v>
          </cell>
          <cell r="CN71" t="str">
            <v>Ｂ　</v>
          </cell>
          <cell r="CO71" t="str">
            <v>Ｂ　</v>
          </cell>
          <cell r="CP71" t="str">
            <v>B</v>
          </cell>
          <cell r="CQ71">
            <v>2</v>
          </cell>
          <cell r="CR71">
            <v>12</v>
          </cell>
          <cell r="CS71">
            <v>10</v>
          </cell>
        </row>
        <row r="72">
          <cell r="A72">
            <v>860169</v>
          </cell>
          <cell r="B72" t="str">
            <v>西田　和司　　　　　</v>
          </cell>
          <cell r="C72">
            <v>600</v>
          </cell>
          <cell r="D72">
            <v>650</v>
          </cell>
          <cell r="E72" t="str">
            <v>情報事推本部　　　　</v>
          </cell>
          <cell r="F72">
            <v>1565</v>
          </cell>
          <cell r="G72">
            <v>6500180000</v>
          </cell>
          <cell r="H72" t="str">
            <v>情報）経理部　　　　</v>
          </cell>
          <cell r="I72">
            <v>31</v>
          </cell>
          <cell r="J72" t="str">
            <v>主事補　　　　　</v>
          </cell>
          <cell r="K72" t="str">
            <v>有</v>
          </cell>
          <cell r="L72">
            <v>1998</v>
          </cell>
          <cell r="M72">
            <v>1</v>
          </cell>
          <cell r="N72">
            <v>1</v>
          </cell>
          <cell r="O72">
            <v>3</v>
          </cell>
          <cell r="P72">
            <v>810123</v>
          </cell>
          <cell r="Q72" t="str">
            <v>関　俊明　　　　　　</v>
          </cell>
          <cell r="R72" t="str">
            <v>担当課長　　　　　　</v>
          </cell>
          <cell r="S72">
            <v>730495</v>
          </cell>
          <cell r="T72" t="str">
            <v>八田　健一　　　　　</v>
          </cell>
          <cell r="U72" t="str">
            <v>統括部長　　　　　　</v>
          </cell>
          <cell r="V72">
            <v>35</v>
          </cell>
          <cell r="W72" t="str">
            <v xml:space="preserve">損益向上にむけた各種施策の実施・事業部損益向上の指標となる各種管理資料の作成・決算説明書の充実を図り，事業部損益改善に役立てる                                                                                                                                                                                                </v>
          </cell>
          <cell r="X72" t="str">
            <v>4</v>
          </cell>
          <cell r="Y72" t="str">
            <v xml:space="preserve">積極的な業務引継の実施、タイムリ－なアウトプットという面ではいま一歩。残り時間も少ないので、ＣＴ本部のチ－フとして率先して業務引継等に努めて下さい。                                                                                                                                                                                     </v>
          </cell>
          <cell r="Z72" t="str">
            <v>3</v>
          </cell>
          <cell r="AA72">
            <v>30</v>
          </cell>
          <cell r="AB72" t="str">
            <v xml:space="preserve">棚卸資産管理の充実・月次決算の中で適正な資産残高維持すべく分析を行っていく・上期末には残高調査を行い，不健全化の防止に努める                                                                                                                                                                                                 </v>
          </cell>
          <cell r="AC72" t="str">
            <v>4</v>
          </cell>
          <cell r="AD72" t="str">
            <v xml:space="preserve">現状残高の健全化も当然必要だか、ソフト・ハ－ドとも原因の究明と対策により発生そのものを無くす事が重要。                                                                                                                                                                                                            </v>
          </cell>
          <cell r="AE72" t="str">
            <v>3</v>
          </cell>
          <cell r="AF72">
            <v>35</v>
          </cell>
          <cell r="AG72" t="str">
            <v xml:space="preserve">予算編成を通じた損益構造の分析・予算編成を通じ事業部損益構造を分析し，利益向上に役立てる・事業部へ詳細ﾃﾞｰﾀを提供し予算改善に役立てる                                                                                                                                                                                           </v>
          </cell>
          <cell r="AH72" t="str">
            <v>3</v>
          </cell>
          <cell r="AI72" t="str">
            <v xml:space="preserve">（１）と同じく、積極的な業務引継の実施、タイムリ－なアウトプットという面ではいま一歩。                                                                                                                                                                                                                    </v>
          </cell>
          <cell r="AJ72" t="str">
            <v>3</v>
          </cell>
          <cell r="BT72" t="str">
            <v xml:space="preserve">                                                                                                                                                                                                                                                               </v>
          </cell>
          <cell r="BV72" t="str">
            <v xml:space="preserve">                                                                                                                                                                                                                                                               </v>
          </cell>
          <cell r="BX72" t="str">
            <v xml:space="preserve">                                                                                                                                                                                                                                                               </v>
          </cell>
          <cell r="BZ72" t="str">
            <v xml:space="preserve">                                                                                                                                                                                                                                                               </v>
          </cell>
          <cell r="CB72" t="str">
            <v>今期より行っている語学訓練を通じて英語力を強化する。</v>
          </cell>
          <cell r="CC72" t="str">
            <v>4</v>
          </cell>
          <cell r="CH72" t="str">
            <v>3</v>
          </cell>
          <cell r="CI72" t="str">
            <v>3</v>
          </cell>
          <cell r="CJ72" t="str">
            <v>3</v>
          </cell>
          <cell r="CK72" t="str">
            <v xml:space="preserve">一刻も早い業務引継、スキル向上が望まれます。残された時間はあと僅かと考えて早急に実現すること。                                                                                                                                                                                                                </v>
          </cell>
          <cell r="CL72" t="str">
            <v>Ｂ　</v>
          </cell>
          <cell r="CN72" t="str">
            <v>Ｂ　</v>
          </cell>
          <cell r="CO72" t="str">
            <v>Ｂ　</v>
          </cell>
          <cell r="CP72" t="str">
            <v>A</v>
          </cell>
          <cell r="CQ72">
            <v>2</v>
          </cell>
          <cell r="CR72">
            <v>12</v>
          </cell>
          <cell r="CS72">
            <v>10</v>
          </cell>
        </row>
        <row r="73">
          <cell r="A73">
            <v>890103</v>
          </cell>
          <cell r="B73" t="str">
            <v>小島　光　　　　　　</v>
          </cell>
          <cell r="C73">
            <v>600</v>
          </cell>
          <cell r="D73">
            <v>650</v>
          </cell>
          <cell r="E73" t="str">
            <v>情報事推本部　　　　</v>
          </cell>
          <cell r="F73">
            <v>1565</v>
          </cell>
          <cell r="G73">
            <v>6500180000</v>
          </cell>
          <cell r="H73" t="str">
            <v>情報）経理部　　　　</v>
          </cell>
          <cell r="I73">
            <v>31</v>
          </cell>
          <cell r="J73" t="str">
            <v>主事補　　　　　</v>
          </cell>
          <cell r="K73" t="str">
            <v>有</v>
          </cell>
          <cell r="L73">
            <v>1998</v>
          </cell>
          <cell r="M73">
            <v>1</v>
          </cell>
          <cell r="N73">
            <v>1</v>
          </cell>
          <cell r="O73">
            <v>3</v>
          </cell>
          <cell r="P73">
            <v>800104</v>
          </cell>
          <cell r="Q73" t="str">
            <v>常冨　安彦　　　　　</v>
          </cell>
          <cell r="R73" t="str">
            <v>担当課長　　　　　　</v>
          </cell>
          <cell r="S73">
            <v>730495</v>
          </cell>
          <cell r="T73" t="str">
            <v>八田　健一　　　　　</v>
          </cell>
          <cell r="U73" t="str">
            <v>統括部長　　　　　　</v>
          </cell>
          <cell r="V73">
            <v>30</v>
          </cell>
          <cell r="W73" t="str">
            <v xml:space="preserve">市場状況の迅速な情報提供と採算状況の報告　収入とコストのﾊﾞﾗﾝｽ強化を目指した，価格とコスト及び販売動向の迅速な提供を行い　市場への対応と採算性の管理を経理的立場から補佐する。                                                                                                                                                                      </v>
          </cell>
          <cell r="X73" t="str">
            <v>4</v>
          </cell>
          <cell r="Y73" t="str">
            <v xml:space="preserve">　月次の決算検討会、及び損益改善業務に関する事業部支援状況は良好で、迅速な活動の結果、事業部の多額な改善目標への達成誘導ができた。　翌期は正念場。為替問題／海外取引価格等懸念材料がある中、更に有効な支援活動を実行ください。                                                                                                                                                </v>
          </cell>
          <cell r="Z73" t="str">
            <v>4</v>
          </cell>
          <cell r="AA73">
            <v>30</v>
          </cell>
          <cell r="AB73" t="str">
            <v xml:space="preserve">ビジネスユニット単位での採算性強化を目指した資料の提供と提案を行う．　海外ビジネスや大型機／中型機別等のビジネスユニットに対して，過去からの趨勢や　今後について検討し，情報の提供・提案を行う。                                                                                                                                                    </v>
          </cell>
          <cell r="AC73" t="str">
            <v>4</v>
          </cell>
          <cell r="AD73" t="str">
            <v xml:space="preserve">　中長期的なビジネス動向の把握、モデル別採算状況の要求、国内／海外ビジネスの問題点提起等、幅広い活動が実施できた。                                                                                                                                                                                                      </v>
          </cell>
          <cell r="AE73" t="str">
            <v>4</v>
          </cell>
          <cell r="AF73">
            <v>20</v>
          </cell>
          <cell r="AG73" t="str">
            <v xml:space="preserve">電算機システムのとりまとめ　電算機システムにおける市場動向の把握と損益管理を目的とした，予算･実績管理を　行う｡                                                                                                                                                                                                       </v>
          </cell>
          <cell r="AH73" t="str">
            <v>3</v>
          </cell>
          <cell r="AI73" t="str">
            <v xml:space="preserve">　当初目標通り。                                                                                                                                                                                                                                                       </v>
          </cell>
          <cell r="AJ73" t="str">
            <v>3</v>
          </cell>
          <cell r="AK73">
            <v>20</v>
          </cell>
          <cell r="AL73" t="str">
            <v xml:space="preserve">製品棚卸資産の管理強化　資産管理の強化の一環として，出荷済み品等の製品残高の内容・発生要因について　特に電算機を中心に分析し売上促進を図る。                                                                                                                                                                                         </v>
          </cell>
          <cell r="AM73" t="str">
            <v>4</v>
          </cell>
          <cell r="AN73" t="str">
            <v xml:space="preserve">　当期は出荷口の分析、問題点整理フェーズ。次期以降の本来の活動（売上／回収促進）に繋げることが可能となった功績は大きい。　今後は出荷口のみならず、資産全般／キャッシュ面をターゲットとして活動してください。                                                                                                                                                         </v>
          </cell>
          <cell r="AO73" t="str">
            <v>4</v>
          </cell>
          <cell r="BT73" t="str">
            <v xml:space="preserve">本人申請通り。                                                                                                                                                                                                                                                        </v>
          </cell>
          <cell r="BU73" t="str">
            <v>4</v>
          </cell>
          <cell r="BV73" t="str">
            <v xml:space="preserve">                                                                                                                                                                                                                                                               </v>
          </cell>
          <cell r="BX73" t="str">
            <v xml:space="preserve">                                                                                                                                                                                                                                                               </v>
          </cell>
          <cell r="BZ73" t="str">
            <v xml:space="preserve">                                                                                                                                                                                                                                                               </v>
          </cell>
          <cell r="CB73" t="str">
            <v>英語力の開発（日常文献に関わる読解力の修得と単語力の強化）</v>
          </cell>
          <cell r="CC73" t="str">
            <v>4</v>
          </cell>
          <cell r="CD73" t="str">
            <v>会計知識の習得（監査報告に主眼を置き実施する。）</v>
          </cell>
          <cell r="CE73" t="str">
            <v>4</v>
          </cell>
          <cell r="CH73" t="str">
            <v>4</v>
          </cell>
          <cell r="CJ73" t="str">
            <v>4</v>
          </cell>
          <cell r="CK73" t="str">
            <v xml:space="preserve">　事業部損益改善面での支援活動、並びに一部資産管理面での業務遂行の両面で略予定通りの成果をあげることができた。　今後は組織運営も考慮に入れた、積極的な業務目標の設定とその確実な遂行を期待します。                                                                                                                                                              </v>
          </cell>
          <cell r="CL73" t="str">
            <v>Ａ　</v>
          </cell>
          <cell r="CM73" t="str">
            <v>何事にも「時間or時刻」を常に念頭において行動をしてもらいたい。部門内のモラール低下をひきおこし、他部門に迷惑をかけることにもなる。下期改善を求む。</v>
          </cell>
          <cell r="CN73" t="str">
            <v>Ｂ　</v>
          </cell>
          <cell r="CO73" t="str">
            <v>Ｂ　</v>
          </cell>
          <cell r="CP73" t="str">
            <v>A</v>
          </cell>
          <cell r="CQ73">
            <v>2</v>
          </cell>
          <cell r="CR73">
            <v>12</v>
          </cell>
          <cell r="CS73">
            <v>10</v>
          </cell>
        </row>
        <row r="74">
          <cell r="A74">
            <v>890288</v>
          </cell>
          <cell r="B74" t="str">
            <v>勇元　靖浩　　　　　</v>
          </cell>
          <cell r="C74">
            <v>600</v>
          </cell>
          <cell r="D74">
            <v>650</v>
          </cell>
          <cell r="E74" t="str">
            <v>情報事推本部　　　　</v>
          </cell>
          <cell r="F74">
            <v>1565</v>
          </cell>
          <cell r="G74">
            <v>6500180000</v>
          </cell>
          <cell r="H74" t="str">
            <v>情報）経理部　　　　</v>
          </cell>
          <cell r="I74">
            <v>31</v>
          </cell>
          <cell r="J74" t="str">
            <v>主事補　　　　　</v>
          </cell>
          <cell r="K74" t="str">
            <v>有</v>
          </cell>
          <cell r="L74">
            <v>1998</v>
          </cell>
          <cell r="M74">
            <v>1</v>
          </cell>
          <cell r="N74">
            <v>1</v>
          </cell>
          <cell r="O74">
            <v>3</v>
          </cell>
          <cell r="P74">
            <v>780701</v>
          </cell>
          <cell r="Q74" t="str">
            <v>伊藤　卓男　　　　　</v>
          </cell>
          <cell r="R74" t="str">
            <v>担当課長　　　　　　</v>
          </cell>
          <cell r="S74">
            <v>730495</v>
          </cell>
          <cell r="T74" t="str">
            <v>八田　健一　　　　　</v>
          </cell>
          <cell r="U74" t="str">
            <v>統括部長　　　　　　</v>
          </cell>
          <cell r="V74">
            <v>40</v>
          </cell>
          <cell r="W74" t="str">
            <v xml:space="preserve">ＯＥＭビジネスの連結損益管理強化１．連結損益管理体系の制度強化２．損益好転に向けてのサポート                                                                                                                                                                                                                 </v>
          </cell>
          <cell r="X74" t="str">
            <v>4</v>
          </cell>
          <cell r="Y74" t="str">
            <v xml:space="preserve">各拠点の経理担当者と連携を取り、連結のキャシュフロ－が把握できる体制が整った。                                                                                                                                                                                                                        </v>
          </cell>
          <cell r="Z74" t="str">
            <v>4</v>
          </cell>
          <cell r="AA74">
            <v>30</v>
          </cell>
          <cell r="AB74" t="str">
            <v xml:space="preserve">ハード開発費の管理強化１．開発用ＯＡ機器の統制及び管理方法の制度化２．予算／実績管理の徹底３．期末検収物件の削減                                                                                                                                                                                                       </v>
          </cell>
          <cell r="AC74" t="str">
            <v>4</v>
          </cell>
          <cell r="AD74" t="str">
            <v xml:space="preserve">各事業部に対する基礎情報のタイムリ－な提供により、予算比６億円の削減が達成された事を評価する。                                                                                                                                                                                                                </v>
          </cell>
          <cell r="AE74" t="str">
            <v>4</v>
          </cell>
          <cell r="AF74">
            <v>20</v>
          </cell>
          <cell r="AG74" t="str">
            <v xml:space="preserve">事業部門（ファイル・光ディスク）との連携強化１．事業部門のビジネス管理指標となる資料の作成２．予算／実績管理の徹底                                                                                                                                                                                                      </v>
          </cell>
          <cell r="AH74" t="str">
            <v>3</v>
          </cell>
          <cell r="AI74" t="str">
            <v xml:space="preserve">度重なる損益対策会議への損益分析デ－タの提供により、特に光ﾃﾞｨｽｸにおいては損益改善に大きく貢献した。（予算比１５億円改善）                                                                                                                                                                                                </v>
          </cell>
          <cell r="AJ74" t="str">
            <v>3</v>
          </cell>
          <cell r="AK74">
            <v>10</v>
          </cell>
          <cell r="AL74" t="str">
            <v xml:space="preserve">出荷口残高管理強化１．見積残高の削減による残高の健全化２．長期滞留物件の営業部門へのアプローチによる売上促進                                                                                                                                                                                                         </v>
          </cell>
          <cell r="AM74" t="str">
            <v>3</v>
          </cell>
          <cell r="AN74" t="str">
            <v xml:space="preserve">今後はシステム面での改善を含めて、尚一層の努力を期待する。                                                                                                                                                                                                                                  </v>
          </cell>
          <cell r="AO74" t="str">
            <v>3</v>
          </cell>
          <cell r="BT74" t="str">
            <v xml:space="preserve">研究所における研究内容の分析と今後負担基準の指針となる分析を実施した。                                                                                                                                                                                                                            </v>
          </cell>
          <cell r="BU74" t="str">
            <v>4</v>
          </cell>
          <cell r="BV74" t="str">
            <v xml:space="preserve">                                                                                                                                                                                                                                                               </v>
          </cell>
          <cell r="BX74" t="str">
            <v xml:space="preserve">                                                                                                                                                                                                                                                               </v>
          </cell>
          <cell r="BZ74" t="str">
            <v xml:space="preserve">                                                                                                                                                                                                                                                               </v>
          </cell>
          <cell r="CB74" t="str">
            <v>市場環境・製品知識の習得</v>
          </cell>
          <cell r="CC74" t="str">
            <v>4</v>
          </cell>
          <cell r="CD74" t="str">
            <v>税務関連知識の習得</v>
          </cell>
          <cell r="CE74" t="str">
            <v>3</v>
          </cell>
          <cell r="CH74" t="str">
            <v>4</v>
          </cell>
          <cell r="CI74" t="str">
            <v>3</v>
          </cell>
          <cell r="CJ74" t="str">
            <v>3</v>
          </cell>
          <cell r="CK74" t="str">
            <v xml:space="preserve">主目標であるＯＥＭビジネスの連結損益管理、開発費の削減が達成出来た。特に、光ﾃﾞｨｽｸにおいては事業部門とタイアップした活動により、一次損益は予算比15億円の改善が出来た。今後は、更なる積極的かつ計画的な活動を期待する。                                                                                                                                                 </v>
          </cell>
          <cell r="CL74" t="str">
            <v>Ａ　</v>
          </cell>
          <cell r="CM74" t="str">
            <v>「時間or/and時刻」について、自己管理を求む。下期目標に掲げること。</v>
          </cell>
          <cell r="CN74" t="str">
            <v>Ｂ　</v>
          </cell>
          <cell r="CO74" t="str">
            <v>Ｂ　</v>
          </cell>
          <cell r="CP74" t="str">
            <v>A</v>
          </cell>
          <cell r="CQ74">
            <v>2</v>
          </cell>
          <cell r="CR74">
            <v>12</v>
          </cell>
          <cell r="CS74">
            <v>10</v>
          </cell>
        </row>
        <row r="75">
          <cell r="A75">
            <v>671275</v>
          </cell>
          <cell r="B75" t="str">
            <v>村石　菊司　　　　　</v>
          </cell>
          <cell r="C75">
            <v>600</v>
          </cell>
          <cell r="D75">
            <v>650</v>
          </cell>
          <cell r="E75" t="str">
            <v>情報事推本部　　　　</v>
          </cell>
          <cell r="F75">
            <v>274</v>
          </cell>
          <cell r="G75">
            <v>6500602560</v>
          </cell>
          <cell r="H75" t="str">
            <v>長野・総務）経　理　</v>
          </cell>
          <cell r="I75">
            <v>41</v>
          </cell>
          <cell r="J75" t="str">
            <v>主事　　　　　　</v>
          </cell>
          <cell r="K75" t="str">
            <v>有</v>
          </cell>
          <cell r="L75">
            <v>1998</v>
          </cell>
          <cell r="M75">
            <v>1</v>
          </cell>
          <cell r="N75">
            <v>1</v>
          </cell>
          <cell r="O75">
            <v>3</v>
          </cell>
          <cell r="P75">
            <v>830208</v>
          </cell>
          <cell r="Q75" t="str">
            <v>渡邊　基　　　　　　</v>
          </cell>
          <cell r="R75" t="str">
            <v>課長　　　　　　　　</v>
          </cell>
          <cell r="S75">
            <v>730495</v>
          </cell>
          <cell r="T75" t="str">
            <v>八田　健一　　　　　</v>
          </cell>
          <cell r="U75" t="str">
            <v>統括部長　　　　　　</v>
          </cell>
          <cell r="V75">
            <v>30</v>
          </cell>
          <cell r="W75" t="str">
            <v xml:space="preserve">月末〆への的確な対応本年１０月実施に向け、関連部門への体制作りを確立する。                                                                                                                                                                                                                          </v>
          </cell>
          <cell r="X75" t="str">
            <v>4</v>
          </cell>
          <cell r="Y75" t="str">
            <v xml:space="preserve">会計まわりの月末締切対応は略達成と考えます。下期も細かいエラーを潰していく努力を継続して下さい。                                                                                                                                                                                                               </v>
          </cell>
          <cell r="Z75" t="str">
            <v>4</v>
          </cell>
          <cell r="AA75">
            <v>30</v>
          </cell>
          <cell r="AB75" t="str">
            <v xml:space="preserve">固定資産の事務処理の改善バーコードシステムを導入し、全点実査を行い、稼働状況及び、遊休資産を洗い出し、資産の健全化を推進。                                                                                                                                                                                                  </v>
          </cell>
          <cell r="AC75" t="str">
            <v>4</v>
          </cell>
          <cell r="AD75" t="str">
            <v xml:space="preserve">棚卸の全体スケジュールが遅延しています。大津君に結果フォローを含めた健全化への取り組みを3/4期中に纏めさせるよう指導して下さい。                                                                                                                                                                                              </v>
          </cell>
          <cell r="AE75" t="str">
            <v>3</v>
          </cell>
          <cell r="AF75">
            <v>30</v>
          </cell>
          <cell r="AG75" t="str">
            <v xml:space="preserve">残業削減の推進会計廻りの業務改善テーマを絞り込み、深夜残業の削減を図る。                                                                                                                                                                                                                           </v>
          </cell>
          <cell r="AH75" t="str">
            <v>4</v>
          </cell>
          <cell r="AI75" t="str">
            <v xml:space="preserve">略達成と考えます。露木君(原価班)への円滑な業務移行サポートをお願いします。                                                                                                                                                                                                                         </v>
          </cell>
          <cell r="AJ75" t="str">
            <v>4</v>
          </cell>
          <cell r="AK75">
            <v>10</v>
          </cell>
          <cell r="AL75" t="str">
            <v xml:space="preserve">ＱＣ２１の推進ＰＰＭ活動を展開し、課内の用紙印刷費を半減する。ＨＲ提案のＡ賞を（２件／期）推進                                                                                                                                                                                                                </v>
          </cell>
          <cell r="AM75" t="str">
            <v>3</v>
          </cell>
          <cell r="AN75" t="str">
            <v xml:space="preserve">略達成と考えます。                                                                                                                                                                                                                                                      </v>
          </cell>
          <cell r="AO75" t="str">
            <v>3</v>
          </cell>
          <cell r="BT75" t="str">
            <v xml:space="preserve">下期は伝票枚数の削減(特に勤労関連伝票の一括起票等)に取り組んで下さい。                                                                                                                                                                                                                           </v>
          </cell>
          <cell r="BU75" t="str">
            <v>3</v>
          </cell>
          <cell r="BV75" t="str">
            <v xml:space="preserve">                                                                                                                                                                                                                                                               </v>
          </cell>
          <cell r="BX75" t="str">
            <v xml:space="preserve">                                                                                                                                                                                                                                                               </v>
          </cell>
          <cell r="BZ75" t="str">
            <v xml:space="preserve">                                                                                                                                                                                                                                                               </v>
          </cell>
          <cell r="CB75" t="str">
            <v>環境変化への対応物流サミットアクションシートを作成し、迅速に対応する。</v>
          </cell>
          <cell r="CC75" t="str">
            <v>3</v>
          </cell>
          <cell r="CD75" t="str">
            <v>惰性に捕らわれない、既存業務の見直しサミット移行後の事務マニュアルを作成し、課内に徹底を図る。</v>
          </cell>
          <cell r="CE75" t="str">
            <v>4</v>
          </cell>
          <cell r="CF75" t="str">
            <v>率先垂範し、部下に対しての良い影響力メリハリのある行動に心掛け、出勤・残業面において自己管理を強化する。</v>
          </cell>
          <cell r="CG75" t="str">
            <v>4</v>
          </cell>
          <cell r="CH75" t="str">
            <v>4</v>
          </cell>
          <cell r="CI75" t="str">
            <v>3</v>
          </cell>
          <cell r="CJ75" t="str">
            <v>3</v>
          </cell>
          <cell r="CK75" t="str">
            <v xml:space="preserve">会計まわりの業務改善は略達成ですが、固定資産関連業務に課題が残っています。スケジュール管理、ドキュメント作成、業務のプライオリティ付けの点に絞って部下指導をお願いします。                                                                                                                                                                          </v>
          </cell>
          <cell r="CL75" t="str">
            <v>Ｂ　</v>
          </cell>
          <cell r="CN75" t="str">
            <v>Ｂ　</v>
          </cell>
          <cell r="CO75" t="str">
            <v>Ｂ　</v>
          </cell>
          <cell r="CP75" t="str">
            <v>B</v>
          </cell>
          <cell r="CQ75">
            <v>2</v>
          </cell>
          <cell r="CR75">
            <v>12</v>
          </cell>
          <cell r="CS75">
            <v>10</v>
          </cell>
        </row>
        <row r="76">
          <cell r="A76">
            <v>900253</v>
          </cell>
          <cell r="B76" t="str">
            <v>松井　嘉次郎　　　　</v>
          </cell>
          <cell r="C76">
            <v>600</v>
          </cell>
          <cell r="D76">
            <v>650</v>
          </cell>
          <cell r="E76" t="str">
            <v>情報事推本部　　　　</v>
          </cell>
          <cell r="F76">
            <v>274</v>
          </cell>
          <cell r="G76">
            <v>6500602560</v>
          </cell>
          <cell r="H76" t="str">
            <v>長野・総務）経　理　</v>
          </cell>
          <cell r="I76">
            <v>31</v>
          </cell>
          <cell r="J76" t="str">
            <v>主事補　　　　　</v>
          </cell>
          <cell r="K76" t="str">
            <v>無</v>
          </cell>
          <cell r="L76">
            <v>1998</v>
          </cell>
          <cell r="M76">
            <v>1</v>
          </cell>
          <cell r="N76">
            <v>1</v>
          </cell>
          <cell r="O76">
            <v>3</v>
          </cell>
          <cell r="P76">
            <v>830208</v>
          </cell>
          <cell r="Q76" t="str">
            <v>渡邊　基　　　　　　</v>
          </cell>
          <cell r="R76" t="str">
            <v>課長　　　　　　　　</v>
          </cell>
          <cell r="S76">
            <v>730495</v>
          </cell>
          <cell r="T76" t="str">
            <v>八田　健一　　　　　</v>
          </cell>
          <cell r="U76" t="str">
            <v>統括部長　　　　　　</v>
          </cell>
          <cell r="V76">
            <v>30</v>
          </cell>
          <cell r="W76" t="str">
            <v xml:space="preserve">磁気ディスク製品総合原価計算システムの構築完了、稼働総合原価計算システムを新規構築し、磁気ディスク製品の工程管理システムであるＡＭＩＧＡとの連携を図り、決算月末締め対応の核として推進していく。                                                                                                                                                    </v>
          </cell>
          <cell r="X76" t="str">
            <v>5</v>
          </cell>
          <cell r="Y76" t="str">
            <v xml:space="preserve">事業部との地道な活動は評価するものの、完全な結果が出ず中間報告に終わったのは残念。fcpp/ftc等海外拠点へのモデルとなるようなシステム構築を期待します。4/4期稼働に向けて頑張って下さい。                                                                                                                                                               </v>
          </cell>
          <cell r="Z76" t="str">
            <v>3</v>
          </cell>
          <cell r="AA76">
            <v>20</v>
          </cell>
          <cell r="AB76" t="str">
            <v xml:space="preserve">ファイルシステム製品個別原価計算システムの改造・レベルアップかなり確立されたシステムではあるがデータ精度に問題があるので、投入データ生成のプロセスを見直し、製番体系の簡素化、チェックの自動化、ＭＴ廃止（ＭＴＬ化）等を推進し、決算月末締めに対応しうるシステム変更を実施する。                                                                    </v>
          </cell>
          <cell r="AC76" t="str">
            <v>5</v>
          </cell>
          <cell r="AD76" t="str">
            <v xml:space="preserve">略申請通り。本人の努力は勿論だが、部下(市川君)と良く連携し業務を遂行してくれたと思います。事業部の意識改革が刹那的なものとならないよう、下期も継続した助言、指導、叱咤が必要です。                                                                                                                                                                     </v>
          </cell>
          <cell r="AE76" t="str">
            <v>4</v>
          </cell>
          <cell r="AF76">
            <v>20</v>
          </cell>
          <cell r="AG76" t="str">
            <v xml:space="preserve">部品・製品単価設定の作業フロー見直しと新システムの構築現状では取引発生後に価格設定する為に作業が全て後追いで行われ、かつ一時に（〆日間際）作業が集中する傾向がある。設定すべき物品の情報を事前にキャッチし、デイリーで価格設定できるシステムを構築して作業の平準化を図り決算末締めに対応する。                                                      </v>
          </cell>
          <cell r="AH76" t="str">
            <v>4</v>
          </cell>
          <cell r="AI76" t="str">
            <v xml:space="preserve">末締対応に合わせ、事業部を良く指導し結果を出したと思います。業務平準化にも寄与するものとして下期の効果に期待。移行した後も業務がうまく流れるか、引き続きフォローすること。                                                                                                                                                                          </v>
          </cell>
          <cell r="AJ76" t="str">
            <v>4</v>
          </cell>
          <cell r="AK76">
            <v>20</v>
          </cell>
          <cell r="AL76" t="str">
            <v xml:space="preserve">ＨＤＤビジネスにおける長野工場の位置付けの明確化長野工場のＨＤＤ製造は量産型から試作開発型工場へシフトする過渡期に位置しており、現状の量産工場型の原価管理手法とマッチしていない。同様の立場にあるＹＦＬも視野に入れ、移行期に則した管理手法の確立と開発工場へのスムーズな移行をサポートする。                                                      </v>
          </cell>
          <cell r="AM76" t="str">
            <v>4</v>
          </cell>
          <cell r="AN76" t="str">
            <v xml:space="preserve">申告通り。今後は品証、製技、生技等間接部門の発生費用を、hddビジネス全体の中でどうコントロールするかが鍵となります。                                                                                                                                                                                                    </v>
          </cell>
          <cell r="AO76" t="str">
            <v>4</v>
          </cell>
          <cell r="AP76">
            <v>10</v>
          </cell>
          <cell r="AQ76" t="str">
            <v xml:space="preserve">ファイル・磁気ディスク事業部棚卸資産管理の強化棚卸資産の健全性を維持する為、不健全予備軍を定期的に洗出すことにより不健全化を未然に防止する様努めているが、合わせて今後さらなる増加が懸念される評価貸出機についも管理・チェック体制を強化し、仕掛残高の圧縮と資産の健全化をめざす。                                                                  </v>
          </cell>
          <cell r="AR76" t="str">
            <v>3</v>
          </cell>
          <cell r="AS76" t="str">
            <v xml:space="preserve">磁気部門は物量減少もあり、資産圧縮されたものの、ファイル部門の評価機のチェック体制構築は下期にズレ込んだ。                                                                                                                                                                                                          </v>
          </cell>
          <cell r="AT76" t="str">
            <v>3</v>
          </cell>
          <cell r="BT76" t="str">
            <v xml:space="preserve">下期に継続フォローのこと。                                                                                                                                                                                                                                                  </v>
          </cell>
          <cell r="BU76" t="str">
            <v>3</v>
          </cell>
          <cell r="BV76" t="str">
            <v xml:space="preserve">申告通り                                                                                                                                                                                                                                                           </v>
          </cell>
          <cell r="BW76" t="str">
            <v>4</v>
          </cell>
          <cell r="BX76" t="str">
            <v xml:space="preserve">                                                                                                                                                                                                                                                               </v>
          </cell>
          <cell r="BZ76" t="str">
            <v xml:space="preserve">                                                                                                                                                                                                                                                               </v>
          </cell>
          <cell r="CB76" t="str">
            <v>専門職通信教育の受講通常業務の中では習得し辛い知識を身につけ、仕事の配分を考え納期を厳守する。</v>
          </cell>
          <cell r="CC76" t="str">
            <v>4</v>
          </cell>
          <cell r="CD76" t="str">
            <v>業務の合理化以外での残業削減への取り組み最適なスケジューリング作りや担当の見直しの実施により班員の残業を１０％削減する。</v>
          </cell>
          <cell r="CE76" t="str">
            <v>3</v>
          </cell>
          <cell r="CH76" t="str">
            <v>4</v>
          </cell>
          <cell r="CI76" t="str">
            <v>3</v>
          </cell>
          <cell r="CJ76" t="str">
            <v>4</v>
          </cell>
          <cell r="CK76" t="str">
            <v xml:space="preserve">20年間変わらず、変えて来れなかった生産課と経理課間の業務改善課題にメスを入れ、道筋をつけたことは(末締対応という錦の御旗があったとしても)大変なことであり、実務担当者(松井君)の努力を評価したいと思います。下期も気を緩めずフォローしていって下さい。一方で専門職としての行動はまだ発展途上であり、今後、意識を変えていく必要があります。2年目の活躍に期待しています。                                                                         </v>
          </cell>
          <cell r="CL76" t="str">
            <v>Ｂ　</v>
          </cell>
          <cell r="CN76" t="str">
            <v>Ｂ　</v>
          </cell>
          <cell r="CO76" t="str">
            <v>Ｂ　</v>
          </cell>
          <cell r="CP76" t="str">
            <v>B</v>
          </cell>
          <cell r="CQ76">
            <v>2</v>
          </cell>
          <cell r="CR76">
            <v>12</v>
          </cell>
          <cell r="CS76">
            <v>10</v>
          </cell>
        </row>
        <row r="77">
          <cell r="A77">
            <v>860029</v>
          </cell>
          <cell r="B77" t="str">
            <v>岩渕　浩人　　　　　</v>
          </cell>
          <cell r="C77">
            <v>600</v>
          </cell>
          <cell r="D77">
            <v>650</v>
          </cell>
          <cell r="E77" t="str">
            <v>情報事推本部　　　　</v>
          </cell>
          <cell r="F77">
            <v>4073</v>
          </cell>
          <cell r="G77">
            <v>6500662000</v>
          </cell>
          <cell r="H77" t="str">
            <v>沼津）経　理　部　　</v>
          </cell>
          <cell r="I77">
            <v>31</v>
          </cell>
          <cell r="J77" t="str">
            <v>主事補　　　　　</v>
          </cell>
          <cell r="K77" t="str">
            <v>有</v>
          </cell>
          <cell r="L77">
            <v>1998</v>
          </cell>
          <cell r="M77">
            <v>1</v>
          </cell>
          <cell r="N77">
            <v>1</v>
          </cell>
          <cell r="O77">
            <v>3</v>
          </cell>
          <cell r="P77">
            <v>167045</v>
          </cell>
          <cell r="Q77" t="str">
            <v>松田　丈一　　　　　</v>
          </cell>
          <cell r="R77" t="str">
            <v>課長　　　　　　　　</v>
          </cell>
          <cell r="S77">
            <v>167045</v>
          </cell>
          <cell r="T77" t="str">
            <v>松田　丈一　　　　　</v>
          </cell>
          <cell r="U77" t="str">
            <v>課長　　　　　　　　</v>
          </cell>
          <cell r="V77">
            <v>30</v>
          </cell>
          <cell r="W77" t="str">
            <v xml:space="preserve">先行投資のコスト把握に向けて先行投資は、今すぐ収益に結びつかないが、企業の永続的発展に必要なものである効果発現時期までの、週次コストをプラスして、負担能力の測定及び、効果発現後の収益を予測する。                                                                                                                                                  </v>
          </cell>
          <cell r="X77" t="str">
            <v>5</v>
          </cell>
          <cell r="Y77" t="str">
            <v xml:space="preserve">中途で転勤になったため、事業部への相談、実施にむけての検討だけで終わってしまった。非常に重要なことでもあるので、対象事業部をかえて再チャレンジしてください。成果を期待します。                                                                                                                                                                        </v>
          </cell>
          <cell r="Z77" t="str">
            <v>3</v>
          </cell>
          <cell r="AA77">
            <v>30</v>
          </cell>
          <cell r="AB77" t="str">
            <v xml:space="preserve">ＦＴＣ（海外拠点）損益の把握について海外の生産拠点の展開が、急ピッチで進められている。ＦＴＣを含めた、プリシス事業部の業績を連結ベ－スの管理を行う。                                                                                                                                                                                     </v>
          </cell>
          <cell r="AC77" t="str">
            <v>4</v>
          </cell>
          <cell r="AD77" t="str">
            <v xml:space="preserve">ＦＴＣの状況を関連各課より、よく収集されていた。これから効果を出していこうとしていた時に転勤となり、残念です。あとに残された人に対して、アドバイスがあればよろしくおねがいします。                                                                                                                                                                      </v>
          </cell>
          <cell r="AE77" t="str">
            <v>3</v>
          </cell>
          <cell r="AF77">
            <v>20</v>
          </cell>
          <cell r="AG77" t="str">
            <v xml:space="preserve">週次原価計算の実現に向けて数年前までは、想像もできなかったことだが、変化の激しい時代、損益の状況を月次よりは、週単位で管理し、判断に役立てることが必要である。週次原価計算の実現は、早ければ、早い程、競争に打勝つ基盤が強化される。                                                                                                                </v>
          </cell>
          <cell r="AH77" t="str">
            <v>4</v>
          </cell>
          <cell r="AI77" t="str">
            <v xml:space="preserve">目標を掲げ取り組んできたもののの、計画通りにすすむことができず残念です。しかしこのようなことは、沼津でも取り組めますので、継続して取り組み良い成果が上がれば各地に紹介することをかんがえるのいいかもしれません。                                                                                                                                                       </v>
          </cell>
          <cell r="AJ77" t="str">
            <v>3</v>
          </cell>
          <cell r="AK77">
            <v>20</v>
          </cell>
          <cell r="AL77" t="str">
            <v xml:space="preserve">有益な活用可能なデ－タ提供について環境の変化、事業部の実力等強み・弱みがわかるデ－タの提供を行いたい。                                                                                                                                                                                                            </v>
          </cell>
          <cell r="AM77" t="str">
            <v>3</v>
          </cell>
          <cell r="AN77" t="str">
            <v xml:space="preserve">方針を極め取り組もうとしたにとどまった。いろいろな指標作成し活用することができなかった。                                                                                                                                                                                                                   </v>
          </cell>
          <cell r="AO77" t="str">
            <v>2</v>
          </cell>
          <cell r="BT77" t="str">
            <v xml:space="preserve">                                                                                                                                                                                                                                                               </v>
          </cell>
          <cell r="BV77" t="str">
            <v xml:space="preserve">                                                                                                                                                                                                                                                               </v>
          </cell>
          <cell r="BX77" t="str">
            <v xml:space="preserve">                                                                                                                                                                                                                                                               </v>
          </cell>
          <cell r="BZ77" t="str">
            <v xml:space="preserve">                                                                                                                                                                                                                                                               </v>
          </cell>
          <cell r="CB77" t="str">
            <v>経理が、行う仕事を原点に立ち返って考える。(過去の延長線上に基づくのではなく)効果発現の明確化(レベル別管理)、先手管理のできる体制を検討する。</v>
          </cell>
          <cell r="CC77" t="str">
            <v>3</v>
          </cell>
          <cell r="CD77" t="str">
            <v>当期の目標管理に追われるだけでなく、翌期以降の戦略に役立つﾃﾞ-ﾀ収集及び経理の未来開拓の仕事を進める。</v>
          </cell>
          <cell r="CE77" t="str">
            <v>2</v>
          </cell>
          <cell r="CF77" t="str">
            <v>現行の業務を、ゼロベ－スで見直し、経理作成資料他事業部への移管を検討したい。</v>
          </cell>
          <cell r="CG77" t="str">
            <v>3</v>
          </cell>
          <cell r="CH77" t="str">
            <v>3</v>
          </cell>
          <cell r="CI77" t="str">
            <v>3</v>
          </cell>
          <cell r="CJ77" t="str">
            <v>3</v>
          </cell>
          <cell r="CK77" t="str">
            <v xml:space="preserve">途中で転勤となり、目標が計画レベルにとどまってしまった。なおＱＣ２１における顧客満足度に対する考え方は、ほんとにすばらしいものであった。今後も経理の顧客とは誰かを念頭において各種の改善改革に努力してください。                                                                                                                                                       </v>
          </cell>
          <cell r="CL77" t="str">
            <v>Ｂ　</v>
          </cell>
          <cell r="CN77" t="str">
            <v>　　</v>
          </cell>
          <cell r="CO77" t="str">
            <v>Ｂ　</v>
          </cell>
          <cell r="CP77" t="str">
            <v>A</v>
          </cell>
          <cell r="CQ77">
            <v>2</v>
          </cell>
          <cell r="CR77">
            <v>12</v>
          </cell>
          <cell r="CS77">
            <v>10</v>
          </cell>
        </row>
        <row r="78">
          <cell r="A78">
            <v>880254</v>
          </cell>
          <cell r="B78" t="str">
            <v>山内　敏昌　　　　　</v>
          </cell>
          <cell r="C78">
            <v>600</v>
          </cell>
          <cell r="D78">
            <v>650</v>
          </cell>
          <cell r="E78" t="str">
            <v>情報事推本部　　　　</v>
          </cell>
          <cell r="F78">
            <v>4073</v>
          </cell>
          <cell r="G78">
            <v>6500662000</v>
          </cell>
          <cell r="H78" t="str">
            <v>沼津）経　理　部　　</v>
          </cell>
          <cell r="I78">
            <v>31</v>
          </cell>
          <cell r="J78" t="str">
            <v>主事補　　　　　</v>
          </cell>
          <cell r="K78" t="str">
            <v>有</v>
          </cell>
          <cell r="L78">
            <v>1998</v>
          </cell>
          <cell r="M78">
            <v>1</v>
          </cell>
          <cell r="N78">
            <v>1</v>
          </cell>
          <cell r="O78">
            <v>3</v>
          </cell>
          <cell r="P78">
            <v>681023</v>
          </cell>
          <cell r="Q78" t="str">
            <v>丹羽　康　　　　　　</v>
          </cell>
          <cell r="R78" t="str">
            <v>部長　　　　　　　　</v>
          </cell>
          <cell r="S78">
            <v>641298</v>
          </cell>
          <cell r="T78" t="str">
            <v>森　紘一　　　　　　</v>
          </cell>
          <cell r="U78" t="str">
            <v>工場長　　　　　　　</v>
          </cell>
          <cell r="V78">
            <v>30</v>
          </cell>
          <cell r="W78" t="str">
            <v xml:space="preserve">・バーコードによる棚卸システム構築１０年度棚卸と同時にハード部門の設備を対象に，バーコードシールの貼りつけを実施。一部，スキャニングしたデータを元に，新規に棚卸システムを作り込む。その後，数課をピックアップしスキャナによる実地棚卸しを行う。（新システムの試運用を兼ねる）                                                                      </v>
          </cell>
          <cell r="X78" t="str">
            <v>3</v>
          </cell>
          <cell r="Y78" t="str">
            <v xml:space="preserve">期途中での目標変更ではあるが、他部門とのDB一元化は、是非達成してもらいたい。又バ-コ-ドによる棚卸しの実施は過去よりの課題でもある為、絶対実行する事                                                                                                                                                                                    </v>
          </cell>
          <cell r="Z78" t="str">
            <v>3</v>
          </cell>
          <cell r="AA78">
            <v>25</v>
          </cell>
          <cell r="AB78" t="str">
            <v xml:space="preserve">・ハード部門新規取得自動化決算日程短縮，末締対応をにらみ，ハード部門新規取得のデータ化を図り，新規取得業務の前倒し及び決算時の取得金額確定の短時間化を図る。（新規取得情報のデータ化はソフト部門を対象に一部実施済）                                                                                                                                </v>
          </cell>
          <cell r="AC78" t="str">
            <v>3</v>
          </cell>
          <cell r="AD78" t="str">
            <v xml:space="preserve">新規取得分の100%デ-タ化は、評価出来る。下期は、運用面で是非実施して貰いたい。                                                                                                                                                                                                                      </v>
          </cell>
          <cell r="AE78" t="str">
            <v>3</v>
          </cell>
          <cell r="AF78">
            <v>20</v>
          </cell>
          <cell r="AG78" t="str">
            <v xml:space="preserve">・沼津工場における設備管理元（制度）の整備現在，設備管理の主管課は対象設備により異なっており,中には主管課のはっきりしない設備等も存在する。これらを含め,制度として明文化されていない部分が多いので,設備の種類別主管課等,関係部署との調整を含め,整備して行きたい。                                                                                   </v>
          </cell>
          <cell r="AH78" t="str">
            <v>3</v>
          </cell>
          <cell r="AI78" t="str">
            <v xml:space="preserve">目標を掲げた事に対し、着実に実行するという実行力を早期に身につけて欲しい。                                                                                                                                                                                                                          </v>
          </cell>
          <cell r="AJ78" t="str">
            <v>3</v>
          </cell>
          <cell r="AK78">
            <v>15</v>
          </cell>
          <cell r="AL78" t="str">
            <v xml:space="preserve">・非デイリー業務のマニュアル化固定資産業務の中には,決算,予算,稟議の処理等,デイリー的なもの以外に,年一回作成する資料等が多い。これらをはっきりとマニュアル化し,担当の交替等あった場合にもスムースに移行できる環境を整備したい。                                                                                                                      </v>
          </cell>
          <cell r="AM78" t="str">
            <v>3</v>
          </cell>
          <cell r="AN78" t="str">
            <v xml:space="preserve">前項でも述べたが、木目細かいスケジュ-ルを立て、実行(結果を出す)する事。                                                                                                                                                                                                                          </v>
          </cell>
          <cell r="AO78" t="str">
            <v>2</v>
          </cell>
          <cell r="AP78">
            <v>10</v>
          </cell>
          <cell r="AQ78" t="str">
            <v xml:space="preserve">・ホームページ上の固定資産関係コンテンツの集約現在,経理部ホームページ上に,各種固定資産関係資料は分散化されており,経理固定資産担当者はもとより各課設備係の方々にとっても使い勝手が良くない。この際,固定資産関係のコンテンツは集約して,一つの入り口から全てを網羅出来るようにする。                                                                   </v>
          </cell>
          <cell r="AR78" t="str">
            <v>3</v>
          </cell>
          <cell r="AS78" t="str">
            <v xml:space="preserve">今後の結果に期待する。                                                                                                                                                                                                                                                    </v>
          </cell>
          <cell r="AT78" t="str">
            <v>3</v>
          </cell>
          <cell r="BT78" t="str">
            <v xml:space="preserve">推進状態である事は、確認しましたが、要は実行出来たかどうか?です。今後の強力な推進を期待します。                                                                                                                                                                                                               </v>
          </cell>
          <cell r="BU78" t="str">
            <v>3</v>
          </cell>
          <cell r="BV78" t="str">
            <v xml:space="preserve">従来の固定資産業務担当のみではなく、新規業務を理解しこなした成果は評価したい。今後も積極的に新規業務への取り組みを期待する。                                                                                                                                                                                                 </v>
          </cell>
          <cell r="BW78" t="str">
            <v>4</v>
          </cell>
          <cell r="BX78" t="str">
            <v xml:space="preserve">不健全資産の撲滅ヘ向け、前向きに対応した事は、成果として認めます。今後もこの姿勢を積極的に活かして下さい。                                                                                                                                                                                                          </v>
          </cell>
          <cell r="BY78" t="str">
            <v>3</v>
          </cell>
          <cell r="BZ78" t="str">
            <v xml:space="preserve">                                                                                                                                                                                                                                                               </v>
          </cell>
          <cell r="CB78" t="str">
            <v>html等イントラネット系の言語を習得し,固定資産業務のブラウザ展開(オープン化)を推進する。</v>
          </cell>
          <cell r="CC78" t="str">
            <v>3</v>
          </cell>
          <cell r="CD78" t="str">
            <v>MS-POWERPOINT(97/下期に基礎を習得)を日常的に駆使してプレゼンテーションが行えるレベルへ持って行きたい。</v>
          </cell>
          <cell r="CE78" t="str">
            <v>3</v>
          </cell>
          <cell r="CF78" t="str">
            <v>TOEICをにらんだ英語学習を計画的に行い,98/上期末630,98/下期末670をめざす。</v>
          </cell>
          <cell r="CG78" t="str">
            <v>4</v>
          </cell>
          <cell r="CH78" t="str">
            <v>3</v>
          </cell>
          <cell r="CI78" t="str">
            <v>3</v>
          </cell>
          <cell r="CJ78" t="str">
            <v>3</v>
          </cell>
          <cell r="CK78" t="str">
            <v xml:space="preserve">全体的には、進捗している事と認識しているが、目標達成には、一段の努力が必須と考える。下期には、是非念願の目標達成を実行して貰いたい。                                                                                                                                                                                             </v>
          </cell>
          <cell r="CL78" t="str">
            <v>Ｂ　</v>
          </cell>
          <cell r="CM78" t="str">
            <v>目標達成にさらなる努力を期待する。</v>
          </cell>
          <cell r="CN78" t="str">
            <v>Ｂ　</v>
          </cell>
          <cell r="CO78" t="str">
            <v>Ｂ　</v>
          </cell>
          <cell r="CP78" t="str">
            <v>C</v>
          </cell>
          <cell r="CQ78">
            <v>2</v>
          </cell>
          <cell r="CR78">
            <v>12</v>
          </cell>
          <cell r="CS78">
            <v>10</v>
          </cell>
        </row>
        <row r="79">
          <cell r="A79">
            <v>834406</v>
          </cell>
          <cell r="B79" t="str">
            <v>増野　広明　　　　　</v>
          </cell>
          <cell r="C79">
            <v>600</v>
          </cell>
          <cell r="D79">
            <v>650</v>
          </cell>
          <cell r="E79" t="str">
            <v>情報事推本部　　　　</v>
          </cell>
          <cell r="F79">
            <v>2572</v>
          </cell>
          <cell r="G79">
            <v>6500721000</v>
          </cell>
          <cell r="H79" t="str">
            <v>熊谷）総務部　　　　</v>
          </cell>
          <cell r="I79">
            <v>31</v>
          </cell>
          <cell r="J79" t="str">
            <v>主事補　　　　　</v>
          </cell>
          <cell r="K79" t="str">
            <v>　</v>
          </cell>
          <cell r="L79">
            <v>1998</v>
          </cell>
          <cell r="M79">
            <v>1</v>
          </cell>
          <cell r="N79">
            <v>1</v>
          </cell>
          <cell r="O79">
            <v>3</v>
          </cell>
          <cell r="P79">
            <v>651060</v>
          </cell>
          <cell r="Q79" t="str">
            <v>金井　敏夫　　　　　</v>
          </cell>
          <cell r="R79" t="str">
            <v>担当部長　　　　　　</v>
          </cell>
          <cell r="S79">
            <v>611156</v>
          </cell>
          <cell r="T79" t="str">
            <v>斉藤　寮治　　　　　</v>
          </cell>
          <cell r="U79" t="str">
            <v>部長　　　　　　　　</v>
          </cell>
          <cell r="V79">
            <v>30</v>
          </cell>
          <cell r="W79" t="str">
            <v xml:space="preserve">９８年１０月度開始予定の、決算月末締切日対応のスムーズな移行の為に、事業部門・システム課・ＳＳＧ等、関連部門とタイアップをとって、問題点・運用の検討及び、対応を図る（熊谷工場内では、毎月１回以上のＷＧを開催し、問題点の洗い出し・対策を検討する）。                                                                                              </v>
          </cell>
          <cell r="X79" t="str">
            <v>4</v>
          </cell>
          <cell r="Y79" t="str">
            <v xml:space="preserve">熊谷工場ＷＧ事務局として、工場内・ＳＳＧと連携して準備と問題点への対応・対策に良く取り組んだ。結果としては毎月の突発的な要因によりエラ－低減は計画通りには行かなかったが、潜在的な要因が顕在化し、今後への改善手段等を導き出せた効果は大きく、今後に期待できる。然しＢＰＲの観点からは、更なる意識改革が必要であり、浸透活動の継続対応を行って下さい。                                                                                    </v>
          </cell>
          <cell r="Z79" t="str">
            <v>4</v>
          </cell>
          <cell r="AA79">
            <v>30</v>
          </cell>
          <cell r="AB79" t="str">
            <v xml:space="preserve">ＳＳＧ新固定資産システムへの参画・個別固定資産システム（予算実績管理・マニュアル撲滅・バ－コード／小額固定資産棚卸実施）のレベルアップ・一般会計業務の改善を図る。                                                                                                                                                                              </v>
          </cell>
          <cell r="AC79" t="str">
            <v>4</v>
          </cell>
          <cell r="AD79" t="str">
            <v xml:space="preserve">固定資産業務の合理化遅れが目立つ。又、棚卸しフォロ－結果が不十分であり下期に向けて是非年間計画の　達成を期待するし、実施せねばなりません。                                                                                                                                                                                          </v>
          </cell>
          <cell r="AE79" t="str">
            <v>3</v>
          </cell>
          <cell r="AF79">
            <v>20</v>
          </cell>
          <cell r="AG79" t="str">
            <v xml:space="preserve">業務マニュアル・税務勉強会資料作成による、グループ員のスキルアップと、事業部門への経理知識人材教育を実施する。又、人員削減状態に於いての、業務平準化を目的として業務の分散化、オールラウンドプレイヤーを育成する為に、業務のローテイションを図る。                                                                                                  </v>
          </cell>
          <cell r="AH79" t="str">
            <v>4</v>
          </cell>
          <cell r="AI79" t="str">
            <v xml:space="preserve">全般的に計画の実施遅れがあった。計画よりも前進して対応する姿勢が無いとスキルアップ成果は不十分になりがちです。業務マニアルの全員理解感もいまいち。業務の平準化・分散化も更に推進し、部下の活用と指導的立場で強力に会計班を改革して欲しい。                                                                                                                                          </v>
          </cell>
          <cell r="AJ79" t="str">
            <v>3</v>
          </cell>
          <cell r="AK79">
            <v>20</v>
          </cell>
          <cell r="AL79" t="str">
            <v xml:space="preserve">９８年４月１日施行税制改正を、スムーズに決算に反映させることと、西暦２０００年対応及び、人員異動に向けての、一般会計班・原価班を問わず固有システムの洗い出し・維持・再構築をする。                                                                                                                                                                  </v>
          </cell>
          <cell r="AM79" t="str">
            <v>4</v>
          </cell>
          <cell r="AN79" t="str">
            <v xml:space="preserve">税法の内容、改正への真の理解と素早い反応が必要。このことから部下・関係部門への指示と正しい会計処理の確認を行って下さい。　　　　　２０００年問題へも早めの洗い出しと、システム企画をリ－ドする対応を図って対処を（下期継続テ－マ）。                                                                                                                                             </v>
          </cell>
          <cell r="AO79" t="str">
            <v>3</v>
          </cell>
          <cell r="BT79" t="str">
            <v xml:space="preserve">フレキシブルに対応出来るシステムの確立が必要。                                                                                                                                                                                                                                        </v>
          </cell>
          <cell r="BU79" t="str">
            <v>3</v>
          </cell>
          <cell r="BV79" t="str">
            <v xml:space="preserve">事前対応。準備が完了したが、事務所のレイアウトの再検討を進めて欲しい。                                                                                                                                                                                                                            </v>
          </cell>
          <cell r="BW79" t="str">
            <v>3</v>
          </cell>
          <cell r="BX79" t="str">
            <v xml:space="preserve">きめ細かな分析・管理資料の作成と提供を事業部に対して実施した点と、総務部内にも活用し、意識向上を図った事が良かった。                                                                                                                                                                                                     </v>
          </cell>
          <cell r="BY79" t="str">
            <v>4</v>
          </cell>
          <cell r="BZ79" t="str">
            <v xml:space="preserve">                                                                                                                                                                                                                                                               </v>
          </cell>
          <cell r="CB79" t="str">
            <v>税務対応に関する書物の解読</v>
          </cell>
          <cell r="CC79" t="str">
            <v>3</v>
          </cell>
          <cell r="CD79" t="str">
            <v>支払業務・現金出納業務・固定資産業務等、一般会計業務の更なる習得</v>
          </cell>
          <cell r="CE79" t="str">
            <v>4</v>
          </cell>
          <cell r="CH79" t="str">
            <v>3</v>
          </cell>
          <cell r="CI79" t="str">
            <v>3</v>
          </cell>
          <cell r="CK79" t="str">
            <v xml:space="preserve">一般会計全般の業務と課題に良く対応した努力は認めるが、目標項目成果は今後に負うところが多い。更なる努力と専門職としての自覚と責任をもった行動により、リ－ダ－としての裁量を磨いて下さい。尚、班内コミニュケ－ション向上の為には部下への現状説明・問題点の認識・指示事項確認等を班内打合会を随時開催して、班員の意識合わせを実施すること。                                                                                           </v>
          </cell>
          <cell r="CL79" t="str">
            <v>Ｂ　</v>
          </cell>
          <cell r="CM79" t="str">
            <v>転勤後、職場生活にも慣れ、日々、積極的に精進し成果を上げている点を評価する。リ－ダ－として、今後とも良く班員をまとめ工場経理の効率化に向け、大いに活躍してほしい。</v>
          </cell>
          <cell r="CN79" t="str">
            <v>Ｂ　</v>
          </cell>
          <cell r="CO79" t="str">
            <v>Ｂ　</v>
          </cell>
          <cell r="CP79" t="str">
            <v>B</v>
          </cell>
          <cell r="CQ79">
            <v>2</v>
          </cell>
          <cell r="CR79">
            <v>12</v>
          </cell>
          <cell r="CS79">
            <v>10</v>
          </cell>
        </row>
        <row r="80">
          <cell r="A80">
            <v>850194</v>
          </cell>
          <cell r="B80" t="str">
            <v>百村　健　　　　　　</v>
          </cell>
          <cell r="C80">
            <v>600</v>
          </cell>
          <cell r="D80">
            <v>650</v>
          </cell>
          <cell r="E80" t="str">
            <v>情報事推本部　　　　</v>
          </cell>
          <cell r="F80">
            <v>2572</v>
          </cell>
          <cell r="G80">
            <v>6500721000</v>
          </cell>
          <cell r="H80" t="str">
            <v>熊谷）総務部　　　　</v>
          </cell>
          <cell r="I80">
            <v>31</v>
          </cell>
          <cell r="J80" t="str">
            <v>主事補　　　　　</v>
          </cell>
          <cell r="K80" t="str">
            <v>有</v>
          </cell>
          <cell r="L80">
            <v>1998</v>
          </cell>
          <cell r="M80">
            <v>1</v>
          </cell>
          <cell r="N80">
            <v>2</v>
          </cell>
          <cell r="O80">
            <v>3</v>
          </cell>
          <cell r="P80">
            <v>651060</v>
          </cell>
          <cell r="Q80" t="str">
            <v>金井　敏夫　　　　　</v>
          </cell>
          <cell r="R80" t="str">
            <v>担当部長　　　　　　</v>
          </cell>
          <cell r="S80">
            <v>611156</v>
          </cell>
          <cell r="T80" t="str">
            <v>斉藤　寮治　　　　　</v>
          </cell>
          <cell r="U80" t="str">
            <v>部長　　　　　　　　</v>
          </cell>
          <cell r="V80">
            <v>40</v>
          </cell>
          <cell r="W80" t="str">
            <v xml:space="preserve">決算月末締め対応                                                                                                                                                                                                                                                       </v>
          </cell>
          <cell r="X80" t="str">
            <v>4</v>
          </cell>
          <cell r="Y80" t="str">
            <v xml:space="preserve">目前に迫った中で引き継いだ課題とクリ－ンデ－タ作成システムを良く理解して短期間に完成できた。　　　　　　今後は末端の意識高揚の為に現場の指導を率先して行い、確実な原価計算が出来る様に計画日程の厳守を。                                                                                                                                                           </v>
          </cell>
          <cell r="Z80" t="str">
            <v>4</v>
          </cell>
          <cell r="AA80">
            <v>40</v>
          </cell>
          <cell r="AB80" t="str">
            <v xml:space="preserve">部員のスキルアップと人材育成１．経理Ｇ内教育の推進２．他部門に対する経理知識教育に実施                                                                                                                                                                                                                    </v>
          </cell>
          <cell r="AC80" t="str">
            <v>4</v>
          </cell>
          <cell r="AD80" t="str">
            <v xml:space="preserve">短期間内で、前任者の計画遅延内容を良く挽回した。然しながら新の成果はＧ員の理解と日常業内での活用にある。実施はその手段に過ぎないのであるから部下をＯＪＴの中でフォロ－教育して欲しい。　　　　　　　　　　　　　　幹部社員への勉強会も基本の再理解程度にとどまっており、引き続きテ－マを絞った重点事項別教育を継続実施のこと。                                                                                                </v>
          </cell>
          <cell r="AE80" t="str">
            <v>3</v>
          </cell>
          <cell r="AF80">
            <v>20</v>
          </cell>
          <cell r="AG80" t="str">
            <v xml:space="preserve">転勤に伴う業務引き継ぎ                                                                                                                                                                                                                                                    </v>
          </cell>
          <cell r="AH80" t="str">
            <v>3</v>
          </cell>
          <cell r="AI80" t="str">
            <v xml:space="preserve">当初計画スケジュ－ルの遵守が課題。全体掌握から具体的指示と指導のできるものとして下さい。                                                                                                                                                                                                                   </v>
          </cell>
          <cell r="AJ80" t="str">
            <v>3</v>
          </cell>
          <cell r="BT80" t="str">
            <v xml:space="preserve">合理化活動とタイアップした経理原価の提供と目標原価との乖離を分析して有用な原価資料の提供に心掛けて欲しい。                                                                                                                                                                                                          </v>
          </cell>
          <cell r="BU80" t="str">
            <v>3</v>
          </cell>
          <cell r="BV80" t="str">
            <v xml:space="preserve">                                                                                                                                                                                                                                                               </v>
          </cell>
          <cell r="BX80" t="str">
            <v xml:space="preserve">                                                                                                                                                                                                                                                               </v>
          </cell>
          <cell r="BZ80" t="str">
            <v xml:space="preserve">                                                                                                                                                                                                                                                               </v>
          </cell>
          <cell r="CC80" t="str">
            <v>3</v>
          </cell>
          <cell r="CH80" t="str">
            <v>3</v>
          </cell>
          <cell r="CI80" t="str">
            <v>3</v>
          </cell>
          <cell r="CJ80" t="str">
            <v>3</v>
          </cell>
          <cell r="CK80" t="str">
            <v xml:space="preserve">２／４期の評価としては、沼津工場での会計業務から製造原価計算へと大きく業務内容は変わったが班内チ－フとして又原価計算担当として不慣れな事項は多々あった様であるが、良く対処した。専門職としては、リ－ダ－シップを発揮して部下とのコミニュケ－ョンを図る事。又、報告・連絡・相談の基本スタンスによって業務を遂行して下さい。尚、１／４期の評価は沼津工場・経理部でありこの評価には含みません。                                                                 </v>
          </cell>
          <cell r="CL80" t="str">
            <v>Ｂ　</v>
          </cell>
          <cell r="CM80" t="str">
            <v>新しい職場環境での生活ですが、専門職として、大いなる主体性を持ち、目標以上の成果を上げて工場の活性化に繋げてほしい。</v>
          </cell>
          <cell r="CN80" t="str">
            <v>Ｂ　</v>
          </cell>
          <cell r="CO80" t="str">
            <v>Ｂ　</v>
          </cell>
          <cell r="CP80" t="str">
            <v>A</v>
          </cell>
          <cell r="CQ80">
            <v>2</v>
          </cell>
          <cell r="CR80">
            <v>12</v>
          </cell>
          <cell r="CS80">
            <v>10</v>
          </cell>
        </row>
        <row r="81">
          <cell r="A81">
            <v>812819</v>
          </cell>
          <cell r="B81" t="str">
            <v>良知　幸樹　　　　　</v>
          </cell>
          <cell r="C81">
            <v>600</v>
          </cell>
          <cell r="D81">
            <v>650</v>
          </cell>
          <cell r="E81" t="str">
            <v>情報事推本部　　　　</v>
          </cell>
          <cell r="F81">
            <v>156</v>
          </cell>
          <cell r="G81">
            <v>6500843360</v>
          </cell>
          <cell r="H81" t="str">
            <v>明石・総務）経　理　</v>
          </cell>
          <cell r="I81">
            <v>31</v>
          </cell>
          <cell r="J81" t="str">
            <v>主事補　　　　　</v>
          </cell>
          <cell r="K81" t="str">
            <v>無</v>
          </cell>
          <cell r="L81">
            <v>1998</v>
          </cell>
          <cell r="M81">
            <v>1</v>
          </cell>
          <cell r="N81">
            <v>1</v>
          </cell>
          <cell r="O81">
            <v>3</v>
          </cell>
          <cell r="P81">
            <v>167045</v>
          </cell>
          <cell r="Q81" t="str">
            <v>松田　丈一　　　　　</v>
          </cell>
          <cell r="R81" t="str">
            <v>課長　　　　　　　　</v>
          </cell>
          <cell r="S81">
            <v>690057</v>
          </cell>
          <cell r="T81" t="str">
            <v>和田浜　敏成　　　　</v>
          </cell>
          <cell r="U81" t="str">
            <v>部長　　　　　　　　</v>
          </cell>
          <cell r="V81">
            <v>50</v>
          </cell>
          <cell r="W81" t="str">
            <v xml:space="preserve">海外代行調達に係わる処理方法の改善による請求額の実費化及び管理強化                                                                                                                                                                                                                              </v>
          </cell>
          <cell r="X81" t="str">
            <v>3</v>
          </cell>
          <cell r="Y81" t="str">
            <v xml:space="preserve">提案依頼は積極的に行ってはいるものの、依頼後の指導教育改善施策が具体的に行動として表れていない。フォロー体制をもう少し身につけることと　業務に対してスピードアツプを要望します。                                                                                                                                                                       </v>
          </cell>
          <cell r="Z81" t="str">
            <v>3</v>
          </cell>
          <cell r="AA81">
            <v>30</v>
          </cell>
          <cell r="AB81" t="str">
            <v xml:space="preserve">物流費の計上／支払業務一括化（川崎移管）（現状調査及び分担の明確化）１）販売直接費物流費                                                                                                                                                                                                                   </v>
          </cell>
          <cell r="AC81" t="str">
            <v>3</v>
          </cell>
          <cell r="AD81" t="str">
            <v xml:space="preserve">業務の改善効率化に役立てた。ＦＪＬとＦＪとの物流費本来の検収のしかたを全社レベルで考えるいい時期です。来期に検討して下さい。                                                                                                                                                                                                 </v>
          </cell>
          <cell r="AE81" t="str">
            <v>3</v>
          </cell>
          <cell r="AF81">
            <v>20</v>
          </cell>
          <cell r="AG81" t="str">
            <v xml:space="preserve">物流費の計上／支払業務一括化（川崎移管）－－上記に続き更なる業務の合理化（現状分析及び具体的施策の検討提案）２）一般物流費（ＥＸ，ＱＨ），稟議等－－－９８下～９９上移管予定                                                                                                                                                                        </v>
          </cell>
          <cell r="AH81" t="str">
            <v>3</v>
          </cell>
          <cell r="AI81" t="str">
            <v xml:space="preserve">四国以外についても適用を検討してはどうだったか。                                                                                                                                                                                                                                       </v>
          </cell>
          <cell r="AJ81" t="str">
            <v>3</v>
          </cell>
          <cell r="BT81" t="str">
            <v xml:space="preserve">今後版式したもの関連各課に提案と具体的施策持ちかけるように。                                                                                                                                                                                                                                 </v>
          </cell>
          <cell r="BU81" t="str">
            <v>3</v>
          </cell>
          <cell r="BV81" t="str">
            <v xml:space="preserve">                                                                                                                                                                                                                                                               </v>
          </cell>
          <cell r="BX81" t="str">
            <v xml:space="preserve">                                                                                                                                                                                                                                                               </v>
          </cell>
          <cell r="BZ81" t="str">
            <v xml:space="preserve">                                                                                                                                                                                                                                                               </v>
          </cell>
          <cell r="CB81" t="str">
            <v>中堅社員教育に積極的に参加し，自己啓発を計り，リーダーシップを発揮できるようにする。</v>
          </cell>
          <cell r="CC81" t="str">
            <v>3</v>
          </cell>
          <cell r="CD81" t="str">
            <v>輸出取引に係わる基礎知識の習得を行い，現状の問題点の把握と今後の改善策に役立たせる。</v>
          </cell>
          <cell r="CE81" t="str">
            <v>3</v>
          </cell>
          <cell r="CH81" t="str">
            <v>3</v>
          </cell>
          <cell r="CI81" t="str">
            <v>2</v>
          </cell>
          <cell r="CJ81" t="str">
            <v>3</v>
          </cell>
          <cell r="CK81" t="str">
            <v xml:space="preserve">現状分析はよくおこなっているものの、その後の指導・教育が少し不足している。また、業務遂行上のスピードアップ・スタートダッシュにも力を入れてマイペースの考えは排除するようにして下さい。                                                                                                                                                                    </v>
          </cell>
          <cell r="CL81" t="str">
            <v>Ｂ　</v>
          </cell>
          <cell r="CN81" t="str">
            <v>Ｂ　</v>
          </cell>
          <cell r="CO81" t="str">
            <v>Ｂ　</v>
          </cell>
          <cell r="CP81" t="str">
            <v>C</v>
          </cell>
          <cell r="CQ81">
            <v>2</v>
          </cell>
          <cell r="CR81">
            <v>12</v>
          </cell>
          <cell r="CS81">
            <v>10</v>
          </cell>
        </row>
        <row r="82">
          <cell r="A82">
            <v>850078</v>
          </cell>
          <cell r="B82" t="str">
            <v>菊地　昭一　　　　　</v>
          </cell>
          <cell r="C82">
            <v>600</v>
          </cell>
          <cell r="D82">
            <v>650</v>
          </cell>
          <cell r="E82" t="str">
            <v>情報事推本部　　　　</v>
          </cell>
          <cell r="F82">
            <v>156</v>
          </cell>
          <cell r="G82">
            <v>6500843360</v>
          </cell>
          <cell r="H82" t="str">
            <v>明石・総務）経　理　</v>
          </cell>
          <cell r="I82">
            <v>31</v>
          </cell>
          <cell r="J82" t="str">
            <v>主事補　　　　　</v>
          </cell>
          <cell r="K82" t="str">
            <v>有</v>
          </cell>
          <cell r="L82">
            <v>1998</v>
          </cell>
          <cell r="M82">
            <v>1</v>
          </cell>
          <cell r="N82">
            <v>1</v>
          </cell>
          <cell r="O82">
            <v>3</v>
          </cell>
          <cell r="P82">
            <v>167045</v>
          </cell>
          <cell r="Q82" t="str">
            <v>松田　丈一　　　　　</v>
          </cell>
          <cell r="R82" t="str">
            <v>課長　　　　　　　　</v>
          </cell>
          <cell r="S82">
            <v>690057</v>
          </cell>
          <cell r="T82" t="str">
            <v>和田浜　敏成　　　　</v>
          </cell>
          <cell r="U82" t="str">
            <v>部長　　　　　　　　</v>
          </cell>
          <cell r="V82">
            <v>40</v>
          </cell>
          <cell r="W82" t="str">
            <v xml:space="preserve">Ｗｅｅｋｌｙにデ－タを収集し、吸収及び歩留の算出を可能にし、当月の状況を早期に把握するとともに、早期対策可能な資料を提供する。又、次月以降の損益予測の精度を向上させる。                                                                                                                                                                           </v>
          </cell>
          <cell r="X82" t="str">
            <v>4</v>
          </cell>
          <cell r="Y82" t="str">
            <v xml:space="preserve">予測精度の向上に向けて取り組んではいるものの　今一歩の感あり。精度アップにつながる提案をどしどし事業部に投げかけるとりくみをして下さい。                                                                                                                                                                                           </v>
          </cell>
          <cell r="Z82" t="str">
            <v>3</v>
          </cell>
          <cell r="AA82">
            <v>30</v>
          </cell>
          <cell r="AB82" t="str">
            <v xml:space="preserve">評価方法の見直し直接材料費と間接材料費の切り分け見直し（倉庫管理方法の見直し）加工費レ－ト設定方法の見直し（ＬＳＱの考え方等）                                                                                                                                                                                                </v>
          </cell>
          <cell r="AC82" t="str">
            <v>4</v>
          </cell>
          <cell r="AD82" t="str">
            <v xml:space="preserve">検討のみにおわってしまった。来期に再度チャレンジして下さい。                                                                                                                                                                                                                                 </v>
          </cell>
          <cell r="AE82" t="str">
            <v>2</v>
          </cell>
          <cell r="AF82">
            <v>30</v>
          </cell>
          <cell r="AG82" t="str">
            <v xml:space="preserve">月末締め対応決算業務の簡素化（入手資料のリストアップ及び対応、デ－タの受け渡し方法の改善等）                                                                                                                                                                                                                 </v>
          </cell>
          <cell r="AH82" t="str">
            <v>3</v>
          </cell>
          <cell r="AI82" t="str">
            <v xml:space="preserve">電子化されたものの成果としては標準的なものに終わってしまっている。他にも適用すべきものがないか検討下さい。                                                                                                                                                                                                          </v>
          </cell>
          <cell r="AJ82" t="str">
            <v>3</v>
          </cell>
          <cell r="BT82" t="str">
            <v xml:space="preserve">経験を生かして取り組んでくれた。                                                                                                                                                                                                                                               </v>
          </cell>
          <cell r="BU82" t="str">
            <v>3</v>
          </cell>
          <cell r="BV82" t="str">
            <v xml:space="preserve">                                                                                                                                                                                                                                                               </v>
          </cell>
          <cell r="BX82" t="str">
            <v xml:space="preserve">                                                                                                                                                                                                                                                               </v>
          </cell>
          <cell r="BZ82" t="str">
            <v xml:space="preserve">                                                                                                                                                                                                                                                               </v>
          </cell>
          <cell r="CB82" t="str">
            <v>リ－ダシップ及び行動力の向上（講習会への参加・事業部との積極的打合せ）</v>
          </cell>
          <cell r="CC82" t="str">
            <v>3</v>
          </cell>
          <cell r="CD82" t="str">
            <v>製品知識等専門知識の向上（積極的現場視察）</v>
          </cell>
          <cell r="CE82" t="str">
            <v>3</v>
          </cell>
          <cell r="CH82" t="str">
            <v>3</v>
          </cell>
          <cell r="CI82" t="str">
            <v>2</v>
          </cell>
          <cell r="CJ82" t="str">
            <v>3</v>
          </cell>
          <cell r="CK82" t="str">
            <v xml:space="preserve">予測損益があまり芳しくなかったが、低操業時にやらなければいけなことを痛感したと思う。今後はこれを生かした業務改革に取り組んでください。                                                                                                                                                                                            </v>
          </cell>
          <cell r="CL82" t="str">
            <v>Ｂ　</v>
          </cell>
          <cell r="CN82" t="str">
            <v>Ｂ　</v>
          </cell>
          <cell r="CO82" t="str">
            <v>Ｂ　</v>
          </cell>
          <cell r="CP82" t="str">
            <v>B</v>
          </cell>
          <cell r="CQ82">
            <v>2</v>
          </cell>
          <cell r="CR82">
            <v>12</v>
          </cell>
          <cell r="CS82">
            <v>10</v>
          </cell>
        </row>
        <row r="83">
          <cell r="A83">
            <v>860016</v>
          </cell>
          <cell r="B83" t="str">
            <v>石丸　清三　　　　　</v>
          </cell>
          <cell r="C83">
            <v>600</v>
          </cell>
          <cell r="D83">
            <v>650</v>
          </cell>
          <cell r="E83" t="str">
            <v>情報事推本部　　　　</v>
          </cell>
          <cell r="F83">
            <v>1565</v>
          </cell>
          <cell r="G83">
            <v>6500180000</v>
          </cell>
          <cell r="H83" t="str">
            <v>情報）経理部　　　　</v>
          </cell>
          <cell r="I83">
            <v>31</v>
          </cell>
          <cell r="J83" t="str">
            <v>主事補　　　　　</v>
          </cell>
          <cell r="K83" t="str">
            <v>有</v>
          </cell>
          <cell r="L83">
            <v>1998</v>
          </cell>
          <cell r="M83">
            <v>1</v>
          </cell>
          <cell r="N83">
            <v>1</v>
          </cell>
          <cell r="O83">
            <v>3</v>
          </cell>
          <cell r="P83">
            <v>780701</v>
          </cell>
          <cell r="Q83" t="str">
            <v>伊藤　卓男　　　　　</v>
          </cell>
          <cell r="R83" t="str">
            <v>担当課長　　　　　　</v>
          </cell>
          <cell r="S83">
            <v>730495</v>
          </cell>
          <cell r="T83" t="str">
            <v>八田　健一　　　　　</v>
          </cell>
          <cell r="U83" t="str">
            <v>統括部長　　　　　　</v>
          </cell>
          <cell r="V83">
            <v>90</v>
          </cell>
          <cell r="W83" t="str">
            <v xml:space="preserve">輸出損益(実績)の事業部別把握の開始。決算説明書用として,上期予算並びに4～7月の実績を事業部別に展開する。又,事業部単位で国内/海外分を比較できる資料を作成する。                                                                                                                                                                             </v>
          </cell>
          <cell r="X83" t="str">
            <v>3</v>
          </cell>
          <cell r="Y83" t="str">
            <v xml:space="preserve">予定どうり4月度より逆上り、ビジネスユニット別に国内/海外別に損益を分離を実施。                                                                                                                                                                                                                       </v>
          </cell>
          <cell r="Z83" t="str">
            <v>3</v>
          </cell>
          <cell r="AA83">
            <v>10</v>
          </cell>
          <cell r="AB83" t="str">
            <v xml:space="preserve">FCPA,FELｸﾞﾙ-ﾌﾟの事業構造分析を開始。国営本と連携して基礎資料(組織図,B/S,P/L,C/F,機種別ｸﾞﾛｽﾏ-ｼﾞﾝ,機種別損益,機種別在庫等)並びに入手ｽｹｼﾞｭ-ﾙ設定等の体制固めを始める。                                                                                                                                                      </v>
          </cell>
          <cell r="AC83" t="str">
            <v>3</v>
          </cell>
          <cell r="AD83" t="str">
            <v xml:space="preserve">具体的な成果が上期において見られない。下期の積極的な活動と成果を期待する。                                                                                                                                                                                                                          </v>
          </cell>
          <cell r="AE83" t="str">
            <v>2</v>
          </cell>
          <cell r="BT83" t="str">
            <v xml:space="preserve">                                                                                                                                                                                                                                                               </v>
          </cell>
          <cell r="BU83" t="str">
            <v>2</v>
          </cell>
          <cell r="BV83" t="str">
            <v xml:space="preserve">                                                                                                                                                                                                                                                               </v>
          </cell>
          <cell r="BX83" t="str">
            <v xml:space="preserve">                                                                                                                                                                                                                                                               </v>
          </cell>
          <cell r="BZ83" t="str">
            <v xml:space="preserve">                                                                                                                                                                                                                                                               </v>
          </cell>
          <cell r="CB83" t="str">
            <v>長野工場にて98年下期予算編成作業に参加することで,製造損益の考え方を学びたい。</v>
          </cell>
          <cell r="CC83" t="str">
            <v>3</v>
          </cell>
          <cell r="CD83" t="str">
            <v>前の職場では文章を作る業務が多かった為,EXCELは基本的な使い方しか知らない。ついては,EXCELの知識を決算/予算業務の中で深めたい。</v>
          </cell>
          <cell r="CE83" t="str">
            <v>3</v>
          </cell>
          <cell r="CH83" t="str">
            <v>4</v>
          </cell>
          <cell r="CK83" t="str">
            <v xml:space="preserve">4月21日～6月20日財務部での評価C6月21日～9月20日(内.一カ月間半長野工場にて研修)情報での評価B総合評価Ｃ                                                                                                                                                                                                    </v>
          </cell>
          <cell r="CL83" t="str">
            <v>Ｃ　</v>
          </cell>
          <cell r="CN83" t="str">
            <v>Ｃ　</v>
          </cell>
          <cell r="CO83" t="str">
            <v>Ｃ　</v>
          </cell>
          <cell r="CP83" t="str">
            <v>C</v>
          </cell>
          <cell r="CQ83">
            <v>2</v>
          </cell>
          <cell r="CR83">
            <v>12</v>
          </cell>
          <cell r="CS83">
            <v>10</v>
          </cell>
        </row>
        <row r="84">
          <cell r="A84">
            <v>850194</v>
          </cell>
          <cell r="B84" t="str">
            <v>百村　健　　　　　　</v>
          </cell>
          <cell r="C84">
            <v>600</v>
          </cell>
          <cell r="D84">
            <v>650</v>
          </cell>
          <cell r="E84" t="str">
            <v>情報事推本部　　　　</v>
          </cell>
          <cell r="F84">
            <v>2572</v>
          </cell>
          <cell r="G84">
            <v>6500721000</v>
          </cell>
          <cell r="H84" t="str">
            <v>熊谷）総務部　　　　</v>
          </cell>
          <cell r="I84">
            <v>31</v>
          </cell>
          <cell r="J84" t="str">
            <v>主事補　　　　　</v>
          </cell>
          <cell r="K84" t="str">
            <v>有</v>
          </cell>
          <cell r="L84">
            <v>1998</v>
          </cell>
          <cell r="M84">
            <v>1</v>
          </cell>
          <cell r="N84">
            <v>1</v>
          </cell>
          <cell r="O84">
            <v>3</v>
          </cell>
          <cell r="P84">
            <v>0</v>
          </cell>
          <cell r="Q84" t="str">
            <v>　　　　　　　　　　</v>
          </cell>
          <cell r="R84" t="str">
            <v>　　　　　　　　　　</v>
          </cell>
          <cell r="S84">
            <v>0</v>
          </cell>
          <cell r="T84" t="str">
            <v>　　　　　　　　　　</v>
          </cell>
          <cell r="U84" t="str">
            <v>　　　　　　　　　　</v>
          </cell>
          <cell r="V84">
            <v>50</v>
          </cell>
          <cell r="W84" t="str">
            <v xml:space="preserve">決算月末締め対応                                                                                                                                                                                                                                                       </v>
          </cell>
          <cell r="X84" t="str">
            <v>4</v>
          </cell>
          <cell r="Y84" t="str">
            <v xml:space="preserve">                                                                                                                                                                                                                                                               </v>
          </cell>
          <cell r="AA84">
            <v>20</v>
          </cell>
          <cell r="AB84" t="str">
            <v xml:space="preserve">経理データ公開の拡充                                                                                                                                                                                                                                                     </v>
          </cell>
          <cell r="AC84" t="str">
            <v>3</v>
          </cell>
          <cell r="AD84" t="str">
            <v xml:space="preserve">                                                                                                                                                                                                                                                               </v>
          </cell>
          <cell r="AF84">
            <v>20</v>
          </cell>
          <cell r="AG84" t="str">
            <v xml:space="preserve">インフラ整備経理部門サーバ（全社対応）の更新                                                                                                                                                                                                                                         </v>
          </cell>
          <cell r="AH84" t="str">
            <v>3</v>
          </cell>
          <cell r="AI84" t="str">
            <v xml:space="preserve">                                                                                                                                                                                                                                                               </v>
          </cell>
          <cell r="AK84">
            <v>10</v>
          </cell>
          <cell r="AL84" t="str">
            <v xml:space="preserve">教育の推進（部内／他部門）                                                                                                                                                                                                                                                  </v>
          </cell>
          <cell r="AM84" t="str">
            <v>3</v>
          </cell>
          <cell r="AN84" t="str">
            <v xml:space="preserve">                                                                                                                                                                                                                                                               </v>
          </cell>
          <cell r="BT84" t="str">
            <v xml:space="preserve">                                                                                                                                                                                                                                                               </v>
          </cell>
          <cell r="BV84" t="str">
            <v xml:space="preserve">                                                                                                                                                                                                                                                               </v>
          </cell>
          <cell r="BX84" t="str">
            <v xml:space="preserve">                                                                                                                                                                                                                                                               </v>
          </cell>
          <cell r="BZ84" t="str">
            <v xml:space="preserve">                                                                                                                                                                                                                                                               </v>
          </cell>
          <cell r="CB84" t="str">
            <v>パソコン／サーバ知識の拡充</v>
          </cell>
          <cell r="CK84" t="str">
            <v xml:space="preserve">                                                                                                                                                                                                                                                               </v>
          </cell>
          <cell r="CL84" t="str">
            <v>　　</v>
          </cell>
          <cell r="CN84" t="str">
            <v>　　</v>
          </cell>
          <cell r="CO84" t="str">
            <v>　　</v>
          </cell>
          <cell r="CP84" t="str">
            <v>A</v>
          </cell>
          <cell r="CQ84">
            <v>2</v>
          </cell>
          <cell r="CR84">
            <v>12</v>
          </cell>
          <cell r="CS84">
            <v>10</v>
          </cell>
        </row>
        <row r="85">
          <cell r="A85">
            <v>744237</v>
          </cell>
          <cell r="B85" t="str">
            <v>木村　友一　　　　　</v>
          </cell>
          <cell r="C85">
            <v>600</v>
          </cell>
          <cell r="D85">
            <v>931</v>
          </cell>
          <cell r="E85" t="str">
            <v>ＴＴＩ　　　　　　　</v>
          </cell>
          <cell r="F85">
            <v>9294</v>
          </cell>
          <cell r="G85">
            <v>9856101000</v>
          </cell>
          <cell r="H85" t="str">
            <v>ＴＴＩ）総務部　　　</v>
          </cell>
          <cell r="I85">
            <v>31</v>
          </cell>
          <cell r="J85" t="str">
            <v>主事補　　　　　</v>
          </cell>
          <cell r="K85" t="str">
            <v>有</v>
          </cell>
          <cell r="L85">
            <v>1998</v>
          </cell>
          <cell r="M85">
            <v>1</v>
          </cell>
          <cell r="N85">
            <v>1</v>
          </cell>
          <cell r="O85">
            <v>3</v>
          </cell>
          <cell r="P85">
            <v>0</v>
          </cell>
          <cell r="Q85" t="str">
            <v>　　　　　　　　　　</v>
          </cell>
          <cell r="R85" t="str">
            <v>　　　　　　　　　　</v>
          </cell>
          <cell r="S85">
            <v>0</v>
          </cell>
          <cell r="T85" t="str">
            <v>　　　　　　　　　　</v>
          </cell>
          <cell r="U85" t="str">
            <v>　　　　　　　　　　</v>
          </cell>
          <cell r="V85">
            <v>30</v>
          </cell>
          <cell r="W85" t="str">
            <v xml:space="preserve">事業部支援強化1.事業部への内部仕切価格制度導入。前提→製品原価ﾏｽﾀｰの作成。設計費のOUTPUTﾁｬｰｼﾞ、副費率の改訂(予算より実施)2.ﾒｶ製造部製造損益管理の分離、予実管理、分析。3.品質保証部の独立採算性の明瞭化、分析、問題点提起。                                                                                                                         </v>
          </cell>
          <cell r="X85" t="str">
            <v>4</v>
          </cell>
          <cell r="Y85" t="str">
            <v xml:space="preserve">                                                                                                                                                                                                                                                               </v>
          </cell>
          <cell r="AA85">
            <v>25</v>
          </cell>
          <cell r="AB85" t="str">
            <v xml:space="preserve">業務生産性の向上→月末締切変更(上期:ﾄﾗｲｱﾙ下期:実施)1.ｴﾗｰ件数削減の推進(98/6-60%98/9-90%削減目標)2.ｸﾘｰﾝﾃﾞｰﾀ作成支援ｼｽﾃﾑの構築援助3.業務日程短縮ﾄﾗｲｱﾙ                                                                                                                                                           </v>
          </cell>
          <cell r="AC85" t="str">
            <v>4</v>
          </cell>
          <cell r="AD85" t="str">
            <v xml:space="preserve">                                                                                                                                                                                                                                                               </v>
          </cell>
          <cell r="AF85">
            <v>25</v>
          </cell>
          <cell r="AG85" t="str">
            <v xml:space="preserve">資産の健全性促進及び不健全化防止抑制。１．ﾘﾃｲﾙｼｽﾃﾑの棚卸資産分析と定期的ﾌｫﾛｰ（４半期に実施）２．製造中止部品の残高抑制施策と管理３．長期仕掛品の対応及び預り製品の処置(半年以上のものの撲滅)                                                                                                                                                        </v>
          </cell>
          <cell r="AH85" t="str">
            <v>4</v>
          </cell>
          <cell r="AI85" t="str">
            <v xml:space="preserve">                                                                                                                                                                                                                                                               </v>
          </cell>
          <cell r="AK85">
            <v>20</v>
          </cell>
          <cell r="AL85" t="str">
            <v xml:space="preserve">部員のｽｷﾙｱｯﾌﾟと人材育成1.税務知識ﾚﾍﾞﾙｱｯﾌﾟ勉強会の実施(上期:5回)2.業務ﾏﾆﾕｱﾙ作成及び経理規定等の整備　（上期：11件)3.事業部等への製造損益・経理用語理解教育とｺｽﾄ意識向上教育(上期:2回)                                                                                                                                                 </v>
          </cell>
          <cell r="AM85" t="str">
            <v>4</v>
          </cell>
          <cell r="AN85" t="str">
            <v xml:space="preserve">                                                                                                                                                                                                                                                               </v>
          </cell>
          <cell r="BT85" t="str">
            <v xml:space="preserve">                                                                                                                                                                                                                                                               </v>
          </cell>
          <cell r="BV85" t="str">
            <v xml:space="preserve">                                                                                                                                                                                                                                                               </v>
          </cell>
          <cell r="BX85" t="str">
            <v xml:space="preserve">                                                                                                                                                                                                                                                               </v>
          </cell>
          <cell r="BZ85" t="str">
            <v xml:space="preserve">                                                                                                                                                                                                                                                               </v>
          </cell>
          <cell r="CB85" t="str">
            <v>業務効率化の一環としてExcelの習得を目指す。</v>
          </cell>
          <cell r="CK85" t="str">
            <v xml:space="preserve">                                                                                                                                                                                                                                                               </v>
          </cell>
          <cell r="CL85" t="str">
            <v>　　</v>
          </cell>
          <cell r="CN85" t="str">
            <v>　　</v>
          </cell>
          <cell r="CO85" t="str">
            <v>　　</v>
          </cell>
          <cell r="CP85" t="str">
            <v>A</v>
          </cell>
          <cell r="CQ85">
            <v>2</v>
          </cell>
          <cell r="CR85">
            <v>600</v>
          </cell>
          <cell r="CS85">
            <v>850</v>
          </cell>
        </row>
        <row r="86">
          <cell r="A86">
            <v>810099</v>
          </cell>
          <cell r="B86" t="str">
            <v>坂本　健夫　　　　　</v>
          </cell>
          <cell r="C86">
            <v>700</v>
          </cell>
          <cell r="D86">
            <v>700</v>
          </cell>
          <cell r="E86" t="str">
            <v>電デバ事推本　　　　</v>
          </cell>
          <cell r="F86">
            <v>1844</v>
          </cell>
          <cell r="G86">
            <v>7000240000</v>
          </cell>
          <cell r="H86" t="str">
            <v>電デバ推）経理部　　</v>
          </cell>
          <cell r="I86">
            <v>41</v>
          </cell>
          <cell r="J86" t="str">
            <v>主事　　　　　　</v>
          </cell>
          <cell r="K86" t="str">
            <v>無</v>
          </cell>
          <cell r="L86">
            <v>1998</v>
          </cell>
          <cell r="M86">
            <v>1</v>
          </cell>
          <cell r="N86">
            <v>1</v>
          </cell>
          <cell r="O86">
            <v>3</v>
          </cell>
          <cell r="P86">
            <v>746042</v>
          </cell>
          <cell r="Q86" t="str">
            <v>山崎　武　　　　　　</v>
          </cell>
          <cell r="R86" t="str">
            <v>担当課長　　　　　　</v>
          </cell>
          <cell r="S86">
            <v>740522</v>
          </cell>
          <cell r="T86" t="str">
            <v>加藤　正和　　　　　</v>
          </cell>
          <cell r="U86" t="str">
            <v>統括部長　　　　　　</v>
          </cell>
          <cell r="V86">
            <v>50</v>
          </cell>
          <cell r="W86" t="str">
            <v xml:space="preserve">関係会社の決算月末締化1)各社の準備状況も把握と問題点の抽出。2)問題点解決の為の方策検討・実施。3)試行。                                                                                                                                                                                                         </v>
          </cell>
          <cell r="X86" t="str">
            <v>5</v>
          </cell>
          <cell r="Y86" t="str">
            <v xml:space="preserve">全力投球できなかったと思いますが、現在も継続の問題でありますので、事業計画に活かせる様頑張って下さい。                                                                                                                                                                                                            </v>
          </cell>
          <cell r="Z86" t="str">
            <v>3</v>
          </cell>
          <cell r="AA86">
            <v>20</v>
          </cell>
          <cell r="AB86" t="str">
            <v xml:space="preserve">受注業務の合理化と決算説明書の改善1)理論注残不一致の解消。2)相手にｲﾒｰｼﾞが良く伝わる、判りやすい説明書の作成。                                                                                                                                                                                                    </v>
          </cell>
          <cell r="AC86" t="str">
            <v>4</v>
          </cell>
          <cell r="AD86" t="str">
            <v xml:space="preserve">価格破壊が起っている状況です。受注の段階で早くアラームが出せる様資料の工夫をお願いしします。                                                                                                                                                                                                                 </v>
          </cell>
          <cell r="AE86" t="str">
            <v>3</v>
          </cell>
          <cell r="AF86">
            <v>15</v>
          </cell>
          <cell r="AG86" t="str">
            <v xml:space="preserve">一般会計業務の月末締化対応1)個別業務毎の進捗ﾁｪｯｸ及びﾌｫﾛｰ。                                                                                                                                                                                                                             </v>
          </cell>
          <cell r="AH86" t="str">
            <v>3</v>
          </cell>
          <cell r="AI86" t="str">
            <v xml:space="preserve">下期の実施に向けて、問題点の対応を引続きお願い致します。                                                                                                                                                                                                                                   </v>
          </cell>
          <cell r="AJ86" t="str">
            <v>3</v>
          </cell>
          <cell r="AK86">
            <v>15</v>
          </cell>
          <cell r="AL86" t="str">
            <v xml:space="preserve">連結決算の日程短縮1)月末締化と併せて、関係会社決算ｽｹｼﾞｭｰﾙの策定を行い、連結ﾍﾞｰｽでの決算説明書の作成に向けたﾃﾞｰﾀ収集体制を整える。                                                                                                                                                                                      </v>
          </cell>
          <cell r="AM86" t="str">
            <v>4</v>
          </cell>
          <cell r="AN86" t="str">
            <v xml:space="preserve">日程短縮は、経理ぶ全体の目標であります。関係会社へ強調した指導をお願いします。                                                                                                                                                                                                                        </v>
          </cell>
          <cell r="AO86" t="str">
            <v>3</v>
          </cell>
          <cell r="BT86" t="str">
            <v xml:space="preserve">良い経験をしたと思います。今回の経験を是非マニュアル化して、部下の教育にしようして下さい。                                                                                                                                                                                                                  </v>
          </cell>
          <cell r="BU86" t="str">
            <v>5</v>
          </cell>
          <cell r="BV86" t="str">
            <v xml:space="preserve">良い経験をしたと思います。今回の経験を是非マニュアル化して、部下の教育にしようして下さい。                                                                                                                                                                                                                  </v>
          </cell>
          <cell r="BW86" t="str">
            <v>5</v>
          </cell>
          <cell r="BX86" t="str">
            <v xml:space="preserve">良い経験をしたと思います。今回の経験を是非マニュアル化して、部下の教育にしようして下さい。                                                                                                                                                                                                                  </v>
          </cell>
          <cell r="BY86" t="str">
            <v>5</v>
          </cell>
          <cell r="BZ86" t="str">
            <v xml:space="preserve">                                                                                                                                                                                                                                                               </v>
          </cell>
          <cell r="CB86" t="str">
            <v>業務合理化の為に、ﾊﾟｿｺﾝ知識の向上を図る。</v>
          </cell>
          <cell r="CC86" t="str">
            <v>3</v>
          </cell>
          <cell r="CH86" t="str">
            <v>5</v>
          </cell>
          <cell r="CI86" t="str">
            <v>4</v>
          </cell>
          <cell r="CJ86" t="str">
            <v>5</v>
          </cell>
          <cell r="CK86" t="str">
            <v xml:space="preserve">今期は，ＳＦＥＴで始まりＳＦＥＴで終わったようにおもいますが、その中でも、他部門と良く連携して倒産回避、和議取り付け、会社更正と行ってくれたと思います。下期も積極的な活動を期待します。ご苦労様でした。                                                                                                                                                           </v>
          </cell>
          <cell r="CL86" t="str">
            <v>Ａ　</v>
          </cell>
          <cell r="CM86" t="str">
            <v>ＳＦＥＴの処理大変ご苦労様でした。現在も未だ油断できないと思います。引続貴協力して頑張って下さい。お疲れ様でした。</v>
          </cell>
          <cell r="CN86" t="str">
            <v>Ａ　</v>
          </cell>
          <cell r="CO86" t="str">
            <v>Ａ　</v>
          </cell>
          <cell r="CP86" t="str">
            <v>B</v>
          </cell>
          <cell r="CQ86">
            <v>2</v>
          </cell>
          <cell r="CR86">
            <v>12</v>
          </cell>
          <cell r="CS86">
            <v>10</v>
          </cell>
        </row>
        <row r="87">
          <cell r="A87">
            <v>812815</v>
          </cell>
          <cell r="B87" t="str">
            <v>桜井　裕明　　　　　</v>
          </cell>
          <cell r="C87">
            <v>700</v>
          </cell>
          <cell r="D87">
            <v>700</v>
          </cell>
          <cell r="E87" t="str">
            <v>電デバ事推本　　　　</v>
          </cell>
          <cell r="F87">
            <v>1844</v>
          </cell>
          <cell r="G87">
            <v>7000240000</v>
          </cell>
          <cell r="H87" t="str">
            <v>電デバ推）経理部　　</v>
          </cell>
          <cell r="I87">
            <v>31</v>
          </cell>
          <cell r="J87" t="str">
            <v>主事補　　　　　</v>
          </cell>
          <cell r="K87" t="str">
            <v>無</v>
          </cell>
          <cell r="L87">
            <v>1998</v>
          </cell>
          <cell r="M87">
            <v>1</v>
          </cell>
          <cell r="N87">
            <v>1</v>
          </cell>
          <cell r="O87">
            <v>3</v>
          </cell>
          <cell r="P87">
            <v>746042</v>
          </cell>
          <cell r="Q87" t="str">
            <v>山崎　武　　　　　　</v>
          </cell>
          <cell r="R87" t="str">
            <v>担当課長　　　　　　</v>
          </cell>
          <cell r="S87">
            <v>740522</v>
          </cell>
          <cell r="T87" t="str">
            <v>加藤　正和　　　　　</v>
          </cell>
          <cell r="U87" t="str">
            <v>統括部長　　　　　　</v>
          </cell>
          <cell r="V87">
            <v>50</v>
          </cell>
          <cell r="W87" t="str">
            <v xml:space="preserve">決算月末締日対応(電子デバイス部門)98年下期からの決算締日変更に伴い、電子デバイス部門の対応の推進及び取り纏め目標:97年下期比決算日程の2日短縮                                                                                                                                                                                     </v>
          </cell>
          <cell r="X87" t="str">
            <v>5</v>
          </cell>
          <cell r="Y87" t="str">
            <v xml:space="preserve">活動内容について十分成果が出たと思います。下期の実施に当たって関連部署へのサポートをお願い致します。                                                                                                                                                                                                             </v>
          </cell>
          <cell r="Z87" t="str">
            <v>5</v>
          </cell>
          <cell r="AA87">
            <v>30</v>
          </cell>
          <cell r="AB87" t="str">
            <v xml:space="preserve">損益分析・損益試算等による事業部損益改善への積極的なｱﾌﾟﾛｰﾁ決算・予算に於いて                                                                                                                                                                                                                      </v>
          </cell>
          <cell r="AC87" t="str">
            <v>5</v>
          </cell>
          <cell r="AD87" t="str">
            <v xml:space="preserve">事業そのものが問題視されている機種です。損益責任者へ提言できる資料作りをお願いします。分析の方法については、文献等を参考にして下さい。                                                                                                                                                                                            </v>
          </cell>
          <cell r="AE87" t="str">
            <v>4</v>
          </cell>
          <cell r="AF87">
            <v>20</v>
          </cell>
          <cell r="AG87" t="str">
            <v xml:space="preserve">ﾃｸﾉﾛｼﾞ別損益・事業部別損益・商品製造事業本部別損益等新しい区分での分析が行えるようデータベースの構築・制度・処理の見直し改造等を行い、事業部の要求に対応した損益が提示出来るように対応する。                                                                                                                                                        </v>
          </cell>
          <cell r="AH87" t="str">
            <v>5</v>
          </cell>
          <cell r="AI87" t="str">
            <v xml:space="preserve">中々まとまらない損益体系ですが、柔軟な対応が求められていますので、それにむけた情報整理及び収集に努めて下さい。                                                                                                                                                                                                        </v>
          </cell>
          <cell r="AJ87" t="str">
            <v>3</v>
          </cell>
          <cell r="BT87" t="str">
            <v xml:space="preserve">サポート適名活動しか出来なくて、残念と思いますが過去の経験を活かして後輩が出来た事を、評価してやって下さい。                                                                                                                                                                                                         </v>
          </cell>
          <cell r="BU87" t="str">
            <v>3</v>
          </cell>
          <cell r="BV87" t="str">
            <v xml:space="preserve">新業務としてＬＣＤを担当して頂きました。３ヶ月しか経過していませんが、事業分析を行って効果ある改善提案を行って下さい。                                                                                                                                                                                                    </v>
          </cell>
          <cell r="BW87" t="str">
            <v>3</v>
          </cell>
          <cell r="BX87" t="str">
            <v xml:space="preserve">                                                                                                                                                                                                                                                               </v>
          </cell>
          <cell r="BZ87" t="str">
            <v xml:space="preserve">                                                                                                                                                                                                                                                               </v>
          </cell>
          <cell r="CB87" t="str">
            <v>法人税税等税務知識の向上</v>
          </cell>
          <cell r="CC87" t="str">
            <v>2</v>
          </cell>
          <cell r="CD87" t="str">
            <v>ﾌﾟﾚｾﾞﾝﾃｰｼｮﾝ能力・語学力の向上</v>
          </cell>
          <cell r="CE87" t="str">
            <v>2</v>
          </cell>
          <cell r="CH87" t="str">
            <v>5</v>
          </cell>
          <cell r="CI87" t="str">
            <v>3</v>
          </cell>
          <cell r="CJ87" t="str">
            <v>4</v>
          </cell>
          <cell r="CK87" t="str">
            <v xml:space="preserve">全体を通してみると、経理部門内での中心的存在のように思います。各工場経理及び関連部門の調整約として今後の活躍を期待します。ご苦労様でした。                                                                                                                                                                                          </v>
          </cell>
          <cell r="CL87" t="str">
            <v>Ａ　</v>
          </cell>
          <cell r="CM87" t="str">
            <v>部内の教育で、なるべき相手が結論を出せる様教育／指導して下さい。ご苦労様でした。</v>
          </cell>
          <cell r="CN87" t="str">
            <v>Ａ　</v>
          </cell>
          <cell r="CO87" t="str">
            <v>Ａ　</v>
          </cell>
          <cell r="CP87" t="str">
            <v>A</v>
          </cell>
          <cell r="CQ87">
            <v>2</v>
          </cell>
          <cell r="CR87">
            <v>12</v>
          </cell>
          <cell r="CS87">
            <v>10</v>
          </cell>
        </row>
        <row r="88">
          <cell r="A88">
            <v>860068</v>
          </cell>
          <cell r="B88" t="str">
            <v>河村　知行　　　　　</v>
          </cell>
          <cell r="C88">
            <v>700</v>
          </cell>
          <cell r="D88">
            <v>700</v>
          </cell>
          <cell r="E88" t="str">
            <v>電デバ事推本　　　　</v>
          </cell>
          <cell r="F88">
            <v>1844</v>
          </cell>
          <cell r="G88">
            <v>7000240000</v>
          </cell>
          <cell r="H88" t="str">
            <v>電デバ推）経理部　　</v>
          </cell>
          <cell r="I88">
            <v>31</v>
          </cell>
          <cell r="J88" t="str">
            <v>主事補　　　　　</v>
          </cell>
          <cell r="K88" t="str">
            <v>無</v>
          </cell>
          <cell r="L88">
            <v>1998</v>
          </cell>
          <cell r="M88">
            <v>1</v>
          </cell>
          <cell r="N88">
            <v>1</v>
          </cell>
          <cell r="O88">
            <v>3</v>
          </cell>
          <cell r="P88">
            <v>746042</v>
          </cell>
          <cell r="Q88" t="str">
            <v>山崎　武　　　　　　</v>
          </cell>
          <cell r="R88" t="str">
            <v>担当課長　　　　　　</v>
          </cell>
          <cell r="S88">
            <v>740522</v>
          </cell>
          <cell r="T88" t="str">
            <v>加藤　正和　　　　　</v>
          </cell>
          <cell r="U88" t="str">
            <v>統括部長　　　　　　</v>
          </cell>
          <cell r="V88">
            <v>30</v>
          </cell>
          <cell r="W88" t="str">
            <v xml:space="preserve">予算、予測業務の効率化および精度向上・現状業務内容の分析調査・情報収集方法の検討、関連部門との調整・作成方法の改善とタイムリーな情報提供                                                                                                                                                                                           </v>
          </cell>
          <cell r="X88" t="str">
            <v>5</v>
          </cell>
          <cell r="Y88" t="str">
            <v xml:space="preserve">半導体の市場変化を的確にてらまえて、情報収集に努めて欲しい。今期は、１回もクリーンヒットは出ませんでしたが、来期から情報整備から始めて、精度ある予測を期待します。                                                                                                                                                                              </v>
          </cell>
          <cell r="Z88" t="str">
            <v>4</v>
          </cell>
          <cell r="AA88">
            <v>25</v>
          </cell>
          <cell r="AB88" t="str">
            <v xml:space="preserve">電子デバイスグループ会社間の移転価格問題検討・過去、現在のグループ間取引および価格基準の分析・詳細事象（Ｔ／Ｐ、ライセンス料率等）の検討・関連法律および事例集の調査と関連部門との調整                                                                                                                                                              </v>
          </cell>
          <cell r="AC88" t="str">
            <v>4</v>
          </cell>
          <cell r="AD88" t="str">
            <v xml:space="preserve">下期中に移転価格問題について解決しなければなりません。今後の税制も国際化してきますので、もてる力を十分発揮して下さい。                                                                                                                                                                                                    </v>
          </cell>
          <cell r="AE88" t="str">
            <v>3</v>
          </cell>
          <cell r="AF88">
            <v>25</v>
          </cell>
          <cell r="AG88" t="str">
            <v xml:space="preserve">ＥＣアンチダンピング／データコレクション関連対応・質問状への対応、回答の作成業務サポート・監査対応、その他必要関連事項                                                                                                                                                                                                    </v>
          </cell>
          <cell r="AH88" t="str">
            <v>4</v>
          </cell>
          <cell r="AI88" t="str">
            <v xml:space="preserve">ＥＣ及びＵＳＡでにわかに、ダンピング騒動が起きています。早急な対応が出来る様情報収集並びに過去の経歴を習得して下さい。                                                                                                                                                                                                    </v>
          </cell>
          <cell r="AJ88" t="str">
            <v>3</v>
          </cell>
          <cell r="AK88">
            <v>20</v>
          </cell>
          <cell r="AL88" t="str">
            <v xml:space="preserve">ＤＲＡＭビジネスの将来性、方向性に関する試算およびアドバイス。・特に短手番の納期が予想されるため、迅速性に留意。                                                                                                                                                                                                       </v>
          </cell>
          <cell r="AM88" t="str">
            <v>4</v>
          </cell>
          <cell r="AN88" t="str">
            <v xml:space="preserve">ＤＲＡＭの大きな転換期に遭遇して、資料の作成ご苦労様でした。今後の展開も十分注意し下さい。                                                                                                                                                                                                                  </v>
          </cell>
          <cell r="AO88" t="str">
            <v>5</v>
          </cell>
          <cell r="BT88" t="str">
            <v xml:space="preserve">富士通の転機の時期に、色々資料の要求が本社から来て、大変でしたが良くカバーしてくれました。                                                                                                                                                                                                                  </v>
          </cell>
          <cell r="BU88" t="str">
            <v>5</v>
          </cell>
          <cell r="BV88" t="str">
            <v xml:space="preserve">初めての経験だと思います。もう少し踏み込んだ姿勢で、取組んで欲しかったと思います。こういう機会は、２度こないことを望みたいですね。                                                                                                                                                                                              </v>
          </cell>
          <cell r="BW88" t="str">
            <v>4</v>
          </cell>
          <cell r="BX88" t="str">
            <v xml:space="preserve">                                                                                                                                                                                                                                                               </v>
          </cell>
          <cell r="BZ88" t="str">
            <v xml:space="preserve">                                                                                                                                                                                                                                                               </v>
          </cell>
          <cell r="CB88" t="str">
            <v>経理システムの内容把握と合理的な活用。５年間の海外駐在の間、経理システムが大きく変わった点も多く、内容把握と理解を深め、合理的に活用したい。</v>
          </cell>
          <cell r="CC88" t="str">
            <v>3</v>
          </cell>
          <cell r="CD88" t="str">
            <v>英語力の開発、改善。特にヒアリングと会話能力向上が目標。</v>
          </cell>
          <cell r="CE88" t="str">
            <v>4</v>
          </cell>
          <cell r="CH88" t="str">
            <v>4</v>
          </cell>
          <cell r="CI88" t="str">
            <v>4</v>
          </cell>
          <cell r="CJ88" t="str">
            <v>4</v>
          </cell>
          <cell r="CK88" t="str">
            <v xml:space="preserve">帰国して中々なじめなかった業務からスタートしたと思います。電子デバイスの本部経理部ですので、もう少し積極性を持って、業務遂行をお願いします。下期も決算末締め及び事業計画と新しい事が、目白押しです。何にでもチャレンジ精神で、業務遂行をお願いします。ご苦労様でした。                                                                                                                            </v>
          </cell>
          <cell r="CL88" t="str">
            <v>Ａ　</v>
          </cell>
          <cell r="CM88" t="str">
            <v>下期は事業計画がありますので、現状分析と将来事業の分析を行い、各部門に損益改善提案を行って下さい。期待しています。</v>
          </cell>
          <cell r="CN88" t="str">
            <v>Ａ　</v>
          </cell>
          <cell r="CO88" t="str">
            <v>Ａ　</v>
          </cell>
          <cell r="CP88" t="str">
            <v>B</v>
          </cell>
          <cell r="CQ88">
            <v>2</v>
          </cell>
          <cell r="CR88">
            <v>12</v>
          </cell>
          <cell r="CS88">
            <v>10</v>
          </cell>
        </row>
        <row r="89">
          <cell r="A89">
            <v>850018</v>
          </cell>
          <cell r="B89" t="str">
            <v>安藤　慎一　　　　　</v>
          </cell>
          <cell r="C89">
            <v>700</v>
          </cell>
          <cell r="D89">
            <v>710</v>
          </cell>
          <cell r="E89" t="str">
            <v>ＬＳＩ商品本　　　　</v>
          </cell>
          <cell r="F89">
            <v>3167</v>
          </cell>
          <cell r="G89">
            <v>7100702030</v>
          </cell>
          <cell r="H89" t="str">
            <v>三重・総務）経　理　</v>
          </cell>
          <cell r="I89">
            <v>31</v>
          </cell>
          <cell r="J89" t="str">
            <v>主事補　　　　　</v>
          </cell>
          <cell r="K89" t="str">
            <v>有</v>
          </cell>
          <cell r="L89">
            <v>1998</v>
          </cell>
          <cell r="M89">
            <v>1</v>
          </cell>
          <cell r="N89">
            <v>1</v>
          </cell>
          <cell r="O89">
            <v>3</v>
          </cell>
          <cell r="P89">
            <v>671055</v>
          </cell>
          <cell r="Q89" t="str">
            <v>堀池　三雪　　　　　</v>
          </cell>
          <cell r="R89" t="str">
            <v>課長　　　　　　　　</v>
          </cell>
          <cell r="S89">
            <v>740559</v>
          </cell>
          <cell r="T89" t="str">
            <v>戸田　勝　　　　　　</v>
          </cell>
          <cell r="U89" t="str">
            <v>部長　　　　　　　　</v>
          </cell>
          <cell r="V89">
            <v>35</v>
          </cell>
          <cell r="W89" t="str">
            <v xml:space="preserve">各種コストダウン活動のサポート資料提供　　　　　（「原価管理」から「原価企画」へ原価班の業務シフト）                                                                                                                                                                                                             </v>
          </cell>
          <cell r="X89" t="str">
            <v>4</v>
          </cell>
          <cell r="Y89" t="str">
            <v xml:space="preserve">損益環境の厳しいなかでの各部門の損益対策に呼応し、活動の指標としての具体的な目標値及び目標ロットコスト等の提供を積極的行い、各部門の活動に大いに貢献した。                                                                                                                                                                                  </v>
          </cell>
          <cell r="Z89" t="str">
            <v>4</v>
          </cell>
          <cell r="AA89">
            <v>35</v>
          </cell>
          <cell r="AB89" t="str">
            <v xml:space="preserve">月末締めへの対応（決算日程短縮の為のシステム対応及び制度改善）                                                                                                                                                                                                                                </v>
          </cell>
          <cell r="AC89" t="str">
            <v>3</v>
          </cell>
          <cell r="AD89" t="str">
            <v xml:space="preserve">全社統一テーマ「決算月末締め」に対応し、原価計算担当として各部門と検討を行い、後工程（関係会社等）への影響も考慮した単価設定スケジュール等を制度化。加えて経理部門内でも新しいチップ単価基準（従来の多量工場基準→早期決定基準）を設けた。                                                                                                                                          </v>
          </cell>
          <cell r="AE89" t="str">
            <v>4</v>
          </cell>
          <cell r="AF89">
            <v>30</v>
          </cell>
          <cell r="AG89" t="str">
            <v xml:space="preserve">Ｓ社協業のコスト計算対応と経理業務のマニュアル作成                                                                                                                                                                                                                                      </v>
          </cell>
          <cell r="AH89" t="str">
            <v>4</v>
          </cell>
          <cell r="AI89" t="str">
            <v xml:space="preserve">Ｓ社との協業に伴う原価計算方式の選択・手法（個別原価計算方式とその製番体系）を遅滞無く定めた。またこの方法で９８年上期中の協業について計算を実行し、概ね目標とおりの成果をあげた。                                                                                                                                                                      </v>
          </cell>
          <cell r="AJ89" t="str">
            <v>4</v>
          </cell>
          <cell r="BT89" t="str">
            <v xml:space="preserve">前工場長から経理への命題であった「開発効率の指標づくり」に基づき開発状況を、四半期毎に提供開始した。                                                                                                                                                                                                             </v>
          </cell>
          <cell r="BU89" t="str">
            <v>3</v>
          </cell>
          <cell r="BV89" t="str">
            <v xml:space="preserve">                                                                                                                                                                                                                                                               </v>
          </cell>
          <cell r="BX89" t="str">
            <v xml:space="preserve">                                                                                                                                                                                                                                                               </v>
          </cell>
          <cell r="BZ89" t="str">
            <v xml:space="preserve">                                                                                                                                                                                                                                                               </v>
          </cell>
          <cell r="CB89" t="str">
            <v>コストマネジメント関係の書籍を読み、新たな管理指標あるいは評価設定方法作成の為の知識取得に努める（案：ＡＢＣ、経済性工学等）。</v>
          </cell>
          <cell r="CC89" t="str">
            <v>3</v>
          </cell>
          <cell r="CD89" t="str">
            <v>簿記検定（とりあえず3級）の受験</v>
          </cell>
          <cell r="CE89" t="str">
            <v>3</v>
          </cell>
          <cell r="CH89" t="str">
            <v>3</v>
          </cell>
          <cell r="CI89" t="str">
            <v>3</v>
          </cell>
          <cell r="CJ89" t="str">
            <v>3</v>
          </cell>
          <cell r="CK89" t="str">
            <v xml:space="preserve">常に業務効率化を進めており、決算以外の提言型経理を目指して、各種資料提供を積極的に行い、各部門への貢献は当初の目標を達成できた。損益の厳しい状況のなかでの予算編成の長期化や協業における制度制定など時間を大幅に取られる面も多々あったが、総じては満足のいく結果であった。                                                                                                                          </v>
          </cell>
          <cell r="CL89" t="str">
            <v>Ａ　</v>
          </cell>
          <cell r="CM89" t="str">
            <v>各部門へのサポート資料提供による貢献度大である。</v>
          </cell>
          <cell r="CN89" t="str">
            <v>Ａ　</v>
          </cell>
          <cell r="CO89" t="str">
            <v>Ａ　</v>
          </cell>
          <cell r="CP89" t="str">
            <v>A</v>
          </cell>
          <cell r="CQ89">
            <v>2</v>
          </cell>
          <cell r="CR89">
            <v>12</v>
          </cell>
          <cell r="CS89">
            <v>10</v>
          </cell>
        </row>
        <row r="90">
          <cell r="A90">
            <v>823341</v>
          </cell>
          <cell r="B90" t="str">
            <v>多城　偉雄　　　　　</v>
          </cell>
          <cell r="C90">
            <v>700</v>
          </cell>
          <cell r="D90">
            <v>710</v>
          </cell>
          <cell r="E90" t="str">
            <v>ＬＳＩ商品本　　　　</v>
          </cell>
          <cell r="F90">
            <v>812</v>
          </cell>
          <cell r="G90">
            <v>7100851430</v>
          </cell>
          <cell r="H90" t="str">
            <v>須坂・総務）経　理　</v>
          </cell>
          <cell r="I90">
            <v>31</v>
          </cell>
          <cell r="J90" t="str">
            <v>主事補　　　　　</v>
          </cell>
          <cell r="K90" t="str">
            <v>無</v>
          </cell>
          <cell r="L90">
            <v>1998</v>
          </cell>
          <cell r="M90">
            <v>1</v>
          </cell>
          <cell r="N90">
            <v>1</v>
          </cell>
          <cell r="O90">
            <v>3</v>
          </cell>
          <cell r="P90">
            <v>681541</v>
          </cell>
          <cell r="Q90" t="str">
            <v>坂田　敏郎　　　　　</v>
          </cell>
          <cell r="R90" t="str">
            <v>（出向中）　　　　　</v>
          </cell>
          <cell r="S90">
            <v>740519</v>
          </cell>
          <cell r="T90" t="str">
            <v>加治　正喜　　　　　</v>
          </cell>
          <cell r="U90" t="str">
            <v>（出向中）　　　　　</v>
          </cell>
          <cell r="V90">
            <v>40</v>
          </cell>
          <cell r="W90" t="str">
            <v xml:space="preserve">損益改善を目指し､経理決算報告資料の充実･予測損益の精度向上を推進する｡又､不採算品種の再建(又はリストラ)を検討し､最善の損益維持に努める｡                                                                                                                                                                                        </v>
          </cell>
          <cell r="X90" t="str">
            <v>5</v>
          </cell>
          <cell r="Y90" t="str">
            <v xml:space="preserve">大幅な生産減少により損益は予算達成ならずも、前期に引き続き利益計上を維持できた。経理面からのサポートが効果大であった。                                                                                                                                                                                                    </v>
          </cell>
          <cell r="Z90" t="str">
            <v>4</v>
          </cell>
          <cell r="AA90">
            <v>30</v>
          </cell>
          <cell r="AB90" t="str">
            <v xml:space="preserve">原価計算の月末締め対応ＭＣＭ新工程管理システムの立ち上げ。ＳＡＷ新ＣＯＳＴ設定システム・新工程管理システムの立ち上げ。                                                                                                                                                                                                    </v>
          </cell>
          <cell r="AC90" t="str">
            <v>4</v>
          </cell>
          <cell r="AD90" t="str">
            <v xml:space="preserve">略、予定通り目標を達成し、原価計算サイドでの決算月末締め対応が可能となった。                                                                                                                                                                                                                         </v>
          </cell>
          <cell r="AE90" t="str">
            <v>4</v>
          </cell>
          <cell r="AF90">
            <v>20</v>
          </cell>
          <cell r="AG90" t="str">
            <v xml:space="preserve">一般会計決算業務月末締めの対応。総務・勤労・その他工場内部門及び関係会社を含め、決算関連業務を月末締めに対応すべく、調整・整備・意識改革を推進実行する。                                                                                                                                                                                   </v>
          </cell>
          <cell r="AH90" t="str">
            <v>4</v>
          </cell>
          <cell r="AI90" t="str">
            <v xml:space="preserve">上記の通り。１０月１日より月末締め体制で推進中。                                                                                                                                                                                                                                       </v>
          </cell>
          <cell r="AJ90" t="str">
            <v>4</v>
          </cell>
          <cell r="AK90">
            <v>10</v>
          </cell>
          <cell r="AL90" t="str">
            <v xml:space="preserve">棚卸資産圧縮有償社給部材を含めた保有日数・回転率等の管理強化を図り、棚卸資産圧縮→資金効率の向上を推進する。                                                                                                                                                                                                         </v>
          </cell>
          <cell r="AM90" t="str">
            <v>3</v>
          </cell>
          <cell r="AN90" t="str">
            <v xml:space="preserve">経理面からの積極的サポートにも関わらず、外部要因大で目標はクリアー出来ず。棚卸資産圧縮は10月１日設立の新会社の大きな課題である。                                                                                                                                                                                              </v>
          </cell>
          <cell r="AO90" t="str">
            <v>3</v>
          </cell>
          <cell r="BT90" t="str">
            <v xml:space="preserve">新会社については、６月４日新聞リリース・１０月１日設立で短期間の対応を余儀なくされたが、十分な経理対応を図り予定通り新会社がスタートしている。                                                                                                                                                                                        </v>
          </cell>
          <cell r="BU90" t="str">
            <v>5</v>
          </cell>
          <cell r="BV90" t="str">
            <v xml:space="preserve">全く異なるカルチャー（富士通東和エレクトロン株）との融合で苦心したが、スケジュール通り予算編成を完了した。                                                                                                                                                                                                          </v>
          </cell>
          <cell r="BW90" t="str">
            <v>5</v>
          </cell>
          <cell r="BX90" t="str">
            <v xml:space="preserve">                                                                                                                                                                                                                                                               </v>
          </cell>
          <cell r="BZ90" t="str">
            <v xml:space="preserve">                                                                                                                                                                                                                                                               </v>
          </cell>
          <cell r="CB90" t="str">
            <v>当工場の製品が属するコンシューマ市場の動向を常に把握し、損益改善に役立てる。</v>
          </cell>
          <cell r="CC90" t="str">
            <v>4</v>
          </cell>
          <cell r="CD90" t="str">
            <v>日々変化するＯＡ環境に迅速に対応すべく、最新の情報入手に心がける。</v>
          </cell>
          <cell r="CE90" t="str">
            <v>4</v>
          </cell>
          <cell r="CH90" t="str">
            <v>4</v>
          </cell>
          <cell r="CI90" t="str">
            <v>4</v>
          </cell>
          <cell r="CJ90" t="str">
            <v>4</v>
          </cell>
          <cell r="CK90" t="str">
            <v xml:space="preserve">大幅な減産により予算達成はできなかったが、二期連続の利益計上は経理からのサポートも大といえる。又、１０月土からの決算月末締め対応・新会社設立という大きな変革に経理面から万全な体制で臨むことができたのは大きな成果。                                                                                                                                                     </v>
          </cell>
          <cell r="CL90" t="str">
            <v>Ａ　</v>
          </cell>
          <cell r="CM90" t="str">
            <v>情報提供お密度は高く、須坂地区での損益改善に大きく貢献した。新会社の設立や、月末締め移行等の課題にも成果を出している。</v>
          </cell>
          <cell r="CN90" t="str">
            <v>Ａ　</v>
          </cell>
          <cell r="CO90" t="str">
            <v>Ａ　</v>
          </cell>
          <cell r="CP90" t="str">
            <v>A</v>
          </cell>
          <cell r="CQ90">
            <v>2</v>
          </cell>
          <cell r="CR90">
            <v>12</v>
          </cell>
          <cell r="CS90">
            <v>10</v>
          </cell>
        </row>
        <row r="91">
          <cell r="A91">
            <v>823303</v>
          </cell>
          <cell r="B91" t="str">
            <v>斉藤　隆一　　　　　</v>
          </cell>
          <cell r="C91">
            <v>700</v>
          </cell>
          <cell r="D91">
            <v>700</v>
          </cell>
          <cell r="E91" t="str">
            <v>電デバ事推本　　　　</v>
          </cell>
          <cell r="F91">
            <v>1844</v>
          </cell>
          <cell r="G91">
            <v>7000240000</v>
          </cell>
          <cell r="H91" t="str">
            <v>電デバ推）経理部　　</v>
          </cell>
          <cell r="I91">
            <v>31</v>
          </cell>
          <cell r="J91" t="str">
            <v>主事補　　　　　</v>
          </cell>
          <cell r="K91" t="str">
            <v>無</v>
          </cell>
          <cell r="L91">
            <v>1998</v>
          </cell>
          <cell r="M91">
            <v>1</v>
          </cell>
          <cell r="N91">
            <v>1</v>
          </cell>
          <cell r="O91">
            <v>3</v>
          </cell>
          <cell r="P91">
            <v>746042</v>
          </cell>
          <cell r="Q91" t="str">
            <v>山崎　武　　　　　　</v>
          </cell>
          <cell r="R91" t="str">
            <v>担当課長　　　　　　</v>
          </cell>
          <cell r="S91">
            <v>740522</v>
          </cell>
          <cell r="T91" t="str">
            <v>加藤　正和　　　　　</v>
          </cell>
          <cell r="U91" t="str">
            <v>統括部長　　　　　　</v>
          </cell>
          <cell r="V91">
            <v>30</v>
          </cell>
          <cell r="W91" t="str">
            <v xml:space="preserve">新原価管理システムの機能拡充展開・棚卸集約については９７年度末をもって開発完了。９８年については「予定評価設定機能」のシステム開発を行い、新原価管理システムの完成を完成させる。                                                                                                                                                                    </v>
          </cell>
          <cell r="X91" t="str">
            <v>4</v>
          </cell>
          <cell r="Y91" t="str">
            <v xml:space="preserve">当システム開発のプロジェクトリーダーとして活躍してくれましたが、開発スケジュール管理を自分なりに管理し、予定／実績管理を十分に行って下さい。下期は、予定単価計算システム構築がスタートします。開発遅れの内容よろしくお願いします。                                                                                                                                              </v>
          </cell>
          <cell r="Z91" t="str">
            <v>5</v>
          </cell>
          <cell r="AA91">
            <v>30</v>
          </cell>
          <cell r="AB91" t="str">
            <v xml:space="preserve">品種別、テクノロジ別等原価把握の検討および原価差額分析の充実・従来の標準原価設定方法に加え、品種別、テクノロジ別等の分類での直接原価把握を行　い提供する。                                                                                                                                                                                  </v>
          </cell>
          <cell r="AC91" t="str">
            <v>4</v>
          </cell>
          <cell r="AD91" t="str">
            <v xml:space="preserve">事業の損益評価は、品種とテクノロジーをミックスした考え方で評価出来る様求められております。予定単価設定情報の見直しを行い、精度ある情報収集が出来る様に開発して下さい。                                                                                                                                                                            </v>
          </cell>
          <cell r="AE91" t="str">
            <v>4</v>
          </cell>
          <cell r="AF91">
            <v>20</v>
          </cell>
          <cell r="AG91" t="str">
            <v xml:space="preserve">実際原価システムバージョンアップによる作成効率の改善・２０００年対応によるシステム改造・ＰＣ版への移行による作業効率の改善と開発工数の削減                                                                                                                                                                                          </v>
          </cell>
          <cell r="AH91" t="str">
            <v>3</v>
          </cell>
          <cell r="AI91" t="str">
            <v xml:space="preserve">今期のテーマで、息詰まったようですが、現在、実際原価計算のシステムは２種類あります。他部門でもシステム構築を行っている様です。全体の考え方を統合して、システムを絞って下さい。                                                                                                                                                                        </v>
          </cell>
          <cell r="AJ91" t="str">
            <v>3</v>
          </cell>
          <cell r="AK91">
            <v>10</v>
          </cell>
          <cell r="AL91" t="str">
            <v xml:space="preserve">原価統計データの作成と公開情報の充実                                                                                                                                                                                                                                             </v>
          </cell>
          <cell r="AM91" t="str">
            <v>3</v>
          </cell>
          <cell r="AN91" t="str">
            <v xml:space="preserve">公開情報及び統計データの様式を早く作成し、内部検討を行って下さい。                                                                                                                                                                                                                              </v>
          </cell>
          <cell r="AO91" t="str">
            <v>4</v>
          </cell>
          <cell r="AP91">
            <v>10</v>
          </cell>
          <cell r="AQ91" t="str">
            <v xml:space="preserve">棚卸資産管理の強化および決算月末締めへの対応                                                                                                                                                                                                                                         </v>
          </cell>
          <cell r="AR91" t="str">
            <v>3</v>
          </cell>
          <cell r="AS91" t="str">
            <v xml:space="preserve">半導体の棚卸資産内容が、問題視されています。評価方法（低価法及び原価低減等）について、提案をして下さい。                                                                                                                                                                                                           </v>
          </cell>
          <cell r="AT91" t="str">
            <v>4</v>
          </cell>
          <cell r="BT91" t="str">
            <v xml:space="preserve">移転価格の国税調査は、現在も継続中です。引続き監査サポートして下さい。                                                                                                                                                                                                                            </v>
          </cell>
          <cell r="BU91" t="str">
            <v>3</v>
          </cell>
          <cell r="BV91" t="str">
            <v xml:space="preserve">                                                                                                                                                                                                                                                               </v>
          </cell>
          <cell r="BX91" t="str">
            <v xml:space="preserve">                                                                                                                                                                                                                                                               </v>
          </cell>
          <cell r="BZ91" t="str">
            <v xml:space="preserve">                                                                                                                                                                                                                                                               </v>
          </cell>
          <cell r="CB91" t="str">
            <v>語学力の向上（ＴＯＥＩＣ）目標４００点</v>
          </cell>
          <cell r="CC91" t="str">
            <v>2</v>
          </cell>
          <cell r="CD91" t="str">
            <v>パソコン認定試験合格（４級）</v>
          </cell>
          <cell r="CE91" t="str">
            <v>2</v>
          </cell>
          <cell r="CH91" t="str">
            <v>4</v>
          </cell>
          <cell r="CI91" t="str">
            <v>3</v>
          </cell>
          <cell r="CJ91" t="str">
            <v>3</v>
          </cell>
          <cell r="CK91" t="str">
            <v xml:space="preserve">今までの工場経験を活かし、川崎工場の業務改善及び電子デバイスグループの業務見直しを行って下さい。川崎での業務内容を早く理解して、下期も頑張って下さい。ご苦労様でした                                                                                                                                                                             </v>
          </cell>
          <cell r="CL91" t="str">
            <v>Ｂ　</v>
          </cell>
          <cell r="CM91" t="str">
            <v>下期は自分の持っている力を十分発揮する様、努力して下さい。川崎の業務についても早く把握する様、積極的に取組んで下さい。期待しています。</v>
          </cell>
          <cell r="CN91" t="str">
            <v>Ｂ　</v>
          </cell>
          <cell r="CO91" t="str">
            <v>Ｂ　</v>
          </cell>
          <cell r="CP91" t="str">
            <v>B</v>
          </cell>
          <cell r="CQ91">
            <v>2</v>
          </cell>
          <cell r="CR91">
            <v>12</v>
          </cell>
          <cell r="CS91">
            <v>10</v>
          </cell>
        </row>
        <row r="92">
          <cell r="A92">
            <v>834052</v>
          </cell>
          <cell r="B92" t="str">
            <v>桜田　悌　　　　　　</v>
          </cell>
          <cell r="C92">
            <v>700</v>
          </cell>
          <cell r="D92">
            <v>700</v>
          </cell>
          <cell r="E92" t="str">
            <v>電デバ事推本　　　　</v>
          </cell>
          <cell r="F92">
            <v>1844</v>
          </cell>
          <cell r="G92">
            <v>7000240000</v>
          </cell>
          <cell r="H92" t="str">
            <v>電デバ推）経理部　　</v>
          </cell>
          <cell r="I92">
            <v>31</v>
          </cell>
          <cell r="J92" t="str">
            <v>主事補　　　　　</v>
          </cell>
          <cell r="K92" t="str">
            <v>無</v>
          </cell>
          <cell r="L92">
            <v>1998</v>
          </cell>
          <cell r="M92">
            <v>1</v>
          </cell>
          <cell r="N92">
            <v>1</v>
          </cell>
          <cell r="O92">
            <v>3</v>
          </cell>
          <cell r="P92">
            <v>746042</v>
          </cell>
          <cell r="Q92" t="str">
            <v>山崎　武　　　　　　</v>
          </cell>
          <cell r="R92" t="str">
            <v>担当課長　　　　　　</v>
          </cell>
          <cell r="S92">
            <v>740522</v>
          </cell>
          <cell r="T92" t="str">
            <v>加藤　正和　　　　　</v>
          </cell>
          <cell r="U92" t="str">
            <v>統括部長　　　　　　</v>
          </cell>
          <cell r="V92">
            <v>20</v>
          </cell>
          <cell r="W92" t="str">
            <v xml:space="preserve">＜生産／売上予算関連の更なるステップアップ＞前期目標外で実施した、型格別生産高／売上高を更に充実すべく、修正後（改善修正多い）までフォロー、月別予算までブレイクダウンした管理をしたい。                                                                                                                                                            </v>
          </cell>
          <cell r="X92" t="str">
            <v>5</v>
          </cell>
          <cell r="Y92" t="str">
            <v xml:space="preserve">予算編成の改善について色々活躍して頂いていますが、データ活用が完全に行っていない様に思います。データ内容の再分析を行って、汎用性のある予算データにして下さい。                                                                                                                                                                                </v>
          </cell>
          <cell r="Z92" t="str">
            <v>4</v>
          </cell>
          <cell r="AA92">
            <v>20</v>
          </cell>
          <cell r="AB92" t="str">
            <v xml:space="preserve">＜月末締め対応サポート＞９８／下月末締め開始に伴うスムーズな実務対応（マニュアル作業の撲滅及びその準備，決算手番短縮に伴う迅速な対応）                                                                                                                                                                                            </v>
          </cell>
          <cell r="AC92" t="str">
            <v>5</v>
          </cell>
          <cell r="AD92" t="str">
            <v xml:space="preserve">川崎工場の棚卸しデータは、マニュアルになりがちです。システムの立案及び実行を下期に是非行って下さい。宜しくお願い致します。                                                                                                                                                                                                  </v>
          </cell>
          <cell r="AE92" t="str">
            <v>4</v>
          </cell>
          <cell r="AF92">
            <v>35</v>
          </cell>
          <cell r="AG92" t="str">
            <v xml:space="preserve">＜新原価計算システム関連＞今期から実運用される新原価計算システムのスムーズな運用と今後展開される関連の充実をはかる。また川崎工場の原価絡みのマニュアル作業関連をシステム化する事を検討する。（原価元帳，海外無償原価計算，その他）                                                                                                                  </v>
          </cell>
          <cell r="AH92" t="str">
            <v>4</v>
          </cell>
          <cell r="AI92" t="str">
            <v xml:space="preserve">川崎版原価計算システムの構築が急務になっています。リーダーシップを発揮して３／４期にめどを立てて下さい。                                                                                                                                                                                                           </v>
          </cell>
          <cell r="AJ92" t="str">
            <v>3</v>
          </cell>
          <cell r="AK92">
            <v>15</v>
          </cell>
          <cell r="AL92" t="str">
            <v xml:space="preserve">＜事業本部別損益作成＞・９７年度４／４期作成　・９８年度作成（年初初期設定等）・システムの見直し（手番短縮を前提条件としたシステムの見直し）将来的には新原価計算システムに繋げることを念頭においたシステム見直しを考える。                                                                                                                          </v>
          </cell>
          <cell r="AM92" t="str">
            <v>5</v>
          </cell>
          <cell r="AN92" t="str">
            <v xml:space="preserve">今後のビジネス展開は、ロジック中心になります。ロジックの再建につながる情報収集を考えて下さい。                                                                                                                                                                                                                </v>
          </cell>
          <cell r="AO92" t="str">
            <v>4</v>
          </cell>
          <cell r="AP92">
            <v>10</v>
          </cell>
          <cell r="AQ92" t="str">
            <v xml:space="preserve">＜公開情報の充実化＞インターネット（ＷＷＷ）公開情報の充実化を図る。マニュアル，原価計算関連，損益関連                                                                                                                                                                                                            </v>
          </cell>
          <cell r="AR92" t="str">
            <v>4</v>
          </cell>
          <cell r="AS92" t="str">
            <v xml:space="preserve">経理公開情報として、経理処理事例集を掲載できる様、検討して下さい。                                                                                                                                                                                                                              </v>
          </cell>
          <cell r="AT92" t="str">
            <v>3</v>
          </cell>
          <cell r="BT92" t="str">
            <v xml:space="preserve">データ連携に努めて頂きました。今後も周りの業務を見直して、データ連携を図り、業務工数削減に努めて下さい。                                                                                                                                                                                                           </v>
          </cell>
          <cell r="BU92" t="str">
            <v>4</v>
          </cell>
          <cell r="BV92" t="str">
            <v xml:space="preserve">ライセンス関連は、どんどん複雑な計算方法になってきます。情報収集並びに定期的な対象品のチェックをお願いします。                                                                                                                                                                                                        </v>
          </cell>
          <cell r="BW92" t="str">
            <v>4</v>
          </cell>
          <cell r="BX92" t="str">
            <v xml:space="preserve">                                                                                                                                                                                                                                                               </v>
          </cell>
          <cell r="BZ92" t="str">
            <v xml:space="preserve">                                                                                                                                                                                                                                                               </v>
          </cell>
          <cell r="CB92" t="str">
            <v>財務会計全般の知識習得（外部の人に大まかな説明の出来る位）</v>
          </cell>
          <cell r="CC92" t="str">
            <v>2</v>
          </cell>
          <cell r="CD92" t="str">
            <v>英会話の習熟</v>
          </cell>
          <cell r="CE92" t="str">
            <v>2</v>
          </cell>
          <cell r="CH92" t="str">
            <v>4</v>
          </cell>
          <cell r="CI92" t="str">
            <v>4</v>
          </cell>
          <cell r="CJ92" t="str">
            <v>4</v>
          </cell>
          <cell r="CK92" t="str">
            <v xml:space="preserve">経理部の環境及び雰囲気図くりで、仕事のやり易い状況にあります。自分の特技と思って、積極的に活動して下さい。今後の課題として、自分から進んで、事業の立案及び提案が出来る様、自分を磨いて下さい。ご苦労様でした。                                                                                                                                                        </v>
          </cell>
          <cell r="CL92" t="str">
            <v>Ｂ　</v>
          </cell>
          <cell r="CM92" t="str">
            <v>業務分析に力を入れて下さい。期待しています。</v>
          </cell>
          <cell r="CN92" t="str">
            <v>Ｂ　</v>
          </cell>
          <cell r="CO92" t="str">
            <v>Ｂ　</v>
          </cell>
          <cell r="CP92" t="str">
            <v>A</v>
          </cell>
          <cell r="CQ92">
            <v>2</v>
          </cell>
          <cell r="CR92">
            <v>12</v>
          </cell>
          <cell r="CS92">
            <v>10</v>
          </cell>
        </row>
        <row r="93">
          <cell r="A93">
            <v>834301</v>
          </cell>
          <cell r="B93" t="str">
            <v>大藤　利光　　　　　</v>
          </cell>
          <cell r="C93">
            <v>700</v>
          </cell>
          <cell r="D93">
            <v>700</v>
          </cell>
          <cell r="E93" t="str">
            <v>電デバ事推本　　　　</v>
          </cell>
          <cell r="F93">
            <v>1844</v>
          </cell>
          <cell r="G93">
            <v>7000240000</v>
          </cell>
          <cell r="H93" t="str">
            <v>電デバ推）経理部　　</v>
          </cell>
          <cell r="I93">
            <v>31</v>
          </cell>
          <cell r="J93" t="str">
            <v>主事補　　　　　</v>
          </cell>
          <cell r="K93" t="str">
            <v>無</v>
          </cell>
          <cell r="L93">
            <v>1998</v>
          </cell>
          <cell r="M93">
            <v>1</v>
          </cell>
          <cell r="N93">
            <v>1</v>
          </cell>
          <cell r="O93">
            <v>3</v>
          </cell>
          <cell r="P93">
            <v>746042</v>
          </cell>
          <cell r="Q93" t="str">
            <v>山崎　武　　　　　　</v>
          </cell>
          <cell r="R93" t="str">
            <v>担当課長　　　　　　</v>
          </cell>
          <cell r="S93">
            <v>740522</v>
          </cell>
          <cell r="T93" t="str">
            <v>加藤　正和　　　　　</v>
          </cell>
          <cell r="U93" t="str">
            <v>統括部長　　　　　　</v>
          </cell>
          <cell r="V93">
            <v>10</v>
          </cell>
          <cell r="W93" t="str">
            <v xml:space="preserve">固定資産管理の事務改善1.LCD/営業部門の現品管理ｼｽﾃﾑの導入支援2.三重工場への現品管理ｼｽﾃﾑの導入支援3.固定資産システムとの連携方法の確立                                                                                                                                                                                    </v>
          </cell>
          <cell r="X93" t="str">
            <v>4</v>
          </cell>
          <cell r="Y93" t="str">
            <v xml:space="preserve">全社統合したシステムに発展して下さい。                                                                                                                                                                                                                                            </v>
          </cell>
          <cell r="Z93" t="str">
            <v>4</v>
          </cell>
          <cell r="AA93">
            <v>30</v>
          </cell>
          <cell r="AB93" t="str">
            <v xml:space="preserve">研究開発費管理の強化1.開発効率の算定方法の確立とデータの整備2.研究開発管理システムのレベルアップ                                                                                                                                                                                                             </v>
          </cell>
          <cell r="AC93" t="str">
            <v>5</v>
          </cell>
          <cell r="AD93" t="str">
            <v xml:space="preserve">開発費の管理資料として内容を調整して下さい。開発費には問題が多々発生していますので、管理資料の構築をお願いします。                                                                                                                                                                                                      </v>
          </cell>
          <cell r="AE93" t="str">
            <v>4</v>
          </cell>
          <cell r="AF93">
            <v>30</v>
          </cell>
          <cell r="AG93" t="str">
            <v xml:space="preserve">経理データの公開1.統計情報の整備(機種別BS、機種別事業部経費等)2.予算関連資料の整備3.予算申請依頼書の登録                                                                                                                                                                                                      </v>
          </cell>
          <cell r="AH93" t="str">
            <v>5</v>
          </cell>
          <cell r="AI93" t="str">
            <v xml:space="preserve">各担当にも話しをしておりますが、電子デバイス経理の経理処理事例集を掲載して下さい。                                                                                                                                                                                                                      </v>
          </cell>
          <cell r="AJ93" t="str">
            <v>5</v>
          </cell>
          <cell r="AK93">
            <v>10</v>
          </cell>
          <cell r="AL93" t="str">
            <v xml:space="preserve">部門費ﾃﾞｰﾀの公開1.公開手法の検討2.部門費ﾃﾞｰﾀの公開                                                                                                                                                                                                                                </v>
          </cell>
          <cell r="AM93" t="str">
            <v>3</v>
          </cell>
          <cell r="AN93" t="str">
            <v xml:space="preserve">ご苦労様でした。                                                                                                                                                                                                                                                       </v>
          </cell>
          <cell r="AO93" t="str">
            <v>5</v>
          </cell>
          <cell r="AP93">
            <v>20</v>
          </cell>
          <cell r="AQ93" t="str">
            <v xml:space="preserve">月末締め対応1.ﾏﾆｭｱﾙ業務の洗い出し2.ﾏﾆｭｱﾙ業務のｼｽﾃﾑ化                                                                                                                                                                                                                            </v>
          </cell>
          <cell r="AR93" t="str">
            <v>3</v>
          </cell>
          <cell r="AS93" t="str">
            <v xml:space="preserve">月末締めの実施に当たり問題点が発生したら早急に対応出来る様、内部教育も行って下さい。                                                                                                                                                                                                                     </v>
          </cell>
          <cell r="AT93" t="str">
            <v>4</v>
          </cell>
          <cell r="BT93" t="str">
            <v xml:space="preserve">協業の開始に伴い色々な問題が発生しましたが、良くフォローしてくれました。                                                                                                                                                                                                                           </v>
          </cell>
          <cell r="BU93" t="str">
            <v>4</v>
          </cell>
          <cell r="BV93" t="str">
            <v xml:space="preserve">管理台帳を作成して、業務を部下に引き継ぐ様、教育して下さい。                                                                                                                                                                                                                                 </v>
          </cell>
          <cell r="BW93" t="str">
            <v>3</v>
          </cell>
          <cell r="BX93" t="str">
            <v xml:space="preserve">時間も無い状況で、最終的に間に合った状況です。お疲れ様でした。                                                                                                                                                                                                                                </v>
          </cell>
          <cell r="BY93" t="str">
            <v>4</v>
          </cell>
          <cell r="BZ93" t="str">
            <v xml:space="preserve">                                                                                                                                                                                                                                                               </v>
          </cell>
          <cell r="CB93" t="str">
            <v>英会話の継続学習</v>
          </cell>
          <cell r="CC93" t="str">
            <v>2</v>
          </cell>
          <cell r="CD93" t="str">
            <v>税務知識の習得のための社外公衆への参加</v>
          </cell>
          <cell r="CE93" t="str">
            <v>1</v>
          </cell>
          <cell r="CH93" t="str">
            <v>4</v>
          </cell>
          <cell r="CI93" t="str">
            <v>4</v>
          </cell>
          <cell r="CJ93" t="str">
            <v>4</v>
          </cell>
          <cell r="CK93" t="str">
            <v xml:space="preserve">経理業務を通じて、他社との交流があり、勉強になったと思います。今後も積極的な活動を期待しています。ご苦労様でした。                                                                                                                                                                                                      </v>
          </cell>
          <cell r="CL93" t="str">
            <v>Ｂ　</v>
          </cell>
          <cell r="CM93" t="str">
            <v>経理専門知識を活かした業務分析／フォローをお願いします。ご苦労様でした。</v>
          </cell>
          <cell r="CN93" t="str">
            <v>Ｂ　</v>
          </cell>
          <cell r="CO93" t="str">
            <v>Ｂ　</v>
          </cell>
          <cell r="CP93" t="str">
            <v>A</v>
          </cell>
          <cell r="CQ93">
            <v>2</v>
          </cell>
          <cell r="CR93">
            <v>12</v>
          </cell>
          <cell r="CS93">
            <v>10</v>
          </cell>
        </row>
        <row r="94">
          <cell r="A94">
            <v>890218</v>
          </cell>
          <cell r="B94" t="str">
            <v>笛田　陽一　　　　　</v>
          </cell>
          <cell r="C94">
            <v>700</v>
          </cell>
          <cell r="D94">
            <v>700</v>
          </cell>
          <cell r="E94" t="str">
            <v>電デバ事推本　　　　</v>
          </cell>
          <cell r="F94">
            <v>1844</v>
          </cell>
          <cell r="G94">
            <v>7000240000</v>
          </cell>
          <cell r="H94" t="str">
            <v>電デバ推）経理部　　</v>
          </cell>
          <cell r="I94">
            <v>31</v>
          </cell>
          <cell r="J94" t="str">
            <v>主事補　　　　　</v>
          </cell>
          <cell r="K94" t="str">
            <v>無</v>
          </cell>
          <cell r="L94">
            <v>1998</v>
          </cell>
          <cell r="M94">
            <v>1</v>
          </cell>
          <cell r="N94">
            <v>1</v>
          </cell>
          <cell r="O94">
            <v>3</v>
          </cell>
          <cell r="P94">
            <v>746042</v>
          </cell>
          <cell r="Q94" t="str">
            <v>山崎　武　　　　　　</v>
          </cell>
          <cell r="R94" t="str">
            <v>担当課長　　　　　　</v>
          </cell>
          <cell r="S94">
            <v>740522</v>
          </cell>
          <cell r="T94" t="str">
            <v>加藤　正和　　　　　</v>
          </cell>
          <cell r="U94" t="str">
            <v>統括部長　　　　　　</v>
          </cell>
          <cell r="V94">
            <v>40</v>
          </cell>
          <cell r="W94" t="str">
            <v xml:space="preserve">連結決算業務１．業務の迅速化・平準化２．決算概況フォームの統一化３．月次決算における機種別情報の整備４．業務マニュアルの作成                                                                                                                                                                                                 </v>
          </cell>
          <cell r="X94" t="str">
            <v>4</v>
          </cell>
          <cell r="Y94" t="str">
            <v xml:space="preserve">決算日程の歩調を合わせる事は非常に難しい事と思いますが、経理部全体の目標でもある決算日程短縮に全力投球して下さい。                                                                                                                                                                                                      </v>
          </cell>
          <cell r="Z94" t="str">
            <v>4</v>
          </cell>
          <cell r="AA94">
            <v>20</v>
          </cell>
          <cell r="AB94" t="str">
            <v xml:space="preserve">資金繰り予測業務において精度を高める。１．関係会社からの情報入手から集計迄の工数の短縮化により分析時間の確保２．購買部に対し業務指導を行いデータの活用を図る。３．電ﾃﾞﾊﾞ事業部全体の資金繰りを掴み、予測損益との整合性をとるべく工場担当者との連携をとる。４．毎月の前回比の精密な分析                                                              </v>
          </cell>
          <cell r="AC94" t="str">
            <v>4</v>
          </cell>
          <cell r="AD94" t="str">
            <v xml:space="preserve">連結ベースの精度向上をテーマに引続き活動をお願いします。                                                                                                                                                                                                                                   </v>
          </cell>
          <cell r="AE94" t="str">
            <v>3</v>
          </cell>
          <cell r="AF94">
            <v>20</v>
          </cell>
          <cell r="AG94" t="str">
            <v xml:space="preserve">月末締め対応（営業関連）１．月末締めに移行する差異の問題点の洗い出し２．対応策の検討３．諸処置の実行                                                                                                                                                                                                             </v>
          </cell>
          <cell r="AH94" t="str">
            <v>4</v>
          </cell>
          <cell r="AI94" t="str">
            <v xml:space="preserve">もう少し積極的な活動を希望します。                                                                                                                                                                                                                                              </v>
          </cell>
          <cell r="AJ94" t="str">
            <v>3</v>
          </cell>
          <cell r="AK94">
            <v>20</v>
          </cell>
          <cell r="AL94" t="str">
            <v xml:space="preserve">物流費の調査　実態調査により、費用構造の分析を行う。１．費目分析２．発生拠点別資料の作成及び分析                                                                                                                                                                                                               </v>
          </cell>
          <cell r="AM94" t="str">
            <v>5</v>
          </cell>
          <cell r="AN94" t="str">
            <v xml:space="preserve">関連部門と調整を取り、下期には改善金額等の提案を行って下さい。                                                                                                                                                                                                                                </v>
          </cell>
          <cell r="AO94" t="str">
            <v>4</v>
          </cell>
          <cell r="BT94" t="str">
            <v xml:space="preserve">なるべく現地データは現地で完成させる様、指導して下さい。                                                                                                                                                                                                                                   </v>
          </cell>
          <cell r="BU94" t="str">
            <v>4</v>
          </cell>
          <cell r="BV94" t="str">
            <v xml:space="preserve">全社ベースを考えて提案を行って下さい。                                                                                                                                                                                                                                            </v>
          </cell>
          <cell r="BW94" t="str">
            <v>4</v>
          </cell>
          <cell r="BX94" t="str">
            <v xml:space="preserve">                                                                                                                                                                                                                                                               </v>
          </cell>
          <cell r="BZ94" t="str">
            <v xml:space="preserve">                                                                                                                                                                                                                                                               </v>
          </cell>
          <cell r="CB94" t="str">
            <v>語学力アップを図る。（TOEIC500点目標)</v>
          </cell>
          <cell r="CC94" t="str">
            <v>4</v>
          </cell>
          <cell r="CD94" t="str">
            <v>パソコン/ソフトの知識拡充</v>
          </cell>
          <cell r="CE94" t="str">
            <v>3</v>
          </cell>
          <cell r="CF94" t="str">
            <v>経理知識の拡充　講習会参加や読書を通じ自己の知識を向上させると同時に、部員勉強会を行い、部員全体のレベルアップを図る。</v>
          </cell>
          <cell r="CG94" t="str">
            <v>4</v>
          </cell>
          <cell r="CH94" t="str">
            <v>3</v>
          </cell>
          <cell r="CI94" t="str">
            <v>3</v>
          </cell>
          <cell r="CJ94" t="str">
            <v>4</v>
          </cell>
          <cell r="CK94" t="str">
            <v xml:space="preserve">全体に前に出て、リーダとしての活動に欠けています。自分の持てる力を発揮すれば必ず、実行できます。部下の育成、業務の見直し、問題定義等に積極的にチャレンジして下さい。ご苦労様でした。                                                                                                                                                                     </v>
          </cell>
          <cell r="CL94" t="str">
            <v>Ｂ　</v>
          </cell>
          <cell r="CM94" t="str">
            <v>積極性を持った行動をお願いします。下期は目標クリアできる様、頑張って下さい。期待していますよ。</v>
          </cell>
          <cell r="CN94" t="str">
            <v>Ｂ　</v>
          </cell>
          <cell r="CO94" t="str">
            <v>Ｂ　</v>
          </cell>
          <cell r="CP94" t="str">
            <v>B</v>
          </cell>
          <cell r="CQ94">
            <v>2</v>
          </cell>
          <cell r="CR94">
            <v>12</v>
          </cell>
          <cell r="CS94">
            <v>10</v>
          </cell>
        </row>
        <row r="95">
          <cell r="A95">
            <v>802246</v>
          </cell>
          <cell r="B95" t="str">
            <v>高木　宏嘉　　　　　</v>
          </cell>
          <cell r="C95">
            <v>700</v>
          </cell>
          <cell r="D95">
            <v>710</v>
          </cell>
          <cell r="E95" t="str">
            <v>ＬＳＩ商品本　　　　</v>
          </cell>
          <cell r="F95">
            <v>3167</v>
          </cell>
          <cell r="G95">
            <v>7100702030</v>
          </cell>
          <cell r="H95" t="str">
            <v>三重・総務）経　理　</v>
          </cell>
          <cell r="I95">
            <v>31</v>
          </cell>
          <cell r="J95" t="str">
            <v>主事補　　　　　</v>
          </cell>
          <cell r="K95" t="str">
            <v>有</v>
          </cell>
          <cell r="L95">
            <v>1998</v>
          </cell>
          <cell r="M95">
            <v>1</v>
          </cell>
          <cell r="N95">
            <v>1</v>
          </cell>
          <cell r="O95">
            <v>3</v>
          </cell>
          <cell r="P95">
            <v>671055</v>
          </cell>
          <cell r="Q95" t="str">
            <v>堀池　三雪　　　　　</v>
          </cell>
          <cell r="R95" t="str">
            <v>課長　　　　　　　　</v>
          </cell>
          <cell r="S95">
            <v>740559</v>
          </cell>
          <cell r="T95" t="str">
            <v>戸田　勝　　　　　　</v>
          </cell>
          <cell r="U95" t="str">
            <v>部長　　　　　　　　</v>
          </cell>
          <cell r="V95">
            <v>40</v>
          </cell>
          <cell r="W95" t="str">
            <v xml:space="preserve">研究開発システムの運用　①開発工場独自の、製造・開発の費用配賦の自動処理。　②川崎／三重工場共通ＤＢへの参加による予算実績管理工数の削減。                                                                                                                                                                                          </v>
          </cell>
          <cell r="X95" t="str">
            <v>4</v>
          </cell>
          <cell r="Y95" t="str">
            <v xml:space="preserve">システム開発遅延(川崎側)により、研究開発システムは実用立ち上げに至らなかったが、その代替えとして、三重工場ローカルに「研究開発テーマ別実績推移」のライブラリーでの提供を開始した。それに加えて一般会計班として、費用３分分割処理の簡素化を推進した。                                                                                                                                    </v>
          </cell>
          <cell r="Z95" t="str">
            <v>3</v>
          </cell>
          <cell r="AA95">
            <v>40</v>
          </cell>
          <cell r="AB95" t="str">
            <v xml:space="preserve">現品管理システム（製造技術部門）の運用開始に伴う固定資産会計業務の改善　①新規取得手続きの自動化。　②経理データー（帳簿価格等）の提供、及び、棚卸データー等の引き込み。                                                                                                                                                                           </v>
          </cell>
          <cell r="AC95" t="str">
            <v>4</v>
          </cell>
          <cell r="AD95" t="str">
            <v xml:space="preserve">製造技術課のインフラ整備遅れ、また導入対象システムが「２０００年対応」不可のため、優先順位として、「全社版」の導入に変更した。本システムは既にインストールを完了し、現在テストラン中で、年内（99年度償却資産申告から対応の為に年内立ち上げ必要。)に立ち上げ完了予定である。                                                                                                                        </v>
          </cell>
          <cell r="AE95" t="str">
            <v>4</v>
          </cell>
          <cell r="AF95">
            <v>20</v>
          </cell>
          <cell r="AG95" t="str">
            <v xml:space="preserve">決算月末締めへの対応。                                                                                                                                                                                                                                                    </v>
          </cell>
          <cell r="AH95" t="str">
            <v>3</v>
          </cell>
          <cell r="AI95" t="str">
            <v xml:space="preserve">９８年下期からの全社統一展開「決算月末日締め」に対応する為、三重工場内の一般会計関係の諸問題（締め日変更／バッチ処理からデイリー化）を関係部門と遅滞なく説明及び調整を行なった。またシステム管理者として、本社からのシステム展開（ＳＵＭＭＩＴ連携からＪＵＳＴ連携へ以降）を行なった。                                                                                                                    </v>
          </cell>
          <cell r="AJ95" t="str">
            <v>4</v>
          </cell>
          <cell r="BT95" t="str">
            <v xml:space="preserve">協業に於ける富士通側とソニー社側の設備明確化を図り、また将来の設備買い取りに備えて、現品管理上の制度（借用設備へのＥ財版付与・Ｓ社所有ステッカーの添付）を設けた。                                                                                                                                                                        </v>
          </cell>
          <cell r="BU95" t="str">
            <v>4</v>
          </cell>
          <cell r="BV95" t="str">
            <v xml:space="preserve">                                                                                                                                                                                                                                                               </v>
          </cell>
          <cell r="BX95" t="str">
            <v xml:space="preserve">                                                                                                                                                                                                                                                               </v>
          </cell>
          <cell r="BZ95" t="str">
            <v xml:space="preserve">                                                                                                                                                                                                                                                               </v>
          </cell>
          <cell r="CB95" t="str">
            <v>ホームページ開設によるプレゼンテーション技術の自己啓発</v>
          </cell>
          <cell r="CC95" t="str">
            <v>3</v>
          </cell>
          <cell r="CH95" t="str">
            <v>3</v>
          </cell>
          <cell r="CI95" t="str">
            <v>4</v>
          </cell>
          <cell r="CJ95" t="str">
            <v>4</v>
          </cell>
          <cell r="CK95" t="str">
            <v xml:space="preserve">個々の項目については、他所でのシステム開発遅延いより、当初の目標が変化しているものもあるが、これらについては、別方法により迅速に対応しており、概ね目標をクリアーしている。                                                                                                                                                                          </v>
          </cell>
          <cell r="CL95" t="str">
            <v>Ｂ　</v>
          </cell>
          <cell r="CM95" t="str">
            <v>成果結果の変更はあるものの，概ね個別目標を達成した。</v>
          </cell>
          <cell r="CN95" t="str">
            <v>Ｂ　</v>
          </cell>
          <cell r="CO95" t="str">
            <v>Ｂ　</v>
          </cell>
          <cell r="CP95" t="str">
            <v>B</v>
          </cell>
          <cell r="CQ95">
            <v>2</v>
          </cell>
          <cell r="CR95">
            <v>12</v>
          </cell>
          <cell r="CS95">
            <v>10</v>
          </cell>
        </row>
        <row r="96">
          <cell r="A96">
            <v>843392</v>
          </cell>
          <cell r="B96" t="str">
            <v>飯沼　健司　　　　　</v>
          </cell>
          <cell r="C96">
            <v>700</v>
          </cell>
          <cell r="D96">
            <v>710</v>
          </cell>
          <cell r="E96" t="str">
            <v>ＬＳＩ商品本　　　　</v>
          </cell>
          <cell r="F96">
            <v>1852</v>
          </cell>
          <cell r="G96">
            <v>7100801030</v>
          </cell>
          <cell r="H96" t="str">
            <v>岩手・総務）経　理　</v>
          </cell>
          <cell r="I96">
            <v>31</v>
          </cell>
          <cell r="J96" t="str">
            <v>主事補　　　　　</v>
          </cell>
          <cell r="K96" t="str">
            <v>無</v>
          </cell>
          <cell r="L96">
            <v>1998</v>
          </cell>
          <cell r="M96">
            <v>1</v>
          </cell>
          <cell r="N96">
            <v>1</v>
          </cell>
          <cell r="O96">
            <v>3</v>
          </cell>
          <cell r="P96">
            <v>701448</v>
          </cell>
          <cell r="Q96" t="str">
            <v>小山　富士男　　　　</v>
          </cell>
          <cell r="R96" t="str">
            <v>課長　　　　　　　　</v>
          </cell>
          <cell r="S96">
            <v>671050</v>
          </cell>
          <cell r="T96" t="str">
            <v>霜鳥　吉男　　　　　</v>
          </cell>
          <cell r="U96" t="str">
            <v>部長　　　　　　　　</v>
          </cell>
          <cell r="V96">
            <v>40</v>
          </cell>
          <cell r="W96" t="str">
            <v xml:space="preserve">海外無償社給関連の事務効率化(1)システム運用上の問題点の整備(2)ＧＳＴ管理の整備(3)棚卸による管理体制の強化                                                                                                                                                                                                      </v>
          </cell>
          <cell r="X96" t="str">
            <v>5</v>
          </cell>
          <cell r="Y96" t="str">
            <v xml:space="preserve">おおむね計画通りに進捗できたようです。                                                                                                                                                                                                                                            </v>
          </cell>
          <cell r="Z96" t="str">
            <v>4</v>
          </cell>
          <cell r="AA96">
            <v>40</v>
          </cell>
          <cell r="AB96" t="str">
            <v xml:space="preserve">ＬＣＤ損益改善への貢献・下期益転への為のコストダウン推進を経理面から支援。                                                                                                                                                                                                                          </v>
          </cell>
          <cell r="AC96" t="str">
            <v>5</v>
          </cell>
          <cell r="AD96" t="str">
            <v xml:space="preserve">LCD業務の応用を岩手でも活かしているようです。                                                                                                                                                                                                                                       </v>
          </cell>
          <cell r="AE96" t="str">
            <v>4</v>
          </cell>
          <cell r="AF96">
            <v>10</v>
          </cell>
          <cell r="AG96" t="str">
            <v xml:space="preserve">ライセンスランニングマニュアルの整備                                                                                                                                                                                                                                             </v>
          </cell>
          <cell r="AH96" t="str">
            <v>3</v>
          </cell>
          <cell r="AI96" t="str">
            <v xml:space="preserve">計画通り実施できたようです。                                                                                                                                                                                                                                                 </v>
          </cell>
          <cell r="AJ96" t="str">
            <v>4</v>
          </cell>
          <cell r="AK96">
            <v>10</v>
          </cell>
          <cell r="AL96" t="str">
            <v xml:space="preserve">売上関連リストの見直し・リスト出力のソ－ト順，レイアウト等の見直しによる、業務の効率化。（最低5件のリスト見直しを図る）＜－－－－－数値目標                                                                                                                                                                                         </v>
          </cell>
          <cell r="AM96" t="str">
            <v>4</v>
          </cell>
          <cell r="AN96" t="str">
            <v xml:space="preserve">                                                                                                                                                                                                                                                               </v>
          </cell>
          <cell r="AO96" t="str">
            <v>3</v>
          </cell>
          <cell r="BT96" t="str">
            <v xml:space="preserve">期中での異動にあたり必要となった面もありますが、業務の標準化に寄与したものと思う。                                                                                                                                                                                                                      </v>
          </cell>
          <cell r="BU96" t="str">
            <v>4</v>
          </cell>
          <cell r="BV96" t="str">
            <v xml:space="preserve">異動早々に、関連部門との対応協議に努めていた。今後も軌道に乗るまで尽力してください。                                                                                                                                                                                                                     </v>
          </cell>
          <cell r="BW96" t="str">
            <v>4</v>
          </cell>
          <cell r="BX96" t="str">
            <v xml:space="preserve">                                                                                                                                                                                                                                                               </v>
          </cell>
          <cell r="BZ96" t="str">
            <v xml:space="preserve">                                                                                                                                                                                                                                                               </v>
          </cell>
          <cell r="CB96" t="str">
            <v>予実システムの活用をもう一歩踏み込んだレベルに持っていく。</v>
          </cell>
          <cell r="CC96" t="str">
            <v>4</v>
          </cell>
          <cell r="CH96" t="str">
            <v>4</v>
          </cell>
          <cell r="CI96" t="str">
            <v>4</v>
          </cell>
          <cell r="CK96" t="str">
            <v xml:space="preserve">期中での異動にも関わらず、積極的に業務に取り組んでいる。原価計算あるいは、月末締め対応等で、関連部署への働きかけ、調整等着実に行っていたのは評価大。今後も問題意識を持ち業務を進めてください。                                                                                                                                                                </v>
          </cell>
          <cell r="CL96" t="str">
            <v>Ｂ　</v>
          </cell>
          <cell r="CM96" t="str">
            <v>７月２１日付きの人事異動であり、岩手工場の実態を把握するのに大変努力したと思う、情報の共有化に向けて関係部署との調整に努めたことは認める。今後大いに期待しています。</v>
          </cell>
          <cell r="CN96" t="str">
            <v>Ｂ　</v>
          </cell>
          <cell r="CO96" t="str">
            <v>Ｂ　</v>
          </cell>
          <cell r="CP96" t="str">
            <v>B</v>
          </cell>
          <cell r="CQ96">
            <v>2</v>
          </cell>
          <cell r="CR96">
            <v>12</v>
          </cell>
          <cell r="CS96">
            <v>10</v>
          </cell>
        </row>
        <row r="97">
          <cell r="A97">
            <v>890217</v>
          </cell>
          <cell r="B97" t="str">
            <v>平野　学　　　　　　</v>
          </cell>
          <cell r="C97">
            <v>700</v>
          </cell>
          <cell r="D97">
            <v>700</v>
          </cell>
          <cell r="E97" t="str">
            <v>電デバ事推本　　　　</v>
          </cell>
          <cell r="F97">
            <v>1844</v>
          </cell>
          <cell r="G97">
            <v>7000240000</v>
          </cell>
          <cell r="H97" t="str">
            <v>電デバ推）経理部　　</v>
          </cell>
          <cell r="I97">
            <v>31</v>
          </cell>
          <cell r="J97" t="str">
            <v>主事補　　　　　</v>
          </cell>
          <cell r="K97" t="str">
            <v>無</v>
          </cell>
          <cell r="L97">
            <v>1998</v>
          </cell>
          <cell r="M97">
            <v>1</v>
          </cell>
          <cell r="N97">
            <v>1</v>
          </cell>
          <cell r="O97">
            <v>3</v>
          </cell>
          <cell r="P97">
            <v>746042</v>
          </cell>
          <cell r="Q97" t="str">
            <v>山崎　武　　　　　　</v>
          </cell>
          <cell r="R97" t="str">
            <v>担当課長　　　　　　</v>
          </cell>
          <cell r="S97">
            <v>740522</v>
          </cell>
          <cell r="T97" t="str">
            <v>加藤　正和　　　　　</v>
          </cell>
          <cell r="U97" t="str">
            <v>統括部長　　　　　　</v>
          </cell>
          <cell r="V97">
            <v>40</v>
          </cell>
          <cell r="W97" t="str">
            <v xml:space="preserve">半導体ダンピング原価計算(日欧新半導体協定締結に伴う新業務及びシステム対応)1.新協定内容分析,他部門依頼(システム関連含む)2.新業務開始3.他部門依頼を含む業務フロ-,確立,マニュアル作成                                                                                                                                                               </v>
          </cell>
          <cell r="X97" t="str">
            <v>5</v>
          </cell>
          <cell r="Y97" t="str">
            <v xml:space="preserve">海外／国内データの整合性を良くチェックし、現地で確定できる様、処理フローの見直しを実施して下さい。                                                                                                                                                                                                              </v>
          </cell>
          <cell r="Z97" t="str">
            <v>4</v>
          </cell>
          <cell r="AA97">
            <v>10</v>
          </cell>
          <cell r="AB97" t="str">
            <v xml:space="preserve">ＳＵＭＭＩＴ関連-11.各種マスタ-の整理(仕訳条件マスタ他)2.エラ-撲滅推進(内容分析,フィ-ドバック)3.エラ-件数現状の50%減                                                                                                                                                                                           </v>
          </cell>
          <cell r="AC97" t="str">
            <v>4</v>
          </cell>
          <cell r="AD97" t="str">
            <v xml:space="preserve">決算短縮には、決算データエラー撲滅がなければ、始まらないと考えています。下期中にエラーを１０件以内に出来る様継続して、頑張って下さい。                                                                                                                                                                                            </v>
          </cell>
          <cell r="AE97" t="str">
            <v>4</v>
          </cell>
          <cell r="AF97">
            <v>10</v>
          </cell>
          <cell r="AG97" t="str">
            <v xml:space="preserve">ＳＵＭＭＩＴ関連-21.ＥＤＩセンタ-へのデ－タ結合（テスト，実施）2.末締めデ-タ作成,結合方法検討(電デバ川崎工場,子工場)3.末締めデ-タSUMMIT側提供テスト                                                                                                                                                                           </v>
          </cell>
          <cell r="AH97" t="str">
            <v>3</v>
          </cell>
          <cell r="AI97" t="str">
            <v xml:space="preserve">お疲れ様でした。下期の運用対応をお願いします。                                                                                                                                                                                                                                        </v>
          </cell>
          <cell r="AJ97" t="str">
            <v>4</v>
          </cell>
          <cell r="AK97">
            <v>10</v>
          </cell>
          <cell r="AL97" t="str">
            <v xml:space="preserve">半導体ダンピング原価計算海外後工程工場コストデ－タＭ側取り込み1.アジア後工程コスト情報のデ-タでの取り込み2.FME(FLASHメモリ-)後工程コスト入手方法確立,デ-タでの取り込み                                                                                                                                                                   </v>
          </cell>
          <cell r="AM97" t="str">
            <v>5</v>
          </cell>
          <cell r="AN97" t="str">
            <v xml:space="preserve">半導体を取巻く環境は、多く区変化しつつあります。時間は止まってくれません。スケジュールに基づく業務遂行に心掛けて下さい。                                                                                                                                                                                                   </v>
          </cell>
          <cell r="AO97" t="str">
            <v>3</v>
          </cell>
          <cell r="AP97">
            <v>20</v>
          </cell>
          <cell r="AQ97" t="str">
            <v xml:space="preserve">技術開発費関連-11.予実管理の徹底化推進(ホ-ムペ-ジ等の利用)2.開発効率の算出(プロジェクト,テクノロジ単位)                                                                                                                                                                                                     </v>
          </cell>
          <cell r="AR97" t="str">
            <v>4</v>
          </cell>
          <cell r="AS97" t="str">
            <v xml:space="preserve">開発部門にもっとアピールする様心掛けて下さい。                                                                                                                                                                                                                                        </v>
          </cell>
          <cell r="AT97" t="str">
            <v>3</v>
          </cell>
          <cell r="AU97">
            <v>10</v>
          </cell>
          <cell r="AV97" t="str">
            <v xml:space="preserve">技術開発費関連-21.予測機能の改善2.精度の向上                                                                                                                                                                                                                                      </v>
          </cell>
          <cell r="AW97" t="str">
            <v>4</v>
          </cell>
          <cell r="AX97" t="str">
            <v xml:space="preserve">チャレンジは認めたいですが、下期も成果を期待します。                                                                                                                                                                                                                                     </v>
          </cell>
          <cell r="AY97" t="str">
            <v>3</v>
          </cell>
          <cell r="BT97" t="str">
            <v xml:space="preserve">運用に際して十分理解させて下さい。                                                                                                                                                                                                                                              </v>
          </cell>
          <cell r="BU97" t="str">
            <v>3</v>
          </cell>
          <cell r="BV97" t="str">
            <v xml:space="preserve">                                                                                                                                                                                                                                                               </v>
          </cell>
          <cell r="BX97" t="str">
            <v xml:space="preserve">                                                                                                                                                                                                                                                               </v>
          </cell>
          <cell r="BZ97" t="str">
            <v xml:space="preserve">                                                                                                                                                                                                                                                               </v>
          </cell>
          <cell r="CB97" t="str">
            <v>語学力(英語)学習の継続---特に会話力のアップ</v>
          </cell>
          <cell r="CC97" t="str">
            <v>4</v>
          </cell>
          <cell r="CD97" t="str">
            <v>システム(EDP)関連理解力のスキルアップ</v>
          </cell>
          <cell r="CE97" t="str">
            <v>3</v>
          </cell>
          <cell r="CH97" t="str">
            <v>3</v>
          </cell>
          <cell r="CI97" t="str">
            <v>3</v>
          </cell>
          <cell r="CJ97" t="str">
            <v>3</v>
          </cell>
          <cell r="CK97" t="str">
            <v xml:space="preserve">今期はＥＣのＤＣが開始され、周りではダンピング提訴の噂が広まってきています。あなたの業務が中心になりますので、早く部下への引継ぎを行って、スムースな業務運営が出来る様に心掛けて下さい。ご苦労様でした。                                                                                                                                                           </v>
          </cell>
          <cell r="CL97" t="str">
            <v>Ｃ　</v>
          </cell>
          <cell r="CM97" t="str">
            <v>ダンピング関連について整理して、教育をお願いします。下期は、目標を絞って効果を上げて下さい。ご苦労様でした。</v>
          </cell>
          <cell r="CN97" t="str">
            <v>Ｃ　</v>
          </cell>
          <cell r="CO97" t="str">
            <v>Ｃ　</v>
          </cell>
          <cell r="CP97" t="str">
            <v>B</v>
          </cell>
          <cell r="CQ97">
            <v>2</v>
          </cell>
          <cell r="CR97">
            <v>12</v>
          </cell>
          <cell r="CS97">
            <v>10</v>
          </cell>
        </row>
        <row r="98">
          <cell r="A98">
            <v>810249</v>
          </cell>
          <cell r="B98" t="str">
            <v>横川　健二　　　　　</v>
          </cell>
          <cell r="C98">
            <v>1100</v>
          </cell>
          <cell r="D98">
            <v>445</v>
          </cell>
          <cell r="E98" t="str">
            <v>東日本営本部　　　　</v>
          </cell>
          <cell r="F98">
            <v>3814</v>
          </cell>
          <cell r="G98">
            <v>4450400800</v>
          </cell>
          <cell r="H98" t="str">
            <v>北海道）総　務　部　</v>
          </cell>
          <cell r="I98">
            <v>31</v>
          </cell>
          <cell r="J98" t="str">
            <v>主事補　　　　　</v>
          </cell>
          <cell r="K98" t="str">
            <v>有</v>
          </cell>
          <cell r="L98">
            <v>1998</v>
          </cell>
          <cell r="M98">
            <v>1</v>
          </cell>
          <cell r="N98">
            <v>1</v>
          </cell>
          <cell r="O98">
            <v>3</v>
          </cell>
          <cell r="P98">
            <v>622270</v>
          </cell>
          <cell r="Q98" t="str">
            <v>尾山　英雄　　　　　</v>
          </cell>
          <cell r="R98" t="str">
            <v>（出向中）　　　　　</v>
          </cell>
          <cell r="S98">
            <v>700020</v>
          </cell>
          <cell r="T98" t="str">
            <v>荒　安明　　　　　　</v>
          </cell>
          <cell r="U98" t="str">
            <v>支社長　　　　　　　</v>
          </cell>
          <cell r="V98">
            <v>30</v>
          </cell>
          <cell r="W98" t="str">
            <v xml:space="preserve">回収遅延の管理(1)売掛金残高の0.6%以内を目標(2)当社事情による遅延の削減                                                                                                                                                                                                                       </v>
          </cell>
          <cell r="X98" t="str">
            <v>5</v>
          </cell>
          <cell r="Y98" t="str">
            <v xml:space="preserve">遅延額・遅延率ともに目標達成、立派な成果です。                                                                                                                                                                                                                                        </v>
          </cell>
          <cell r="Z98" t="str">
            <v>5</v>
          </cell>
          <cell r="AA98">
            <v>30</v>
          </cell>
          <cell r="AB98" t="str">
            <v xml:space="preserve">CPU活動と連携し、北海道地区の管理資料「重点管理項目」の作成し、営業会議で報告→地区全体の管理強化を図る。                                                                                                                                                                                                         </v>
          </cell>
          <cell r="AC98" t="str">
            <v>5</v>
          </cell>
          <cell r="AD98" t="str">
            <v xml:space="preserve">重点管理項目については、総じて管理良好と言へます。成果を評価します。                                                                                                                                                                                                                             </v>
          </cell>
          <cell r="AE98" t="str">
            <v>5</v>
          </cell>
          <cell r="AF98">
            <v>15</v>
          </cell>
          <cell r="AG98" t="str">
            <v xml:space="preserve">資産管理の強化(1)レンタル解約品及び下取品の長期滞留防止(2)倉庫預かり品の長期滞留防止(3)固定資産棚卸→プラザ及びデモ機(4)固定資産財産管理のバーコード化の実施                                                                                                                                                                           </v>
          </cell>
          <cell r="AH98" t="str">
            <v>3</v>
          </cell>
          <cell r="AI98" t="str">
            <v xml:space="preserve">解約品、下取品の長期滞留0は立派です。その他は下期に成果を出して下さい。                                                                                                                                                                                                                           </v>
          </cell>
          <cell r="AJ98" t="str">
            <v>4</v>
          </cell>
          <cell r="AK98">
            <v>15</v>
          </cell>
          <cell r="AL98" t="str">
            <v xml:space="preserve">営業収入予測の精度向上(阿部さんと連携)(1)6ヶ月予測の2%以内の誤差                                                                                                                                                                                                                           </v>
          </cell>
          <cell r="AM98" t="str">
            <v>4</v>
          </cell>
          <cell r="AN98" t="str">
            <v xml:space="preserve">北海道経済が停滞している状況の中で、入金予測を2%以内に、と言うのは、中々厳しい目標です。とにかく相手あっての世界ですからね。下期も再挑戦してみましょう。                                                                                                                                                                                  </v>
          </cell>
          <cell r="AO98" t="str">
            <v>3</v>
          </cell>
          <cell r="AP98">
            <v>5</v>
          </cell>
          <cell r="AQ98" t="str">
            <v xml:space="preserve">デモ機管理の継続フォロー(営業支援部へのフォロー継続)(1)長期貸出の管理フォロー(2)遊休デモ機の転用廃却促進                                                                                                                                                                                                       </v>
          </cell>
          <cell r="AR98" t="str">
            <v>3</v>
          </cell>
          <cell r="AS98" t="str">
            <v xml:space="preserve">了解                                                                                                                                                                                                                                                             </v>
          </cell>
          <cell r="AT98" t="str">
            <v>3</v>
          </cell>
          <cell r="AU98">
            <v>5</v>
          </cell>
          <cell r="AV98" t="str">
            <v xml:space="preserve">経理グループの業務改善(1)財務システムのﾚﾍﾞﾙｱｯﾌﾟに対するﾌｫﾛｰ(2)固定資産管理のﾊﾞｰｺｰﾄﾞ化へのﾌｫﾛｰ(3)新財務会計の機能追加に対する継続ﾌｫﾛｰ                                                                                                                                                                           </v>
          </cell>
          <cell r="AW98" t="str">
            <v>4</v>
          </cell>
          <cell r="AX98" t="str">
            <v xml:space="preserve">了解                                                                                                                                                                                                                                                             </v>
          </cell>
          <cell r="AY98" t="str">
            <v>3</v>
          </cell>
          <cell r="BT98" t="str">
            <v xml:space="preserve">よろしく。                                                                                                                                                                                                                                                          </v>
          </cell>
          <cell r="BU98" t="str">
            <v>3</v>
          </cell>
          <cell r="BV98" t="str">
            <v xml:space="preserve">                                                                                                                                                                                                                                                               </v>
          </cell>
          <cell r="BX98" t="str">
            <v xml:space="preserve">                                                                                                                                                                                                                                                               </v>
          </cell>
          <cell r="BZ98" t="str">
            <v xml:space="preserve">                                                                                                                                                                                                                                                               </v>
          </cell>
          <cell r="CB98" t="str">
            <v>ﾊﾟｿｺﾝに習熟し、わかりやすい資料の作成に心がける。</v>
          </cell>
          <cell r="CC98" t="str">
            <v>3</v>
          </cell>
          <cell r="CH98" t="str">
            <v>4</v>
          </cell>
          <cell r="CK98" t="str">
            <v xml:space="preserve">ほぼ目標に近い成果を達成したと思います。下期は、9月売り上げ物件の確実な回収が債権管理と収入予測の目標達成のキイであると思います。引き続き、努力して下さい。                                                                                                                                                                                 </v>
          </cell>
          <cell r="CL98" t="str">
            <v>Ａ　</v>
          </cell>
          <cell r="CM98" t="str">
            <v>承認する</v>
          </cell>
          <cell r="CN98" t="str">
            <v>Ａ　</v>
          </cell>
          <cell r="CO98" t="str">
            <v>Ａ　</v>
          </cell>
          <cell r="CP98" t="str">
            <v>A</v>
          </cell>
          <cell r="CQ98">
            <v>2</v>
          </cell>
          <cell r="CR98">
            <v>12</v>
          </cell>
          <cell r="CS98">
            <v>10</v>
          </cell>
        </row>
        <row r="99">
          <cell r="A99">
            <v>750051</v>
          </cell>
          <cell r="B99" t="str">
            <v>杉山　茂樹　　　　　</v>
          </cell>
          <cell r="C99">
            <v>1100</v>
          </cell>
          <cell r="D99">
            <v>445</v>
          </cell>
          <cell r="E99" t="str">
            <v>東日本営本部　　　　</v>
          </cell>
          <cell r="F99">
            <v>2153</v>
          </cell>
          <cell r="G99">
            <v>4450480500</v>
          </cell>
          <cell r="H99" t="str">
            <v>東北）総　務　部　　</v>
          </cell>
          <cell r="I99">
            <v>41</v>
          </cell>
          <cell r="J99" t="str">
            <v>主事　　　　　　</v>
          </cell>
          <cell r="K99" t="str">
            <v>有</v>
          </cell>
          <cell r="L99">
            <v>1998</v>
          </cell>
          <cell r="M99">
            <v>1</v>
          </cell>
          <cell r="N99">
            <v>1</v>
          </cell>
          <cell r="O99">
            <v>3</v>
          </cell>
          <cell r="P99">
            <v>703203</v>
          </cell>
          <cell r="Q99" t="str">
            <v>深田　政勝　　　　　</v>
          </cell>
          <cell r="R99" t="str">
            <v>担当課長　　　　　　</v>
          </cell>
          <cell r="S99">
            <v>631258</v>
          </cell>
          <cell r="T99" t="str">
            <v>大井　英毅　　　　　</v>
          </cell>
          <cell r="U99" t="str">
            <v>部長　　　　　　　　</v>
          </cell>
          <cell r="V99">
            <v>20</v>
          </cell>
          <cell r="W99" t="str">
            <v xml:space="preserve">(1)回収遅延管理強化ｷｬｯｼｭﾌﾛｰ改善に寄与・売掛金残高比0.6％未満・平均遅延額80百万円・４ヶ月以上　　ゼロ                                                                                                                                                                                                     </v>
          </cell>
          <cell r="X99" t="str">
            <v>5</v>
          </cell>
          <cell r="Y99" t="str">
            <v xml:space="preserve">事前確認の徹底及び営業部門に対する「日常の具体的な売掛金管理」及び「営業ｷｬｯｼｭﾌﾛｰ」についての勉強会を開催し、営業マンの意識向上並びに未入金物件の早期回収の実現により、全社目標の営業ｷｬｯｼｭﾌﾛｰに奇与したことを大変評価する。                                                                                                                                          </v>
          </cell>
          <cell r="Z99" t="str">
            <v>5</v>
          </cell>
          <cell r="AA99">
            <v>10</v>
          </cell>
          <cell r="AB99" t="str">
            <v xml:space="preserve">(2)営業収入予測精度向上・６ヶ月予測比　±２％　以内　                                                                                                                                                                                                                                   </v>
          </cell>
          <cell r="AC99" t="str">
            <v>5</v>
          </cell>
          <cell r="AD99" t="str">
            <v xml:space="preserve">事前入金確認の徹底と、各債権管理者への作業シフトによる責任観を持たせ、個々の役割分担の明確化を実行し、更に、営業部門への営業ｷｬｯｼｭﾌﾛｰ改善に向けての勉強会の成果も上がり、全９支社の中でﾄｯﾌﾟの営業収支予測比を実現したことを大変評価したい。                                                                                                                                    </v>
          </cell>
          <cell r="AE99" t="str">
            <v>5</v>
          </cell>
          <cell r="AF99">
            <v>20</v>
          </cell>
          <cell r="AG99" t="str">
            <v xml:space="preserve">(3)無償貸出資産の圧縮・無償貸出資産の圧縮5%減　・貸出期限切れの削減50%減　・ﾚﾝﾀﾙ解約後放置ゼロ                                                                                                                                                                                                          </v>
          </cell>
          <cell r="AH99" t="str">
            <v>5</v>
          </cell>
          <cell r="AI99" t="str">
            <v xml:space="preserve">積極的な活動により、営業自主損益の無償貸出の特別経費の削減（前年同期比53百万円、前期比70百万円)を実施したことを評価したい。                                                                                                                                                                                               </v>
          </cell>
          <cell r="AJ99" t="str">
            <v>5</v>
          </cell>
          <cell r="AK99">
            <v>10</v>
          </cell>
          <cell r="AL99" t="str">
            <v xml:space="preserve">(4)固定資産の圧縮・固定資産の棚卸実査・不要資産の廃却促進5%減                                                                                                                                                                                                                              </v>
          </cell>
          <cell r="AM99" t="str">
            <v>4</v>
          </cell>
          <cell r="AN99" t="str">
            <v xml:space="preserve">棚卸しを実施し、営業部門のデモ機器及び社内設備機器の遊休資産の洗い出しを行い転用・廃却を促進したことにより(廃却件数429件削減率6.6%、廃却金額簿価14百万円削減率3.1%）略目標を達成したことを評価したい。                                                                                                                                                     </v>
          </cell>
          <cell r="AO99" t="str">
            <v>4</v>
          </cell>
          <cell r="AP99">
            <v>10</v>
          </cell>
          <cell r="AQ99" t="str">
            <v xml:space="preserve">(5)営業費用の効率化・販間)物流費の削減5%減　　                                                                                                                                                                                                                                     </v>
          </cell>
          <cell r="AR99" t="str">
            <v>4</v>
          </cell>
          <cell r="AS99" t="str">
            <v xml:space="preserve">運用管理ﾏﾆｭｱﾙを基本とした倉庫管理を実施「期間満了ﾘｽﾄ／満了予告ﾘｽﾄ」に基づき、個別にﾋﾔﾘﾝｸﾞを行い期間満了の物件対象の早期工場返品、並びに不要品の現地廃却を実施した結果、目標値に対して大幅な削減を図ったことを評価したい。                                                                                                                                          </v>
          </cell>
          <cell r="AT99" t="str">
            <v>5</v>
          </cell>
          <cell r="AU99">
            <v>20</v>
          </cell>
          <cell r="AV99" t="str">
            <v xml:space="preserve">(6)出荷済未売上削減　・売上予算比10%以内・売上洩れゼロ・予定月経過50%減                                                                                                                                                                                                                       </v>
          </cell>
          <cell r="AW99" t="str">
            <v>5</v>
          </cell>
          <cell r="AX99" t="str">
            <v xml:space="preserve">ＣＰＵ活動「内部監査」を積極的に実施、長期出荷済未売上並びに売上予定経過対象物件の早期売上の成果により「営業自主損益」の検収／引渡遅延の特別ｻｰﾋﾞｽ費用を削減（前年度比63百万円）に貢献したことは大変評価したい。                                                                                                                                                    </v>
          </cell>
          <cell r="AY99" t="str">
            <v>5</v>
          </cell>
          <cell r="AZ99">
            <v>10</v>
          </cell>
          <cell r="BA99" t="str">
            <v xml:space="preserve">(7)営業自主損益制度への積極的ｻﾎﾟｰﾄ・重点管理費用5%削減・特別ｻｰﾋﾞｽ費用5%削減・自主損益管理制度啓蒙推進                                                                                                                                                                                                    </v>
          </cell>
          <cell r="BB99" t="str">
            <v>5</v>
          </cell>
          <cell r="BC99" t="str">
            <v xml:space="preserve">営業自主損益の改善に向けた体制「ＣＰＵ活動」の重点活動テーマの目標値を大幅に達成したことにより、東北地区の特別ｻｰﾋﾞｽ費用の削減に貢献したことを大変評価したい。                                                                                                                                                                              </v>
          </cell>
          <cell r="BD99" t="str">
            <v>5</v>
          </cell>
          <cell r="BT99" t="str">
            <v xml:space="preserve">情報共有化による、ｺｽﾄ意識を持たせ部門方針を部下に的確に指導を行い、総務・経理間の問題解決に向けた指導及び経理専門知識、実務経験を活かした勉強会を企画した結果、総務部門の意思疎通が図れたことを評価する。                                                                                                                                 </v>
          </cell>
          <cell r="BU99" t="str">
            <v>5</v>
          </cell>
          <cell r="BV99" t="str">
            <v xml:space="preserve">デモ機器の稼働状況の情報をﾁｴｯｸし、不要品（稼働率）の低い資産を優先的に、転用及び廃却を行い、資産効率化並びに費用削減を推進願います。                                                                                                                                                                                           </v>
          </cell>
          <cell r="BW99" t="str">
            <v>4</v>
          </cell>
          <cell r="BX99" t="str">
            <v xml:space="preserve">                                                                                                                                                                                                                                                               </v>
          </cell>
          <cell r="BZ99" t="str">
            <v xml:space="preserve">                                                                                                                                                                                                                                                               </v>
          </cell>
          <cell r="CH99" t="str">
            <v>5</v>
          </cell>
          <cell r="CI99" t="str">
            <v>5</v>
          </cell>
          <cell r="CJ99" t="str">
            <v>5</v>
          </cell>
          <cell r="CK99" t="str">
            <v xml:space="preserve">経理グループの重要管理目標の債権管理（回収遅延の削減、営業収支予測比向上）により、営業キャｯシュフロー改善に奇与したことを大変評価したい。更に、債権班の役割分担の明確化と意識向上の効果により、職場のｺﾐｭﾆｹｰｼｮﾝが図れ部下の満足度の向上を図る組織作りができたことを評価する。来期以降も継続的に一人一人にコスト意識を持った人材育成を期待する。                                                                                   </v>
          </cell>
          <cell r="CL99" t="str">
            <v>Ａ　</v>
          </cell>
          <cell r="CM99" t="str">
            <v>重要管理目標を達成した事を評価する｡下期を目標をクリアｰするよう邁進してほしい｡</v>
          </cell>
          <cell r="CN99" t="str">
            <v>Ａ　</v>
          </cell>
          <cell r="CO99" t="str">
            <v>Ａ　</v>
          </cell>
          <cell r="CP99" t="str">
            <v>A</v>
          </cell>
          <cell r="CQ99">
            <v>2</v>
          </cell>
          <cell r="CR99">
            <v>12</v>
          </cell>
          <cell r="CS99">
            <v>10</v>
          </cell>
        </row>
        <row r="100">
          <cell r="A100">
            <v>850144</v>
          </cell>
          <cell r="B100" t="str">
            <v>田中　敦　　　　　　</v>
          </cell>
          <cell r="C100">
            <v>1100</v>
          </cell>
          <cell r="D100">
            <v>445</v>
          </cell>
          <cell r="E100" t="str">
            <v>東日本営本部　　　　</v>
          </cell>
          <cell r="F100">
            <v>3131</v>
          </cell>
          <cell r="G100">
            <v>4450720800</v>
          </cell>
          <cell r="H100" t="str">
            <v>関東）総務部　　　　</v>
          </cell>
          <cell r="I100">
            <v>31</v>
          </cell>
          <cell r="J100" t="str">
            <v>主事補　　　　　</v>
          </cell>
          <cell r="K100" t="str">
            <v>有</v>
          </cell>
          <cell r="L100">
            <v>1998</v>
          </cell>
          <cell r="M100">
            <v>1</v>
          </cell>
          <cell r="N100">
            <v>1</v>
          </cell>
          <cell r="O100">
            <v>3</v>
          </cell>
          <cell r="P100">
            <v>681475</v>
          </cell>
          <cell r="Q100" t="str">
            <v>梶塚　俊英　　　　　</v>
          </cell>
          <cell r="R100" t="str">
            <v>担当課長　　　　　　</v>
          </cell>
          <cell r="S100">
            <v>631227</v>
          </cell>
          <cell r="T100" t="str">
            <v>貝瀬　光洋　　　　　</v>
          </cell>
          <cell r="U100" t="str">
            <v>部長　　　　　　　　</v>
          </cell>
          <cell r="V100">
            <v>15</v>
          </cell>
          <cell r="W100" t="str">
            <v xml:space="preserve">1.ＣＰＵ活動共通テーマの管理強化（ミニ監査の実施と管理改善）1-1.売上管理の改善1-2.出荷済未売上                                                                                                                                                                                                           </v>
          </cell>
          <cell r="X100" t="str">
            <v>4</v>
          </cell>
          <cell r="Y100" t="str">
            <v xml:space="preserve">売上計上の適正化及びその意義について営業部門への指導が浸透してきたと思う。また、出荷済未売上物件についても指導・指摘件数も少なくなり、支社全体に渡り健全化されてきた。更に努力願います。                                                                                                                                                                   </v>
          </cell>
          <cell r="Z100" t="str">
            <v>4</v>
          </cell>
          <cell r="AA100">
            <v>15</v>
          </cell>
          <cell r="AB100" t="str">
            <v xml:space="preserve">1.ＣＰＵ活動共通テーマの管理強化（ミニ監査の実施と管理改善）1-3.無償貸出品管理の強化　　　　　　　　　　　　　　　　　　　　　　　　　1-4.レンタル解約後放置物件の削減                                                                                                                                                                       </v>
          </cell>
          <cell r="AC100" t="str">
            <v>4</v>
          </cell>
          <cell r="AD100" t="str">
            <v xml:space="preserve">全社及び本部内目標を大きく達成することが出来た。日々の指摘・指導と営業部門への管理意識の定着化が主要因にあげられる。更なる指導により営業部門の自己管理能力の向上に繋げてもらいたい。                                                                                                                                                                     </v>
          </cell>
          <cell r="AE100" t="str">
            <v>4</v>
          </cell>
          <cell r="AF100">
            <v>10</v>
          </cell>
          <cell r="AG100" t="str">
            <v xml:space="preserve">1.ＣＰＵ活動共通テーマの管理強化(ミニ監査の実施と管理改善)1-5.注残の適正化【以上CPU活動関連ウェイト合計40%】                                                                                                                                                                                                  </v>
          </cell>
          <cell r="AH100" t="str">
            <v>4</v>
          </cell>
          <cell r="AI100" t="str">
            <v xml:space="preserve">注残の健全化も図られつつあると思う。今後は大口注残の他に小口注残についても出荷済未売上残高とタイアップした資産管理適正化(不正防止等)の対策を充実願いたい。                                                                                                                                                                                 </v>
          </cell>
          <cell r="AJ100" t="str">
            <v>3</v>
          </cell>
          <cell r="AK100">
            <v>25</v>
          </cell>
          <cell r="AL100" t="str">
            <v xml:space="preserve">2.貸出資産/製品返品口残高の健全化前期に引き続き、CPU活動と連動させて経理残高からも資産の健全化をはかる。                                                                                                                                                                                                        </v>
          </cell>
          <cell r="AM100" t="str">
            <v>4</v>
          </cell>
          <cell r="AN100" t="str">
            <v xml:space="preserve">着実に健全化してきている。しかしながら全社でも常に問題となっている様に、現状では監視の手を緩めると不健全物件が確実に増加する為、更なる監視と整理に尽力願います。                                                                                                                                                                               </v>
          </cell>
          <cell r="AO100" t="str">
            <v>4</v>
          </cell>
          <cell r="AP100">
            <v>15</v>
          </cell>
          <cell r="AQ100" t="str">
            <v xml:space="preserve">3.税務会計面からの業務改善及び営業指導常に税務監査を念頭に置き、税務的な視点から考え、要改善事項へと繋げる。                                                                                                                                                                                                        </v>
          </cell>
          <cell r="AR100" t="str">
            <v>4</v>
          </cell>
          <cell r="AS100" t="str">
            <v xml:space="preserve">特に保守契約物件による印紙税法について全社としての明確な見解を出し、一部営業支援ツールの誤りを指摘したことは評価出来る。今後は、更に実務の中で法人税法の習得に磨きをかけ、日常業務の中で税法等に準拠した会計処理及び営業部門への指導を願います。                                                                                                                                       </v>
          </cell>
          <cell r="AT100" t="str">
            <v>4</v>
          </cell>
          <cell r="AU100">
            <v>20</v>
          </cell>
          <cell r="AV100" t="str">
            <v xml:space="preserve">4.部下の指導・育成総務部経理グループのリーダーとして広い視野で見て、総括的なフォローを行う。                                                                                                                                                                                                                </v>
          </cell>
          <cell r="AW100" t="str">
            <v>3</v>
          </cell>
          <cell r="AX100" t="str">
            <v xml:space="preserve">経理グループ内の部下への指導において具体的な事柄の中で各担当のスキルに合わせた指導(時にアメとムチが必要)を更に努力願います。                                                                                                                                                                                                </v>
          </cell>
          <cell r="AY100" t="str">
            <v>3</v>
          </cell>
          <cell r="BT100" t="str">
            <v xml:space="preserve">前回の監査に比べ、一部売上計上遅延の指摘を受けたものの、大きな問題点も無く全体的に内容は改善されてきている。これもCPU活動を通じた賜物であると思う。又、全体を取りまとめ、加えて各部署への周知等のご苦労を評価します。                                                                                                                     </v>
          </cell>
          <cell r="BU100" t="str">
            <v>4</v>
          </cell>
          <cell r="BV100" t="str">
            <v xml:space="preserve">                                                                                                                                                                                                                                                               </v>
          </cell>
          <cell r="BX100" t="str">
            <v xml:space="preserve">                                                                                                                                                                                                                                                               </v>
          </cell>
          <cell r="BZ100" t="str">
            <v xml:space="preserve">                                                                                                                                                                                                                                                               </v>
          </cell>
          <cell r="CB100" t="str">
            <v>経理業務の習熟度の向上(法人税法、破産法を通じ、実践的な知識を習得する)</v>
          </cell>
          <cell r="CC100" t="str">
            <v>4</v>
          </cell>
          <cell r="CH100" t="str">
            <v>4</v>
          </cell>
          <cell r="CI100" t="str">
            <v>3</v>
          </cell>
          <cell r="CJ100" t="str">
            <v>4</v>
          </cell>
          <cell r="CK100" t="str">
            <v xml:space="preserve">98/上期目標を概ね達成したことは評価に値する。CPU活動を柱に営業部門への具体的な改善・指導及び信頼関係の構築等により営業事務の精度は大きく改善されている。又、部下への指導においても経理総括として積極的な姿勢も見られ、全体的にバランスがとれてきたと思う。今後は税法等に更に磨きをかけ実践の中でより適正な会計を目指してもらいたい。                                                                                          </v>
          </cell>
          <cell r="CL100" t="str">
            <v>Ａ　</v>
          </cell>
          <cell r="CM100" t="str">
            <v>各目標とも努力の結果が成果に結びついている、特にcpu活動については短期間の中で定着させ、モラルアップと数値目標をクリァしたことは評価いたします。今後はさらに高く広い視点からの問題意識とリーダーシップに</v>
          </cell>
          <cell r="CN100" t="str">
            <v>Ａ　</v>
          </cell>
          <cell r="CO100" t="str">
            <v>Ａ　</v>
          </cell>
          <cell r="CP100" t="str">
            <v>A</v>
          </cell>
          <cell r="CQ100">
            <v>2</v>
          </cell>
          <cell r="CR100">
            <v>12</v>
          </cell>
          <cell r="CS100">
            <v>10</v>
          </cell>
        </row>
        <row r="101">
          <cell r="A101">
            <v>710933</v>
          </cell>
          <cell r="B101" t="str">
            <v>阿部　裕美子　　　　</v>
          </cell>
          <cell r="C101">
            <v>1100</v>
          </cell>
          <cell r="D101">
            <v>445</v>
          </cell>
          <cell r="E101" t="str">
            <v>東日本営本部　　　　</v>
          </cell>
          <cell r="F101">
            <v>3814</v>
          </cell>
          <cell r="G101">
            <v>4450400800</v>
          </cell>
          <cell r="H101" t="str">
            <v>北海道）総　務　部　</v>
          </cell>
          <cell r="I101">
            <v>31</v>
          </cell>
          <cell r="J101" t="str">
            <v>主事補　　　　　</v>
          </cell>
          <cell r="K101" t="str">
            <v>有</v>
          </cell>
          <cell r="L101">
            <v>1998</v>
          </cell>
          <cell r="M101">
            <v>1</v>
          </cell>
          <cell r="N101">
            <v>1</v>
          </cell>
          <cell r="O101">
            <v>3</v>
          </cell>
          <cell r="P101">
            <v>622270</v>
          </cell>
          <cell r="Q101" t="str">
            <v>尾山　英雄　　　　　</v>
          </cell>
          <cell r="R101" t="str">
            <v>（出向中）　　　　　</v>
          </cell>
          <cell r="S101">
            <v>700020</v>
          </cell>
          <cell r="T101" t="str">
            <v>荒　安明　　　　　　</v>
          </cell>
          <cell r="U101" t="str">
            <v>支社長　　　　　　　</v>
          </cell>
          <cell r="V101">
            <v>40</v>
          </cell>
          <cell r="W101" t="str">
            <v xml:space="preserve">回収遅延の管理1.売掛金債権残高の0.6%以内維持2.長期回収遅延の撲滅3.当社事情による回収遅延の削減                                                                                                                                                                                                           </v>
          </cell>
          <cell r="X101" t="str">
            <v>5</v>
          </cell>
          <cell r="Y101" t="str">
            <v xml:space="preserve">遅延額・遅延率・共に目標達成、成果を評価                                                                                                                                                                                                                                           </v>
          </cell>
          <cell r="Z101" t="str">
            <v>5</v>
          </cell>
          <cell r="AA101">
            <v>25</v>
          </cell>
          <cell r="AB101" t="str">
            <v xml:space="preserve">営業収入予測の精度向上１．６ケ月予測の±２％以内の誤差２．主要回収物件（２百万円以上）の事前確認                                                                                                                                                                                                               </v>
          </cell>
          <cell r="AC101" t="str">
            <v>4</v>
          </cell>
          <cell r="AD101" t="str">
            <v xml:space="preserve">下期期待します。                                                                                                                                                                                                                                                       </v>
          </cell>
          <cell r="AE101" t="str">
            <v>3</v>
          </cell>
          <cell r="AF101">
            <v>10</v>
          </cell>
          <cell r="AG101" t="str">
            <v xml:space="preserve">前受金、仮受金の管理１．売上計上洩れ物件の洗い出しと、その売上促進。２．決算時の的確な処理。                                                                                                                                                                                                                 </v>
          </cell>
          <cell r="AH101" t="str">
            <v>3</v>
          </cell>
          <cell r="AI101" t="str">
            <v xml:space="preserve">評価します。                                                                                                                                                                                                                                                         </v>
          </cell>
          <cell r="AJ101" t="str">
            <v>3</v>
          </cell>
          <cell r="AK101">
            <v>10</v>
          </cell>
          <cell r="AL101" t="str">
            <v xml:space="preserve">新債権管理システムへの移行1.99年1月運用に向けて、請求関連データーの整備作業(98年7月開始予定)                                                                                                                                                                                                            </v>
          </cell>
          <cell r="AM101" t="str">
            <v>3</v>
          </cell>
          <cell r="AN101" t="str">
            <v xml:space="preserve">下期評価します。                                                                                                                                                                                                                                                       </v>
          </cell>
          <cell r="AO101" t="str">
            <v>3</v>
          </cell>
          <cell r="AP101">
            <v>10</v>
          </cell>
          <cell r="AQ101" t="str">
            <v xml:space="preserve">ディーラー販社の未検収物件の管理１．営業部門に対してタイムリーなアラームを発信し、回収遅延を未然に防ぐ。２．依頼書の確実なフォロー。                                                                                                                                                                                             </v>
          </cell>
          <cell r="AR101" t="str">
            <v>3</v>
          </cell>
          <cell r="AS101" t="str">
            <v xml:space="preserve">評価します。                                                                                                                                                                                                                                                         </v>
          </cell>
          <cell r="AT101" t="str">
            <v>3</v>
          </cell>
          <cell r="AU101">
            <v>5</v>
          </cell>
          <cell r="AV101" t="str">
            <v xml:space="preserve">請求書発行の管理1.売掛金残高と請求済累積マスターの整合性向上。2.請求書の発行洩れを防ぐ。                                                                                                                                                                                                                 </v>
          </cell>
          <cell r="AW101" t="str">
            <v>3</v>
          </cell>
          <cell r="AX101" t="str">
            <v xml:space="preserve">基本の業務ですね。                                                                                                                                                                                                                                                      </v>
          </cell>
          <cell r="AY101" t="str">
            <v>3</v>
          </cell>
          <cell r="BT101" t="str">
            <v xml:space="preserve">                                                                                                                                                                                                                                                               </v>
          </cell>
          <cell r="BV101" t="str">
            <v xml:space="preserve">                                                                                                                                                                                                                                                               </v>
          </cell>
          <cell r="BX101" t="str">
            <v xml:space="preserve">                                                                                                                                                                                                                                                               </v>
          </cell>
          <cell r="BZ101" t="str">
            <v xml:space="preserve">                                                                                                                                                                                                                                                               </v>
          </cell>
          <cell r="CB101" t="str">
            <v>パソコンの操作。</v>
          </cell>
          <cell r="CC101" t="str">
            <v>2</v>
          </cell>
          <cell r="CI101" t="str">
            <v>2</v>
          </cell>
          <cell r="CK101" t="str">
            <v xml:space="preserve">債権管理については今期も評価します。今後は、上期末売上分の回収促進に全力を傾注してください。収入予測については、下期に期待します。                                                                                                                                                                                              </v>
          </cell>
          <cell r="CL101" t="str">
            <v>Ｂ　</v>
          </cell>
          <cell r="CM101" t="str">
            <v>承認する</v>
          </cell>
          <cell r="CN101" t="str">
            <v>Ｂ　</v>
          </cell>
          <cell r="CO101" t="str">
            <v>Ｂ　</v>
          </cell>
          <cell r="CP101" t="str">
            <v>B</v>
          </cell>
          <cell r="CQ101">
            <v>2</v>
          </cell>
          <cell r="CR101">
            <v>12</v>
          </cell>
          <cell r="CS101">
            <v>10</v>
          </cell>
        </row>
        <row r="102">
          <cell r="A102">
            <v>752521</v>
          </cell>
          <cell r="B102" t="str">
            <v>吉原　弘記　　　　　</v>
          </cell>
          <cell r="C102">
            <v>1100</v>
          </cell>
          <cell r="D102">
            <v>445</v>
          </cell>
          <cell r="E102" t="str">
            <v>東日本営本部　　　　</v>
          </cell>
          <cell r="F102">
            <v>2153</v>
          </cell>
          <cell r="G102">
            <v>4450480500</v>
          </cell>
          <cell r="H102" t="str">
            <v>東北）総　務　部　　</v>
          </cell>
          <cell r="I102">
            <v>31</v>
          </cell>
          <cell r="J102" t="str">
            <v>主事補　　　　　</v>
          </cell>
          <cell r="K102" t="str">
            <v>無</v>
          </cell>
          <cell r="L102">
            <v>1998</v>
          </cell>
          <cell r="M102">
            <v>1</v>
          </cell>
          <cell r="N102">
            <v>1</v>
          </cell>
          <cell r="O102">
            <v>3</v>
          </cell>
          <cell r="P102">
            <v>703203</v>
          </cell>
          <cell r="Q102" t="str">
            <v>深田　政勝　　　　　</v>
          </cell>
          <cell r="R102" t="str">
            <v>担当課長　　　　　　</v>
          </cell>
          <cell r="S102">
            <v>631258</v>
          </cell>
          <cell r="T102" t="str">
            <v>大井　英毅　　　　　</v>
          </cell>
          <cell r="U102" t="str">
            <v>部長　　　　　　　　</v>
          </cell>
          <cell r="V102">
            <v>50</v>
          </cell>
          <cell r="W102" t="str">
            <v xml:space="preserve">無償貸出品の管理強化(４月末データによる棚卸実施→今期内の処理）（１）ＦＯＣＳと経理データの整合性の推進,不一致の撲滅(3末時点不一致ｵｰﾀﾞｰ100件)（２）架空残(経理架空残、FOCS架空残）の撲滅（３）経理提供データの活用促進　　　　　                                                                                                                    </v>
          </cell>
          <cell r="X102" t="str">
            <v>5</v>
          </cell>
          <cell r="Y102" t="str">
            <v xml:space="preserve">貸出資産のデータの共有化を促進し、営業稼働資産と経理帳簿残との整合性が図れ不健全資産の撲滅により資産健全化を推進したことを評価したい。更に、期間満了放置物件の早期廃却を実施し、営業自主損益（特別ｻｰﾋﾞｽ費用）の削減に奇与したことを評価する。                                                                                                                                      </v>
          </cell>
          <cell r="Z102" t="str">
            <v>5</v>
          </cell>
          <cell r="AA102">
            <v>20</v>
          </cell>
          <cell r="AB102" t="str">
            <v xml:space="preserve">有償貸出品の管理強化（１）解約済未返却品の撲滅(目標３か月以上０件、３末時点は４件）（２）未返却品の有償化促進（３）無償品同様データの整備                                                                                                                                                                                          </v>
          </cell>
          <cell r="AC102" t="str">
            <v>5</v>
          </cell>
          <cell r="AD102" t="str">
            <v xml:space="preserve">レンタル解約物件については、毎月問題のなる事業所へｱﾗｰﾑを発信し、特に問題が多い担当者にはコスト意識を持たせる為の教育を実施した結果が、その他の支社に比較しても大幅な改善効果が出ていることを評価したい。                                                                                                                                                         </v>
          </cell>
          <cell r="AE102" t="str">
            <v>5</v>
          </cell>
          <cell r="AF102">
            <v>10</v>
          </cell>
          <cell r="AG102" t="str">
            <v xml:space="preserve">新開倉庫保管品の整備(前年度実績5%削減)（１）預け入れ時点での保管条件の明確化。（２）長期保管品の整備（３）不要品・不明品の廃却推進                                                                                                                                                                                            </v>
          </cell>
          <cell r="AH102" t="str">
            <v>4</v>
          </cell>
          <cell r="AI102" t="str">
            <v xml:space="preserve">物流倉庫改善グループの担当者としての役割分担を責任を持って、実施したことにより、目標値を大幅に削減したことを評価する。来期以降から、廃棄「法律の改正」により廃棄物の処理方法が改定されますので、関連部門と連携しながら、問題なく実施ねがいます。                                                                                                                                       </v>
          </cell>
          <cell r="AJ102" t="str">
            <v>4</v>
          </cell>
          <cell r="AK102">
            <v>20</v>
          </cell>
          <cell r="AL102" t="str">
            <v xml:space="preserve">固定資産の健全化　　　　　　　　　　　　　　　　　　　　　　　　　　　　　　　　（１）棚卸実査（ﾊﾞｰｺｰﾄﾞ運用による棚卸）　　　　　　　　　　　　　　　　　　　　　（２）不健全・不要資産の廃却促進                                                                                                                                                   </v>
          </cell>
          <cell r="AM102" t="str">
            <v>4</v>
          </cell>
          <cell r="AN102" t="str">
            <v xml:space="preserve">棚卸しを実施し、営業部門のデモ機器等の遊休資産を洗い出しを行い廃却を推進したことにより、略目標値を達成したことを評価する。来期は、定期的にデモ機器の稼働状況をﾁｴｯｸし、更なるコスト削減に向けた施策を立案ねがいます。                                                                                                                                                   </v>
          </cell>
          <cell r="AO102" t="str">
            <v>4</v>
          </cell>
          <cell r="BT102" t="str">
            <v xml:space="preserve">                                                                                                                                                                                                                                                               </v>
          </cell>
          <cell r="BV102" t="str">
            <v xml:space="preserve">                                                                                                                                                                                                                                                               </v>
          </cell>
          <cell r="BX102" t="str">
            <v xml:space="preserve">                                                                                                                                                                                                                                                               </v>
          </cell>
          <cell r="BZ102" t="str">
            <v xml:space="preserve">                                                                                                                                                                                                                                                               </v>
          </cell>
          <cell r="CH102" t="str">
            <v>4</v>
          </cell>
          <cell r="CI102" t="str">
            <v>4</v>
          </cell>
          <cell r="CJ102" t="str">
            <v>4</v>
          </cell>
          <cell r="CK102" t="str">
            <v xml:space="preserve">今期の成果に対しては、評価できる。来期以降は、更に、資産管理面の管理手法を磨き新たな職域への挑戦を行い、会計グループの業務改革の為にも、一人一人にコスト意識を持たせ、経理担当者としての損益改善策を推進ねがいます。                                                                                                                                                     </v>
          </cell>
          <cell r="CL102" t="str">
            <v>Ｂ　</v>
          </cell>
          <cell r="CM102" t="str">
            <v>資産管理について更なる知恵を出して効果を出して下さい｡</v>
          </cell>
          <cell r="CN102" t="str">
            <v>Ｂ　</v>
          </cell>
          <cell r="CO102" t="str">
            <v>Ｂ　</v>
          </cell>
          <cell r="CP102" t="str">
            <v>B</v>
          </cell>
          <cell r="CQ102">
            <v>2</v>
          </cell>
          <cell r="CR102">
            <v>12</v>
          </cell>
          <cell r="CS102">
            <v>10</v>
          </cell>
        </row>
        <row r="103">
          <cell r="A103">
            <v>860165</v>
          </cell>
          <cell r="B103" t="str">
            <v>七久保　良一　　　　</v>
          </cell>
          <cell r="C103">
            <v>1100</v>
          </cell>
          <cell r="D103">
            <v>445</v>
          </cell>
          <cell r="E103" t="str">
            <v>東日本営本部　　　　</v>
          </cell>
          <cell r="F103">
            <v>2187</v>
          </cell>
          <cell r="G103">
            <v>4450640900</v>
          </cell>
          <cell r="H103" t="str">
            <v>神奈川）総務部　　　</v>
          </cell>
          <cell r="I103">
            <v>31</v>
          </cell>
          <cell r="J103" t="str">
            <v>主事補　　　　　</v>
          </cell>
          <cell r="K103" t="str">
            <v>有</v>
          </cell>
          <cell r="L103">
            <v>1998</v>
          </cell>
          <cell r="M103">
            <v>1</v>
          </cell>
          <cell r="N103">
            <v>1</v>
          </cell>
          <cell r="O103">
            <v>3</v>
          </cell>
          <cell r="P103">
            <v>701685</v>
          </cell>
          <cell r="Q103" t="str">
            <v>竹花　敏行　　　　　</v>
          </cell>
          <cell r="R103" t="str">
            <v>担当課長　　　　　　</v>
          </cell>
          <cell r="S103">
            <v>631247</v>
          </cell>
          <cell r="T103" t="str">
            <v>尾田　豊文　　　　　</v>
          </cell>
          <cell r="U103" t="str">
            <v>部長　　　　　　　　</v>
          </cell>
          <cell r="V103">
            <v>30</v>
          </cell>
          <cell r="W103" t="str">
            <v xml:space="preserve">売掛債権回収の早期化と回収遅延管理の充実１．回収遅延削減：上期平均で遅延額５９百万円未満，遅延率０．５％未満に圧縮２．回収遅延の早期解消：３カ月超の長期滞留物件０                                                                                                                                                                              </v>
          </cell>
          <cell r="X103" t="str">
            <v>4</v>
          </cell>
          <cell r="Y103" t="str">
            <v xml:space="preserve">回収遅延の削減は目標を達成することができた。加えて、期末は過去最小規模の遅延額に抑止できた。評価します。                                                                                                                                                                                                           </v>
          </cell>
          <cell r="Z103" t="str">
            <v>4</v>
          </cell>
          <cell r="AA103">
            <v>30</v>
          </cell>
          <cell r="AB103" t="str">
            <v xml:space="preserve">売掛債権管理の精度向上１．売掛金残高・請求済の整合性：１年以上経過した残高の整理(18社→9社、127→63件)２．特別管理債権および特定顧客債権（ＣＡＴＶ各社等）の監視強化３．営業収入予測の精度向上：予測誤差±２％以内                                                                                                                                  </v>
          </cell>
          <cell r="AC103" t="str">
            <v>4</v>
          </cell>
          <cell r="AD103" t="str">
            <v xml:space="preserve">売掛金残高・請求済の整合性チェックは目標未達だったが、目標に近いレベルまで削減できた。然しながら、問題ユーザーの案件については、経理担当者のスキルアップを図る上で担当者を交えた差異究明を実施して欲しかったです。その他の事項は概ね期待通りであった。                                                                                                                                    </v>
          </cell>
          <cell r="AE103" t="str">
            <v>4</v>
          </cell>
          <cell r="AF103">
            <v>25</v>
          </cell>
          <cell r="AG103" t="str">
            <v xml:space="preserve">日常業務の改善・効率化１．売掛金自動消込システムの導入・定着２．業務分担の見直し実施（７月中を目処）３．債権管理システムの２０００年対応、新システムＦＩＲＳＴ移行を見据えた準備                                                                                                                                                                    </v>
          </cell>
          <cell r="AH103" t="str">
            <v>3</v>
          </cell>
          <cell r="AI103" t="str">
            <v xml:space="preserve">前年度からの懸案であった『自動入金消込みシステム』は、何とか稼働に漕ぎつけることができた。来期は本番稼働による効果測定、他支社への導入支援を実行に移して欲しいです。又、JOBローテーションの実施は評価します。                                                                                                                                                       </v>
          </cell>
          <cell r="AJ103" t="str">
            <v>3</v>
          </cell>
          <cell r="AK103">
            <v>15</v>
          </cell>
          <cell r="AL103" t="str">
            <v xml:space="preserve">経理グループ内および営業への教育指導の徹底１．グループ内の検討事項記録の定着とフォローによる、問題解決方法の共有化２．営業事務処理の精度向上を目指した講習会開催のための検討                                                                                                                                                                        </v>
          </cell>
          <cell r="AM103" t="str">
            <v>4</v>
          </cell>
          <cell r="AN103" t="str">
            <v xml:space="preserve">問題解決の為の情報共有化による経理担当者のスキルアップは、第一段階として検討の場を設けたに止まったのは残念です。具体的な成果を期待します。又、『みなと塾』での活動成果は、アピールして下さい。                                                                                                                                                                </v>
          </cell>
          <cell r="AO103" t="str">
            <v>3</v>
          </cell>
          <cell r="BT103" t="str">
            <v xml:space="preserve">                                                                                                                                                                                                                                                               </v>
          </cell>
          <cell r="BV103" t="str">
            <v xml:space="preserve">                                                                                                                                                                                                                                                               </v>
          </cell>
          <cell r="BX103" t="str">
            <v xml:space="preserve">                                                                                                                                                                                                                                                               </v>
          </cell>
          <cell r="BZ103" t="str">
            <v xml:space="preserve">                                                                                                                                                                                                                                                               </v>
          </cell>
          <cell r="CB103" t="str">
            <v>平成１０年度税制改正に伴う、税務関連知識の習得。</v>
          </cell>
          <cell r="CC103" t="str">
            <v>3</v>
          </cell>
          <cell r="CD103" t="str">
            <v>部下との意思疎通をよりスムーズにするための、コミュニケーション能力の向上と、対外折衝力向上のための自己啓発。</v>
          </cell>
          <cell r="CE103" t="str">
            <v>3</v>
          </cell>
          <cell r="CH103" t="str">
            <v>3</v>
          </cell>
          <cell r="CI103" t="str">
            <v>3</v>
          </cell>
          <cell r="CJ103" t="str">
            <v>3</v>
          </cell>
          <cell r="CK103" t="str">
            <v xml:space="preserve">回収遅延、売掛金残高と請求データの整合性チェック等は成果がでており、評価できます。但し、自動入金消込みシステムの運用定着が遅れたこと、グループ内での検討事項記録の定着と問題解決方法の共有化テーマが実践できなかったことが残念です。又、従来より指導してきた『報・連・相』が未だ実行できていません。よきリーダーとして今一歩の努力と配慮を期待しています。                                                                                  </v>
          </cell>
          <cell r="CL103" t="str">
            <v>Ｂ　</v>
          </cell>
          <cell r="CM103" t="str">
            <v>益々業務が輻輳し、一筋縄で遂行できなくなってると思います。部下をまとめることは、業務に限らずいろいろな面まで知ろうとする努力も必要です。今後の積極的を行動に期待してます。いろいろな面</v>
          </cell>
          <cell r="CN103" t="str">
            <v>Ｂ　</v>
          </cell>
          <cell r="CO103" t="str">
            <v>Ｂ　</v>
          </cell>
          <cell r="CP103" t="str">
            <v>A</v>
          </cell>
          <cell r="CQ103">
            <v>2</v>
          </cell>
          <cell r="CR103">
            <v>12</v>
          </cell>
          <cell r="CS103">
            <v>10</v>
          </cell>
        </row>
        <row r="104">
          <cell r="A104">
            <v>880275</v>
          </cell>
          <cell r="B104" t="str">
            <v>若槻　泰伯　　　　　</v>
          </cell>
          <cell r="C104">
            <v>1100</v>
          </cell>
          <cell r="D104">
            <v>445</v>
          </cell>
          <cell r="E104" t="str">
            <v>東日本営本部　　　　</v>
          </cell>
          <cell r="F104">
            <v>2187</v>
          </cell>
          <cell r="G104">
            <v>4450640900</v>
          </cell>
          <cell r="H104" t="str">
            <v>神奈川）総務部　　　</v>
          </cell>
          <cell r="I104">
            <v>31</v>
          </cell>
          <cell r="J104" t="str">
            <v>主事補　　　　　</v>
          </cell>
          <cell r="K104" t="str">
            <v>有</v>
          </cell>
          <cell r="L104">
            <v>1998</v>
          </cell>
          <cell r="M104">
            <v>1</v>
          </cell>
          <cell r="N104">
            <v>1</v>
          </cell>
          <cell r="O104">
            <v>3</v>
          </cell>
          <cell r="P104">
            <v>701685</v>
          </cell>
          <cell r="Q104" t="str">
            <v>竹花　敏行　　　　　</v>
          </cell>
          <cell r="R104" t="str">
            <v>担当課長　　　　　　</v>
          </cell>
          <cell r="S104">
            <v>631247</v>
          </cell>
          <cell r="T104" t="str">
            <v>尾田　豊文　　　　　</v>
          </cell>
          <cell r="U104" t="str">
            <v>部長　　　　　　　　</v>
          </cell>
          <cell r="V104">
            <v>45</v>
          </cell>
          <cell r="W104" t="str">
            <v xml:space="preserve">本部推進活動(ＳＳＵ／ＣＰＵ活動）への積極的参加◆タイムリ－な情報提供／調査回答内容の充実化／営業事務処理促進（営業徹底指導）・調査回答の内容を検証し、不健全な物件についての早期解決に努める・営業事務処理怠慢によるアラ－ム物件を徹底した営業指導で極小化                                                                                         </v>
          </cell>
          <cell r="X104" t="str">
            <v>4</v>
          </cell>
          <cell r="Y104" t="str">
            <v xml:space="preserve">本部及び支社挙げての推進活動であり、管理部門としてのサポート業務であるが、月を追う毎に提供情報のスピードアップ、営業からの情報収集等、積極的に対応した。成果は今一歩であったが、成果に結び付くよう弱点項目に対する営業指導を下期は期待します。                                                                                                                                        </v>
          </cell>
          <cell r="Z104" t="str">
            <v>4</v>
          </cell>
          <cell r="AA104">
            <v>40</v>
          </cell>
          <cell r="AB104" t="str">
            <v xml:space="preserve">貸出資産／棚卸資産管理◆不健全残高、特に９７／９以前の解約済未返品残高を徹底的に整理                                                                                                                                                                                                                     </v>
          </cell>
          <cell r="AC104" t="str">
            <v>4</v>
          </cell>
          <cell r="AD104" t="str">
            <v xml:space="preserve">97/上以前のレンタル解約品の調査・消化に関して、大変頑張りました。引き続き、継続調査品の完全消化と、97/下以降の最近の解約品も整理できるよう頑張って貰いたい。                                                                                                                                                                              </v>
          </cell>
          <cell r="AE104" t="str">
            <v>4</v>
          </cell>
          <cell r="AF104">
            <v>10</v>
          </cell>
          <cell r="AG104" t="str">
            <v xml:space="preserve">日常業務の見直し◆ＦＢ化推進（支払）／検討事項記録に対するアクションアイテムの選定及び改善                                                                                                                                                                                                                  </v>
          </cell>
          <cell r="AH104" t="str">
            <v>4</v>
          </cell>
          <cell r="AI104" t="str">
            <v xml:space="preserve">本項目は具体的な成果を上げる迄に至らなかった。下期成果に期待します。                                                                                                                                                                                                                             </v>
          </cell>
          <cell r="AJ104" t="str">
            <v>3</v>
          </cell>
          <cell r="AK104">
            <v>5</v>
          </cell>
          <cell r="AL104" t="str">
            <v xml:space="preserve">部門内教育◆営業活動と法人税務の関係について、理解を深め、内容を検討して（今期～来期）、　来年度での実施を目指す                                                                                                                                                                                                       </v>
          </cell>
          <cell r="AM104" t="str">
            <v>3</v>
          </cell>
          <cell r="AN104" t="str">
            <v xml:space="preserve">本項目は年間目標であり、当期は準備期間であったが、進捗は今一歩の状況。下期に期待します。                                                                                                                                                                                                                   </v>
          </cell>
          <cell r="AO104" t="str">
            <v>3</v>
          </cell>
          <cell r="BT104" t="str">
            <v xml:space="preserve">                                                                                                                                                                                                                                                               </v>
          </cell>
          <cell r="BV104" t="str">
            <v xml:space="preserve">                                                                                                                                                                                                                                                               </v>
          </cell>
          <cell r="BX104" t="str">
            <v xml:space="preserve">                                                                                                                                                                                                                                                               </v>
          </cell>
          <cell r="BZ104" t="str">
            <v xml:space="preserve">                                                                                                                                                                                                                                                               </v>
          </cell>
          <cell r="CB104" t="str">
            <v>１０年度税制改正の理解および対策実施（少額減価償却資産関連）</v>
          </cell>
          <cell r="CC104" t="str">
            <v>2</v>
          </cell>
          <cell r="CH104" t="str">
            <v>4</v>
          </cell>
          <cell r="CI104" t="str">
            <v>3</v>
          </cell>
          <cell r="CJ104" t="str">
            <v>3</v>
          </cell>
          <cell r="CK104" t="str">
            <v xml:space="preserve">期中での配転(6/21)で、しかも全く経験のない営業経理ではあったが、スムーズに入り込めたと思います。特に、貸出資産の整理では頑張りました。まだまだ課題は山積していますので、是非、来期以降の頑張りを多いに期待しています。                                                                                                                                                 </v>
          </cell>
          <cell r="CL104" t="str">
            <v>Ｂ　</v>
          </cell>
          <cell r="CM104" t="str">
            <v>営業部門おける経理の役割も分かってきたと思いますので、今後の積極的な行動に期待します。</v>
          </cell>
          <cell r="CN104" t="str">
            <v>Ｂ　</v>
          </cell>
          <cell r="CO104" t="str">
            <v>Ｂ　</v>
          </cell>
          <cell r="CP104" t="str">
            <v>C</v>
          </cell>
          <cell r="CQ104">
            <v>2</v>
          </cell>
          <cell r="CR104">
            <v>12</v>
          </cell>
          <cell r="CS104">
            <v>10</v>
          </cell>
        </row>
        <row r="105">
          <cell r="A105">
            <v>823029</v>
          </cell>
          <cell r="B105" t="str">
            <v>片倉　康暢　　　　　</v>
          </cell>
          <cell r="C105">
            <v>1100</v>
          </cell>
          <cell r="D105">
            <v>445</v>
          </cell>
          <cell r="E105" t="str">
            <v>東日本営本部　　　　</v>
          </cell>
          <cell r="F105">
            <v>3131</v>
          </cell>
          <cell r="G105">
            <v>4450720800</v>
          </cell>
          <cell r="H105" t="str">
            <v>関東）総務部　　　　</v>
          </cell>
          <cell r="I105">
            <v>31</v>
          </cell>
          <cell r="J105" t="str">
            <v>主事補　　　　　</v>
          </cell>
          <cell r="K105" t="str">
            <v>無</v>
          </cell>
          <cell r="L105">
            <v>1998</v>
          </cell>
          <cell r="M105">
            <v>1</v>
          </cell>
          <cell r="N105">
            <v>1</v>
          </cell>
          <cell r="O105">
            <v>3</v>
          </cell>
          <cell r="P105">
            <v>681475</v>
          </cell>
          <cell r="Q105" t="str">
            <v>梶塚　俊英　　　　　</v>
          </cell>
          <cell r="R105" t="str">
            <v>担当課長　　　　　　</v>
          </cell>
          <cell r="S105">
            <v>631227</v>
          </cell>
          <cell r="T105" t="str">
            <v>貝瀬　光洋　　　　　</v>
          </cell>
          <cell r="U105" t="str">
            <v>部長　　　　　　　　</v>
          </cell>
          <cell r="V105">
            <v>30</v>
          </cell>
          <cell r="W105" t="str">
            <v xml:space="preserve">1.営業収入予測の精度向上資金状況が逼迫している中で、より適切な資金運用の一助となるべく資金予測向上に努力します。                                                                                                                                                                                                      </v>
          </cell>
          <cell r="X105" t="str">
            <v>4</v>
          </cell>
          <cell r="Y105" t="str">
            <v xml:space="preserve">内部検討会を実施し改善対策を実施するも、新たな要因等も発生し一部目標未達があった。更に毎月の反省を活かし目標到達をすべく精進願います。                                                                                                                                                                                            </v>
          </cell>
          <cell r="Z105" t="str">
            <v>3</v>
          </cell>
          <cell r="AA105">
            <v>25</v>
          </cell>
          <cell r="AB105" t="str">
            <v xml:space="preserve">2.営業倉庫整理による保管料の削減。                                                                                                                                                                                                                                             </v>
          </cell>
          <cell r="AC105" t="str">
            <v>4</v>
          </cell>
          <cell r="AD105" t="str">
            <v xml:space="preserve">目標は概ね達成出来たと思う。費用の実態を確認する意味でも現場倉庫の点検指導が重要だと思う。ＦＪＬとの改善対策の実施及び産廃法に準拠した対応指導にも更に努力願います。                                                                                                                                                                             </v>
          </cell>
          <cell r="AE105" t="str">
            <v>4</v>
          </cell>
          <cell r="AF105">
            <v>25</v>
          </cell>
          <cell r="AG105" t="str">
            <v xml:space="preserve">3.平成10年4月より小額資産の変更(20万円→10万円以上)税制改正に伴い、早期システムづくりによるより適正な会計を図る。                                                                                                                                                                                                 </v>
          </cell>
          <cell r="AH105" t="str">
            <v>3</v>
          </cell>
          <cell r="AI105" t="str">
            <v xml:space="preserve">データベースでは全社よりデータが供給される事となり判断がしやすいと思われるが稟議手配される物件等は要注意です。今後共、稟議書及び実積の確認が重要と思う。より適正な会計処理に努力願います。                                                                                                                                                                  </v>
          </cell>
          <cell r="AJ105" t="str">
            <v>3</v>
          </cell>
          <cell r="AK105">
            <v>20</v>
          </cell>
          <cell r="AL105" t="str">
            <v xml:space="preserve">4.ファームバンキングのレベルUPによる資金把握の迅速化。                                                                                                                                                                                                                                  </v>
          </cell>
          <cell r="AM105" t="str">
            <v>3</v>
          </cell>
          <cell r="AN105" t="str">
            <v xml:space="preserve">2000年対応の問題もある為、具体的なスケジュールを策定し早期導入に努力願います。                                                                                                                                                                                                                      </v>
          </cell>
          <cell r="AO105" t="str">
            <v>3</v>
          </cell>
          <cell r="BT105" t="str">
            <v xml:space="preserve">2000年対応及びシステムレベルアップ等各業務システムの変更が頻繁に全社対応されている。遅れることなくスムーズな移行に心掛け継続実施願います。                                                                                                                                                                                        </v>
          </cell>
          <cell r="BU105" t="str">
            <v>3</v>
          </cell>
          <cell r="BV105" t="str">
            <v xml:space="preserve">                                                                                                                                                                                                                                                               </v>
          </cell>
          <cell r="BX105" t="str">
            <v xml:space="preserve">                                                                                                                                                                                                                                                               </v>
          </cell>
          <cell r="BZ105" t="str">
            <v xml:space="preserve">                                                                                                                                                                                                                                                               </v>
          </cell>
          <cell r="CB105" t="str">
            <v>企業会計原則、法人税等税務知識の習得</v>
          </cell>
          <cell r="CC105" t="str">
            <v>3</v>
          </cell>
          <cell r="CD105" t="str">
            <v>ｻｰﾊﾞｰ管理者の試験を受け、高度化していくシステム対応知識を養う。</v>
          </cell>
          <cell r="CE105" t="str">
            <v>3</v>
          </cell>
          <cell r="CH105" t="str">
            <v>3</v>
          </cell>
          <cell r="CI105" t="str">
            <v>3</v>
          </cell>
          <cell r="CJ105" t="str">
            <v>3</v>
          </cell>
          <cell r="CK105" t="str">
            <v xml:space="preserve">2000年対応・システムレベルアップ等各業務システムの対応及び、その指導と忙しいと思われるが、税務等諸会計原則に準拠した実務の理解と加えて管理会計として実務に活かせる様更に精進願います。                                                                                                                                                                  </v>
          </cell>
          <cell r="CL105" t="str">
            <v>Ｂ　</v>
          </cell>
          <cell r="CM105" t="str">
            <v>総体的に努力の結果が成果として結びついたと考えられます。現状に留まることなくワンステップ上の視点で取り組んで、更なるチャレンジ目標に邁進してください。</v>
          </cell>
          <cell r="CN105" t="str">
            <v>Ｂ　</v>
          </cell>
          <cell r="CO105" t="str">
            <v>Ｂ　</v>
          </cell>
          <cell r="CP105" t="str">
            <v>B</v>
          </cell>
          <cell r="CQ105">
            <v>2</v>
          </cell>
          <cell r="CR105">
            <v>12</v>
          </cell>
          <cell r="CS105">
            <v>10</v>
          </cell>
        </row>
        <row r="106">
          <cell r="A106">
            <v>752552</v>
          </cell>
          <cell r="B106" t="str">
            <v>酒井　秀次　　　　　</v>
          </cell>
          <cell r="C106">
            <v>1200</v>
          </cell>
          <cell r="D106">
            <v>455</v>
          </cell>
          <cell r="E106" t="str">
            <v>中部営業本部　　　　</v>
          </cell>
          <cell r="F106">
            <v>4767</v>
          </cell>
          <cell r="G106">
            <v>4550155000</v>
          </cell>
          <cell r="H106" t="str">
            <v>中部営業本部）経理部</v>
          </cell>
          <cell r="I106">
            <v>41</v>
          </cell>
          <cell r="J106" t="str">
            <v>主事　　　　　　</v>
          </cell>
          <cell r="K106" t="str">
            <v>有</v>
          </cell>
          <cell r="L106">
            <v>1998</v>
          </cell>
          <cell r="M106">
            <v>1</v>
          </cell>
          <cell r="N106">
            <v>1</v>
          </cell>
          <cell r="O106">
            <v>3</v>
          </cell>
          <cell r="P106">
            <v>165044</v>
          </cell>
          <cell r="Q106" t="str">
            <v>小林　一男　　　　　</v>
          </cell>
          <cell r="R106" t="str">
            <v>部長　　　　　　　　</v>
          </cell>
          <cell r="S106">
            <v>165044</v>
          </cell>
          <cell r="T106" t="str">
            <v>小林　一男　　　　　</v>
          </cell>
          <cell r="U106" t="str">
            <v>部長　　　　　　　　</v>
          </cell>
          <cell r="V106">
            <v>25</v>
          </cell>
          <cell r="W106" t="str">
            <v xml:space="preserve">回収遅延金額の削減売掛金残高の０．６５％と以内とする。                                                                                                                                                                                                                                    </v>
          </cell>
          <cell r="X106" t="str">
            <v>4</v>
          </cell>
          <cell r="Y106" t="str">
            <v xml:space="preserve">目標は達成出来た。                                                                                                                                                                                                                                                      </v>
          </cell>
          <cell r="Z106" t="str">
            <v>4</v>
          </cell>
          <cell r="AA106">
            <v>25</v>
          </cell>
          <cell r="AB106" t="str">
            <v xml:space="preserve">営業収入予測精度の向上営業収入予測と実績との差額を予測比率を±2%以内とする。                                                                                                                                                                                                                        </v>
          </cell>
          <cell r="AC106" t="str">
            <v>4</v>
          </cell>
          <cell r="AD106" t="str">
            <v xml:space="preserve">年度で達成出来るよう下期で頑張って下さい。                                                                                                                                                                                                                                          </v>
          </cell>
          <cell r="AE106" t="str">
            <v>3</v>
          </cell>
          <cell r="AF106">
            <v>10</v>
          </cell>
          <cell r="AG106" t="str">
            <v xml:space="preserve">中部営業本部内の営業指導。定期的に各支店に行き、回収遅延の報告等営業部門へのアラーム発信を行い、営業事務処理の改善を図る。営業部門とのコミュニケーションを図る事により連携を密にする。                                                                                                                                                              </v>
          </cell>
          <cell r="AH106" t="str">
            <v>3</v>
          </cell>
          <cell r="AI106" t="str">
            <v xml:space="preserve">早期にルーチン化を図って下さい。                                                                                                                                                                                                                                               </v>
          </cell>
          <cell r="AJ106" t="str">
            <v>3</v>
          </cell>
          <cell r="AK106">
            <v>10</v>
          </cell>
          <cell r="AL106" t="str">
            <v xml:space="preserve">固定資産の棚卸し。バーコードシステムの導入に伴い、固定資産管理の強化を図る。                                                                                                                                                                                                                         </v>
          </cell>
          <cell r="AM106" t="str">
            <v>3</v>
          </cell>
          <cell r="AN106" t="str">
            <v xml:space="preserve">バーコード方式の棚卸を早く実施下さい。                                                                                                                                                                                                                                            </v>
          </cell>
          <cell r="AO106" t="str">
            <v>3</v>
          </cell>
          <cell r="AP106">
            <v>20</v>
          </cell>
          <cell r="AQ106" t="str">
            <v xml:space="preserve">銀行口座の解約。現状48口座の内同一銀行で２つ以上ある８口座を解約予定。                                                                                                                                                                                                                           </v>
          </cell>
          <cell r="AR106" t="str">
            <v>3</v>
          </cell>
          <cell r="AS106" t="str">
            <v xml:space="preserve">解約一歩手前まで来たが動きが遅く感じられます。                                                                                                                                                                                                                                        </v>
          </cell>
          <cell r="AT106" t="str">
            <v>4</v>
          </cell>
          <cell r="AU106">
            <v>10</v>
          </cell>
          <cell r="AV106" t="str">
            <v xml:space="preserve">部員への教育。経理制度・営業事務に関する教育及びＥＤＰ教育の実施。                                                                                                                                                                                                                              </v>
          </cell>
          <cell r="AW106" t="str">
            <v>3</v>
          </cell>
          <cell r="AX106" t="str">
            <v xml:space="preserve">下期に早期実施のこと。                                                                                                                                                                                                                                                    </v>
          </cell>
          <cell r="AY106" t="str">
            <v>3</v>
          </cell>
          <cell r="BT106" t="str">
            <v xml:space="preserve">                                                                                                                                                                                                                                                               </v>
          </cell>
          <cell r="BU106" t="str">
            <v>4</v>
          </cell>
          <cell r="BV106" t="str">
            <v xml:space="preserve">                                                                                                                                                                                                                                                               </v>
          </cell>
          <cell r="BW106" t="str">
            <v>3</v>
          </cell>
          <cell r="BX106" t="str">
            <v xml:space="preserve">                                                                                                                                                                                                                                                               </v>
          </cell>
          <cell r="BZ106" t="str">
            <v xml:space="preserve">                                                                                                                                                                                                                                                               </v>
          </cell>
          <cell r="CB106" t="str">
            <v>ＥＸＣＥＬ及びＡＣＣＥＳの連携による事務工数の削減を図る。</v>
          </cell>
          <cell r="CC106" t="str">
            <v>3</v>
          </cell>
          <cell r="CH106" t="str">
            <v>4</v>
          </cell>
          <cell r="CI106" t="str">
            <v>3</v>
          </cell>
          <cell r="CJ106" t="str">
            <v>3</v>
          </cell>
          <cell r="CK106" t="str">
            <v xml:space="preserve">売掛金回収遅延の目標はクリアすることが出来た。また、一般会計班女子一名の削減によるトラブルも無く上期を乗り切れた。                                                                                                                                                                                                      </v>
          </cell>
          <cell r="CL106" t="str">
            <v>Ａ　</v>
          </cell>
          <cell r="CN106" t="str">
            <v>　　</v>
          </cell>
          <cell r="CO106" t="str">
            <v>Ａ　</v>
          </cell>
          <cell r="CP106" t="str">
            <v>B</v>
          </cell>
          <cell r="CQ106">
            <v>2</v>
          </cell>
          <cell r="CR106">
            <v>12</v>
          </cell>
          <cell r="CS106">
            <v>10</v>
          </cell>
        </row>
        <row r="107">
          <cell r="A107">
            <v>701426</v>
          </cell>
          <cell r="B107" t="str">
            <v>寺沢　正雄　　　　　</v>
          </cell>
          <cell r="C107">
            <v>1200</v>
          </cell>
          <cell r="D107">
            <v>455</v>
          </cell>
          <cell r="E107" t="str">
            <v>中部営業本部　　　　</v>
          </cell>
          <cell r="F107">
            <v>4767</v>
          </cell>
          <cell r="G107">
            <v>4550155000</v>
          </cell>
          <cell r="H107" t="str">
            <v>中部営業本部）経理部</v>
          </cell>
          <cell r="I107">
            <v>41</v>
          </cell>
          <cell r="J107" t="str">
            <v>主事　　　　　　</v>
          </cell>
          <cell r="K107" t="str">
            <v>有</v>
          </cell>
          <cell r="L107">
            <v>1998</v>
          </cell>
          <cell r="M107">
            <v>1</v>
          </cell>
          <cell r="N107">
            <v>1</v>
          </cell>
          <cell r="O107">
            <v>3</v>
          </cell>
          <cell r="P107">
            <v>165044</v>
          </cell>
          <cell r="Q107" t="str">
            <v>小林　一男　　　　　</v>
          </cell>
          <cell r="R107" t="str">
            <v>部長　　　　　　　　</v>
          </cell>
          <cell r="S107">
            <v>165044</v>
          </cell>
          <cell r="T107" t="str">
            <v>小林　一男　　　　　</v>
          </cell>
          <cell r="U107" t="str">
            <v>部長　　　　　　　　</v>
          </cell>
          <cell r="V107">
            <v>30</v>
          </cell>
          <cell r="W107" t="str">
            <v xml:space="preserve">固定資産実地棚卸の推進拡販デモ機の遊休資産の運用効率の推進                                                                                                                                                                                                                                  </v>
          </cell>
          <cell r="X107" t="str">
            <v>4</v>
          </cell>
          <cell r="Y107" t="str">
            <v xml:space="preserve">バーコードラベルの貼付を早期に終えバーコード方式の棚卸ヲ実施下さい。                                                                                                                                                                                                                             </v>
          </cell>
          <cell r="Z107" t="str">
            <v>4</v>
          </cell>
          <cell r="AA107">
            <v>30</v>
          </cell>
          <cell r="AB107" t="str">
            <v xml:space="preserve">棚卸資産／貸出資産の管理強化                                                                                                                                                                                                                                                 </v>
          </cell>
          <cell r="AC107" t="str">
            <v>3</v>
          </cell>
          <cell r="AD107" t="str">
            <v xml:space="preserve">不良資産の発生防止、無償貸出資産の圧縮に努めて下さい。                                                                                                                                                                                                                                    </v>
          </cell>
          <cell r="AE107" t="str">
            <v>3</v>
          </cell>
          <cell r="AF107">
            <v>10</v>
          </cell>
          <cell r="AG107" t="str">
            <v xml:space="preserve">営業事務管理の支援                                                                                                                                                                                                                                                      </v>
          </cell>
          <cell r="AH107" t="str">
            <v>3</v>
          </cell>
          <cell r="AI107" t="str">
            <v xml:space="preserve">回収遅延等の調査を含め、製品調査も各地区月１回のヒアリング会を開催するよう立案下さい。                                                                                                                                                                                                                    </v>
          </cell>
          <cell r="AJ107" t="str">
            <v>3</v>
          </cell>
          <cell r="AK107">
            <v>10</v>
          </cell>
          <cell r="AL107" t="str">
            <v xml:space="preserve">経理管理資料/統計資料の充実                                                                                                                                                                                                                                                 </v>
          </cell>
          <cell r="AM107" t="str">
            <v>3</v>
          </cell>
          <cell r="AN107" t="str">
            <v xml:space="preserve">部内調整ヲ早く行って下さい。                                                                                                                                                                                                                                                 </v>
          </cell>
          <cell r="AO107" t="str">
            <v>3</v>
          </cell>
          <cell r="AP107">
            <v>10</v>
          </cell>
          <cell r="AQ107" t="str">
            <v xml:space="preserve">一般会計における事務効率化の推進                                                                                                                                                                                                                                               </v>
          </cell>
          <cell r="AR107" t="str">
            <v>4</v>
          </cell>
          <cell r="AS107" t="str">
            <v xml:space="preserve">女子１名の削減で業務が問題なく行えた。                                                                                                                                                                                                                                            </v>
          </cell>
          <cell r="AT107" t="str">
            <v>4</v>
          </cell>
          <cell r="AU107">
            <v>10</v>
          </cell>
          <cell r="AV107" t="str">
            <v xml:space="preserve">中間倉庫の管理強化                                                                                                                                                                                                                                                      </v>
          </cell>
          <cell r="AW107" t="str">
            <v>3</v>
          </cell>
          <cell r="AX107" t="str">
            <v xml:space="preserve">下期は中部営業本部内全般の管理強化を図って下さい。                                                                                                                                                                                                                                      </v>
          </cell>
          <cell r="AY107" t="str">
            <v>4</v>
          </cell>
          <cell r="BT107" t="str">
            <v xml:space="preserve">買掛金業務本部集中により仕事配分の見直しを行って下さい。                                                                                                                                                                                                                                   </v>
          </cell>
          <cell r="BU107" t="str">
            <v>3</v>
          </cell>
          <cell r="BV107" t="str">
            <v xml:space="preserve">職場内整理・美化を推進下さい。                                                                                                                                                                                                                                                </v>
          </cell>
          <cell r="BW107" t="str">
            <v>3</v>
          </cell>
          <cell r="BX107" t="str">
            <v xml:space="preserve">                                                                                                                                                                                                                                                               </v>
          </cell>
          <cell r="BZ107" t="str">
            <v xml:space="preserve">                                                                                                                                                                                                                                                               </v>
          </cell>
          <cell r="CC107" t="str">
            <v>3</v>
          </cell>
          <cell r="CH107" t="str">
            <v>3</v>
          </cell>
          <cell r="CI107" t="str">
            <v>3</v>
          </cell>
          <cell r="CJ107" t="str">
            <v>3</v>
          </cell>
          <cell r="CK107" t="str">
            <v xml:space="preserve">６月より一般会計班の女子１名削減を行い、また人の入れ換えを行ったがトラブルも無く無事上期を乗り切れた。　　　　　　　　　　　　　　　　　　　　　　　　　下期は中部地区全般の管理向上を目指して下さい。　                                                                                                                                                           </v>
          </cell>
          <cell r="CL107" t="str">
            <v>Ｂ　</v>
          </cell>
          <cell r="CN107" t="str">
            <v>　　</v>
          </cell>
          <cell r="CO107" t="str">
            <v>Ｂ　</v>
          </cell>
          <cell r="CP107" t="str">
            <v>B</v>
          </cell>
          <cell r="CQ107">
            <v>2</v>
          </cell>
          <cell r="CR107">
            <v>12</v>
          </cell>
          <cell r="CS107">
            <v>10</v>
          </cell>
        </row>
        <row r="108">
          <cell r="A108">
            <v>860166</v>
          </cell>
          <cell r="B108" t="str">
            <v>難波　和彦　　　　　</v>
          </cell>
          <cell r="C108">
            <v>1200</v>
          </cell>
          <cell r="D108">
            <v>455</v>
          </cell>
          <cell r="E108" t="str">
            <v>中部営業本部　　　　</v>
          </cell>
          <cell r="F108">
            <v>4767</v>
          </cell>
          <cell r="G108">
            <v>4550155000</v>
          </cell>
          <cell r="H108" t="str">
            <v>中部営業本部）経理部</v>
          </cell>
          <cell r="I108">
            <v>31</v>
          </cell>
          <cell r="J108" t="str">
            <v>主事補　　　　　</v>
          </cell>
          <cell r="K108" t="str">
            <v>有</v>
          </cell>
          <cell r="L108">
            <v>1998</v>
          </cell>
          <cell r="M108">
            <v>1</v>
          </cell>
          <cell r="N108">
            <v>1</v>
          </cell>
          <cell r="O108">
            <v>3</v>
          </cell>
          <cell r="P108">
            <v>165044</v>
          </cell>
          <cell r="Q108" t="str">
            <v>小林　一男　　　　　</v>
          </cell>
          <cell r="R108" t="str">
            <v>部長　　　　　　　　</v>
          </cell>
          <cell r="S108">
            <v>165044</v>
          </cell>
          <cell r="T108" t="str">
            <v>小林　一男　　　　　</v>
          </cell>
          <cell r="U108" t="str">
            <v>部長　　　　　　　　</v>
          </cell>
          <cell r="V108">
            <v>25</v>
          </cell>
          <cell r="W108" t="str">
            <v xml:space="preserve">回収遅延の管理強化回収遅延率0.65%以内､遅延月数6ケ月超の物件ゼロ                                                                                                                                                                                                                            </v>
          </cell>
          <cell r="X108" t="str">
            <v>4</v>
          </cell>
          <cell r="Y108" t="str">
            <v xml:space="preserve">目標は達成出来た。                                                                                                                                                                                                                                                      </v>
          </cell>
          <cell r="Z108" t="str">
            <v>4</v>
          </cell>
          <cell r="AA108">
            <v>25</v>
          </cell>
          <cell r="AB108" t="str">
            <v xml:space="preserve">営業収入予測精度向上誤差±2%以内                                                                                                                                                                                                                                              </v>
          </cell>
          <cell r="AC108" t="str">
            <v>4</v>
          </cell>
          <cell r="AD108" t="str">
            <v xml:space="preserve">下期に挽回下さい。                                                                                                                                                                                                                                                      </v>
          </cell>
          <cell r="AE108" t="str">
            <v>3</v>
          </cell>
          <cell r="AF108">
            <v>15</v>
          </cell>
          <cell r="AG108" t="str">
            <v xml:space="preserve">売掛金残高の管理強化                                                                                                                                                                                                                                                     </v>
          </cell>
          <cell r="AH108" t="str">
            <v>3</v>
          </cell>
          <cell r="AI108" t="str">
            <v xml:space="preserve">調査日を毎月設定し、月次の必須業務となるよう取り組んで下さい。                                                                                                                                                                                                                                </v>
          </cell>
          <cell r="AJ108" t="str">
            <v>3</v>
          </cell>
          <cell r="AK108">
            <v>15</v>
          </cell>
          <cell r="AL108" t="str">
            <v xml:space="preserve">本部内の各支店営業向け業務指導実施目標:毎月1回以上の実施                                                                                                                                                                                                                                  </v>
          </cell>
          <cell r="AM108" t="str">
            <v>4</v>
          </cell>
          <cell r="AN108" t="str">
            <v xml:space="preserve">早期にルーチンワーク化を図って下さい。                                                                                                                                                                                                                                            </v>
          </cell>
          <cell r="AO108" t="str">
            <v>3</v>
          </cell>
          <cell r="AP108">
            <v>10</v>
          </cell>
          <cell r="AQ108" t="str">
            <v xml:space="preserve">経理部内教育の実施                                                                                                                                                                                                                                                      </v>
          </cell>
          <cell r="AR108" t="str">
            <v>3</v>
          </cell>
          <cell r="AS108" t="str">
            <v xml:space="preserve">下期にぜひ実施下さい。                                                                                                                                                                                                                                                    </v>
          </cell>
          <cell r="AT108" t="str">
            <v>3</v>
          </cell>
          <cell r="AU108">
            <v>5</v>
          </cell>
          <cell r="AV108" t="str">
            <v xml:space="preserve">事務効率化推進                                                                                                                                                                                                                                                        </v>
          </cell>
          <cell r="AW108" t="str">
            <v>3</v>
          </cell>
          <cell r="AX108" t="str">
            <v xml:space="preserve">人の入れ換えにスムーズに対応出来た。                                                                                                                                                                                                                                             </v>
          </cell>
          <cell r="AY108" t="str">
            <v>4</v>
          </cell>
          <cell r="AZ108">
            <v>5</v>
          </cell>
          <cell r="BA108" t="str">
            <v xml:space="preserve">統計資料の充実                                                                                                                                                                                                                                                        </v>
          </cell>
          <cell r="BB108" t="str">
            <v>3</v>
          </cell>
          <cell r="BC108" t="str">
            <v xml:space="preserve">下期にぜひ実施下さい。                                                                                                                                                                                                                                                    </v>
          </cell>
          <cell r="BD108" t="str">
            <v>3</v>
          </cell>
          <cell r="BT108" t="str">
            <v xml:space="preserve">高信頼性運動以外での活動も考えてみて下さい。                                                                                                                                                                                                                                         </v>
          </cell>
          <cell r="BU108" t="str">
            <v>4</v>
          </cell>
          <cell r="BV108" t="str">
            <v xml:space="preserve">                                                                                                                                                                                                                                                               </v>
          </cell>
          <cell r="BX108" t="str">
            <v xml:space="preserve">                                                                                                                                                                                                                                                               </v>
          </cell>
          <cell r="BZ108" t="str">
            <v xml:space="preserve">                                                                                                                                                                                                                                                               </v>
          </cell>
          <cell r="CB108" t="str">
            <v>経理･税務知識を系統だてて勉強する｡</v>
          </cell>
          <cell r="CC108" t="str">
            <v>3</v>
          </cell>
          <cell r="CH108" t="str">
            <v>3</v>
          </cell>
          <cell r="CI108" t="str">
            <v>4</v>
          </cell>
          <cell r="CJ108" t="str">
            <v>4</v>
          </cell>
          <cell r="CK108" t="str">
            <v xml:space="preserve">売掛金回収遅延の目標はクリアする事が出来た。　下期も削減に向けて努力下さい。担当者のレベル均一化は難し面も有りますが、試行錯誤を繰り返し達成に向けて頑張って下さい。　                                                                                                                                                                            </v>
          </cell>
          <cell r="CL108" t="str">
            <v>Ｂ　</v>
          </cell>
          <cell r="CN108" t="str">
            <v>　　</v>
          </cell>
          <cell r="CO108" t="str">
            <v>Ｂ　</v>
          </cell>
          <cell r="CP108" t="str">
            <v>A</v>
          </cell>
          <cell r="CQ108">
            <v>2</v>
          </cell>
          <cell r="CR108">
            <v>12</v>
          </cell>
          <cell r="CS108">
            <v>10</v>
          </cell>
        </row>
        <row r="109">
          <cell r="A109">
            <v>850085</v>
          </cell>
          <cell r="B109" t="str">
            <v>清瀬　一郎　　　　　</v>
          </cell>
          <cell r="C109">
            <v>1300</v>
          </cell>
          <cell r="D109">
            <v>460</v>
          </cell>
          <cell r="E109" t="str">
            <v>関西営業本部　　　　</v>
          </cell>
          <cell r="F109">
            <v>155</v>
          </cell>
          <cell r="G109">
            <v>4600155000</v>
          </cell>
          <cell r="H109" t="str">
            <v>関西営本）経理部　　</v>
          </cell>
          <cell r="I109">
            <v>31</v>
          </cell>
          <cell r="J109" t="str">
            <v>主事補　　　　　</v>
          </cell>
          <cell r="K109" t="str">
            <v>有</v>
          </cell>
          <cell r="L109">
            <v>1998</v>
          </cell>
          <cell r="M109">
            <v>1</v>
          </cell>
          <cell r="N109">
            <v>1</v>
          </cell>
          <cell r="O109">
            <v>3</v>
          </cell>
          <cell r="P109">
            <v>742702</v>
          </cell>
          <cell r="Q109" t="str">
            <v>小椋　利己　　　　　</v>
          </cell>
          <cell r="R109" t="str">
            <v>担当課長　　　　　　</v>
          </cell>
          <cell r="S109">
            <v>670177</v>
          </cell>
          <cell r="T109" t="str">
            <v>山本　政喜　　　　　</v>
          </cell>
          <cell r="U109" t="str">
            <v>部長　　　　　　　　</v>
          </cell>
          <cell r="V109">
            <v>40</v>
          </cell>
          <cell r="W109" t="str">
            <v xml:space="preserve">一般会計の管理会計機能の充実(1)経費管理予実管理、取引の内容確認、稟議の実績把握等を行い管理機能向上を目指す(2)固定資産管理運用ルールの見直しを行い、資産の稼働率まで含めた管理を目指す。                                                                                                                                                            </v>
          </cell>
          <cell r="X109" t="str">
            <v>4</v>
          </cell>
          <cell r="Y109" t="str">
            <v xml:space="preserve">経費管理については、データ提供に加えて双方向で、やり取りが出来る仕組作りも考慮願います。また固定資産管理については、他部門にも改版後の運用ルールを展開願います。                                                                                                                                                                               </v>
          </cell>
          <cell r="Z109" t="str">
            <v>3</v>
          </cell>
          <cell r="AA109">
            <v>20</v>
          </cell>
          <cell r="AB109" t="str">
            <v xml:space="preserve">棚卸資産(解約済未撤去・出荷済未売上)の圧縮(1)解約済未撤去については、6ヶ月以上の長期物件を撲滅する。(2)出荷済未売上は、個別状況を確認の上、売上を促進させる。(3)無償貸出資産については、実態把握を行い、有効活用を推進できる様な制度を検討。                                                                                                        </v>
          </cell>
          <cell r="AC109" t="str">
            <v>5</v>
          </cell>
          <cell r="AD109" t="str">
            <v xml:space="preserve">資産の圧縮は出来た。今後は更に担当者のレベルアップを図ると同時に、問題点の防止策を目的に、新たな取組を行なって下さい。                                                                                                                                                                                                    </v>
          </cell>
          <cell r="AE109" t="str">
            <v>4</v>
          </cell>
          <cell r="AF109">
            <v>30</v>
          </cell>
          <cell r="AG109" t="str">
            <v xml:space="preserve">債権管理業務の効率化・平準化自動入金消込みｼｽﾃﾑの開発導入を行い、業務の効率化を図る。                                                                                                                                                                                                                   </v>
          </cell>
          <cell r="AH109" t="str">
            <v>4</v>
          </cell>
          <cell r="AI109" t="str">
            <v xml:space="preserve">ロジックミスのないよう、充分検証を行なって下さい。                                                                                                                                                                                                                                      </v>
          </cell>
          <cell r="AJ109" t="str">
            <v>4</v>
          </cell>
          <cell r="AK109">
            <v>10</v>
          </cell>
          <cell r="AL109" t="str">
            <v xml:space="preserve">債権管理ｼｽﾃﾑ2000年対応関西営本独自で構築した部分の対応を行う。                                                                                                                                                                                                                            </v>
          </cell>
          <cell r="AM109" t="str">
            <v>3</v>
          </cell>
          <cell r="AN109" t="str">
            <v xml:space="preserve">今後の修正に対応がスムーズに出来るよう、ＣＬ単位及びプログラム単位で整備願います。                                                                                                                                                                                                                      </v>
          </cell>
          <cell r="AO109" t="str">
            <v>3</v>
          </cell>
          <cell r="BT109" t="str">
            <v xml:space="preserve">システムのテストは充分に行なって下さい。                                                                                                                                                                                                                                           </v>
          </cell>
          <cell r="BU109" t="str">
            <v>3</v>
          </cell>
          <cell r="BV109" t="str">
            <v xml:space="preserve">                                                                                                                                                                                                                                                               </v>
          </cell>
          <cell r="BX109" t="str">
            <v xml:space="preserve">                                                                                                                                                                                                                                                               </v>
          </cell>
          <cell r="BZ109" t="str">
            <v xml:space="preserve">                                                                                                                                                                                                                                                               </v>
          </cell>
          <cell r="CB109" t="str">
            <v>ACCESSを使ったｼｽﾃﾑ開発</v>
          </cell>
          <cell r="CC109" t="str">
            <v>4</v>
          </cell>
          <cell r="CH109" t="str">
            <v>3</v>
          </cell>
          <cell r="CI109" t="str">
            <v>3</v>
          </cell>
          <cell r="CK109" t="str">
            <v xml:space="preserve">管理強化を行なう上で、大量データの中から、いかにイレギュラーなデータを抽出し、実態把握が出来るかが重要であり、アラーム機能を充実させたシステムの構築を推進させて下さい。                                                                                                                                                                           </v>
          </cell>
          <cell r="CL109" t="str">
            <v>Ｂ　</v>
          </cell>
          <cell r="CM109" t="str">
            <v>積極的に取り組む姿勢を持ち続けて下さい。</v>
          </cell>
          <cell r="CN109" t="str">
            <v>Ｂ　</v>
          </cell>
          <cell r="CO109" t="str">
            <v>Ｂ　</v>
          </cell>
          <cell r="CP109" t="str">
            <v>B</v>
          </cell>
          <cell r="CQ109">
            <v>2</v>
          </cell>
          <cell r="CR109">
            <v>12</v>
          </cell>
          <cell r="CS109">
            <v>10</v>
          </cell>
        </row>
        <row r="110">
          <cell r="A110">
            <v>721458</v>
          </cell>
          <cell r="B110" t="str">
            <v>石橋　利幸　　　　　</v>
          </cell>
          <cell r="C110">
            <v>1400</v>
          </cell>
          <cell r="D110">
            <v>465</v>
          </cell>
          <cell r="E110" t="str">
            <v>西日本営本部　　　　</v>
          </cell>
          <cell r="F110">
            <v>3849</v>
          </cell>
          <cell r="G110">
            <v>4650660800</v>
          </cell>
          <cell r="H110" t="str">
            <v>中国）総務部　　　　</v>
          </cell>
          <cell r="I110">
            <v>31</v>
          </cell>
          <cell r="J110" t="str">
            <v>主事補　　　　　</v>
          </cell>
          <cell r="K110" t="str">
            <v>有</v>
          </cell>
          <cell r="L110">
            <v>1998</v>
          </cell>
          <cell r="M110">
            <v>1</v>
          </cell>
          <cell r="N110">
            <v>1</v>
          </cell>
          <cell r="O110">
            <v>3</v>
          </cell>
          <cell r="P110">
            <v>800063</v>
          </cell>
          <cell r="Q110" t="str">
            <v>河野　修身　　　　　</v>
          </cell>
          <cell r="R110" t="str">
            <v>担当課長　　　　　　</v>
          </cell>
          <cell r="S110">
            <v>770033</v>
          </cell>
          <cell r="T110" t="str">
            <v>加藤　真　　　　　　</v>
          </cell>
          <cell r="U110" t="str">
            <v>部長　　　　　　　　</v>
          </cell>
          <cell r="V110">
            <v>30</v>
          </cell>
          <cell r="W110" t="str">
            <v xml:space="preserve">固定資産管理の強化（１）固定資産の不良残整理（２）新サブシステム導入による円滑な導入と定着                                                                                                                                                                                                                  </v>
          </cell>
          <cell r="X110" t="str">
            <v>4</v>
          </cell>
          <cell r="Y110" t="str">
            <v xml:space="preserve">目標をほぼ達成しており、評価します。ただ、これまでの作業が、言わば、過去の清算であり、単に正常な管理レベルになったに過ぎないことを認識し、今後、事務の効率化・管理レベルの向上に取り組んで下さい。                                                                                                                                                              </v>
          </cell>
          <cell r="Z110" t="str">
            <v>4</v>
          </cell>
          <cell r="AA110">
            <v>30</v>
          </cell>
          <cell r="AB110" t="str">
            <v xml:space="preserve">営業重点費用の予算比達成及び要因別発生状況の把握　(1)無償サポート費　(2)物流費                                                                                                                                                                                                                     </v>
          </cell>
          <cell r="AC110" t="str">
            <v>4</v>
          </cell>
          <cell r="AD110" t="str">
            <v xml:space="preserve">前年同期比で各項目とも減少しているものの、無償サポート費は目標未達成。各項目とも費用の発生状況の把握、当事者の認識向上が重要な要因であり、これらに対する取り組みかたに、工夫の余地が残されています。                                                                                                                                                             </v>
          </cell>
          <cell r="AE110" t="str">
            <v>3</v>
          </cell>
          <cell r="AF110">
            <v>15</v>
          </cell>
          <cell r="AG110" t="str">
            <v xml:space="preserve">出荷済未売上の健全化促進　　　(1)期末残高売上高比10%達成(2)毎月状況把握及び問題点洗い出し処理の徹底を行う　　(3)効率的な管理帳票の作成　　　　　　　　　　　                                                                                                                                                                           </v>
          </cell>
          <cell r="AH110" t="str">
            <v>3</v>
          </cell>
          <cell r="AI110" t="str">
            <v xml:space="preserve">早期出荷の大口物件があり、数値的には、若干の未達となった。しかしながら、管理方法において、CIMMAを積極的に利用することにより、大幅なレベルアップと効率化を達成している点を評価します。                                                                                                                                                                  </v>
          </cell>
          <cell r="AJ110" t="str">
            <v>3</v>
          </cell>
          <cell r="AK110">
            <v>15</v>
          </cell>
          <cell r="AL110" t="str">
            <v xml:space="preserve">貸出資産及び解約済未撤去品の健全化促進　　　　（１）前年比　４％減　　　　　（２）貸出資産解約済未撤去、下取返品の期間短縮　　（３）２カ月毎に調査洗い出し、状況把握　　　　　　　　　　　　　　　　　                                                                                                                                              </v>
          </cell>
          <cell r="AM110" t="str">
            <v>4</v>
          </cell>
          <cell r="AN110" t="str">
            <v xml:space="preserve">資産残高、未撤去品とも目標をほぼ達成しており評価します。今後もレベルアップに努めてください。                                                                                                                                                                                                                 </v>
          </cell>
          <cell r="AO110" t="str">
            <v>4</v>
          </cell>
          <cell r="AP110">
            <v>10</v>
          </cell>
          <cell r="AQ110" t="str">
            <v xml:space="preserve">経理担当者の業務レベルアップ・手数料・販社支援の確実な処理・担当者・業務に対する理解を深めそれと同時に能力向上をはかる                                                                                                                                                                                                    </v>
          </cell>
          <cell r="AR110" t="str">
            <v>3</v>
          </cell>
          <cell r="AS110" t="str">
            <v xml:space="preserve">前期に比べ、業務レベルの着実な向上がみられます。新人も業務に善い意味で慣れてきているようなので、今後は、各担当が課題をもって業務にあたるような指導を行って下さい。                                                                                                                                                                              </v>
          </cell>
          <cell r="AT110" t="str">
            <v>3</v>
          </cell>
          <cell r="BT110" t="str">
            <v xml:space="preserve">                                                                                                                                                                                                                                                               </v>
          </cell>
          <cell r="BV110" t="str">
            <v xml:space="preserve">                                                                                                                                                                                                                                                               </v>
          </cell>
          <cell r="BX110" t="str">
            <v xml:space="preserve">                                                                                                                                                                                                                                                               </v>
          </cell>
          <cell r="BZ110" t="str">
            <v xml:space="preserve">                                                                                                                                                                                                                                                               </v>
          </cell>
          <cell r="CB110" t="str">
            <v>マイクロソフト社のＭＳＳ資格取得</v>
          </cell>
          <cell r="CC110" t="str">
            <v>1</v>
          </cell>
          <cell r="CH110" t="str">
            <v>3</v>
          </cell>
          <cell r="CI110" t="str">
            <v>3</v>
          </cell>
          <cell r="CJ110" t="str">
            <v>3</v>
          </cell>
          <cell r="CK110" t="str">
            <v xml:space="preserve">今期は、営業資産管理においてCIIMAを利用することにより、管理レベルおよび事務効率が大幅にアップし、実績につながっています。損益における働きかけにおいて改善の余地が残っていますが、一般会計業務において、滞留案件が今期でほぼ解消し、正常かつ健全な管理レベルに到達したことを評価します。今後は、業務レベルのより一層の向上と、支社全体に対する働きかけの強化を期待します。                                                                        </v>
          </cell>
          <cell r="CL110" t="str">
            <v>Ｂ　</v>
          </cell>
          <cell r="CM110" t="str">
            <v>着実に管理レベルの上昇がみられた。経理のリーダーとして職場の指導・助言を更に積極的に実施してほしい。</v>
          </cell>
          <cell r="CN110" t="str">
            <v>Ｂ　</v>
          </cell>
          <cell r="CO110" t="str">
            <v>Ｂ　</v>
          </cell>
          <cell r="CP110" t="str">
            <v>A</v>
          </cell>
          <cell r="CQ110">
            <v>2</v>
          </cell>
          <cell r="CR110">
            <v>12</v>
          </cell>
          <cell r="CS110">
            <v>10</v>
          </cell>
        </row>
        <row r="111">
          <cell r="A111">
            <v>702887</v>
          </cell>
          <cell r="B111" t="str">
            <v>横山　達男　　　　　</v>
          </cell>
          <cell r="C111">
            <v>1400</v>
          </cell>
          <cell r="D111">
            <v>465</v>
          </cell>
          <cell r="E111" t="str">
            <v>西日本営本部　　　　</v>
          </cell>
          <cell r="F111">
            <v>4766</v>
          </cell>
          <cell r="G111">
            <v>4650881100</v>
          </cell>
          <cell r="H111" t="str">
            <v>四国）総務部　　　　</v>
          </cell>
          <cell r="I111">
            <v>41</v>
          </cell>
          <cell r="J111" t="str">
            <v>主事　　　　　　</v>
          </cell>
          <cell r="K111" t="str">
            <v>有</v>
          </cell>
          <cell r="L111">
            <v>1998</v>
          </cell>
          <cell r="M111">
            <v>1</v>
          </cell>
          <cell r="N111">
            <v>1</v>
          </cell>
          <cell r="O111">
            <v>3</v>
          </cell>
          <cell r="P111">
            <v>680324</v>
          </cell>
          <cell r="Q111" t="str">
            <v>石田　義博　　　　　</v>
          </cell>
          <cell r="R111" t="str">
            <v>部長　　　　　　　　</v>
          </cell>
          <cell r="S111">
            <v>680324</v>
          </cell>
          <cell r="T111" t="str">
            <v>石田　義博　　　　　</v>
          </cell>
          <cell r="U111" t="str">
            <v>部長　　　　　　　　</v>
          </cell>
          <cell r="V111">
            <v>30</v>
          </cell>
          <cell r="W111" t="str">
            <v xml:space="preserve">回収遅延の削減及び、営収予測精度の向上　　回収遅延目標額　４０百万円　　営収予測差異目標　　＋－２％以内                                                                                                                                                                                                           </v>
          </cell>
          <cell r="X111" t="str">
            <v>4</v>
          </cell>
          <cell r="Y111" t="str">
            <v xml:space="preserve">日常きめ細かな対応を行っている事で回収遅延も削減してきた。引き続ききめ細かな管理を継続願います。                                                                                                                                                                                                               </v>
          </cell>
          <cell r="Z111" t="str">
            <v>4</v>
          </cell>
          <cell r="AA111">
            <v>20</v>
          </cell>
          <cell r="AB111" t="str">
            <v xml:space="preserve">解約下取品残高の削減２ケ月以上の滞留残（９３／３月末残　１６、５２９千円）の半減。　　　　目標残高　９、３００千円                                                                                                                                                                                                      </v>
          </cell>
          <cell r="AC111" t="str">
            <v>3</v>
          </cell>
          <cell r="AD111" t="str">
            <v xml:space="preserve">管理の徹底が大幅な削減につながった事を大いに評価します。                                                                                                                                                                                                                                   </v>
          </cell>
          <cell r="AE111" t="str">
            <v>4</v>
          </cell>
          <cell r="AF111">
            <v>20</v>
          </cell>
          <cell r="AG111" t="str">
            <v xml:space="preserve">新債権管理システムへの対応                                                                                                                                                                                                                                                  </v>
          </cell>
          <cell r="AH111" t="str">
            <v>4</v>
          </cell>
          <cell r="AI111" t="str">
            <v xml:space="preserve">システムの遅れはあるが下期の本格移行は十分な対応を実施願います。                                                                                                                                                                                                                               </v>
          </cell>
          <cell r="AJ111" t="str">
            <v>3</v>
          </cell>
          <cell r="AK111">
            <v>20</v>
          </cell>
          <cell r="AL111" t="str">
            <v xml:space="preserve">ＮＯＰ展開に伴う事前準備                                                                                                                                                                                                                                                   </v>
          </cell>
          <cell r="AM111" t="str">
            <v>4</v>
          </cell>
          <cell r="AN111" t="str">
            <v xml:space="preserve">経済状況の悪化等で延びているが,タイムリーに実施できるように準備願います。                                                                                                                                                                                                                          </v>
          </cell>
          <cell r="AO111" t="str">
            <v>3</v>
          </cell>
          <cell r="AP111">
            <v>10</v>
          </cell>
          <cell r="AQ111" t="str">
            <v xml:space="preserve">子店の経理点検の実施                                                                                                                                                                                                                                                     </v>
          </cell>
          <cell r="AR111" t="str">
            <v>3</v>
          </cell>
          <cell r="AS111" t="str">
            <v xml:space="preserve">営業事務改善を含め下期も確実に実施願います。                                                                                                                                                                                                                                         </v>
          </cell>
          <cell r="AT111" t="str">
            <v>3</v>
          </cell>
          <cell r="BT111" t="str">
            <v xml:space="preserve">寮の環境改善が図れた事は評価致します。残りも是非実施願います。                                                                                                                                                                                                                                </v>
          </cell>
          <cell r="BU111" t="str">
            <v>3</v>
          </cell>
          <cell r="BV111" t="str">
            <v xml:space="preserve">                                                                                                                                                                                                                                                               </v>
          </cell>
          <cell r="BX111" t="str">
            <v xml:space="preserve">                                                                                                                                                                                                                                                               </v>
          </cell>
          <cell r="BZ111" t="str">
            <v xml:space="preserve">                                                                                                                                                                                                                                                               </v>
          </cell>
          <cell r="CB111" t="str">
            <v>ＥＸＣＥＬ９７の習熟度アップ</v>
          </cell>
          <cell r="CC111" t="str">
            <v>3</v>
          </cell>
          <cell r="CH111" t="str">
            <v>4</v>
          </cell>
          <cell r="CI111" t="str">
            <v>3</v>
          </cell>
          <cell r="CJ111" t="str">
            <v>3</v>
          </cell>
          <cell r="CK111" t="str">
            <v xml:space="preserve">総務のチーフとして良く全体を纏めたことは大いに評価出来る。目標も概ね達成出来た,引き続き部下指導や他部門との調整等お願い致します。                                                                                                                                                                                              </v>
          </cell>
          <cell r="CL111" t="str">
            <v>Ｂ　</v>
          </cell>
          <cell r="CN111" t="str">
            <v>　　</v>
          </cell>
          <cell r="CO111" t="str">
            <v>Ｂ　</v>
          </cell>
          <cell r="CP111" t="str">
            <v>A</v>
          </cell>
          <cell r="CQ111">
            <v>2</v>
          </cell>
          <cell r="CR111">
            <v>12</v>
          </cell>
          <cell r="CS111">
            <v>10</v>
          </cell>
        </row>
      </sheetData>
      <sheetData sheetId="3" refreshError="1"/>
      <sheetData sheetId="4" refreshError="1"/>
      <sheetData sheetId="5" refreshError="1"/>
      <sheetData sheetId="6" refreshError="1"/>
      <sheetData sheetId="7">
        <row r="1">
          <cell r="D1" t="str">
            <v>旧</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まとめ_A4横_03版"/>
      <sheetName val="まとめ_A3横_02版"/>
      <sheetName val="まとめ_A3横"/>
      <sheetName val="まとめ_A4縦"/>
      <sheetName val="summry"/>
      <sheetName val="品質ﾃﾞｰﾀ"/>
      <sheetName val="ｸﾞﾗﾌ1"/>
      <sheetName val="ｸﾞﾗﾌ2"/>
      <sheetName val="ｸﾞﾗﾌ2 (2)"/>
      <sheetName val="検査体制"/>
      <sheetName val="ｺｽﾄｲﾝﾊﾟｸﾄ"/>
      <sheetName val="まとめ"/>
      <sheetName val="ｲﾍﾞﾝﾄ"/>
      <sheetName val="合理化"/>
      <sheetName val="ｸﾞﾗﾌ2_(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02.詳細"/>
      <sheetName val="P01.表紙"/>
      <sheetName val="P03.詳細分析"/>
      <sheetName val="P04.金型費集計"/>
      <sheetName val="グラフ用"/>
      <sheetName val="summry"/>
      <sheetName val="Sheet1"/>
      <sheetName val="P02_詳細"/>
      <sheetName val="P01_表紙"/>
      <sheetName val="P03_詳細分析"/>
      <sheetName val="P04_金型費集計"/>
      <sheetName val="Sheet1 (2)"/>
      <sheetName val="条件"/>
      <sheetName val="List"/>
      <sheetName val="P01_表紙1"/>
      <sheetName val="P02_詳細1"/>
      <sheetName val="P03_詳細分析1"/>
      <sheetName val="P04_金型費集計1"/>
      <sheetName val="Sheet1_(2)"/>
      <sheetName val="P01_表紙2"/>
      <sheetName val="P02_詳細2"/>
      <sheetName val="P03_詳細分析2"/>
      <sheetName val="P04_金型費集計2"/>
      <sheetName val="Sheet1_(2)1"/>
    </sheetNames>
    <sheetDataSet>
      <sheetData sheetId="0">
        <row r="90">
          <cell r="V90">
            <v>5500</v>
          </cell>
        </row>
        <row r="92">
          <cell r="V92">
            <v>0.08</v>
          </cell>
        </row>
      </sheetData>
      <sheetData sheetId="1" refreshError="1"/>
      <sheetData sheetId="2"/>
      <sheetData sheetId="3"/>
      <sheetData sheetId="4"/>
      <sheetData sheetId="5" refreshError="1"/>
      <sheetData sheetId="6" refreshError="1"/>
      <sheetData sheetId="7">
        <row r="90">
          <cell r="V90">
            <v>5500</v>
          </cell>
        </row>
      </sheetData>
      <sheetData sheetId="8"/>
      <sheetData sheetId="9"/>
      <sheetData sheetId="10">
        <row r="90">
          <cell r="V90">
            <v>5500</v>
          </cell>
        </row>
      </sheetData>
      <sheetData sheetId="11" refreshError="1"/>
      <sheetData sheetId="12" refreshError="1"/>
      <sheetData sheetId="13" refreshError="1"/>
      <sheetData sheetId="14"/>
      <sheetData sheetId="15">
        <row r="90">
          <cell r="V90">
            <v>5500</v>
          </cell>
        </row>
      </sheetData>
      <sheetData sheetId="16"/>
      <sheetData sheetId="17"/>
      <sheetData sheetId="18"/>
      <sheetData sheetId="19"/>
      <sheetData sheetId="20">
        <row r="90">
          <cell r="V90">
            <v>5500</v>
          </cell>
        </row>
      </sheetData>
      <sheetData sheetId="21"/>
      <sheetData sheetId="22"/>
      <sheetData sheetId="2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C発注"/>
      <sheetName val="FFTS発注"/>
      <sheetName val="原本"/>
      <sheetName val="編集"/>
      <sheetName val="Sheet2"/>
      <sheetName val="Sheet3"/>
      <sheetName val="Sheet1"/>
    </sheetNames>
    <sheetDataSet>
      <sheetData sheetId="0" refreshError="1">
        <row r="1">
          <cell r="X1" t="str">
            <v>△</v>
          </cell>
        </row>
        <row r="2">
          <cell r="X2" t="str">
            <v>◎</v>
          </cell>
        </row>
        <row r="3">
          <cell r="X3" t="str">
            <v>○</v>
          </cell>
        </row>
        <row r="4">
          <cell r="X4" t="str">
            <v>□</v>
          </cell>
        </row>
        <row r="5">
          <cell r="X5" t="str">
            <v>×</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21"/>
      <sheetName val="Feb'21"/>
      <sheetName val="Mar'21"/>
      <sheetName val="Apr'21"/>
      <sheetName val="May'21"/>
      <sheetName val="Jun'21"/>
      <sheetName val="Jul'21"/>
      <sheetName val="Aug'21"/>
      <sheetName val="ALL RFQ"/>
      <sheetName val="Quotation &amp; PO 2018"/>
      <sheetName val="ListCust"/>
      <sheetName val="QM DL_06-03"/>
      <sheetName val="QTN # Series"/>
      <sheetName val="Estimate Formula"/>
    </sheetNames>
    <sheetDataSet>
      <sheetData sheetId="0"/>
      <sheetData sheetId="1"/>
      <sheetData sheetId="2"/>
      <sheetData sheetId="3"/>
      <sheetData sheetId="4"/>
      <sheetData sheetId="5"/>
      <sheetData sheetId="6"/>
      <sheetData sheetId="7"/>
      <sheetData sheetId="8"/>
      <sheetData sheetId="9"/>
      <sheetData sheetId="10">
        <row r="1">
          <cell r="C1" t="str">
            <v>Customer</v>
          </cell>
        </row>
        <row r="2">
          <cell r="C2" t="str">
            <v>FTEC</v>
          </cell>
          <cell r="D2" t="str">
            <v>MF</v>
          </cell>
        </row>
        <row r="3">
          <cell r="C3" t="str">
            <v>FTEC-TDM</v>
          </cell>
          <cell r="D3" t="str">
            <v>MF</v>
          </cell>
        </row>
        <row r="4">
          <cell r="C4" t="str">
            <v>FCC (PHILIPPINES)</v>
          </cell>
          <cell r="D4" t="str">
            <v>MY</v>
          </cell>
        </row>
        <row r="5">
          <cell r="C5" t="str">
            <v>FCC DO BRASIL LTDA</v>
          </cell>
          <cell r="D5" t="str">
            <v>MY</v>
          </cell>
        </row>
        <row r="6">
          <cell r="C6" t="str">
            <v>GARDENIA PHILS</v>
          </cell>
          <cell r="D6" t="str">
            <v>MY</v>
          </cell>
        </row>
        <row r="7">
          <cell r="C7" t="str">
            <v>GOSHI</v>
          </cell>
          <cell r="D7" t="str">
            <v>MY</v>
          </cell>
        </row>
        <row r="8">
          <cell r="C8" t="str">
            <v>IMASEN PHILIPPINE</v>
          </cell>
          <cell r="D8" t="str">
            <v>MY</v>
          </cell>
        </row>
        <row r="9">
          <cell r="C9" t="str">
            <v>KARZAI CORPORATION</v>
          </cell>
          <cell r="D9" t="str">
            <v>MY</v>
          </cell>
        </row>
        <row r="10">
          <cell r="C10" t="str">
            <v>MAHLE FILTER</v>
          </cell>
          <cell r="D10" t="str">
            <v>MY</v>
          </cell>
        </row>
        <row r="11">
          <cell r="C11" t="str">
            <v>MITSUBA PHILS. CORP1</v>
          </cell>
          <cell r="D11" t="str">
            <v>MY</v>
          </cell>
        </row>
        <row r="12">
          <cell r="C12" t="str">
            <v>MITSUBA PHILS. CORP2</v>
          </cell>
          <cell r="D12" t="str">
            <v>MY</v>
          </cell>
        </row>
        <row r="13">
          <cell r="C13" t="str">
            <v>OGINO PHILIPPINES</v>
          </cell>
          <cell r="D13" t="str">
            <v>MY</v>
          </cell>
        </row>
        <row r="14">
          <cell r="C14" t="str">
            <v>SANYO DENKI</v>
          </cell>
          <cell r="D14" t="str">
            <v>MY</v>
          </cell>
        </row>
        <row r="15">
          <cell r="C15" t="str">
            <v>SANRITSU</v>
          </cell>
          <cell r="D15" t="str">
            <v>MY</v>
          </cell>
        </row>
        <row r="16">
          <cell r="C16" t="str">
            <v>SHOWA ALUMINUM</v>
          </cell>
          <cell r="D16" t="str">
            <v>MY</v>
          </cell>
        </row>
        <row r="17">
          <cell r="C17" t="str">
            <v>TECHNOL-EIGHT</v>
          </cell>
          <cell r="D17" t="str">
            <v>MY</v>
          </cell>
        </row>
        <row r="18">
          <cell r="C18" t="str">
            <v>VACUUMTECH</v>
          </cell>
          <cell r="D18" t="str">
            <v>MY</v>
          </cell>
        </row>
        <row r="19">
          <cell r="C19" t="str">
            <v>YAMASHIN CEBU FILTER</v>
          </cell>
          <cell r="D19" t="str">
            <v>MY</v>
          </cell>
        </row>
        <row r="20">
          <cell r="C20" t="str">
            <v>YUTAKA MANUFACTURING</v>
          </cell>
          <cell r="D20" t="str">
            <v>MY</v>
          </cell>
        </row>
        <row r="21">
          <cell r="C21" t="str">
            <v>MECHA_SMA</v>
          </cell>
          <cell r="D21" t="str">
            <v>MS</v>
          </cell>
        </row>
        <row r="22">
          <cell r="C22" t="str">
            <v>MECHA_PRS</v>
          </cell>
          <cell r="D22" t="str">
            <v>MS</v>
          </cell>
        </row>
        <row r="23">
          <cell r="C23" t="str">
            <v>MECHA_PE</v>
          </cell>
          <cell r="D23" t="str">
            <v>MS</v>
          </cell>
        </row>
        <row r="24">
          <cell r="C24" t="str">
            <v>MECHA_INS</v>
          </cell>
          <cell r="D24" t="str">
            <v>MS</v>
          </cell>
        </row>
        <row r="25">
          <cell r="C25" t="str">
            <v>MECHA_ASSY</v>
          </cell>
          <cell r="D25" t="str">
            <v>MS</v>
          </cell>
        </row>
        <row r="26">
          <cell r="C26" t="str">
            <v>MECHA_WH</v>
          </cell>
          <cell r="D26" t="str">
            <v>MS</v>
          </cell>
        </row>
        <row r="27">
          <cell r="C27" t="str">
            <v>TDM-MACHINE SHOP</v>
          </cell>
          <cell r="D27" t="str">
            <v>MS</v>
          </cell>
        </row>
        <row r="28">
          <cell r="C28" t="str">
            <v>F.TECH PHILS</v>
          </cell>
          <cell r="D28" t="str">
            <v>MY</v>
          </cell>
        </row>
        <row r="29">
          <cell r="C29" t="str">
            <v>NHK PHILIPPINES</v>
          </cell>
          <cell r="D29" t="str">
            <v>MY</v>
          </cell>
        </row>
        <row r="30">
          <cell r="C30" t="str">
            <v>TOSHIBA</v>
          </cell>
          <cell r="D30" t="str">
            <v>MY</v>
          </cell>
        </row>
        <row r="31">
          <cell r="C31" t="str">
            <v>FCC (PHILIPPINES)-WAREHOUSING DIVISION</v>
          </cell>
          <cell r="D31" t="str">
            <v>MY</v>
          </cell>
        </row>
        <row r="32">
          <cell r="C32" t="str">
            <v>AMORISA ENTERPRISES</v>
          </cell>
          <cell r="D32" t="str">
            <v>MY</v>
          </cell>
        </row>
        <row r="33">
          <cell r="C33" t="str">
            <v>FUJIFILM PHILS.</v>
          </cell>
          <cell r="D33" t="str">
            <v>MY</v>
          </cell>
        </row>
        <row r="34">
          <cell r="C34" t="str">
            <v>TRI-R INDUSTRIES</v>
          </cell>
          <cell r="D34" t="str">
            <v>MY</v>
          </cell>
        </row>
        <row r="35">
          <cell r="C35" t="str">
            <v>HONDA PARTS</v>
          </cell>
          <cell r="D35" t="str">
            <v>MY</v>
          </cell>
        </row>
        <row r="36">
          <cell r="C36" t="str">
            <v>MECHA_PUR</v>
          </cell>
          <cell r="D36" t="str">
            <v>MS</v>
          </cell>
        </row>
        <row r="37">
          <cell r="C37" t="str">
            <v>FURUKAWA</v>
          </cell>
          <cell r="D37" t="str">
            <v>MY</v>
          </cell>
        </row>
        <row r="38">
          <cell r="C38" t="str">
            <v>BETA NANOCOATING</v>
          </cell>
          <cell r="D38" t="str">
            <v>MY</v>
          </cell>
        </row>
        <row r="39">
          <cell r="C39" t="str">
            <v>DIUP, INC</v>
          </cell>
          <cell r="D39" t="str">
            <v>MY</v>
          </cell>
        </row>
        <row r="40">
          <cell r="C40" t="str">
            <v>CHORAKAWA</v>
          </cell>
          <cell r="D40" t="str">
            <v>MY</v>
          </cell>
        </row>
        <row r="41">
          <cell r="C41" t="str">
            <v>VSOGLOBAL</v>
          </cell>
          <cell r="D41" t="str">
            <v>MY</v>
          </cell>
        </row>
        <row r="42">
          <cell r="C42" t="str">
            <v>SHOSHIBA</v>
          </cell>
          <cell r="D42" t="str">
            <v>MY</v>
          </cell>
        </row>
        <row r="43">
          <cell r="C43" t="str">
            <v>SHOWA CEBU</v>
          </cell>
          <cell r="D43" t="str">
            <v>MY</v>
          </cell>
        </row>
        <row r="44">
          <cell r="C44" t="str">
            <v>ISHIDA_PHL</v>
          </cell>
          <cell r="D44" t="str">
            <v>MY</v>
          </cell>
        </row>
        <row r="45">
          <cell r="C45" t="str">
            <v>P &amp; R Parts</v>
          </cell>
          <cell r="D45" t="str">
            <v>MY</v>
          </cell>
        </row>
        <row r="46">
          <cell r="C46" t="str">
            <v>POWDER COATING</v>
          </cell>
          <cell r="D46" t="str">
            <v>MY</v>
          </cell>
        </row>
        <row r="47">
          <cell r="C47" t="str">
            <v>ROBERTS</v>
          </cell>
          <cell r="D47" t="str">
            <v>MY</v>
          </cell>
        </row>
        <row r="48">
          <cell r="C48" t="str">
            <v>GRANDWAY</v>
          </cell>
          <cell r="D48" t="str">
            <v>MY</v>
          </cell>
        </row>
        <row r="49">
          <cell r="C49" t="str">
            <v>RADICAL STEEL</v>
          </cell>
          <cell r="D49" t="str">
            <v>MY</v>
          </cell>
        </row>
        <row r="50">
          <cell r="C50" t="str">
            <v>SHIMANO_PHL</v>
          </cell>
          <cell r="D50" t="str">
            <v>MY</v>
          </cell>
        </row>
        <row r="51">
          <cell r="C51" t="str">
            <v>ISUZU_AMC</v>
          </cell>
          <cell r="D51" t="str">
            <v>MY</v>
          </cell>
        </row>
        <row r="52">
          <cell r="C52" t="str">
            <v>ALASKA_COR</v>
          </cell>
          <cell r="D52" t="str">
            <v>MY</v>
          </cell>
        </row>
        <row r="53">
          <cell r="C53" t="str">
            <v>JUNTEC_COR</v>
          </cell>
          <cell r="D53" t="str">
            <v>MY</v>
          </cell>
        </row>
        <row r="54">
          <cell r="C54" t="str">
            <v>WARTSILA_PHL</v>
          </cell>
          <cell r="D54" t="str">
            <v>MY</v>
          </cell>
        </row>
        <row r="55">
          <cell r="C55" t="str">
            <v>GLOBALSPECS_COR</v>
          </cell>
          <cell r="D55" t="str">
            <v>MY</v>
          </cell>
        </row>
      </sheetData>
      <sheetData sheetId="11"/>
      <sheetData sheetId="12"/>
      <sheetData sheetId="1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y'20"/>
      <sheetName val="June'20"/>
      <sheetName val="July'20"/>
      <sheetName val="Aug'20"/>
      <sheetName val="Sept'20"/>
      <sheetName val="Oct'20"/>
      <sheetName val="Nov'20"/>
      <sheetName val="Dec'20"/>
      <sheetName val="Jan'21"/>
      <sheetName val="Feb'21"/>
      <sheetName val="Mar'21"/>
      <sheetName val="ListCust"/>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T&amp;D-M(Man)"/>
      <sheetName val="T&amp;D-M(Manual Machine)"/>
      <sheetName val="T&amp;D-M(NC Machine)"/>
      <sheetName val="T&amp;D-S&amp;D"/>
      <sheetName val="Assy1"/>
      <sheetName val="Assy2"/>
      <sheetName val="QA"/>
      <sheetName val="Press(Man)"/>
      <sheetName val="Press (Machine)"/>
      <sheetName val="Press (Deb and add)"/>
      <sheetName val="Shaft(Man)"/>
      <sheetName val="Shaft (Deb and add) "/>
      <sheetName val="Shaft (Machine)"/>
      <sheetName val="Mold(Man)"/>
      <sheetName val="Mold (Deb and add)"/>
      <sheetName val="Mold (Machine)"/>
      <sheetName val="SM Assy"/>
      <sheetName val="SM Assy (Deb and add)"/>
      <sheetName val="社内応援"/>
      <sheetName val="link"/>
      <sheetName val="link (2)"/>
      <sheetName val="単金"/>
    </sheetNames>
    <sheetDataSet>
      <sheetData sheetId="0" refreshError="1"/>
      <sheetData sheetId="1" refreshError="1">
        <row r="42">
          <cell r="CC42">
            <v>1305</v>
          </cell>
          <cell r="CF42">
            <v>1265</v>
          </cell>
          <cell r="CI42">
            <v>1128.5</v>
          </cell>
          <cell r="CR42">
            <v>1168</v>
          </cell>
          <cell r="CU42">
            <v>1069</v>
          </cell>
          <cell r="CX42">
            <v>1070</v>
          </cell>
          <cell r="DD42">
            <v>1129</v>
          </cell>
          <cell r="DG42">
            <v>1168</v>
          </cell>
          <cell r="DJ42">
            <v>1186</v>
          </cell>
        </row>
      </sheetData>
      <sheetData sheetId="2" refreshError="1">
        <row r="181">
          <cell r="AV181">
            <v>931.8599999999999</v>
          </cell>
          <cell r="AX181">
            <v>903.14999999999986</v>
          </cell>
          <cell r="AZ181">
            <v>806.13999999999987</v>
          </cell>
          <cell r="BD181">
            <v>833.02</v>
          </cell>
          <cell r="BF181">
            <v>764.73</v>
          </cell>
          <cell r="BH181">
            <v>764.21</v>
          </cell>
          <cell r="BK181">
            <v>806.4</v>
          </cell>
          <cell r="BM181">
            <v>833.37</v>
          </cell>
          <cell r="BO181">
            <v>847.46999999999991</v>
          </cell>
        </row>
      </sheetData>
      <sheetData sheetId="3" refreshError="1">
        <row r="181">
          <cell r="AV181">
            <v>2978.8999999999996</v>
          </cell>
          <cell r="AX181">
            <v>2889.4799999999996</v>
          </cell>
          <cell r="AZ181">
            <v>2578.2299999999996</v>
          </cell>
          <cell r="BD181">
            <v>2667.0800000000004</v>
          </cell>
          <cell r="BF181">
            <v>2444.4400000000005</v>
          </cell>
          <cell r="BH181">
            <v>2444.16</v>
          </cell>
          <cell r="BK181">
            <v>2578.48</v>
          </cell>
          <cell r="BM181">
            <v>2667.72</v>
          </cell>
          <cell r="BO181">
            <v>2711.5199999999995</v>
          </cell>
        </row>
      </sheetData>
      <sheetData sheetId="4" refreshError="1">
        <row r="42">
          <cell r="CC42">
            <v>1491.5</v>
          </cell>
          <cell r="CF42">
            <v>1444</v>
          </cell>
          <cell r="CI42">
            <v>1289</v>
          </cell>
          <cell r="CR42">
            <v>1336</v>
          </cell>
          <cell r="CU42">
            <v>1225</v>
          </cell>
          <cell r="CX42">
            <v>1223.5</v>
          </cell>
          <cell r="DD42">
            <v>1289.5</v>
          </cell>
          <cell r="DG42">
            <v>1333.5</v>
          </cell>
          <cell r="DJ42">
            <v>1356.8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Valenzuela, Gilbert" refreshedDate="44474.650750925925" backgroundQuery="1" createdVersion="6" refreshedVersion="6" minRefreshableVersion="3" recordCount="0" supportSubquery="1" supportAdvancedDrill="1">
  <cacheSource type="external" connectionId="1"/>
  <cacheFields count="4">
    <cacheField name="[Table12].[Customer Name].[Customer Name]" caption="Customer Name" numFmtId="0" hierarchy="103" level="1">
      <sharedItems count="9">
        <s v="CHORAKAWA"/>
        <s v="FCC (PHILIPPINES)"/>
        <s v="FTEC"/>
        <s v="GLOBALSPECS_COR"/>
        <s v="GOSHI PHILIPPINES"/>
        <s v="MITSUBA PHILS. CORP2"/>
        <s v="P&amp;R_INC"/>
        <s v="SANYO DENKI"/>
        <s v="YUTAKA MANUFACTURING"/>
      </sharedItems>
    </cacheField>
    <cacheField name="[Table12].[Sales Plan Month3 (Month)].[Sales Plan Month3 (Month)]" caption="Sales Plan Month3 (Month)" numFmtId="0" hierarchy="162" level="1">
      <sharedItems count="6">
        <s v="Oct"/>
        <s v="Nov"/>
        <s v="Dec"/>
        <s v="Jan"/>
        <s v="Feb"/>
        <s v="Mar"/>
      </sharedItems>
    </cacheField>
    <cacheField name="[Table12].[Sales Plan Month3 (Year)].[Sales Plan Month3 (Year)]" caption="Sales Plan Month3 (Year)" numFmtId="0" hierarchy="160" level="1">
      <sharedItems count="2">
        <s v="2021"/>
        <s v="2022"/>
      </sharedItems>
    </cacheField>
    <cacheField name="[Measures].[Sum of Sales Amount]" caption="Sum of Sales Amount" numFmtId="0" hierarchy="169" level="32767"/>
  </cacheFields>
  <cacheHierarchies count="170">
    <cacheHierarchy uniqueName="[Sale_item].[No]" caption="No" attribute="1" defaultMemberUniqueName="[Sale_item].[No].[All]" allUniqueName="[Sale_item].[No].[All]" dimensionUniqueName="[Sale_item]" displayFolder="" count="0" memberValueDatatype="20" unbalanced="0"/>
    <cacheHierarchy uniqueName="[Sale_item].[Part Number (Use in Prod'n]" caption="Part Number (Use in Prod'n" attribute="1" defaultMemberUniqueName="[Sale_item].[Part Number (Use in Prod'n].[All]" allUniqueName="[Sale_item].[Part Number (Use in Prod'n].[All]" dimensionUniqueName="[Sale_item]" displayFolder="" count="0" memberValueDatatype="130" unbalanced="0"/>
    <cacheHierarchy uniqueName="[Sale_item].[QTN Number /  Job Number (Prod'n);]" caption="QTN Number /  Job Number (Prod'n);" attribute="1" defaultMemberUniqueName="[Sale_item].[QTN Number /  Job Number (Prod'n);].[All]" allUniqueName="[Sale_item].[QTN Number /  Job Number (Prod'n);].[All]" dimensionUniqueName="[Sale_item]" displayFolder="" count="0" memberValueDatatype="130" unbalanced="0"/>
    <cacheHierarchy uniqueName="[Sale_item].[Order Qty]" caption="Order Qty" attribute="1" defaultMemberUniqueName="[Sale_item].[Order Qty].[All]" allUniqueName="[Sale_item].[Order Qty].[All]" dimensionUniqueName="[Sale_item]" displayFolder="" count="0" memberValueDatatype="130" unbalanced="0"/>
    <cacheHierarchy uniqueName="[Sale_item].[Desired Delivery Date]" caption="Desired Delivery Date" attribute="1" defaultMemberUniqueName="[Sale_item].[Desired Delivery Date].[All]" allUniqueName="[Sale_item].[Desired Delivery Date].[All]" dimensionUniqueName="[Sale_item]" displayFolder="" count="0" memberValueDatatype="130" unbalanced="0"/>
    <cacheHierarchy uniqueName="[Sale_item].[ManufNo]" caption="ManufNo" attribute="1" defaultMemberUniqueName="[Sale_item].[ManufNo].[All]" allUniqueName="[Sale_item].[ManufNo].[All]" dimensionUniqueName="[Sale_item]" displayFolder="" count="0" memberValueDatatype="130" unbalanced="0"/>
    <cacheHierarchy uniqueName="[Sale_item].[ProductNm]" caption="ProductNm" attribute="1" defaultMemberUniqueName="[Sale_item].[ProductNm].[All]" allUniqueName="[Sale_item].[ProductNm].[All]" dimensionUniqueName="[Sale_item]" displayFolder="" count="0" memberValueDatatype="130" unbalanced="0"/>
    <cacheHierarchy uniqueName="[Sale_item].[Registered Date]" caption="Registered Date" attribute="1" defaultMemberUniqueName="[Sale_item].[Registered Date].[All]" allUniqueName="[Sale_item].[Registered Date].[All]" dimensionUniqueName="[Sale_item]" displayFolder="" count="0" memberValueDatatype="130" unbalanced="0"/>
    <cacheHierarchy uniqueName="[Sale_item].[Manuf No Prefix]" caption="Manuf No Prefix" attribute="1" defaultMemberUniqueName="[Sale_item].[Manuf No Prefix].[All]" allUniqueName="[Sale_item].[Manuf No Prefix].[All]" dimensionUniqueName="[Sale_item]" displayFolder="" count="0" memberValueDatatype="130" unbalanced="0"/>
    <cacheHierarchy uniqueName="[Sale_item].[Sales Job Number]" caption="Sales Job Number" attribute="1" defaultMemberUniqueName="[Sale_item].[Sales Job Number].[All]" allUniqueName="[Sale_item].[Sales Job Number].[All]" dimensionUniqueName="[Sale_item]" displayFolder="" count="0" memberValueDatatype="130" unbalanced="0"/>
    <cacheHierarchy uniqueName="[Sale_item].[Customer]" caption="Customer" attribute="1" defaultMemberUniqueName="[Sale_item].[Customer].[All]" allUniqueName="[Sale_item].[Customer].[All]" dimensionUniqueName="[Sale_item]" displayFolder="" count="0" memberValueDatatype="130" unbalanced="0"/>
    <cacheHierarchy uniqueName="[Sale_item].[Project Name]" caption="Project Name" attribute="1" defaultMemberUniqueName="[Sale_item].[Project Name].[All]" allUniqueName="[Sale_item].[Project Name].[All]" dimensionUniqueName="[Sale_item]" displayFolder="" count="0" memberValueDatatype="130" unbalanced="0"/>
    <cacheHierarchy uniqueName="[Sale_item].[P.O Status]" caption="P.O Status" attribute="1" defaultMemberUniqueName="[Sale_item].[P.O Status].[All]" allUniqueName="[Sale_item].[P.O Status].[All]" dimensionUniqueName="[Sale_item]" displayFolder="" count="0" memberValueDatatype="130" unbalanced="0"/>
    <cacheHierarchy uniqueName="[Sale_item].[Prod'n Plan Month]" caption="Prod'n Plan Month" attribute="1" defaultMemberUniqueName="[Sale_item].[Prod'n Plan Month].[All]" allUniqueName="[Sale_item].[Prod'n Plan Month].[All]" dimensionUniqueName="[Sale_item]" displayFolder="" count="0" memberValueDatatype="130" unbalanced="0"/>
    <cacheHierarchy uniqueName="[Sale_item].[Sales Delivery Target]" caption="Sales Delivery Target" attribute="1" defaultMemberUniqueName="[Sale_item].[Sales Delivery Target].[All]" allUniqueName="[Sale_item].[Sales Delivery Target].[All]" dimensionUniqueName="[Sale_item]" displayFolder="" count="0" memberValueDatatype="130" unbalanced="0"/>
    <cacheHierarchy uniqueName="[Sale_item].[Actual Delivery]" caption="Actual Delivery" attribute="1" defaultMemberUniqueName="[Sale_item].[Actual Delivery].[All]" allUniqueName="[Sale_item].[Actual Delivery].[All]" dimensionUniqueName="[Sale_item]" displayFolder="" count="0" memberValueDatatype="130" unbalanced="0"/>
    <cacheHierarchy uniqueName="[Sale_item].[Sales amount ($)]" caption="Sales amount ($)" attribute="1" defaultMemberUniqueName="[Sale_item].[Sales amount ($)].[All]" allUniqueName="[Sale_item].[Sales amount ($)].[All]" dimensionUniqueName="[Sale_item]" displayFolder="" count="0" memberValueDatatype="5" unbalanced="0"/>
    <cacheHierarchy uniqueName="[Sale_item].[Sales Amount (K$)]" caption="Sales Amount (K$)" attribute="1" defaultMemberUniqueName="[Sale_item].[Sales Amount (K$)].[All]" allUniqueName="[Sale_item].[Sales Amount (K$)].[All]" dimensionUniqueName="[Sale_item]" displayFolder="" count="0" memberValueDatatype="5" unbalanced="0"/>
    <cacheHierarchy uniqueName="[Sale_item].[Sales Month]" caption="Sales Month" attribute="1" time="1" defaultMemberUniqueName="[Sale_item].[Sales Month].[All]" allUniqueName="[Sale_item].[Sales Month].[All]" dimensionUniqueName="[Sale_item]" displayFolder="" count="0" memberValueDatatype="7" unbalanced="0"/>
    <cacheHierarchy uniqueName="[Sale_item].[Tempo Job No (Reference)]" caption="Tempo Job No (Reference)" attribute="1" defaultMemberUniqueName="[Sale_item].[Tempo Job No (Reference)].[All]" allUniqueName="[Sale_item].[Tempo Job No (Reference)].[All]" dimensionUniqueName="[Sale_item]" displayFolder="" count="0" memberValueDatatype="130" unbalanced="0"/>
    <cacheHierarchy uniqueName="[Sale_item].[Prod Status]" caption="Prod Status" attribute="1" defaultMemberUniqueName="[Sale_item].[Prod Status].[All]" allUniqueName="[Sale_item].[Prod Status].[All]" dimensionUniqueName="[Sale_item]" displayFolder="" count="0" memberValueDatatype="130" unbalanced="0"/>
    <cacheHierarchy uniqueName="[Sale_item].[Status code]" caption="Status code" attribute="1" defaultMemberUniqueName="[Sale_item].[Status code].[All]" allUniqueName="[Sale_item].[Status code].[All]" dimensionUniqueName="[Sale_item]" displayFolder="" count="0" memberValueDatatype="20" unbalanced="0"/>
    <cacheHierarchy uniqueName="[Sale_item].[Job Categoty]" caption="Job Categoty" attribute="1" defaultMemberUniqueName="[Sale_item].[Job Categoty].[All]" allUniqueName="[Sale_item].[Job Categoty].[All]" dimensionUniqueName="[Sale_item]" displayFolder="" count="0" memberValueDatatype="130" unbalanced="0"/>
    <cacheHierarchy uniqueName="[Sale_item].[ID213]" caption="ID213" attribute="1" defaultMemberUniqueName="[Sale_item].[ID213].[All]" allUniqueName="[Sale_item].[ID213].[All]" dimensionUniqueName="[Sale_item]" displayFolder="" count="0" memberValueDatatype="130" unbalanced="0"/>
    <cacheHierarchy uniqueName="[Sale_item].[HQ]" caption="HQ" attribute="1" defaultMemberUniqueName="[Sale_item].[HQ].[All]" allUniqueName="[Sale_item].[HQ].[All]" dimensionUniqueName="[Sale_item]" displayFolder="" count="0" memberValueDatatype="130" unbalanced="0"/>
    <cacheHierarchy uniqueName="[Sale_item].[OUT_]" caption="OUT_" attribute="1" defaultMemberUniqueName="[Sale_item].[OUT_].[All]" allUniqueName="[Sale_item].[OUT_].[All]" dimensionUniqueName="[Sale_item]" displayFolder="" count="0" memberValueDatatype="130" unbalanced="0"/>
    <cacheHierarchy uniqueName="[Sale_item].[Production Status as of 10/04]" caption="Production Status as of 10/04" attribute="1" defaultMemberUniqueName="[Sale_item].[Production Status as of 10/04].[All]" allUniqueName="[Sale_item].[Production Status as of 10/04].[All]" dimensionUniqueName="[Sale_item]" displayFolder="" count="0" memberValueDatatype="130" unbalanced="0"/>
    <cacheHierarchy uniqueName="[Sale_item].[Sales Status]" caption="Sales Status" attribute="1" defaultMemberUniqueName="[Sale_item].[Sales Status].[All]" allUniqueName="[Sale_item].[Sales Status].[All]" dimensionUniqueName="[Sale_item]" displayFolder="" count="0" memberValueDatatype="130" unbalanced="0"/>
    <cacheHierarchy uniqueName="[Sale_item].[Budget]" caption="Budget" attribute="1" defaultMemberUniqueName="[Sale_item].[Budget].[All]" allUniqueName="[Sale_item].[Budget].[All]" dimensionUniqueName="[Sale_item]" displayFolder="" count="0" memberValueDatatype="130" unbalanced="0"/>
    <cacheHierarchy uniqueName="[Sale_item].[Actual Cost]" caption="Actual Cost" attribute="1" defaultMemberUniqueName="[Sale_item].[Actual Cost].[All]" allUniqueName="[Sale_item].[Actual Cost].[All]" dimensionUniqueName="[Sale_item]" displayFolder="" count="0" memberValueDatatype="5" unbalanced="0"/>
    <cacheHierarchy uniqueName="[Sale_item].[Process Variance]" caption="Process Variance" attribute="1" defaultMemberUniqueName="[Sale_item].[Process Variance].[All]" allUniqueName="[Sale_item].[Process Variance].[All]" dimensionUniqueName="[Sale_item]" displayFolder="" count="0" memberValueDatatype="130" unbalanced="0"/>
    <cacheHierarchy uniqueName="[Sale_item].[***]" caption="***" attribute="1" defaultMemberUniqueName="[Sale_item].[***].[All]" allUniqueName="[Sale_item].[***].[All]" dimensionUniqueName="[Sale_item]" displayFolder="" count="0" memberValueDatatype="130" unbalanced="0"/>
    <cacheHierarchy uniqueName="[Sale_item].[Risk]" caption="Risk" attribute="1" defaultMemberUniqueName="[Sale_item].[Risk].[All]" allUniqueName="[Sale_item].[Risk].[All]" dimensionUniqueName="[Sale_item]" displayFolder="" count="0" memberValueDatatype="130" unbalanced="0"/>
    <cacheHierarchy uniqueName="[Sale_item].[Un Fin Cost]" caption="Un Fin Cost" attribute="1" defaultMemberUniqueName="[Sale_item].[Un Fin Cost].[All]" allUniqueName="[Sale_item].[Un Fin Cost].[All]" dimensionUniqueName="[Sale_item]" displayFolder="" count="0" memberValueDatatype="20" unbalanced="0"/>
    <cacheHierarchy uniqueName="[Sale_item].[WIP (Sub ticket)]" caption="WIP (Sub ticket)" attribute="1" defaultMemberUniqueName="[Sale_item].[WIP (Sub ticket)].[All]" allUniqueName="[Sale_item].[WIP (Sub ticket)].[All]" dimensionUniqueName="[Sale_item]" displayFolder="" count="0" memberValueDatatype="20" unbalanced="0"/>
    <cacheHierarchy uniqueName="[Sale_item].[TOTAL]" caption="TOTAL" attribute="1" defaultMemberUniqueName="[Sale_item].[TOTAL].[All]" allUniqueName="[Sale_item].[TOTAL].[All]" dimensionUniqueName="[Sale_item]" displayFolder="" count="0" memberValueDatatype="20" unbalanced="0"/>
    <cacheHierarchy uniqueName="[Sale_item].[DES]" caption="DES" attribute="1" defaultMemberUniqueName="[Sale_item].[DES].[All]" allUniqueName="[Sale_item].[DES].[All]" dimensionUniqueName="[Sale_item]" displayFolder="" count="0" memberValueDatatype="20" unbalanced="0"/>
    <cacheHierarchy uniqueName="[Sale_item].[CAM]" caption="CAM" attribute="1" defaultMemberUniqueName="[Sale_item].[CAM].[All]" allUniqueName="[Sale_item].[CAM].[All]" dimensionUniqueName="[Sale_item]" displayFolder="" count="0" memberValueDatatype="20" unbalanced="0"/>
    <cacheHierarchy uniqueName="[Sale_item].[MAN]" caption="MAN" attribute="1" defaultMemberUniqueName="[Sale_item].[MAN].[All]" allUniqueName="[Sale_item].[MAN].[All]" dimensionUniqueName="[Sale_item]" displayFolder="" count="0" memberValueDatatype="20" unbalanced="0"/>
    <cacheHierarchy uniqueName="[Sale_item].[MC]" caption="MC" attribute="1" defaultMemberUniqueName="[Sale_item].[MC].[All]" allUniqueName="[Sale_item].[MC].[All]" dimensionUniqueName="[Sale_item]" displayFolder="" count="0" memberValueDatatype="20" unbalanced="0"/>
    <cacheHierarchy uniqueName="[Sale_item].[MC1]" caption="MC1" attribute="1" defaultMemberUniqueName="[Sale_item].[MC1].[All]" allUniqueName="[Sale_item].[MC1].[All]" dimensionUniqueName="[Sale_item]" displayFolder="" count="0" memberValueDatatype="20" unbalanced="0"/>
    <cacheHierarchy uniqueName="[Sale_item].[MC2]" caption="MC2" attribute="1" defaultMemberUniqueName="[Sale_item].[MC2].[All]" allUniqueName="[Sale_item].[MC2].[All]" dimensionUniqueName="[Sale_item]" displayFolder="" count="0" memberValueDatatype="20" unbalanced="0"/>
    <cacheHierarchy uniqueName="[Sale_item].[OUT]" caption="OUT" attribute="1" defaultMemberUniqueName="[Sale_item].[OUT].[All]" allUniqueName="[Sale_item].[OUT].[All]" dimensionUniqueName="[Sale_item]" displayFolder="" count="0" memberValueDatatype="20" unbalanced="0"/>
    <cacheHierarchy uniqueName="[Sale_item].[GR]" caption="GR" attribute="1" defaultMemberUniqueName="[Sale_item].[GR].[All]" allUniqueName="[Sale_item].[GR].[All]" dimensionUniqueName="[Sale_item]" displayFolder="" count="0" memberValueDatatype="20" unbalanced="0"/>
    <cacheHierarchy uniqueName="[Sale_item].[MC3]" caption="MC3" attribute="1" defaultMemberUniqueName="[Sale_item].[MC3].[All]" allUniqueName="[Sale_item].[MC3].[All]" dimensionUniqueName="[Sale_item]" displayFolder="" count="0" memberValueDatatype="20" unbalanced="0"/>
    <cacheHierarchy uniqueName="[Sale_item].[EW]" caption="EW" attribute="1" defaultMemberUniqueName="[Sale_item].[EW].[All]" allUniqueName="[Sale_item].[EW].[All]" dimensionUniqueName="[Sale_item]" displayFolder="" count="0" memberValueDatatype="20" unbalanced="0"/>
    <cacheHierarchy uniqueName="[Sale_item].[ASS]" caption="ASS" attribute="1" defaultMemberUniqueName="[Sale_item].[ASS].[All]" allUniqueName="[Sale_item].[ASS].[All]" dimensionUniqueName="[Sale_item]" displayFolder="" count="0" memberValueDatatype="20" unbalanced="0"/>
    <cacheHierarchy uniqueName="[Sale_item].[TRY]" caption="TRY" attribute="1" defaultMemberUniqueName="[Sale_item].[TRY].[All]" allUniqueName="[Sale_item].[TRY].[All]" dimensionUniqueName="[Sale_item]" displayFolder="" count="0" memberValueDatatype="20" unbalanced="0"/>
    <cacheHierarchy uniqueName="[Sale_item].[TAD]" caption="TAD" attribute="1" defaultMemberUniqueName="[Sale_item].[TAD].[All]" allUniqueName="[Sale_item].[TAD].[All]" dimensionUniqueName="[Sale_item]" displayFolder="" count="0" memberValueDatatype="20" unbalanced="0"/>
    <cacheHierarchy uniqueName="[Sale_item].[TIN]" caption="TIN" attribute="1" defaultMemberUniqueName="[Sale_item].[TIN].[All]" allUniqueName="[Sale_item].[TIN].[All]" dimensionUniqueName="[Sale_item]" displayFolder="" count="0" memberValueDatatype="20" unbalanced="0"/>
    <cacheHierarchy uniqueName="[Sale_item].[TDM]" caption="TDM" attribute="1" defaultMemberUniqueName="[Sale_item].[TDM].[All]" allUniqueName="[Sale_item].[TDM].[All]" dimensionUniqueName="[Sale_item]" displayFolder="" count="0" memberValueDatatype="20" unbalanced="0"/>
    <cacheHierarchy uniqueName="[Sale_item].[TDS]" caption="TDS" attribute="1" defaultMemberUniqueName="[Sale_item].[TDS].[All]" allUniqueName="[Sale_item].[TDS].[All]" dimensionUniqueName="[Sale_item]" displayFolder="" count="0" memberValueDatatype="20" unbalanced="0"/>
    <cacheHierarchy uniqueName="[Sale_item].[Job Category]" caption="Job Category" attribute="1" defaultMemberUniqueName="[Sale_item].[Job Category].[All]" allUniqueName="[Sale_item].[Job Category].[All]" dimensionUniqueName="[Sale_item]" displayFolder="" count="0" memberValueDatatype="130" unbalanced="0"/>
    <cacheHierarchy uniqueName="[Sale_item].[Job Crown/Job Type]" caption="Job Crown/Job Type" attribute="1" defaultMemberUniqueName="[Sale_item].[Job Crown/Job Type].[All]" allUniqueName="[Sale_item].[Job Crown/Job Type].[All]" dimensionUniqueName="[Sale_item]" displayFolder="" count="0" memberValueDatatype="130" unbalanced="0"/>
    <cacheHierarchy uniqueName="[Sale_item].[Job Type]" caption="Job Type" attribute="1" defaultMemberUniqueName="[Sale_item].[Job Type].[All]" allUniqueName="[Sale_item].[Job Type].[All]" dimensionUniqueName="[Sale_item]" displayFolder="" count="0" memberValueDatatype="130" unbalanced="0"/>
    <cacheHierarchy uniqueName="[Sale_item].[DFM]" caption="DFM" attribute="1" defaultMemberUniqueName="[Sale_item].[DFM].[All]" allUniqueName="[Sale_item].[DFM].[All]" dimensionUniqueName="[Sale_item]" displayFolder="" count="0" memberValueDatatype="130" unbalanced="0"/>
    <cacheHierarchy uniqueName="[Sale_item].[DFM APPROVAL]" caption="DFM APPROVAL" attribute="1" defaultMemberUniqueName="[Sale_item].[DFM APPROVAL].[All]" allUniqueName="[Sale_item].[DFM APPROVAL].[All]" dimensionUniqueName="[Sale_item]" displayFolder="" count="0" memberValueDatatype="130" unbalanced="0"/>
    <cacheHierarchy uniqueName="[Sale_item].[ASSEMBLY DRAWING]" caption="ASSEMBLY DRAWING" attribute="1" defaultMemberUniqueName="[Sale_item].[ASSEMBLY DRAWING].[All]" allUniqueName="[Sale_item].[ASSEMBLY DRAWING].[All]" dimensionUniqueName="[Sale_item]" displayFolder="" count="0" memberValueDatatype="130" unbalanced="0"/>
    <cacheHierarchy uniqueName="[Sale_item].[PARTS LIST]" caption="PARTS LIST" attribute="1" time="1" defaultMemberUniqueName="[Sale_item].[PARTS LIST].[All]" allUniqueName="[Sale_item].[PARTS LIST].[All]" dimensionUniqueName="[Sale_item]" displayFolder="" count="0" memberValueDatatype="7" unbalanced="0"/>
    <cacheHierarchy uniqueName="[Sale_item].[PARTS DRAWING]" caption="PARTS DRAWING" attribute="1" defaultMemberUniqueName="[Sale_item].[PARTS DRAWING].[All]" allUniqueName="[Sale_item].[PARTS DRAWING].[All]" dimensionUniqueName="[Sale_item]" displayFolder="" count="0" memberValueDatatype="130" unbalanced="0"/>
    <cacheHierarchy uniqueName="[Sale_item].[RAW MATERIAL]" caption="RAW MATERIAL" attribute="1" defaultMemberUniqueName="[Sale_item].[RAW MATERIAL].[All]" allUniqueName="[Sale_item].[RAW MATERIAL].[All]" dimensionUniqueName="[Sale_item]" displayFolder="" count="0" memberValueDatatype="130" unbalanced="0"/>
    <cacheHierarchy uniqueName="[Sale_item].[DC2]" caption="DC2" attribute="1" defaultMemberUniqueName="[Sale_item].[DC2].[All]" allUniqueName="[Sale_item].[DC2].[All]" dimensionUniqueName="[Sale_item]" displayFolder="" count="0" memberValueDatatype="130" unbalanced="0"/>
    <cacheHierarchy uniqueName="[Sale_item].[HQ / OUT]" caption="HQ / OUT" attribute="1" defaultMemberUniqueName="[Sale_item].[HQ / OUT].[All]" allUniqueName="[Sale_item].[HQ / OUT].[All]" dimensionUniqueName="[Sale_item]" displayFolder="" count="0" memberValueDatatype="130" unbalanced="0"/>
    <cacheHierarchy uniqueName="[Sale_item].[MACHINE SHOP]" caption="MACHINE SHOP" attribute="1" defaultMemberUniqueName="[Sale_item].[MACHINE SHOP].[All]" allUniqueName="[Sale_item].[MACHINE SHOP].[All]" dimensionUniqueName="[Sale_item]" displayFolder="" count="0" memberValueDatatype="130" unbalanced="0"/>
    <cacheHierarchy uniqueName="[Sale_item].[ASSEMBLY/ POLISHING]" caption="ASSEMBLY/ POLISHING" attribute="1" defaultMemberUniqueName="[Sale_item].[ASSEMBLY/ POLISHING].[All]" allUniqueName="[Sale_item].[ASSEMBLY/ POLISHING].[All]" dimensionUniqueName="[Sale_item]" displayFolder="" count="0" memberValueDatatype="130" unbalanced="0"/>
    <cacheHierarchy uniqueName="[Sale_item].[TRY1]" caption="TRY1" attribute="1" defaultMemberUniqueName="[Sale_item].[TRY1].[All]" allUniqueName="[Sale_item].[TRY1].[All]" dimensionUniqueName="[Sale_item]" displayFolder="" count="0" memberValueDatatype="130" unbalanced="0"/>
    <cacheHierarchy uniqueName="[Sale_item].[OGI/ INSPECTION]" caption="OGI/ INSPECTION" attribute="1" defaultMemberUniqueName="[Sale_item].[OGI/ INSPECTION].[All]" allUniqueName="[Sale_item].[OGI/ INSPECTION].[All]" dimensionUniqueName="[Sale_item]" displayFolder="" count="0" memberValueDatatype="130" unbalanced="0"/>
    <cacheHierarchy uniqueName="[Sale_item].[ADJ]" caption="ADJ" attribute="1" defaultMemberUniqueName="[Sale_item].[ADJ].[All]" allUniqueName="[Sale_item].[ADJ].[All]" dimensionUniqueName="[Sale_item]" displayFolder="" count="0" memberValueDatatype="130" unbalanced="0"/>
    <cacheHierarchy uniqueName="[Sale_item].[PASS/ DEL]" caption="PASS/ DEL" attribute="1" defaultMemberUniqueName="[Sale_item].[PASS/ DEL].[All]" allUniqueName="[Sale_item].[PASS/ DEL].[All]" dimensionUniqueName="[Sale_item]" displayFolder="" count="0" memberValueDatatype="130" unbalanced="0"/>
    <cacheHierarchy uniqueName="[Sale_item].[**]" caption="**" attribute="1" defaultMemberUniqueName="[Sale_item].[**].[All]" allUniqueName="[Sale_item].[**].[All]" dimensionUniqueName="[Sale_item]" displayFolder="" count="0" memberValueDatatype="130" unbalanced="0"/>
    <cacheHierarchy uniqueName="[Sale_item].[DFM.]" caption="DFM." attribute="1" defaultMemberUniqueName="[Sale_item].[DFM.].[All]" allUniqueName="[Sale_item].[DFM.].[All]" dimensionUniqueName="[Sale_item]" displayFolder="" count="0" memberValueDatatype="20" unbalanced="0"/>
    <cacheHierarchy uniqueName="[Sale_item].[DFM APPROVAL.]" caption="DFM APPROVAL." attribute="1" defaultMemberUniqueName="[Sale_item].[DFM APPROVAL.].[All]" allUniqueName="[Sale_item].[DFM APPROVAL.].[All]" dimensionUniqueName="[Sale_item]" displayFolder="" count="0" memberValueDatatype="20" unbalanced="0"/>
    <cacheHierarchy uniqueName="[Sale_item].[ASSEMBLY DRAWING.]" caption="ASSEMBLY DRAWING." attribute="1" defaultMemberUniqueName="[Sale_item].[ASSEMBLY DRAWING.].[All]" allUniqueName="[Sale_item].[ASSEMBLY DRAWING.].[All]" dimensionUniqueName="[Sale_item]" displayFolder="" count="0" memberValueDatatype="20" unbalanced="0"/>
    <cacheHierarchy uniqueName="[Sale_item].[PARTS LIST.]" caption="PARTS LIST." attribute="1" defaultMemberUniqueName="[Sale_item].[PARTS LIST.].[All]" allUniqueName="[Sale_item].[PARTS LIST.].[All]" dimensionUniqueName="[Sale_item]" displayFolder="" count="0" memberValueDatatype="20" unbalanced="0"/>
    <cacheHierarchy uniqueName="[Sale_item].[PARTS DRAWING.]" caption="PARTS DRAWING." attribute="1" defaultMemberUniqueName="[Sale_item].[PARTS DRAWING.].[All]" allUniqueName="[Sale_item].[PARTS DRAWING.].[All]" dimensionUniqueName="[Sale_item]" displayFolder="" count="0" memberValueDatatype="20" unbalanced="0"/>
    <cacheHierarchy uniqueName="[Sale_item].[RAW MATERIAL.]" caption="RAW MATERIAL." attribute="1" defaultMemberUniqueName="[Sale_item].[RAW MATERIAL.].[All]" allUniqueName="[Sale_item].[RAW MATERIAL.].[All]" dimensionUniqueName="[Sale_item]" displayFolder="" count="0" memberValueDatatype="20" unbalanced="0"/>
    <cacheHierarchy uniqueName="[Sale_item].[DC.]" caption="DC." attribute="1" defaultMemberUniqueName="[Sale_item].[DC.].[All]" allUniqueName="[Sale_item].[DC.].[All]" dimensionUniqueName="[Sale_item]" displayFolder="" count="0" memberValueDatatype="20" unbalanced="0"/>
    <cacheHierarchy uniqueName="[Sale_item].[HQ / OUT.]" caption="HQ / OUT." attribute="1" defaultMemberUniqueName="[Sale_item].[HQ / OUT.].[All]" allUniqueName="[Sale_item].[HQ / OUT.].[All]" dimensionUniqueName="[Sale_item]" displayFolder="" count="0" memberValueDatatype="20" unbalanced="0"/>
    <cacheHierarchy uniqueName="[Sale_item].[MACHINE SHOP.]" caption="MACHINE SHOP." attribute="1" defaultMemberUniqueName="[Sale_item].[MACHINE SHOP.].[All]" allUniqueName="[Sale_item].[MACHINE SHOP.].[All]" dimensionUniqueName="[Sale_item]" displayFolder="" count="0" memberValueDatatype="20" unbalanced="0"/>
    <cacheHierarchy uniqueName="[Sale_item].[ASSEMBLY/ POLISHING.]" caption="ASSEMBLY/ POLISHING." attribute="1" defaultMemberUniqueName="[Sale_item].[ASSEMBLY/ POLISHING.].[All]" allUniqueName="[Sale_item].[ASSEMBLY/ POLISHING.].[All]" dimensionUniqueName="[Sale_item]" displayFolder="" count="0" memberValueDatatype="20" unbalanced="0"/>
    <cacheHierarchy uniqueName="[Sale_item].[TRY1.]" caption="TRY1." attribute="1" defaultMemberUniqueName="[Sale_item].[TRY1.].[All]" allUniqueName="[Sale_item].[TRY1.].[All]" dimensionUniqueName="[Sale_item]" displayFolder="" count="0" memberValueDatatype="20" unbalanced="0"/>
    <cacheHierarchy uniqueName="[Sale_item].[OGI/ INSPECTION.]" caption="OGI/ INSPECTION." attribute="1" defaultMemberUniqueName="[Sale_item].[OGI/ INSPECTION.].[All]" allUniqueName="[Sale_item].[OGI/ INSPECTION.].[All]" dimensionUniqueName="[Sale_item]" displayFolder="" count="0" memberValueDatatype="20" unbalanced="0"/>
    <cacheHierarchy uniqueName="[Sale_item].[ADJ.]" caption="ADJ." attribute="1" defaultMemberUniqueName="[Sale_item].[ADJ.].[All]" allUniqueName="[Sale_item].[ADJ.].[All]" dimensionUniqueName="[Sale_item]" displayFolder="" count="0" memberValueDatatype="20" unbalanced="0"/>
    <cacheHierarchy uniqueName="[Sale_item].[PASS/ DEL.]" caption="PASS/ DEL." attribute="1" defaultMemberUniqueName="[Sale_item].[PASS/ DEL.].[All]" allUniqueName="[Sale_item].[PASS/ DEL.].[All]" dimensionUniqueName="[Sale_item]" displayFolder="" count="0" memberValueDatatype="20" unbalanced="0"/>
    <cacheHierarchy uniqueName="[Sale_item].[***2]" caption="***2" attribute="1" defaultMemberUniqueName="[Sale_item].[***2].[All]" allUniqueName="[Sale_item].[***2].[All]" dimensionUniqueName="[Sale_item]" displayFolder="" count="0" memberValueDatatype="130" unbalanced="0"/>
    <cacheHierarchy uniqueName="[Sale_item].[OPEN Process]" caption="OPEN Process" attribute="1" defaultMemberUniqueName="[Sale_item].[OPEN Process].[All]" allUniqueName="[Sale_item].[OPEN Process].[All]" dimensionUniqueName="[Sale_item]" displayFolder="" count="0" memberValueDatatype="20" unbalanced="0"/>
    <cacheHierarchy uniqueName="[Sale_item].[FIN Process]" caption="FIN Process" attribute="1" defaultMemberUniqueName="[Sale_item].[FIN Process].[All]" allUniqueName="[Sale_item].[FIN Process].[All]" dimensionUniqueName="[Sale_item]" displayFolder="" count="0" memberValueDatatype="20" unbalanced="0"/>
    <cacheHierarchy uniqueName="[Sale_item].[TOTAL2]" caption="TOTAL2" attribute="1" defaultMemberUniqueName="[Sale_item].[TOTAL2].[All]" allUniqueName="[Sale_item].[TOTAL2].[All]" dimensionUniqueName="[Sale_item]" displayFolder="" count="0" memberValueDatatype="20" unbalanced="0"/>
    <cacheHierarchy uniqueName="[Sale_item].[Completion %]" caption="Completion %" attribute="1" defaultMemberUniqueName="[Sale_item].[Completion %].[All]" allUniqueName="[Sale_item].[Completion %].[All]" dimensionUniqueName="[Sale_item]" displayFolder="" count="0" memberValueDatatype="130" unbalanced="0"/>
    <cacheHierarchy uniqueName="[Sale_item].[DES.]" caption="DES." attribute="1" defaultMemberUniqueName="[Sale_item].[DES.].[All]" allUniqueName="[Sale_item].[DES.].[All]" dimensionUniqueName="[Sale_item]" displayFolder="" count="0" memberValueDatatype="5" unbalanced="0"/>
    <cacheHierarchy uniqueName="[Sale_item].[CAM.]" caption="CAM." attribute="1" defaultMemberUniqueName="[Sale_item].[CAM.].[All]" allUniqueName="[Sale_item].[CAM.].[All]" dimensionUniqueName="[Sale_item]" displayFolder="" count="0" memberValueDatatype="5" unbalanced="0"/>
    <cacheHierarchy uniqueName="[Sale_item].[MAN.]" caption="MAN." attribute="1" defaultMemberUniqueName="[Sale_item].[MAN.].[All]" allUniqueName="[Sale_item].[MAN.].[All]" dimensionUniqueName="[Sale_item]" displayFolder="" count="0" memberValueDatatype="5" unbalanced="0"/>
    <cacheHierarchy uniqueName="[Sale_item].[MC1.]" caption="MC1." attribute="1" defaultMemberUniqueName="[Sale_item].[MC1.].[All]" allUniqueName="[Sale_item].[MC1.].[All]" dimensionUniqueName="[Sale_item]" displayFolder="" count="0" memberValueDatatype="5" unbalanced="0"/>
    <cacheHierarchy uniqueName="[Sale_item].[MC2.]" caption="MC2." attribute="1" defaultMemberUniqueName="[Sale_item].[MC2.].[All]" allUniqueName="[Sale_item].[MC2.].[All]" dimensionUniqueName="[Sale_item]" displayFolder="" count="0" memberValueDatatype="5" unbalanced="0"/>
    <cacheHierarchy uniqueName="[Sale_item].[GR.]" caption="GR." attribute="1" defaultMemberUniqueName="[Sale_item].[GR.].[All]" allUniqueName="[Sale_item].[GR.].[All]" dimensionUniqueName="[Sale_item]" displayFolder="" count="0" memberValueDatatype="5" unbalanced="0"/>
    <cacheHierarchy uniqueName="[Sale_item].[MC3.]" caption="MC3." attribute="1" defaultMemberUniqueName="[Sale_item].[MC3.].[All]" allUniqueName="[Sale_item].[MC3.].[All]" dimensionUniqueName="[Sale_item]" displayFolder="" count="0" memberValueDatatype="5" unbalanced="0"/>
    <cacheHierarchy uniqueName="[Sale_item].[EW.]" caption="EW." attribute="1" defaultMemberUniqueName="[Sale_item].[EW.].[All]" allUniqueName="[Sale_item].[EW.].[All]" dimensionUniqueName="[Sale_item]" displayFolder="" count="0" memberValueDatatype="5" unbalanced="0"/>
    <cacheHierarchy uniqueName="[Sale_item].[ASS.]" caption="ASS." attribute="1" defaultMemberUniqueName="[Sale_item].[ASS.].[All]" allUniqueName="[Sale_item].[ASS.].[All]" dimensionUniqueName="[Sale_item]" displayFolder="" count="0" memberValueDatatype="5" unbalanced="0"/>
    <cacheHierarchy uniqueName="[Sale_item].[TRY.]" caption="TRY." attribute="1" defaultMemberUniqueName="[Sale_item].[TRY.].[All]" allUniqueName="[Sale_item].[TRY.].[All]" dimensionUniqueName="[Sale_item]" displayFolder="" count="0" memberValueDatatype="5" unbalanced="0"/>
    <cacheHierarchy uniqueName="[Sale_item].[TAD.]" caption="TAD." attribute="1" defaultMemberUniqueName="[Sale_item].[TAD.].[All]" allUniqueName="[Sale_item].[TAD.].[All]" dimensionUniqueName="[Sale_item]" displayFolder="" count="0" memberValueDatatype="5" unbalanced="0"/>
    <cacheHierarchy uniqueName="[Sale_item].[TIN.]" caption="TIN." attribute="1" defaultMemberUniqueName="[Sale_item].[TIN.].[All]" allUniqueName="[Sale_item].[TIN.].[All]" dimensionUniqueName="[Sale_item]" displayFolder="" count="0" memberValueDatatype="5" unbalanced="0"/>
    <cacheHierarchy uniqueName="[Sale_item].[Sales Month (Month)]" caption="Sales Month (Month)" attribute="1" defaultMemberUniqueName="[Sale_item].[Sales Month (Month)].[All]" allUniqueName="[Sale_item].[Sales Month (Month)].[All]" dimensionUniqueName="[Sale_item]" displayFolder="" count="0" memberValueDatatype="130" unbalanced="0"/>
    <cacheHierarchy uniqueName="[Table12].[NO]" caption="NO" attribute="1" defaultMemberUniqueName="[Table12].[NO].[All]" allUniqueName="[Table12].[NO].[All]" dimensionUniqueName="[Table12]" displayFolder="" count="0" memberValueDatatype="20" unbalanced="0"/>
    <cacheHierarchy uniqueName="[Table12].[Customer Name]" caption="Customer Name" attribute="1" defaultMemberUniqueName="[Table12].[Customer Name].[All]" allUniqueName="[Table12].[Customer Name].[All]" dimensionUniqueName="[Table12]" displayFolder="" count="2" memberValueDatatype="130" unbalanced="0">
      <fieldsUsage count="2">
        <fieldUsage x="-1"/>
        <fieldUsage x="0"/>
      </fieldsUsage>
    </cacheHierarchy>
    <cacheHierarchy uniqueName="[Table12].[Customer Type]" caption="Customer Type" attribute="1" defaultMemberUniqueName="[Table12].[Customer Type].[All]" allUniqueName="[Table12].[Customer Type].[All]" dimensionUniqueName="[Table12]" displayFolder="" count="0" memberValueDatatype="130" unbalanced="0"/>
    <cacheHierarchy uniqueName="[Table12].[Job Type]" caption="Job Type" attribute="1" defaultMemberUniqueName="[Table12].[Job Type].[All]" allUniqueName="[Table12].[Job Type].[All]" dimensionUniqueName="[Table12]" displayFolder="" count="0" memberValueDatatype="130" unbalanced="0"/>
    <cacheHierarchy uniqueName="[Table12].[Quotation No.]" caption="Quotation No." attribute="1" defaultMemberUniqueName="[Table12].[Quotation No.].[All]" allUniqueName="[Table12].[Quotation No.].[All]" dimensionUniqueName="[Table12]" displayFolder="" count="0" memberValueDatatype="130" unbalanced="0"/>
    <cacheHierarchy uniqueName="[Table12].[Model Name]" caption="Model Name" attribute="1" defaultMemberUniqueName="[Table12].[Model Name].[All]" allUniqueName="[Table12].[Model Name].[All]" dimensionUniqueName="[Table12]" displayFolder="" count="0" memberValueDatatype="130" unbalanced="0"/>
    <cacheHierarchy uniqueName="[Table12].[Product No.]" caption="Product No." attribute="1" defaultMemberUniqueName="[Table12].[Product No.].[All]" allUniqueName="[Table12].[Product No.].[All]" dimensionUniqueName="[Table12]" displayFolder="" count="0" memberValueDatatype="130" unbalanced="0"/>
    <cacheHierarchy uniqueName="[Table12].[Payment Terms]" caption="Payment Terms" attribute="1" defaultMemberUniqueName="[Table12].[Payment Terms].[All]" allUniqueName="[Table12].[Payment Terms].[All]" dimensionUniqueName="[Table12]" displayFolder="" count="0" memberValueDatatype="130" unbalanced="0"/>
    <cacheHierarchy uniqueName="[Table12].[Qty]" caption="Qty" attribute="1" defaultMemberUniqueName="[Table12].[Qty].[All]" allUniqueName="[Table12].[Qty].[All]" dimensionUniqueName="[Table12]" displayFolder="" count="0" memberValueDatatype="20" unbalanced="0"/>
    <cacheHierarchy uniqueName="[Table12].[Quotation Unit Price]" caption="Quotation Unit Price" attribute="1" defaultMemberUniqueName="[Table12].[Quotation Unit Price].[All]" allUniqueName="[Table12].[Quotation Unit Price].[All]" dimensionUniqueName="[Table12]" displayFolder="" count="0" memberValueDatatype="20" unbalanced="0"/>
    <cacheHierarchy uniqueName="[Table12].[Total Quoted Price]" caption="Total Quoted Price" attribute="1" defaultMemberUniqueName="[Table12].[Total Quoted Price].[All]" allUniqueName="[Table12].[Total Quoted Price].[All]" dimensionUniqueName="[Table12]" displayFolder="" count="0" memberValueDatatype="20" unbalanced="0"/>
    <cacheHierarchy uniqueName="[Table12].[Sales Amount]" caption="Sales Amount" attribute="1" defaultMemberUniqueName="[Table12].[Sales Amount].[All]" allUniqueName="[Table12].[Sales Amount].[All]" dimensionUniqueName="[Table12]" displayFolder="" count="0" memberValueDatatype="20" unbalanced="0"/>
    <cacheHierarchy uniqueName="[Table12].[Rank]" caption="Rank" attribute="1" defaultMemberUniqueName="[Table12].[Rank].[All]" allUniqueName="[Table12].[Rank].[All]" dimensionUniqueName="[Table12]" displayFolder="" count="0" memberValueDatatype="130" unbalanced="0"/>
    <cacheHierarchy uniqueName="[Table12].[Quotation Status]" caption="Quotation Status" attribute="1" defaultMemberUniqueName="[Table12].[Quotation Status].[All]" allUniqueName="[Table12].[Quotation Status].[All]" dimensionUniqueName="[Table12]" displayFolder="" count="0" memberValueDatatype="130" unbalanced="0"/>
    <cacheHierarchy uniqueName="[Table12].[Customer Confirmation Date]" caption="Customer Confirmation Date" attribute="1" defaultMemberUniqueName="[Table12].[Customer Confirmation Date].[All]" allUniqueName="[Table12].[Customer Confirmation Date].[All]" dimensionUniqueName="[Table12]" displayFolder="" count="0" memberValueDatatype="130" unbalanced="0"/>
    <cacheHierarchy uniqueName="[Table12].[Customer Feedback]" caption="Customer Feedback" attribute="1" defaultMemberUniqueName="[Table12].[Customer Feedback].[All]" allUniqueName="[Table12].[Customer Feedback].[All]" dimensionUniqueName="[Table12]" displayFolder="" count="0" memberValueDatatype="130" unbalanced="0"/>
    <cacheHierarchy uniqueName="[Table12].[Quotation Submission Actual Date]" caption="Quotation Submission Actual Date" attribute="1" time="1" defaultMemberUniqueName="[Table12].[Quotation Submission Actual Date].[All]" allUniqueName="[Table12].[Quotation Submission Actual Date].[All]" dimensionUniqueName="[Table12]" displayFolder="" count="0" memberValueDatatype="7" unbalanced="0"/>
    <cacheHierarchy uniqueName="[Table12].[P.O Plan Date]" caption="P.O Plan Date" attribute="1" time="1" defaultMemberUniqueName="[Table12].[P.O Plan Date].[All]" allUniqueName="[Table12].[P.O Plan Date].[All]" dimensionUniqueName="[Table12]" displayFolder="" count="0" memberValueDatatype="7" unbalanced="0"/>
    <cacheHierarchy uniqueName="[Table12].[P.O Actual Date]" caption="P.O Actual Date" attribute="1" defaultMemberUniqueName="[Table12].[P.O Actual Date].[All]" allUniqueName="[Table12].[P.O Actual Date].[All]" dimensionUniqueName="[Table12]" displayFolder="" count="0" memberValueDatatype="130" unbalanced="0"/>
    <cacheHierarchy uniqueName="[Table12].[Production Start Date]" caption="Production Start Date" attribute="1" time="1" defaultMemberUniqueName="[Table12].[Production Start Date].[All]" allUniqueName="[Table12].[Production Start Date].[All]" dimensionUniqueName="[Table12]" displayFolder="" count="0" memberValueDatatype="7" unbalanced="0"/>
    <cacheHierarchy uniqueName="[Table12].[Production Complete Date]" caption="Production Complete Date" attribute="1" time="1" defaultMemberUniqueName="[Table12].[Production Complete Date].[All]" allUniqueName="[Table12].[Production Complete Date].[All]" dimensionUniqueName="[Table12]" displayFolder="" count="0" memberValueDatatype="7" unbalanced="0"/>
    <cacheHierarchy uniqueName="[Table12].[Customer Delivery Target Date]" caption="Customer Delivery Target Date" attribute="1" time="1" defaultMemberUniqueName="[Table12].[Customer Delivery Target Date].[All]" allUniqueName="[Table12].[Customer Delivery Target Date].[All]" dimensionUniqueName="[Table12]" displayFolder="" count="0" memberValueDatatype="7" unbalanced="0"/>
    <cacheHierarchy uniqueName="[Table12].[P.O Plan Month]" caption="P.O Plan Month" attribute="1" defaultMemberUniqueName="[Table12].[P.O Plan Month].[All]" allUniqueName="[Table12].[P.O Plan Month].[All]" dimensionUniqueName="[Table12]" displayFolder="" count="0" memberValueDatatype="130" unbalanced="0"/>
    <cacheHierarchy uniqueName="[Table12].[Production Plan Month]" caption="Production Plan Month" attribute="1" time="1" defaultMemberUniqueName="[Table12].[Production Plan Month].[All]" allUniqueName="[Table12].[Production Plan Month].[All]" dimensionUniqueName="[Table12]" displayFolder="" count="0" memberValueDatatype="7" unbalanced="0"/>
    <cacheHierarchy uniqueName="[Table12].[Sales Plan Month]" caption="Sales Plan Month" attribute="1" time="1" defaultMemberUniqueName="[Table12].[Sales Plan Month].[All]" allUniqueName="[Table12].[Sales Plan Month].[All]" dimensionUniqueName="[Table12]" displayFolder="" count="0" memberValueDatatype="7" unbalanced="0"/>
    <cacheHierarchy uniqueName="[Table12].[Sale Amount (K$)]" caption="Sale Amount (K$)" attribute="1" defaultMemberUniqueName="[Table12].[Sale Amount (K$)].[All]" allUniqueName="[Table12].[Sale Amount (K$)].[All]" dimensionUniqueName="[Table12]" displayFolder="" count="0" memberValueDatatype="5" unbalanced="0"/>
    <cacheHierarchy uniqueName="[Table12].[Column1]" caption="Column1" attribute="1" defaultMemberUniqueName="[Table12].[Column1].[All]" allUniqueName="[Table12].[Column1].[All]" dimensionUniqueName="[Table12]" displayFolder="" count="0" memberValueDatatype="130" unbalanced="0"/>
    <cacheHierarchy uniqueName="[Table12].[Production Plan Month2]" caption="Production Plan Month2" attribute="1" time="1" defaultMemberUniqueName="[Table12].[Production Plan Month2].[All]" allUniqueName="[Table12].[Production Plan Month2].[All]" dimensionUniqueName="[Table12]" displayFolder="" count="0" memberValueDatatype="7" unbalanced="0"/>
    <cacheHierarchy uniqueName="[Table12].[Sales Plan Month3]" caption="Sales Plan Month3" attribute="1" time="1" defaultMemberUniqueName="[Table12].[Sales Plan Month3].[All]" allUniqueName="[Table12].[Sales Plan Month3].[All]" dimensionUniqueName="[Table12]" displayFolder="" count="0" memberValueDatatype="7" unbalanced="0"/>
    <cacheHierarchy uniqueName="[Table12].[Notes]" caption="Notes" attribute="1" defaultMemberUniqueName="[Table12].[Notes].[All]" allUniqueName="[Table12].[Notes].[All]" dimensionUniqueName="[Table12]" displayFolder="" count="0" memberValueDatatype="130" unbalanced="0"/>
    <cacheHierarchy uniqueName="[Table12].[Previous DFM]" caption="Previous DFM" attribute="1" defaultMemberUniqueName="[Table12].[Previous DFM].[All]" allUniqueName="[Table12].[Previous DFM].[All]" dimensionUniqueName="[Table12]" displayFolder="" count="0" memberValueDatatype="130" unbalanced="0"/>
    <cacheHierarchy uniqueName="[Table12].[DFM]" caption="DFM" attribute="1" time="1" defaultMemberUniqueName="[Table12].[DFM].[All]" allUniqueName="[Table12].[DFM].[All]" dimensionUniqueName="[Table12]" displayFolder="" count="0" memberValueDatatype="7" unbalanced="0"/>
    <cacheHierarchy uniqueName="[Table12].[DFM APPROVAL]" caption="DFM APPROVAL" attribute="1" time="1" defaultMemberUniqueName="[Table12].[DFM APPROVAL].[All]" allUniqueName="[Table12].[DFM APPROVAL].[All]" dimensionUniqueName="[Table12]" displayFolder="" count="0" memberValueDatatype="7" unbalanced="0"/>
    <cacheHierarchy uniqueName="[Table12].[ASSEMBLY DRAWING]" caption="ASSEMBLY DRAWING" attribute="1" time="1" defaultMemberUniqueName="[Table12].[ASSEMBLY DRAWING].[All]" allUniqueName="[Table12].[ASSEMBLY DRAWING].[All]" dimensionUniqueName="[Table12]" displayFolder="" count="0" memberValueDatatype="7" unbalanced="0"/>
    <cacheHierarchy uniqueName="[Table12].[PARTS LIST]" caption="PARTS LIST" attribute="1" time="1" defaultMemberUniqueName="[Table12].[PARTS LIST].[All]" allUniqueName="[Table12].[PARTS LIST].[All]" dimensionUniqueName="[Table12]" displayFolder="" count="0" memberValueDatatype="7" unbalanced="0"/>
    <cacheHierarchy uniqueName="[Table12].[PARTS DRAWING]" caption="PARTS DRAWING" attribute="1" time="1" defaultMemberUniqueName="[Table12].[PARTS DRAWING].[All]" allUniqueName="[Table12].[PARTS DRAWING].[All]" dimensionUniqueName="[Table12]" displayFolder="" count="0" memberValueDatatype="7" unbalanced="0"/>
    <cacheHierarchy uniqueName="[Table12].[RAW MATERIAL]" caption="RAW MATERIAL" attribute="1" time="1" defaultMemberUniqueName="[Table12].[RAW MATERIAL].[All]" allUniqueName="[Table12].[RAW MATERIAL].[All]" dimensionUniqueName="[Table12]" displayFolder="" count="0" memberValueDatatype="7" unbalanced="0"/>
    <cacheHierarchy uniqueName="[Table12].[DC2]" caption="DC2" attribute="1" time="1" defaultMemberUniqueName="[Table12].[DC2].[All]" allUniqueName="[Table12].[DC2].[All]" dimensionUniqueName="[Table12]" displayFolder="" count="0" memberValueDatatype="7" unbalanced="0"/>
    <cacheHierarchy uniqueName="[Table12].[HQ / OUT]" caption="HQ / OUT" attribute="1" time="1" defaultMemberUniqueName="[Table12].[HQ / OUT].[All]" allUniqueName="[Table12].[HQ / OUT].[All]" dimensionUniqueName="[Table12]" displayFolder="" count="0" memberValueDatatype="7" unbalanced="0"/>
    <cacheHierarchy uniqueName="[Table12].[MACHINE SHOP]" caption="MACHINE SHOP" attribute="1" time="1" defaultMemberUniqueName="[Table12].[MACHINE SHOP].[All]" allUniqueName="[Table12].[MACHINE SHOP].[All]" dimensionUniqueName="[Table12]" displayFolder="" count="0" memberValueDatatype="7" unbalanced="0"/>
    <cacheHierarchy uniqueName="[Table12].[ASSEMBLY/ POLISHING]" caption="ASSEMBLY/ POLISHING" attribute="1" time="1" defaultMemberUniqueName="[Table12].[ASSEMBLY/ POLISHING].[All]" allUniqueName="[Table12].[ASSEMBLY/ POLISHING].[All]" dimensionUniqueName="[Table12]" displayFolder="" count="0" memberValueDatatype="7" unbalanced="0"/>
    <cacheHierarchy uniqueName="[Table12].[TRY1]" caption="TRY1" attribute="1" time="1" defaultMemberUniqueName="[Table12].[TRY1].[All]" allUniqueName="[Table12].[TRY1].[All]" dimensionUniqueName="[Table12]" displayFolder="" count="0" memberValueDatatype="7" unbalanced="0"/>
    <cacheHierarchy uniqueName="[Table12].[OGI/ INSPECTION]" caption="OGI/ INSPECTION" attribute="1" time="1" defaultMemberUniqueName="[Table12].[OGI/ INSPECTION].[All]" allUniqueName="[Table12].[OGI/ INSPECTION].[All]" dimensionUniqueName="[Table12]" displayFolder="" count="0" memberValueDatatype="7" unbalanced="0"/>
    <cacheHierarchy uniqueName="[Table12].[ADJ]" caption="ADJ" attribute="1" time="1" defaultMemberUniqueName="[Table12].[ADJ].[All]" allUniqueName="[Table12].[ADJ].[All]" dimensionUniqueName="[Table12]" displayFolder="" count="0" memberValueDatatype="7" unbalanced="0"/>
    <cacheHierarchy uniqueName="[Table12].[PASS/ DEL]" caption="PASS/ DEL" attribute="1" time="1" defaultMemberUniqueName="[Table12].[PASS/ DEL].[All]" allUniqueName="[Table12].[PASS/ DEL].[All]" dimensionUniqueName="[Table12]" displayFolder="" count="0" memberValueDatatype="7" unbalanced="0"/>
    <cacheHierarchy uniqueName="[Table12].[**]" caption="**" attribute="1" defaultMemberUniqueName="[Table12].[**].[All]" allUniqueName="[Table12].[**].[All]" dimensionUniqueName="[Table12]" displayFolder="" count="0" memberValueDatatype="130" unbalanced="0"/>
    <cacheHierarchy uniqueName="[Table12].[DES.]" caption="DES." attribute="1" defaultMemberUniqueName="[Table12].[DES.].[All]" allUniqueName="[Table12].[DES.].[All]" dimensionUniqueName="[Table12]" displayFolder="" count="0" memberValueDatatype="5" unbalanced="0"/>
    <cacheHierarchy uniqueName="[Table12].[CAM.]" caption="CAM." attribute="1" defaultMemberUniqueName="[Table12].[CAM.].[All]" allUniqueName="[Table12].[CAM.].[All]" dimensionUniqueName="[Table12]" displayFolder="" count="0" memberValueDatatype="5" unbalanced="0"/>
    <cacheHierarchy uniqueName="[Table12].[MAN.]" caption="MAN." attribute="1" defaultMemberUniqueName="[Table12].[MAN.].[All]" allUniqueName="[Table12].[MAN.].[All]" dimensionUniqueName="[Table12]" displayFolder="" count="0" memberValueDatatype="5" unbalanced="0"/>
    <cacheHierarchy uniqueName="[Table12].[MC1.]" caption="MC1." attribute="1" defaultMemberUniqueName="[Table12].[MC1.].[All]" allUniqueName="[Table12].[MC1.].[All]" dimensionUniqueName="[Table12]" displayFolder="" count="0" memberValueDatatype="5" unbalanced="0"/>
    <cacheHierarchy uniqueName="[Table12].[MC2.]" caption="MC2." attribute="1" defaultMemberUniqueName="[Table12].[MC2.].[All]" allUniqueName="[Table12].[MC2.].[All]" dimensionUniqueName="[Table12]" displayFolder="" count="0" memberValueDatatype="5" unbalanced="0"/>
    <cacheHierarchy uniqueName="[Table12].[GR.]" caption="GR." attribute="1" defaultMemberUniqueName="[Table12].[GR.].[All]" allUniqueName="[Table12].[GR.].[All]" dimensionUniqueName="[Table12]" displayFolder="" count="0" memberValueDatatype="5" unbalanced="0"/>
    <cacheHierarchy uniqueName="[Table12].[MC3.]" caption="MC3." attribute="1" defaultMemberUniqueName="[Table12].[MC3.].[All]" allUniqueName="[Table12].[MC3.].[All]" dimensionUniqueName="[Table12]" displayFolder="" count="0" memberValueDatatype="5" unbalanced="0"/>
    <cacheHierarchy uniqueName="[Table12].[EW.]" caption="EW." attribute="1" defaultMemberUniqueName="[Table12].[EW.].[All]" allUniqueName="[Table12].[EW.].[All]" dimensionUniqueName="[Table12]" displayFolder="" count="0" memberValueDatatype="5" unbalanced="0"/>
    <cacheHierarchy uniqueName="[Table12].[ASS.]" caption="ASS." attribute="1" defaultMemberUniqueName="[Table12].[ASS.].[All]" allUniqueName="[Table12].[ASS.].[All]" dimensionUniqueName="[Table12]" displayFolder="" count="0" memberValueDatatype="5" unbalanced="0"/>
    <cacheHierarchy uniqueName="[Table12].[TRY.]" caption="TRY." attribute="1" defaultMemberUniqueName="[Table12].[TRY.].[All]" allUniqueName="[Table12].[TRY.].[All]" dimensionUniqueName="[Table12]" displayFolder="" count="0" memberValueDatatype="5" unbalanced="0"/>
    <cacheHierarchy uniqueName="[Table12].[TAD.]" caption="TAD." attribute="1" defaultMemberUniqueName="[Table12].[TAD.].[All]" allUniqueName="[Table12].[TAD.].[All]" dimensionUniqueName="[Table12]" displayFolder="" count="0" memberValueDatatype="5" unbalanced="0"/>
    <cacheHierarchy uniqueName="[Table12].[TIN.]" caption="TIN." attribute="1" defaultMemberUniqueName="[Table12].[TIN.].[All]" allUniqueName="[Table12].[TIN.].[All]" dimensionUniqueName="[Table12]" displayFolder="" count="0" memberValueDatatype="5" unbalanced="0"/>
    <cacheHierarchy uniqueName="[Table12].[Sales Plan Month3 (Year)]" caption="Sales Plan Month3 (Year)" attribute="1" defaultMemberUniqueName="[Table12].[Sales Plan Month3 (Year)].[All]" allUniqueName="[Table12].[Sales Plan Month3 (Year)].[All]" dimensionUniqueName="[Table12]" displayFolder="" count="2" memberValueDatatype="130" unbalanced="0">
      <fieldsUsage count="2">
        <fieldUsage x="-1"/>
        <fieldUsage x="2"/>
      </fieldsUsage>
    </cacheHierarchy>
    <cacheHierarchy uniqueName="[Table12].[Sales Plan Month3 (Quarter)]" caption="Sales Plan Month3 (Quarter)" attribute="1" defaultMemberUniqueName="[Table12].[Sales Plan Month3 (Quarter)].[All]" allUniqueName="[Table12].[Sales Plan Month3 (Quarter)].[All]" dimensionUniqueName="[Table12]" displayFolder="" count="0" memberValueDatatype="130" unbalanced="0"/>
    <cacheHierarchy uniqueName="[Table12].[Sales Plan Month3 (Month)]" caption="Sales Plan Month3 (Month)" attribute="1" defaultMemberUniqueName="[Table12].[Sales Plan Month3 (Month)].[All]" allUniqueName="[Table12].[Sales Plan Month3 (Month)].[All]" dimensionUniqueName="[Table12]" displayFolder="" count="2" memberValueDatatype="130" unbalanced="0">
      <fieldsUsage count="2">
        <fieldUsage x="-1"/>
        <fieldUsage x="1"/>
      </fieldsUsage>
    </cacheHierarchy>
    <cacheHierarchy uniqueName="[Sale_item].[Sales Month (Month Index)]" caption="Sales Month (Month Index)" attribute="1" defaultMemberUniqueName="[Sale_item].[Sales Month (Month Index)].[All]" allUniqueName="[Sale_item].[Sales Month (Month Index)].[All]" dimensionUniqueName="[Sale_item]" displayFolder="" count="0" memberValueDatatype="20" unbalanced="0" hidden="1"/>
    <cacheHierarchy uniqueName="[Table12].[Sales Plan Month3 (Month Index)]" caption="Sales Plan Month3 (Month Index)" attribute="1" defaultMemberUniqueName="[Table12].[Sales Plan Month3 (Month Index)].[All]" allUniqueName="[Table12].[Sales Plan Month3 (Month Index)].[All]" dimensionUniqueName="[Table12]" displayFolder="" count="0" memberValueDatatype="20" unbalanced="0" hidden="1"/>
    <cacheHierarchy uniqueName="[Measures].[__XL_Count Sale_item]" caption="__XL_Count Sale_item" measure="1" displayFolder="" measureGroup="Sale_item" count="0" hidden="1"/>
    <cacheHierarchy uniqueName="[Measures].[__XL_Count Table12]" caption="__XL_Count Table12" measure="1" displayFolder="" measureGroup="Table12" count="0" hidden="1"/>
    <cacheHierarchy uniqueName="[Measures].[__No measures defined]" caption="__No measures defined" measure="1" displayFolder="" count="0" hidden="1"/>
    <cacheHierarchy uniqueName="[Measures].[Sum of Sales amount ($)]" caption="Sum of Sales amount ($)" measure="1" displayFolder="" measureGroup="Sale_item" count="0" hidden="1">
      <extLst>
        <ext xmlns:x15="http://schemas.microsoft.com/office/spreadsheetml/2010/11/main" uri="{B97F6D7D-B522-45F9-BDA1-12C45D357490}">
          <x15:cacheHierarchy aggregatedColumn="16"/>
        </ext>
      </extLst>
    </cacheHierarchy>
    <cacheHierarchy uniqueName="[Measures].[Sum of Sales Amount]" caption="Sum of Sales Amount" measure="1" displayFolder="" measureGroup="Table12" count="0" oneField="1" hidden="1">
      <fieldsUsage count="1">
        <fieldUsage x="3"/>
      </fieldsUsage>
      <extLst>
        <ext xmlns:x15="http://schemas.microsoft.com/office/spreadsheetml/2010/11/main" uri="{B97F6D7D-B522-45F9-BDA1-12C45D357490}">
          <x15:cacheHierarchy aggregatedColumn="113"/>
        </ext>
      </extLst>
    </cacheHierarchy>
  </cacheHierarchies>
  <kpis count="0"/>
  <dimensions count="3">
    <dimension measure="1" name="Measures" uniqueName="[Measures]" caption="Measures"/>
    <dimension name="Sale_item" uniqueName="[Sale_item]" caption="Sale_item"/>
    <dimension name="Table12" uniqueName="[Table12]" caption="Table12"/>
  </dimensions>
  <measureGroups count="2">
    <measureGroup name="Sale_item" caption="Sale_item"/>
    <measureGroup name="Table12" caption="Table1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Valenzuela, Gilbert" refreshedDate="44474.650763773148" backgroundQuery="1" createdVersion="6" refreshedVersion="6" minRefreshableVersion="3" recordCount="0" supportSubquery="1" supportAdvancedDrill="1">
  <cacheSource type="external" connectionId="1"/>
  <cacheFields count="3">
    <cacheField name="[Measures].[Sum of Sales amount ($)]" caption="Sum of Sales amount ($)" numFmtId="0" hierarchy="168" level="32767"/>
    <cacheField name="[Sale_item].[Customer].[Customer]" caption="Customer" numFmtId="0" hierarchy="10" level="1">
      <sharedItems count="15">
        <s v="#N/A"/>
        <s v="CHORAKAWA"/>
        <s v="FTEC"/>
        <s v="FTEC-TDM"/>
        <s v="GOSHI PHILIPPINES"/>
        <s v="IMASEN PHILIPPINE"/>
        <s v="ISUZU_AMC"/>
        <s v="MECHA"/>
        <s v="Mecha_PE"/>
        <s v="MECHA_PRS"/>
        <s v="MECHA_SMA"/>
        <s v="MITSUBA PHILS. CORP2"/>
        <s v="P&amp;R_INC"/>
        <s v="TDM"/>
        <s v="YUTAKA MANUFACTURING"/>
      </sharedItems>
    </cacheField>
    <cacheField name="[Sale_item].[Prod Status].[Prod Status]" caption="Prod Status" numFmtId="0" hierarchy="20" level="1">
      <sharedItems count="3">
        <s v="Undispatched"/>
        <s v="Waiting PO"/>
        <s v="WIP"/>
      </sharedItems>
    </cacheField>
  </cacheFields>
  <cacheHierarchies count="170">
    <cacheHierarchy uniqueName="[Sale_item].[No]" caption="No" attribute="1" defaultMemberUniqueName="[Sale_item].[No].[All]" allUniqueName="[Sale_item].[No].[All]" dimensionUniqueName="[Sale_item]" displayFolder="" count="0" memberValueDatatype="20" unbalanced="0"/>
    <cacheHierarchy uniqueName="[Sale_item].[Part Number (Use in Prod'n]" caption="Part Number (Use in Prod'n" attribute="1" defaultMemberUniqueName="[Sale_item].[Part Number (Use in Prod'n].[All]" allUniqueName="[Sale_item].[Part Number (Use in Prod'n].[All]" dimensionUniqueName="[Sale_item]" displayFolder="" count="0" memberValueDatatype="130" unbalanced="0"/>
    <cacheHierarchy uniqueName="[Sale_item].[QTN Number /  Job Number (Prod'n);]" caption="QTN Number /  Job Number (Prod'n);" attribute="1" defaultMemberUniqueName="[Sale_item].[QTN Number /  Job Number (Prod'n);].[All]" allUniqueName="[Sale_item].[QTN Number /  Job Number (Prod'n);].[All]" dimensionUniqueName="[Sale_item]" displayFolder="" count="0" memberValueDatatype="130" unbalanced="0"/>
    <cacheHierarchy uniqueName="[Sale_item].[Order Qty]" caption="Order Qty" attribute="1" defaultMemberUniqueName="[Sale_item].[Order Qty].[All]" allUniqueName="[Sale_item].[Order Qty].[All]" dimensionUniqueName="[Sale_item]" displayFolder="" count="0" memberValueDatatype="130" unbalanced="0"/>
    <cacheHierarchy uniqueName="[Sale_item].[Desired Delivery Date]" caption="Desired Delivery Date" attribute="1" defaultMemberUniqueName="[Sale_item].[Desired Delivery Date].[All]" allUniqueName="[Sale_item].[Desired Delivery Date].[All]" dimensionUniqueName="[Sale_item]" displayFolder="" count="0" memberValueDatatype="130" unbalanced="0"/>
    <cacheHierarchy uniqueName="[Sale_item].[ManufNo]" caption="ManufNo" attribute="1" defaultMemberUniqueName="[Sale_item].[ManufNo].[All]" allUniqueName="[Sale_item].[ManufNo].[All]" dimensionUniqueName="[Sale_item]" displayFolder="" count="0" memberValueDatatype="130" unbalanced="0"/>
    <cacheHierarchy uniqueName="[Sale_item].[ProductNm]" caption="ProductNm" attribute="1" defaultMemberUniqueName="[Sale_item].[ProductNm].[All]" allUniqueName="[Sale_item].[ProductNm].[All]" dimensionUniqueName="[Sale_item]" displayFolder="" count="0" memberValueDatatype="130" unbalanced="0"/>
    <cacheHierarchy uniqueName="[Sale_item].[Registered Date]" caption="Registered Date" attribute="1" defaultMemberUniqueName="[Sale_item].[Registered Date].[All]" allUniqueName="[Sale_item].[Registered Date].[All]" dimensionUniqueName="[Sale_item]" displayFolder="" count="0" memberValueDatatype="130" unbalanced="0"/>
    <cacheHierarchy uniqueName="[Sale_item].[Manuf No Prefix]" caption="Manuf No Prefix" attribute="1" defaultMemberUniqueName="[Sale_item].[Manuf No Prefix].[All]" allUniqueName="[Sale_item].[Manuf No Prefix].[All]" dimensionUniqueName="[Sale_item]" displayFolder="" count="0" memberValueDatatype="130" unbalanced="0"/>
    <cacheHierarchy uniqueName="[Sale_item].[Sales Job Number]" caption="Sales Job Number" attribute="1" defaultMemberUniqueName="[Sale_item].[Sales Job Number].[All]" allUniqueName="[Sale_item].[Sales Job Number].[All]" dimensionUniqueName="[Sale_item]" displayFolder="" count="0" memberValueDatatype="130" unbalanced="0"/>
    <cacheHierarchy uniqueName="[Sale_item].[Customer]" caption="Customer" attribute="1" defaultMemberUniqueName="[Sale_item].[Customer].[All]" allUniqueName="[Sale_item].[Customer].[All]" dimensionUniqueName="[Sale_item]" displayFolder="" count="2" memberValueDatatype="130" unbalanced="0">
      <fieldsUsage count="2">
        <fieldUsage x="-1"/>
        <fieldUsage x="1"/>
      </fieldsUsage>
    </cacheHierarchy>
    <cacheHierarchy uniqueName="[Sale_item].[Project Name]" caption="Project Name" attribute="1" defaultMemberUniqueName="[Sale_item].[Project Name].[All]" allUniqueName="[Sale_item].[Project Name].[All]" dimensionUniqueName="[Sale_item]" displayFolder="" count="0" memberValueDatatype="130" unbalanced="0"/>
    <cacheHierarchy uniqueName="[Sale_item].[P.O Status]" caption="P.O Status" attribute="1" defaultMemberUniqueName="[Sale_item].[P.O Status].[All]" allUniqueName="[Sale_item].[P.O Status].[All]" dimensionUniqueName="[Sale_item]" displayFolder="" count="0" memberValueDatatype="130" unbalanced="0"/>
    <cacheHierarchy uniqueName="[Sale_item].[Prod'n Plan Month]" caption="Prod'n Plan Month" attribute="1" defaultMemberUniqueName="[Sale_item].[Prod'n Plan Month].[All]" allUniqueName="[Sale_item].[Prod'n Plan Month].[All]" dimensionUniqueName="[Sale_item]" displayFolder="" count="0" memberValueDatatype="130" unbalanced="0"/>
    <cacheHierarchy uniqueName="[Sale_item].[Sales Delivery Target]" caption="Sales Delivery Target" attribute="1" defaultMemberUniqueName="[Sale_item].[Sales Delivery Target].[All]" allUniqueName="[Sale_item].[Sales Delivery Target].[All]" dimensionUniqueName="[Sale_item]" displayFolder="" count="0" memberValueDatatype="130" unbalanced="0"/>
    <cacheHierarchy uniqueName="[Sale_item].[Actual Delivery]" caption="Actual Delivery" attribute="1" defaultMemberUniqueName="[Sale_item].[Actual Delivery].[All]" allUniqueName="[Sale_item].[Actual Delivery].[All]" dimensionUniqueName="[Sale_item]" displayFolder="" count="0" memberValueDatatype="130" unbalanced="0"/>
    <cacheHierarchy uniqueName="[Sale_item].[Sales amount ($)]" caption="Sales amount ($)" attribute="1" defaultMemberUniqueName="[Sale_item].[Sales amount ($)].[All]" allUniqueName="[Sale_item].[Sales amount ($)].[All]" dimensionUniqueName="[Sale_item]" displayFolder="" count="0" memberValueDatatype="5" unbalanced="0"/>
    <cacheHierarchy uniqueName="[Sale_item].[Sales Amount (K$)]" caption="Sales Amount (K$)" attribute="1" defaultMemberUniqueName="[Sale_item].[Sales Amount (K$)].[All]" allUniqueName="[Sale_item].[Sales Amount (K$)].[All]" dimensionUniqueName="[Sale_item]" displayFolder="" count="0" memberValueDatatype="5" unbalanced="0"/>
    <cacheHierarchy uniqueName="[Sale_item].[Sales Month]" caption="Sales Month" attribute="1" time="1" defaultMemberUniqueName="[Sale_item].[Sales Month].[All]" allUniqueName="[Sale_item].[Sales Month].[All]" dimensionUniqueName="[Sale_item]" displayFolder="" count="0" memberValueDatatype="7" unbalanced="0"/>
    <cacheHierarchy uniqueName="[Sale_item].[Tempo Job No (Reference)]" caption="Tempo Job No (Reference)" attribute="1" defaultMemberUniqueName="[Sale_item].[Tempo Job No (Reference)].[All]" allUniqueName="[Sale_item].[Tempo Job No (Reference)].[All]" dimensionUniqueName="[Sale_item]" displayFolder="" count="0" memberValueDatatype="130" unbalanced="0"/>
    <cacheHierarchy uniqueName="[Sale_item].[Prod Status]" caption="Prod Status" attribute="1" defaultMemberUniqueName="[Sale_item].[Prod Status].[All]" allUniqueName="[Sale_item].[Prod Status].[All]" dimensionUniqueName="[Sale_item]" displayFolder="" count="2" memberValueDatatype="130" unbalanced="0">
      <fieldsUsage count="2">
        <fieldUsage x="-1"/>
        <fieldUsage x="2"/>
      </fieldsUsage>
    </cacheHierarchy>
    <cacheHierarchy uniqueName="[Sale_item].[Status code]" caption="Status code" attribute="1" defaultMemberUniqueName="[Sale_item].[Status code].[All]" allUniqueName="[Sale_item].[Status code].[All]" dimensionUniqueName="[Sale_item]" displayFolder="" count="0" memberValueDatatype="20" unbalanced="0"/>
    <cacheHierarchy uniqueName="[Sale_item].[Job Categoty]" caption="Job Categoty" attribute="1" defaultMemberUniqueName="[Sale_item].[Job Categoty].[All]" allUniqueName="[Sale_item].[Job Categoty].[All]" dimensionUniqueName="[Sale_item]" displayFolder="" count="0" memberValueDatatype="130" unbalanced="0"/>
    <cacheHierarchy uniqueName="[Sale_item].[ID213]" caption="ID213" attribute="1" defaultMemberUniqueName="[Sale_item].[ID213].[All]" allUniqueName="[Sale_item].[ID213].[All]" dimensionUniqueName="[Sale_item]" displayFolder="" count="0" memberValueDatatype="130" unbalanced="0"/>
    <cacheHierarchy uniqueName="[Sale_item].[HQ]" caption="HQ" attribute="1" defaultMemberUniqueName="[Sale_item].[HQ].[All]" allUniqueName="[Sale_item].[HQ].[All]" dimensionUniqueName="[Sale_item]" displayFolder="" count="0" memberValueDatatype="130" unbalanced="0"/>
    <cacheHierarchy uniqueName="[Sale_item].[OUT_]" caption="OUT_" attribute="1" defaultMemberUniqueName="[Sale_item].[OUT_].[All]" allUniqueName="[Sale_item].[OUT_].[All]" dimensionUniqueName="[Sale_item]" displayFolder="" count="0" memberValueDatatype="130" unbalanced="0"/>
    <cacheHierarchy uniqueName="[Sale_item].[Production Status as of 10/04]" caption="Production Status as of 10/04" attribute="1" defaultMemberUniqueName="[Sale_item].[Production Status as of 10/04].[All]" allUniqueName="[Sale_item].[Production Status as of 10/04].[All]" dimensionUniqueName="[Sale_item]" displayFolder="" count="0" memberValueDatatype="130" unbalanced="0"/>
    <cacheHierarchy uniqueName="[Sale_item].[Sales Status]" caption="Sales Status" attribute="1" defaultMemberUniqueName="[Sale_item].[Sales Status].[All]" allUniqueName="[Sale_item].[Sales Status].[All]" dimensionUniqueName="[Sale_item]" displayFolder="" count="0" memberValueDatatype="130" unbalanced="0"/>
    <cacheHierarchy uniqueName="[Sale_item].[Budget]" caption="Budget" attribute="1" defaultMemberUniqueName="[Sale_item].[Budget].[All]" allUniqueName="[Sale_item].[Budget].[All]" dimensionUniqueName="[Sale_item]" displayFolder="" count="0" memberValueDatatype="130" unbalanced="0"/>
    <cacheHierarchy uniqueName="[Sale_item].[Actual Cost]" caption="Actual Cost" attribute="1" defaultMemberUniqueName="[Sale_item].[Actual Cost].[All]" allUniqueName="[Sale_item].[Actual Cost].[All]" dimensionUniqueName="[Sale_item]" displayFolder="" count="0" memberValueDatatype="5" unbalanced="0"/>
    <cacheHierarchy uniqueName="[Sale_item].[Process Variance]" caption="Process Variance" attribute="1" defaultMemberUniqueName="[Sale_item].[Process Variance].[All]" allUniqueName="[Sale_item].[Process Variance].[All]" dimensionUniqueName="[Sale_item]" displayFolder="" count="0" memberValueDatatype="130" unbalanced="0"/>
    <cacheHierarchy uniqueName="[Sale_item].[***]" caption="***" attribute="1" defaultMemberUniqueName="[Sale_item].[***].[All]" allUniqueName="[Sale_item].[***].[All]" dimensionUniqueName="[Sale_item]" displayFolder="" count="0" memberValueDatatype="130" unbalanced="0"/>
    <cacheHierarchy uniqueName="[Sale_item].[Risk]" caption="Risk" attribute="1" defaultMemberUniqueName="[Sale_item].[Risk].[All]" allUniqueName="[Sale_item].[Risk].[All]" dimensionUniqueName="[Sale_item]" displayFolder="" count="0" memberValueDatatype="130" unbalanced="0"/>
    <cacheHierarchy uniqueName="[Sale_item].[Un Fin Cost]" caption="Un Fin Cost" attribute="1" defaultMemberUniqueName="[Sale_item].[Un Fin Cost].[All]" allUniqueName="[Sale_item].[Un Fin Cost].[All]" dimensionUniqueName="[Sale_item]" displayFolder="" count="0" memberValueDatatype="20" unbalanced="0"/>
    <cacheHierarchy uniqueName="[Sale_item].[WIP (Sub ticket)]" caption="WIP (Sub ticket)" attribute="1" defaultMemberUniqueName="[Sale_item].[WIP (Sub ticket)].[All]" allUniqueName="[Sale_item].[WIP (Sub ticket)].[All]" dimensionUniqueName="[Sale_item]" displayFolder="" count="0" memberValueDatatype="20" unbalanced="0"/>
    <cacheHierarchy uniqueName="[Sale_item].[TOTAL]" caption="TOTAL" attribute="1" defaultMemberUniqueName="[Sale_item].[TOTAL].[All]" allUniqueName="[Sale_item].[TOTAL].[All]" dimensionUniqueName="[Sale_item]" displayFolder="" count="0" memberValueDatatype="20" unbalanced="0"/>
    <cacheHierarchy uniqueName="[Sale_item].[DES]" caption="DES" attribute="1" defaultMemberUniqueName="[Sale_item].[DES].[All]" allUniqueName="[Sale_item].[DES].[All]" dimensionUniqueName="[Sale_item]" displayFolder="" count="0" memberValueDatatype="20" unbalanced="0"/>
    <cacheHierarchy uniqueName="[Sale_item].[CAM]" caption="CAM" attribute="1" defaultMemberUniqueName="[Sale_item].[CAM].[All]" allUniqueName="[Sale_item].[CAM].[All]" dimensionUniqueName="[Sale_item]" displayFolder="" count="0" memberValueDatatype="20" unbalanced="0"/>
    <cacheHierarchy uniqueName="[Sale_item].[MAN]" caption="MAN" attribute="1" defaultMemberUniqueName="[Sale_item].[MAN].[All]" allUniqueName="[Sale_item].[MAN].[All]" dimensionUniqueName="[Sale_item]" displayFolder="" count="0" memberValueDatatype="20" unbalanced="0"/>
    <cacheHierarchy uniqueName="[Sale_item].[MC]" caption="MC" attribute="1" defaultMemberUniqueName="[Sale_item].[MC].[All]" allUniqueName="[Sale_item].[MC].[All]" dimensionUniqueName="[Sale_item]" displayFolder="" count="0" memberValueDatatype="20" unbalanced="0"/>
    <cacheHierarchy uniqueName="[Sale_item].[MC1]" caption="MC1" attribute="1" defaultMemberUniqueName="[Sale_item].[MC1].[All]" allUniqueName="[Sale_item].[MC1].[All]" dimensionUniqueName="[Sale_item]" displayFolder="" count="0" memberValueDatatype="20" unbalanced="0"/>
    <cacheHierarchy uniqueName="[Sale_item].[MC2]" caption="MC2" attribute="1" defaultMemberUniqueName="[Sale_item].[MC2].[All]" allUniqueName="[Sale_item].[MC2].[All]" dimensionUniqueName="[Sale_item]" displayFolder="" count="0" memberValueDatatype="20" unbalanced="0"/>
    <cacheHierarchy uniqueName="[Sale_item].[OUT]" caption="OUT" attribute="1" defaultMemberUniqueName="[Sale_item].[OUT].[All]" allUniqueName="[Sale_item].[OUT].[All]" dimensionUniqueName="[Sale_item]" displayFolder="" count="0" memberValueDatatype="20" unbalanced="0"/>
    <cacheHierarchy uniqueName="[Sale_item].[GR]" caption="GR" attribute="1" defaultMemberUniqueName="[Sale_item].[GR].[All]" allUniqueName="[Sale_item].[GR].[All]" dimensionUniqueName="[Sale_item]" displayFolder="" count="0" memberValueDatatype="20" unbalanced="0"/>
    <cacheHierarchy uniqueName="[Sale_item].[MC3]" caption="MC3" attribute="1" defaultMemberUniqueName="[Sale_item].[MC3].[All]" allUniqueName="[Sale_item].[MC3].[All]" dimensionUniqueName="[Sale_item]" displayFolder="" count="0" memberValueDatatype="20" unbalanced="0"/>
    <cacheHierarchy uniqueName="[Sale_item].[EW]" caption="EW" attribute="1" defaultMemberUniqueName="[Sale_item].[EW].[All]" allUniqueName="[Sale_item].[EW].[All]" dimensionUniqueName="[Sale_item]" displayFolder="" count="0" memberValueDatatype="20" unbalanced="0"/>
    <cacheHierarchy uniqueName="[Sale_item].[ASS]" caption="ASS" attribute="1" defaultMemberUniqueName="[Sale_item].[ASS].[All]" allUniqueName="[Sale_item].[ASS].[All]" dimensionUniqueName="[Sale_item]" displayFolder="" count="0" memberValueDatatype="20" unbalanced="0"/>
    <cacheHierarchy uniqueName="[Sale_item].[TRY]" caption="TRY" attribute="1" defaultMemberUniqueName="[Sale_item].[TRY].[All]" allUniqueName="[Sale_item].[TRY].[All]" dimensionUniqueName="[Sale_item]" displayFolder="" count="0" memberValueDatatype="20" unbalanced="0"/>
    <cacheHierarchy uniqueName="[Sale_item].[TAD]" caption="TAD" attribute="1" defaultMemberUniqueName="[Sale_item].[TAD].[All]" allUniqueName="[Sale_item].[TAD].[All]" dimensionUniqueName="[Sale_item]" displayFolder="" count="0" memberValueDatatype="20" unbalanced="0"/>
    <cacheHierarchy uniqueName="[Sale_item].[TIN]" caption="TIN" attribute="1" defaultMemberUniqueName="[Sale_item].[TIN].[All]" allUniqueName="[Sale_item].[TIN].[All]" dimensionUniqueName="[Sale_item]" displayFolder="" count="0" memberValueDatatype="20" unbalanced="0"/>
    <cacheHierarchy uniqueName="[Sale_item].[TDM]" caption="TDM" attribute="1" defaultMemberUniqueName="[Sale_item].[TDM].[All]" allUniqueName="[Sale_item].[TDM].[All]" dimensionUniqueName="[Sale_item]" displayFolder="" count="0" memberValueDatatype="20" unbalanced="0"/>
    <cacheHierarchy uniqueName="[Sale_item].[TDS]" caption="TDS" attribute="1" defaultMemberUniqueName="[Sale_item].[TDS].[All]" allUniqueName="[Sale_item].[TDS].[All]" dimensionUniqueName="[Sale_item]" displayFolder="" count="0" memberValueDatatype="20" unbalanced="0"/>
    <cacheHierarchy uniqueName="[Sale_item].[Job Category]" caption="Job Category" attribute="1" defaultMemberUniqueName="[Sale_item].[Job Category].[All]" allUniqueName="[Sale_item].[Job Category].[All]" dimensionUniqueName="[Sale_item]" displayFolder="" count="0" memberValueDatatype="130" unbalanced="0"/>
    <cacheHierarchy uniqueName="[Sale_item].[Job Crown/Job Type]" caption="Job Crown/Job Type" attribute="1" defaultMemberUniqueName="[Sale_item].[Job Crown/Job Type].[All]" allUniqueName="[Sale_item].[Job Crown/Job Type].[All]" dimensionUniqueName="[Sale_item]" displayFolder="" count="0" memberValueDatatype="130" unbalanced="0"/>
    <cacheHierarchy uniqueName="[Sale_item].[Job Type]" caption="Job Type" attribute="1" defaultMemberUniqueName="[Sale_item].[Job Type].[All]" allUniqueName="[Sale_item].[Job Type].[All]" dimensionUniqueName="[Sale_item]" displayFolder="" count="0" memberValueDatatype="130" unbalanced="0"/>
    <cacheHierarchy uniqueName="[Sale_item].[DFM]" caption="DFM" attribute="1" defaultMemberUniqueName="[Sale_item].[DFM].[All]" allUniqueName="[Sale_item].[DFM].[All]" dimensionUniqueName="[Sale_item]" displayFolder="" count="0" memberValueDatatype="130" unbalanced="0"/>
    <cacheHierarchy uniqueName="[Sale_item].[DFM APPROVAL]" caption="DFM APPROVAL" attribute="1" defaultMemberUniqueName="[Sale_item].[DFM APPROVAL].[All]" allUniqueName="[Sale_item].[DFM APPROVAL].[All]" dimensionUniqueName="[Sale_item]" displayFolder="" count="0" memberValueDatatype="130" unbalanced="0"/>
    <cacheHierarchy uniqueName="[Sale_item].[ASSEMBLY DRAWING]" caption="ASSEMBLY DRAWING" attribute="1" defaultMemberUniqueName="[Sale_item].[ASSEMBLY DRAWING].[All]" allUniqueName="[Sale_item].[ASSEMBLY DRAWING].[All]" dimensionUniqueName="[Sale_item]" displayFolder="" count="0" memberValueDatatype="130" unbalanced="0"/>
    <cacheHierarchy uniqueName="[Sale_item].[PARTS LIST]" caption="PARTS LIST" attribute="1" time="1" defaultMemberUniqueName="[Sale_item].[PARTS LIST].[All]" allUniqueName="[Sale_item].[PARTS LIST].[All]" dimensionUniqueName="[Sale_item]" displayFolder="" count="0" memberValueDatatype="7" unbalanced="0"/>
    <cacheHierarchy uniqueName="[Sale_item].[PARTS DRAWING]" caption="PARTS DRAWING" attribute="1" defaultMemberUniqueName="[Sale_item].[PARTS DRAWING].[All]" allUniqueName="[Sale_item].[PARTS DRAWING].[All]" dimensionUniqueName="[Sale_item]" displayFolder="" count="0" memberValueDatatype="130" unbalanced="0"/>
    <cacheHierarchy uniqueName="[Sale_item].[RAW MATERIAL]" caption="RAW MATERIAL" attribute="1" defaultMemberUniqueName="[Sale_item].[RAW MATERIAL].[All]" allUniqueName="[Sale_item].[RAW MATERIAL].[All]" dimensionUniqueName="[Sale_item]" displayFolder="" count="0" memberValueDatatype="130" unbalanced="0"/>
    <cacheHierarchy uniqueName="[Sale_item].[DC2]" caption="DC2" attribute="1" defaultMemberUniqueName="[Sale_item].[DC2].[All]" allUniqueName="[Sale_item].[DC2].[All]" dimensionUniqueName="[Sale_item]" displayFolder="" count="0" memberValueDatatype="130" unbalanced="0"/>
    <cacheHierarchy uniqueName="[Sale_item].[HQ / OUT]" caption="HQ / OUT" attribute="1" defaultMemberUniqueName="[Sale_item].[HQ / OUT].[All]" allUniqueName="[Sale_item].[HQ / OUT].[All]" dimensionUniqueName="[Sale_item]" displayFolder="" count="0" memberValueDatatype="130" unbalanced="0"/>
    <cacheHierarchy uniqueName="[Sale_item].[MACHINE SHOP]" caption="MACHINE SHOP" attribute="1" defaultMemberUniqueName="[Sale_item].[MACHINE SHOP].[All]" allUniqueName="[Sale_item].[MACHINE SHOP].[All]" dimensionUniqueName="[Sale_item]" displayFolder="" count="0" memberValueDatatype="130" unbalanced="0"/>
    <cacheHierarchy uniqueName="[Sale_item].[ASSEMBLY/ POLISHING]" caption="ASSEMBLY/ POLISHING" attribute="1" defaultMemberUniqueName="[Sale_item].[ASSEMBLY/ POLISHING].[All]" allUniqueName="[Sale_item].[ASSEMBLY/ POLISHING].[All]" dimensionUniqueName="[Sale_item]" displayFolder="" count="0" memberValueDatatype="130" unbalanced="0"/>
    <cacheHierarchy uniqueName="[Sale_item].[TRY1]" caption="TRY1" attribute="1" defaultMemberUniqueName="[Sale_item].[TRY1].[All]" allUniqueName="[Sale_item].[TRY1].[All]" dimensionUniqueName="[Sale_item]" displayFolder="" count="0" memberValueDatatype="130" unbalanced="0"/>
    <cacheHierarchy uniqueName="[Sale_item].[OGI/ INSPECTION]" caption="OGI/ INSPECTION" attribute="1" defaultMemberUniqueName="[Sale_item].[OGI/ INSPECTION].[All]" allUniqueName="[Sale_item].[OGI/ INSPECTION].[All]" dimensionUniqueName="[Sale_item]" displayFolder="" count="0" memberValueDatatype="130" unbalanced="0"/>
    <cacheHierarchy uniqueName="[Sale_item].[ADJ]" caption="ADJ" attribute="1" defaultMemberUniqueName="[Sale_item].[ADJ].[All]" allUniqueName="[Sale_item].[ADJ].[All]" dimensionUniqueName="[Sale_item]" displayFolder="" count="0" memberValueDatatype="130" unbalanced="0"/>
    <cacheHierarchy uniqueName="[Sale_item].[PASS/ DEL]" caption="PASS/ DEL" attribute="1" defaultMemberUniqueName="[Sale_item].[PASS/ DEL].[All]" allUniqueName="[Sale_item].[PASS/ DEL].[All]" dimensionUniqueName="[Sale_item]" displayFolder="" count="0" memberValueDatatype="130" unbalanced="0"/>
    <cacheHierarchy uniqueName="[Sale_item].[**]" caption="**" attribute="1" defaultMemberUniqueName="[Sale_item].[**].[All]" allUniqueName="[Sale_item].[**].[All]" dimensionUniqueName="[Sale_item]" displayFolder="" count="0" memberValueDatatype="130" unbalanced="0"/>
    <cacheHierarchy uniqueName="[Sale_item].[DFM.]" caption="DFM." attribute="1" defaultMemberUniqueName="[Sale_item].[DFM.].[All]" allUniqueName="[Sale_item].[DFM.].[All]" dimensionUniqueName="[Sale_item]" displayFolder="" count="0" memberValueDatatype="20" unbalanced="0"/>
    <cacheHierarchy uniqueName="[Sale_item].[DFM APPROVAL.]" caption="DFM APPROVAL." attribute="1" defaultMemberUniqueName="[Sale_item].[DFM APPROVAL.].[All]" allUniqueName="[Sale_item].[DFM APPROVAL.].[All]" dimensionUniqueName="[Sale_item]" displayFolder="" count="0" memberValueDatatype="20" unbalanced="0"/>
    <cacheHierarchy uniqueName="[Sale_item].[ASSEMBLY DRAWING.]" caption="ASSEMBLY DRAWING." attribute="1" defaultMemberUniqueName="[Sale_item].[ASSEMBLY DRAWING.].[All]" allUniqueName="[Sale_item].[ASSEMBLY DRAWING.].[All]" dimensionUniqueName="[Sale_item]" displayFolder="" count="0" memberValueDatatype="20" unbalanced="0"/>
    <cacheHierarchy uniqueName="[Sale_item].[PARTS LIST.]" caption="PARTS LIST." attribute="1" defaultMemberUniqueName="[Sale_item].[PARTS LIST.].[All]" allUniqueName="[Sale_item].[PARTS LIST.].[All]" dimensionUniqueName="[Sale_item]" displayFolder="" count="0" memberValueDatatype="20" unbalanced="0"/>
    <cacheHierarchy uniqueName="[Sale_item].[PARTS DRAWING.]" caption="PARTS DRAWING." attribute="1" defaultMemberUniqueName="[Sale_item].[PARTS DRAWING.].[All]" allUniqueName="[Sale_item].[PARTS DRAWING.].[All]" dimensionUniqueName="[Sale_item]" displayFolder="" count="0" memberValueDatatype="20" unbalanced="0"/>
    <cacheHierarchy uniqueName="[Sale_item].[RAW MATERIAL.]" caption="RAW MATERIAL." attribute="1" defaultMemberUniqueName="[Sale_item].[RAW MATERIAL.].[All]" allUniqueName="[Sale_item].[RAW MATERIAL.].[All]" dimensionUniqueName="[Sale_item]" displayFolder="" count="0" memberValueDatatype="20" unbalanced="0"/>
    <cacheHierarchy uniqueName="[Sale_item].[DC.]" caption="DC." attribute="1" defaultMemberUniqueName="[Sale_item].[DC.].[All]" allUniqueName="[Sale_item].[DC.].[All]" dimensionUniqueName="[Sale_item]" displayFolder="" count="0" memberValueDatatype="20" unbalanced="0"/>
    <cacheHierarchy uniqueName="[Sale_item].[HQ / OUT.]" caption="HQ / OUT." attribute="1" defaultMemberUniqueName="[Sale_item].[HQ / OUT.].[All]" allUniqueName="[Sale_item].[HQ / OUT.].[All]" dimensionUniqueName="[Sale_item]" displayFolder="" count="0" memberValueDatatype="20" unbalanced="0"/>
    <cacheHierarchy uniqueName="[Sale_item].[MACHINE SHOP.]" caption="MACHINE SHOP." attribute="1" defaultMemberUniqueName="[Sale_item].[MACHINE SHOP.].[All]" allUniqueName="[Sale_item].[MACHINE SHOP.].[All]" dimensionUniqueName="[Sale_item]" displayFolder="" count="0" memberValueDatatype="20" unbalanced="0"/>
    <cacheHierarchy uniqueName="[Sale_item].[ASSEMBLY/ POLISHING.]" caption="ASSEMBLY/ POLISHING." attribute="1" defaultMemberUniqueName="[Sale_item].[ASSEMBLY/ POLISHING.].[All]" allUniqueName="[Sale_item].[ASSEMBLY/ POLISHING.].[All]" dimensionUniqueName="[Sale_item]" displayFolder="" count="0" memberValueDatatype="20" unbalanced="0"/>
    <cacheHierarchy uniqueName="[Sale_item].[TRY1.]" caption="TRY1." attribute="1" defaultMemberUniqueName="[Sale_item].[TRY1.].[All]" allUniqueName="[Sale_item].[TRY1.].[All]" dimensionUniqueName="[Sale_item]" displayFolder="" count="0" memberValueDatatype="20" unbalanced="0"/>
    <cacheHierarchy uniqueName="[Sale_item].[OGI/ INSPECTION.]" caption="OGI/ INSPECTION." attribute="1" defaultMemberUniqueName="[Sale_item].[OGI/ INSPECTION.].[All]" allUniqueName="[Sale_item].[OGI/ INSPECTION.].[All]" dimensionUniqueName="[Sale_item]" displayFolder="" count="0" memberValueDatatype="20" unbalanced="0"/>
    <cacheHierarchy uniqueName="[Sale_item].[ADJ.]" caption="ADJ." attribute="1" defaultMemberUniqueName="[Sale_item].[ADJ.].[All]" allUniqueName="[Sale_item].[ADJ.].[All]" dimensionUniqueName="[Sale_item]" displayFolder="" count="0" memberValueDatatype="20" unbalanced="0"/>
    <cacheHierarchy uniqueName="[Sale_item].[PASS/ DEL.]" caption="PASS/ DEL." attribute="1" defaultMemberUniqueName="[Sale_item].[PASS/ DEL.].[All]" allUniqueName="[Sale_item].[PASS/ DEL.].[All]" dimensionUniqueName="[Sale_item]" displayFolder="" count="0" memberValueDatatype="20" unbalanced="0"/>
    <cacheHierarchy uniqueName="[Sale_item].[***2]" caption="***2" attribute="1" defaultMemberUniqueName="[Sale_item].[***2].[All]" allUniqueName="[Sale_item].[***2].[All]" dimensionUniqueName="[Sale_item]" displayFolder="" count="0" memberValueDatatype="130" unbalanced="0"/>
    <cacheHierarchy uniqueName="[Sale_item].[OPEN Process]" caption="OPEN Process" attribute="1" defaultMemberUniqueName="[Sale_item].[OPEN Process].[All]" allUniqueName="[Sale_item].[OPEN Process].[All]" dimensionUniqueName="[Sale_item]" displayFolder="" count="0" memberValueDatatype="20" unbalanced="0"/>
    <cacheHierarchy uniqueName="[Sale_item].[FIN Process]" caption="FIN Process" attribute="1" defaultMemberUniqueName="[Sale_item].[FIN Process].[All]" allUniqueName="[Sale_item].[FIN Process].[All]" dimensionUniqueName="[Sale_item]" displayFolder="" count="0" memberValueDatatype="20" unbalanced="0"/>
    <cacheHierarchy uniqueName="[Sale_item].[TOTAL2]" caption="TOTAL2" attribute="1" defaultMemberUniqueName="[Sale_item].[TOTAL2].[All]" allUniqueName="[Sale_item].[TOTAL2].[All]" dimensionUniqueName="[Sale_item]" displayFolder="" count="0" memberValueDatatype="20" unbalanced="0"/>
    <cacheHierarchy uniqueName="[Sale_item].[Completion %]" caption="Completion %" attribute="1" defaultMemberUniqueName="[Sale_item].[Completion %].[All]" allUniqueName="[Sale_item].[Completion %].[All]" dimensionUniqueName="[Sale_item]" displayFolder="" count="0" memberValueDatatype="130" unbalanced="0"/>
    <cacheHierarchy uniqueName="[Sale_item].[DES.]" caption="DES." attribute="1" defaultMemberUniqueName="[Sale_item].[DES.].[All]" allUniqueName="[Sale_item].[DES.].[All]" dimensionUniqueName="[Sale_item]" displayFolder="" count="0" memberValueDatatype="5" unbalanced="0"/>
    <cacheHierarchy uniqueName="[Sale_item].[CAM.]" caption="CAM." attribute="1" defaultMemberUniqueName="[Sale_item].[CAM.].[All]" allUniqueName="[Sale_item].[CAM.].[All]" dimensionUniqueName="[Sale_item]" displayFolder="" count="0" memberValueDatatype="5" unbalanced="0"/>
    <cacheHierarchy uniqueName="[Sale_item].[MAN.]" caption="MAN." attribute="1" defaultMemberUniqueName="[Sale_item].[MAN.].[All]" allUniqueName="[Sale_item].[MAN.].[All]" dimensionUniqueName="[Sale_item]" displayFolder="" count="0" memberValueDatatype="5" unbalanced="0"/>
    <cacheHierarchy uniqueName="[Sale_item].[MC1.]" caption="MC1." attribute="1" defaultMemberUniqueName="[Sale_item].[MC1.].[All]" allUniqueName="[Sale_item].[MC1.].[All]" dimensionUniqueName="[Sale_item]" displayFolder="" count="0" memberValueDatatype="5" unbalanced="0"/>
    <cacheHierarchy uniqueName="[Sale_item].[MC2.]" caption="MC2." attribute="1" defaultMemberUniqueName="[Sale_item].[MC2.].[All]" allUniqueName="[Sale_item].[MC2.].[All]" dimensionUniqueName="[Sale_item]" displayFolder="" count="0" memberValueDatatype="5" unbalanced="0"/>
    <cacheHierarchy uniqueName="[Sale_item].[GR.]" caption="GR." attribute="1" defaultMemberUniqueName="[Sale_item].[GR.].[All]" allUniqueName="[Sale_item].[GR.].[All]" dimensionUniqueName="[Sale_item]" displayFolder="" count="0" memberValueDatatype="5" unbalanced="0"/>
    <cacheHierarchy uniqueName="[Sale_item].[MC3.]" caption="MC3." attribute="1" defaultMemberUniqueName="[Sale_item].[MC3.].[All]" allUniqueName="[Sale_item].[MC3.].[All]" dimensionUniqueName="[Sale_item]" displayFolder="" count="0" memberValueDatatype="5" unbalanced="0"/>
    <cacheHierarchy uniqueName="[Sale_item].[EW.]" caption="EW." attribute="1" defaultMemberUniqueName="[Sale_item].[EW.].[All]" allUniqueName="[Sale_item].[EW.].[All]" dimensionUniqueName="[Sale_item]" displayFolder="" count="0" memberValueDatatype="5" unbalanced="0"/>
    <cacheHierarchy uniqueName="[Sale_item].[ASS.]" caption="ASS." attribute="1" defaultMemberUniqueName="[Sale_item].[ASS.].[All]" allUniqueName="[Sale_item].[ASS.].[All]" dimensionUniqueName="[Sale_item]" displayFolder="" count="0" memberValueDatatype="5" unbalanced="0"/>
    <cacheHierarchy uniqueName="[Sale_item].[TRY.]" caption="TRY." attribute="1" defaultMemberUniqueName="[Sale_item].[TRY.].[All]" allUniqueName="[Sale_item].[TRY.].[All]" dimensionUniqueName="[Sale_item]" displayFolder="" count="0" memberValueDatatype="5" unbalanced="0"/>
    <cacheHierarchy uniqueName="[Sale_item].[TAD.]" caption="TAD." attribute="1" defaultMemberUniqueName="[Sale_item].[TAD.].[All]" allUniqueName="[Sale_item].[TAD.].[All]" dimensionUniqueName="[Sale_item]" displayFolder="" count="0" memberValueDatatype="5" unbalanced="0"/>
    <cacheHierarchy uniqueName="[Sale_item].[TIN.]" caption="TIN." attribute="1" defaultMemberUniqueName="[Sale_item].[TIN.].[All]" allUniqueName="[Sale_item].[TIN.].[All]" dimensionUniqueName="[Sale_item]" displayFolder="" count="0" memberValueDatatype="5" unbalanced="0"/>
    <cacheHierarchy uniqueName="[Sale_item].[Sales Month (Month)]" caption="Sales Month (Month)" attribute="1" defaultMemberUniqueName="[Sale_item].[Sales Month (Month)].[All]" allUniqueName="[Sale_item].[Sales Month (Month)].[All]" dimensionUniqueName="[Sale_item]" displayFolder="" count="0" memberValueDatatype="130" unbalanced="0"/>
    <cacheHierarchy uniqueName="[Table12].[NO]" caption="NO" attribute="1" defaultMemberUniqueName="[Table12].[NO].[All]" allUniqueName="[Table12].[NO].[All]" dimensionUniqueName="[Table12]" displayFolder="" count="0" memberValueDatatype="20" unbalanced="0"/>
    <cacheHierarchy uniqueName="[Table12].[Customer Name]" caption="Customer Name" attribute="1" defaultMemberUniqueName="[Table12].[Customer Name].[All]" allUniqueName="[Table12].[Customer Name].[All]" dimensionUniqueName="[Table12]" displayFolder="" count="0" memberValueDatatype="130" unbalanced="0"/>
    <cacheHierarchy uniqueName="[Table12].[Customer Type]" caption="Customer Type" attribute="1" defaultMemberUniqueName="[Table12].[Customer Type].[All]" allUniqueName="[Table12].[Customer Type].[All]" dimensionUniqueName="[Table12]" displayFolder="" count="0" memberValueDatatype="130" unbalanced="0"/>
    <cacheHierarchy uniqueName="[Table12].[Job Type]" caption="Job Type" attribute="1" defaultMemberUniqueName="[Table12].[Job Type].[All]" allUniqueName="[Table12].[Job Type].[All]" dimensionUniqueName="[Table12]" displayFolder="" count="0" memberValueDatatype="130" unbalanced="0"/>
    <cacheHierarchy uniqueName="[Table12].[Quotation No.]" caption="Quotation No." attribute="1" defaultMemberUniqueName="[Table12].[Quotation No.].[All]" allUniqueName="[Table12].[Quotation No.].[All]" dimensionUniqueName="[Table12]" displayFolder="" count="0" memberValueDatatype="130" unbalanced="0"/>
    <cacheHierarchy uniqueName="[Table12].[Model Name]" caption="Model Name" attribute="1" defaultMemberUniqueName="[Table12].[Model Name].[All]" allUniqueName="[Table12].[Model Name].[All]" dimensionUniqueName="[Table12]" displayFolder="" count="0" memberValueDatatype="130" unbalanced="0"/>
    <cacheHierarchy uniqueName="[Table12].[Product No.]" caption="Product No." attribute="1" defaultMemberUniqueName="[Table12].[Product No.].[All]" allUniqueName="[Table12].[Product No.].[All]" dimensionUniqueName="[Table12]" displayFolder="" count="0" memberValueDatatype="130" unbalanced="0"/>
    <cacheHierarchy uniqueName="[Table12].[Payment Terms]" caption="Payment Terms" attribute="1" defaultMemberUniqueName="[Table12].[Payment Terms].[All]" allUniqueName="[Table12].[Payment Terms].[All]" dimensionUniqueName="[Table12]" displayFolder="" count="0" memberValueDatatype="130" unbalanced="0"/>
    <cacheHierarchy uniqueName="[Table12].[Qty]" caption="Qty" attribute="1" defaultMemberUniqueName="[Table12].[Qty].[All]" allUniqueName="[Table12].[Qty].[All]" dimensionUniqueName="[Table12]" displayFolder="" count="0" memberValueDatatype="20" unbalanced="0"/>
    <cacheHierarchy uniqueName="[Table12].[Quotation Unit Price]" caption="Quotation Unit Price" attribute="1" defaultMemberUniqueName="[Table12].[Quotation Unit Price].[All]" allUniqueName="[Table12].[Quotation Unit Price].[All]" dimensionUniqueName="[Table12]" displayFolder="" count="0" memberValueDatatype="20" unbalanced="0"/>
    <cacheHierarchy uniqueName="[Table12].[Total Quoted Price]" caption="Total Quoted Price" attribute="1" defaultMemberUniqueName="[Table12].[Total Quoted Price].[All]" allUniqueName="[Table12].[Total Quoted Price].[All]" dimensionUniqueName="[Table12]" displayFolder="" count="0" memberValueDatatype="20" unbalanced="0"/>
    <cacheHierarchy uniqueName="[Table12].[Sales Amount]" caption="Sales Amount" attribute="1" defaultMemberUniqueName="[Table12].[Sales Amount].[All]" allUniqueName="[Table12].[Sales Amount].[All]" dimensionUniqueName="[Table12]" displayFolder="" count="0" memberValueDatatype="20" unbalanced="0"/>
    <cacheHierarchy uniqueName="[Table12].[Rank]" caption="Rank" attribute="1" defaultMemberUniqueName="[Table12].[Rank].[All]" allUniqueName="[Table12].[Rank].[All]" dimensionUniqueName="[Table12]" displayFolder="" count="0" memberValueDatatype="130" unbalanced="0"/>
    <cacheHierarchy uniqueName="[Table12].[Quotation Status]" caption="Quotation Status" attribute="1" defaultMemberUniqueName="[Table12].[Quotation Status].[All]" allUniqueName="[Table12].[Quotation Status].[All]" dimensionUniqueName="[Table12]" displayFolder="" count="0" memberValueDatatype="130" unbalanced="0"/>
    <cacheHierarchy uniqueName="[Table12].[Customer Confirmation Date]" caption="Customer Confirmation Date" attribute="1" defaultMemberUniqueName="[Table12].[Customer Confirmation Date].[All]" allUniqueName="[Table12].[Customer Confirmation Date].[All]" dimensionUniqueName="[Table12]" displayFolder="" count="0" memberValueDatatype="130" unbalanced="0"/>
    <cacheHierarchy uniqueName="[Table12].[Customer Feedback]" caption="Customer Feedback" attribute="1" defaultMemberUniqueName="[Table12].[Customer Feedback].[All]" allUniqueName="[Table12].[Customer Feedback].[All]" dimensionUniqueName="[Table12]" displayFolder="" count="0" memberValueDatatype="130" unbalanced="0"/>
    <cacheHierarchy uniqueName="[Table12].[Quotation Submission Actual Date]" caption="Quotation Submission Actual Date" attribute="1" time="1" defaultMemberUniqueName="[Table12].[Quotation Submission Actual Date].[All]" allUniqueName="[Table12].[Quotation Submission Actual Date].[All]" dimensionUniqueName="[Table12]" displayFolder="" count="0" memberValueDatatype="7" unbalanced="0"/>
    <cacheHierarchy uniqueName="[Table12].[P.O Plan Date]" caption="P.O Plan Date" attribute="1" time="1" defaultMemberUniqueName="[Table12].[P.O Plan Date].[All]" allUniqueName="[Table12].[P.O Plan Date].[All]" dimensionUniqueName="[Table12]" displayFolder="" count="0" memberValueDatatype="7" unbalanced="0"/>
    <cacheHierarchy uniqueName="[Table12].[P.O Actual Date]" caption="P.O Actual Date" attribute="1" defaultMemberUniqueName="[Table12].[P.O Actual Date].[All]" allUniqueName="[Table12].[P.O Actual Date].[All]" dimensionUniqueName="[Table12]" displayFolder="" count="0" memberValueDatatype="130" unbalanced="0"/>
    <cacheHierarchy uniqueName="[Table12].[Production Start Date]" caption="Production Start Date" attribute="1" time="1" defaultMemberUniqueName="[Table12].[Production Start Date].[All]" allUniqueName="[Table12].[Production Start Date].[All]" dimensionUniqueName="[Table12]" displayFolder="" count="0" memberValueDatatype="7" unbalanced="0"/>
    <cacheHierarchy uniqueName="[Table12].[Production Complete Date]" caption="Production Complete Date" attribute="1" time="1" defaultMemberUniqueName="[Table12].[Production Complete Date].[All]" allUniqueName="[Table12].[Production Complete Date].[All]" dimensionUniqueName="[Table12]" displayFolder="" count="0" memberValueDatatype="7" unbalanced="0"/>
    <cacheHierarchy uniqueName="[Table12].[Customer Delivery Target Date]" caption="Customer Delivery Target Date" attribute="1" time="1" defaultMemberUniqueName="[Table12].[Customer Delivery Target Date].[All]" allUniqueName="[Table12].[Customer Delivery Target Date].[All]" dimensionUniqueName="[Table12]" displayFolder="" count="0" memberValueDatatype="7" unbalanced="0"/>
    <cacheHierarchy uniqueName="[Table12].[P.O Plan Month]" caption="P.O Plan Month" attribute="1" defaultMemberUniqueName="[Table12].[P.O Plan Month].[All]" allUniqueName="[Table12].[P.O Plan Month].[All]" dimensionUniqueName="[Table12]" displayFolder="" count="0" memberValueDatatype="130" unbalanced="0"/>
    <cacheHierarchy uniqueName="[Table12].[Production Plan Month]" caption="Production Plan Month" attribute="1" time="1" defaultMemberUniqueName="[Table12].[Production Plan Month].[All]" allUniqueName="[Table12].[Production Plan Month].[All]" dimensionUniqueName="[Table12]" displayFolder="" count="0" memberValueDatatype="7" unbalanced="0"/>
    <cacheHierarchy uniqueName="[Table12].[Sales Plan Month]" caption="Sales Plan Month" attribute="1" time="1" defaultMemberUniqueName="[Table12].[Sales Plan Month].[All]" allUniqueName="[Table12].[Sales Plan Month].[All]" dimensionUniqueName="[Table12]" displayFolder="" count="0" memberValueDatatype="7" unbalanced="0"/>
    <cacheHierarchy uniqueName="[Table12].[Sale Amount (K$)]" caption="Sale Amount (K$)" attribute="1" defaultMemberUniqueName="[Table12].[Sale Amount (K$)].[All]" allUniqueName="[Table12].[Sale Amount (K$)].[All]" dimensionUniqueName="[Table12]" displayFolder="" count="0" memberValueDatatype="5" unbalanced="0"/>
    <cacheHierarchy uniqueName="[Table12].[Column1]" caption="Column1" attribute="1" defaultMemberUniqueName="[Table12].[Column1].[All]" allUniqueName="[Table12].[Column1].[All]" dimensionUniqueName="[Table12]" displayFolder="" count="0" memberValueDatatype="130" unbalanced="0"/>
    <cacheHierarchy uniqueName="[Table12].[Production Plan Month2]" caption="Production Plan Month2" attribute="1" time="1" defaultMemberUniqueName="[Table12].[Production Plan Month2].[All]" allUniqueName="[Table12].[Production Plan Month2].[All]" dimensionUniqueName="[Table12]" displayFolder="" count="0" memberValueDatatype="7" unbalanced="0"/>
    <cacheHierarchy uniqueName="[Table12].[Sales Plan Month3]" caption="Sales Plan Month3" attribute="1" time="1" defaultMemberUniqueName="[Table12].[Sales Plan Month3].[All]" allUniqueName="[Table12].[Sales Plan Month3].[All]" dimensionUniqueName="[Table12]" displayFolder="" count="0" memberValueDatatype="7" unbalanced="0"/>
    <cacheHierarchy uniqueName="[Table12].[Notes]" caption="Notes" attribute="1" defaultMemberUniqueName="[Table12].[Notes].[All]" allUniqueName="[Table12].[Notes].[All]" dimensionUniqueName="[Table12]" displayFolder="" count="0" memberValueDatatype="130" unbalanced="0"/>
    <cacheHierarchy uniqueName="[Table12].[Previous DFM]" caption="Previous DFM" attribute="1" defaultMemberUniqueName="[Table12].[Previous DFM].[All]" allUniqueName="[Table12].[Previous DFM].[All]" dimensionUniqueName="[Table12]" displayFolder="" count="0" memberValueDatatype="130" unbalanced="0"/>
    <cacheHierarchy uniqueName="[Table12].[DFM]" caption="DFM" attribute="1" time="1" defaultMemberUniqueName="[Table12].[DFM].[All]" allUniqueName="[Table12].[DFM].[All]" dimensionUniqueName="[Table12]" displayFolder="" count="0" memberValueDatatype="7" unbalanced="0"/>
    <cacheHierarchy uniqueName="[Table12].[DFM APPROVAL]" caption="DFM APPROVAL" attribute="1" time="1" defaultMemberUniqueName="[Table12].[DFM APPROVAL].[All]" allUniqueName="[Table12].[DFM APPROVAL].[All]" dimensionUniqueName="[Table12]" displayFolder="" count="0" memberValueDatatype="7" unbalanced="0"/>
    <cacheHierarchy uniqueName="[Table12].[ASSEMBLY DRAWING]" caption="ASSEMBLY DRAWING" attribute="1" time="1" defaultMemberUniqueName="[Table12].[ASSEMBLY DRAWING].[All]" allUniqueName="[Table12].[ASSEMBLY DRAWING].[All]" dimensionUniqueName="[Table12]" displayFolder="" count="0" memberValueDatatype="7" unbalanced="0"/>
    <cacheHierarchy uniqueName="[Table12].[PARTS LIST]" caption="PARTS LIST" attribute="1" time="1" defaultMemberUniqueName="[Table12].[PARTS LIST].[All]" allUniqueName="[Table12].[PARTS LIST].[All]" dimensionUniqueName="[Table12]" displayFolder="" count="0" memberValueDatatype="7" unbalanced="0"/>
    <cacheHierarchy uniqueName="[Table12].[PARTS DRAWING]" caption="PARTS DRAWING" attribute="1" time="1" defaultMemberUniqueName="[Table12].[PARTS DRAWING].[All]" allUniqueName="[Table12].[PARTS DRAWING].[All]" dimensionUniqueName="[Table12]" displayFolder="" count="0" memberValueDatatype="7" unbalanced="0"/>
    <cacheHierarchy uniqueName="[Table12].[RAW MATERIAL]" caption="RAW MATERIAL" attribute="1" time="1" defaultMemberUniqueName="[Table12].[RAW MATERIAL].[All]" allUniqueName="[Table12].[RAW MATERIAL].[All]" dimensionUniqueName="[Table12]" displayFolder="" count="0" memberValueDatatype="7" unbalanced="0"/>
    <cacheHierarchy uniqueName="[Table12].[DC2]" caption="DC2" attribute="1" time="1" defaultMemberUniqueName="[Table12].[DC2].[All]" allUniqueName="[Table12].[DC2].[All]" dimensionUniqueName="[Table12]" displayFolder="" count="0" memberValueDatatype="7" unbalanced="0"/>
    <cacheHierarchy uniqueName="[Table12].[HQ / OUT]" caption="HQ / OUT" attribute="1" time="1" defaultMemberUniqueName="[Table12].[HQ / OUT].[All]" allUniqueName="[Table12].[HQ / OUT].[All]" dimensionUniqueName="[Table12]" displayFolder="" count="0" memberValueDatatype="7" unbalanced="0"/>
    <cacheHierarchy uniqueName="[Table12].[MACHINE SHOP]" caption="MACHINE SHOP" attribute="1" time="1" defaultMemberUniqueName="[Table12].[MACHINE SHOP].[All]" allUniqueName="[Table12].[MACHINE SHOP].[All]" dimensionUniqueName="[Table12]" displayFolder="" count="0" memberValueDatatype="7" unbalanced="0"/>
    <cacheHierarchy uniqueName="[Table12].[ASSEMBLY/ POLISHING]" caption="ASSEMBLY/ POLISHING" attribute="1" time="1" defaultMemberUniqueName="[Table12].[ASSEMBLY/ POLISHING].[All]" allUniqueName="[Table12].[ASSEMBLY/ POLISHING].[All]" dimensionUniqueName="[Table12]" displayFolder="" count="0" memberValueDatatype="7" unbalanced="0"/>
    <cacheHierarchy uniqueName="[Table12].[TRY1]" caption="TRY1" attribute="1" time="1" defaultMemberUniqueName="[Table12].[TRY1].[All]" allUniqueName="[Table12].[TRY1].[All]" dimensionUniqueName="[Table12]" displayFolder="" count="0" memberValueDatatype="7" unbalanced="0"/>
    <cacheHierarchy uniqueName="[Table12].[OGI/ INSPECTION]" caption="OGI/ INSPECTION" attribute="1" time="1" defaultMemberUniqueName="[Table12].[OGI/ INSPECTION].[All]" allUniqueName="[Table12].[OGI/ INSPECTION].[All]" dimensionUniqueName="[Table12]" displayFolder="" count="0" memberValueDatatype="7" unbalanced="0"/>
    <cacheHierarchy uniqueName="[Table12].[ADJ]" caption="ADJ" attribute="1" time="1" defaultMemberUniqueName="[Table12].[ADJ].[All]" allUniqueName="[Table12].[ADJ].[All]" dimensionUniqueName="[Table12]" displayFolder="" count="0" memberValueDatatype="7" unbalanced="0"/>
    <cacheHierarchy uniqueName="[Table12].[PASS/ DEL]" caption="PASS/ DEL" attribute="1" time="1" defaultMemberUniqueName="[Table12].[PASS/ DEL].[All]" allUniqueName="[Table12].[PASS/ DEL].[All]" dimensionUniqueName="[Table12]" displayFolder="" count="0" memberValueDatatype="7" unbalanced="0"/>
    <cacheHierarchy uniqueName="[Table12].[**]" caption="**" attribute="1" defaultMemberUniqueName="[Table12].[**].[All]" allUniqueName="[Table12].[**].[All]" dimensionUniqueName="[Table12]" displayFolder="" count="0" memberValueDatatype="130" unbalanced="0"/>
    <cacheHierarchy uniqueName="[Table12].[DES.]" caption="DES." attribute="1" defaultMemberUniqueName="[Table12].[DES.].[All]" allUniqueName="[Table12].[DES.].[All]" dimensionUniqueName="[Table12]" displayFolder="" count="0" memberValueDatatype="5" unbalanced="0"/>
    <cacheHierarchy uniqueName="[Table12].[CAM.]" caption="CAM." attribute="1" defaultMemberUniqueName="[Table12].[CAM.].[All]" allUniqueName="[Table12].[CAM.].[All]" dimensionUniqueName="[Table12]" displayFolder="" count="0" memberValueDatatype="5" unbalanced="0"/>
    <cacheHierarchy uniqueName="[Table12].[MAN.]" caption="MAN." attribute="1" defaultMemberUniqueName="[Table12].[MAN.].[All]" allUniqueName="[Table12].[MAN.].[All]" dimensionUniqueName="[Table12]" displayFolder="" count="0" memberValueDatatype="5" unbalanced="0"/>
    <cacheHierarchy uniqueName="[Table12].[MC1.]" caption="MC1." attribute="1" defaultMemberUniqueName="[Table12].[MC1.].[All]" allUniqueName="[Table12].[MC1.].[All]" dimensionUniqueName="[Table12]" displayFolder="" count="0" memberValueDatatype="5" unbalanced="0"/>
    <cacheHierarchy uniqueName="[Table12].[MC2.]" caption="MC2." attribute="1" defaultMemberUniqueName="[Table12].[MC2.].[All]" allUniqueName="[Table12].[MC2.].[All]" dimensionUniqueName="[Table12]" displayFolder="" count="0" memberValueDatatype="5" unbalanced="0"/>
    <cacheHierarchy uniqueName="[Table12].[GR.]" caption="GR." attribute="1" defaultMemberUniqueName="[Table12].[GR.].[All]" allUniqueName="[Table12].[GR.].[All]" dimensionUniqueName="[Table12]" displayFolder="" count="0" memberValueDatatype="5" unbalanced="0"/>
    <cacheHierarchy uniqueName="[Table12].[MC3.]" caption="MC3." attribute="1" defaultMemberUniqueName="[Table12].[MC3.].[All]" allUniqueName="[Table12].[MC3.].[All]" dimensionUniqueName="[Table12]" displayFolder="" count="0" memberValueDatatype="5" unbalanced="0"/>
    <cacheHierarchy uniqueName="[Table12].[EW.]" caption="EW." attribute="1" defaultMemberUniqueName="[Table12].[EW.].[All]" allUniqueName="[Table12].[EW.].[All]" dimensionUniqueName="[Table12]" displayFolder="" count="0" memberValueDatatype="5" unbalanced="0"/>
    <cacheHierarchy uniqueName="[Table12].[ASS.]" caption="ASS." attribute="1" defaultMemberUniqueName="[Table12].[ASS.].[All]" allUniqueName="[Table12].[ASS.].[All]" dimensionUniqueName="[Table12]" displayFolder="" count="0" memberValueDatatype="5" unbalanced="0"/>
    <cacheHierarchy uniqueName="[Table12].[TRY.]" caption="TRY." attribute="1" defaultMemberUniqueName="[Table12].[TRY.].[All]" allUniqueName="[Table12].[TRY.].[All]" dimensionUniqueName="[Table12]" displayFolder="" count="0" memberValueDatatype="5" unbalanced="0"/>
    <cacheHierarchy uniqueName="[Table12].[TAD.]" caption="TAD." attribute="1" defaultMemberUniqueName="[Table12].[TAD.].[All]" allUniqueName="[Table12].[TAD.].[All]" dimensionUniqueName="[Table12]" displayFolder="" count="0" memberValueDatatype="5" unbalanced="0"/>
    <cacheHierarchy uniqueName="[Table12].[TIN.]" caption="TIN." attribute="1" defaultMemberUniqueName="[Table12].[TIN.].[All]" allUniqueName="[Table12].[TIN.].[All]" dimensionUniqueName="[Table12]" displayFolder="" count="0" memberValueDatatype="5" unbalanced="0"/>
    <cacheHierarchy uniqueName="[Table12].[Sales Plan Month3 (Year)]" caption="Sales Plan Month3 (Year)" attribute="1" defaultMemberUniqueName="[Table12].[Sales Plan Month3 (Year)].[All]" allUniqueName="[Table12].[Sales Plan Month3 (Year)].[All]" dimensionUniqueName="[Table12]" displayFolder="" count="0" memberValueDatatype="130" unbalanced="0"/>
    <cacheHierarchy uniqueName="[Table12].[Sales Plan Month3 (Quarter)]" caption="Sales Plan Month3 (Quarter)" attribute="1" defaultMemberUniqueName="[Table12].[Sales Plan Month3 (Quarter)].[All]" allUniqueName="[Table12].[Sales Plan Month3 (Quarter)].[All]" dimensionUniqueName="[Table12]" displayFolder="" count="0" memberValueDatatype="130" unbalanced="0"/>
    <cacheHierarchy uniqueName="[Table12].[Sales Plan Month3 (Month)]" caption="Sales Plan Month3 (Month)" attribute="1" defaultMemberUniqueName="[Table12].[Sales Plan Month3 (Month)].[All]" allUniqueName="[Table12].[Sales Plan Month3 (Month)].[All]" dimensionUniqueName="[Table12]" displayFolder="" count="0" memberValueDatatype="130" unbalanced="0"/>
    <cacheHierarchy uniqueName="[Sale_item].[Sales Month (Month Index)]" caption="Sales Month (Month Index)" attribute="1" defaultMemberUniqueName="[Sale_item].[Sales Month (Month Index)].[All]" allUniqueName="[Sale_item].[Sales Month (Month Index)].[All]" dimensionUniqueName="[Sale_item]" displayFolder="" count="0" memberValueDatatype="20" unbalanced="0" hidden="1"/>
    <cacheHierarchy uniqueName="[Table12].[Sales Plan Month3 (Month Index)]" caption="Sales Plan Month3 (Month Index)" attribute="1" defaultMemberUniqueName="[Table12].[Sales Plan Month3 (Month Index)].[All]" allUniqueName="[Table12].[Sales Plan Month3 (Month Index)].[All]" dimensionUniqueName="[Table12]" displayFolder="" count="0" memberValueDatatype="20" unbalanced="0" hidden="1"/>
    <cacheHierarchy uniqueName="[Measures].[__XL_Count Sale_item]" caption="__XL_Count Sale_item" measure="1" displayFolder="" measureGroup="Sale_item" count="0" hidden="1"/>
    <cacheHierarchy uniqueName="[Measures].[__XL_Count Table12]" caption="__XL_Count Table12" measure="1" displayFolder="" measureGroup="Table12" count="0" hidden="1"/>
    <cacheHierarchy uniqueName="[Measures].[__No measures defined]" caption="__No measures defined" measure="1" displayFolder="" count="0" hidden="1"/>
    <cacheHierarchy uniqueName="[Measures].[Sum of Sales amount ($)]" caption="Sum of Sales amount ($)" measure="1" displayFolder="" measureGroup="Sale_item"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Sales Amount]" caption="Sum of Sales Amount" measure="1" displayFolder="" measureGroup="Table12" count="0" hidden="1">
      <extLst>
        <ext xmlns:x15="http://schemas.microsoft.com/office/spreadsheetml/2010/11/main" uri="{B97F6D7D-B522-45F9-BDA1-12C45D357490}">
          <x15:cacheHierarchy aggregatedColumn="113"/>
        </ext>
      </extLst>
    </cacheHierarchy>
  </cacheHierarchies>
  <kpis count="0"/>
  <dimensions count="3">
    <dimension measure="1" name="Measures" uniqueName="[Measures]" caption="Measures"/>
    <dimension name="Sale_item" uniqueName="[Sale_item]" caption="Sale_item"/>
    <dimension name="Table12" uniqueName="[Table12]" caption="Table12"/>
  </dimensions>
  <measureGroups count="2">
    <measureGroup name="Sale_item" caption="Sale_item"/>
    <measureGroup name="Table12" caption="Table1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Valenzuela, Gilbert" refreshedDate="44474.650765046295" backgroundQuery="1" createdVersion="6" refreshedVersion="6" minRefreshableVersion="3" recordCount="0" supportSubquery="1" supportAdvancedDrill="1">
  <cacheSource type="external" connectionId="1"/>
  <cacheFields count="3">
    <cacheField name="[Sale_item].[Sales Month (Month)].[Sales Month (Month)]" caption="Sales Month (Month)" numFmtId="0" hierarchy="101" level="1">
      <sharedItems count="3">
        <s v=""/>
        <s v="Oct"/>
        <s v="Nov"/>
      </sharedItems>
    </cacheField>
    <cacheField name="[Measures].[Sum of Sales amount ($)]" caption="Sum of Sales amount ($)" numFmtId="0" hierarchy="168" level="32767"/>
    <cacheField name="[Sale_item].[Customer].[Customer]" caption="Customer" numFmtId="0" hierarchy="10" level="1">
      <sharedItems count="15">
        <s v="#N/A"/>
        <s v="CHORAKAWA"/>
        <s v="FTEC"/>
        <s v="FTEC-TDM"/>
        <s v="GOSHI PHILIPPINES"/>
        <s v="IMASEN PHILIPPINE"/>
        <s v="ISUZU_AMC"/>
        <s v="MECHA"/>
        <s v="Mecha_PE"/>
        <s v="MECHA_PRS"/>
        <s v="MECHA_SMA"/>
        <s v="MITSUBA PHILS. CORP2"/>
        <s v="P&amp;R_INC"/>
        <s v="TDM"/>
        <s v="YUTAKA MANUFACTURING"/>
      </sharedItems>
    </cacheField>
  </cacheFields>
  <cacheHierarchies count="170">
    <cacheHierarchy uniqueName="[Sale_item].[No]" caption="No" attribute="1" defaultMemberUniqueName="[Sale_item].[No].[All]" allUniqueName="[Sale_item].[No].[All]" dimensionUniqueName="[Sale_item]" displayFolder="" count="0" memberValueDatatype="20" unbalanced="0"/>
    <cacheHierarchy uniqueName="[Sale_item].[Part Number (Use in Prod'n]" caption="Part Number (Use in Prod'n" attribute="1" defaultMemberUniqueName="[Sale_item].[Part Number (Use in Prod'n].[All]" allUniqueName="[Sale_item].[Part Number (Use in Prod'n].[All]" dimensionUniqueName="[Sale_item]" displayFolder="" count="0" memberValueDatatype="130" unbalanced="0"/>
    <cacheHierarchy uniqueName="[Sale_item].[QTN Number /  Job Number (Prod'n);]" caption="QTN Number /  Job Number (Prod'n);" attribute="1" defaultMemberUniqueName="[Sale_item].[QTN Number /  Job Number (Prod'n);].[All]" allUniqueName="[Sale_item].[QTN Number /  Job Number (Prod'n);].[All]" dimensionUniqueName="[Sale_item]" displayFolder="" count="0" memberValueDatatype="130" unbalanced="0"/>
    <cacheHierarchy uniqueName="[Sale_item].[Order Qty]" caption="Order Qty" attribute="1" defaultMemberUniqueName="[Sale_item].[Order Qty].[All]" allUniqueName="[Sale_item].[Order Qty].[All]" dimensionUniqueName="[Sale_item]" displayFolder="" count="0" memberValueDatatype="130" unbalanced="0"/>
    <cacheHierarchy uniqueName="[Sale_item].[Desired Delivery Date]" caption="Desired Delivery Date" attribute="1" defaultMemberUniqueName="[Sale_item].[Desired Delivery Date].[All]" allUniqueName="[Sale_item].[Desired Delivery Date].[All]" dimensionUniqueName="[Sale_item]" displayFolder="" count="0" memberValueDatatype="130" unbalanced="0"/>
    <cacheHierarchy uniqueName="[Sale_item].[ManufNo]" caption="ManufNo" attribute="1" defaultMemberUniqueName="[Sale_item].[ManufNo].[All]" allUniqueName="[Sale_item].[ManufNo].[All]" dimensionUniqueName="[Sale_item]" displayFolder="" count="0" memberValueDatatype="130" unbalanced="0"/>
    <cacheHierarchy uniqueName="[Sale_item].[ProductNm]" caption="ProductNm" attribute="1" defaultMemberUniqueName="[Sale_item].[ProductNm].[All]" allUniqueName="[Sale_item].[ProductNm].[All]" dimensionUniqueName="[Sale_item]" displayFolder="" count="0" memberValueDatatype="130" unbalanced="0"/>
    <cacheHierarchy uniqueName="[Sale_item].[Registered Date]" caption="Registered Date" attribute="1" defaultMemberUniqueName="[Sale_item].[Registered Date].[All]" allUniqueName="[Sale_item].[Registered Date].[All]" dimensionUniqueName="[Sale_item]" displayFolder="" count="0" memberValueDatatype="130" unbalanced="0"/>
    <cacheHierarchy uniqueName="[Sale_item].[Manuf No Prefix]" caption="Manuf No Prefix" attribute="1" defaultMemberUniqueName="[Sale_item].[Manuf No Prefix].[All]" allUniqueName="[Sale_item].[Manuf No Prefix].[All]" dimensionUniqueName="[Sale_item]" displayFolder="" count="0" memberValueDatatype="130" unbalanced="0"/>
    <cacheHierarchy uniqueName="[Sale_item].[Sales Job Number]" caption="Sales Job Number" attribute="1" defaultMemberUniqueName="[Sale_item].[Sales Job Number].[All]" allUniqueName="[Sale_item].[Sales Job Number].[All]" dimensionUniqueName="[Sale_item]" displayFolder="" count="0" memberValueDatatype="130" unbalanced="0"/>
    <cacheHierarchy uniqueName="[Sale_item].[Customer]" caption="Customer" attribute="1" defaultMemberUniqueName="[Sale_item].[Customer].[All]" allUniqueName="[Sale_item].[Customer].[All]" dimensionUniqueName="[Sale_item]" displayFolder="" count="2" memberValueDatatype="130" unbalanced="0">
      <fieldsUsage count="2">
        <fieldUsage x="-1"/>
        <fieldUsage x="2"/>
      </fieldsUsage>
    </cacheHierarchy>
    <cacheHierarchy uniqueName="[Sale_item].[Project Name]" caption="Project Name" attribute="1" defaultMemberUniqueName="[Sale_item].[Project Name].[All]" allUniqueName="[Sale_item].[Project Name].[All]" dimensionUniqueName="[Sale_item]" displayFolder="" count="0" memberValueDatatype="130" unbalanced="0"/>
    <cacheHierarchy uniqueName="[Sale_item].[P.O Status]" caption="P.O Status" attribute="1" defaultMemberUniqueName="[Sale_item].[P.O Status].[All]" allUniqueName="[Sale_item].[P.O Status].[All]" dimensionUniqueName="[Sale_item]" displayFolder="" count="0" memberValueDatatype="130" unbalanced="0"/>
    <cacheHierarchy uniqueName="[Sale_item].[Prod'n Plan Month]" caption="Prod'n Plan Month" attribute="1" defaultMemberUniqueName="[Sale_item].[Prod'n Plan Month].[All]" allUniqueName="[Sale_item].[Prod'n Plan Month].[All]" dimensionUniqueName="[Sale_item]" displayFolder="" count="0" memberValueDatatype="130" unbalanced="0"/>
    <cacheHierarchy uniqueName="[Sale_item].[Sales Delivery Target]" caption="Sales Delivery Target" attribute="1" defaultMemberUniqueName="[Sale_item].[Sales Delivery Target].[All]" allUniqueName="[Sale_item].[Sales Delivery Target].[All]" dimensionUniqueName="[Sale_item]" displayFolder="" count="0" memberValueDatatype="130" unbalanced="0"/>
    <cacheHierarchy uniqueName="[Sale_item].[Actual Delivery]" caption="Actual Delivery" attribute="1" defaultMemberUniqueName="[Sale_item].[Actual Delivery].[All]" allUniqueName="[Sale_item].[Actual Delivery].[All]" dimensionUniqueName="[Sale_item]" displayFolder="" count="0" memberValueDatatype="130" unbalanced="0"/>
    <cacheHierarchy uniqueName="[Sale_item].[Sales amount ($)]" caption="Sales amount ($)" attribute="1" defaultMemberUniqueName="[Sale_item].[Sales amount ($)].[All]" allUniqueName="[Sale_item].[Sales amount ($)].[All]" dimensionUniqueName="[Sale_item]" displayFolder="" count="0" memberValueDatatype="5" unbalanced="0"/>
    <cacheHierarchy uniqueName="[Sale_item].[Sales Amount (K$)]" caption="Sales Amount (K$)" attribute="1" defaultMemberUniqueName="[Sale_item].[Sales Amount (K$)].[All]" allUniqueName="[Sale_item].[Sales Amount (K$)].[All]" dimensionUniqueName="[Sale_item]" displayFolder="" count="0" memberValueDatatype="5" unbalanced="0"/>
    <cacheHierarchy uniqueName="[Sale_item].[Sales Month]" caption="Sales Month" attribute="1" time="1" defaultMemberUniqueName="[Sale_item].[Sales Month].[All]" allUniqueName="[Sale_item].[Sales Month].[All]" dimensionUniqueName="[Sale_item]" displayFolder="" count="0" memberValueDatatype="7" unbalanced="0"/>
    <cacheHierarchy uniqueName="[Sale_item].[Tempo Job No (Reference)]" caption="Tempo Job No (Reference)" attribute="1" defaultMemberUniqueName="[Sale_item].[Tempo Job No (Reference)].[All]" allUniqueName="[Sale_item].[Tempo Job No (Reference)].[All]" dimensionUniqueName="[Sale_item]" displayFolder="" count="0" memberValueDatatype="130" unbalanced="0"/>
    <cacheHierarchy uniqueName="[Sale_item].[Prod Status]" caption="Prod Status" attribute="1" defaultMemberUniqueName="[Sale_item].[Prod Status].[All]" allUniqueName="[Sale_item].[Prod Status].[All]" dimensionUniqueName="[Sale_item]" displayFolder="" count="0" memberValueDatatype="130" unbalanced="0"/>
    <cacheHierarchy uniqueName="[Sale_item].[Status code]" caption="Status code" attribute="1" defaultMemberUniqueName="[Sale_item].[Status code].[All]" allUniqueName="[Sale_item].[Status code].[All]" dimensionUniqueName="[Sale_item]" displayFolder="" count="0" memberValueDatatype="20" unbalanced="0"/>
    <cacheHierarchy uniqueName="[Sale_item].[Job Categoty]" caption="Job Categoty" attribute="1" defaultMemberUniqueName="[Sale_item].[Job Categoty].[All]" allUniqueName="[Sale_item].[Job Categoty].[All]" dimensionUniqueName="[Sale_item]" displayFolder="" count="0" memberValueDatatype="130" unbalanced="0"/>
    <cacheHierarchy uniqueName="[Sale_item].[ID213]" caption="ID213" attribute="1" defaultMemberUniqueName="[Sale_item].[ID213].[All]" allUniqueName="[Sale_item].[ID213].[All]" dimensionUniqueName="[Sale_item]" displayFolder="" count="0" memberValueDatatype="130" unbalanced="0"/>
    <cacheHierarchy uniqueName="[Sale_item].[HQ]" caption="HQ" attribute="1" defaultMemberUniqueName="[Sale_item].[HQ].[All]" allUniqueName="[Sale_item].[HQ].[All]" dimensionUniqueName="[Sale_item]" displayFolder="" count="0" memberValueDatatype="130" unbalanced="0"/>
    <cacheHierarchy uniqueName="[Sale_item].[OUT_]" caption="OUT_" attribute="1" defaultMemberUniqueName="[Sale_item].[OUT_].[All]" allUniqueName="[Sale_item].[OUT_].[All]" dimensionUniqueName="[Sale_item]" displayFolder="" count="0" memberValueDatatype="130" unbalanced="0"/>
    <cacheHierarchy uniqueName="[Sale_item].[Production Status as of 10/04]" caption="Production Status as of 10/04" attribute="1" defaultMemberUniqueName="[Sale_item].[Production Status as of 10/04].[All]" allUniqueName="[Sale_item].[Production Status as of 10/04].[All]" dimensionUniqueName="[Sale_item]" displayFolder="" count="0" memberValueDatatype="130" unbalanced="0"/>
    <cacheHierarchy uniqueName="[Sale_item].[Sales Status]" caption="Sales Status" attribute="1" defaultMemberUniqueName="[Sale_item].[Sales Status].[All]" allUniqueName="[Sale_item].[Sales Status].[All]" dimensionUniqueName="[Sale_item]" displayFolder="" count="0" memberValueDatatype="130" unbalanced="0"/>
    <cacheHierarchy uniqueName="[Sale_item].[Budget]" caption="Budget" attribute="1" defaultMemberUniqueName="[Sale_item].[Budget].[All]" allUniqueName="[Sale_item].[Budget].[All]" dimensionUniqueName="[Sale_item]" displayFolder="" count="0" memberValueDatatype="130" unbalanced="0"/>
    <cacheHierarchy uniqueName="[Sale_item].[Actual Cost]" caption="Actual Cost" attribute="1" defaultMemberUniqueName="[Sale_item].[Actual Cost].[All]" allUniqueName="[Sale_item].[Actual Cost].[All]" dimensionUniqueName="[Sale_item]" displayFolder="" count="0" memberValueDatatype="5" unbalanced="0"/>
    <cacheHierarchy uniqueName="[Sale_item].[Process Variance]" caption="Process Variance" attribute="1" defaultMemberUniqueName="[Sale_item].[Process Variance].[All]" allUniqueName="[Sale_item].[Process Variance].[All]" dimensionUniqueName="[Sale_item]" displayFolder="" count="0" memberValueDatatype="130" unbalanced="0"/>
    <cacheHierarchy uniqueName="[Sale_item].[***]" caption="***" attribute="1" defaultMemberUniqueName="[Sale_item].[***].[All]" allUniqueName="[Sale_item].[***].[All]" dimensionUniqueName="[Sale_item]" displayFolder="" count="0" memberValueDatatype="130" unbalanced="0"/>
    <cacheHierarchy uniqueName="[Sale_item].[Risk]" caption="Risk" attribute="1" defaultMemberUniqueName="[Sale_item].[Risk].[All]" allUniqueName="[Sale_item].[Risk].[All]" dimensionUniqueName="[Sale_item]" displayFolder="" count="0" memberValueDatatype="130" unbalanced="0"/>
    <cacheHierarchy uniqueName="[Sale_item].[Un Fin Cost]" caption="Un Fin Cost" attribute="1" defaultMemberUniqueName="[Sale_item].[Un Fin Cost].[All]" allUniqueName="[Sale_item].[Un Fin Cost].[All]" dimensionUniqueName="[Sale_item]" displayFolder="" count="0" memberValueDatatype="20" unbalanced="0"/>
    <cacheHierarchy uniqueName="[Sale_item].[WIP (Sub ticket)]" caption="WIP (Sub ticket)" attribute="1" defaultMemberUniqueName="[Sale_item].[WIP (Sub ticket)].[All]" allUniqueName="[Sale_item].[WIP (Sub ticket)].[All]" dimensionUniqueName="[Sale_item]" displayFolder="" count="0" memberValueDatatype="20" unbalanced="0"/>
    <cacheHierarchy uniqueName="[Sale_item].[TOTAL]" caption="TOTAL" attribute="1" defaultMemberUniqueName="[Sale_item].[TOTAL].[All]" allUniqueName="[Sale_item].[TOTAL].[All]" dimensionUniqueName="[Sale_item]" displayFolder="" count="0" memberValueDatatype="20" unbalanced="0"/>
    <cacheHierarchy uniqueName="[Sale_item].[DES]" caption="DES" attribute="1" defaultMemberUniqueName="[Sale_item].[DES].[All]" allUniqueName="[Sale_item].[DES].[All]" dimensionUniqueName="[Sale_item]" displayFolder="" count="0" memberValueDatatype="20" unbalanced="0"/>
    <cacheHierarchy uniqueName="[Sale_item].[CAM]" caption="CAM" attribute="1" defaultMemberUniqueName="[Sale_item].[CAM].[All]" allUniqueName="[Sale_item].[CAM].[All]" dimensionUniqueName="[Sale_item]" displayFolder="" count="0" memberValueDatatype="20" unbalanced="0"/>
    <cacheHierarchy uniqueName="[Sale_item].[MAN]" caption="MAN" attribute="1" defaultMemberUniqueName="[Sale_item].[MAN].[All]" allUniqueName="[Sale_item].[MAN].[All]" dimensionUniqueName="[Sale_item]" displayFolder="" count="0" memberValueDatatype="20" unbalanced="0"/>
    <cacheHierarchy uniqueName="[Sale_item].[MC]" caption="MC" attribute="1" defaultMemberUniqueName="[Sale_item].[MC].[All]" allUniqueName="[Sale_item].[MC].[All]" dimensionUniqueName="[Sale_item]" displayFolder="" count="0" memberValueDatatype="20" unbalanced="0"/>
    <cacheHierarchy uniqueName="[Sale_item].[MC1]" caption="MC1" attribute="1" defaultMemberUniqueName="[Sale_item].[MC1].[All]" allUniqueName="[Sale_item].[MC1].[All]" dimensionUniqueName="[Sale_item]" displayFolder="" count="0" memberValueDatatype="20" unbalanced="0"/>
    <cacheHierarchy uniqueName="[Sale_item].[MC2]" caption="MC2" attribute="1" defaultMemberUniqueName="[Sale_item].[MC2].[All]" allUniqueName="[Sale_item].[MC2].[All]" dimensionUniqueName="[Sale_item]" displayFolder="" count="0" memberValueDatatype="20" unbalanced="0"/>
    <cacheHierarchy uniqueName="[Sale_item].[OUT]" caption="OUT" attribute="1" defaultMemberUniqueName="[Sale_item].[OUT].[All]" allUniqueName="[Sale_item].[OUT].[All]" dimensionUniqueName="[Sale_item]" displayFolder="" count="0" memberValueDatatype="20" unbalanced="0"/>
    <cacheHierarchy uniqueName="[Sale_item].[GR]" caption="GR" attribute="1" defaultMemberUniqueName="[Sale_item].[GR].[All]" allUniqueName="[Sale_item].[GR].[All]" dimensionUniqueName="[Sale_item]" displayFolder="" count="0" memberValueDatatype="20" unbalanced="0"/>
    <cacheHierarchy uniqueName="[Sale_item].[MC3]" caption="MC3" attribute="1" defaultMemberUniqueName="[Sale_item].[MC3].[All]" allUniqueName="[Sale_item].[MC3].[All]" dimensionUniqueName="[Sale_item]" displayFolder="" count="0" memberValueDatatype="20" unbalanced="0"/>
    <cacheHierarchy uniqueName="[Sale_item].[EW]" caption="EW" attribute="1" defaultMemberUniqueName="[Sale_item].[EW].[All]" allUniqueName="[Sale_item].[EW].[All]" dimensionUniqueName="[Sale_item]" displayFolder="" count="0" memberValueDatatype="20" unbalanced="0"/>
    <cacheHierarchy uniqueName="[Sale_item].[ASS]" caption="ASS" attribute="1" defaultMemberUniqueName="[Sale_item].[ASS].[All]" allUniqueName="[Sale_item].[ASS].[All]" dimensionUniqueName="[Sale_item]" displayFolder="" count="0" memberValueDatatype="20" unbalanced="0"/>
    <cacheHierarchy uniqueName="[Sale_item].[TRY]" caption="TRY" attribute="1" defaultMemberUniqueName="[Sale_item].[TRY].[All]" allUniqueName="[Sale_item].[TRY].[All]" dimensionUniqueName="[Sale_item]" displayFolder="" count="0" memberValueDatatype="20" unbalanced="0"/>
    <cacheHierarchy uniqueName="[Sale_item].[TAD]" caption="TAD" attribute="1" defaultMemberUniqueName="[Sale_item].[TAD].[All]" allUniqueName="[Sale_item].[TAD].[All]" dimensionUniqueName="[Sale_item]" displayFolder="" count="0" memberValueDatatype="20" unbalanced="0"/>
    <cacheHierarchy uniqueName="[Sale_item].[TIN]" caption="TIN" attribute="1" defaultMemberUniqueName="[Sale_item].[TIN].[All]" allUniqueName="[Sale_item].[TIN].[All]" dimensionUniqueName="[Sale_item]" displayFolder="" count="0" memberValueDatatype="20" unbalanced="0"/>
    <cacheHierarchy uniqueName="[Sale_item].[TDM]" caption="TDM" attribute="1" defaultMemberUniqueName="[Sale_item].[TDM].[All]" allUniqueName="[Sale_item].[TDM].[All]" dimensionUniqueName="[Sale_item]" displayFolder="" count="0" memberValueDatatype="20" unbalanced="0"/>
    <cacheHierarchy uniqueName="[Sale_item].[TDS]" caption="TDS" attribute="1" defaultMemberUniqueName="[Sale_item].[TDS].[All]" allUniqueName="[Sale_item].[TDS].[All]" dimensionUniqueName="[Sale_item]" displayFolder="" count="0" memberValueDatatype="20" unbalanced="0"/>
    <cacheHierarchy uniqueName="[Sale_item].[Job Category]" caption="Job Category" attribute="1" defaultMemberUniqueName="[Sale_item].[Job Category].[All]" allUniqueName="[Sale_item].[Job Category].[All]" dimensionUniqueName="[Sale_item]" displayFolder="" count="0" memberValueDatatype="130" unbalanced="0"/>
    <cacheHierarchy uniqueName="[Sale_item].[Job Crown/Job Type]" caption="Job Crown/Job Type" attribute="1" defaultMemberUniqueName="[Sale_item].[Job Crown/Job Type].[All]" allUniqueName="[Sale_item].[Job Crown/Job Type].[All]" dimensionUniqueName="[Sale_item]" displayFolder="" count="0" memberValueDatatype="130" unbalanced="0"/>
    <cacheHierarchy uniqueName="[Sale_item].[Job Type]" caption="Job Type" attribute="1" defaultMemberUniqueName="[Sale_item].[Job Type].[All]" allUniqueName="[Sale_item].[Job Type].[All]" dimensionUniqueName="[Sale_item]" displayFolder="" count="0" memberValueDatatype="130" unbalanced="0"/>
    <cacheHierarchy uniqueName="[Sale_item].[DFM]" caption="DFM" attribute="1" defaultMemberUniqueName="[Sale_item].[DFM].[All]" allUniqueName="[Sale_item].[DFM].[All]" dimensionUniqueName="[Sale_item]" displayFolder="" count="0" memberValueDatatype="130" unbalanced="0"/>
    <cacheHierarchy uniqueName="[Sale_item].[DFM APPROVAL]" caption="DFM APPROVAL" attribute="1" defaultMemberUniqueName="[Sale_item].[DFM APPROVAL].[All]" allUniqueName="[Sale_item].[DFM APPROVAL].[All]" dimensionUniqueName="[Sale_item]" displayFolder="" count="0" memberValueDatatype="130" unbalanced="0"/>
    <cacheHierarchy uniqueName="[Sale_item].[ASSEMBLY DRAWING]" caption="ASSEMBLY DRAWING" attribute="1" defaultMemberUniqueName="[Sale_item].[ASSEMBLY DRAWING].[All]" allUniqueName="[Sale_item].[ASSEMBLY DRAWING].[All]" dimensionUniqueName="[Sale_item]" displayFolder="" count="0" memberValueDatatype="130" unbalanced="0"/>
    <cacheHierarchy uniqueName="[Sale_item].[PARTS LIST]" caption="PARTS LIST" attribute="1" time="1" defaultMemberUniqueName="[Sale_item].[PARTS LIST].[All]" allUniqueName="[Sale_item].[PARTS LIST].[All]" dimensionUniqueName="[Sale_item]" displayFolder="" count="0" memberValueDatatype="7" unbalanced="0"/>
    <cacheHierarchy uniqueName="[Sale_item].[PARTS DRAWING]" caption="PARTS DRAWING" attribute="1" defaultMemberUniqueName="[Sale_item].[PARTS DRAWING].[All]" allUniqueName="[Sale_item].[PARTS DRAWING].[All]" dimensionUniqueName="[Sale_item]" displayFolder="" count="0" memberValueDatatype="130" unbalanced="0"/>
    <cacheHierarchy uniqueName="[Sale_item].[RAW MATERIAL]" caption="RAW MATERIAL" attribute="1" defaultMemberUniqueName="[Sale_item].[RAW MATERIAL].[All]" allUniqueName="[Sale_item].[RAW MATERIAL].[All]" dimensionUniqueName="[Sale_item]" displayFolder="" count="0" memberValueDatatype="130" unbalanced="0"/>
    <cacheHierarchy uniqueName="[Sale_item].[DC2]" caption="DC2" attribute="1" defaultMemberUniqueName="[Sale_item].[DC2].[All]" allUniqueName="[Sale_item].[DC2].[All]" dimensionUniqueName="[Sale_item]" displayFolder="" count="0" memberValueDatatype="130" unbalanced="0"/>
    <cacheHierarchy uniqueName="[Sale_item].[HQ / OUT]" caption="HQ / OUT" attribute="1" defaultMemberUniqueName="[Sale_item].[HQ / OUT].[All]" allUniqueName="[Sale_item].[HQ / OUT].[All]" dimensionUniqueName="[Sale_item]" displayFolder="" count="0" memberValueDatatype="130" unbalanced="0"/>
    <cacheHierarchy uniqueName="[Sale_item].[MACHINE SHOP]" caption="MACHINE SHOP" attribute="1" defaultMemberUniqueName="[Sale_item].[MACHINE SHOP].[All]" allUniqueName="[Sale_item].[MACHINE SHOP].[All]" dimensionUniqueName="[Sale_item]" displayFolder="" count="0" memberValueDatatype="130" unbalanced="0"/>
    <cacheHierarchy uniqueName="[Sale_item].[ASSEMBLY/ POLISHING]" caption="ASSEMBLY/ POLISHING" attribute="1" defaultMemberUniqueName="[Sale_item].[ASSEMBLY/ POLISHING].[All]" allUniqueName="[Sale_item].[ASSEMBLY/ POLISHING].[All]" dimensionUniqueName="[Sale_item]" displayFolder="" count="0" memberValueDatatype="130" unbalanced="0"/>
    <cacheHierarchy uniqueName="[Sale_item].[TRY1]" caption="TRY1" attribute="1" defaultMemberUniqueName="[Sale_item].[TRY1].[All]" allUniqueName="[Sale_item].[TRY1].[All]" dimensionUniqueName="[Sale_item]" displayFolder="" count="0" memberValueDatatype="130" unbalanced="0"/>
    <cacheHierarchy uniqueName="[Sale_item].[OGI/ INSPECTION]" caption="OGI/ INSPECTION" attribute="1" defaultMemberUniqueName="[Sale_item].[OGI/ INSPECTION].[All]" allUniqueName="[Sale_item].[OGI/ INSPECTION].[All]" dimensionUniqueName="[Sale_item]" displayFolder="" count="0" memberValueDatatype="130" unbalanced="0"/>
    <cacheHierarchy uniqueName="[Sale_item].[ADJ]" caption="ADJ" attribute="1" defaultMemberUniqueName="[Sale_item].[ADJ].[All]" allUniqueName="[Sale_item].[ADJ].[All]" dimensionUniqueName="[Sale_item]" displayFolder="" count="0" memberValueDatatype="130" unbalanced="0"/>
    <cacheHierarchy uniqueName="[Sale_item].[PASS/ DEL]" caption="PASS/ DEL" attribute="1" defaultMemberUniqueName="[Sale_item].[PASS/ DEL].[All]" allUniqueName="[Sale_item].[PASS/ DEL].[All]" dimensionUniqueName="[Sale_item]" displayFolder="" count="0" memberValueDatatype="130" unbalanced="0"/>
    <cacheHierarchy uniqueName="[Sale_item].[**]" caption="**" attribute="1" defaultMemberUniqueName="[Sale_item].[**].[All]" allUniqueName="[Sale_item].[**].[All]" dimensionUniqueName="[Sale_item]" displayFolder="" count="0" memberValueDatatype="130" unbalanced="0"/>
    <cacheHierarchy uniqueName="[Sale_item].[DFM.]" caption="DFM." attribute="1" defaultMemberUniqueName="[Sale_item].[DFM.].[All]" allUniqueName="[Sale_item].[DFM.].[All]" dimensionUniqueName="[Sale_item]" displayFolder="" count="0" memberValueDatatype="20" unbalanced="0"/>
    <cacheHierarchy uniqueName="[Sale_item].[DFM APPROVAL.]" caption="DFM APPROVAL." attribute="1" defaultMemberUniqueName="[Sale_item].[DFM APPROVAL.].[All]" allUniqueName="[Sale_item].[DFM APPROVAL.].[All]" dimensionUniqueName="[Sale_item]" displayFolder="" count="0" memberValueDatatype="20" unbalanced="0"/>
    <cacheHierarchy uniqueName="[Sale_item].[ASSEMBLY DRAWING.]" caption="ASSEMBLY DRAWING." attribute="1" defaultMemberUniqueName="[Sale_item].[ASSEMBLY DRAWING.].[All]" allUniqueName="[Sale_item].[ASSEMBLY DRAWING.].[All]" dimensionUniqueName="[Sale_item]" displayFolder="" count="0" memberValueDatatype="20" unbalanced="0"/>
    <cacheHierarchy uniqueName="[Sale_item].[PARTS LIST.]" caption="PARTS LIST." attribute="1" defaultMemberUniqueName="[Sale_item].[PARTS LIST.].[All]" allUniqueName="[Sale_item].[PARTS LIST.].[All]" dimensionUniqueName="[Sale_item]" displayFolder="" count="0" memberValueDatatype="20" unbalanced="0"/>
    <cacheHierarchy uniqueName="[Sale_item].[PARTS DRAWING.]" caption="PARTS DRAWING." attribute="1" defaultMemberUniqueName="[Sale_item].[PARTS DRAWING.].[All]" allUniqueName="[Sale_item].[PARTS DRAWING.].[All]" dimensionUniqueName="[Sale_item]" displayFolder="" count="0" memberValueDatatype="20" unbalanced="0"/>
    <cacheHierarchy uniqueName="[Sale_item].[RAW MATERIAL.]" caption="RAW MATERIAL." attribute="1" defaultMemberUniqueName="[Sale_item].[RAW MATERIAL.].[All]" allUniqueName="[Sale_item].[RAW MATERIAL.].[All]" dimensionUniqueName="[Sale_item]" displayFolder="" count="0" memberValueDatatype="20" unbalanced="0"/>
    <cacheHierarchy uniqueName="[Sale_item].[DC.]" caption="DC." attribute="1" defaultMemberUniqueName="[Sale_item].[DC.].[All]" allUniqueName="[Sale_item].[DC.].[All]" dimensionUniqueName="[Sale_item]" displayFolder="" count="0" memberValueDatatype="20" unbalanced="0"/>
    <cacheHierarchy uniqueName="[Sale_item].[HQ / OUT.]" caption="HQ / OUT." attribute="1" defaultMemberUniqueName="[Sale_item].[HQ / OUT.].[All]" allUniqueName="[Sale_item].[HQ / OUT.].[All]" dimensionUniqueName="[Sale_item]" displayFolder="" count="0" memberValueDatatype="20" unbalanced="0"/>
    <cacheHierarchy uniqueName="[Sale_item].[MACHINE SHOP.]" caption="MACHINE SHOP." attribute="1" defaultMemberUniqueName="[Sale_item].[MACHINE SHOP.].[All]" allUniqueName="[Sale_item].[MACHINE SHOP.].[All]" dimensionUniqueName="[Sale_item]" displayFolder="" count="0" memberValueDatatype="20" unbalanced="0"/>
    <cacheHierarchy uniqueName="[Sale_item].[ASSEMBLY/ POLISHING.]" caption="ASSEMBLY/ POLISHING." attribute="1" defaultMemberUniqueName="[Sale_item].[ASSEMBLY/ POLISHING.].[All]" allUniqueName="[Sale_item].[ASSEMBLY/ POLISHING.].[All]" dimensionUniqueName="[Sale_item]" displayFolder="" count="0" memberValueDatatype="20" unbalanced="0"/>
    <cacheHierarchy uniqueName="[Sale_item].[TRY1.]" caption="TRY1." attribute="1" defaultMemberUniqueName="[Sale_item].[TRY1.].[All]" allUniqueName="[Sale_item].[TRY1.].[All]" dimensionUniqueName="[Sale_item]" displayFolder="" count="0" memberValueDatatype="20" unbalanced="0"/>
    <cacheHierarchy uniqueName="[Sale_item].[OGI/ INSPECTION.]" caption="OGI/ INSPECTION." attribute="1" defaultMemberUniqueName="[Sale_item].[OGI/ INSPECTION.].[All]" allUniqueName="[Sale_item].[OGI/ INSPECTION.].[All]" dimensionUniqueName="[Sale_item]" displayFolder="" count="0" memberValueDatatype="20" unbalanced="0"/>
    <cacheHierarchy uniqueName="[Sale_item].[ADJ.]" caption="ADJ." attribute="1" defaultMemberUniqueName="[Sale_item].[ADJ.].[All]" allUniqueName="[Sale_item].[ADJ.].[All]" dimensionUniqueName="[Sale_item]" displayFolder="" count="0" memberValueDatatype="20" unbalanced="0"/>
    <cacheHierarchy uniqueName="[Sale_item].[PASS/ DEL.]" caption="PASS/ DEL." attribute="1" defaultMemberUniqueName="[Sale_item].[PASS/ DEL.].[All]" allUniqueName="[Sale_item].[PASS/ DEL.].[All]" dimensionUniqueName="[Sale_item]" displayFolder="" count="0" memberValueDatatype="20" unbalanced="0"/>
    <cacheHierarchy uniqueName="[Sale_item].[***2]" caption="***2" attribute="1" defaultMemberUniqueName="[Sale_item].[***2].[All]" allUniqueName="[Sale_item].[***2].[All]" dimensionUniqueName="[Sale_item]" displayFolder="" count="0" memberValueDatatype="130" unbalanced="0"/>
    <cacheHierarchy uniqueName="[Sale_item].[OPEN Process]" caption="OPEN Process" attribute="1" defaultMemberUniqueName="[Sale_item].[OPEN Process].[All]" allUniqueName="[Sale_item].[OPEN Process].[All]" dimensionUniqueName="[Sale_item]" displayFolder="" count="0" memberValueDatatype="20" unbalanced="0"/>
    <cacheHierarchy uniqueName="[Sale_item].[FIN Process]" caption="FIN Process" attribute="1" defaultMemberUniqueName="[Sale_item].[FIN Process].[All]" allUniqueName="[Sale_item].[FIN Process].[All]" dimensionUniqueName="[Sale_item]" displayFolder="" count="0" memberValueDatatype="20" unbalanced="0"/>
    <cacheHierarchy uniqueName="[Sale_item].[TOTAL2]" caption="TOTAL2" attribute="1" defaultMemberUniqueName="[Sale_item].[TOTAL2].[All]" allUniqueName="[Sale_item].[TOTAL2].[All]" dimensionUniqueName="[Sale_item]" displayFolder="" count="0" memberValueDatatype="20" unbalanced="0"/>
    <cacheHierarchy uniqueName="[Sale_item].[Completion %]" caption="Completion %" attribute="1" defaultMemberUniqueName="[Sale_item].[Completion %].[All]" allUniqueName="[Sale_item].[Completion %].[All]" dimensionUniqueName="[Sale_item]" displayFolder="" count="0" memberValueDatatype="130" unbalanced="0"/>
    <cacheHierarchy uniqueName="[Sale_item].[DES.]" caption="DES." attribute="1" defaultMemberUniqueName="[Sale_item].[DES.].[All]" allUniqueName="[Sale_item].[DES.].[All]" dimensionUniqueName="[Sale_item]" displayFolder="" count="0" memberValueDatatype="5" unbalanced="0"/>
    <cacheHierarchy uniqueName="[Sale_item].[CAM.]" caption="CAM." attribute="1" defaultMemberUniqueName="[Sale_item].[CAM.].[All]" allUniqueName="[Sale_item].[CAM.].[All]" dimensionUniqueName="[Sale_item]" displayFolder="" count="0" memberValueDatatype="5" unbalanced="0"/>
    <cacheHierarchy uniqueName="[Sale_item].[MAN.]" caption="MAN." attribute="1" defaultMemberUniqueName="[Sale_item].[MAN.].[All]" allUniqueName="[Sale_item].[MAN.].[All]" dimensionUniqueName="[Sale_item]" displayFolder="" count="0" memberValueDatatype="5" unbalanced="0"/>
    <cacheHierarchy uniqueName="[Sale_item].[MC1.]" caption="MC1." attribute="1" defaultMemberUniqueName="[Sale_item].[MC1.].[All]" allUniqueName="[Sale_item].[MC1.].[All]" dimensionUniqueName="[Sale_item]" displayFolder="" count="0" memberValueDatatype="5" unbalanced="0"/>
    <cacheHierarchy uniqueName="[Sale_item].[MC2.]" caption="MC2." attribute="1" defaultMemberUniqueName="[Sale_item].[MC2.].[All]" allUniqueName="[Sale_item].[MC2.].[All]" dimensionUniqueName="[Sale_item]" displayFolder="" count="0" memberValueDatatype="5" unbalanced="0"/>
    <cacheHierarchy uniqueName="[Sale_item].[GR.]" caption="GR." attribute="1" defaultMemberUniqueName="[Sale_item].[GR.].[All]" allUniqueName="[Sale_item].[GR.].[All]" dimensionUniqueName="[Sale_item]" displayFolder="" count="0" memberValueDatatype="5" unbalanced="0"/>
    <cacheHierarchy uniqueName="[Sale_item].[MC3.]" caption="MC3." attribute="1" defaultMemberUniqueName="[Sale_item].[MC3.].[All]" allUniqueName="[Sale_item].[MC3.].[All]" dimensionUniqueName="[Sale_item]" displayFolder="" count="0" memberValueDatatype="5" unbalanced="0"/>
    <cacheHierarchy uniqueName="[Sale_item].[EW.]" caption="EW." attribute="1" defaultMemberUniqueName="[Sale_item].[EW.].[All]" allUniqueName="[Sale_item].[EW.].[All]" dimensionUniqueName="[Sale_item]" displayFolder="" count="0" memberValueDatatype="5" unbalanced="0"/>
    <cacheHierarchy uniqueName="[Sale_item].[ASS.]" caption="ASS." attribute="1" defaultMemberUniqueName="[Sale_item].[ASS.].[All]" allUniqueName="[Sale_item].[ASS.].[All]" dimensionUniqueName="[Sale_item]" displayFolder="" count="0" memberValueDatatype="5" unbalanced="0"/>
    <cacheHierarchy uniqueName="[Sale_item].[TRY.]" caption="TRY." attribute="1" defaultMemberUniqueName="[Sale_item].[TRY.].[All]" allUniqueName="[Sale_item].[TRY.].[All]" dimensionUniqueName="[Sale_item]" displayFolder="" count="0" memberValueDatatype="5" unbalanced="0"/>
    <cacheHierarchy uniqueName="[Sale_item].[TAD.]" caption="TAD." attribute="1" defaultMemberUniqueName="[Sale_item].[TAD.].[All]" allUniqueName="[Sale_item].[TAD.].[All]" dimensionUniqueName="[Sale_item]" displayFolder="" count="0" memberValueDatatype="5" unbalanced="0"/>
    <cacheHierarchy uniqueName="[Sale_item].[TIN.]" caption="TIN." attribute="1" defaultMemberUniqueName="[Sale_item].[TIN.].[All]" allUniqueName="[Sale_item].[TIN.].[All]" dimensionUniqueName="[Sale_item]" displayFolder="" count="0" memberValueDatatype="5" unbalanced="0"/>
    <cacheHierarchy uniqueName="[Sale_item].[Sales Month (Month)]" caption="Sales Month (Month)" attribute="1" defaultMemberUniqueName="[Sale_item].[Sales Month (Month)].[All]" allUniqueName="[Sale_item].[Sales Month (Month)].[All]" dimensionUniqueName="[Sale_item]" displayFolder="" count="2" memberValueDatatype="130" unbalanced="0">
      <fieldsUsage count="2">
        <fieldUsage x="-1"/>
        <fieldUsage x="0"/>
      </fieldsUsage>
    </cacheHierarchy>
    <cacheHierarchy uniqueName="[Table12].[NO]" caption="NO" attribute="1" defaultMemberUniqueName="[Table12].[NO].[All]" allUniqueName="[Table12].[NO].[All]" dimensionUniqueName="[Table12]" displayFolder="" count="0" memberValueDatatype="20" unbalanced="0"/>
    <cacheHierarchy uniqueName="[Table12].[Customer Name]" caption="Customer Name" attribute="1" defaultMemberUniqueName="[Table12].[Customer Name].[All]" allUniqueName="[Table12].[Customer Name].[All]" dimensionUniqueName="[Table12]" displayFolder="" count="0" memberValueDatatype="130" unbalanced="0"/>
    <cacheHierarchy uniqueName="[Table12].[Customer Type]" caption="Customer Type" attribute="1" defaultMemberUniqueName="[Table12].[Customer Type].[All]" allUniqueName="[Table12].[Customer Type].[All]" dimensionUniqueName="[Table12]" displayFolder="" count="0" memberValueDatatype="130" unbalanced="0"/>
    <cacheHierarchy uniqueName="[Table12].[Job Type]" caption="Job Type" attribute="1" defaultMemberUniqueName="[Table12].[Job Type].[All]" allUniqueName="[Table12].[Job Type].[All]" dimensionUniqueName="[Table12]" displayFolder="" count="0" memberValueDatatype="130" unbalanced="0"/>
    <cacheHierarchy uniqueName="[Table12].[Quotation No.]" caption="Quotation No." attribute="1" defaultMemberUniqueName="[Table12].[Quotation No.].[All]" allUniqueName="[Table12].[Quotation No.].[All]" dimensionUniqueName="[Table12]" displayFolder="" count="0" memberValueDatatype="130" unbalanced="0"/>
    <cacheHierarchy uniqueName="[Table12].[Model Name]" caption="Model Name" attribute="1" defaultMemberUniqueName="[Table12].[Model Name].[All]" allUniqueName="[Table12].[Model Name].[All]" dimensionUniqueName="[Table12]" displayFolder="" count="0" memberValueDatatype="130" unbalanced="0"/>
    <cacheHierarchy uniqueName="[Table12].[Product No.]" caption="Product No." attribute="1" defaultMemberUniqueName="[Table12].[Product No.].[All]" allUniqueName="[Table12].[Product No.].[All]" dimensionUniqueName="[Table12]" displayFolder="" count="0" memberValueDatatype="130" unbalanced="0"/>
    <cacheHierarchy uniqueName="[Table12].[Payment Terms]" caption="Payment Terms" attribute="1" defaultMemberUniqueName="[Table12].[Payment Terms].[All]" allUniqueName="[Table12].[Payment Terms].[All]" dimensionUniqueName="[Table12]" displayFolder="" count="0" memberValueDatatype="130" unbalanced="0"/>
    <cacheHierarchy uniqueName="[Table12].[Qty]" caption="Qty" attribute="1" defaultMemberUniqueName="[Table12].[Qty].[All]" allUniqueName="[Table12].[Qty].[All]" dimensionUniqueName="[Table12]" displayFolder="" count="0" memberValueDatatype="20" unbalanced="0"/>
    <cacheHierarchy uniqueName="[Table12].[Quotation Unit Price]" caption="Quotation Unit Price" attribute="1" defaultMemberUniqueName="[Table12].[Quotation Unit Price].[All]" allUniqueName="[Table12].[Quotation Unit Price].[All]" dimensionUniqueName="[Table12]" displayFolder="" count="0" memberValueDatatype="20" unbalanced="0"/>
    <cacheHierarchy uniqueName="[Table12].[Total Quoted Price]" caption="Total Quoted Price" attribute="1" defaultMemberUniqueName="[Table12].[Total Quoted Price].[All]" allUniqueName="[Table12].[Total Quoted Price].[All]" dimensionUniqueName="[Table12]" displayFolder="" count="0" memberValueDatatype="20" unbalanced="0"/>
    <cacheHierarchy uniqueName="[Table12].[Sales Amount]" caption="Sales Amount" attribute="1" defaultMemberUniqueName="[Table12].[Sales Amount].[All]" allUniqueName="[Table12].[Sales Amount].[All]" dimensionUniqueName="[Table12]" displayFolder="" count="0" memberValueDatatype="20" unbalanced="0"/>
    <cacheHierarchy uniqueName="[Table12].[Rank]" caption="Rank" attribute="1" defaultMemberUniqueName="[Table12].[Rank].[All]" allUniqueName="[Table12].[Rank].[All]" dimensionUniqueName="[Table12]" displayFolder="" count="0" memberValueDatatype="130" unbalanced="0"/>
    <cacheHierarchy uniqueName="[Table12].[Quotation Status]" caption="Quotation Status" attribute="1" defaultMemberUniqueName="[Table12].[Quotation Status].[All]" allUniqueName="[Table12].[Quotation Status].[All]" dimensionUniqueName="[Table12]" displayFolder="" count="0" memberValueDatatype="130" unbalanced="0"/>
    <cacheHierarchy uniqueName="[Table12].[Customer Confirmation Date]" caption="Customer Confirmation Date" attribute="1" defaultMemberUniqueName="[Table12].[Customer Confirmation Date].[All]" allUniqueName="[Table12].[Customer Confirmation Date].[All]" dimensionUniqueName="[Table12]" displayFolder="" count="0" memberValueDatatype="130" unbalanced="0"/>
    <cacheHierarchy uniqueName="[Table12].[Customer Feedback]" caption="Customer Feedback" attribute="1" defaultMemberUniqueName="[Table12].[Customer Feedback].[All]" allUniqueName="[Table12].[Customer Feedback].[All]" dimensionUniqueName="[Table12]" displayFolder="" count="0" memberValueDatatype="130" unbalanced="0"/>
    <cacheHierarchy uniqueName="[Table12].[Quotation Submission Actual Date]" caption="Quotation Submission Actual Date" attribute="1" time="1" defaultMemberUniqueName="[Table12].[Quotation Submission Actual Date].[All]" allUniqueName="[Table12].[Quotation Submission Actual Date].[All]" dimensionUniqueName="[Table12]" displayFolder="" count="0" memberValueDatatype="7" unbalanced="0"/>
    <cacheHierarchy uniqueName="[Table12].[P.O Plan Date]" caption="P.O Plan Date" attribute="1" time="1" defaultMemberUniqueName="[Table12].[P.O Plan Date].[All]" allUniqueName="[Table12].[P.O Plan Date].[All]" dimensionUniqueName="[Table12]" displayFolder="" count="0" memberValueDatatype="7" unbalanced="0"/>
    <cacheHierarchy uniqueName="[Table12].[P.O Actual Date]" caption="P.O Actual Date" attribute="1" defaultMemberUniqueName="[Table12].[P.O Actual Date].[All]" allUniqueName="[Table12].[P.O Actual Date].[All]" dimensionUniqueName="[Table12]" displayFolder="" count="0" memberValueDatatype="130" unbalanced="0"/>
    <cacheHierarchy uniqueName="[Table12].[Production Start Date]" caption="Production Start Date" attribute="1" time="1" defaultMemberUniqueName="[Table12].[Production Start Date].[All]" allUniqueName="[Table12].[Production Start Date].[All]" dimensionUniqueName="[Table12]" displayFolder="" count="0" memberValueDatatype="7" unbalanced="0"/>
    <cacheHierarchy uniqueName="[Table12].[Production Complete Date]" caption="Production Complete Date" attribute="1" time="1" defaultMemberUniqueName="[Table12].[Production Complete Date].[All]" allUniqueName="[Table12].[Production Complete Date].[All]" dimensionUniqueName="[Table12]" displayFolder="" count="0" memberValueDatatype="7" unbalanced="0"/>
    <cacheHierarchy uniqueName="[Table12].[Customer Delivery Target Date]" caption="Customer Delivery Target Date" attribute="1" time="1" defaultMemberUniqueName="[Table12].[Customer Delivery Target Date].[All]" allUniqueName="[Table12].[Customer Delivery Target Date].[All]" dimensionUniqueName="[Table12]" displayFolder="" count="0" memberValueDatatype="7" unbalanced="0"/>
    <cacheHierarchy uniqueName="[Table12].[P.O Plan Month]" caption="P.O Plan Month" attribute="1" defaultMemberUniqueName="[Table12].[P.O Plan Month].[All]" allUniqueName="[Table12].[P.O Plan Month].[All]" dimensionUniqueName="[Table12]" displayFolder="" count="0" memberValueDatatype="130" unbalanced="0"/>
    <cacheHierarchy uniqueName="[Table12].[Production Plan Month]" caption="Production Plan Month" attribute="1" time="1" defaultMemberUniqueName="[Table12].[Production Plan Month].[All]" allUniqueName="[Table12].[Production Plan Month].[All]" dimensionUniqueName="[Table12]" displayFolder="" count="0" memberValueDatatype="7" unbalanced="0"/>
    <cacheHierarchy uniqueName="[Table12].[Sales Plan Month]" caption="Sales Plan Month" attribute="1" time="1" defaultMemberUniqueName="[Table12].[Sales Plan Month].[All]" allUniqueName="[Table12].[Sales Plan Month].[All]" dimensionUniqueName="[Table12]" displayFolder="" count="0" memberValueDatatype="7" unbalanced="0"/>
    <cacheHierarchy uniqueName="[Table12].[Sale Amount (K$)]" caption="Sale Amount (K$)" attribute="1" defaultMemberUniqueName="[Table12].[Sale Amount (K$)].[All]" allUniqueName="[Table12].[Sale Amount (K$)].[All]" dimensionUniqueName="[Table12]" displayFolder="" count="0" memberValueDatatype="5" unbalanced="0"/>
    <cacheHierarchy uniqueName="[Table12].[Column1]" caption="Column1" attribute="1" defaultMemberUniqueName="[Table12].[Column1].[All]" allUniqueName="[Table12].[Column1].[All]" dimensionUniqueName="[Table12]" displayFolder="" count="0" memberValueDatatype="130" unbalanced="0"/>
    <cacheHierarchy uniqueName="[Table12].[Production Plan Month2]" caption="Production Plan Month2" attribute="1" time="1" defaultMemberUniqueName="[Table12].[Production Plan Month2].[All]" allUniqueName="[Table12].[Production Plan Month2].[All]" dimensionUniqueName="[Table12]" displayFolder="" count="0" memberValueDatatype="7" unbalanced="0"/>
    <cacheHierarchy uniqueName="[Table12].[Sales Plan Month3]" caption="Sales Plan Month3" attribute="1" time="1" defaultMemberUniqueName="[Table12].[Sales Plan Month3].[All]" allUniqueName="[Table12].[Sales Plan Month3].[All]" dimensionUniqueName="[Table12]" displayFolder="" count="0" memberValueDatatype="7" unbalanced="0"/>
    <cacheHierarchy uniqueName="[Table12].[Notes]" caption="Notes" attribute="1" defaultMemberUniqueName="[Table12].[Notes].[All]" allUniqueName="[Table12].[Notes].[All]" dimensionUniqueName="[Table12]" displayFolder="" count="0" memberValueDatatype="130" unbalanced="0"/>
    <cacheHierarchy uniqueName="[Table12].[Previous DFM]" caption="Previous DFM" attribute="1" defaultMemberUniqueName="[Table12].[Previous DFM].[All]" allUniqueName="[Table12].[Previous DFM].[All]" dimensionUniqueName="[Table12]" displayFolder="" count="0" memberValueDatatype="130" unbalanced="0"/>
    <cacheHierarchy uniqueName="[Table12].[DFM]" caption="DFM" attribute="1" time="1" defaultMemberUniqueName="[Table12].[DFM].[All]" allUniqueName="[Table12].[DFM].[All]" dimensionUniqueName="[Table12]" displayFolder="" count="0" memberValueDatatype="7" unbalanced="0"/>
    <cacheHierarchy uniqueName="[Table12].[DFM APPROVAL]" caption="DFM APPROVAL" attribute="1" time="1" defaultMemberUniqueName="[Table12].[DFM APPROVAL].[All]" allUniqueName="[Table12].[DFM APPROVAL].[All]" dimensionUniqueName="[Table12]" displayFolder="" count="0" memberValueDatatype="7" unbalanced="0"/>
    <cacheHierarchy uniqueName="[Table12].[ASSEMBLY DRAWING]" caption="ASSEMBLY DRAWING" attribute="1" time="1" defaultMemberUniqueName="[Table12].[ASSEMBLY DRAWING].[All]" allUniqueName="[Table12].[ASSEMBLY DRAWING].[All]" dimensionUniqueName="[Table12]" displayFolder="" count="0" memberValueDatatype="7" unbalanced="0"/>
    <cacheHierarchy uniqueName="[Table12].[PARTS LIST]" caption="PARTS LIST" attribute="1" time="1" defaultMemberUniqueName="[Table12].[PARTS LIST].[All]" allUniqueName="[Table12].[PARTS LIST].[All]" dimensionUniqueName="[Table12]" displayFolder="" count="0" memberValueDatatype="7" unbalanced="0"/>
    <cacheHierarchy uniqueName="[Table12].[PARTS DRAWING]" caption="PARTS DRAWING" attribute="1" time="1" defaultMemberUniqueName="[Table12].[PARTS DRAWING].[All]" allUniqueName="[Table12].[PARTS DRAWING].[All]" dimensionUniqueName="[Table12]" displayFolder="" count="0" memberValueDatatype="7" unbalanced="0"/>
    <cacheHierarchy uniqueName="[Table12].[RAW MATERIAL]" caption="RAW MATERIAL" attribute="1" time="1" defaultMemberUniqueName="[Table12].[RAW MATERIAL].[All]" allUniqueName="[Table12].[RAW MATERIAL].[All]" dimensionUniqueName="[Table12]" displayFolder="" count="0" memberValueDatatype="7" unbalanced="0"/>
    <cacheHierarchy uniqueName="[Table12].[DC2]" caption="DC2" attribute="1" time="1" defaultMemberUniqueName="[Table12].[DC2].[All]" allUniqueName="[Table12].[DC2].[All]" dimensionUniqueName="[Table12]" displayFolder="" count="0" memberValueDatatype="7" unbalanced="0"/>
    <cacheHierarchy uniqueName="[Table12].[HQ / OUT]" caption="HQ / OUT" attribute="1" time="1" defaultMemberUniqueName="[Table12].[HQ / OUT].[All]" allUniqueName="[Table12].[HQ / OUT].[All]" dimensionUniqueName="[Table12]" displayFolder="" count="0" memberValueDatatype="7" unbalanced="0"/>
    <cacheHierarchy uniqueName="[Table12].[MACHINE SHOP]" caption="MACHINE SHOP" attribute="1" time="1" defaultMemberUniqueName="[Table12].[MACHINE SHOP].[All]" allUniqueName="[Table12].[MACHINE SHOP].[All]" dimensionUniqueName="[Table12]" displayFolder="" count="0" memberValueDatatype="7" unbalanced="0"/>
    <cacheHierarchy uniqueName="[Table12].[ASSEMBLY/ POLISHING]" caption="ASSEMBLY/ POLISHING" attribute="1" time="1" defaultMemberUniqueName="[Table12].[ASSEMBLY/ POLISHING].[All]" allUniqueName="[Table12].[ASSEMBLY/ POLISHING].[All]" dimensionUniqueName="[Table12]" displayFolder="" count="0" memberValueDatatype="7" unbalanced="0"/>
    <cacheHierarchy uniqueName="[Table12].[TRY1]" caption="TRY1" attribute="1" time="1" defaultMemberUniqueName="[Table12].[TRY1].[All]" allUniqueName="[Table12].[TRY1].[All]" dimensionUniqueName="[Table12]" displayFolder="" count="0" memberValueDatatype="7" unbalanced="0"/>
    <cacheHierarchy uniqueName="[Table12].[OGI/ INSPECTION]" caption="OGI/ INSPECTION" attribute="1" time="1" defaultMemberUniqueName="[Table12].[OGI/ INSPECTION].[All]" allUniqueName="[Table12].[OGI/ INSPECTION].[All]" dimensionUniqueName="[Table12]" displayFolder="" count="0" memberValueDatatype="7" unbalanced="0"/>
    <cacheHierarchy uniqueName="[Table12].[ADJ]" caption="ADJ" attribute="1" time="1" defaultMemberUniqueName="[Table12].[ADJ].[All]" allUniqueName="[Table12].[ADJ].[All]" dimensionUniqueName="[Table12]" displayFolder="" count="0" memberValueDatatype="7" unbalanced="0"/>
    <cacheHierarchy uniqueName="[Table12].[PASS/ DEL]" caption="PASS/ DEL" attribute="1" time="1" defaultMemberUniqueName="[Table12].[PASS/ DEL].[All]" allUniqueName="[Table12].[PASS/ DEL].[All]" dimensionUniqueName="[Table12]" displayFolder="" count="0" memberValueDatatype="7" unbalanced="0"/>
    <cacheHierarchy uniqueName="[Table12].[**]" caption="**" attribute="1" defaultMemberUniqueName="[Table12].[**].[All]" allUniqueName="[Table12].[**].[All]" dimensionUniqueName="[Table12]" displayFolder="" count="0" memberValueDatatype="130" unbalanced="0"/>
    <cacheHierarchy uniqueName="[Table12].[DES.]" caption="DES." attribute="1" defaultMemberUniqueName="[Table12].[DES.].[All]" allUniqueName="[Table12].[DES.].[All]" dimensionUniqueName="[Table12]" displayFolder="" count="0" memberValueDatatype="5" unbalanced="0"/>
    <cacheHierarchy uniqueName="[Table12].[CAM.]" caption="CAM." attribute="1" defaultMemberUniqueName="[Table12].[CAM.].[All]" allUniqueName="[Table12].[CAM.].[All]" dimensionUniqueName="[Table12]" displayFolder="" count="0" memberValueDatatype="5" unbalanced="0"/>
    <cacheHierarchy uniqueName="[Table12].[MAN.]" caption="MAN." attribute="1" defaultMemberUniqueName="[Table12].[MAN.].[All]" allUniqueName="[Table12].[MAN.].[All]" dimensionUniqueName="[Table12]" displayFolder="" count="0" memberValueDatatype="5" unbalanced="0"/>
    <cacheHierarchy uniqueName="[Table12].[MC1.]" caption="MC1." attribute="1" defaultMemberUniqueName="[Table12].[MC1.].[All]" allUniqueName="[Table12].[MC1.].[All]" dimensionUniqueName="[Table12]" displayFolder="" count="0" memberValueDatatype="5" unbalanced="0"/>
    <cacheHierarchy uniqueName="[Table12].[MC2.]" caption="MC2." attribute="1" defaultMemberUniqueName="[Table12].[MC2.].[All]" allUniqueName="[Table12].[MC2.].[All]" dimensionUniqueName="[Table12]" displayFolder="" count="0" memberValueDatatype="5" unbalanced="0"/>
    <cacheHierarchy uniqueName="[Table12].[GR.]" caption="GR." attribute="1" defaultMemberUniqueName="[Table12].[GR.].[All]" allUniqueName="[Table12].[GR.].[All]" dimensionUniqueName="[Table12]" displayFolder="" count="0" memberValueDatatype="5" unbalanced="0"/>
    <cacheHierarchy uniqueName="[Table12].[MC3.]" caption="MC3." attribute="1" defaultMemberUniqueName="[Table12].[MC3.].[All]" allUniqueName="[Table12].[MC3.].[All]" dimensionUniqueName="[Table12]" displayFolder="" count="0" memberValueDatatype="5" unbalanced="0"/>
    <cacheHierarchy uniqueName="[Table12].[EW.]" caption="EW." attribute="1" defaultMemberUniqueName="[Table12].[EW.].[All]" allUniqueName="[Table12].[EW.].[All]" dimensionUniqueName="[Table12]" displayFolder="" count="0" memberValueDatatype="5" unbalanced="0"/>
    <cacheHierarchy uniqueName="[Table12].[ASS.]" caption="ASS." attribute="1" defaultMemberUniqueName="[Table12].[ASS.].[All]" allUniqueName="[Table12].[ASS.].[All]" dimensionUniqueName="[Table12]" displayFolder="" count="0" memberValueDatatype="5" unbalanced="0"/>
    <cacheHierarchy uniqueName="[Table12].[TRY.]" caption="TRY." attribute="1" defaultMemberUniqueName="[Table12].[TRY.].[All]" allUniqueName="[Table12].[TRY.].[All]" dimensionUniqueName="[Table12]" displayFolder="" count="0" memberValueDatatype="5" unbalanced="0"/>
    <cacheHierarchy uniqueName="[Table12].[TAD.]" caption="TAD." attribute="1" defaultMemberUniqueName="[Table12].[TAD.].[All]" allUniqueName="[Table12].[TAD.].[All]" dimensionUniqueName="[Table12]" displayFolder="" count="0" memberValueDatatype="5" unbalanced="0"/>
    <cacheHierarchy uniqueName="[Table12].[TIN.]" caption="TIN." attribute="1" defaultMemberUniqueName="[Table12].[TIN.].[All]" allUniqueName="[Table12].[TIN.].[All]" dimensionUniqueName="[Table12]" displayFolder="" count="0" memberValueDatatype="5" unbalanced="0"/>
    <cacheHierarchy uniqueName="[Table12].[Sales Plan Month3 (Year)]" caption="Sales Plan Month3 (Year)" attribute="1" defaultMemberUniqueName="[Table12].[Sales Plan Month3 (Year)].[All]" allUniqueName="[Table12].[Sales Plan Month3 (Year)].[All]" dimensionUniqueName="[Table12]" displayFolder="" count="0" memberValueDatatype="130" unbalanced="0"/>
    <cacheHierarchy uniqueName="[Table12].[Sales Plan Month3 (Quarter)]" caption="Sales Plan Month3 (Quarter)" attribute="1" defaultMemberUniqueName="[Table12].[Sales Plan Month3 (Quarter)].[All]" allUniqueName="[Table12].[Sales Plan Month3 (Quarter)].[All]" dimensionUniqueName="[Table12]" displayFolder="" count="0" memberValueDatatype="130" unbalanced="0"/>
    <cacheHierarchy uniqueName="[Table12].[Sales Plan Month3 (Month)]" caption="Sales Plan Month3 (Month)" attribute="1" defaultMemberUniqueName="[Table12].[Sales Plan Month3 (Month)].[All]" allUniqueName="[Table12].[Sales Plan Month3 (Month)].[All]" dimensionUniqueName="[Table12]" displayFolder="" count="0" memberValueDatatype="130" unbalanced="0"/>
    <cacheHierarchy uniqueName="[Sale_item].[Sales Month (Month Index)]" caption="Sales Month (Month Index)" attribute="1" defaultMemberUniqueName="[Sale_item].[Sales Month (Month Index)].[All]" allUniqueName="[Sale_item].[Sales Month (Month Index)].[All]" dimensionUniqueName="[Sale_item]" displayFolder="" count="0" memberValueDatatype="20" unbalanced="0" hidden="1"/>
    <cacheHierarchy uniqueName="[Table12].[Sales Plan Month3 (Month Index)]" caption="Sales Plan Month3 (Month Index)" attribute="1" defaultMemberUniqueName="[Table12].[Sales Plan Month3 (Month Index)].[All]" allUniqueName="[Table12].[Sales Plan Month3 (Month Index)].[All]" dimensionUniqueName="[Table12]" displayFolder="" count="0" memberValueDatatype="20" unbalanced="0" hidden="1"/>
    <cacheHierarchy uniqueName="[Measures].[__XL_Count Sale_item]" caption="__XL_Count Sale_item" measure="1" displayFolder="" measureGroup="Sale_item" count="0" hidden="1"/>
    <cacheHierarchy uniqueName="[Measures].[__XL_Count Table12]" caption="__XL_Count Table12" measure="1" displayFolder="" measureGroup="Table12" count="0" hidden="1"/>
    <cacheHierarchy uniqueName="[Measures].[__No measures defined]" caption="__No measures defined" measure="1" displayFolder="" count="0" hidden="1"/>
    <cacheHierarchy uniqueName="[Measures].[Sum of Sales amount ($)]" caption="Sum of Sales amount ($)" measure="1" displayFolder="" measureGroup="Sale_item"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Sales Amount]" caption="Sum of Sales Amount" measure="1" displayFolder="" measureGroup="Table12" count="0" hidden="1">
      <extLst>
        <ext xmlns:x15="http://schemas.microsoft.com/office/spreadsheetml/2010/11/main" uri="{B97F6D7D-B522-45F9-BDA1-12C45D357490}">
          <x15:cacheHierarchy aggregatedColumn="113"/>
        </ext>
      </extLst>
    </cacheHierarchy>
  </cacheHierarchies>
  <kpis count="0"/>
  <dimensions count="3">
    <dimension measure="1" name="Measures" uniqueName="[Measures]" caption="Measures"/>
    <dimension name="Sale_item" uniqueName="[Sale_item]" caption="Sale_item"/>
    <dimension name="Table12" uniqueName="[Table12]" caption="Table12"/>
  </dimensions>
  <measureGroups count="2">
    <measureGroup name="Sale_item" caption="Sale_item"/>
    <measureGroup name="Table12" caption="Table1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colHeaderCaption="Month">
  <location ref="A3:E20" firstHeaderRow="1" firstDataRow="2" firstDataCol="1"/>
  <pivotFields count="3">
    <pivotField axis="axisCol" allDrilled="1" showAll="0" dataSourceSort="1">
      <items count="4">
        <item x="0" e="0"/>
        <item x="1" e="0"/>
        <item x="2" e="0"/>
        <item t="default"/>
      </items>
    </pivotField>
    <pivotField dataField="1" showAll="0"/>
    <pivotField axis="axisRow" allDrilled="1" showAll="0" dataSourceSort="1" defaultAttributeDrillState="1">
      <items count="16">
        <item x="0"/>
        <item x="1"/>
        <item x="2"/>
        <item x="3"/>
        <item x="4"/>
        <item x="5"/>
        <item x="6"/>
        <item x="7"/>
        <item x="8"/>
        <item x="9"/>
        <item x="10"/>
        <item x="11"/>
        <item x="12"/>
        <item x="13"/>
        <item x="14"/>
        <item t="default"/>
      </items>
    </pivotField>
  </pivotFields>
  <rowFields count="1">
    <field x="2"/>
  </rowFields>
  <rowItems count="16">
    <i>
      <x/>
    </i>
    <i>
      <x v="1"/>
    </i>
    <i>
      <x v="2"/>
    </i>
    <i>
      <x v="3"/>
    </i>
    <i>
      <x v="4"/>
    </i>
    <i>
      <x v="5"/>
    </i>
    <i>
      <x v="6"/>
    </i>
    <i>
      <x v="7"/>
    </i>
    <i>
      <x v="8"/>
    </i>
    <i>
      <x v="9"/>
    </i>
    <i>
      <x v="10"/>
    </i>
    <i>
      <x v="11"/>
    </i>
    <i>
      <x v="12"/>
    </i>
    <i>
      <x v="13"/>
    </i>
    <i>
      <x v="14"/>
    </i>
    <i t="grand">
      <x/>
    </i>
  </rowItems>
  <colFields count="1">
    <field x="0"/>
  </colFields>
  <colItems count="4">
    <i>
      <x/>
    </i>
    <i>
      <x v="1"/>
    </i>
    <i>
      <x v="2"/>
    </i>
    <i t="grand">
      <x/>
    </i>
  </colItems>
  <dataFields count="1">
    <dataField name="TDM Sales Plan FY2021" fld="1" baseField="2" baseItem="0" numFmtId="41"/>
  </dataFields>
  <formats count="18">
    <format dxfId="19">
      <pivotArea dataOnly="0" labelOnly="1" fieldPosition="0">
        <references count="1">
          <reference field="0" count="0"/>
        </references>
      </pivotArea>
    </format>
    <format dxfId="18">
      <pivotArea dataOnly="0" labelOnly="1" grandCol="1" outline="0" fieldPosition="0"/>
    </format>
    <format dxfId="17">
      <pivotArea outline="0" collapsedLevelsAreSubtotals="1" fieldPosition="0"/>
    </format>
    <format dxfId="16">
      <pivotArea field="0" type="button" dataOnly="0" labelOnly="1" outline="0" axis="axisCol" fieldPosition="0"/>
    </format>
    <format dxfId="15">
      <pivotArea type="topRight" dataOnly="0" labelOnly="1" outline="0" fieldPosition="0"/>
    </format>
    <format dxfId="14">
      <pivotArea dataOnly="0" labelOnly="1" fieldPosition="0">
        <references count="1">
          <reference field="0" count="0"/>
        </references>
      </pivotArea>
    </format>
    <format dxfId="13">
      <pivotArea dataOnly="0" labelOnly="1" grandCol="1" outline="0" fieldPosition="0"/>
    </format>
    <format dxfId="12">
      <pivotArea outline="0" collapsedLevelsAreSubtotals="1" fieldPosition="0"/>
    </format>
    <format dxfId="11">
      <pivotArea field="0" type="button" dataOnly="0" labelOnly="1" outline="0" axis="axisCol" fieldPosition="0"/>
    </format>
    <format dxfId="10">
      <pivotArea type="topRight" dataOnly="0" labelOnly="1" outline="0" fieldPosition="0"/>
    </format>
    <format dxfId="9">
      <pivotArea dataOnly="0" labelOnly="1" fieldPosition="0">
        <references count="1">
          <reference field="0" count="0"/>
        </references>
      </pivotArea>
    </format>
    <format dxfId="8">
      <pivotArea dataOnly="0" labelOnly="1" grandCol="1" outline="0" fieldPosition="0"/>
    </format>
    <format dxfId="7">
      <pivotArea outline="0" collapsedLevelsAreSubtotals="1" fieldPosition="0"/>
    </format>
    <format dxfId="6">
      <pivotArea field="0" type="button" dataOnly="0" labelOnly="1" outline="0" axis="axisCol" fieldPosition="0"/>
    </format>
    <format dxfId="5">
      <pivotArea type="topRight" dataOnly="0" labelOnly="1" outline="0" fieldPosition="0"/>
    </format>
    <format dxfId="4">
      <pivotArea dataOnly="0" labelOnly="1" fieldPosition="0">
        <references count="1">
          <reference field="0" count="0"/>
        </references>
      </pivotArea>
    </format>
    <format dxfId="3">
      <pivotArea dataOnly="0" labelOnly="1" grandCol="1" outline="0" fieldPosition="0"/>
    </format>
    <format dxfId="2">
      <pivotArea type="origin" dataOnly="0" labelOnly="1" outline="0" fieldPosition="0"/>
    </format>
  </formats>
  <pivotHierarchies count="1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DM Sales Plan FY202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0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DM売上見込み (21.08.13).xlsx!Sale_item">
        <x15:activeTabTopLevelEntity name="[Sale_item]"/>
      </x15:pivotTableUISettings>
    </ext>
  </extLst>
</pivotTableDefinition>
</file>

<file path=xl/pivotTables/pivotTable2.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colHeaderCaption="Month">
  <location ref="A27:J39" firstHeaderRow="1" firstDataRow="3" firstDataCol="1"/>
  <pivotFields count="4">
    <pivotField axis="axisRow" allDrilled="1" showAll="0" dataSourceSort="1" defaultAttributeDrillState="1">
      <items count="10">
        <item x="0"/>
        <item x="1"/>
        <item x="2"/>
        <item x="3"/>
        <item x="4"/>
        <item x="5"/>
        <item x="6"/>
        <item x="7"/>
        <item x="8"/>
        <item t="default"/>
      </items>
    </pivotField>
    <pivotField axis="axisCol" allDrilled="1" showAll="0" dataSourceSort="1" defaultAttributeDrillState="1">
      <items count="7">
        <item x="0"/>
        <item x="1"/>
        <item x="2"/>
        <item x="3"/>
        <item x="4"/>
        <item x="5"/>
        <item t="default"/>
      </items>
    </pivotField>
    <pivotField axis="axisCol" allDrilled="1" showAll="0" dataSourceSort="1">
      <items count="3">
        <item x="0"/>
        <item x="1"/>
        <item t="default"/>
      </items>
    </pivotField>
    <pivotField dataField="1" showAll="0"/>
  </pivotFields>
  <rowFields count="1">
    <field x="0"/>
  </rowFields>
  <rowItems count="10">
    <i>
      <x/>
    </i>
    <i>
      <x v="1"/>
    </i>
    <i>
      <x v="2"/>
    </i>
    <i>
      <x v="3"/>
    </i>
    <i>
      <x v="4"/>
    </i>
    <i>
      <x v="5"/>
    </i>
    <i>
      <x v="6"/>
    </i>
    <i>
      <x v="7"/>
    </i>
    <i>
      <x v="8"/>
    </i>
    <i t="grand">
      <x/>
    </i>
  </rowItems>
  <colFields count="2">
    <field x="2"/>
    <field x="1"/>
  </colFields>
  <colItems count="9">
    <i>
      <x/>
      <x/>
    </i>
    <i r="1">
      <x v="1"/>
    </i>
    <i r="1">
      <x v="2"/>
    </i>
    <i t="default">
      <x/>
    </i>
    <i>
      <x v="1"/>
      <x v="3"/>
    </i>
    <i r="1">
      <x v="4"/>
    </i>
    <i r="1">
      <x v="5"/>
    </i>
    <i t="default">
      <x v="1"/>
    </i>
    <i t="grand">
      <x/>
    </i>
  </colItems>
  <dataFields count="1">
    <dataField name="TDM Quotation for Approval" fld="3" baseField="0" baseItem="0" numFmtId="41"/>
  </dataFields>
  <formats count="28">
    <format dxfId="47">
      <pivotArea outline="0" collapsedLevelsAreSubtotals="1" fieldPosition="0"/>
    </format>
    <format dxfId="46">
      <pivotArea field="2" type="button" dataOnly="0" labelOnly="1" outline="0" axis="axisCol" fieldPosition="0"/>
    </format>
    <format dxfId="45">
      <pivotArea field="1" type="button" dataOnly="0" labelOnly="1" outline="0" axis="axisCol" fieldPosition="1"/>
    </format>
    <format dxfId="44">
      <pivotArea type="topRight" dataOnly="0" labelOnly="1" outline="0" fieldPosition="0"/>
    </format>
    <format dxfId="43">
      <pivotArea dataOnly="0" labelOnly="1" fieldPosition="0">
        <references count="1">
          <reference field="2" count="0"/>
        </references>
      </pivotArea>
    </format>
    <format dxfId="42">
      <pivotArea dataOnly="0" labelOnly="1" fieldPosition="0">
        <references count="1">
          <reference field="2" count="0" defaultSubtotal="1"/>
        </references>
      </pivotArea>
    </format>
    <format dxfId="41">
      <pivotArea dataOnly="0" labelOnly="1" grandCol="1" outline="0" fieldPosition="0"/>
    </format>
    <format dxfId="40">
      <pivotArea dataOnly="0" labelOnly="1" fieldPosition="0">
        <references count="2">
          <reference field="1" count="3">
            <x v="0"/>
            <x v="1"/>
            <x v="2"/>
          </reference>
          <reference field="2" count="1" selected="0">
            <x v="0"/>
          </reference>
        </references>
      </pivotArea>
    </format>
    <format dxfId="39">
      <pivotArea dataOnly="0" labelOnly="1" fieldPosition="0">
        <references count="2">
          <reference field="1" count="1">
            <x v="3"/>
          </reference>
          <reference field="2" count="1" selected="0">
            <x v="1"/>
          </reference>
        </references>
      </pivotArea>
    </format>
    <format dxfId="38">
      <pivotArea outline="0" collapsedLevelsAreSubtotals="1" fieldPosition="0"/>
    </format>
    <format dxfId="37">
      <pivotArea field="2" type="button" dataOnly="0" labelOnly="1" outline="0" axis="axisCol" fieldPosition="0"/>
    </format>
    <format dxfId="36">
      <pivotArea field="1" type="button" dataOnly="0" labelOnly="1" outline="0" axis="axisCol" fieldPosition="1"/>
    </format>
    <format dxfId="35">
      <pivotArea type="topRight" dataOnly="0" labelOnly="1" outline="0" fieldPosition="0"/>
    </format>
    <format dxfId="34">
      <pivotArea dataOnly="0" labelOnly="1" fieldPosition="0">
        <references count="1">
          <reference field="2" count="0"/>
        </references>
      </pivotArea>
    </format>
    <format dxfId="33">
      <pivotArea dataOnly="0" labelOnly="1" fieldPosition="0">
        <references count="1">
          <reference field="2" count="0" defaultSubtotal="1"/>
        </references>
      </pivotArea>
    </format>
    <format dxfId="32">
      <pivotArea dataOnly="0" labelOnly="1" grandCol="1" outline="0" fieldPosition="0"/>
    </format>
    <format dxfId="31">
      <pivotArea dataOnly="0" labelOnly="1" fieldPosition="0">
        <references count="2">
          <reference field="1" count="3">
            <x v="0"/>
            <x v="1"/>
            <x v="2"/>
          </reference>
          <reference field="2" count="1" selected="0">
            <x v="0"/>
          </reference>
        </references>
      </pivotArea>
    </format>
    <format dxfId="30">
      <pivotArea dataOnly="0" labelOnly="1" fieldPosition="0">
        <references count="2">
          <reference field="1" count="1">
            <x v="3"/>
          </reference>
          <reference field="2" count="1" selected="0">
            <x v="1"/>
          </reference>
        </references>
      </pivotArea>
    </format>
    <format dxfId="29">
      <pivotArea outline="0" collapsedLevelsAreSubtotals="1" fieldPosition="0"/>
    </format>
    <format dxfId="28">
      <pivotArea field="2" type="button" dataOnly="0" labelOnly="1" outline="0" axis="axisCol" fieldPosition="0"/>
    </format>
    <format dxfId="27">
      <pivotArea field="1" type="button" dataOnly="0" labelOnly="1" outline="0" axis="axisCol" fieldPosition="1"/>
    </format>
    <format dxfId="26">
      <pivotArea type="topRight" dataOnly="0" labelOnly="1" outline="0" fieldPosition="0"/>
    </format>
    <format dxfId="25">
      <pivotArea dataOnly="0" labelOnly="1" fieldPosition="0">
        <references count="1">
          <reference field="2" count="0"/>
        </references>
      </pivotArea>
    </format>
    <format dxfId="24">
      <pivotArea dataOnly="0" labelOnly="1" fieldPosition="0">
        <references count="1">
          <reference field="2" count="0" defaultSubtotal="1"/>
        </references>
      </pivotArea>
    </format>
    <format dxfId="23">
      <pivotArea dataOnly="0" labelOnly="1" grandCol="1" outline="0" fieldPosition="0"/>
    </format>
    <format dxfId="22">
      <pivotArea dataOnly="0" labelOnly="1" fieldPosition="0">
        <references count="2">
          <reference field="1" count="3">
            <x v="0"/>
            <x v="1"/>
            <x v="2"/>
          </reference>
          <reference field="2" count="1" selected="0">
            <x v="0"/>
          </reference>
        </references>
      </pivotArea>
    </format>
    <format dxfId="21">
      <pivotArea dataOnly="0" labelOnly="1" fieldPosition="0">
        <references count="2">
          <reference field="1" count="1">
            <x v="3"/>
          </reference>
          <reference field="2" count="1" selected="0">
            <x v="1"/>
          </reference>
        </references>
      </pivotArea>
    </format>
    <format dxfId="20">
      <pivotArea type="origin" dataOnly="0" labelOnly="1" outline="0" offset="A1" fieldPosition="0"/>
    </format>
  </formats>
  <pivotHierarchies count="1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DM Quotation for Approval"/>
  </pivotHierarchies>
  <pivotTableStyleInfo name="PivotStyleLight16" showRowHeaders="1" showColHeaders="1" showRowStripes="0" showColStripes="0" showLastColumn="1"/>
  <rowHierarchiesUsage count="1">
    <rowHierarchyUsage hierarchyUsage="103"/>
  </rowHierarchiesUsage>
  <colHierarchiesUsage count="2">
    <colHierarchyUsage hierarchyUsage="160"/>
    <colHierarchyUsage hierarchyUsage="16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DM売上見込み (21.08.13).xlsx!Table12">
        <x15:activeTabTopLevelEntity name="[Table12]"/>
      </x15:pivotTableUISettings>
    </ext>
  </extLst>
</pivotTableDefinition>
</file>

<file path=xl/pivotTables/pivotTable3.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colHeaderCaption="Month">
  <location ref="M3:Q20" firstHeaderRow="1" firstDataRow="2" firstDataCol="1"/>
  <pivotFields count="3">
    <pivotField dataField="1" showAll="0"/>
    <pivotField axis="axisRow" allDrilled="1" showAll="0" dataSourceSort="1" defaultAttributeDrillState="1">
      <items count="16">
        <item x="0"/>
        <item x="1"/>
        <item x="2"/>
        <item x="3"/>
        <item x="4"/>
        <item x="5"/>
        <item x="6"/>
        <item x="7"/>
        <item x="8"/>
        <item x="9"/>
        <item x="10"/>
        <item x="11"/>
        <item x="12"/>
        <item x="13"/>
        <item x="14"/>
        <item t="default"/>
      </items>
    </pivotField>
    <pivotField axis="axisCol" allDrilled="1" showAll="0" dataSourceSort="1" defaultAttributeDrillState="1">
      <items count="4">
        <item s="1" x="0"/>
        <item s="1" x="1"/>
        <item s="1" x="2"/>
        <item t="default"/>
      </items>
    </pivotField>
  </pivotFields>
  <rowFields count="1">
    <field x="1"/>
  </rowFields>
  <rowItems count="16">
    <i>
      <x/>
    </i>
    <i>
      <x v="1"/>
    </i>
    <i>
      <x v="2"/>
    </i>
    <i>
      <x v="3"/>
    </i>
    <i>
      <x v="4"/>
    </i>
    <i>
      <x v="5"/>
    </i>
    <i>
      <x v="6"/>
    </i>
    <i>
      <x v="7"/>
    </i>
    <i>
      <x v="8"/>
    </i>
    <i>
      <x v="9"/>
    </i>
    <i>
      <x v="10"/>
    </i>
    <i>
      <x v="11"/>
    </i>
    <i>
      <x v="12"/>
    </i>
    <i>
      <x v="13"/>
    </i>
    <i>
      <x v="14"/>
    </i>
    <i t="grand">
      <x/>
    </i>
  </rowItems>
  <colFields count="1">
    <field x="2"/>
  </colFields>
  <colItems count="4">
    <i>
      <x/>
    </i>
    <i>
      <x v="1"/>
    </i>
    <i>
      <x v="2"/>
    </i>
    <i t="grand">
      <x/>
    </i>
  </colItems>
  <dataFields count="1">
    <dataField name="TDM Sales Plan FY2021" fld="0" baseField="2" baseItem="0" numFmtId="41"/>
  </dataFields>
  <formats count="13">
    <format dxfId="60">
      <pivotArea dataOnly="0" labelOnly="1" grandCol="1" outline="0" fieldPosition="0"/>
    </format>
    <format dxfId="59">
      <pivotArea outline="0" collapsedLevelsAreSubtotals="1" fieldPosition="0"/>
    </format>
    <format dxfId="58">
      <pivotArea type="topRight" dataOnly="0" labelOnly="1" outline="0" fieldPosition="0"/>
    </format>
    <format dxfId="57">
      <pivotArea dataOnly="0" labelOnly="1" grandCol="1" outline="0" fieldPosition="0"/>
    </format>
    <format dxfId="56">
      <pivotArea outline="0" collapsedLevelsAreSubtotals="1" fieldPosition="0"/>
    </format>
    <format dxfId="55">
      <pivotArea type="topRight" dataOnly="0" labelOnly="1" outline="0" fieldPosition="0"/>
    </format>
    <format dxfId="54">
      <pivotArea dataOnly="0" labelOnly="1" grandCol="1" outline="0" fieldPosition="0"/>
    </format>
    <format dxfId="53">
      <pivotArea outline="0" collapsedLevelsAreSubtotals="1" fieldPosition="0"/>
    </format>
    <format dxfId="52">
      <pivotArea type="topRight" dataOnly="0" labelOnly="1" outline="0" fieldPosition="0"/>
    </format>
    <format dxfId="51">
      <pivotArea dataOnly="0" labelOnly="1" grandCol="1" outline="0" fieldPosition="0"/>
    </format>
    <format dxfId="50">
      <pivotArea type="origin" dataOnly="0" labelOnly="1" outline="0" fieldPosition="0"/>
    </format>
    <format dxfId="49">
      <pivotArea dataOnly="0" labelOnly="1" fieldPosition="0">
        <references count="1">
          <reference field="2" count="0"/>
        </references>
      </pivotArea>
    </format>
    <format dxfId="48">
      <pivotArea dataOnly="0" labelOnly="1" grandCol="1" outline="0" fieldPosition="0"/>
    </format>
  </formats>
  <pivotHierarchies count="1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DM Sales Plan FY202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DM売上見込み (21.08.13).xlsx!Sale_item">
        <x15:activeTabTopLevelEntity name="[Sale_item]"/>
      </x15:pivotTableUISettings>
    </ext>
  </extLst>
</pivotTableDefinition>
</file>

<file path=xl/tables/table1.xml><?xml version="1.0" encoding="utf-8"?>
<table xmlns="http://schemas.openxmlformats.org/spreadsheetml/2006/main" id="1" name="Sale_item" displayName="Sale_item" ref="A10:CW285" totalsRowShown="0" headerRowDxfId="437" dataDxfId="435" headerRowBorderDxfId="436" tableBorderDxfId="434" totalsRowBorderDxfId="433">
  <autoFilter ref="A10:CW285"/>
  <sortState ref="A11:CW320">
    <sortCondition ref="S11:S320"/>
    <sortCondition ref="V11:V320"/>
  </sortState>
  <tableColumns count="101">
    <tableColumn id="5" name="No" dataDxfId="432" totalsRowDxfId="431"/>
    <tableColumn id="9" name="Part Number_x000a_(Use in Prod'n" dataDxfId="430" dataCellStyle="Comma"/>
    <tableColumn id="1" name="QTN Number / _x000a_Job Number_x000a_(Prod'n);  _x000a_" dataDxfId="429" totalsRowDxfId="428"/>
    <tableColumn id="2" name="Order Qty" dataDxfId="427" totalsRowDxfId="426" dataCellStyle="Comma"/>
    <tableColumn id="3" name="Desired Delivery Date" dataDxfId="425" totalsRowDxfId="424" dataCellStyle="Comma"/>
    <tableColumn id="10" name="ManufNo" dataDxfId="423" totalsRowDxfId="422"/>
    <tableColumn id="4" name="ProductNm" dataDxfId="421" totalsRowDxfId="420"/>
    <tableColumn id="6" name="Registered Date" dataDxfId="419" totalsRowDxfId="418" dataCellStyle="Comma"/>
    <tableColumn id="12" name="Manuf No Prefix" dataDxfId="417" totalsRowDxfId="416" dataCellStyle="Comma"/>
    <tableColumn id="13" name="Sales Job Number" dataDxfId="415" totalsRowDxfId="414" dataCellStyle="Comma"/>
    <tableColumn id="7" name="Customer" dataDxfId="413" totalsRowDxfId="412" dataCellStyle="Comma"/>
    <tableColumn id="16" name="Project Name" dataDxfId="411" totalsRowDxfId="410"/>
    <tableColumn id="18" name="P.O Status" dataDxfId="409" totalsRowDxfId="408"/>
    <tableColumn id="22" name="Prod'n_x000a_Plan Month" dataDxfId="407" totalsRowDxfId="406"/>
    <tableColumn id="23" name="Sales Delivery Target" dataDxfId="405" totalsRowDxfId="404"/>
    <tableColumn id="24" name="Actual Delivery" dataDxfId="403" totalsRowDxfId="402"/>
    <tableColumn id="25" name="Sales amount ($)" dataDxfId="401" totalsRowDxfId="400" dataCellStyle="Comma"/>
    <tableColumn id="70" name="Sales Amount_x000a_(K$)" dataDxfId="399" totalsRowDxfId="398" dataCellStyle="Comma"/>
    <tableColumn id="69" name="Sales Month" dataDxfId="397" dataCellStyle="Comma"/>
    <tableColumn id="26" name="Tempo Job No_x000a_(Reference)" dataDxfId="396" totalsRowDxfId="395"/>
    <tableColumn id="27" name="Prod Status" dataDxfId="394" totalsRowDxfId="393"/>
    <tableColumn id="8" name="Status code" dataDxfId="392" totalsRowDxfId="391"/>
    <tableColumn id="11" name="Job Categoty" dataDxfId="390" totalsRowDxfId="389"/>
    <tableColumn id="15" name="ID213" dataDxfId="388" totalsRowDxfId="387"/>
    <tableColumn id="17" name="HQ" dataDxfId="386" totalsRowDxfId="385"/>
    <tableColumn id="14" name="OUT_" dataDxfId="384" totalsRowDxfId="383"/>
    <tableColumn id="29" name="Production Status as of 10/04" dataDxfId="382" totalsRowDxfId="381"/>
    <tableColumn id="36" name="Sales Status" dataDxfId="380" totalsRowDxfId="379" dataCellStyle="Comma"/>
    <tableColumn id="65" name="Budget" dataDxfId="378" totalsRowDxfId="377" dataCellStyle="Comma"/>
    <tableColumn id="67" name="Actual Cost" dataDxfId="376" totalsRowDxfId="375" dataCellStyle="Comma"/>
    <tableColumn id="64" name="Process Variance" dataDxfId="374" totalsRowDxfId="373" dataCellStyle="Comma"/>
    <tableColumn id="66" name="***" dataDxfId="372" totalsRowDxfId="371" dataCellStyle="Comma"/>
    <tableColumn id="63" name="Risk" dataDxfId="370" totalsRowDxfId="369" dataCellStyle="Comma"/>
    <tableColumn id="62" name="Un Fin Cost" dataDxfId="368" totalsRowDxfId="367" dataCellStyle="Comma"/>
    <tableColumn id="38" name="WIP_x000a_(Sub ticket)" dataDxfId="366" totalsRowDxfId="365" dataCellStyle="Comma"/>
    <tableColumn id="39" name="TOTAL" dataDxfId="364" totalsRowDxfId="363" dataCellStyle="Comma"/>
    <tableColumn id="46" name="DES" dataDxfId="362" totalsRowDxfId="361" dataCellStyle="Comma"/>
    <tableColumn id="47" name="CAM" dataDxfId="360" totalsRowDxfId="359" dataCellStyle="Comma"/>
    <tableColumn id="48" name="MAN" dataDxfId="358" totalsRowDxfId="357" dataCellStyle="Comma"/>
    <tableColumn id="49" name="MC" dataDxfId="356" totalsRowDxfId="355" dataCellStyle="Comma"/>
    <tableColumn id="50" name="MC1" dataDxfId="354" totalsRowDxfId="353" dataCellStyle="Comma"/>
    <tableColumn id="51" name="MC2" dataDxfId="352" totalsRowDxfId="351" dataCellStyle="Comma"/>
    <tableColumn id="52" name="OUT" dataDxfId="350" totalsRowDxfId="349" dataCellStyle="Comma"/>
    <tableColumn id="53" name="GR" dataDxfId="348" totalsRowDxfId="347" dataCellStyle="Comma"/>
    <tableColumn id="54" name="MC3" dataDxfId="346" totalsRowDxfId="345" dataCellStyle="Comma"/>
    <tableColumn id="55" name="EW" dataDxfId="344" totalsRowDxfId="343" dataCellStyle="Comma"/>
    <tableColumn id="56" name="ASS" dataDxfId="342" totalsRowDxfId="341" dataCellStyle="Comma"/>
    <tableColumn id="57" name="TRY" dataDxfId="340" totalsRowDxfId="339" dataCellStyle="Comma"/>
    <tableColumn id="58" name="TAD" dataDxfId="338" totalsRowDxfId="337" dataCellStyle="Comma"/>
    <tableColumn id="59" name="TIN" dataDxfId="336" totalsRowDxfId="335" dataCellStyle="Comma"/>
    <tableColumn id="60" name="TDM" dataDxfId="334" totalsRowDxfId="333" dataCellStyle="Comma"/>
    <tableColumn id="61" name="TDS" dataDxfId="332" totalsRowDxfId="331" dataCellStyle="Comma"/>
    <tableColumn id="19" name="Job Category" dataDxfId="330" totalsRowDxfId="329" dataCellStyle="Comma"/>
    <tableColumn id="42" name="Job Crown/Job Type" dataDxfId="328" totalsRowDxfId="327" dataCellStyle="Comma"/>
    <tableColumn id="43" name="Job Type" dataDxfId="326" totalsRowDxfId="325" dataCellStyle="Comma"/>
    <tableColumn id="20" name="DFM" dataDxfId="324" totalsRowDxfId="323" dataCellStyle="Comma"/>
    <tableColumn id="21" name="DFM APPROVAL" dataDxfId="322" totalsRowDxfId="321" dataCellStyle="Comma"/>
    <tableColumn id="28" name="ASSEMBLY DRAWING" dataDxfId="320" totalsRowDxfId="319" dataCellStyle="Comma"/>
    <tableColumn id="30" name="PARTS LIST" dataDxfId="318" totalsRowDxfId="317" dataCellStyle="Comma"/>
    <tableColumn id="31" name="PARTS DRAWING" dataDxfId="316" totalsRowDxfId="315" dataCellStyle="Comma"/>
    <tableColumn id="32" name="RAW MATERIAL" dataDxfId="314" totalsRowDxfId="313" dataCellStyle="Comma"/>
    <tableColumn id="33" name="DC2" dataDxfId="312" totalsRowDxfId="311" dataCellStyle="Comma"/>
    <tableColumn id="88" name="HQ / OUT" dataDxfId="310" totalsRowDxfId="309"/>
    <tableColumn id="34" name="MACHINE SHOP" dataDxfId="308" totalsRowDxfId="307" dataCellStyle="Comma"/>
    <tableColumn id="35" name="ASSEMBLY/ POLISHING" dataDxfId="306" totalsRowDxfId="305" dataCellStyle="Comma"/>
    <tableColumn id="37" name="TRY1" dataDxfId="304" totalsRowDxfId="303" dataCellStyle="Comma"/>
    <tableColumn id="40" name="OGI/ INSPECTION" dataDxfId="302" totalsRowDxfId="301" dataCellStyle="Comma"/>
    <tableColumn id="83" name="ADJ" dataDxfId="300" totalsRowDxfId="299"/>
    <tableColumn id="41" name="PASS/ DEL" dataDxfId="298" totalsRowDxfId="297" dataCellStyle="Comma"/>
    <tableColumn id="44" name="**" dataDxfId="296" totalsRowDxfId="295" dataCellStyle="Comma"/>
    <tableColumn id="45" name="DFM." dataDxfId="294" totalsRowDxfId="293" dataCellStyle="Comma"/>
    <tableColumn id="68" name="DFM APPROVAL." dataDxfId="292" totalsRowDxfId="291" dataCellStyle="Comma"/>
    <tableColumn id="71" name="ASSEMBLY DRAWING." dataDxfId="290" totalsRowDxfId="289" dataCellStyle="Comma"/>
    <tableColumn id="72" name="PARTS LIST." dataDxfId="288" totalsRowDxfId="287" dataCellStyle="Comma"/>
    <tableColumn id="73" name="PARTS DRAWING." dataDxfId="286" totalsRowDxfId="285" dataCellStyle="Comma"/>
    <tableColumn id="74" name="RAW MATERIAL." dataDxfId="284" totalsRowDxfId="283" dataCellStyle="Comma"/>
    <tableColumn id="75" name="DC." dataDxfId="282" totalsRowDxfId="281" dataCellStyle="Comma"/>
    <tableColumn id="87" name="HQ / OUT." dataDxfId="280" totalsRowDxfId="279" dataCellStyle="Comma"/>
    <tableColumn id="76" name="MACHINE SHOP." dataDxfId="278" totalsRowDxfId="277" dataCellStyle="Comma"/>
    <tableColumn id="77" name="ASSEMBLY/ POLISHING." dataDxfId="276" totalsRowDxfId="275" dataCellStyle="Comma"/>
    <tableColumn id="78" name="TRY1." dataDxfId="274" totalsRowDxfId="273" dataCellStyle="Comma"/>
    <tableColumn id="79" name="OGI/ INSPECTION." dataDxfId="272" totalsRowDxfId="271" dataCellStyle="Comma"/>
    <tableColumn id="84" name="ADJ." dataDxfId="270" totalsRowDxfId="269" dataCellStyle="Comma"/>
    <tableColumn id="80" name="PASS/ DEL." dataDxfId="268" totalsRowDxfId="267" dataCellStyle="Comma"/>
    <tableColumn id="82" name="***2" dataDxfId="266" totalsRowDxfId="265"/>
    <tableColumn id="81" name="OPEN Process" dataDxfId="264" totalsRowDxfId="263" dataCellStyle="Comma"/>
    <tableColumn id="85" name="FIN Process" dataDxfId="262" totalsRowDxfId="261" dataCellStyle="Comma"/>
    <tableColumn id="86" name="TOTAL2" dataDxfId="260" totalsRowDxfId="259"/>
    <tableColumn id="89" name="Completion %" dataDxfId="258" totalsRowDxfId="257" dataCellStyle="Percent"/>
    <tableColumn id="90" name="DES." dataDxfId="256" totalsRowDxfId="255"/>
    <tableColumn id="91" name="CAM." dataDxfId="254" totalsRowDxfId="253"/>
    <tableColumn id="92" name="MAN." dataDxfId="252" totalsRowDxfId="251"/>
    <tableColumn id="93" name="MC1." dataDxfId="250" totalsRowDxfId="249"/>
    <tableColumn id="94" name="MC2." dataDxfId="248" totalsRowDxfId="247"/>
    <tableColumn id="95" name="GR." dataDxfId="246" totalsRowDxfId="245"/>
    <tableColumn id="96" name="MC3." dataDxfId="244" totalsRowDxfId="243"/>
    <tableColumn id="97" name="EW." dataDxfId="242" totalsRowDxfId="241"/>
    <tableColumn id="98" name="ASS." dataDxfId="240" totalsRowDxfId="239"/>
    <tableColumn id="99" name="TRY." dataDxfId="238" totalsRowDxfId="237"/>
    <tableColumn id="100" name="TAD." dataDxfId="236" totalsRowDxfId="235"/>
    <tableColumn id="101" name="TIN." dataDxfId="234" totalsRowDxfId="233"/>
  </tableColumns>
  <tableStyleInfo showFirstColumn="0" showLastColumn="0" showRowStripes="1" showColumnStripes="0"/>
</table>
</file>

<file path=xl/tables/table2.xml><?xml version="1.0" encoding="utf-8"?>
<table xmlns="http://schemas.openxmlformats.org/spreadsheetml/2006/main" id="2" name="Table12" displayName="Table12" ref="A9:BF746" dataDxfId="232" tableBorderDxfId="231" dataCellStyle="Comma 2">
  <autoFilter ref="A9:BF746">
    <filterColumn colId="1">
      <filters>
        <filter val="FCC (PHILIPPINES)"/>
      </filters>
    </filterColumn>
  </autoFilter>
  <tableColumns count="58">
    <tableColumn id="1" name="NO" dataDxfId="230" dataCellStyle="Normal 5"/>
    <tableColumn id="2" name="Customer Name" dataDxfId="229" dataCellStyle="Normal 5"/>
    <tableColumn id="3" name="Customer Type" dataDxfId="228" dataCellStyle="Normal 5"/>
    <tableColumn id="4" name="Job Type" dataDxfId="227" dataCellStyle="Normal 5"/>
    <tableColumn id="5" name="Quotation No." dataDxfId="226" dataCellStyle="Normal 5"/>
    <tableColumn id="6" name="Model Name" dataDxfId="225" dataCellStyle="Normal 5"/>
    <tableColumn id="7" name="Product No." dataDxfId="224" dataCellStyle="Normal 5"/>
    <tableColumn id="8" name="Payment Terms" dataDxfId="223" dataCellStyle="Normal 5"/>
    <tableColumn id="9" name="Qty" dataDxfId="222" dataCellStyle="Normal 5"/>
    <tableColumn id="10" name="Quotation Unit Price" dataDxfId="221" dataCellStyle="Normal 5"/>
    <tableColumn id="11" name="Total Quoted Price" dataDxfId="220" dataCellStyle="Comma"/>
    <tableColumn id="12" name="Sales Amount" dataDxfId="219" dataCellStyle="Comma"/>
    <tableColumn id="13" name="Rank" dataDxfId="218" dataCellStyle="Normal 5"/>
    <tableColumn id="14" name="Quotation Status" dataDxfId="217" dataCellStyle="Normal 5"/>
    <tableColumn id="15" name="Customer Confirmation Date" dataDxfId="216" dataCellStyle="Normal 5"/>
    <tableColumn id="16" name="Customer Feedback" dataDxfId="215" dataCellStyle="Normal 5"/>
    <tableColumn id="17" name="Quotation Submission Actual Date" dataDxfId="214" dataCellStyle="Normal 5"/>
    <tableColumn id="18" name="P.O Plan Date" dataDxfId="213" dataCellStyle="Normal 5"/>
    <tableColumn id="19" name="P.O Actual Date" dataDxfId="212" dataCellStyle="Normal 5"/>
    <tableColumn id="20" name="Production Start Date" dataDxfId="211" dataCellStyle="Normal 5"/>
    <tableColumn id="21" name="Production Complete Date" dataDxfId="210" dataCellStyle="Normal 5"/>
    <tableColumn id="22" name="Customer Delivery Target Date" dataDxfId="209" dataCellStyle="Normal 5"/>
    <tableColumn id="23" name="P.O Plan Month" dataDxfId="208" dataCellStyle="Normal 5"/>
    <tableColumn id="24" name="Production Plan Month" dataDxfId="207" dataCellStyle="Normal 5"/>
    <tableColumn id="25" name="Sales Plan Month" dataDxfId="206" dataCellStyle="Normal 2 3 2"/>
    <tableColumn id="26" name="Sale Amount (K$)" dataDxfId="205" dataCellStyle="Comma 2"/>
    <tableColumn id="27" name="Column1" dataDxfId="204" dataCellStyle="Normal 5 2"/>
    <tableColumn id="28" name="Production Plan Month2" dataDxfId="203" dataCellStyle="Normal 5 2"/>
    <tableColumn id="29" name="Sales Plan Month3" dataDxfId="202" dataCellStyle="Normal 2 3 2"/>
    <tableColumn id="30" name="Notes" dataDxfId="201" dataCellStyle="Normal 5 2"/>
    <tableColumn id="31" name="Previous DFM" dataDxfId="200" dataCellStyle="Normal 5 2"/>
    <tableColumn id="32" name="DFM" dataDxfId="199"/>
    <tableColumn id="33" name="DFM APPROVAL" dataDxfId="198"/>
    <tableColumn id="34" name="ASSEMBLY DRAWING" dataDxfId="197"/>
    <tableColumn id="35" name="PARTS LIST" dataDxfId="196"/>
    <tableColumn id="36" name="PARTS DRAWING" dataDxfId="195"/>
    <tableColumn id="37" name="RAW MATERIAL" dataDxfId="194"/>
    <tableColumn id="38" name="DC2" dataDxfId="193"/>
    <tableColumn id="39" name="HQ / OUT" dataDxfId="192"/>
    <tableColumn id="40" name="MACHINE SHOP" dataDxfId="191"/>
    <tableColumn id="41" name="ASSEMBLY/ POLISHING" dataDxfId="190"/>
    <tableColumn id="42" name="TRY1" dataDxfId="189"/>
    <tableColumn id="43" name="OGI/ INSPECTION" dataDxfId="188"/>
    <tableColumn id="44" name="ADJ" dataDxfId="187"/>
    <tableColumn id="45" name="PASS/ DEL" dataDxfId="186"/>
    <tableColumn id="46" name="**" dataDxfId="185" dataCellStyle="Normal 5"/>
    <tableColumn id="47" name="DES." totalsRowFunction="sum" dataDxfId="184" dataCellStyle="Comma 2"/>
    <tableColumn id="48" name="CAM." totalsRowFunction="custom" dataDxfId="183" dataCellStyle="Comma 2">
      <totalsRowFormula>SUBTOTAL(109,Table12[DES.])</totalsRowFormula>
    </tableColumn>
    <tableColumn id="49" name="MAN." totalsRowFunction="custom" dataDxfId="182" dataCellStyle="Comma 2">
      <totalsRowFormula>SUBTOTAL(109,Table12[DES.])</totalsRowFormula>
    </tableColumn>
    <tableColumn id="50" name="MC1." totalsRowFunction="custom" dataDxfId="181" dataCellStyle="Comma 2">
      <totalsRowFormula>SUBTOTAL(109,Table12[DES.])</totalsRowFormula>
    </tableColumn>
    <tableColumn id="51" name="MC2." totalsRowFunction="custom" dataDxfId="180" dataCellStyle="Comma 2">
      <totalsRowFormula>SUBTOTAL(109,Table12[DES.])</totalsRowFormula>
    </tableColumn>
    <tableColumn id="52" name="GR." totalsRowFunction="custom" dataDxfId="179" dataCellStyle="Comma 2">
      <totalsRowFormula>SUBTOTAL(109,Table12[DES.])</totalsRowFormula>
    </tableColumn>
    <tableColumn id="53" name="MC3." totalsRowFunction="custom" dataDxfId="178" dataCellStyle="Comma 2">
      <totalsRowFormula>SUBTOTAL(109,Table12[DES.])</totalsRowFormula>
    </tableColumn>
    <tableColumn id="54" name="EW." totalsRowFunction="custom" dataDxfId="177" dataCellStyle="Comma 2">
      <totalsRowFormula>SUBTOTAL(109,Table12[DES.])</totalsRowFormula>
    </tableColumn>
    <tableColumn id="55" name="ASS." totalsRowFunction="custom" dataDxfId="176" dataCellStyle="Comma 2">
      <totalsRowFormula>SUBTOTAL(109,Table12[DES.])</totalsRowFormula>
    </tableColumn>
    <tableColumn id="56" name="TRY." totalsRowFunction="custom" dataDxfId="175" dataCellStyle="Comma 2">
      <totalsRowFormula>SUBTOTAL(109,Table12[DES.])</totalsRowFormula>
    </tableColumn>
    <tableColumn id="57" name="TAD." totalsRowFunction="custom" dataDxfId="174" dataCellStyle="Comma 2">
      <totalsRowFormula>SUBTOTAL(109,Table12[DES.])</totalsRowFormula>
    </tableColumn>
    <tableColumn id="58" name="TIN." totalsRowFunction="custom" dataDxfId="173" dataCellStyle="Comma 2">
      <totalsRowFormula>SUBTOTAL(109,Table12[DES.])</totalsRowFormula>
    </tableColumn>
  </tableColumns>
  <tableStyleInfo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0" tint="-0.249977111117893"/>
  </sheetPr>
  <dimension ref="A1:J2969"/>
  <sheetViews>
    <sheetView workbookViewId="0">
      <pane ySplit="1" topLeftCell="A2912" activePane="bottomLeft" state="frozen"/>
      <selection activeCell="D2926" sqref="D2926"/>
      <selection pane="bottomLeft" activeCell="F1" sqref="F1:F1048576"/>
    </sheetView>
  </sheetViews>
  <sheetFormatPr defaultRowHeight="15"/>
  <cols>
    <col min="1" max="1" width="25" style="839" customWidth="1"/>
    <col min="2" max="2" width="10" style="839" bestFit="1" customWidth="1"/>
    <col min="3" max="3" width="25.1640625" style="839" customWidth="1"/>
    <col min="4" max="4" width="45.33203125" style="839" customWidth="1"/>
    <col min="5" max="5" width="9.33203125" style="861"/>
    <col min="6" max="6" width="15.83203125" style="852" customWidth="1"/>
    <col min="7" max="7" width="9.33203125" style="834"/>
    <col min="8" max="8" width="12.1640625" style="835" customWidth="1"/>
    <col min="9" max="9" width="9.33203125" style="850"/>
    <col min="10" max="10" width="9.33203125" style="856"/>
    <col min="11" max="16384" width="9.33203125" style="727"/>
  </cols>
  <sheetData>
    <row r="1" spans="1:10" s="827" customFormat="1">
      <c r="A1" s="820" t="s">
        <v>184</v>
      </c>
      <c r="B1" s="820" t="s">
        <v>275</v>
      </c>
      <c r="C1" s="820" t="s">
        <v>1217</v>
      </c>
      <c r="D1" s="820" t="s">
        <v>1218</v>
      </c>
      <c r="E1" s="821" t="s">
        <v>1219</v>
      </c>
      <c r="F1" s="822" t="s">
        <v>1220</v>
      </c>
      <c r="G1" s="823" t="s">
        <v>1221</v>
      </c>
      <c r="H1" s="824" t="s">
        <v>1222</v>
      </c>
      <c r="I1" s="825" t="s">
        <v>1137</v>
      </c>
      <c r="J1" s="826" t="s">
        <v>1223</v>
      </c>
    </row>
    <row r="2" spans="1:10">
      <c r="A2" s="828" t="s">
        <v>194</v>
      </c>
      <c r="B2" s="829" t="s">
        <v>199</v>
      </c>
      <c r="C2" s="830" t="s">
        <v>1224</v>
      </c>
      <c r="D2" s="831" t="s">
        <v>1225</v>
      </c>
      <c r="E2" s="832">
        <v>43101</v>
      </c>
      <c r="F2" s="833">
        <v>5000</v>
      </c>
      <c r="G2" s="834">
        <f>F2/1000</f>
        <v>5</v>
      </c>
      <c r="H2" s="835" t="s">
        <v>354</v>
      </c>
      <c r="I2" s="836">
        <v>1</v>
      </c>
      <c r="J2" s="837" t="s">
        <v>67</v>
      </c>
    </row>
    <row r="3" spans="1:10">
      <c r="A3" s="828" t="s">
        <v>194</v>
      </c>
      <c r="B3" s="829" t="s">
        <v>199</v>
      </c>
      <c r="C3" s="828" t="s">
        <v>1226</v>
      </c>
      <c r="D3" s="828" t="s">
        <v>1227</v>
      </c>
      <c r="E3" s="832">
        <v>43101</v>
      </c>
      <c r="F3" s="838">
        <v>4500</v>
      </c>
      <c r="G3" s="834">
        <f t="shared" ref="G3:G66" si="0">F3/1000</f>
        <v>4.5</v>
      </c>
      <c r="H3" s="835" t="s">
        <v>354</v>
      </c>
      <c r="I3" s="836">
        <v>1</v>
      </c>
      <c r="J3" s="837" t="s">
        <v>67</v>
      </c>
    </row>
    <row r="4" spans="1:10">
      <c r="A4" s="828" t="s">
        <v>194</v>
      </c>
      <c r="B4" s="829" t="s">
        <v>199</v>
      </c>
      <c r="C4" s="828" t="s">
        <v>1228</v>
      </c>
      <c r="D4" s="828" t="s">
        <v>1229</v>
      </c>
      <c r="E4" s="832">
        <v>43101</v>
      </c>
      <c r="F4" s="838">
        <v>2600</v>
      </c>
      <c r="G4" s="834">
        <f t="shared" si="0"/>
        <v>2.6</v>
      </c>
      <c r="H4" s="835" t="s">
        <v>354</v>
      </c>
      <c r="I4" s="836">
        <v>1</v>
      </c>
      <c r="J4" s="837" t="s">
        <v>67</v>
      </c>
    </row>
    <row r="5" spans="1:10">
      <c r="A5" s="828" t="s">
        <v>194</v>
      </c>
      <c r="B5" s="829" t="s">
        <v>199</v>
      </c>
      <c r="C5" s="828" t="s">
        <v>1230</v>
      </c>
      <c r="D5" s="828" t="s">
        <v>1231</v>
      </c>
      <c r="E5" s="832">
        <v>43101</v>
      </c>
      <c r="F5" s="838">
        <v>2200</v>
      </c>
      <c r="G5" s="834">
        <f t="shared" si="0"/>
        <v>2.2000000000000002</v>
      </c>
      <c r="H5" s="835" t="s">
        <v>354</v>
      </c>
      <c r="I5" s="836">
        <v>1</v>
      </c>
      <c r="J5" s="837" t="s">
        <v>67</v>
      </c>
    </row>
    <row r="6" spans="1:10">
      <c r="A6" s="828" t="s">
        <v>194</v>
      </c>
      <c r="B6" s="829" t="s">
        <v>199</v>
      </c>
      <c r="C6" s="828" t="s">
        <v>1232</v>
      </c>
      <c r="D6" s="828" t="s">
        <v>1233</v>
      </c>
      <c r="E6" s="832">
        <v>43101</v>
      </c>
      <c r="F6" s="838">
        <v>2200</v>
      </c>
      <c r="G6" s="834">
        <f t="shared" si="0"/>
        <v>2.2000000000000002</v>
      </c>
      <c r="H6" s="835" t="s">
        <v>354</v>
      </c>
      <c r="I6" s="836">
        <v>1</v>
      </c>
      <c r="J6" s="837" t="s">
        <v>67</v>
      </c>
    </row>
    <row r="7" spans="1:10">
      <c r="A7" s="828" t="s">
        <v>194</v>
      </c>
      <c r="B7" s="829" t="s">
        <v>199</v>
      </c>
      <c r="C7" s="828" t="s">
        <v>1234</v>
      </c>
      <c r="D7" s="828" t="s">
        <v>1235</v>
      </c>
      <c r="E7" s="832">
        <v>43101</v>
      </c>
      <c r="F7" s="838">
        <v>1100</v>
      </c>
      <c r="G7" s="834">
        <f t="shared" si="0"/>
        <v>1.1000000000000001</v>
      </c>
      <c r="H7" s="835" t="s">
        <v>535</v>
      </c>
      <c r="I7" s="836">
        <v>1</v>
      </c>
      <c r="J7" s="837" t="s">
        <v>67</v>
      </c>
    </row>
    <row r="8" spans="1:10">
      <c r="A8" s="828" t="s">
        <v>194</v>
      </c>
      <c r="B8" s="829" t="s">
        <v>199</v>
      </c>
      <c r="C8" s="828" t="s">
        <v>1236</v>
      </c>
      <c r="D8" s="828" t="s">
        <v>1237</v>
      </c>
      <c r="E8" s="832">
        <v>43101</v>
      </c>
      <c r="F8" s="838">
        <v>980</v>
      </c>
      <c r="G8" s="834">
        <f t="shared" si="0"/>
        <v>0.98</v>
      </c>
      <c r="H8" s="835" t="s">
        <v>535</v>
      </c>
      <c r="I8" s="836">
        <v>1</v>
      </c>
      <c r="J8" s="837" t="s">
        <v>67</v>
      </c>
    </row>
    <row r="9" spans="1:10">
      <c r="A9" s="828" t="s">
        <v>194</v>
      </c>
      <c r="B9" s="829" t="s">
        <v>199</v>
      </c>
      <c r="C9" s="828" t="s">
        <v>1238</v>
      </c>
      <c r="D9" s="828" t="s">
        <v>1239</v>
      </c>
      <c r="E9" s="832">
        <v>43101</v>
      </c>
      <c r="F9" s="838">
        <v>950</v>
      </c>
      <c r="G9" s="834">
        <f t="shared" si="0"/>
        <v>0.95</v>
      </c>
      <c r="H9" s="835" t="s">
        <v>535</v>
      </c>
      <c r="I9" s="836">
        <v>1</v>
      </c>
      <c r="J9" s="837" t="s">
        <v>67</v>
      </c>
    </row>
    <row r="10" spans="1:10">
      <c r="A10" s="828" t="s">
        <v>194</v>
      </c>
      <c r="B10" s="829" t="s">
        <v>199</v>
      </c>
      <c r="C10" s="828" t="s">
        <v>1240</v>
      </c>
      <c r="D10" s="828" t="s">
        <v>1241</v>
      </c>
      <c r="E10" s="832">
        <v>43101</v>
      </c>
      <c r="F10" s="838">
        <v>400</v>
      </c>
      <c r="G10" s="834">
        <f t="shared" si="0"/>
        <v>0.4</v>
      </c>
      <c r="H10" s="835" t="s">
        <v>535</v>
      </c>
      <c r="I10" s="836">
        <v>1</v>
      </c>
      <c r="J10" s="837" t="s">
        <v>67</v>
      </c>
    </row>
    <row r="11" spans="1:10">
      <c r="A11" s="828" t="s">
        <v>194</v>
      </c>
      <c r="B11" s="829" t="s">
        <v>199</v>
      </c>
      <c r="C11" s="828" t="s">
        <v>1242</v>
      </c>
      <c r="D11" s="828" t="s">
        <v>1243</v>
      </c>
      <c r="E11" s="832">
        <v>43101</v>
      </c>
      <c r="F11" s="838">
        <v>500</v>
      </c>
      <c r="G11" s="834">
        <f t="shared" si="0"/>
        <v>0.5</v>
      </c>
      <c r="H11" s="835" t="s">
        <v>535</v>
      </c>
      <c r="I11" s="836">
        <v>1</v>
      </c>
      <c r="J11" s="837" t="s">
        <v>67</v>
      </c>
    </row>
    <row r="12" spans="1:10">
      <c r="A12" s="828" t="s">
        <v>194</v>
      </c>
      <c r="B12" s="829" t="s">
        <v>199</v>
      </c>
      <c r="C12" s="828" t="s">
        <v>1244</v>
      </c>
      <c r="D12" s="828" t="s">
        <v>1245</v>
      </c>
      <c r="E12" s="832">
        <v>43101</v>
      </c>
      <c r="F12" s="838">
        <v>765</v>
      </c>
      <c r="G12" s="834">
        <f t="shared" si="0"/>
        <v>0.76500000000000001</v>
      </c>
      <c r="H12" s="835" t="s">
        <v>535</v>
      </c>
      <c r="I12" s="836">
        <v>1</v>
      </c>
      <c r="J12" s="837" t="s">
        <v>67</v>
      </c>
    </row>
    <row r="13" spans="1:10">
      <c r="A13" s="828" t="s">
        <v>194</v>
      </c>
      <c r="B13" s="829" t="s">
        <v>199</v>
      </c>
      <c r="C13" s="828" t="s">
        <v>1246</v>
      </c>
      <c r="D13" s="828" t="s">
        <v>1247</v>
      </c>
      <c r="E13" s="832">
        <v>43101</v>
      </c>
      <c r="F13" s="838">
        <v>285</v>
      </c>
      <c r="G13" s="834">
        <f t="shared" si="0"/>
        <v>0.28499999999999998</v>
      </c>
      <c r="H13" s="835" t="s">
        <v>535</v>
      </c>
      <c r="I13" s="836">
        <v>1</v>
      </c>
      <c r="J13" s="837" t="s">
        <v>67</v>
      </c>
    </row>
    <row r="14" spans="1:10">
      <c r="A14" s="828" t="s">
        <v>194</v>
      </c>
      <c r="B14" s="829" t="s">
        <v>199</v>
      </c>
      <c r="C14" s="828" t="s">
        <v>1248</v>
      </c>
      <c r="D14" s="828" t="s">
        <v>1249</v>
      </c>
      <c r="E14" s="832">
        <v>43101</v>
      </c>
      <c r="F14" s="838">
        <v>370</v>
      </c>
      <c r="G14" s="834">
        <f t="shared" si="0"/>
        <v>0.37</v>
      </c>
      <c r="H14" s="835" t="s">
        <v>535</v>
      </c>
      <c r="I14" s="836">
        <v>1</v>
      </c>
      <c r="J14" s="837" t="s">
        <v>67</v>
      </c>
    </row>
    <row r="15" spans="1:10">
      <c r="A15" s="839" t="s">
        <v>386</v>
      </c>
      <c r="B15" s="829" t="s">
        <v>1250</v>
      </c>
      <c r="C15" s="828" t="s">
        <v>1251</v>
      </c>
      <c r="D15" s="828" t="s">
        <v>1252</v>
      </c>
      <c r="E15" s="832">
        <v>43101</v>
      </c>
      <c r="F15" s="838">
        <v>963</v>
      </c>
      <c r="G15" s="834">
        <f t="shared" si="0"/>
        <v>0.96299999999999997</v>
      </c>
      <c r="H15" s="835" t="s">
        <v>535</v>
      </c>
      <c r="I15" s="836">
        <v>1</v>
      </c>
      <c r="J15" s="837" t="s">
        <v>67</v>
      </c>
    </row>
    <row r="16" spans="1:10">
      <c r="A16" s="839" t="s">
        <v>386</v>
      </c>
      <c r="B16" s="829" t="s">
        <v>1250</v>
      </c>
      <c r="C16" s="828" t="s">
        <v>1253</v>
      </c>
      <c r="D16" s="828" t="s">
        <v>1254</v>
      </c>
      <c r="E16" s="832">
        <v>43101</v>
      </c>
      <c r="F16" s="838">
        <v>676</v>
      </c>
      <c r="G16" s="834">
        <f t="shared" si="0"/>
        <v>0.67600000000000005</v>
      </c>
      <c r="H16" s="835" t="s">
        <v>535</v>
      </c>
      <c r="I16" s="836">
        <v>1</v>
      </c>
      <c r="J16" s="837" t="s">
        <v>67</v>
      </c>
    </row>
    <row r="17" spans="1:10">
      <c r="A17" s="839" t="s">
        <v>386</v>
      </c>
      <c r="B17" s="829" t="s">
        <v>1250</v>
      </c>
      <c r="C17" s="828" t="s">
        <v>1255</v>
      </c>
      <c r="D17" s="828" t="s">
        <v>1256</v>
      </c>
      <c r="E17" s="832">
        <v>43101</v>
      </c>
      <c r="F17" s="838">
        <v>38</v>
      </c>
      <c r="G17" s="834">
        <f t="shared" si="0"/>
        <v>3.7999999999999999E-2</v>
      </c>
      <c r="H17" s="835" t="s">
        <v>535</v>
      </c>
      <c r="I17" s="836">
        <v>1</v>
      </c>
      <c r="J17" s="837" t="s">
        <v>67</v>
      </c>
    </row>
    <row r="18" spans="1:10">
      <c r="A18" s="839" t="s">
        <v>386</v>
      </c>
      <c r="B18" s="829" t="s">
        <v>1250</v>
      </c>
      <c r="C18" s="828" t="s">
        <v>1257</v>
      </c>
      <c r="D18" s="828" t="s">
        <v>1258</v>
      </c>
      <c r="E18" s="832">
        <v>43101</v>
      </c>
      <c r="F18" s="838">
        <v>29</v>
      </c>
      <c r="G18" s="834">
        <f t="shared" si="0"/>
        <v>2.9000000000000001E-2</v>
      </c>
      <c r="H18" s="835" t="s">
        <v>535</v>
      </c>
      <c r="I18" s="836">
        <v>1</v>
      </c>
      <c r="J18" s="837" t="s">
        <v>67</v>
      </c>
    </row>
    <row r="19" spans="1:10">
      <c r="A19" s="839" t="s">
        <v>386</v>
      </c>
      <c r="B19" s="829" t="s">
        <v>1250</v>
      </c>
      <c r="C19" s="828" t="s">
        <v>1259</v>
      </c>
      <c r="D19" s="828" t="s">
        <v>1260</v>
      </c>
      <c r="E19" s="832">
        <v>43101</v>
      </c>
      <c r="F19" s="838">
        <v>58</v>
      </c>
      <c r="G19" s="834">
        <f t="shared" si="0"/>
        <v>5.8000000000000003E-2</v>
      </c>
      <c r="H19" s="835" t="s">
        <v>535</v>
      </c>
      <c r="I19" s="836">
        <v>1</v>
      </c>
      <c r="J19" s="837" t="s">
        <v>67</v>
      </c>
    </row>
    <row r="20" spans="1:10">
      <c r="A20" s="839" t="s">
        <v>386</v>
      </c>
      <c r="B20" s="829" t="s">
        <v>1250</v>
      </c>
      <c r="C20" s="828" t="s">
        <v>1261</v>
      </c>
      <c r="D20" s="828" t="s">
        <v>1262</v>
      </c>
      <c r="E20" s="832">
        <v>43101</v>
      </c>
      <c r="F20" s="838">
        <v>55</v>
      </c>
      <c r="G20" s="834">
        <f t="shared" si="0"/>
        <v>5.5E-2</v>
      </c>
      <c r="H20" s="835" t="s">
        <v>535</v>
      </c>
      <c r="I20" s="836">
        <v>1</v>
      </c>
      <c r="J20" s="837" t="s">
        <v>67</v>
      </c>
    </row>
    <row r="21" spans="1:10">
      <c r="A21" s="839" t="s">
        <v>386</v>
      </c>
      <c r="B21" s="829" t="s">
        <v>1250</v>
      </c>
      <c r="C21" s="828" t="s">
        <v>1263</v>
      </c>
      <c r="D21" s="828" t="s">
        <v>1264</v>
      </c>
      <c r="E21" s="832">
        <v>43101</v>
      </c>
      <c r="F21" s="838">
        <v>68</v>
      </c>
      <c r="G21" s="834">
        <f t="shared" si="0"/>
        <v>6.8000000000000005E-2</v>
      </c>
      <c r="H21" s="835" t="s">
        <v>535</v>
      </c>
      <c r="I21" s="836">
        <v>1</v>
      </c>
      <c r="J21" s="837" t="s">
        <v>67</v>
      </c>
    </row>
    <row r="22" spans="1:10">
      <c r="A22" s="839" t="s">
        <v>386</v>
      </c>
      <c r="B22" s="829" t="s">
        <v>1250</v>
      </c>
      <c r="C22" s="828" t="s">
        <v>1265</v>
      </c>
      <c r="D22" s="828" t="s">
        <v>1266</v>
      </c>
      <c r="E22" s="832">
        <v>43101</v>
      </c>
      <c r="F22" s="838">
        <v>295</v>
      </c>
      <c r="G22" s="834">
        <f t="shared" si="0"/>
        <v>0.29499999999999998</v>
      </c>
      <c r="H22" s="835" t="s">
        <v>535</v>
      </c>
      <c r="I22" s="836">
        <v>1</v>
      </c>
      <c r="J22" s="837" t="s">
        <v>67</v>
      </c>
    </row>
    <row r="23" spans="1:10">
      <c r="A23" s="839" t="s">
        <v>386</v>
      </c>
      <c r="B23" s="829" t="s">
        <v>1250</v>
      </c>
      <c r="C23" s="828" t="s">
        <v>1267</v>
      </c>
      <c r="D23" s="828" t="s">
        <v>1268</v>
      </c>
      <c r="E23" s="832">
        <v>43101</v>
      </c>
      <c r="F23" s="838">
        <v>298</v>
      </c>
      <c r="G23" s="834">
        <f t="shared" si="0"/>
        <v>0.29799999999999999</v>
      </c>
      <c r="H23" s="835" t="s">
        <v>535</v>
      </c>
      <c r="I23" s="836">
        <v>1</v>
      </c>
      <c r="J23" s="837" t="s">
        <v>67</v>
      </c>
    </row>
    <row r="24" spans="1:10">
      <c r="A24" s="839" t="s">
        <v>386</v>
      </c>
      <c r="B24" s="829" t="s">
        <v>1250</v>
      </c>
      <c r="C24" s="828" t="s">
        <v>1269</v>
      </c>
      <c r="D24" s="828" t="s">
        <v>1270</v>
      </c>
      <c r="E24" s="832">
        <v>43101</v>
      </c>
      <c r="F24" s="838">
        <v>177</v>
      </c>
      <c r="G24" s="834">
        <f t="shared" si="0"/>
        <v>0.17699999999999999</v>
      </c>
      <c r="H24" s="835" t="s">
        <v>535</v>
      </c>
      <c r="I24" s="836">
        <v>1</v>
      </c>
      <c r="J24" s="837" t="s">
        <v>67</v>
      </c>
    </row>
    <row r="25" spans="1:10">
      <c r="A25" s="839" t="s">
        <v>386</v>
      </c>
      <c r="B25" s="829" t="s">
        <v>1250</v>
      </c>
      <c r="C25" s="828" t="s">
        <v>1271</v>
      </c>
      <c r="D25" s="828" t="s">
        <v>1272</v>
      </c>
      <c r="E25" s="832">
        <v>43101</v>
      </c>
      <c r="F25" s="838">
        <v>533</v>
      </c>
      <c r="G25" s="834">
        <f t="shared" si="0"/>
        <v>0.53300000000000003</v>
      </c>
      <c r="H25" s="835" t="s">
        <v>535</v>
      </c>
      <c r="I25" s="836">
        <v>1</v>
      </c>
      <c r="J25" s="837" t="s">
        <v>67</v>
      </c>
    </row>
    <row r="26" spans="1:10">
      <c r="A26" s="839" t="s">
        <v>386</v>
      </c>
      <c r="B26" s="829" t="s">
        <v>1250</v>
      </c>
      <c r="C26" s="828" t="s">
        <v>1273</v>
      </c>
      <c r="D26" s="828" t="s">
        <v>1274</v>
      </c>
      <c r="E26" s="832">
        <v>43101</v>
      </c>
      <c r="F26" s="838">
        <v>60</v>
      </c>
      <c r="G26" s="834">
        <f t="shared" si="0"/>
        <v>0.06</v>
      </c>
      <c r="H26" s="835" t="s">
        <v>535</v>
      </c>
      <c r="I26" s="836">
        <v>1</v>
      </c>
      <c r="J26" s="837" t="s">
        <v>67</v>
      </c>
    </row>
    <row r="27" spans="1:10">
      <c r="A27" s="839" t="s">
        <v>386</v>
      </c>
      <c r="B27" s="829" t="s">
        <v>1250</v>
      </c>
      <c r="C27" s="828" t="s">
        <v>1275</v>
      </c>
      <c r="D27" s="828" t="s">
        <v>1276</v>
      </c>
      <c r="E27" s="832">
        <v>43101</v>
      </c>
      <c r="F27" s="838">
        <v>64</v>
      </c>
      <c r="G27" s="834">
        <f t="shared" si="0"/>
        <v>6.4000000000000001E-2</v>
      </c>
      <c r="H27" s="835" t="s">
        <v>535</v>
      </c>
      <c r="I27" s="836">
        <v>1</v>
      </c>
      <c r="J27" s="837" t="s">
        <v>67</v>
      </c>
    </row>
    <row r="28" spans="1:10">
      <c r="A28" s="839" t="s">
        <v>386</v>
      </c>
      <c r="B28" s="829" t="s">
        <v>1250</v>
      </c>
      <c r="C28" s="828" t="s">
        <v>1277</v>
      </c>
      <c r="D28" s="828" t="s">
        <v>1278</v>
      </c>
      <c r="E28" s="832">
        <v>43101</v>
      </c>
      <c r="F28" s="838">
        <v>152</v>
      </c>
      <c r="G28" s="834">
        <f t="shared" si="0"/>
        <v>0.152</v>
      </c>
      <c r="H28" s="835" t="s">
        <v>535</v>
      </c>
      <c r="I28" s="836">
        <v>1</v>
      </c>
      <c r="J28" s="837" t="s">
        <v>67</v>
      </c>
    </row>
    <row r="29" spans="1:10">
      <c r="A29" s="839" t="s">
        <v>386</v>
      </c>
      <c r="B29" s="829" t="s">
        <v>1250</v>
      </c>
      <c r="C29" s="828" t="s">
        <v>1279</v>
      </c>
      <c r="D29" s="828" t="s">
        <v>1280</v>
      </c>
      <c r="E29" s="832">
        <v>43101</v>
      </c>
      <c r="F29" s="838">
        <v>1097</v>
      </c>
      <c r="G29" s="834">
        <f t="shared" si="0"/>
        <v>1.097</v>
      </c>
      <c r="H29" s="835" t="s">
        <v>535</v>
      </c>
      <c r="I29" s="836">
        <v>1</v>
      </c>
      <c r="J29" s="837" t="s">
        <v>67</v>
      </c>
    </row>
    <row r="30" spans="1:10">
      <c r="A30" s="839" t="s">
        <v>386</v>
      </c>
      <c r="B30" s="829" t="s">
        <v>1250</v>
      </c>
      <c r="C30" s="828" t="s">
        <v>1281</v>
      </c>
      <c r="D30" s="828" t="s">
        <v>1282</v>
      </c>
      <c r="E30" s="832">
        <v>43101</v>
      </c>
      <c r="F30" s="838">
        <v>36</v>
      </c>
      <c r="G30" s="834">
        <f t="shared" si="0"/>
        <v>3.5999999999999997E-2</v>
      </c>
      <c r="H30" s="835" t="s">
        <v>535</v>
      </c>
      <c r="I30" s="836">
        <v>1</v>
      </c>
      <c r="J30" s="837" t="s">
        <v>67</v>
      </c>
    </row>
    <row r="31" spans="1:10">
      <c r="A31" s="839" t="s">
        <v>386</v>
      </c>
      <c r="B31" s="829" t="s">
        <v>1250</v>
      </c>
      <c r="C31" s="828" t="s">
        <v>1283</v>
      </c>
      <c r="D31" s="828" t="s">
        <v>1284</v>
      </c>
      <c r="E31" s="832">
        <v>43101</v>
      </c>
      <c r="F31" s="838">
        <v>38</v>
      </c>
      <c r="G31" s="834">
        <f t="shared" si="0"/>
        <v>3.7999999999999999E-2</v>
      </c>
      <c r="H31" s="835" t="s">
        <v>535</v>
      </c>
      <c r="I31" s="836">
        <v>1</v>
      </c>
      <c r="J31" s="837" t="s">
        <v>67</v>
      </c>
    </row>
    <row r="32" spans="1:10">
      <c r="A32" s="839" t="s">
        <v>386</v>
      </c>
      <c r="B32" s="829" t="s">
        <v>1250</v>
      </c>
      <c r="C32" s="828" t="s">
        <v>1285</v>
      </c>
      <c r="D32" s="828" t="s">
        <v>1286</v>
      </c>
      <c r="E32" s="832">
        <v>43101</v>
      </c>
      <c r="F32" s="838">
        <v>35</v>
      </c>
      <c r="G32" s="834">
        <f t="shared" si="0"/>
        <v>3.5000000000000003E-2</v>
      </c>
      <c r="H32" s="835" t="s">
        <v>535</v>
      </c>
      <c r="I32" s="836">
        <v>1</v>
      </c>
      <c r="J32" s="837" t="s">
        <v>67</v>
      </c>
    </row>
    <row r="33" spans="1:10">
      <c r="A33" s="839" t="s">
        <v>386</v>
      </c>
      <c r="B33" s="829" t="s">
        <v>1250</v>
      </c>
      <c r="C33" s="828" t="s">
        <v>1287</v>
      </c>
      <c r="D33" s="828" t="s">
        <v>1288</v>
      </c>
      <c r="E33" s="832">
        <v>43101</v>
      </c>
      <c r="F33" s="838">
        <v>893</v>
      </c>
      <c r="G33" s="834">
        <f t="shared" si="0"/>
        <v>0.89300000000000002</v>
      </c>
      <c r="H33" s="835" t="s">
        <v>535</v>
      </c>
      <c r="I33" s="836">
        <v>1</v>
      </c>
      <c r="J33" s="837" t="s">
        <v>67</v>
      </c>
    </row>
    <row r="34" spans="1:10">
      <c r="A34" s="839" t="s">
        <v>386</v>
      </c>
      <c r="B34" s="829" t="s">
        <v>1250</v>
      </c>
      <c r="C34" s="828" t="s">
        <v>1289</v>
      </c>
      <c r="D34" s="828" t="s">
        <v>1290</v>
      </c>
      <c r="E34" s="832">
        <v>43101</v>
      </c>
      <c r="F34" s="838">
        <v>230</v>
      </c>
      <c r="G34" s="834">
        <f t="shared" si="0"/>
        <v>0.23</v>
      </c>
      <c r="H34" s="835" t="s">
        <v>535</v>
      </c>
      <c r="I34" s="836">
        <v>1</v>
      </c>
      <c r="J34" s="837" t="s">
        <v>67</v>
      </c>
    </row>
    <row r="35" spans="1:10">
      <c r="A35" s="839" t="s">
        <v>386</v>
      </c>
      <c r="B35" s="829" t="s">
        <v>1250</v>
      </c>
      <c r="C35" s="828" t="s">
        <v>1291</v>
      </c>
      <c r="D35" s="828" t="s">
        <v>1292</v>
      </c>
      <c r="E35" s="832">
        <v>43101</v>
      </c>
      <c r="F35" s="838">
        <v>44</v>
      </c>
      <c r="G35" s="834">
        <f t="shared" si="0"/>
        <v>4.3999999999999997E-2</v>
      </c>
      <c r="H35" s="835" t="s">
        <v>535</v>
      </c>
      <c r="I35" s="836">
        <v>1</v>
      </c>
      <c r="J35" s="837" t="s">
        <v>67</v>
      </c>
    </row>
    <row r="36" spans="1:10">
      <c r="A36" s="839" t="s">
        <v>386</v>
      </c>
      <c r="B36" s="829" t="s">
        <v>1250</v>
      </c>
      <c r="C36" s="828" t="s">
        <v>1293</v>
      </c>
      <c r="D36" s="828" t="s">
        <v>1294</v>
      </c>
      <c r="E36" s="832">
        <v>43101</v>
      </c>
      <c r="F36" s="838">
        <v>72</v>
      </c>
      <c r="G36" s="834">
        <f t="shared" si="0"/>
        <v>7.1999999999999995E-2</v>
      </c>
      <c r="H36" s="835" t="s">
        <v>535</v>
      </c>
      <c r="I36" s="836">
        <v>1</v>
      </c>
      <c r="J36" s="837" t="s">
        <v>67</v>
      </c>
    </row>
    <row r="37" spans="1:10">
      <c r="A37" s="839" t="s">
        <v>386</v>
      </c>
      <c r="B37" s="829" t="s">
        <v>1250</v>
      </c>
      <c r="C37" s="828" t="s">
        <v>1295</v>
      </c>
      <c r="D37" s="828" t="s">
        <v>1296</v>
      </c>
      <c r="E37" s="832">
        <v>43101</v>
      </c>
      <c r="F37" s="838">
        <v>44</v>
      </c>
      <c r="G37" s="834">
        <f t="shared" si="0"/>
        <v>4.3999999999999997E-2</v>
      </c>
      <c r="H37" s="835" t="s">
        <v>535</v>
      </c>
      <c r="I37" s="836">
        <v>1</v>
      </c>
      <c r="J37" s="837" t="s">
        <v>67</v>
      </c>
    </row>
    <row r="38" spans="1:10">
      <c r="A38" s="839" t="s">
        <v>386</v>
      </c>
      <c r="B38" s="829" t="s">
        <v>1250</v>
      </c>
      <c r="C38" s="828" t="s">
        <v>1297</v>
      </c>
      <c r="D38" s="828" t="s">
        <v>1298</v>
      </c>
      <c r="E38" s="832">
        <v>43101</v>
      </c>
      <c r="F38" s="838">
        <v>53</v>
      </c>
      <c r="G38" s="834">
        <f t="shared" si="0"/>
        <v>5.2999999999999999E-2</v>
      </c>
      <c r="H38" s="835" t="s">
        <v>535</v>
      </c>
      <c r="I38" s="836">
        <v>1</v>
      </c>
      <c r="J38" s="837" t="s">
        <v>67</v>
      </c>
    </row>
    <row r="39" spans="1:10">
      <c r="A39" s="839" t="s">
        <v>386</v>
      </c>
      <c r="B39" s="829" t="s">
        <v>1250</v>
      </c>
      <c r="C39" s="828" t="s">
        <v>1299</v>
      </c>
      <c r="D39" s="828" t="s">
        <v>1300</v>
      </c>
      <c r="E39" s="832">
        <v>43101</v>
      </c>
      <c r="F39" s="838">
        <v>843</v>
      </c>
      <c r="G39" s="834">
        <f t="shared" si="0"/>
        <v>0.84299999999999997</v>
      </c>
      <c r="H39" s="835" t="s">
        <v>535</v>
      </c>
      <c r="I39" s="836">
        <v>1</v>
      </c>
      <c r="J39" s="837" t="s">
        <v>67</v>
      </c>
    </row>
    <row r="40" spans="1:10">
      <c r="A40" s="839" t="s">
        <v>386</v>
      </c>
      <c r="B40" s="829" t="s">
        <v>1250</v>
      </c>
      <c r="C40" s="828" t="s">
        <v>1301</v>
      </c>
      <c r="D40" s="828" t="s">
        <v>1302</v>
      </c>
      <c r="E40" s="832">
        <v>43101</v>
      </c>
      <c r="F40" s="838">
        <v>29</v>
      </c>
      <c r="G40" s="834">
        <f t="shared" si="0"/>
        <v>2.9000000000000001E-2</v>
      </c>
      <c r="H40" s="835" t="s">
        <v>535</v>
      </c>
      <c r="I40" s="836">
        <v>1</v>
      </c>
      <c r="J40" s="837" t="s">
        <v>67</v>
      </c>
    </row>
    <row r="41" spans="1:10">
      <c r="A41" s="840" t="s">
        <v>201</v>
      </c>
      <c r="B41" s="841" t="s">
        <v>198</v>
      </c>
      <c r="C41" s="828" t="s">
        <v>1303</v>
      </c>
      <c r="D41" s="828" t="s">
        <v>1304</v>
      </c>
      <c r="E41" s="832">
        <v>43101</v>
      </c>
      <c r="F41" s="838">
        <v>1092.5</v>
      </c>
      <c r="G41" s="842">
        <f t="shared" si="0"/>
        <v>1.0925</v>
      </c>
      <c r="H41" s="835" t="s">
        <v>356</v>
      </c>
      <c r="I41" s="836">
        <v>1</v>
      </c>
      <c r="J41" s="837" t="s">
        <v>67</v>
      </c>
    </row>
    <row r="42" spans="1:10">
      <c r="A42" s="828" t="s">
        <v>196</v>
      </c>
      <c r="B42" s="841" t="s">
        <v>198</v>
      </c>
      <c r="C42" s="828" t="s">
        <v>1305</v>
      </c>
      <c r="D42" s="828" t="s">
        <v>1306</v>
      </c>
      <c r="E42" s="832">
        <v>43101</v>
      </c>
      <c r="F42" s="838">
        <v>320</v>
      </c>
      <c r="G42" s="842">
        <f t="shared" si="0"/>
        <v>0.32</v>
      </c>
      <c r="H42" s="835" t="s">
        <v>356</v>
      </c>
      <c r="I42" s="836">
        <v>2</v>
      </c>
      <c r="J42" s="837" t="s">
        <v>67</v>
      </c>
    </row>
    <row r="43" spans="1:10">
      <c r="A43" s="840" t="s">
        <v>186</v>
      </c>
      <c r="B43" s="841" t="s">
        <v>198</v>
      </c>
      <c r="C43" s="828" t="s">
        <v>1307</v>
      </c>
      <c r="D43" s="828" t="s">
        <v>1308</v>
      </c>
      <c r="E43" s="832">
        <v>43101</v>
      </c>
      <c r="F43" s="838">
        <v>1719.4658348766936</v>
      </c>
      <c r="G43" s="842">
        <f t="shared" si="0"/>
        <v>1.7194658348766936</v>
      </c>
      <c r="H43" s="835" t="s">
        <v>356</v>
      </c>
      <c r="I43" s="836">
        <v>1</v>
      </c>
      <c r="J43" s="837" t="s">
        <v>67</v>
      </c>
    </row>
    <row r="44" spans="1:10">
      <c r="A44" s="840" t="s">
        <v>186</v>
      </c>
      <c r="B44" s="841" t="s">
        <v>198</v>
      </c>
      <c r="C44" s="828" t="s">
        <v>1309</v>
      </c>
      <c r="D44" s="828" t="s">
        <v>1310</v>
      </c>
      <c r="E44" s="832">
        <v>43101</v>
      </c>
      <c r="F44" s="838">
        <v>1719.4658348766936</v>
      </c>
      <c r="G44" s="842">
        <f t="shared" si="0"/>
        <v>1.7194658348766936</v>
      </c>
      <c r="H44" s="835" t="s">
        <v>356</v>
      </c>
      <c r="I44" s="836">
        <v>1</v>
      </c>
      <c r="J44" s="837" t="s">
        <v>67</v>
      </c>
    </row>
    <row r="45" spans="1:10">
      <c r="A45" s="840" t="s">
        <v>186</v>
      </c>
      <c r="B45" s="841" t="s">
        <v>198</v>
      </c>
      <c r="C45" s="828" t="s">
        <v>1311</v>
      </c>
      <c r="D45" s="828" t="s">
        <v>1312</v>
      </c>
      <c r="E45" s="832">
        <v>43101</v>
      </c>
      <c r="F45" s="838">
        <v>1719.4658348766936</v>
      </c>
      <c r="G45" s="842">
        <f t="shared" si="0"/>
        <v>1.7194658348766936</v>
      </c>
      <c r="H45" s="835" t="s">
        <v>356</v>
      </c>
      <c r="I45" s="836">
        <v>1</v>
      </c>
      <c r="J45" s="837" t="s">
        <v>67</v>
      </c>
    </row>
    <row r="46" spans="1:10">
      <c r="A46" s="840" t="s">
        <v>186</v>
      </c>
      <c r="B46" s="841" t="s">
        <v>198</v>
      </c>
      <c r="C46" s="828" t="s">
        <v>1313</v>
      </c>
      <c r="D46" s="828" t="s">
        <v>1314</v>
      </c>
      <c r="E46" s="832">
        <v>43101</v>
      </c>
      <c r="F46" s="838">
        <v>1719.4658348766936</v>
      </c>
      <c r="G46" s="842">
        <f t="shared" si="0"/>
        <v>1.7194658348766936</v>
      </c>
      <c r="H46" s="835" t="s">
        <v>356</v>
      </c>
      <c r="I46" s="836">
        <v>1</v>
      </c>
      <c r="J46" s="837" t="s">
        <v>67</v>
      </c>
    </row>
    <row r="47" spans="1:10">
      <c r="A47" s="840" t="s">
        <v>186</v>
      </c>
      <c r="B47" s="841" t="s">
        <v>198</v>
      </c>
      <c r="C47" s="828" t="s">
        <v>1315</v>
      </c>
      <c r="D47" s="828" t="s">
        <v>1316</v>
      </c>
      <c r="E47" s="832">
        <v>43101</v>
      </c>
      <c r="F47" s="838">
        <v>1501.1209669558436</v>
      </c>
      <c r="G47" s="842">
        <f t="shared" si="0"/>
        <v>1.5011209669558436</v>
      </c>
      <c r="H47" s="835" t="s">
        <v>356</v>
      </c>
      <c r="I47" s="836">
        <v>1</v>
      </c>
      <c r="J47" s="837" t="s">
        <v>67</v>
      </c>
    </row>
    <row r="48" spans="1:10">
      <c r="A48" s="840" t="s">
        <v>186</v>
      </c>
      <c r="B48" s="841" t="s">
        <v>198</v>
      </c>
      <c r="C48" s="828" t="s">
        <v>1317</v>
      </c>
      <c r="D48" s="828" t="s">
        <v>1318</v>
      </c>
      <c r="E48" s="832">
        <v>43101</v>
      </c>
      <c r="F48" s="838">
        <v>1501.1209669558436</v>
      </c>
      <c r="G48" s="842">
        <f t="shared" si="0"/>
        <v>1.5011209669558436</v>
      </c>
      <c r="H48" s="835" t="s">
        <v>356</v>
      </c>
      <c r="I48" s="836">
        <v>1</v>
      </c>
      <c r="J48" s="837" t="s">
        <v>67</v>
      </c>
    </row>
    <row r="49" spans="1:10">
      <c r="A49" s="840" t="s">
        <v>186</v>
      </c>
      <c r="B49" s="841" t="s">
        <v>198</v>
      </c>
      <c r="C49" s="828" t="s">
        <v>1319</v>
      </c>
      <c r="D49" s="828" t="s">
        <v>1320</v>
      </c>
      <c r="E49" s="832">
        <v>43101</v>
      </c>
      <c r="F49" s="838">
        <v>1232.0888975533678</v>
      </c>
      <c r="G49" s="842">
        <f t="shared" si="0"/>
        <v>1.2320888975533679</v>
      </c>
      <c r="H49" s="835" t="s">
        <v>356</v>
      </c>
      <c r="I49" s="836">
        <v>1</v>
      </c>
      <c r="J49" s="837" t="s">
        <v>67</v>
      </c>
    </row>
    <row r="50" spans="1:10">
      <c r="A50" s="840" t="s">
        <v>186</v>
      </c>
      <c r="B50" s="841" t="s">
        <v>198</v>
      </c>
      <c r="C50" s="828" t="s">
        <v>1321</v>
      </c>
      <c r="D50" s="828" t="s">
        <v>1322</v>
      </c>
      <c r="E50" s="832">
        <v>43101</v>
      </c>
      <c r="F50" s="838">
        <v>1232.0888975533678</v>
      </c>
      <c r="G50" s="842">
        <f t="shared" si="0"/>
        <v>1.2320888975533679</v>
      </c>
      <c r="H50" s="835" t="s">
        <v>356</v>
      </c>
      <c r="I50" s="836">
        <v>1</v>
      </c>
      <c r="J50" s="837" t="s">
        <v>67</v>
      </c>
    </row>
    <row r="51" spans="1:10">
      <c r="A51" s="840" t="s">
        <v>186</v>
      </c>
      <c r="B51" s="841" t="s">
        <v>198</v>
      </c>
      <c r="C51" s="828" t="s">
        <v>1323</v>
      </c>
      <c r="D51" s="828" t="s">
        <v>1324</v>
      </c>
      <c r="E51" s="832">
        <v>43101</v>
      </c>
      <c r="F51" s="838">
        <v>838.28833219612045</v>
      </c>
      <c r="G51" s="842">
        <f t="shared" si="0"/>
        <v>0.83828833219612042</v>
      </c>
      <c r="H51" s="835" t="s">
        <v>356</v>
      </c>
      <c r="I51" s="836">
        <v>1</v>
      </c>
      <c r="J51" s="837" t="s">
        <v>67</v>
      </c>
    </row>
    <row r="52" spans="1:10">
      <c r="A52" s="840" t="s">
        <v>186</v>
      </c>
      <c r="B52" s="841" t="s">
        <v>198</v>
      </c>
      <c r="C52" s="828" t="s">
        <v>1325</v>
      </c>
      <c r="D52" s="828" t="s">
        <v>1326</v>
      </c>
      <c r="E52" s="832">
        <v>43101</v>
      </c>
      <c r="F52" s="838">
        <v>838.28833219612045</v>
      </c>
      <c r="G52" s="842">
        <f t="shared" si="0"/>
        <v>0.83828833219612042</v>
      </c>
      <c r="H52" s="835" t="s">
        <v>356</v>
      </c>
      <c r="I52" s="836">
        <v>1</v>
      </c>
      <c r="J52" s="837" t="s">
        <v>67</v>
      </c>
    </row>
    <row r="53" spans="1:10">
      <c r="A53" s="840" t="s">
        <v>186</v>
      </c>
      <c r="B53" s="841" t="s">
        <v>198</v>
      </c>
      <c r="C53" s="828" t="s">
        <v>1327</v>
      </c>
      <c r="D53" s="828" t="s">
        <v>1328</v>
      </c>
      <c r="E53" s="832">
        <v>43101</v>
      </c>
      <c r="F53" s="838">
        <v>797.3486694609611</v>
      </c>
      <c r="G53" s="842">
        <f t="shared" si="0"/>
        <v>0.79734866946096106</v>
      </c>
      <c r="H53" s="835" t="s">
        <v>356</v>
      </c>
      <c r="I53" s="836">
        <v>1</v>
      </c>
      <c r="J53" s="837" t="s">
        <v>67</v>
      </c>
    </row>
    <row r="54" spans="1:10">
      <c r="A54" s="840" t="s">
        <v>186</v>
      </c>
      <c r="B54" s="841" t="s">
        <v>198</v>
      </c>
      <c r="C54" s="828" t="s">
        <v>1329</v>
      </c>
      <c r="D54" s="828" t="s">
        <v>1330</v>
      </c>
      <c r="E54" s="832">
        <v>43101</v>
      </c>
      <c r="F54" s="838">
        <v>797.3486694609611</v>
      </c>
      <c r="G54" s="842">
        <f t="shared" si="0"/>
        <v>0.79734866946096106</v>
      </c>
      <c r="H54" s="835" t="s">
        <v>356</v>
      </c>
      <c r="I54" s="836">
        <v>1</v>
      </c>
      <c r="J54" s="837" t="s">
        <v>67</v>
      </c>
    </row>
    <row r="55" spans="1:10">
      <c r="A55" s="840" t="s">
        <v>244</v>
      </c>
      <c r="B55" s="841" t="s">
        <v>198</v>
      </c>
      <c r="C55" s="828" t="s">
        <v>1331</v>
      </c>
      <c r="D55" s="828" t="s">
        <v>1332</v>
      </c>
      <c r="E55" s="832">
        <v>43101</v>
      </c>
      <c r="F55" s="838">
        <v>880</v>
      </c>
      <c r="G55" s="842">
        <f t="shared" si="0"/>
        <v>0.88</v>
      </c>
      <c r="H55" s="835" t="s">
        <v>356</v>
      </c>
      <c r="I55" s="836">
        <v>2</v>
      </c>
      <c r="J55" s="837" t="s">
        <v>67</v>
      </c>
    </row>
    <row r="56" spans="1:10">
      <c r="A56" s="840" t="s">
        <v>244</v>
      </c>
      <c r="B56" s="841" t="s">
        <v>198</v>
      </c>
      <c r="C56" s="828" t="s">
        <v>1333</v>
      </c>
      <c r="D56" s="828" t="s">
        <v>1334</v>
      </c>
      <c r="E56" s="832">
        <v>43101</v>
      </c>
      <c r="F56" s="838">
        <v>880</v>
      </c>
      <c r="G56" s="842">
        <f t="shared" si="0"/>
        <v>0.88</v>
      </c>
      <c r="H56" s="835" t="s">
        <v>356</v>
      </c>
      <c r="I56" s="836">
        <v>2</v>
      </c>
      <c r="J56" s="837" t="s">
        <v>67</v>
      </c>
    </row>
    <row r="57" spans="1:10">
      <c r="A57" s="840" t="s">
        <v>244</v>
      </c>
      <c r="B57" s="841" t="s">
        <v>198</v>
      </c>
      <c r="C57" s="828" t="s">
        <v>1335</v>
      </c>
      <c r="D57" s="828" t="s">
        <v>1336</v>
      </c>
      <c r="E57" s="832">
        <v>43101</v>
      </c>
      <c r="F57" s="838">
        <v>400</v>
      </c>
      <c r="G57" s="842">
        <f t="shared" si="0"/>
        <v>0.4</v>
      </c>
      <c r="H57" s="835" t="s">
        <v>356</v>
      </c>
      <c r="I57" s="836">
        <v>1</v>
      </c>
      <c r="J57" s="837" t="s">
        <v>67</v>
      </c>
    </row>
    <row r="58" spans="1:10">
      <c r="A58" s="840" t="s">
        <v>244</v>
      </c>
      <c r="B58" s="841" t="s">
        <v>198</v>
      </c>
      <c r="C58" s="828" t="s">
        <v>1337</v>
      </c>
      <c r="D58" s="828" t="s">
        <v>1338</v>
      </c>
      <c r="E58" s="832">
        <v>43101</v>
      </c>
      <c r="F58" s="838">
        <v>400</v>
      </c>
      <c r="G58" s="842">
        <f t="shared" si="0"/>
        <v>0.4</v>
      </c>
      <c r="H58" s="835" t="s">
        <v>356</v>
      </c>
      <c r="I58" s="836">
        <v>1</v>
      </c>
      <c r="J58" s="837" t="s">
        <v>67</v>
      </c>
    </row>
    <row r="59" spans="1:10">
      <c r="A59" s="828" t="s">
        <v>194</v>
      </c>
      <c r="B59" s="829" t="s">
        <v>199</v>
      </c>
      <c r="C59" s="828" t="s">
        <v>1339</v>
      </c>
      <c r="D59" s="828" t="s">
        <v>1340</v>
      </c>
      <c r="E59" s="832">
        <v>43132</v>
      </c>
      <c r="F59" s="838">
        <v>5000</v>
      </c>
      <c r="G59" s="842">
        <f t="shared" si="0"/>
        <v>5</v>
      </c>
      <c r="H59" s="835" t="s">
        <v>354</v>
      </c>
      <c r="I59" s="836">
        <v>1</v>
      </c>
      <c r="J59" s="837" t="s">
        <v>67</v>
      </c>
    </row>
    <row r="60" spans="1:10">
      <c r="A60" s="828" t="s">
        <v>194</v>
      </c>
      <c r="B60" s="829" t="s">
        <v>199</v>
      </c>
      <c r="C60" s="828" t="s">
        <v>1341</v>
      </c>
      <c r="D60" s="828" t="s">
        <v>1342</v>
      </c>
      <c r="E60" s="832">
        <v>43132</v>
      </c>
      <c r="F60" s="838">
        <v>4000</v>
      </c>
      <c r="G60" s="842">
        <f t="shared" si="0"/>
        <v>4</v>
      </c>
      <c r="H60" s="835" t="s">
        <v>354</v>
      </c>
      <c r="I60" s="836">
        <v>1</v>
      </c>
      <c r="J60" s="837" t="s">
        <v>67</v>
      </c>
    </row>
    <row r="61" spans="1:10">
      <c r="A61" s="828" t="s">
        <v>194</v>
      </c>
      <c r="B61" s="829" t="s">
        <v>199</v>
      </c>
      <c r="C61" s="828" t="s">
        <v>1343</v>
      </c>
      <c r="D61" s="828" t="s">
        <v>1344</v>
      </c>
      <c r="E61" s="832">
        <v>43132</v>
      </c>
      <c r="F61" s="838">
        <v>4500</v>
      </c>
      <c r="G61" s="842">
        <f t="shared" si="0"/>
        <v>4.5</v>
      </c>
      <c r="H61" s="835" t="s">
        <v>354</v>
      </c>
      <c r="I61" s="836">
        <v>1</v>
      </c>
      <c r="J61" s="837" t="s">
        <v>67</v>
      </c>
    </row>
    <row r="62" spans="1:10">
      <c r="A62" s="828" t="s">
        <v>194</v>
      </c>
      <c r="B62" s="829" t="s">
        <v>199</v>
      </c>
      <c r="C62" s="828" t="s">
        <v>1345</v>
      </c>
      <c r="D62" s="828" t="s">
        <v>1346</v>
      </c>
      <c r="E62" s="832">
        <v>43132</v>
      </c>
      <c r="F62" s="838">
        <v>4500</v>
      </c>
      <c r="G62" s="842">
        <f t="shared" si="0"/>
        <v>4.5</v>
      </c>
      <c r="H62" s="835" t="s">
        <v>354</v>
      </c>
      <c r="I62" s="836">
        <v>1</v>
      </c>
      <c r="J62" s="837" t="s">
        <v>67</v>
      </c>
    </row>
    <row r="63" spans="1:10">
      <c r="A63" s="828" t="s">
        <v>194</v>
      </c>
      <c r="B63" s="829" t="s">
        <v>199</v>
      </c>
      <c r="C63" s="828" t="s">
        <v>1347</v>
      </c>
      <c r="D63" s="828" t="s">
        <v>1348</v>
      </c>
      <c r="E63" s="832">
        <v>43132</v>
      </c>
      <c r="F63" s="838">
        <v>4000</v>
      </c>
      <c r="G63" s="842">
        <f t="shared" si="0"/>
        <v>4</v>
      </c>
      <c r="H63" s="835" t="s">
        <v>354</v>
      </c>
      <c r="I63" s="836">
        <v>1</v>
      </c>
      <c r="J63" s="837" t="s">
        <v>67</v>
      </c>
    </row>
    <row r="64" spans="1:10">
      <c r="A64" s="828" t="s">
        <v>194</v>
      </c>
      <c r="B64" s="829" t="s">
        <v>199</v>
      </c>
      <c r="C64" s="828" t="s">
        <v>1349</v>
      </c>
      <c r="D64" s="828" t="s">
        <v>1350</v>
      </c>
      <c r="E64" s="832">
        <v>43132</v>
      </c>
      <c r="F64" s="838">
        <v>2550</v>
      </c>
      <c r="G64" s="842">
        <f t="shared" si="0"/>
        <v>2.5499999999999998</v>
      </c>
      <c r="H64" s="835" t="s">
        <v>354</v>
      </c>
      <c r="I64" s="836">
        <v>1</v>
      </c>
      <c r="J64" s="837" t="s">
        <v>67</v>
      </c>
    </row>
    <row r="65" spans="1:10">
      <c r="A65" s="828" t="s">
        <v>194</v>
      </c>
      <c r="B65" s="829" t="s">
        <v>199</v>
      </c>
      <c r="C65" s="828" t="s">
        <v>1351</v>
      </c>
      <c r="D65" s="828" t="s">
        <v>1352</v>
      </c>
      <c r="E65" s="832">
        <v>43132</v>
      </c>
      <c r="F65" s="838">
        <v>1800</v>
      </c>
      <c r="G65" s="842">
        <f t="shared" si="0"/>
        <v>1.8</v>
      </c>
      <c r="H65" s="835" t="s">
        <v>354</v>
      </c>
      <c r="I65" s="836">
        <v>1</v>
      </c>
      <c r="J65" s="837" t="s">
        <v>67</v>
      </c>
    </row>
    <row r="66" spans="1:10">
      <c r="A66" s="828" t="s">
        <v>194</v>
      </c>
      <c r="B66" s="829" t="s">
        <v>199</v>
      </c>
      <c r="C66" s="828" t="s">
        <v>1353</v>
      </c>
      <c r="D66" s="828" t="s">
        <v>1354</v>
      </c>
      <c r="E66" s="832">
        <v>43132</v>
      </c>
      <c r="F66" s="838">
        <v>225</v>
      </c>
      <c r="G66" s="842">
        <f t="shared" si="0"/>
        <v>0.22500000000000001</v>
      </c>
      <c r="H66" s="835" t="s">
        <v>535</v>
      </c>
      <c r="I66" s="836">
        <v>1</v>
      </c>
      <c r="J66" s="837" t="s">
        <v>67</v>
      </c>
    </row>
    <row r="67" spans="1:10">
      <c r="A67" s="828" t="s">
        <v>194</v>
      </c>
      <c r="B67" s="829" t="s">
        <v>199</v>
      </c>
      <c r="C67" s="828" t="s">
        <v>1355</v>
      </c>
      <c r="D67" s="828" t="s">
        <v>1356</v>
      </c>
      <c r="E67" s="832">
        <v>43132</v>
      </c>
      <c r="F67" s="838">
        <v>295</v>
      </c>
      <c r="G67" s="842">
        <f t="shared" ref="G67:G130" si="1">F67/1000</f>
        <v>0.29499999999999998</v>
      </c>
      <c r="H67" s="835" t="s">
        <v>535</v>
      </c>
      <c r="I67" s="836">
        <v>1</v>
      </c>
      <c r="J67" s="837" t="s">
        <v>67</v>
      </c>
    </row>
    <row r="68" spans="1:10">
      <c r="A68" s="828" t="s">
        <v>194</v>
      </c>
      <c r="B68" s="829" t="s">
        <v>199</v>
      </c>
      <c r="C68" s="828" t="s">
        <v>1357</v>
      </c>
      <c r="D68" s="828" t="s">
        <v>1358</v>
      </c>
      <c r="E68" s="832">
        <v>43132</v>
      </c>
      <c r="F68" s="838">
        <v>295</v>
      </c>
      <c r="G68" s="842">
        <f t="shared" si="1"/>
        <v>0.29499999999999998</v>
      </c>
      <c r="H68" s="835" t="s">
        <v>535</v>
      </c>
      <c r="I68" s="836">
        <v>1</v>
      </c>
      <c r="J68" s="837" t="s">
        <v>67</v>
      </c>
    </row>
    <row r="69" spans="1:10">
      <c r="A69" s="828" t="s">
        <v>194</v>
      </c>
      <c r="B69" s="829" t="s">
        <v>199</v>
      </c>
      <c r="C69" s="828" t="s">
        <v>1359</v>
      </c>
      <c r="D69" s="828" t="s">
        <v>1360</v>
      </c>
      <c r="E69" s="832">
        <v>43132</v>
      </c>
      <c r="F69" s="838">
        <v>220</v>
      </c>
      <c r="G69" s="842">
        <f t="shared" si="1"/>
        <v>0.22</v>
      </c>
      <c r="H69" s="835" t="s">
        <v>535</v>
      </c>
      <c r="I69" s="836">
        <v>1</v>
      </c>
      <c r="J69" s="837" t="s">
        <v>67</v>
      </c>
    </row>
    <row r="70" spans="1:10">
      <c r="A70" s="828" t="s">
        <v>194</v>
      </c>
      <c r="B70" s="829" t="s">
        <v>199</v>
      </c>
      <c r="C70" s="828" t="s">
        <v>1361</v>
      </c>
      <c r="D70" s="828" t="s">
        <v>1362</v>
      </c>
      <c r="E70" s="832">
        <v>43132</v>
      </c>
      <c r="F70" s="838">
        <v>220</v>
      </c>
      <c r="G70" s="842">
        <f t="shared" si="1"/>
        <v>0.22</v>
      </c>
      <c r="H70" s="835" t="s">
        <v>535</v>
      </c>
      <c r="I70" s="836">
        <v>1</v>
      </c>
      <c r="J70" s="837" t="s">
        <v>67</v>
      </c>
    </row>
    <row r="71" spans="1:10">
      <c r="A71" s="828" t="s">
        <v>193</v>
      </c>
      <c r="B71" s="829" t="s">
        <v>199</v>
      </c>
      <c r="C71" s="828" t="s">
        <v>1363</v>
      </c>
      <c r="D71" s="828" t="s">
        <v>1364</v>
      </c>
      <c r="E71" s="832">
        <v>43132</v>
      </c>
      <c r="F71" s="838">
        <v>55027.3</v>
      </c>
      <c r="G71" s="842">
        <f t="shared" si="1"/>
        <v>55.027300000000004</v>
      </c>
      <c r="H71" s="835" t="s">
        <v>354</v>
      </c>
      <c r="I71" s="836">
        <v>1</v>
      </c>
      <c r="J71" s="837" t="s">
        <v>67</v>
      </c>
    </row>
    <row r="72" spans="1:10">
      <c r="A72" s="828" t="s">
        <v>194</v>
      </c>
      <c r="B72" s="829" t="s">
        <v>199</v>
      </c>
      <c r="C72" s="828" t="s">
        <v>1365</v>
      </c>
      <c r="D72" s="828" t="s">
        <v>1366</v>
      </c>
      <c r="E72" s="832">
        <v>43132</v>
      </c>
      <c r="F72" s="838">
        <v>530</v>
      </c>
      <c r="G72" s="842">
        <f t="shared" si="1"/>
        <v>0.53</v>
      </c>
      <c r="H72" s="835" t="s">
        <v>354</v>
      </c>
      <c r="I72" s="836">
        <v>1</v>
      </c>
      <c r="J72" s="837" t="s">
        <v>67</v>
      </c>
    </row>
    <row r="73" spans="1:10">
      <c r="A73" s="828" t="s">
        <v>194</v>
      </c>
      <c r="B73" s="829" t="s">
        <v>199</v>
      </c>
      <c r="C73" s="828" t="s">
        <v>1367</v>
      </c>
      <c r="D73" s="828" t="s">
        <v>1368</v>
      </c>
      <c r="E73" s="832">
        <v>43132</v>
      </c>
      <c r="F73" s="838">
        <v>530</v>
      </c>
      <c r="G73" s="842">
        <f t="shared" si="1"/>
        <v>0.53</v>
      </c>
      <c r="H73" s="835" t="s">
        <v>354</v>
      </c>
      <c r="I73" s="836">
        <v>1</v>
      </c>
      <c r="J73" s="837" t="s">
        <v>67</v>
      </c>
    </row>
    <row r="74" spans="1:10" s="847" customFormat="1">
      <c r="A74" s="839" t="s">
        <v>386</v>
      </c>
      <c r="B74" s="829" t="s">
        <v>1250</v>
      </c>
      <c r="C74" s="843" t="s">
        <v>1369</v>
      </c>
      <c r="D74" s="843" t="s">
        <v>1370</v>
      </c>
      <c r="E74" s="844">
        <v>43132</v>
      </c>
      <c r="F74" s="845">
        <v>597</v>
      </c>
      <c r="G74" s="846">
        <f t="shared" si="1"/>
        <v>0.59699999999999998</v>
      </c>
      <c r="H74" s="835" t="s">
        <v>535</v>
      </c>
      <c r="I74" s="836">
        <v>1</v>
      </c>
      <c r="J74" s="837" t="s">
        <v>67</v>
      </c>
    </row>
    <row r="75" spans="1:10" s="847" customFormat="1">
      <c r="A75" s="839" t="s">
        <v>386</v>
      </c>
      <c r="B75" s="829" t="s">
        <v>1250</v>
      </c>
      <c r="C75" s="843" t="s">
        <v>1371</v>
      </c>
      <c r="D75" s="843" t="s">
        <v>1372</v>
      </c>
      <c r="E75" s="844">
        <v>43132</v>
      </c>
      <c r="F75" s="845">
        <v>92</v>
      </c>
      <c r="G75" s="846">
        <f t="shared" si="1"/>
        <v>9.1999999999999998E-2</v>
      </c>
      <c r="H75" s="835" t="s">
        <v>535</v>
      </c>
      <c r="I75" s="836">
        <v>1</v>
      </c>
      <c r="J75" s="837" t="s">
        <v>67</v>
      </c>
    </row>
    <row r="76" spans="1:10" s="847" customFormat="1">
      <c r="A76" s="839" t="s">
        <v>386</v>
      </c>
      <c r="B76" s="829" t="s">
        <v>1250</v>
      </c>
      <c r="C76" s="843" t="s">
        <v>1373</v>
      </c>
      <c r="D76" s="843" t="s">
        <v>1374</v>
      </c>
      <c r="E76" s="844">
        <v>43132</v>
      </c>
      <c r="F76" s="845">
        <v>113</v>
      </c>
      <c r="G76" s="846">
        <f t="shared" si="1"/>
        <v>0.113</v>
      </c>
      <c r="H76" s="835" t="s">
        <v>535</v>
      </c>
      <c r="I76" s="836">
        <v>1</v>
      </c>
      <c r="J76" s="837" t="s">
        <v>67</v>
      </c>
    </row>
    <row r="77" spans="1:10" s="847" customFormat="1">
      <c r="A77" s="839" t="s">
        <v>386</v>
      </c>
      <c r="B77" s="829" t="s">
        <v>1250</v>
      </c>
      <c r="C77" s="843" t="s">
        <v>1375</v>
      </c>
      <c r="D77" s="843" t="s">
        <v>1376</v>
      </c>
      <c r="E77" s="844">
        <v>43132</v>
      </c>
      <c r="F77" s="845">
        <v>75</v>
      </c>
      <c r="G77" s="846">
        <f t="shared" si="1"/>
        <v>7.4999999999999997E-2</v>
      </c>
      <c r="H77" s="835" t="s">
        <v>535</v>
      </c>
      <c r="I77" s="836">
        <v>1</v>
      </c>
      <c r="J77" s="837" t="s">
        <v>67</v>
      </c>
    </row>
    <row r="78" spans="1:10" s="847" customFormat="1">
      <c r="A78" s="839" t="s">
        <v>386</v>
      </c>
      <c r="B78" s="829" t="s">
        <v>1250</v>
      </c>
      <c r="C78" s="843" t="s">
        <v>1377</v>
      </c>
      <c r="D78" s="843" t="s">
        <v>1378</v>
      </c>
      <c r="E78" s="844">
        <v>43132</v>
      </c>
      <c r="F78" s="845">
        <v>1818</v>
      </c>
      <c r="G78" s="846">
        <f t="shared" si="1"/>
        <v>1.8180000000000001</v>
      </c>
      <c r="H78" s="835" t="s">
        <v>535</v>
      </c>
      <c r="I78" s="836">
        <v>1</v>
      </c>
      <c r="J78" s="837" t="s">
        <v>67</v>
      </c>
    </row>
    <row r="79" spans="1:10" s="847" customFormat="1">
      <c r="A79" s="839" t="s">
        <v>386</v>
      </c>
      <c r="B79" s="829" t="s">
        <v>1250</v>
      </c>
      <c r="C79" s="843" t="s">
        <v>1379</v>
      </c>
      <c r="D79" s="843" t="s">
        <v>1380</v>
      </c>
      <c r="E79" s="844">
        <v>43132</v>
      </c>
      <c r="F79" s="845">
        <v>21</v>
      </c>
      <c r="G79" s="846">
        <f t="shared" si="1"/>
        <v>2.1000000000000001E-2</v>
      </c>
      <c r="H79" s="835" t="s">
        <v>535</v>
      </c>
      <c r="I79" s="836">
        <v>1</v>
      </c>
      <c r="J79" s="837" t="s">
        <v>67</v>
      </c>
    </row>
    <row r="80" spans="1:10" s="847" customFormat="1">
      <c r="A80" s="839" t="s">
        <v>386</v>
      </c>
      <c r="B80" s="829" t="s">
        <v>1250</v>
      </c>
      <c r="C80" s="843" t="s">
        <v>1381</v>
      </c>
      <c r="D80" s="843" t="s">
        <v>1382</v>
      </c>
      <c r="E80" s="844">
        <v>43132</v>
      </c>
      <c r="F80" s="845">
        <v>53</v>
      </c>
      <c r="G80" s="846">
        <f t="shared" si="1"/>
        <v>5.2999999999999999E-2</v>
      </c>
      <c r="H80" s="835" t="s">
        <v>535</v>
      </c>
      <c r="I80" s="836">
        <v>1</v>
      </c>
      <c r="J80" s="837" t="s">
        <v>67</v>
      </c>
    </row>
    <row r="81" spans="1:10" s="847" customFormat="1">
      <c r="A81" s="839" t="s">
        <v>386</v>
      </c>
      <c r="B81" s="829" t="s">
        <v>1250</v>
      </c>
      <c r="C81" s="843" t="s">
        <v>1383</v>
      </c>
      <c r="D81" s="843" t="s">
        <v>1384</v>
      </c>
      <c r="E81" s="844">
        <v>43132</v>
      </c>
      <c r="F81" s="845">
        <v>362</v>
      </c>
      <c r="G81" s="846">
        <f t="shared" si="1"/>
        <v>0.36199999999999999</v>
      </c>
      <c r="H81" s="835" t="s">
        <v>535</v>
      </c>
      <c r="I81" s="836">
        <v>1</v>
      </c>
      <c r="J81" s="837" t="s">
        <v>67</v>
      </c>
    </row>
    <row r="82" spans="1:10" s="847" customFormat="1">
      <c r="A82" s="839" t="s">
        <v>386</v>
      </c>
      <c r="B82" s="829" t="s">
        <v>1250</v>
      </c>
      <c r="C82" s="843" t="s">
        <v>1385</v>
      </c>
      <c r="D82" s="843" t="s">
        <v>1386</v>
      </c>
      <c r="E82" s="844">
        <v>43132</v>
      </c>
      <c r="F82" s="845">
        <v>65</v>
      </c>
      <c r="G82" s="846">
        <f t="shared" si="1"/>
        <v>6.5000000000000002E-2</v>
      </c>
      <c r="H82" s="835" t="s">
        <v>535</v>
      </c>
      <c r="I82" s="836">
        <v>1</v>
      </c>
      <c r="J82" s="837" t="s">
        <v>67</v>
      </c>
    </row>
    <row r="83" spans="1:10" s="847" customFormat="1">
      <c r="A83" s="839" t="s">
        <v>386</v>
      </c>
      <c r="B83" s="829" t="s">
        <v>1250</v>
      </c>
      <c r="C83" s="843" t="s">
        <v>1387</v>
      </c>
      <c r="D83" s="843" t="s">
        <v>1388</v>
      </c>
      <c r="E83" s="844">
        <v>43132</v>
      </c>
      <c r="F83" s="845">
        <v>48</v>
      </c>
      <c r="G83" s="846">
        <f t="shared" si="1"/>
        <v>4.8000000000000001E-2</v>
      </c>
      <c r="H83" s="835" t="s">
        <v>535</v>
      </c>
      <c r="I83" s="836">
        <v>1</v>
      </c>
      <c r="J83" s="837" t="s">
        <v>67</v>
      </c>
    </row>
    <row r="84" spans="1:10" s="847" customFormat="1">
      <c r="A84" s="839" t="s">
        <v>386</v>
      </c>
      <c r="B84" s="829" t="s">
        <v>1250</v>
      </c>
      <c r="C84" s="843" t="s">
        <v>1389</v>
      </c>
      <c r="D84" s="843" t="s">
        <v>1390</v>
      </c>
      <c r="E84" s="844">
        <v>43132</v>
      </c>
      <c r="F84" s="845">
        <v>51</v>
      </c>
      <c r="G84" s="846">
        <f t="shared" si="1"/>
        <v>5.0999999999999997E-2</v>
      </c>
      <c r="H84" s="835" t="s">
        <v>535</v>
      </c>
      <c r="I84" s="836">
        <v>1</v>
      </c>
      <c r="J84" s="837" t="s">
        <v>67</v>
      </c>
    </row>
    <row r="85" spans="1:10" s="847" customFormat="1">
      <c r="A85" s="839" t="s">
        <v>386</v>
      </c>
      <c r="B85" s="829" t="s">
        <v>1250</v>
      </c>
      <c r="C85" s="843" t="s">
        <v>1391</v>
      </c>
      <c r="D85" s="843" t="s">
        <v>1392</v>
      </c>
      <c r="E85" s="844">
        <v>43132</v>
      </c>
      <c r="F85" s="845">
        <v>345</v>
      </c>
      <c r="G85" s="846">
        <f t="shared" si="1"/>
        <v>0.34499999999999997</v>
      </c>
      <c r="H85" s="835" t="s">
        <v>535</v>
      </c>
      <c r="I85" s="836">
        <v>1</v>
      </c>
      <c r="J85" s="837" t="s">
        <v>67</v>
      </c>
    </row>
    <row r="86" spans="1:10" s="847" customFormat="1">
      <c r="A86" s="839" t="s">
        <v>386</v>
      </c>
      <c r="B86" s="829" t="s">
        <v>1250</v>
      </c>
      <c r="C86" s="843" t="s">
        <v>1393</v>
      </c>
      <c r="D86" s="843" t="s">
        <v>1394</v>
      </c>
      <c r="E86" s="844">
        <v>43132</v>
      </c>
      <c r="F86" s="845">
        <v>612</v>
      </c>
      <c r="G86" s="846">
        <f t="shared" si="1"/>
        <v>0.61199999999999999</v>
      </c>
      <c r="H86" s="835" t="s">
        <v>535</v>
      </c>
      <c r="I86" s="836">
        <v>1</v>
      </c>
      <c r="J86" s="837" t="s">
        <v>67</v>
      </c>
    </row>
    <row r="87" spans="1:10" s="847" customFormat="1">
      <c r="A87" s="839" t="s">
        <v>386</v>
      </c>
      <c r="B87" s="829" t="s">
        <v>1250</v>
      </c>
      <c r="C87" s="843" t="s">
        <v>1395</v>
      </c>
      <c r="D87" s="843" t="s">
        <v>1396</v>
      </c>
      <c r="E87" s="844">
        <v>43132</v>
      </c>
      <c r="F87" s="845">
        <v>35</v>
      </c>
      <c r="G87" s="846">
        <f t="shared" si="1"/>
        <v>3.5000000000000003E-2</v>
      </c>
      <c r="H87" s="835" t="s">
        <v>535</v>
      </c>
      <c r="I87" s="836">
        <v>1</v>
      </c>
      <c r="J87" s="837" t="s">
        <v>67</v>
      </c>
    </row>
    <row r="88" spans="1:10" s="847" customFormat="1">
      <c r="A88" s="839" t="s">
        <v>386</v>
      </c>
      <c r="B88" s="829" t="s">
        <v>1250</v>
      </c>
      <c r="C88" s="843" t="s">
        <v>1397</v>
      </c>
      <c r="D88" s="843" t="s">
        <v>1398</v>
      </c>
      <c r="E88" s="844">
        <v>43132</v>
      </c>
      <c r="F88" s="845">
        <v>30</v>
      </c>
      <c r="G88" s="846">
        <f t="shared" si="1"/>
        <v>0.03</v>
      </c>
      <c r="H88" s="835" t="s">
        <v>535</v>
      </c>
      <c r="I88" s="836">
        <v>1</v>
      </c>
      <c r="J88" s="837" t="s">
        <v>67</v>
      </c>
    </row>
    <row r="89" spans="1:10" s="847" customFormat="1">
      <c r="A89" s="839" t="s">
        <v>386</v>
      </c>
      <c r="B89" s="829" t="s">
        <v>1250</v>
      </c>
      <c r="C89" s="843" t="s">
        <v>1399</v>
      </c>
      <c r="D89" s="843" t="s">
        <v>1400</v>
      </c>
      <c r="E89" s="844">
        <v>43132</v>
      </c>
      <c r="F89" s="845">
        <v>430</v>
      </c>
      <c r="G89" s="846">
        <f t="shared" si="1"/>
        <v>0.43</v>
      </c>
      <c r="H89" s="835" t="s">
        <v>535</v>
      </c>
      <c r="I89" s="836">
        <v>1</v>
      </c>
      <c r="J89" s="837" t="s">
        <v>67</v>
      </c>
    </row>
    <row r="90" spans="1:10">
      <c r="A90" s="840" t="s">
        <v>186</v>
      </c>
      <c r="B90" s="841" t="s">
        <v>198</v>
      </c>
      <c r="C90" s="828" t="s">
        <v>1401</v>
      </c>
      <c r="D90" s="828" t="s">
        <v>1402</v>
      </c>
      <c r="E90" s="844">
        <v>43132</v>
      </c>
      <c r="F90" s="838">
        <v>367.08253358925145</v>
      </c>
      <c r="G90" s="846">
        <f t="shared" si="1"/>
        <v>0.36708253358925147</v>
      </c>
      <c r="H90" s="835" t="s">
        <v>356</v>
      </c>
      <c r="I90" s="836">
        <v>1</v>
      </c>
      <c r="J90" s="837" t="s">
        <v>67</v>
      </c>
    </row>
    <row r="91" spans="1:10">
      <c r="A91" s="840" t="s">
        <v>186</v>
      </c>
      <c r="B91" s="841" t="s">
        <v>198</v>
      </c>
      <c r="C91" s="828" t="s">
        <v>1403</v>
      </c>
      <c r="D91" s="828" t="s">
        <v>1402</v>
      </c>
      <c r="E91" s="844">
        <v>43132</v>
      </c>
      <c r="F91" s="838">
        <v>367.08253358925145</v>
      </c>
      <c r="G91" s="846">
        <f t="shared" si="1"/>
        <v>0.36708253358925147</v>
      </c>
      <c r="H91" s="835" t="s">
        <v>356</v>
      </c>
      <c r="I91" s="836">
        <v>1</v>
      </c>
      <c r="J91" s="837" t="s">
        <v>67</v>
      </c>
    </row>
    <row r="92" spans="1:10">
      <c r="A92" s="840" t="s">
        <v>186</v>
      </c>
      <c r="B92" s="841" t="s">
        <v>198</v>
      </c>
      <c r="C92" s="828" t="s">
        <v>1404</v>
      </c>
      <c r="D92" s="828" t="s">
        <v>1402</v>
      </c>
      <c r="E92" s="844">
        <v>43132</v>
      </c>
      <c r="F92" s="838">
        <v>367.08253358925145</v>
      </c>
      <c r="G92" s="846">
        <f t="shared" si="1"/>
        <v>0.36708253358925147</v>
      </c>
      <c r="H92" s="835" t="s">
        <v>356</v>
      </c>
      <c r="I92" s="836">
        <v>1</v>
      </c>
      <c r="J92" s="837" t="s">
        <v>67</v>
      </c>
    </row>
    <row r="93" spans="1:10">
      <c r="A93" s="840" t="s">
        <v>186</v>
      </c>
      <c r="B93" s="841" t="s">
        <v>198</v>
      </c>
      <c r="C93" s="828" t="s">
        <v>1405</v>
      </c>
      <c r="D93" s="828" t="s">
        <v>1402</v>
      </c>
      <c r="E93" s="844">
        <v>43132</v>
      </c>
      <c r="F93" s="838">
        <v>367.08253358925145</v>
      </c>
      <c r="G93" s="846">
        <f t="shared" si="1"/>
        <v>0.36708253358925147</v>
      </c>
      <c r="H93" s="835" t="s">
        <v>356</v>
      </c>
      <c r="I93" s="836">
        <v>1</v>
      </c>
      <c r="J93" s="837" t="s">
        <v>67</v>
      </c>
    </row>
    <row r="94" spans="1:10">
      <c r="A94" s="840" t="s">
        <v>201</v>
      </c>
      <c r="B94" s="841" t="s">
        <v>198</v>
      </c>
      <c r="C94" s="828" t="s">
        <v>1406</v>
      </c>
      <c r="D94" s="828" t="s">
        <v>1407</v>
      </c>
      <c r="E94" s="844">
        <v>43132</v>
      </c>
      <c r="F94" s="838">
        <v>1090</v>
      </c>
      <c r="G94" s="846">
        <f t="shared" si="1"/>
        <v>1.0900000000000001</v>
      </c>
      <c r="H94" s="835" t="s">
        <v>356</v>
      </c>
      <c r="I94" s="836">
        <v>1</v>
      </c>
      <c r="J94" s="837" t="s">
        <v>67</v>
      </c>
    </row>
    <row r="95" spans="1:10">
      <c r="A95" s="840" t="s">
        <v>201</v>
      </c>
      <c r="B95" s="841" t="s">
        <v>198</v>
      </c>
      <c r="C95" s="828" t="s">
        <v>1408</v>
      </c>
      <c r="D95" s="828" t="s">
        <v>1409</v>
      </c>
      <c r="E95" s="844">
        <v>43132</v>
      </c>
      <c r="F95" s="838">
        <v>1180</v>
      </c>
      <c r="G95" s="846">
        <f t="shared" si="1"/>
        <v>1.18</v>
      </c>
      <c r="H95" s="835" t="s">
        <v>356</v>
      </c>
      <c r="I95" s="836">
        <v>1</v>
      </c>
      <c r="J95" s="837" t="s">
        <v>67</v>
      </c>
    </row>
    <row r="96" spans="1:10">
      <c r="A96" s="840" t="s">
        <v>201</v>
      </c>
      <c r="B96" s="841" t="s">
        <v>198</v>
      </c>
      <c r="C96" s="828" t="s">
        <v>1410</v>
      </c>
      <c r="D96" s="828" t="s">
        <v>1411</v>
      </c>
      <c r="E96" s="844">
        <v>43132</v>
      </c>
      <c r="F96" s="838">
        <v>760</v>
      </c>
      <c r="G96" s="846">
        <f t="shared" si="1"/>
        <v>0.76</v>
      </c>
      <c r="H96" s="835" t="s">
        <v>356</v>
      </c>
      <c r="I96" s="836">
        <v>1</v>
      </c>
      <c r="J96" s="837" t="s">
        <v>67</v>
      </c>
    </row>
    <row r="97" spans="1:10">
      <c r="A97" s="840" t="s">
        <v>201</v>
      </c>
      <c r="B97" s="841" t="s">
        <v>198</v>
      </c>
      <c r="C97" s="828" t="s">
        <v>1412</v>
      </c>
      <c r="D97" s="828" t="s">
        <v>1413</v>
      </c>
      <c r="E97" s="844">
        <v>43132</v>
      </c>
      <c r="F97" s="838">
        <v>790</v>
      </c>
      <c r="G97" s="846">
        <f t="shared" si="1"/>
        <v>0.79</v>
      </c>
      <c r="H97" s="835" t="s">
        <v>356</v>
      </c>
      <c r="I97" s="836">
        <v>1</v>
      </c>
      <c r="J97" s="837" t="s">
        <v>67</v>
      </c>
    </row>
    <row r="98" spans="1:10">
      <c r="A98" s="840" t="s">
        <v>244</v>
      </c>
      <c r="B98" s="841" t="s">
        <v>198</v>
      </c>
      <c r="C98" s="828" t="s">
        <v>1414</v>
      </c>
      <c r="D98" s="828" t="s">
        <v>1415</v>
      </c>
      <c r="E98" s="844">
        <v>43132</v>
      </c>
      <c r="F98" s="838">
        <v>880</v>
      </c>
      <c r="G98" s="846">
        <f t="shared" si="1"/>
        <v>0.88</v>
      </c>
      <c r="H98" s="835" t="s">
        <v>356</v>
      </c>
      <c r="I98" s="836">
        <v>2</v>
      </c>
      <c r="J98" s="837" t="s">
        <v>67</v>
      </c>
    </row>
    <row r="99" spans="1:10">
      <c r="A99" s="840" t="s">
        <v>244</v>
      </c>
      <c r="B99" s="841" t="s">
        <v>198</v>
      </c>
      <c r="C99" s="828" t="s">
        <v>1416</v>
      </c>
      <c r="D99" s="828" t="s">
        <v>1332</v>
      </c>
      <c r="E99" s="844">
        <v>43132</v>
      </c>
      <c r="F99" s="838">
        <v>880</v>
      </c>
      <c r="G99" s="846">
        <f t="shared" si="1"/>
        <v>0.88</v>
      </c>
      <c r="H99" s="835" t="s">
        <v>356</v>
      </c>
      <c r="I99" s="836">
        <v>2</v>
      </c>
      <c r="J99" s="837" t="s">
        <v>67</v>
      </c>
    </row>
    <row r="100" spans="1:10">
      <c r="A100" s="840" t="s">
        <v>244</v>
      </c>
      <c r="B100" s="841" t="s">
        <v>198</v>
      </c>
      <c r="C100" s="828" t="s">
        <v>1417</v>
      </c>
      <c r="D100" s="828" t="s">
        <v>1334</v>
      </c>
      <c r="E100" s="844">
        <v>43132</v>
      </c>
      <c r="F100" s="838">
        <v>880</v>
      </c>
      <c r="G100" s="846">
        <f t="shared" si="1"/>
        <v>0.88</v>
      </c>
      <c r="H100" s="835" t="s">
        <v>356</v>
      </c>
      <c r="I100" s="836">
        <v>2</v>
      </c>
      <c r="J100" s="837" t="s">
        <v>67</v>
      </c>
    </row>
    <row r="101" spans="1:10">
      <c r="A101" s="840" t="s">
        <v>244</v>
      </c>
      <c r="B101" s="841" t="s">
        <v>198</v>
      </c>
      <c r="C101" s="828" t="s">
        <v>1418</v>
      </c>
      <c r="D101" s="828" t="s">
        <v>1415</v>
      </c>
      <c r="E101" s="844">
        <v>43132</v>
      </c>
      <c r="F101" s="838">
        <v>440</v>
      </c>
      <c r="G101" s="846">
        <f t="shared" si="1"/>
        <v>0.44</v>
      </c>
      <c r="H101" s="835" t="s">
        <v>356</v>
      </c>
      <c r="I101" s="836">
        <v>1</v>
      </c>
      <c r="J101" s="837" t="s">
        <v>67</v>
      </c>
    </row>
    <row r="102" spans="1:10">
      <c r="A102" s="840" t="s">
        <v>244</v>
      </c>
      <c r="B102" s="841" t="s">
        <v>198</v>
      </c>
      <c r="C102" s="828" t="s">
        <v>1419</v>
      </c>
      <c r="D102" s="828" t="s">
        <v>1420</v>
      </c>
      <c r="E102" s="844">
        <v>43132</v>
      </c>
      <c r="F102" s="838">
        <v>400</v>
      </c>
      <c r="G102" s="846">
        <f t="shared" si="1"/>
        <v>0.4</v>
      </c>
      <c r="H102" s="835" t="s">
        <v>356</v>
      </c>
      <c r="I102" s="836">
        <v>1</v>
      </c>
      <c r="J102" s="837" t="s">
        <v>67</v>
      </c>
    </row>
    <row r="103" spans="1:10">
      <c r="A103" s="840" t="s">
        <v>186</v>
      </c>
      <c r="B103" s="841" t="s">
        <v>198</v>
      </c>
      <c r="C103" s="828" t="s">
        <v>1421</v>
      </c>
      <c r="D103" s="828" t="s">
        <v>1422</v>
      </c>
      <c r="E103" s="844">
        <v>43132</v>
      </c>
      <c r="F103" s="838">
        <v>307.10172744721689</v>
      </c>
      <c r="G103" s="846">
        <f t="shared" si="1"/>
        <v>0.30710172744721687</v>
      </c>
      <c r="H103" s="835" t="s">
        <v>356</v>
      </c>
      <c r="I103" s="836">
        <v>2</v>
      </c>
      <c r="J103" s="837" t="s">
        <v>67</v>
      </c>
    </row>
    <row r="104" spans="1:10">
      <c r="A104" s="840" t="s">
        <v>186</v>
      </c>
      <c r="B104" s="841" t="s">
        <v>198</v>
      </c>
      <c r="C104" s="828" t="s">
        <v>1423</v>
      </c>
      <c r="D104" s="848" t="e">
        <f ca="1">'Masterlist 9-30'!E1721(D32,D43,D54,D65)</f>
        <v>#REF!</v>
      </c>
      <c r="E104" s="844">
        <v>43132</v>
      </c>
      <c r="F104" s="838">
        <v>710.17274472168901</v>
      </c>
      <c r="G104" s="846">
        <f t="shared" si="1"/>
        <v>0.71017274472168901</v>
      </c>
      <c r="H104" s="835" t="s">
        <v>356</v>
      </c>
      <c r="I104" s="836">
        <v>1</v>
      </c>
      <c r="J104" s="837" t="s">
        <v>67</v>
      </c>
    </row>
    <row r="105" spans="1:10">
      <c r="A105" s="840" t="s">
        <v>186</v>
      </c>
      <c r="B105" s="841" t="s">
        <v>198</v>
      </c>
      <c r="C105" s="828" t="s">
        <v>1424</v>
      </c>
      <c r="D105" s="828" t="s">
        <v>1425</v>
      </c>
      <c r="E105" s="844">
        <v>43132</v>
      </c>
      <c r="F105" s="838">
        <v>825.33589251439537</v>
      </c>
      <c r="G105" s="846">
        <f t="shared" si="1"/>
        <v>0.82533589251439532</v>
      </c>
      <c r="H105" s="835" t="s">
        <v>356</v>
      </c>
      <c r="I105" s="836">
        <v>1</v>
      </c>
      <c r="J105" s="837" t="s">
        <v>67</v>
      </c>
    </row>
    <row r="106" spans="1:10">
      <c r="A106" s="840" t="s">
        <v>186</v>
      </c>
      <c r="B106" s="841" t="s">
        <v>198</v>
      </c>
      <c r="C106" s="828" t="s">
        <v>1426</v>
      </c>
      <c r="D106" s="828" t="s">
        <v>1427</v>
      </c>
      <c r="E106" s="844">
        <v>43132</v>
      </c>
      <c r="F106" s="838">
        <v>355.08637236084451</v>
      </c>
      <c r="G106" s="846">
        <f t="shared" si="1"/>
        <v>0.3550863723608445</v>
      </c>
      <c r="H106" s="835" t="s">
        <v>356</v>
      </c>
      <c r="I106" s="836">
        <v>1</v>
      </c>
      <c r="J106" s="837" t="s">
        <v>67</v>
      </c>
    </row>
    <row r="107" spans="1:10">
      <c r="A107" s="840" t="s">
        <v>186</v>
      </c>
      <c r="B107" s="841" t="s">
        <v>198</v>
      </c>
      <c r="C107" s="828" t="s">
        <v>1428</v>
      </c>
      <c r="D107" s="828" t="s">
        <v>1429</v>
      </c>
      <c r="E107" s="844">
        <v>43132</v>
      </c>
      <c r="F107" s="838">
        <v>374.28023032629557</v>
      </c>
      <c r="G107" s="846">
        <f t="shared" si="1"/>
        <v>0.37428023032629559</v>
      </c>
      <c r="H107" s="835" t="s">
        <v>356</v>
      </c>
      <c r="I107" s="836">
        <v>1</v>
      </c>
      <c r="J107" s="837" t="s">
        <v>67</v>
      </c>
    </row>
    <row r="108" spans="1:10">
      <c r="A108" s="840" t="s">
        <v>186</v>
      </c>
      <c r="B108" s="841" t="s">
        <v>198</v>
      </c>
      <c r="C108" s="828" t="s">
        <v>1430</v>
      </c>
      <c r="D108" s="828" t="s">
        <v>1431</v>
      </c>
      <c r="E108" s="844">
        <v>43132</v>
      </c>
      <c r="F108" s="838">
        <v>4246.6410748560456</v>
      </c>
      <c r="G108" s="846">
        <f t="shared" si="1"/>
        <v>4.2466410748560453</v>
      </c>
      <c r="H108" s="835" t="s">
        <v>356</v>
      </c>
      <c r="I108" s="836">
        <v>1</v>
      </c>
      <c r="J108" s="837" t="s">
        <v>67</v>
      </c>
    </row>
    <row r="109" spans="1:10">
      <c r="A109" s="840" t="s">
        <v>186</v>
      </c>
      <c r="B109" s="841" t="s">
        <v>198</v>
      </c>
      <c r="C109" s="828" t="s">
        <v>1432</v>
      </c>
      <c r="D109" s="828" t="s">
        <v>1433</v>
      </c>
      <c r="E109" s="844">
        <v>43132</v>
      </c>
      <c r="F109" s="838">
        <v>5729.3666026871397</v>
      </c>
      <c r="G109" s="846">
        <f t="shared" si="1"/>
        <v>5.7293666026871399</v>
      </c>
      <c r="H109" s="835" t="s">
        <v>356</v>
      </c>
      <c r="I109" s="836">
        <v>1</v>
      </c>
      <c r="J109" s="837" t="s">
        <v>67</v>
      </c>
    </row>
    <row r="110" spans="1:10">
      <c r="A110" s="840" t="s">
        <v>186</v>
      </c>
      <c r="B110" s="841" t="s">
        <v>198</v>
      </c>
      <c r="C110" s="828" t="s">
        <v>1434</v>
      </c>
      <c r="D110" s="828" t="s">
        <v>1435</v>
      </c>
      <c r="E110" s="844">
        <v>43132</v>
      </c>
      <c r="F110" s="838">
        <v>124.76007677543186</v>
      </c>
      <c r="G110" s="846">
        <f t="shared" si="1"/>
        <v>0.12476007677543186</v>
      </c>
      <c r="H110" s="835" t="s">
        <v>356</v>
      </c>
      <c r="I110" s="836">
        <v>1</v>
      </c>
      <c r="J110" s="837" t="s">
        <v>67</v>
      </c>
    </row>
    <row r="111" spans="1:10">
      <c r="A111" s="840" t="s">
        <v>186</v>
      </c>
      <c r="B111" s="841" t="s">
        <v>198</v>
      </c>
      <c r="C111" s="828" t="s">
        <v>1436</v>
      </c>
      <c r="D111" s="828" t="s">
        <v>1437</v>
      </c>
      <c r="E111" s="844">
        <v>43132</v>
      </c>
      <c r="F111" s="838">
        <v>86.372360844529751</v>
      </c>
      <c r="G111" s="846">
        <f t="shared" si="1"/>
        <v>8.6372360844529747E-2</v>
      </c>
      <c r="H111" s="835" t="s">
        <v>356</v>
      </c>
      <c r="I111" s="836">
        <v>1</v>
      </c>
      <c r="J111" s="837" t="s">
        <v>67</v>
      </c>
    </row>
    <row r="112" spans="1:10">
      <c r="A112" s="840" t="s">
        <v>186</v>
      </c>
      <c r="B112" s="841" t="s">
        <v>198</v>
      </c>
      <c r="C112" s="828" t="s">
        <v>1438</v>
      </c>
      <c r="D112" s="828" t="s">
        <v>1439</v>
      </c>
      <c r="E112" s="844">
        <v>43132</v>
      </c>
      <c r="F112" s="838">
        <v>690.97888675623801</v>
      </c>
      <c r="G112" s="846">
        <f t="shared" si="1"/>
        <v>0.69097888675623798</v>
      </c>
      <c r="H112" s="835" t="s">
        <v>356</v>
      </c>
      <c r="I112" s="836">
        <v>1</v>
      </c>
      <c r="J112" s="837" t="s">
        <v>67</v>
      </c>
    </row>
    <row r="113" spans="1:10">
      <c r="A113" s="840" t="s">
        <v>186</v>
      </c>
      <c r="B113" s="841" t="s">
        <v>198</v>
      </c>
      <c r="C113" s="828" t="s">
        <v>1440</v>
      </c>
      <c r="D113" s="828" t="s">
        <v>1441</v>
      </c>
      <c r="E113" s="844">
        <v>43132</v>
      </c>
      <c r="F113" s="838">
        <v>263.91554702495199</v>
      </c>
      <c r="G113" s="846">
        <f t="shared" si="1"/>
        <v>0.26391554702495201</v>
      </c>
      <c r="H113" s="835" t="s">
        <v>356</v>
      </c>
      <c r="I113" s="836">
        <v>1</v>
      </c>
      <c r="J113" s="837" t="s">
        <v>67</v>
      </c>
    </row>
    <row r="114" spans="1:10">
      <c r="A114" s="840" t="s">
        <v>186</v>
      </c>
      <c r="B114" s="841" t="s">
        <v>198</v>
      </c>
      <c r="C114" s="828" t="s">
        <v>1442</v>
      </c>
      <c r="D114" s="828" t="s">
        <v>1443</v>
      </c>
      <c r="E114" s="844">
        <v>43132</v>
      </c>
      <c r="F114" s="838">
        <v>263.91554702495199</v>
      </c>
      <c r="G114" s="846">
        <f t="shared" si="1"/>
        <v>0.26391554702495201</v>
      </c>
      <c r="H114" s="835" t="s">
        <v>356</v>
      </c>
      <c r="I114" s="836">
        <v>1</v>
      </c>
      <c r="J114" s="837" t="s">
        <v>67</v>
      </c>
    </row>
    <row r="115" spans="1:10">
      <c r="A115" s="840" t="s">
        <v>186</v>
      </c>
      <c r="B115" s="841" t="s">
        <v>198</v>
      </c>
      <c r="C115" s="828" t="s">
        <v>1444</v>
      </c>
      <c r="D115" s="828" t="s">
        <v>1445</v>
      </c>
      <c r="E115" s="844">
        <v>43132</v>
      </c>
      <c r="F115" s="838">
        <v>254.31861804222649</v>
      </c>
      <c r="G115" s="846">
        <f t="shared" si="1"/>
        <v>0.2543186180422265</v>
      </c>
      <c r="H115" s="835" t="s">
        <v>356</v>
      </c>
      <c r="I115" s="836">
        <v>1</v>
      </c>
      <c r="J115" s="837" t="s">
        <v>67</v>
      </c>
    </row>
    <row r="116" spans="1:10">
      <c r="A116" s="840" t="s">
        <v>186</v>
      </c>
      <c r="B116" s="841" t="s">
        <v>198</v>
      </c>
      <c r="C116" s="828" t="s">
        <v>1446</v>
      </c>
      <c r="D116" s="828" t="s">
        <v>1447</v>
      </c>
      <c r="E116" s="844">
        <v>43132</v>
      </c>
      <c r="F116" s="838">
        <v>254.31861804222649</v>
      </c>
      <c r="G116" s="846">
        <f t="shared" si="1"/>
        <v>0.2543186180422265</v>
      </c>
      <c r="H116" s="835" t="s">
        <v>356</v>
      </c>
      <c r="I116" s="836">
        <v>1</v>
      </c>
      <c r="J116" s="837" t="s">
        <v>67</v>
      </c>
    </row>
    <row r="117" spans="1:10">
      <c r="A117" s="840" t="s">
        <v>186</v>
      </c>
      <c r="B117" s="841" t="s">
        <v>198</v>
      </c>
      <c r="C117" s="828" t="s">
        <v>1448</v>
      </c>
      <c r="D117" s="828" t="s">
        <v>1449</v>
      </c>
      <c r="E117" s="844">
        <v>43132</v>
      </c>
      <c r="F117" s="838">
        <v>254.31861804222649</v>
      </c>
      <c r="G117" s="846">
        <f t="shared" si="1"/>
        <v>0.2543186180422265</v>
      </c>
      <c r="H117" s="835" t="s">
        <v>356</v>
      </c>
      <c r="I117" s="836">
        <v>1</v>
      </c>
      <c r="J117" s="837" t="s">
        <v>67</v>
      </c>
    </row>
    <row r="118" spans="1:10">
      <c r="A118" s="840" t="s">
        <v>186</v>
      </c>
      <c r="B118" s="841" t="s">
        <v>198</v>
      </c>
      <c r="C118" s="828" t="s">
        <v>1450</v>
      </c>
      <c r="D118" s="828" t="s">
        <v>1451</v>
      </c>
      <c r="E118" s="844">
        <v>43132</v>
      </c>
      <c r="F118" s="838">
        <v>254.31861804222649</v>
      </c>
      <c r="G118" s="846">
        <f t="shared" si="1"/>
        <v>0.2543186180422265</v>
      </c>
      <c r="H118" s="835" t="s">
        <v>356</v>
      </c>
      <c r="I118" s="836">
        <v>1</v>
      </c>
      <c r="J118" s="837" t="s">
        <v>67</v>
      </c>
    </row>
    <row r="119" spans="1:10">
      <c r="A119" s="840" t="s">
        <v>186</v>
      </c>
      <c r="B119" s="841" t="s">
        <v>198</v>
      </c>
      <c r="C119" s="828" t="s">
        <v>1452</v>
      </c>
      <c r="D119" s="828" t="s">
        <v>1453</v>
      </c>
      <c r="E119" s="844">
        <v>43132</v>
      </c>
      <c r="F119" s="838">
        <v>849.32821497120915</v>
      </c>
      <c r="G119" s="846">
        <f t="shared" si="1"/>
        <v>0.84932821497120914</v>
      </c>
      <c r="H119" s="835" t="s">
        <v>356</v>
      </c>
      <c r="I119" s="836">
        <v>3</v>
      </c>
      <c r="J119" s="837" t="s">
        <v>67</v>
      </c>
    </row>
    <row r="120" spans="1:10">
      <c r="A120" s="840" t="s">
        <v>186</v>
      </c>
      <c r="B120" s="841" t="s">
        <v>198</v>
      </c>
      <c r="C120" s="828" t="s">
        <v>1454</v>
      </c>
      <c r="D120" s="828" t="s">
        <v>1455</v>
      </c>
      <c r="E120" s="844">
        <v>43132</v>
      </c>
      <c r="F120" s="838">
        <v>124.76007677543186</v>
      </c>
      <c r="G120" s="846">
        <f t="shared" si="1"/>
        <v>0.12476007677543186</v>
      </c>
      <c r="H120" s="835" t="s">
        <v>356</v>
      </c>
      <c r="I120" s="836">
        <v>1</v>
      </c>
      <c r="J120" s="837" t="s">
        <v>67</v>
      </c>
    </row>
    <row r="121" spans="1:10">
      <c r="A121" s="840" t="s">
        <v>186</v>
      </c>
      <c r="B121" s="841" t="s">
        <v>198</v>
      </c>
      <c r="C121" s="828" t="s">
        <v>1456</v>
      </c>
      <c r="D121" s="828" t="s">
        <v>1457</v>
      </c>
      <c r="E121" s="844">
        <v>43132</v>
      </c>
      <c r="F121" s="838">
        <v>283.10940499040305</v>
      </c>
      <c r="G121" s="846">
        <f t="shared" si="1"/>
        <v>0.28310940499040305</v>
      </c>
      <c r="H121" s="835" t="s">
        <v>356</v>
      </c>
      <c r="I121" s="836">
        <v>1</v>
      </c>
      <c r="J121" s="837" t="s">
        <v>67</v>
      </c>
    </row>
    <row r="122" spans="1:10">
      <c r="A122" s="840" t="s">
        <v>186</v>
      </c>
      <c r="B122" s="841" t="s">
        <v>198</v>
      </c>
      <c r="C122" s="828" t="s">
        <v>1458</v>
      </c>
      <c r="D122" s="828" t="s">
        <v>1459</v>
      </c>
      <c r="E122" s="844">
        <v>43132</v>
      </c>
      <c r="F122" s="838">
        <v>283.10940499040305</v>
      </c>
      <c r="G122" s="846">
        <f t="shared" si="1"/>
        <v>0.28310940499040305</v>
      </c>
      <c r="H122" s="835" t="s">
        <v>356</v>
      </c>
      <c r="I122" s="836">
        <v>1</v>
      </c>
      <c r="J122" s="837" t="s">
        <v>67</v>
      </c>
    </row>
    <row r="123" spans="1:10">
      <c r="A123" s="840" t="s">
        <v>186</v>
      </c>
      <c r="B123" s="841" t="s">
        <v>198</v>
      </c>
      <c r="C123" s="828" t="s">
        <v>1460</v>
      </c>
      <c r="D123" s="828" t="s">
        <v>1461</v>
      </c>
      <c r="E123" s="844">
        <v>43132</v>
      </c>
      <c r="F123" s="838">
        <v>878.11900191938582</v>
      </c>
      <c r="G123" s="846">
        <f t="shared" si="1"/>
        <v>0.87811900191938586</v>
      </c>
      <c r="H123" s="835" t="s">
        <v>356</v>
      </c>
      <c r="I123" s="836">
        <v>1</v>
      </c>
      <c r="J123" s="837" t="s">
        <v>67</v>
      </c>
    </row>
    <row r="124" spans="1:10">
      <c r="A124" s="840" t="s">
        <v>186</v>
      </c>
      <c r="B124" s="841" t="s">
        <v>198</v>
      </c>
      <c r="C124" s="828" t="s">
        <v>1462</v>
      </c>
      <c r="D124" s="828" t="s">
        <v>1463</v>
      </c>
      <c r="E124" s="844">
        <v>43132</v>
      </c>
      <c r="F124" s="838">
        <v>902.1113243761996</v>
      </c>
      <c r="G124" s="846">
        <f t="shared" si="1"/>
        <v>0.90211132437619956</v>
      </c>
      <c r="H124" s="835" t="s">
        <v>356</v>
      </c>
      <c r="I124" s="836">
        <v>1</v>
      </c>
      <c r="J124" s="837" t="s">
        <v>67</v>
      </c>
    </row>
    <row r="125" spans="1:10">
      <c r="A125" s="840" t="s">
        <v>186</v>
      </c>
      <c r="B125" s="841" t="s">
        <v>198</v>
      </c>
      <c r="C125" s="828" t="s">
        <v>1464</v>
      </c>
      <c r="D125" s="828" t="s">
        <v>1465</v>
      </c>
      <c r="E125" s="844">
        <v>43132</v>
      </c>
      <c r="F125" s="838">
        <v>762.95585412667947</v>
      </c>
      <c r="G125" s="846">
        <f t="shared" si="1"/>
        <v>0.76295585412667943</v>
      </c>
      <c r="H125" s="835" t="s">
        <v>356</v>
      </c>
      <c r="I125" s="836">
        <v>1</v>
      </c>
      <c r="J125" s="837" t="s">
        <v>67</v>
      </c>
    </row>
    <row r="126" spans="1:10">
      <c r="A126" s="840" t="s">
        <v>186</v>
      </c>
      <c r="B126" s="841" t="s">
        <v>198</v>
      </c>
      <c r="C126" s="828" t="s">
        <v>1466</v>
      </c>
      <c r="D126" s="828" t="s">
        <v>1467</v>
      </c>
      <c r="E126" s="844">
        <v>43132</v>
      </c>
      <c r="F126" s="838">
        <v>738.96353166986557</v>
      </c>
      <c r="G126" s="846">
        <f t="shared" si="1"/>
        <v>0.73896353166986561</v>
      </c>
      <c r="H126" s="835" t="s">
        <v>356</v>
      </c>
      <c r="I126" s="836">
        <v>1</v>
      </c>
      <c r="J126" s="837" t="s">
        <v>67</v>
      </c>
    </row>
    <row r="127" spans="1:10">
      <c r="A127" s="840" t="s">
        <v>186</v>
      </c>
      <c r="B127" s="841" t="s">
        <v>198</v>
      </c>
      <c r="C127" s="828" t="s">
        <v>1468</v>
      </c>
      <c r="D127" s="828" t="s">
        <v>1469</v>
      </c>
      <c r="E127" s="844">
        <v>43132</v>
      </c>
      <c r="F127" s="838">
        <v>187.14011516314778</v>
      </c>
      <c r="G127" s="846">
        <f t="shared" si="1"/>
        <v>0.1871401151631478</v>
      </c>
      <c r="H127" s="835" t="s">
        <v>356</v>
      </c>
      <c r="I127" s="836">
        <v>1</v>
      </c>
      <c r="J127" s="837" t="s">
        <v>67</v>
      </c>
    </row>
    <row r="128" spans="1:10">
      <c r="A128" s="840" t="s">
        <v>186</v>
      </c>
      <c r="B128" s="841" t="s">
        <v>198</v>
      </c>
      <c r="C128" s="828" t="s">
        <v>1470</v>
      </c>
      <c r="D128" s="828" t="s">
        <v>1471</v>
      </c>
      <c r="E128" s="844">
        <v>43132</v>
      </c>
      <c r="F128" s="838">
        <v>187.14011516314778</v>
      </c>
      <c r="G128" s="846">
        <f t="shared" si="1"/>
        <v>0.1871401151631478</v>
      </c>
      <c r="H128" s="835" t="s">
        <v>356</v>
      </c>
      <c r="I128" s="836">
        <v>1</v>
      </c>
      <c r="J128" s="837" t="s">
        <v>67</v>
      </c>
    </row>
    <row r="129" spans="1:10">
      <c r="A129" s="840" t="s">
        <v>186</v>
      </c>
      <c r="B129" s="841" t="s">
        <v>198</v>
      </c>
      <c r="C129" s="828" t="s">
        <v>1472</v>
      </c>
      <c r="D129" s="828" t="s">
        <v>1473</v>
      </c>
      <c r="E129" s="844">
        <v>43132</v>
      </c>
      <c r="F129" s="838">
        <v>307.10172744721689</v>
      </c>
      <c r="G129" s="846">
        <f t="shared" si="1"/>
        <v>0.30710172744721687</v>
      </c>
      <c r="H129" s="835" t="s">
        <v>356</v>
      </c>
      <c r="I129" s="836">
        <v>2</v>
      </c>
      <c r="J129" s="837" t="s">
        <v>67</v>
      </c>
    </row>
    <row r="130" spans="1:10">
      <c r="A130" s="840" t="s">
        <v>186</v>
      </c>
      <c r="B130" s="841" t="s">
        <v>198</v>
      </c>
      <c r="C130" s="828" t="s">
        <v>1474</v>
      </c>
      <c r="D130" s="828" t="s">
        <v>1475</v>
      </c>
      <c r="E130" s="844">
        <v>43132</v>
      </c>
      <c r="F130" s="838">
        <v>307.10172744721689</v>
      </c>
      <c r="G130" s="846">
        <f t="shared" si="1"/>
        <v>0.30710172744721687</v>
      </c>
      <c r="H130" s="835" t="s">
        <v>356</v>
      </c>
      <c r="I130" s="836">
        <v>2</v>
      </c>
      <c r="J130" s="837" t="s">
        <v>67</v>
      </c>
    </row>
    <row r="131" spans="1:10">
      <c r="A131" s="840" t="s">
        <v>186</v>
      </c>
      <c r="B131" s="841" t="s">
        <v>198</v>
      </c>
      <c r="C131" s="828" t="s">
        <v>1476</v>
      </c>
      <c r="D131" s="828" t="s">
        <v>1477</v>
      </c>
      <c r="E131" s="844">
        <v>43132</v>
      </c>
      <c r="F131" s="838">
        <v>196.73704414587331</v>
      </c>
      <c r="G131" s="846">
        <f t="shared" ref="G131:G194" si="2">F131/1000</f>
        <v>0.19673704414587331</v>
      </c>
      <c r="H131" s="835" t="s">
        <v>356</v>
      </c>
      <c r="I131" s="836">
        <v>1</v>
      </c>
      <c r="J131" s="837" t="s">
        <v>67</v>
      </c>
    </row>
    <row r="132" spans="1:10">
      <c r="A132" s="840" t="s">
        <v>186</v>
      </c>
      <c r="B132" s="841" t="s">
        <v>198</v>
      </c>
      <c r="C132" s="828" t="s">
        <v>1478</v>
      </c>
      <c r="D132" s="828" t="s">
        <v>1479</v>
      </c>
      <c r="E132" s="844">
        <v>43132</v>
      </c>
      <c r="F132" s="838">
        <v>700.57581573896346</v>
      </c>
      <c r="G132" s="846">
        <f t="shared" si="2"/>
        <v>0.70057581573896344</v>
      </c>
      <c r="H132" s="835" t="s">
        <v>356</v>
      </c>
      <c r="I132" s="836">
        <v>2</v>
      </c>
      <c r="J132" s="837" t="s">
        <v>67</v>
      </c>
    </row>
    <row r="133" spans="1:10">
      <c r="A133" s="840" t="s">
        <v>186</v>
      </c>
      <c r="B133" s="841" t="s">
        <v>198</v>
      </c>
      <c r="C133" s="828" t="s">
        <v>1480</v>
      </c>
      <c r="D133" s="828" t="s">
        <v>1481</v>
      </c>
      <c r="E133" s="844">
        <v>43132</v>
      </c>
      <c r="F133" s="838">
        <v>14.395393474088291</v>
      </c>
      <c r="G133" s="846">
        <f t="shared" si="2"/>
        <v>1.4395393474088291E-2</v>
      </c>
      <c r="H133" s="835" t="s">
        <v>356</v>
      </c>
      <c r="I133" s="836">
        <v>1</v>
      </c>
      <c r="J133" s="837" t="s">
        <v>67</v>
      </c>
    </row>
    <row r="134" spans="1:10">
      <c r="A134" s="840" t="s">
        <v>186</v>
      </c>
      <c r="B134" s="841" t="s">
        <v>198</v>
      </c>
      <c r="C134" s="828" t="s">
        <v>1482</v>
      </c>
      <c r="D134" s="828" t="s">
        <v>1483</v>
      </c>
      <c r="E134" s="844">
        <v>43132</v>
      </c>
      <c r="F134" s="838">
        <v>38.387715930902111</v>
      </c>
      <c r="G134" s="846">
        <f t="shared" si="2"/>
        <v>3.8387715930902108E-2</v>
      </c>
      <c r="H134" s="835" t="s">
        <v>356</v>
      </c>
      <c r="I134" s="836">
        <v>2</v>
      </c>
      <c r="J134" s="837" t="s">
        <v>67</v>
      </c>
    </row>
    <row r="135" spans="1:10">
      <c r="A135" s="840" t="s">
        <v>186</v>
      </c>
      <c r="B135" s="841" t="s">
        <v>198</v>
      </c>
      <c r="C135" s="828" t="s">
        <v>1484</v>
      </c>
      <c r="D135" s="828" t="s">
        <v>1485</v>
      </c>
      <c r="E135" s="844">
        <v>43132</v>
      </c>
      <c r="F135" s="838">
        <v>662.18809980806145</v>
      </c>
      <c r="G135" s="846">
        <f t="shared" si="2"/>
        <v>0.66218809980806148</v>
      </c>
      <c r="H135" s="835" t="s">
        <v>356</v>
      </c>
      <c r="I135" s="836">
        <v>1</v>
      </c>
      <c r="J135" s="837" t="s">
        <v>67</v>
      </c>
    </row>
    <row r="136" spans="1:10">
      <c r="A136" s="840" t="s">
        <v>186</v>
      </c>
      <c r="B136" s="841" t="s">
        <v>198</v>
      </c>
      <c r="C136" s="828" t="s">
        <v>1486</v>
      </c>
      <c r="D136" s="828" t="s">
        <v>1487</v>
      </c>
      <c r="E136" s="844">
        <v>43132</v>
      </c>
      <c r="F136" s="838">
        <v>662.18809980806145</v>
      </c>
      <c r="G136" s="846">
        <f t="shared" si="2"/>
        <v>0.66218809980806148</v>
      </c>
      <c r="H136" s="835" t="s">
        <v>356</v>
      </c>
      <c r="I136" s="836">
        <v>1</v>
      </c>
      <c r="J136" s="837" t="s">
        <v>67</v>
      </c>
    </row>
    <row r="137" spans="1:10">
      <c r="A137" s="840" t="s">
        <v>186</v>
      </c>
      <c r="B137" s="841" t="s">
        <v>198</v>
      </c>
      <c r="C137" s="828" t="s">
        <v>1488</v>
      </c>
      <c r="D137" s="828" t="s">
        <v>1489</v>
      </c>
      <c r="E137" s="844">
        <v>43132</v>
      </c>
      <c r="F137" s="838">
        <v>812.28406909788862</v>
      </c>
      <c r="G137" s="846">
        <f t="shared" si="2"/>
        <v>0.81228406909788864</v>
      </c>
      <c r="H137" s="835" t="s">
        <v>356</v>
      </c>
      <c r="I137" s="836">
        <v>1</v>
      </c>
      <c r="J137" s="837" t="s">
        <v>67</v>
      </c>
    </row>
    <row r="138" spans="1:10">
      <c r="A138" s="840" t="s">
        <v>186</v>
      </c>
      <c r="B138" s="841" t="s">
        <v>198</v>
      </c>
      <c r="C138" s="828" t="s">
        <v>1490</v>
      </c>
      <c r="D138" s="828" t="s">
        <v>1491</v>
      </c>
      <c r="E138" s="844">
        <v>43132</v>
      </c>
      <c r="F138" s="838">
        <v>9.8848368522072931</v>
      </c>
      <c r="G138" s="846">
        <f t="shared" si="2"/>
        <v>9.8848368522072936E-3</v>
      </c>
      <c r="H138" s="835" t="s">
        <v>356</v>
      </c>
      <c r="I138" s="836">
        <v>1</v>
      </c>
      <c r="J138" s="837" t="s">
        <v>67</v>
      </c>
    </row>
    <row r="139" spans="1:10">
      <c r="A139" s="840" t="s">
        <v>186</v>
      </c>
      <c r="B139" s="841" t="s">
        <v>198</v>
      </c>
      <c r="C139" s="828" t="s">
        <v>1492</v>
      </c>
      <c r="D139" s="828" t="s">
        <v>1493</v>
      </c>
      <c r="E139" s="844">
        <v>43132</v>
      </c>
      <c r="F139" s="838">
        <v>16.794625719769673</v>
      </c>
      <c r="G139" s="846">
        <f t="shared" si="2"/>
        <v>1.6794625719769671E-2</v>
      </c>
      <c r="H139" s="835" t="s">
        <v>356</v>
      </c>
      <c r="I139" s="836">
        <v>1</v>
      </c>
      <c r="J139" s="837" t="s">
        <v>67</v>
      </c>
    </row>
    <row r="140" spans="1:10">
      <c r="A140" s="828" t="s">
        <v>194</v>
      </c>
      <c r="B140" s="829" t="s">
        <v>199</v>
      </c>
      <c r="C140" s="828" t="s">
        <v>1494</v>
      </c>
      <c r="D140" s="828" t="s">
        <v>1495</v>
      </c>
      <c r="E140" s="844">
        <v>43160</v>
      </c>
      <c r="F140" s="838">
        <v>1780</v>
      </c>
      <c r="G140" s="846">
        <f t="shared" si="2"/>
        <v>1.78</v>
      </c>
      <c r="H140" s="835" t="s">
        <v>354</v>
      </c>
      <c r="I140" s="836">
        <v>1</v>
      </c>
      <c r="J140" s="837" t="s">
        <v>67</v>
      </c>
    </row>
    <row r="141" spans="1:10">
      <c r="A141" s="828" t="s">
        <v>194</v>
      </c>
      <c r="B141" s="829" t="s">
        <v>199</v>
      </c>
      <c r="C141" s="828" t="s">
        <v>1496</v>
      </c>
      <c r="D141" s="828" t="s">
        <v>1497</v>
      </c>
      <c r="E141" s="844">
        <v>43160</v>
      </c>
      <c r="F141" s="838">
        <v>1580</v>
      </c>
      <c r="G141" s="846">
        <f t="shared" si="2"/>
        <v>1.58</v>
      </c>
      <c r="H141" s="835" t="s">
        <v>354</v>
      </c>
      <c r="I141" s="836">
        <v>1</v>
      </c>
      <c r="J141" s="837" t="s">
        <v>67</v>
      </c>
    </row>
    <row r="142" spans="1:10">
      <c r="A142" s="828" t="s">
        <v>194</v>
      </c>
      <c r="B142" s="829" t="s">
        <v>199</v>
      </c>
      <c r="C142" s="828" t="s">
        <v>1498</v>
      </c>
      <c r="D142" s="828" t="s">
        <v>1499</v>
      </c>
      <c r="E142" s="844">
        <v>43160</v>
      </c>
      <c r="F142" s="838">
        <v>855</v>
      </c>
      <c r="G142" s="846">
        <f t="shared" si="2"/>
        <v>0.85499999999999998</v>
      </c>
      <c r="H142" s="835" t="s">
        <v>354</v>
      </c>
      <c r="I142" s="836">
        <v>1</v>
      </c>
      <c r="J142" s="837" t="s">
        <v>67</v>
      </c>
    </row>
    <row r="143" spans="1:10">
      <c r="A143" s="828" t="s">
        <v>194</v>
      </c>
      <c r="B143" s="829" t="s">
        <v>199</v>
      </c>
      <c r="C143" s="828" t="s">
        <v>1500</v>
      </c>
      <c r="D143" s="828" t="s">
        <v>1501</v>
      </c>
      <c r="E143" s="844">
        <v>43160</v>
      </c>
      <c r="F143" s="838">
        <v>285</v>
      </c>
      <c r="G143" s="846">
        <f t="shared" si="2"/>
        <v>0.28499999999999998</v>
      </c>
      <c r="H143" s="835" t="s">
        <v>354</v>
      </c>
      <c r="I143" s="836">
        <v>1</v>
      </c>
      <c r="J143" s="837" t="s">
        <v>67</v>
      </c>
    </row>
    <row r="144" spans="1:10">
      <c r="A144" s="828" t="s">
        <v>194</v>
      </c>
      <c r="B144" s="829" t="s">
        <v>199</v>
      </c>
      <c r="C144" s="828" t="s">
        <v>1502</v>
      </c>
      <c r="D144" s="828" t="s">
        <v>1503</v>
      </c>
      <c r="E144" s="844">
        <v>43160</v>
      </c>
      <c r="F144" s="838">
        <v>285</v>
      </c>
      <c r="G144" s="846">
        <f t="shared" si="2"/>
        <v>0.28499999999999998</v>
      </c>
      <c r="H144" s="835" t="s">
        <v>354</v>
      </c>
      <c r="I144" s="836">
        <v>1</v>
      </c>
      <c r="J144" s="837" t="s">
        <v>67</v>
      </c>
    </row>
    <row r="145" spans="1:10">
      <c r="A145" s="828" t="s">
        <v>194</v>
      </c>
      <c r="B145" s="829" t="s">
        <v>199</v>
      </c>
      <c r="C145" s="828" t="s">
        <v>1504</v>
      </c>
      <c r="D145" s="828" t="s">
        <v>1505</v>
      </c>
      <c r="E145" s="844">
        <v>43160</v>
      </c>
      <c r="F145" s="838">
        <v>1420</v>
      </c>
      <c r="G145" s="846">
        <f t="shared" si="2"/>
        <v>1.42</v>
      </c>
      <c r="H145" s="835" t="s">
        <v>354</v>
      </c>
      <c r="I145" s="836">
        <v>1</v>
      </c>
      <c r="J145" s="837" t="s">
        <v>67</v>
      </c>
    </row>
    <row r="146" spans="1:10">
      <c r="A146" s="828" t="s">
        <v>194</v>
      </c>
      <c r="B146" s="829" t="s">
        <v>199</v>
      </c>
      <c r="C146" s="828" t="s">
        <v>1506</v>
      </c>
      <c r="D146" s="828" t="s">
        <v>1507</v>
      </c>
      <c r="E146" s="844">
        <v>43160</v>
      </c>
      <c r="F146" s="838">
        <v>1420</v>
      </c>
      <c r="G146" s="846">
        <f t="shared" si="2"/>
        <v>1.42</v>
      </c>
      <c r="H146" s="835" t="s">
        <v>354</v>
      </c>
      <c r="I146" s="836">
        <v>1</v>
      </c>
      <c r="J146" s="837" t="s">
        <v>67</v>
      </c>
    </row>
    <row r="147" spans="1:10">
      <c r="A147" s="828" t="s">
        <v>194</v>
      </c>
      <c r="B147" s="829" t="s">
        <v>199</v>
      </c>
      <c r="C147" s="828" t="s">
        <v>1508</v>
      </c>
      <c r="D147" s="828" t="s">
        <v>1509</v>
      </c>
      <c r="E147" s="844">
        <v>43160</v>
      </c>
      <c r="F147" s="838">
        <v>755</v>
      </c>
      <c r="G147" s="846">
        <f t="shared" si="2"/>
        <v>0.755</v>
      </c>
      <c r="H147" s="835" t="s">
        <v>354</v>
      </c>
      <c r="I147" s="836">
        <v>1</v>
      </c>
      <c r="J147" s="837" t="s">
        <v>67</v>
      </c>
    </row>
    <row r="148" spans="1:10">
      <c r="A148" s="828" t="s">
        <v>194</v>
      </c>
      <c r="B148" s="829" t="s">
        <v>199</v>
      </c>
      <c r="C148" s="828" t="s">
        <v>1510</v>
      </c>
      <c r="D148" s="828" t="s">
        <v>1511</v>
      </c>
      <c r="E148" s="844">
        <v>43160</v>
      </c>
      <c r="F148" s="838">
        <v>755</v>
      </c>
      <c r="G148" s="846">
        <f t="shared" si="2"/>
        <v>0.755</v>
      </c>
      <c r="H148" s="835" t="s">
        <v>354</v>
      </c>
      <c r="I148" s="836">
        <v>1</v>
      </c>
      <c r="J148" s="837" t="s">
        <v>67</v>
      </c>
    </row>
    <row r="149" spans="1:10">
      <c r="A149" s="828" t="s">
        <v>194</v>
      </c>
      <c r="B149" s="829" t="s">
        <v>199</v>
      </c>
      <c r="C149" s="828" t="s">
        <v>1512</v>
      </c>
      <c r="D149" s="828" t="s">
        <v>1513</v>
      </c>
      <c r="E149" s="844">
        <v>43160</v>
      </c>
      <c r="F149" s="838">
        <v>755</v>
      </c>
      <c r="G149" s="846">
        <f t="shared" si="2"/>
        <v>0.755</v>
      </c>
      <c r="H149" s="835" t="s">
        <v>354</v>
      </c>
      <c r="I149" s="836">
        <v>1</v>
      </c>
      <c r="J149" s="837" t="s">
        <v>67</v>
      </c>
    </row>
    <row r="150" spans="1:10">
      <c r="A150" s="828" t="s">
        <v>194</v>
      </c>
      <c r="B150" s="829" t="s">
        <v>199</v>
      </c>
      <c r="C150" s="828" t="s">
        <v>1514</v>
      </c>
      <c r="D150" s="828" t="s">
        <v>1515</v>
      </c>
      <c r="E150" s="844">
        <v>43160</v>
      </c>
      <c r="F150" s="838">
        <v>755</v>
      </c>
      <c r="G150" s="846">
        <f t="shared" si="2"/>
        <v>0.755</v>
      </c>
      <c r="H150" s="835" t="s">
        <v>354</v>
      </c>
      <c r="I150" s="836">
        <v>1</v>
      </c>
      <c r="J150" s="837" t="s">
        <v>67</v>
      </c>
    </row>
    <row r="151" spans="1:10">
      <c r="A151" s="828" t="s">
        <v>194</v>
      </c>
      <c r="B151" s="829" t="s">
        <v>199</v>
      </c>
      <c r="C151" s="828" t="s">
        <v>1516</v>
      </c>
      <c r="D151" s="828" t="s">
        <v>1517</v>
      </c>
      <c r="E151" s="844">
        <v>43160</v>
      </c>
      <c r="F151" s="838">
        <v>785</v>
      </c>
      <c r="G151" s="846">
        <f t="shared" si="2"/>
        <v>0.78500000000000003</v>
      </c>
      <c r="H151" s="835" t="s">
        <v>354</v>
      </c>
      <c r="I151" s="836">
        <v>1</v>
      </c>
      <c r="J151" s="837" t="s">
        <v>67</v>
      </c>
    </row>
    <row r="152" spans="1:10">
      <c r="A152" s="828" t="s">
        <v>194</v>
      </c>
      <c r="B152" s="829" t="s">
        <v>199</v>
      </c>
      <c r="C152" s="828" t="s">
        <v>1518</v>
      </c>
      <c r="D152" s="828" t="s">
        <v>1519</v>
      </c>
      <c r="E152" s="844">
        <v>43160</v>
      </c>
      <c r="F152" s="838">
        <v>785</v>
      </c>
      <c r="G152" s="846">
        <f t="shared" si="2"/>
        <v>0.78500000000000003</v>
      </c>
      <c r="H152" s="835" t="s">
        <v>354</v>
      </c>
      <c r="I152" s="836">
        <v>1</v>
      </c>
      <c r="J152" s="837" t="s">
        <v>67</v>
      </c>
    </row>
    <row r="153" spans="1:10">
      <c r="A153" s="828" t="s">
        <v>194</v>
      </c>
      <c r="B153" s="829" t="s">
        <v>199</v>
      </c>
      <c r="C153" s="828" t="s">
        <v>1520</v>
      </c>
      <c r="D153" s="828" t="s">
        <v>1521</v>
      </c>
      <c r="E153" s="844">
        <v>43160</v>
      </c>
      <c r="F153" s="838">
        <v>785</v>
      </c>
      <c r="G153" s="846">
        <f t="shared" si="2"/>
        <v>0.78500000000000003</v>
      </c>
      <c r="H153" s="835" t="s">
        <v>354</v>
      </c>
      <c r="I153" s="836">
        <v>1</v>
      </c>
      <c r="J153" s="837" t="s">
        <v>67</v>
      </c>
    </row>
    <row r="154" spans="1:10">
      <c r="A154" s="828" t="s">
        <v>194</v>
      </c>
      <c r="B154" s="829" t="s">
        <v>199</v>
      </c>
      <c r="C154" s="828" t="s">
        <v>1522</v>
      </c>
      <c r="D154" s="828" t="s">
        <v>1523</v>
      </c>
      <c r="E154" s="844">
        <v>43160</v>
      </c>
      <c r="F154" s="838">
        <v>785</v>
      </c>
      <c r="G154" s="846">
        <f t="shared" si="2"/>
        <v>0.78500000000000003</v>
      </c>
      <c r="H154" s="835" t="s">
        <v>354</v>
      </c>
      <c r="I154" s="836">
        <v>1</v>
      </c>
      <c r="J154" s="837" t="s">
        <v>67</v>
      </c>
    </row>
    <row r="155" spans="1:10">
      <c r="A155" s="828" t="s">
        <v>194</v>
      </c>
      <c r="B155" s="829" t="s">
        <v>199</v>
      </c>
      <c r="C155" s="828" t="s">
        <v>1524</v>
      </c>
      <c r="D155" s="828" t="s">
        <v>1525</v>
      </c>
      <c r="E155" s="844">
        <v>43160</v>
      </c>
      <c r="F155" s="838">
        <v>960</v>
      </c>
      <c r="G155" s="846">
        <f t="shared" si="2"/>
        <v>0.96</v>
      </c>
      <c r="H155" s="835" t="s">
        <v>354</v>
      </c>
      <c r="I155" s="836">
        <v>1</v>
      </c>
      <c r="J155" s="837" t="s">
        <v>67</v>
      </c>
    </row>
    <row r="156" spans="1:10">
      <c r="A156" s="828" t="s">
        <v>194</v>
      </c>
      <c r="B156" s="829" t="s">
        <v>199</v>
      </c>
      <c r="C156" s="828" t="s">
        <v>1526</v>
      </c>
      <c r="D156" s="828" t="s">
        <v>1527</v>
      </c>
      <c r="E156" s="844">
        <v>43160</v>
      </c>
      <c r="F156" s="838">
        <v>960</v>
      </c>
      <c r="G156" s="846">
        <f t="shared" si="2"/>
        <v>0.96</v>
      </c>
      <c r="H156" s="835" t="s">
        <v>354</v>
      </c>
      <c r="I156" s="836">
        <v>1</v>
      </c>
      <c r="J156" s="837" t="s">
        <v>67</v>
      </c>
    </row>
    <row r="157" spans="1:10">
      <c r="A157" s="828" t="s">
        <v>194</v>
      </c>
      <c r="B157" s="829" t="s">
        <v>199</v>
      </c>
      <c r="C157" s="828" t="s">
        <v>1528</v>
      </c>
      <c r="D157" s="828" t="s">
        <v>1529</v>
      </c>
      <c r="E157" s="844">
        <v>43160</v>
      </c>
      <c r="F157" s="838">
        <v>120</v>
      </c>
      <c r="G157" s="846">
        <f t="shared" si="2"/>
        <v>0.12</v>
      </c>
      <c r="H157" s="835" t="s">
        <v>354</v>
      </c>
      <c r="I157" s="836">
        <v>1</v>
      </c>
      <c r="J157" s="837" t="s">
        <v>67</v>
      </c>
    </row>
    <row r="158" spans="1:10">
      <c r="A158" s="828" t="s">
        <v>194</v>
      </c>
      <c r="B158" s="829" t="s">
        <v>199</v>
      </c>
      <c r="C158" s="828" t="s">
        <v>1530</v>
      </c>
      <c r="D158" s="828" t="s">
        <v>1531</v>
      </c>
      <c r="E158" s="844">
        <v>43160</v>
      </c>
      <c r="F158" s="838">
        <v>120</v>
      </c>
      <c r="G158" s="846">
        <f t="shared" si="2"/>
        <v>0.12</v>
      </c>
      <c r="H158" s="835" t="s">
        <v>354</v>
      </c>
      <c r="I158" s="836">
        <v>1</v>
      </c>
      <c r="J158" s="837" t="s">
        <v>67</v>
      </c>
    </row>
    <row r="159" spans="1:10">
      <c r="A159" s="828" t="s">
        <v>194</v>
      </c>
      <c r="B159" s="829" t="s">
        <v>199</v>
      </c>
      <c r="C159" s="828" t="s">
        <v>1532</v>
      </c>
      <c r="D159" s="828" t="s">
        <v>1533</v>
      </c>
      <c r="E159" s="844">
        <v>43160</v>
      </c>
      <c r="F159" s="838">
        <v>120</v>
      </c>
      <c r="G159" s="846">
        <f t="shared" si="2"/>
        <v>0.12</v>
      </c>
      <c r="H159" s="835" t="s">
        <v>354</v>
      </c>
      <c r="I159" s="836">
        <v>1</v>
      </c>
      <c r="J159" s="837" t="s">
        <v>67</v>
      </c>
    </row>
    <row r="160" spans="1:10">
      <c r="A160" s="828" t="s">
        <v>194</v>
      </c>
      <c r="B160" s="829" t="s">
        <v>199</v>
      </c>
      <c r="C160" s="828" t="s">
        <v>1534</v>
      </c>
      <c r="D160" s="828" t="s">
        <v>1535</v>
      </c>
      <c r="E160" s="844">
        <v>43160</v>
      </c>
      <c r="F160" s="838">
        <v>120</v>
      </c>
      <c r="G160" s="846">
        <f t="shared" si="2"/>
        <v>0.12</v>
      </c>
      <c r="H160" s="835" t="s">
        <v>354</v>
      </c>
      <c r="I160" s="836">
        <v>1</v>
      </c>
      <c r="J160" s="837" t="s">
        <v>67</v>
      </c>
    </row>
    <row r="161" spans="1:10">
      <c r="A161" s="828" t="s">
        <v>194</v>
      </c>
      <c r="B161" s="829" t="s">
        <v>199</v>
      </c>
      <c r="C161" s="828" t="s">
        <v>1536</v>
      </c>
      <c r="D161" s="828" t="s">
        <v>1537</v>
      </c>
      <c r="E161" s="844">
        <v>43160</v>
      </c>
      <c r="F161" s="838">
        <v>120</v>
      </c>
      <c r="G161" s="846">
        <f t="shared" si="2"/>
        <v>0.12</v>
      </c>
      <c r="H161" s="835" t="s">
        <v>354</v>
      </c>
      <c r="I161" s="836">
        <v>1</v>
      </c>
      <c r="J161" s="837" t="s">
        <v>67</v>
      </c>
    </row>
    <row r="162" spans="1:10">
      <c r="A162" s="828" t="s">
        <v>194</v>
      </c>
      <c r="B162" s="829" t="s">
        <v>199</v>
      </c>
      <c r="C162" s="828" t="s">
        <v>1538</v>
      </c>
      <c r="D162" s="828" t="s">
        <v>1539</v>
      </c>
      <c r="E162" s="844">
        <v>43160</v>
      </c>
      <c r="F162" s="838">
        <v>120</v>
      </c>
      <c r="G162" s="846">
        <f t="shared" si="2"/>
        <v>0.12</v>
      </c>
      <c r="H162" s="835" t="s">
        <v>354</v>
      </c>
      <c r="I162" s="836">
        <v>1</v>
      </c>
      <c r="J162" s="837" t="s">
        <v>67</v>
      </c>
    </row>
    <row r="163" spans="1:10">
      <c r="A163" s="828" t="s">
        <v>194</v>
      </c>
      <c r="B163" s="829" t="s">
        <v>199</v>
      </c>
      <c r="C163" s="828" t="s">
        <v>1540</v>
      </c>
      <c r="D163" s="828" t="s">
        <v>1541</v>
      </c>
      <c r="E163" s="844">
        <v>43160</v>
      </c>
      <c r="F163" s="838">
        <v>755</v>
      </c>
      <c r="G163" s="846">
        <f t="shared" si="2"/>
        <v>0.755</v>
      </c>
      <c r="H163" s="835" t="s">
        <v>354</v>
      </c>
      <c r="I163" s="836">
        <v>1</v>
      </c>
      <c r="J163" s="837" t="s">
        <v>67</v>
      </c>
    </row>
    <row r="164" spans="1:10">
      <c r="A164" s="828" t="s">
        <v>194</v>
      </c>
      <c r="B164" s="829" t="s">
        <v>199</v>
      </c>
      <c r="C164" s="828" t="s">
        <v>1542</v>
      </c>
      <c r="D164" s="828" t="s">
        <v>1543</v>
      </c>
      <c r="E164" s="844">
        <v>43160</v>
      </c>
      <c r="F164" s="838">
        <v>755</v>
      </c>
      <c r="G164" s="846">
        <f t="shared" si="2"/>
        <v>0.755</v>
      </c>
      <c r="H164" s="835" t="s">
        <v>354</v>
      </c>
      <c r="I164" s="836">
        <v>1</v>
      </c>
      <c r="J164" s="837" t="s">
        <v>67</v>
      </c>
    </row>
    <row r="165" spans="1:10">
      <c r="A165" s="828" t="s">
        <v>194</v>
      </c>
      <c r="B165" s="829" t="s">
        <v>199</v>
      </c>
      <c r="C165" s="828" t="s">
        <v>1544</v>
      </c>
      <c r="D165" s="828" t="s">
        <v>1545</v>
      </c>
      <c r="E165" s="844">
        <v>43160</v>
      </c>
      <c r="F165" s="838">
        <v>600</v>
      </c>
      <c r="G165" s="846">
        <f t="shared" si="2"/>
        <v>0.6</v>
      </c>
      <c r="H165" s="835" t="s">
        <v>354</v>
      </c>
      <c r="I165" s="836">
        <v>1</v>
      </c>
      <c r="J165" s="837" t="s">
        <v>67</v>
      </c>
    </row>
    <row r="166" spans="1:10">
      <c r="A166" s="828" t="s">
        <v>194</v>
      </c>
      <c r="B166" s="829" t="s">
        <v>199</v>
      </c>
      <c r="C166" s="828" t="s">
        <v>1546</v>
      </c>
      <c r="D166" s="828" t="s">
        <v>1547</v>
      </c>
      <c r="E166" s="844">
        <v>43160</v>
      </c>
      <c r="F166" s="838">
        <v>600</v>
      </c>
      <c r="G166" s="846">
        <f t="shared" si="2"/>
        <v>0.6</v>
      </c>
      <c r="H166" s="835" t="s">
        <v>354</v>
      </c>
      <c r="I166" s="836">
        <v>1</v>
      </c>
      <c r="J166" s="837" t="s">
        <v>67</v>
      </c>
    </row>
    <row r="167" spans="1:10">
      <c r="A167" s="828" t="s">
        <v>194</v>
      </c>
      <c r="B167" s="829" t="s">
        <v>199</v>
      </c>
      <c r="C167" s="828" t="s">
        <v>1548</v>
      </c>
      <c r="D167" s="828" t="s">
        <v>1549</v>
      </c>
      <c r="E167" s="844">
        <v>43160</v>
      </c>
      <c r="F167" s="838">
        <v>70</v>
      </c>
      <c r="G167" s="846">
        <f t="shared" si="2"/>
        <v>7.0000000000000007E-2</v>
      </c>
      <c r="H167" s="835" t="s">
        <v>354</v>
      </c>
      <c r="I167" s="836">
        <v>1</v>
      </c>
      <c r="J167" s="837" t="s">
        <v>67</v>
      </c>
    </row>
    <row r="168" spans="1:10">
      <c r="A168" s="828" t="s">
        <v>194</v>
      </c>
      <c r="B168" s="829" t="s">
        <v>199</v>
      </c>
      <c r="C168" s="828" t="s">
        <v>1550</v>
      </c>
      <c r="D168" s="828" t="s">
        <v>1551</v>
      </c>
      <c r="E168" s="844">
        <v>43160</v>
      </c>
      <c r="F168" s="838">
        <v>70</v>
      </c>
      <c r="G168" s="846">
        <f t="shared" si="2"/>
        <v>7.0000000000000007E-2</v>
      </c>
      <c r="H168" s="835" t="s">
        <v>354</v>
      </c>
      <c r="I168" s="836">
        <v>1</v>
      </c>
      <c r="J168" s="837" t="s">
        <v>67</v>
      </c>
    </row>
    <row r="169" spans="1:10">
      <c r="A169" s="828" t="s">
        <v>194</v>
      </c>
      <c r="B169" s="829" t="s">
        <v>199</v>
      </c>
      <c r="C169" s="828" t="s">
        <v>1552</v>
      </c>
      <c r="D169" s="828" t="s">
        <v>1553</v>
      </c>
      <c r="E169" s="844">
        <v>43160</v>
      </c>
      <c r="F169" s="838">
        <v>500</v>
      </c>
      <c r="G169" s="846">
        <f t="shared" si="2"/>
        <v>0.5</v>
      </c>
      <c r="H169" s="835" t="s">
        <v>354</v>
      </c>
      <c r="I169" s="836">
        <v>1</v>
      </c>
      <c r="J169" s="837" t="s">
        <v>67</v>
      </c>
    </row>
    <row r="170" spans="1:10">
      <c r="A170" s="828" t="s">
        <v>194</v>
      </c>
      <c r="B170" s="829" t="s">
        <v>199</v>
      </c>
      <c r="C170" s="828" t="s">
        <v>1554</v>
      </c>
      <c r="D170" s="828" t="s">
        <v>1555</v>
      </c>
      <c r="E170" s="844">
        <v>43160</v>
      </c>
      <c r="F170" s="838">
        <v>800</v>
      </c>
      <c r="G170" s="846">
        <f t="shared" si="2"/>
        <v>0.8</v>
      </c>
      <c r="H170" s="835" t="s">
        <v>354</v>
      </c>
      <c r="I170" s="836">
        <v>1</v>
      </c>
      <c r="J170" s="837" t="s">
        <v>67</v>
      </c>
    </row>
    <row r="171" spans="1:10">
      <c r="A171" s="828" t="s">
        <v>194</v>
      </c>
      <c r="B171" s="829" t="s">
        <v>199</v>
      </c>
      <c r="C171" s="828" t="s">
        <v>1556</v>
      </c>
      <c r="D171" s="828" t="s">
        <v>1557</v>
      </c>
      <c r="E171" s="844">
        <v>43160</v>
      </c>
      <c r="F171" s="838">
        <v>320</v>
      </c>
      <c r="G171" s="846">
        <f t="shared" si="2"/>
        <v>0.32</v>
      </c>
      <c r="H171" s="835" t="s">
        <v>354</v>
      </c>
      <c r="I171" s="836">
        <v>1</v>
      </c>
      <c r="J171" s="837" t="s">
        <v>67</v>
      </c>
    </row>
    <row r="172" spans="1:10">
      <c r="A172" s="828" t="s">
        <v>194</v>
      </c>
      <c r="B172" s="829" t="s">
        <v>199</v>
      </c>
      <c r="C172" s="828" t="s">
        <v>1558</v>
      </c>
      <c r="D172" s="828" t="s">
        <v>1559</v>
      </c>
      <c r="E172" s="844">
        <v>43160</v>
      </c>
      <c r="F172" s="838">
        <v>490</v>
      </c>
      <c r="G172" s="846">
        <f t="shared" si="2"/>
        <v>0.49</v>
      </c>
      <c r="H172" s="835" t="s">
        <v>354</v>
      </c>
      <c r="I172" s="836">
        <v>1</v>
      </c>
      <c r="J172" s="837" t="s">
        <v>67</v>
      </c>
    </row>
    <row r="173" spans="1:10">
      <c r="A173" s="828" t="s">
        <v>194</v>
      </c>
      <c r="B173" s="829" t="s">
        <v>199</v>
      </c>
      <c r="C173" s="828" t="s">
        <v>1560</v>
      </c>
      <c r="D173" s="828" t="s">
        <v>1561</v>
      </c>
      <c r="E173" s="844">
        <v>43160</v>
      </c>
      <c r="F173" s="838">
        <v>530</v>
      </c>
      <c r="G173" s="846">
        <f t="shared" si="2"/>
        <v>0.53</v>
      </c>
      <c r="H173" s="835" t="s">
        <v>354</v>
      </c>
      <c r="I173" s="836">
        <v>1</v>
      </c>
      <c r="J173" s="837" t="s">
        <v>67</v>
      </c>
    </row>
    <row r="174" spans="1:10">
      <c r="A174" s="828" t="s">
        <v>194</v>
      </c>
      <c r="B174" s="829" t="s">
        <v>199</v>
      </c>
      <c r="C174" s="828" t="s">
        <v>1562</v>
      </c>
      <c r="D174" s="828" t="s">
        <v>1563</v>
      </c>
      <c r="E174" s="844">
        <v>43160</v>
      </c>
      <c r="F174" s="838">
        <v>910</v>
      </c>
      <c r="G174" s="846">
        <f t="shared" si="2"/>
        <v>0.91</v>
      </c>
      <c r="H174" s="835" t="s">
        <v>354</v>
      </c>
      <c r="I174" s="836">
        <v>1</v>
      </c>
      <c r="J174" s="837" t="s">
        <v>67</v>
      </c>
    </row>
    <row r="175" spans="1:10">
      <c r="A175" s="828" t="s">
        <v>194</v>
      </c>
      <c r="B175" s="829" t="s">
        <v>199</v>
      </c>
      <c r="C175" s="828" t="s">
        <v>1564</v>
      </c>
      <c r="D175" s="828" t="s">
        <v>1565</v>
      </c>
      <c r="E175" s="844">
        <v>43160</v>
      </c>
      <c r="F175" s="838">
        <v>450</v>
      </c>
      <c r="G175" s="846">
        <f t="shared" si="2"/>
        <v>0.45</v>
      </c>
      <c r="H175" s="835" t="s">
        <v>354</v>
      </c>
      <c r="I175" s="836">
        <v>1</v>
      </c>
      <c r="J175" s="837" t="s">
        <v>67</v>
      </c>
    </row>
    <row r="176" spans="1:10">
      <c r="A176" s="828" t="s">
        <v>194</v>
      </c>
      <c r="B176" s="829" t="s">
        <v>199</v>
      </c>
      <c r="C176" s="828" t="s">
        <v>1566</v>
      </c>
      <c r="D176" s="828" t="s">
        <v>1567</v>
      </c>
      <c r="E176" s="844">
        <v>43160</v>
      </c>
      <c r="F176" s="838">
        <v>525</v>
      </c>
      <c r="G176" s="846">
        <f t="shared" si="2"/>
        <v>0.52500000000000002</v>
      </c>
      <c r="H176" s="835" t="s">
        <v>354</v>
      </c>
      <c r="I176" s="836">
        <v>1</v>
      </c>
      <c r="J176" s="837" t="s">
        <v>67</v>
      </c>
    </row>
    <row r="177" spans="1:10">
      <c r="A177" s="828" t="s">
        <v>194</v>
      </c>
      <c r="B177" s="829" t="s">
        <v>199</v>
      </c>
      <c r="C177" s="828" t="s">
        <v>1568</v>
      </c>
      <c r="D177" s="828" t="s">
        <v>1569</v>
      </c>
      <c r="E177" s="844">
        <v>43160</v>
      </c>
      <c r="F177" s="838">
        <v>525</v>
      </c>
      <c r="G177" s="846">
        <f t="shared" si="2"/>
        <v>0.52500000000000002</v>
      </c>
      <c r="H177" s="835" t="s">
        <v>354</v>
      </c>
      <c r="I177" s="836">
        <v>1</v>
      </c>
      <c r="J177" s="837" t="s">
        <v>67</v>
      </c>
    </row>
    <row r="178" spans="1:10">
      <c r="A178" s="828" t="s">
        <v>193</v>
      </c>
      <c r="B178" s="829" t="s">
        <v>199</v>
      </c>
      <c r="C178" s="828" t="s">
        <v>1570</v>
      </c>
      <c r="D178" s="828" t="s">
        <v>1571</v>
      </c>
      <c r="E178" s="844">
        <v>43160</v>
      </c>
      <c r="F178" s="838">
        <v>3922.21</v>
      </c>
      <c r="G178" s="846">
        <f t="shared" si="2"/>
        <v>3.9222100000000002</v>
      </c>
      <c r="H178" s="835" t="s">
        <v>354</v>
      </c>
      <c r="I178" s="836">
        <v>1</v>
      </c>
      <c r="J178" s="837" t="s">
        <v>67</v>
      </c>
    </row>
    <row r="179" spans="1:10">
      <c r="A179" s="828" t="s">
        <v>193</v>
      </c>
      <c r="B179" s="829" t="s">
        <v>199</v>
      </c>
      <c r="C179" s="828" t="s">
        <v>1572</v>
      </c>
      <c r="D179" s="828" t="s">
        <v>1573</v>
      </c>
      <c r="E179" s="844">
        <v>43160</v>
      </c>
      <c r="F179" s="838">
        <v>1159.3499999999999</v>
      </c>
      <c r="G179" s="846">
        <f t="shared" si="2"/>
        <v>1.1593499999999999</v>
      </c>
      <c r="H179" s="835" t="s">
        <v>354</v>
      </c>
      <c r="I179" s="836">
        <v>1</v>
      </c>
      <c r="J179" s="837" t="s">
        <v>67</v>
      </c>
    </row>
    <row r="180" spans="1:10">
      <c r="A180" s="828" t="s">
        <v>193</v>
      </c>
      <c r="B180" s="829" t="s">
        <v>199</v>
      </c>
      <c r="C180" s="828" t="s">
        <v>1574</v>
      </c>
      <c r="D180" s="828" t="s">
        <v>1575</v>
      </c>
      <c r="E180" s="844">
        <v>43160</v>
      </c>
      <c r="F180" s="838">
        <v>3486.72</v>
      </c>
      <c r="G180" s="846">
        <f t="shared" si="2"/>
        <v>3.4867199999999996</v>
      </c>
      <c r="H180" s="835" t="s">
        <v>354</v>
      </c>
      <c r="I180" s="836">
        <v>1</v>
      </c>
      <c r="J180" s="837" t="s">
        <v>67</v>
      </c>
    </row>
    <row r="181" spans="1:10">
      <c r="A181" s="828" t="s">
        <v>193</v>
      </c>
      <c r="B181" s="829" t="s">
        <v>199</v>
      </c>
      <c r="C181" s="828" t="s">
        <v>1576</v>
      </c>
      <c r="D181" s="828" t="s">
        <v>1577</v>
      </c>
      <c r="E181" s="844">
        <v>43160</v>
      </c>
      <c r="F181" s="838">
        <v>3381.27</v>
      </c>
      <c r="G181" s="846">
        <f t="shared" si="2"/>
        <v>3.3812699999999998</v>
      </c>
      <c r="H181" s="835" t="s">
        <v>354</v>
      </c>
      <c r="I181" s="836">
        <v>1</v>
      </c>
      <c r="J181" s="837" t="s">
        <v>67</v>
      </c>
    </row>
    <row r="182" spans="1:10">
      <c r="A182" s="828" t="s">
        <v>193</v>
      </c>
      <c r="B182" s="829" t="s">
        <v>199</v>
      </c>
      <c r="C182" s="828" t="s">
        <v>1578</v>
      </c>
      <c r="D182" s="828" t="s">
        <v>1579</v>
      </c>
      <c r="E182" s="844">
        <v>43160</v>
      </c>
      <c r="F182" s="838">
        <v>1429.94</v>
      </c>
      <c r="G182" s="846">
        <f t="shared" si="2"/>
        <v>1.42994</v>
      </c>
      <c r="H182" s="835" t="s">
        <v>354</v>
      </c>
      <c r="I182" s="836">
        <v>1</v>
      </c>
      <c r="J182" s="837" t="s">
        <v>67</v>
      </c>
    </row>
    <row r="183" spans="1:10">
      <c r="A183" s="828" t="s">
        <v>193</v>
      </c>
      <c r="B183" s="829" t="s">
        <v>199</v>
      </c>
      <c r="C183" s="828" t="s">
        <v>1580</v>
      </c>
      <c r="D183" s="828" t="s">
        <v>1581</v>
      </c>
      <c r="E183" s="844">
        <v>43160</v>
      </c>
      <c r="F183" s="838">
        <v>2986.02</v>
      </c>
      <c r="G183" s="846">
        <f t="shared" si="2"/>
        <v>2.9860199999999999</v>
      </c>
      <c r="H183" s="835" t="s">
        <v>354</v>
      </c>
      <c r="I183" s="836">
        <v>1</v>
      </c>
      <c r="J183" s="837" t="s">
        <v>67</v>
      </c>
    </row>
    <row r="184" spans="1:10">
      <c r="A184" s="828" t="s">
        <v>193</v>
      </c>
      <c r="B184" s="829" t="s">
        <v>199</v>
      </c>
      <c r="C184" s="828" t="s">
        <v>1582</v>
      </c>
      <c r="D184" s="828" t="s">
        <v>1583</v>
      </c>
      <c r="E184" s="844">
        <v>43160</v>
      </c>
      <c r="F184" s="838">
        <v>2693.53</v>
      </c>
      <c r="G184" s="846">
        <f t="shared" si="2"/>
        <v>2.69353</v>
      </c>
      <c r="H184" s="835" t="s">
        <v>354</v>
      </c>
      <c r="I184" s="836">
        <v>1</v>
      </c>
      <c r="J184" s="837" t="s">
        <v>67</v>
      </c>
    </row>
    <row r="185" spans="1:10">
      <c r="A185" s="828" t="s">
        <v>193</v>
      </c>
      <c r="B185" s="829" t="s">
        <v>199</v>
      </c>
      <c r="C185" s="828" t="s">
        <v>1584</v>
      </c>
      <c r="D185" s="828" t="s">
        <v>1585</v>
      </c>
      <c r="E185" s="844">
        <v>43160</v>
      </c>
      <c r="F185" s="838">
        <v>2575.19</v>
      </c>
      <c r="G185" s="846">
        <f t="shared" si="2"/>
        <v>2.5751900000000001</v>
      </c>
      <c r="H185" s="835" t="s">
        <v>354</v>
      </c>
      <c r="I185" s="836">
        <v>1</v>
      </c>
      <c r="J185" s="837" t="s">
        <v>67</v>
      </c>
    </row>
    <row r="186" spans="1:10">
      <c r="A186" s="828" t="s">
        <v>193</v>
      </c>
      <c r="B186" s="829" t="s">
        <v>199</v>
      </c>
      <c r="C186" s="828" t="s">
        <v>1586</v>
      </c>
      <c r="D186" s="828" t="s">
        <v>1587</v>
      </c>
      <c r="E186" s="844">
        <v>43160</v>
      </c>
      <c r="F186" s="838">
        <v>1864.71</v>
      </c>
      <c r="G186" s="846">
        <f t="shared" si="2"/>
        <v>1.8647100000000001</v>
      </c>
      <c r="H186" s="835" t="s">
        <v>354</v>
      </c>
      <c r="I186" s="836">
        <v>1</v>
      </c>
      <c r="J186" s="837" t="s">
        <v>67</v>
      </c>
    </row>
    <row r="187" spans="1:10">
      <c r="A187" s="828" t="s">
        <v>193</v>
      </c>
      <c r="B187" s="829" t="s">
        <v>199</v>
      </c>
      <c r="C187" s="828" t="s">
        <v>1588</v>
      </c>
      <c r="D187" s="828" t="s">
        <v>1589</v>
      </c>
      <c r="E187" s="844">
        <v>43160</v>
      </c>
      <c r="F187" s="838">
        <v>1038.78</v>
      </c>
      <c r="G187" s="846">
        <f t="shared" si="2"/>
        <v>1.03878</v>
      </c>
      <c r="H187" s="835" t="s">
        <v>354</v>
      </c>
      <c r="I187" s="836">
        <v>1</v>
      </c>
      <c r="J187" s="837" t="s">
        <v>67</v>
      </c>
    </row>
    <row r="188" spans="1:10">
      <c r="A188" s="828" t="s">
        <v>193</v>
      </c>
      <c r="B188" s="829" t="s">
        <v>199</v>
      </c>
      <c r="C188" s="828" t="s">
        <v>1590</v>
      </c>
      <c r="D188" s="828" t="s">
        <v>1591</v>
      </c>
      <c r="E188" s="844">
        <v>43160</v>
      </c>
      <c r="F188" s="838">
        <v>807.57</v>
      </c>
      <c r="G188" s="846">
        <f t="shared" si="2"/>
        <v>0.80757000000000001</v>
      </c>
      <c r="H188" s="835" t="s">
        <v>354</v>
      </c>
      <c r="I188" s="836">
        <v>1</v>
      </c>
      <c r="J188" s="837" t="s">
        <v>67</v>
      </c>
    </row>
    <row r="189" spans="1:10">
      <c r="A189" s="828" t="s">
        <v>193</v>
      </c>
      <c r="B189" s="829" t="s">
        <v>199</v>
      </c>
      <c r="C189" s="828" t="s">
        <v>1592</v>
      </c>
      <c r="D189" s="828" t="s">
        <v>1593</v>
      </c>
      <c r="E189" s="844">
        <v>43160</v>
      </c>
      <c r="F189" s="838">
        <v>4254.34</v>
      </c>
      <c r="G189" s="846">
        <f t="shared" si="2"/>
        <v>4.25434</v>
      </c>
      <c r="H189" s="835" t="s">
        <v>354</v>
      </c>
      <c r="I189" s="836">
        <v>1</v>
      </c>
      <c r="J189" s="837" t="s">
        <v>67</v>
      </c>
    </row>
    <row r="190" spans="1:10">
      <c r="A190" s="828" t="s">
        <v>193</v>
      </c>
      <c r="B190" s="829" t="s">
        <v>199</v>
      </c>
      <c r="C190" s="828" t="s">
        <v>1594</v>
      </c>
      <c r="D190" s="828" t="s">
        <v>1595</v>
      </c>
      <c r="E190" s="844">
        <v>43160</v>
      </c>
      <c r="F190" s="838">
        <v>3387.88</v>
      </c>
      <c r="G190" s="846">
        <f t="shared" si="2"/>
        <v>3.38788</v>
      </c>
      <c r="H190" s="835" t="s">
        <v>354</v>
      </c>
      <c r="I190" s="836">
        <v>1</v>
      </c>
      <c r="J190" s="837" t="s">
        <v>67</v>
      </c>
    </row>
    <row r="191" spans="1:10">
      <c r="A191" s="828" t="s">
        <v>193</v>
      </c>
      <c r="B191" s="829" t="s">
        <v>199</v>
      </c>
      <c r="C191" s="828" t="s">
        <v>1596</v>
      </c>
      <c r="D191" s="828" t="s">
        <v>1597</v>
      </c>
      <c r="E191" s="844">
        <v>43160</v>
      </c>
      <c r="F191" s="838">
        <v>3376.51</v>
      </c>
      <c r="G191" s="846">
        <f t="shared" si="2"/>
        <v>3.3765100000000001</v>
      </c>
      <c r="H191" s="835" t="s">
        <v>354</v>
      </c>
      <c r="I191" s="836">
        <v>1</v>
      </c>
      <c r="J191" s="837" t="s">
        <v>67</v>
      </c>
    </row>
    <row r="192" spans="1:10">
      <c r="A192" s="828" t="s">
        <v>193</v>
      </c>
      <c r="B192" s="829" t="s">
        <v>199</v>
      </c>
      <c r="C192" s="828" t="s">
        <v>1598</v>
      </c>
      <c r="D192" s="828" t="s">
        <v>1599</v>
      </c>
      <c r="E192" s="844">
        <v>43160</v>
      </c>
      <c r="F192" s="838">
        <v>4083.22</v>
      </c>
      <c r="G192" s="846">
        <f t="shared" si="2"/>
        <v>4.0832199999999998</v>
      </c>
      <c r="H192" s="835" t="s">
        <v>354</v>
      </c>
      <c r="I192" s="836">
        <v>1</v>
      </c>
      <c r="J192" s="837" t="s">
        <v>67</v>
      </c>
    </row>
    <row r="193" spans="1:10">
      <c r="A193" s="828" t="s">
        <v>193</v>
      </c>
      <c r="B193" s="829" t="s">
        <v>199</v>
      </c>
      <c r="C193" s="828" t="s">
        <v>1600</v>
      </c>
      <c r="D193" s="828" t="s">
        <v>1601</v>
      </c>
      <c r="E193" s="844">
        <v>43160</v>
      </c>
      <c r="F193" s="838">
        <v>3931.11</v>
      </c>
      <c r="G193" s="846">
        <f t="shared" si="2"/>
        <v>3.9311100000000003</v>
      </c>
      <c r="H193" s="835" t="s">
        <v>354</v>
      </c>
      <c r="I193" s="836">
        <v>1</v>
      </c>
      <c r="J193" s="837" t="s">
        <v>67</v>
      </c>
    </row>
    <row r="194" spans="1:10">
      <c r="A194" s="839" t="s">
        <v>386</v>
      </c>
      <c r="B194" s="829" t="s">
        <v>1250</v>
      </c>
      <c r="C194" s="828" t="s">
        <v>1602</v>
      </c>
      <c r="D194" s="828" t="s">
        <v>1603</v>
      </c>
      <c r="E194" s="844">
        <v>43160</v>
      </c>
      <c r="F194" s="838">
        <v>58</v>
      </c>
      <c r="G194" s="846">
        <f t="shared" si="2"/>
        <v>5.8000000000000003E-2</v>
      </c>
      <c r="H194" s="835" t="s">
        <v>535</v>
      </c>
      <c r="I194" s="836">
        <v>1</v>
      </c>
      <c r="J194" s="837" t="s">
        <v>67</v>
      </c>
    </row>
    <row r="195" spans="1:10">
      <c r="A195" s="839" t="s">
        <v>386</v>
      </c>
      <c r="B195" s="829" t="s">
        <v>1250</v>
      </c>
      <c r="C195" s="828" t="s">
        <v>1604</v>
      </c>
      <c r="D195" s="828" t="s">
        <v>1605</v>
      </c>
      <c r="E195" s="844">
        <v>43160</v>
      </c>
      <c r="F195" s="838">
        <v>89</v>
      </c>
      <c r="G195" s="846">
        <f t="shared" ref="G195:G238" si="3">F195/1000</f>
        <v>8.8999999999999996E-2</v>
      </c>
      <c r="H195" s="835" t="s">
        <v>535</v>
      </c>
      <c r="I195" s="836">
        <v>1</v>
      </c>
      <c r="J195" s="837" t="s">
        <v>67</v>
      </c>
    </row>
    <row r="196" spans="1:10">
      <c r="A196" s="839" t="s">
        <v>386</v>
      </c>
      <c r="B196" s="829" t="s">
        <v>1250</v>
      </c>
      <c r="C196" s="828" t="s">
        <v>1606</v>
      </c>
      <c r="D196" s="828" t="s">
        <v>1607</v>
      </c>
      <c r="E196" s="844">
        <v>43160</v>
      </c>
      <c r="F196" s="838">
        <v>62</v>
      </c>
      <c r="G196" s="846">
        <f t="shared" si="3"/>
        <v>6.2E-2</v>
      </c>
      <c r="H196" s="835" t="s">
        <v>535</v>
      </c>
      <c r="I196" s="836">
        <v>1</v>
      </c>
      <c r="J196" s="837" t="s">
        <v>67</v>
      </c>
    </row>
    <row r="197" spans="1:10">
      <c r="A197" s="839" t="s">
        <v>386</v>
      </c>
      <c r="B197" s="829" t="s">
        <v>1250</v>
      </c>
      <c r="C197" s="828" t="s">
        <v>1608</v>
      </c>
      <c r="D197" s="828" t="s">
        <v>1609</v>
      </c>
      <c r="E197" s="844">
        <v>43160</v>
      </c>
      <c r="F197" s="838">
        <v>63</v>
      </c>
      <c r="G197" s="846">
        <f t="shared" si="3"/>
        <v>6.3E-2</v>
      </c>
      <c r="H197" s="835" t="s">
        <v>535</v>
      </c>
      <c r="I197" s="836">
        <v>1</v>
      </c>
      <c r="J197" s="837" t="s">
        <v>67</v>
      </c>
    </row>
    <row r="198" spans="1:10">
      <c r="A198" s="839" t="s">
        <v>386</v>
      </c>
      <c r="B198" s="829" t="s">
        <v>1250</v>
      </c>
      <c r="C198" s="828" t="s">
        <v>1610</v>
      </c>
      <c r="D198" s="828" t="s">
        <v>1611</v>
      </c>
      <c r="E198" s="844">
        <v>43160</v>
      </c>
      <c r="F198" s="838">
        <v>62</v>
      </c>
      <c r="G198" s="846">
        <f t="shared" si="3"/>
        <v>6.2E-2</v>
      </c>
      <c r="H198" s="835" t="s">
        <v>535</v>
      </c>
      <c r="I198" s="836">
        <v>1</v>
      </c>
      <c r="J198" s="837" t="s">
        <v>67</v>
      </c>
    </row>
    <row r="199" spans="1:10">
      <c r="A199" s="839" t="s">
        <v>386</v>
      </c>
      <c r="B199" s="829" t="s">
        <v>1250</v>
      </c>
      <c r="C199" s="828" t="s">
        <v>1612</v>
      </c>
      <c r="D199" s="828" t="s">
        <v>1613</v>
      </c>
      <c r="E199" s="844">
        <v>43160</v>
      </c>
      <c r="F199" s="838">
        <v>86</v>
      </c>
      <c r="G199" s="846">
        <f t="shared" si="3"/>
        <v>8.5999999999999993E-2</v>
      </c>
      <c r="H199" s="835" t="s">
        <v>535</v>
      </c>
      <c r="I199" s="836">
        <v>1</v>
      </c>
      <c r="J199" s="837" t="s">
        <v>67</v>
      </c>
    </row>
    <row r="200" spans="1:10">
      <c r="A200" s="839" t="s">
        <v>386</v>
      </c>
      <c r="B200" s="829" t="s">
        <v>1250</v>
      </c>
      <c r="C200" s="828" t="s">
        <v>1614</v>
      </c>
      <c r="D200" s="828" t="s">
        <v>1615</v>
      </c>
      <c r="E200" s="844">
        <v>43160</v>
      </c>
      <c r="F200" s="838">
        <v>37</v>
      </c>
      <c r="G200" s="846">
        <f t="shared" si="3"/>
        <v>3.6999999999999998E-2</v>
      </c>
      <c r="H200" s="835" t="s">
        <v>535</v>
      </c>
      <c r="I200" s="836">
        <v>1</v>
      </c>
      <c r="J200" s="837" t="s">
        <v>67</v>
      </c>
    </row>
    <row r="201" spans="1:10">
      <c r="A201" s="839" t="s">
        <v>386</v>
      </c>
      <c r="B201" s="829" t="s">
        <v>1250</v>
      </c>
      <c r="C201" s="828" t="s">
        <v>1616</v>
      </c>
      <c r="D201" s="828" t="s">
        <v>1617</v>
      </c>
      <c r="E201" s="844">
        <v>43160</v>
      </c>
      <c r="F201" s="838">
        <v>25</v>
      </c>
      <c r="G201" s="846">
        <f t="shared" si="3"/>
        <v>2.5000000000000001E-2</v>
      </c>
      <c r="H201" s="835" t="s">
        <v>535</v>
      </c>
      <c r="I201" s="836">
        <v>1</v>
      </c>
      <c r="J201" s="837" t="s">
        <v>67</v>
      </c>
    </row>
    <row r="202" spans="1:10">
      <c r="A202" s="839" t="s">
        <v>386</v>
      </c>
      <c r="B202" s="829" t="s">
        <v>1250</v>
      </c>
      <c r="C202" s="828" t="s">
        <v>1618</v>
      </c>
      <c r="D202" s="828" t="s">
        <v>1619</v>
      </c>
      <c r="E202" s="844">
        <v>43160</v>
      </c>
      <c r="F202" s="838">
        <v>143</v>
      </c>
      <c r="G202" s="846">
        <f t="shared" si="3"/>
        <v>0.14299999999999999</v>
      </c>
      <c r="H202" s="835" t="s">
        <v>535</v>
      </c>
      <c r="I202" s="836">
        <v>1</v>
      </c>
      <c r="J202" s="837" t="s">
        <v>67</v>
      </c>
    </row>
    <row r="203" spans="1:10">
      <c r="A203" s="839" t="s">
        <v>386</v>
      </c>
      <c r="B203" s="829" t="s">
        <v>1250</v>
      </c>
      <c r="C203" s="828" t="s">
        <v>1620</v>
      </c>
      <c r="D203" s="828" t="s">
        <v>1621</v>
      </c>
      <c r="E203" s="844">
        <v>43160</v>
      </c>
      <c r="F203" s="838">
        <v>103</v>
      </c>
      <c r="G203" s="846">
        <f t="shared" si="3"/>
        <v>0.10299999999999999</v>
      </c>
      <c r="H203" s="835" t="s">
        <v>535</v>
      </c>
      <c r="I203" s="836">
        <v>1</v>
      </c>
      <c r="J203" s="837" t="s">
        <v>67</v>
      </c>
    </row>
    <row r="204" spans="1:10">
      <c r="A204" s="839" t="s">
        <v>386</v>
      </c>
      <c r="B204" s="829" t="s">
        <v>1250</v>
      </c>
      <c r="C204" s="828" t="s">
        <v>1622</v>
      </c>
      <c r="D204" s="828" t="s">
        <v>1623</v>
      </c>
      <c r="E204" s="844">
        <v>43160</v>
      </c>
      <c r="F204" s="838">
        <v>62</v>
      </c>
      <c r="G204" s="846">
        <f t="shared" si="3"/>
        <v>6.2E-2</v>
      </c>
      <c r="H204" s="835" t="s">
        <v>535</v>
      </c>
      <c r="I204" s="836">
        <v>1</v>
      </c>
      <c r="J204" s="837" t="s">
        <v>67</v>
      </c>
    </row>
    <row r="205" spans="1:10">
      <c r="A205" s="839" t="s">
        <v>386</v>
      </c>
      <c r="B205" s="829" t="s">
        <v>1250</v>
      </c>
      <c r="C205" s="828" t="s">
        <v>1624</v>
      </c>
      <c r="D205" s="828" t="s">
        <v>1625</v>
      </c>
      <c r="E205" s="844">
        <v>43160</v>
      </c>
      <c r="F205" s="838">
        <v>58</v>
      </c>
      <c r="G205" s="846">
        <f t="shared" si="3"/>
        <v>5.8000000000000003E-2</v>
      </c>
      <c r="H205" s="835" t="s">
        <v>535</v>
      </c>
      <c r="I205" s="836">
        <v>1</v>
      </c>
      <c r="J205" s="837" t="s">
        <v>67</v>
      </c>
    </row>
    <row r="206" spans="1:10">
      <c r="A206" s="839" t="s">
        <v>386</v>
      </c>
      <c r="B206" s="829" t="s">
        <v>1250</v>
      </c>
      <c r="C206" s="828" t="s">
        <v>1626</v>
      </c>
      <c r="D206" s="828" t="s">
        <v>1627</v>
      </c>
      <c r="E206" s="844">
        <v>43160</v>
      </c>
      <c r="F206" s="838">
        <v>464</v>
      </c>
      <c r="G206" s="846">
        <f t="shared" si="3"/>
        <v>0.46400000000000002</v>
      </c>
      <c r="H206" s="835" t="s">
        <v>535</v>
      </c>
      <c r="I206" s="836">
        <v>1</v>
      </c>
      <c r="J206" s="837" t="s">
        <v>67</v>
      </c>
    </row>
    <row r="207" spans="1:10">
      <c r="A207" s="839" t="s">
        <v>386</v>
      </c>
      <c r="B207" s="829" t="s">
        <v>1250</v>
      </c>
      <c r="C207" s="828" t="s">
        <v>1628</v>
      </c>
      <c r="D207" s="828" t="s">
        <v>1629</v>
      </c>
      <c r="E207" s="844">
        <v>43160</v>
      </c>
      <c r="F207" s="838">
        <v>51</v>
      </c>
      <c r="G207" s="846">
        <f t="shared" si="3"/>
        <v>5.0999999999999997E-2</v>
      </c>
      <c r="H207" s="835" t="s">
        <v>535</v>
      </c>
      <c r="I207" s="836">
        <v>1</v>
      </c>
      <c r="J207" s="837" t="s">
        <v>67</v>
      </c>
    </row>
    <row r="208" spans="1:10">
      <c r="A208" s="839" t="s">
        <v>386</v>
      </c>
      <c r="B208" s="829" t="s">
        <v>1250</v>
      </c>
      <c r="C208" s="828" t="s">
        <v>1630</v>
      </c>
      <c r="D208" s="828" t="s">
        <v>1631</v>
      </c>
      <c r="E208" s="844">
        <v>43160</v>
      </c>
      <c r="F208" s="838">
        <v>62</v>
      </c>
      <c r="G208" s="846">
        <f t="shared" si="3"/>
        <v>6.2E-2</v>
      </c>
      <c r="H208" s="835" t="s">
        <v>535</v>
      </c>
      <c r="I208" s="836">
        <v>1</v>
      </c>
      <c r="J208" s="837" t="s">
        <v>67</v>
      </c>
    </row>
    <row r="209" spans="1:10">
      <c r="A209" s="839" t="s">
        <v>386</v>
      </c>
      <c r="B209" s="829" t="s">
        <v>1250</v>
      </c>
      <c r="C209" s="828" t="s">
        <v>1632</v>
      </c>
      <c r="D209" s="828" t="s">
        <v>1633</v>
      </c>
      <c r="E209" s="844">
        <v>43160</v>
      </c>
      <c r="F209" s="838">
        <v>27</v>
      </c>
      <c r="G209" s="846">
        <f t="shared" si="3"/>
        <v>2.7E-2</v>
      </c>
      <c r="H209" s="835" t="s">
        <v>535</v>
      </c>
      <c r="I209" s="836">
        <v>1</v>
      </c>
      <c r="J209" s="837" t="s">
        <v>67</v>
      </c>
    </row>
    <row r="210" spans="1:10">
      <c r="A210" s="839" t="s">
        <v>386</v>
      </c>
      <c r="B210" s="829" t="s">
        <v>1250</v>
      </c>
      <c r="C210" s="828" t="s">
        <v>1634</v>
      </c>
      <c r="D210" s="828" t="s">
        <v>1635</v>
      </c>
      <c r="E210" s="844">
        <v>43160</v>
      </c>
      <c r="F210" s="838">
        <v>33</v>
      </c>
      <c r="G210" s="846">
        <f t="shared" si="3"/>
        <v>3.3000000000000002E-2</v>
      </c>
      <c r="H210" s="835" t="s">
        <v>535</v>
      </c>
      <c r="I210" s="836">
        <v>1</v>
      </c>
      <c r="J210" s="837" t="s">
        <v>67</v>
      </c>
    </row>
    <row r="211" spans="1:10">
      <c r="A211" s="839" t="s">
        <v>386</v>
      </c>
      <c r="B211" s="829" t="s">
        <v>1250</v>
      </c>
      <c r="C211" s="828" t="s">
        <v>1636</v>
      </c>
      <c r="D211" s="828" t="s">
        <v>1637</v>
      </c>
      <c r="E211" s="844">
        <v>43160</v>
      </c>
      <c r="F211" s="838">
        <v>139</v>
      </c>
      <c r="G211" s="846">
        <f t="shared" si="3"/>
        <v>0.13900000000000001</v>
      </c>
      <c r="H211" s="835" t="s">
        <v>535</v>
      </c>
      <c r="I211" s="836">
        <v>1</v>
      </c>
      <c r="J211" s="837" t="s">
        <v>67</v>
      </c>
    </row>
    <row r="212" spans="1:10">
      <c r="A212" s="839" t="s">
        <v>386</v>
      </c>
      <c r="B212" s="829" t="s">
        <v>1250</v>
      </c>
      <c r="C212" s="828" t="s">
        <v>1638</v>
      </c>
      <c r="D212" s="828" t="s">
        <v>1639</v>
      </c>
      <c r="E212" s="844">
        <v>43160</v>
      </c>
      <c r="F212" s="838">
        <v>30</v>
      </c>
      <c r="G212" s="846">
        <f t="shared" si="3"/>
        <v>0.03</v>
      </c>
      <c r="H212" s="835" t="s">
        <v>535</v>
      </c>
      <c r="I212" s="836">
        <v>1</v>
      </c>
      <c r="J212" s="837" t="s">
        <v>67</v>
      </c>
    </row>
    <row r="213" spans="1:10">
      <c r="A213" s="839" t="s">
        <v>386</v>
      </c>
      <c r="B213" s="829" t="s">
        <v>1250</v>
      </c>
      <c r="C213" s="828" t="s">
        <v>1640</v>
      </c>
      <c r="D213" s="828" t="s">
        <v>1641</v>
      </c>
      <c r="E213" s="844">
        <v>43160</v>
      </c>
      <c r="F213" s="838">
        <v>36</v>
      </c>
      <c r="G213" s="846">
        <f t="shared" si="3"/>
        <v>3.5999999999999997E-2</v>
      </c>
      <c r="H213" s="835" t="s">
        <v>535</v>
      </c>
      <c r="I213" s="836">
        <v>1</v>
      </c>
      <c r="J213" s="837" t="s">
        <v>67</v>
      </c>
    </row>
    <row r="214" spans="1:10">
      <c r="A214" s="839" t="s">
        <v>386</v>
      </c>
      <c r="B214" s="829" t="s">
        <v>1250</v>
      </c>
      <c r="C214" s="828" t="s">
        <v>1642</v>
      </c>
      <c r="D214" s="828" t="s">
        <v>1643</v>
      </c>
      <c r="E214" s="844">
        <v>43160</v>
      </c>
      <c r="F214" s="838">
        <v>71</v>
      </c>
      <c r="G214" s="846">
        <f t="shared" si="3"/>
        <v>7.0999999999999994E-2</v>
      </c>
      <c r="H214" s="835" t="s">
        <v>535</v>
      </c>
      <c r="I214" s="836">
        <v>1</v>
      </c>
      <c r="J214" s="837" t="s">
        <v>67</v>
      </c>
    </row>
    <row r="215" spans="1:10">
      <c r="A215" s="839" t="s">
        <v>386</v>
      </c>
      <c r="B215" s="829" t="s">
        <v>1250</v>
      </c>
      <c r="C215" s="828" t="s">
        <v>1644</v>
      </c>
      <c r="D215" s="828" t="s">
        <v>1645</v>
      </c>
      <c r="E215" s="844">
        <v>43160</v>
      </c>
      <c r="F215" s="838">
        <v>96</v>
      </c>
      <c r="G215" s="846">
        <f t="shared" si="3"/>
        <v>9.6000000000000002E-2</v>
      </c>
      <c r="H215" s="835" t="s">
        <v>535</v>
      </c>
      <c r="I215" s="836">
        <v>1</v>
      </c>
      <c r="J215" s="837" t="s">
        <v>67</v>
      </c>
    </row>
    <row r="216" spans="1:10">
      <c r="A216" s="839" t="s">
        <v>386</v>
      </c>
      <c r="B216" s="829" t="s">
        <v>1250</v>
      </c>
      <c r="C216" s="828" t="s">
        <v>1646</v>
      </c>
      <c r="D216" s="828" t="s">
        <v>1647</v>
      </c>
      <c r="E216" s="844">
        <v>43160</v>
      </c>
      <c r="F216" s="838">
        <v>47</v>
      </c>
      <c r="G216" s="846">
        <f t="shared" si="3"/>
        <v>4.7E-2</v>
      </c>
      <c r="H216" s="835" t="s">
        <v>535</v>
      </c>
      <c r="I216" s="836">
        <v>1</v>
      </c>
      <c r="J216" s="837" t="s">
        <v>67</v>
      </c>
    </row>
    <row r="217" spans="1:10">
      <c r="A217" s="839" t="s">
        <v>386</v>
      </c>
      <c r="B217" s="829" t="s">
        <v>1250</v>
      </c>
      <c r="C217" s="828" t="s">
        <v>1648</v>
      </c>
      <c r="D217" s="828" t="s">
        <v>1649</v>
      </c>
      <c r="E217" s="844">
        <v>43160</v>
      </c>
      <c r="F217" s="838">
        <v>86</v>
      </c>
      <c r="G217" s="846">
        <f t="shared" si="3"/>
        <v>8.5999999999999993E-2</v>
      </c>
      <c r="H217" s="835" t="s">
        <v>535</v>
      </c>
      <c r="I217" s="836">
        <v>1</v>
      </c>
      <c r="J217" s="837" t="s">
        <v>67</v>
      </c>
    </row>
    <row r="218" spans="1:10">
      <c r="A218" s="839" t="s">
        <v>386</v>
      </c>
      <c r="B218" s="829" t="s">
        <v>1250</v>
      </c>
      <c r="C218" s="828" t="s">
        <v>1650</v>
      </c>
      <c r="D218" s="828" t="s">
        <v>1651</v>
      </c>
      <c r="E218" s="844">
        <v>43160</v>
      </c>
      <c r="F218" s="838">
        <v>231</v>
      </c>
      <c r="G218" s="846">
        <f t="shared" si="3"/>
        <v>0.23100000000000001</v>
      </c>
      <c r="H218" s="835" t="s">
        <v>535</v>
      </c>
      <c r="I218" s="836">
        <v>1</v>
      </c>
      <c r="J218" s="837" t="s">
        <v>67</v>
      </c>
    </row>
    <row r="219" spans="1:10">
      <c r="A219" s="839" t="s">
        <v>386</v>
      </c>
      <c r="B219" s="829" t="s">
        <v>1250</v>
      </c>
      <c r="C219" s="828" t="s">
        <v>1652</v>
      </c>
      <c r="D219" s="828" t="s">
        <v>1653</v>
      </c>
      <c r="E219" s="844">
        <v>43160</v>
      </c>
      <c r="F219" s="838">
        <v>29</v>
      </c>
      <c r="G219" s="846">
        <f t="shared" si="3"/>
        <v>2.9000000000000001E-2</v>
      </c>
      <c r="H219" s="835" t="s">
        <v>535</v>
      </c>
      <c r="I219" s="836">
        <v>1</v>
      </c>
      <c r="J219" s="837" t="s">
        <v>67</v>
      </c>
    </row>
    <row r="220" spans="1:10">
      <c r="A220" s="839" t="s">
        <v>386</v>
      </c>
      <c r="B220" s="829" t="s">
        <v>1250</v>
      </c>
      <c r="C220" s="828" t="s">
        <v>1654</v>
      </c>
      <c r="D220" s="828" t="s">
        <v>1655</v>
      </c>
      <c r="E220" s="844">
        <v>43160</v>
      </c>
      <c r="F220" s="838">
        <v>119</v>
      </c>
      <c r="G220" s="846">
        <f t="shared" si="3"/>
        <v>0.11899999999999999</v>
      </c>
      <c r="H220" s="835" t="s">
        <v>535</v>
      </c>
      <c r="I220" s="836">
        <v>1</v>
      </c>
      <c r="J220" s="837" t="s">
        <v>67</v>
      </c>
    </row>
    <row r="221" spans="1:10">
      <c r="A221" s="839" t="s">
        <v>386</v>
      </c>
      <c r="B221" s="829" t="s">
        <v>1250</v>
      </c>
      <c r="C221" s="828" t="s">
        <v>1656</v>
      </c>
      <c r="D221" s="828" t="s">
        <v>1657</v>
      </c>
      <c r="E221" s="844">
        <v>43160</v>
      </c>
      <c r="F221" s="838">
        <v>225</v>
      </c>
      <c r="G221" s="846">
        <f t="shared" si="3"/>
        <v>0.22500000000000001</v>
      </c>
      <c r="H221" s="835" t="s">
        <v>535</v>
      </c>
      <c r="I221" s="836">
        <v>1</v>
      </c>
      <c r="J221" s="837" t="s">
        <v>67</v>
      </c>
    </row>
    <row r="222" spans="1:10">
      <c r="A222" s="839" t="s">
        <v>386</v>
      </c>
      <c r="B222" s="829" t="s">
        <v>1250</v>
      </c>
      <c r="C222" s="828" t="s">
        <v>1658</v>
      </c>
      <c r="D222" s="828" t="s">
        <v>1659</v>
      </c>
      <c r="E222" s="844">
        <v>43160</v>
      </c>
      <c r="F222" s="838">
        <v>35</v>
      </c>
      <c r="G222" s="846">
        <f t="shared" si="3"/>
        <v>3.5000000000000003E-2</v>
      </c>
      <c r="H222" s="835" t="s">
        <v>535</v>
      </c>
      <c r="I222" s="836">
        <v>1</v>
      </c>
      <c r="J222" s="837" t="s">
        <v>67</v>
      </c>
    </row>
    <row r="223" spans="1:10">
      <c r="A223" s="839" t="s">
        <v>386</v>
      </c>
      <c r="B223" s="829" t="s">
        <v>1250</v>
      </c>
      <c r="C223" s="828" t="s">
        <v>1660</v>
      </c>
      <c r="D223" s="828" t="s">
        <v>1661</v>
      </c>
      <c r="E223" s="844">
        <v>43160</v>
      </c>
      <c r="F223" s="838">
        <v>102</v>
      </c>
      <c r="G223" s="846">
        <f t="shared" si="3"/>
        <v>0.10199999999999999</v>
      </c>
      <c r="H223" s="835" t="s">
        <v>535</v>
      </c>
      <c r="I223" s="836">
        <v>1</v>
      </c>
      <c r="J223" s="837" t="s">
        <v>67</v>
      </c>
    </row>
    <row r="224" spans="1:10">
      <c r="A224" s="839" t="s">
        <v>386</v>
      </c>
      <c r="B224" s="829" t="s">
        <v>1250</v>
      </c>
      <c r="C224" s="828" t="s">
        <v>1662</v>
      </c>
      <c r="D224" s="828" t="s">
        <v>1663</v>
      </c>
      <c r="E224" s="844">
        <v>43160</v>
      </c>
      <c r="F224" s="838">
        <v>31</v>
      </c>
      <c r="G224" s="846">
        <f t="shared" si="3"/>
        <v>3.1E-2</v>
      </c>
      <c r="H224" s="835" t="s">
        <v>535</v>
      </c>
      <c r="I224" s="836">
        <v>1</v>
      </c>
      <c r="J224" s="837" t="s">
        <v>67</v>
      </c>
    </row>
    <row r="225" spans="1:10">
      <c r="A225" s="839" t="s">
        <v>386</v>
      </c>
      <c r="B225" s="829" t="s">
        <v>1250</v>
      </c>
      <c r="C225" s="828" t="s">
        <v>1664</v>
      </c>
      <c r="D225" s="828" t="s">
        <v>1665</v>
      </c>
      <c r="E225" s="844">
        <v>43160</v>
      </c>
      <c r="F225" s="838">
        <v>55</v>
      </c>
      <c r="G225" s="846">
        <f t="shared" si="3"/>
        <v>5.5E-2</v>
      </c>
      <c r="H225" s="835" t="s">
        <v>535</v>
      </c>
      <c r="I225" s="836">
        <v>1</v>
      </c>
      <c r="J225" s="837" t="s">
        <v>67</v>
      </c>
    </row>
    <row r="226" spans="1:10">
      <c r="A226" s="839" t="s">
        <v>386</v>
      </c>
      <c r="B226" s="829" t="s">
        <v>1250</v>
      </c>
      <c r="C226" s="828" t="s">
        <v>1666</v>
      </c>
      <c r="D226" s="828" t="s">
        <v>1667</v>
      </c>
      <c r="E226" s="844">
        <v>43160</v>
      </c>
      <c r="F226" s="838">
        <v>27</v>
      </c>
      <c r="G226" s="846">
        <f t="shared" si="3"/>
        <v>2.7E-2</v>
      </c>
      <c r="H226" s="835" t="s">
        <v>535</v>
      </c>
      <c r="I226" s="836">
        <v>1</v>
      </c>
      <c r="J226" s="837" t="s">
        <v>67</v>
      </c>
    </row>
    <row r="227" spans="1:10">
      <c r="A227" s="839" t="s">
        <v>386</v>
      </c>
      <c r="B227" s="829" t="s">
        <v>1250</v>
      </c>
      <c r="C227" s="828" t="s">
        <v>1668</v>
      </c>
      <c r="D227" s="828" t="s">
        <v>1669</v>
      </c>
      <c r="E227" s="844">
        <v>43160</v>
      </c>
      <c r="F227" s="838">
        <v>88</v>
      </c>
      <c r="G227" s="846">
        <f t="shared" si="3"/>
        <v>8.7999999999999995E-2</v>
      </c>
      <c r="H227" s="835" t="s">
        <v>535</v>
      </c>
      <c r="I227" s="836">
        <v>1</v>
      </c>
      <c r="J227" s="837" t="s">
        <v>67</v>
      </c>
    </row>
    <row r="228" spans="1:10">
      <c r="A228" s="839" t="s">
        <v>386</v>
      </c>
      <c r="B228" s="829" t="s">
        <v>1250</v>
      </c>
      <c r="C228" s="828" t="s">
        <v>1670</v>
      </c>
      <c r="D228" s="828" t="s">
        <v>1671</v>
      </c>
      <c r="E228" s="844">
        <v>43160</v>
      </c>
      <c r="F228" s="838">
        <v>28</v>
      </c>
      <c r="G228" s="846">
        <f t="shared" si="3"/>
        <v>2.8000000000000001E-2</v>
      </c>
      <c r="H228" s="835" t="s">
        <v>535</v>
      </c>
      <c r="I228" s="836">
        <v>1</v>
      </c>
      <c r="J228" s="837" t="s">
        <v>67</v>
      </c>
    </row>
    <row r="229" spans="1:10">
      <c r="A229" s="839" t="s">
        <v>386</v>
      </c>
      <c r="B229" s="829" t="s">
        <v>1250</v>
      </c>
      <c r="C229" s="828" t="s">
        <v>1672</v>
      </c>
      <c r="D229" s="828" t="s">
        <v>1673</v>
      </c>
      <c r="E229" s="844">
        <v>43160</v>
      </c>
      <c r="F229" s="838">
        <v>451</v>
      </c>
      <c r="G229" s="846">
        <f t="shared" si="3"/>
        <v>0.45100000000000001</v>
      </c>
      <c r="H229" s="835" t="s">
        <v>535</v>
      </c>
      <c r="I229" s="836">
        <v>1</v>
      </c>
      <c r="J229" s="837" t="s">
        <v>67</v>
      </c>
    </row>
    <row r="230" spans="1:10">
      <c r="A230" s="839" t="s">
        <v>386</v>
      </c>
      <c r="B230" s="829" t="s">
        <v>1250</v>
      </c>
      <c r="C230" s="828" t="s">
        <v>1674</v>
      </c>
      <c r="D230" s="828" t="s">
        <v>1675</v>
      </c>
      <c r="E230" s="844">
        <v>43160</v>
      </c>
      <c r="F230" s="838">
        <v>27</v>
      </c>
      <c r="G230" s="846">
        <f t="shared" si="3"/>
        <v>2.7E-2</v>
      </c>
      <c r="H230" s="835" t="s">
        <v>535</v>
      </c>
      <c r="I230" s="836">
        <v>1</v>
      </c>
      <c r="J230" s="837" t="s">
        <v>67</v>
      </c>
    </row>
    <row r="231" spans="1:10">
      <c r="A231" s="839" t="s">
        <v>386</v>
      </c>
      <c r="B231" s="829" t="s">
        <v>1250</v>
      </c>
      <c r="C231" s="828" t="s">
        <v>1676</v>
      </c>
      <c r="D231" s="828" t="s">
        <v>1677</v>
      </c>
      <c r="E231" s="844">
        <v>43160</v>
      </c>
      <c r="F231" s="838">
        <v>222</v>
      </c>
      <c r="G231" s="846">
        <f t="shared" si="3"/>
        <v>0.222</v>
      </c>
      <c r="H231" s="835" t="s">
        <v>535</v>
      </c>
      <c r="I231" s="836">
        <v>1</v>
      </c>
      <c r="J231" s="837" t="s">
        <v>67</v>
      </c>
    </row>
    <row r="232" spans="1:10">
      <c r="A232" s="839" t="s">
        <v>386</v>
      </c>
      <c r="B232" s="829" t="s">
        <v>1250</v>
      </c>
      <c r="C232" s="828" t="s">
        <v>1678</v>
      </c>
      <c r="D232" s="828" t="s">
        <v>1679</v>
      </c>
      <c r="E232" s="844">
        <v>43160</v>
      </c>
      <c r="F232" s="838">
        <v>69</v>
      </c>
      <c r="G232" s="846">
        <f t="shared" si="3"/>
        <v>6.9000000000000006E-2</v>
      </c>
      <c r="H232" s="835" t="s">
        <v>535</v>
      </c>
      <c r="I232" s="836">
        <v>1</v>
      </c>
      <c r="J232" s="837" t="s">
        <v>67</v>
      </c>
    </row>
    <row r="233" spans="1:10">
      <c r="A233" s="839" t="s">
        <v>386</v>
      </c>
      <c r="B233" s="829" t="s">
        <v>1250</v>
      </c>
      <c r="C233" s="828" t="s">
        <v>1680</v>
      </c>
      <c r="D233" s="828" t="s">
        <v>1681</v>
      </c>
      <c r="E233" s="844">
        <v>43160</v>
      </c>
      <c r="F233" s="838">
        <v>355</v>
      </c>
      <c r="G233" s="846">
        <f t="shared" si="3"/>
        <v>0.35499999999999998</v>
      </c>
      <c r="H233" s="835" t="s">
        <v>535</v>
      </c>
      <c r="I233" s="836">
        <v>1</v>
      </c>
      <c r="J233" s="837" t="s">
        <v>67</v>
      </c>
    </row>
    <row r="234" spans="1:10">
      <c r="A234" s="840" t="s">
        <v>191</v>
      </c>
      <c r="B234" s="830" t="s">
        <v>198</v>
      </c>
      <c r="C234" s="828" t="s">
        <v>1682</v>
      </c>
      <c r="D234" s="828" t="s">
        <v>1683</v>
      </c>
      <c r="E234" s="844">
        <v>43160</v>
      </c>
      <c r="F234" s="838">
        <v>1646.8558282208589</v>
      </c>
      <c r="G234" s="842">
        <f t="shared" si="3"/>
        <v>1.646855828220859</v>
      </c>
      <c r="H234" s="835" t="s">
        <v>535</v>
      </c>
      <c r="I234" s="836">
        <v>1</v>
      </c>
      <c r="J234" s="837" t="s">
        <v>67</v>
      </c>
    </row>
    <row r="235" spans="1:10">
      <c r="A235" s="840" t="s">
        <v>191</v>
      </c>
      <c r="B235" s="830" t="s">
        <v>198</v>
      </c>
      <c r="C235" s="828" t="s">
        <v>1684</v>
      </c>
      <c r="D235" s="828" t="s">
        <v>1685</v>
      </c>
      <c r="E235" s="844">
        <v>43160</v>
      </c>
      <c r="F235" s="838">
        <v>1822.6131134969326</v>
      </c>
      <c r="G235" s="842">
        <f t="shared" si="3"/>
        <v>1.8226131134969326</v>
      </c>
      <c r="H235" s="835" t="s">
        <v>535</v>
      </c>
      <c r="I235" s="836">
        <v>1</v>
      </c>
      <c r="J235" s="837" t="s">
        <v>67</v>
      </c>
    </row>
    <row r="236" spans="1:10">
      <c r="A236" s="840" t="s">
        <v>191</v>
      </c>
      <c r="B236" s="830" t="s">
        <v>198</v>
      </c>
      <c r="C236" s="828" t="s">
        <v>1686</v>
      </c>
      <c r="D236" s="828" t="s">
        <v>1687</v>
      </c>
      <c r="E236" s="844">
        <v>43160</v>
      </c>
      <c r="F236" s="838">
        <v>1696.0793711656443</v>
      </c>
      <c r="G236" s="842">
        <f t="shared" si="3"/>
        <v>1.6960793711656443</v>
      </c>
      <c r="H236" s="835" t="s">
        <v>535</v>
      </c>
      <c r="I236" s="836">
        <v>1</v>
      </c>
      <c r="J236" s="837" t="s">
        <v>67</v>
      </c>
    </row>
    <row r="237" spans="1:10">
      <c r="A237" s="840" t="s">
        <v>191</v>
      </c>
      <c r="B237" s="830" t="s">
        <v>198</v>
      </c>
      <c r="C237" s="828" t="s">
        <v>1688</v>
      </c>
      <c r="D237" s="828" t="s">
        <v>1689</v>
      </c>
      <c r="E237" s="844">
        <v>43160</v>
      </c>
      <c r="F237" s="838">
        <v>1705.6652607361964</v>
      </c>
      <c r="G237" s="842">
        <f t="shared" si="3"/>
        <v>1.7056652607361964</v>
      </c>
      <c r="H237" s="835" t="s">
        <v>535</v>
      </c>
      <c r="I237" s="836">
        <v>1</v>
      </c>
      <c r="J237" s="837" t="s">
        <v>67</v>
      </c>
    </row>
    <row r="238" spans="1:10">
      <c r="A238" s="840" t="s">
        <v>191</v>
      </c>
      <c r="B238" s="830" t="s">
        <v>198</v>
      </c>
      <c r="C238" s="828" t="s">
        <v>1690</v>
      </c>
      <c r="D238" s="828" t="s">
        <v>1691</v>
      </c>
      <c r="E238" s="844">
        <v>43160</v>
      </c>
      <c r="F238" s="838">
        <v>1703.4125766871166</v>
      </c>
      <c r="G238" s="842">
        <f t="shared" si="3"/>
        <v>1.7034125766871167</v>
      </c>
      <c r="H238" s="835" t="s">
        <v>535</v>
      </c>
      <c r="I238" s="836">
        <v>1</v>
      </c>
      <c r="J238" s="837" t="s">
        <v>67</v>
      </c>
    </row>
    <row r="239" spans="1:10">
      <c r="A239" s="840" t="s">
        <v>186</v>
      </c>
      <c r="B239" s="841" t="s">
        <v>198</v>
      </c>
      <c r="C239" s="828" t="s">
        <v>1692</v>
      </c>
      <c r="D239" s="828" t="s">
        <v>1693</v>
      </c>
      <c r="E239" s="844">
        <v>43160</v>
      </c>
      <c r="F239" s="838">
        <v>7769.3634969325158</v>
      </c>
      <c r="G239" s="842">
        <f>F239/1000</f>
        <v>7.7693634969325158</v>
      </c>
      <c r="H239" s="835" t="s">
        <v>356</v>
      </c>
      <c r="I239" s="836">
        <v>1</v>
      </c>
      <c r="J239" s="837" t="s">
        <v>67</v>
      </c>
    </row>
    <row r="240" spans="1:10">
      <c r="A240" s="840" t="s">
        <v>186</v>
      </c>
      <c r="B240" s="841" t="s">
        <v>198</v>
      </c>
      <c r="C240" s="828" t="s">
        <v>1694</v>
      </c>
      <c r="D240" s="828" t="s">
        <v>1695</v>
      </c>
      <c r="E240" s="844">
        <v>43160</v>
      </c>
      <c r="F240" s="838">
        <v>5794.6702453987737</v>
      </c>
      <c r="G240" s="842">
        <f t="shared" ref="G240:G303" si="4">F240/1000</f>
        <v>5.7946702453987733</v>
      </c>
      <c r="H240" s="835" t="s">
        <v>356</v>
      </c>
      <c r="I240" s="836">
        <v>1</v>
      </c>
      <c r="J240" s="837" t="s">
        <v>67</v>
      </c>
    </row>
    <row r="241" spans="1:10">
      <c r="A241" s="840" t="s">
        <v>186</v>
      </c>
      <c r="B241" s="841" t="s">
        <v>198</v>
      </c>
      <c r="C241" s="828" t="s">
        <v>1696</v>
      </c>
      <c r="D241" s="828" t="s">
        <v>1697</v>
      </c>
      <c r="E241" s="844">
        <v>43160</v>
      </c>
      <c r="F241" s="838">
        <v>6221.2423312883438</v>
      </c>
      <c r="G241" s="842">
        <f t="shared" si="4"/>
        <v>6.2212423312883436</v>
      </c>
      <c r="H241" s="835" t="s">
        <v>356</v>
      </c>
      <c r="I241" s="836">
        <v>1</v>
      </c>
      <c r="J241" s="837" t="s">
        <v>67</v>
      </c>
    </row>
    <row r="242" spans="1:10">
      <c r="A242" s="840" t="s">
        <v>186</v>
      </c>
      <c r="B242" s="841" t="s">
        <v>198</v>
      </c>
      <c r="C242" s="828" t="s">
        <v>1698</v>
      </c>
      <c r="D242" s="828" t="s">
        <v>1699</v>
      </c>
      <c r="E242" s="844">
        <v>43160</v>
      </c>
      <c r="F242" s="838">
        <v>551.18865030674851</v>
      </c>
      <c r="G242" s="842">
        <f t="shared" si="4"/>
        <v>0.55118865030674846</v>
      </c>
      <c r="H242" s="835" t="s">
        <v>356</v>
      </c>
      <c r="I242" s="836">
        <v>1</v>
      </c>
      <c r="J242" s="837" t="s">
        <v>67</v>
      </c>
    </row>
    <row r="243" spans="1:10">
      <c r="A243" s="840" t="s">
        <v>186</v>
      </c>
      <c r="B243" s="841" t="s">
        <v>198</v>
      </c>
      <c r="C243" s="828" t="s">
        <v>1700</v>
      </c>
      <c r="D243" s="828" t="s">
        <v>1701</v>
      </c>
      <c r="E243" s="844">
        <v>43160</v>
      </c>
      <c r="F243" s="838">
        <v>1581.6717791411045</v>
      </c>
      <c r="G243" s="842">
        <f t="shared" si="4"/>
        <v>1.5816717791411046</v>
      </c>
      <c r="H243" s="835" t="s">
        <v>356</v>
      </c>
      <c r="I243" s="836">
        <v>1</v>
      </c>
      <c r="J243" s="837" t="s">
        <v>67</v>
      </c>
    </row>
    <row r="244" spans="1:10">
      <c r="A244" s="840" t="s">
        <v>186</v>
      </c>
      <c r="B244" s="841" t="s">
        <v>198</v>
      </c>
      <c r="C244" s="828" t="s">
        <v>1702</v>
      </c>
      <c r="D244" s="828" t="s">
        <v>1703</v>
      </c>
      <c r="E244" s="844">
        <v>43160</v>
      </c>
      <c r="F244" s="838">
        <v>2928.4892638036813</v>
      </c>
      <c r="G244" s="842">
        <f t="shared" si="4"/>
        <v>2.9284892638036815</v>
      </c>
      <c r="H244" s="835" t="s">
        <v>356</v>
      </c>
      <c r="I244" s="836">
        <v>1</v>
      </c>
      <c r="J244" s="837" t="s">
        <v>67</v>
      </c>
    </row>
    <row r="245" spans="1:10">
      <c r="A245" s="840" t="s">
        <v>186</v>
      </c>
      <c r="B245" s="841" t="s">
        <v>198</v>
      </c>
      <c r="C245" s="828" t="s">
        <v>1704</v>
      </c>
      <c r="D245" s="828" t="s">
        <v>1705</v>
      </c>
      <c r="E245" s="844">
        <v>43160</v>
      </c>
      <c r="F245" s="838">
        <v>848.35122699386511</v>
      </c>
      <c r="G245" s="842">
        <f t="shared" si="4"/>
        <v>0.84835122699386512</v>
      </c>
      <c r="H245" s="835" t="s">
        <v>356</v>
      </c>
      <c r="I245" s="836">
        <v>3</v>
      </c>
      <c r="J245" s="837" t="s">
        <v>67</v>
      </c>
    </row>
    <row r="246" spans="1:10">
      <c r="A246" s="840" t="s">
        <v>186</v>
      </c>
      <c r="B246" s="841" t="s">
        <v>198</v>
      </c>
      <c r="C246" s="828" t="s">
        <v>1706</v>
      </c>
      <c r="D246" s="828" t="s">
        <v>1707</v>
      </c>
      <c r="E246" s="844">
        <v>43160</v>
      </c>
      <c r="F246" s="838">
        <v>8272.6226993865039</v>
      </c>
      <c r="G246" s="842">
        <f t="shared" si="4"/>
        <v>8.2726226993865044</v>
      </c>
      <c r="H246" s="835" t="s">
        <v>356</v>
      </c>
      <c r="I246" s="836">
        <v>2</v>
      </c>
      <c r="J246" s="837" t="s">
        <v>67</v>
      </c>
    </row>
    <row r="247" spans="1:10">
      <c r="A247" s="840" t="s">
        <v>186</v>
      </c>
      <c r="B247" s="841" t="s">
        <v>198</v>
      </c>
      <c r="C247" s="828" t="s">
        <v>1708</v>
      </c>
      <c r="D247" s="828" t="s">
        <v>1709</v>
      </c>
      <c r="E247" s="844">
        <v>43160</v>
      </c>
      <c r="F247" s="838">
        <v>5641.2960122699387</v>
      </c>
      <c r="G247" s="842">
        <f t="shared" si="4"/>
        <v>5.6412960122699385</v>
      </c>
      <c r="H247" s="835" t="s">
        <v>356</v>
      </c>
      <c r="I247" s="836">
        <v>2</v>
      </c>
      <c r="J247" s="837" t="s">
        <v>67</v>
      </c>
    </row>
    <row r="248" spans="1:10">
      <c r="A248" s="840" t="s">
        <v>186</v>
      </c>
      <c r="B248" s="841" t="s">
        <v>198</v>
      </c>
      <c r="C248" s="828" t="s">
        <v>1710</v>
      </c>
      <c r="D248" s="828" t="s">
        <v>1711</v>
      </c>
      <c r="E248" s="844">
        <v>43160</v>
      </c>
      <c r="F248" s="838">
        <v>345.09202453987734</v>
      </c>
      <c r="G248" s="842">
        <f t="shared" si="4"/>
        <v>0.34509202453987736</v>
      </c>
      <c r="H248" s="835" t="s">
        <v>356</v>
      </c>
      <c r="I248" s="836">
        <v>2</v>
      </c>
      <c r="J248" s="837" t="s">
        <v>67</v>
      </c>
    </row>
    <row r="249" spans="1:10">
      <c r="A249" s="840" t="s">
        <v>186</v>
      </c>
      <c r="B249" s="841" t="s">
        <v>198</v>
      </c>
      <c r="C249" s="828" t="s">
        <v>1712</v>
      </c>
      <c r="D249" s="828" t="s">
        <v>1713</v>
      </c>
      <c r="E249" s="844">
        <v>43160</v>
      </c>
      <c r="F249" s="838">
        <v>345.09202453987734</v>
      </c>
      <c r="G249" s="842">
        <f t="shared" si="4"/>
        <v>0.34509202453987736</v>
      </c>
      <c r="H249" s="835" t="s">
        <v>356</v>
      </c>
      <c r="I249" s="836">
        <v>2</v>
      </c>
      <c r="J249" s="837" t="s">
        <v>67</v>
      </c>
    </row>
    <row r="250" spans="1:10">
      <c r="A250" s="840" t="s">
        <v>186</v>
      </c>
      <c r="B250" s="841" t="s">
        <v>198</v>
      </c>
      <c r="C250" s="828" t="s">
        <v>1714</v>
      </c>
      <c r="D250" s="828" t="s">
        <v>1715</v>
      </c>
      <c r="E250" s="844">
        <v>43160</v>
      </c>
      <c r="F250" s="838">
        <v>172.54601226993867</v>
      </c>
      <c r="G250" s="842">
        <f t="shared" si="4"/>
        <v>0.17254601226993868</v>
      </c>
      <c r="H250" s="835" t="s">
        <v>356</v>
      </c>
      <c r="I250" s="836">
        <v>2</v>
      </c>
      <c r="J250" s="837" t="s">
        <v>67</v>
      </c>
    </row>
    <row r="251" spans="1:10">
      <c r="A251" s="840" t="s">
        <v>186</v>
      </c>
      <c r="B251" s="841" t="s">
        <v>198</v>
      </c>
      <c r="C251" s="828" t="s">
        <v>1716</v>
      </c>
      <c r="D251" s="828" t="s">
        <v>1717</v>
      </c>
      <c r="E251" s="844">
        <v>43160</v>
      </c>
      <c r="F251" s="838">
        <v>129.40950920245399</v>
      </c>
      <c r="G251" s="842">
        <f t="shared" si="4"/>
        <v>0.12940950920245398</v>
      </c>
      <c r="H251" s="835" t="s">
        <v>356</v>
      </c>
      <c r="I251" s="836">
        <v>1</v>
      </c>
      <c r="J251" s="837" t="s">
        <v>67</v>
      </c>
    </row>
    <row r="252" spans="1:10">
      <c r="A252" s="828" t="s">
        <v>196</v>
      </c>
      <c r="B252" s="841" t="s">
        <v>198</v>
      </c>
      <c r="C252" s="828" t="s">
        <v>1718</v>
      </c>
      <c r="D252" s="828" t="s">
        <v>1306</v>
      </c>
      <c r="E252" s="844">
        <v>43160</v>
      </c>
      <c r="F252" s="838">
        <v>320</v>
      </c>
      <c r="G252" s="842">
        <f t="shared" si="4"/>
        <v>0.32</v>
      </c>
      <c r="H252" s="835" t="s">
        <v>356</v>
      </c>
      <c r="I252" s="836">
        <v>2</v>
      </c>
      <c r="J252" s="837" t="s">
        <v>67</v>
      </c>
    </row>
    <row r="253" spans="1:10">
      <c r="A253" s="840" t="s">
        <v>186</v>
      </c>
      <c r="B253" s="841" t="s">
        <v>198</v>
      </c>
      <c r="C253" s="828" t="s">
        <v>1719</v>
      </c>
      <c r="D253" s="828" t="s">
        <v>1720</v>
      </c>
      <c r="E253" s="844">
        <v>43160</v>
      </c>
      <c r="F253" s="838">
        <v>304.8312883435583</v>
      </c>
      <c r="G253" s="842">
        <f t="shared" si="4"/>
        <v>0.30483128834355833</v>
      </c>
      <c r="H253" s="835" t="s">
        <v>356</v>
      </c>
      <c r="I253" s="836">
        <v>2</v>
      </c>
      <c r="J253" s="837" t="s">
        <v>67</v>
      </c>
    </row>
    <row r="254" spans="1:10">
      <c r="A254" s="840" t="s">
        <v>186</v>
      </c>
      <c r="B254" s="841" t="s">
        <v>198</v>
      </c>
      <c r="C254" s="828" t="s">
        <v>1721</v>
      </c>
      <c r="D254" s="828" t="s">
        <v>1722</v>
      </c>
      <c r="E254" s="844">
        <v>43160</v>
      </c>
      <c r="F254" s="838">
        <v>260.7361963190184</v>
      </c>
      <c r="G254" s="842">
        <f t="shared" si="4"/>
        <v>0.2607361963190184</v>
      </c>
      <c r="H254" s="835" t="s">
        <v>356</v>
      </c>
      <c r="I254" s="836">
        <v>1</v>
      </c>
      <c r="J254" s="837" t="s">
        <v>67</v>
      </c>
    </row>
    <row r="255" spans="1:10">
      <c r="A255" s="840" t="s">
        <v>186</v>
      </c>
      <c r="B255" s="841" t="s">
        <v>198</v>
      </c>
      <c r="C255" s="828" t="s">
        <v>1723</v>
      </c>
      <c r="D255" s="828" t="s">
        <v>1724</v>
      </c>
      <c r="E255" s="844">
        <v>43160</v>
      </c>
      <c r="F255" s="838">
        <v>108.32055214723927</v>
      </c>
      <c r="G255" s="842">
        <f t="shared" si="4"/>
        <v>0.10832055214723926</v>
      </c>
      <c r="H255" s="835" t="s">
        <v>356</v>
      </c>
      <c r="I255" s="836">
        <v>2</v>
      </c>
      <c r="J255" s="837" t="s">
        <v>67</v>
      </c>
    </row>
    <row r="256" spans="1:10">
      <c r="A256" s="840" t="s">
        <v>186</v>
      </c>
      <c r="B256" s="841" t="s">
        <v>198</v>
      </c>
      <c r="C256" s="828" t="s">
        <v>1725</v>
      </c>
      <c r="D256" s="828" t="s">
        <v>1726</v>
      </c>
      <c r="E256" s="844">
        <v>43160</v>
      </c>
      <c r="F256" s="838">
        <v>167.75306748466258</v>
      </c>
      <c r="G256" s="842">
        <f t="shared" si="4"/>
        <v>0.16775306748466259</v>
      </c>
      <c r="H256" s="835" t="s">
        <v>356</v>
      </c>
      <c r="I256" s="836">
        <v>1</v>
      </c>
      <c r="J256" s="837" t="s">
        <v>67</v>
      </c>
    </row>
    <row r="257" spans="1:10">
      <c r="A257" s="840" t="s">
        <v>186</v>
      </c>
      <c r="B257" s="841" t="s">
        <v>198</v>
      </c>
      <c r="C257" s="828" t="s">
        <v>1727</v>
      </c>
      <c r="D257" s="828" t="s">
        <v>1728</v>
      </c>
      <c r="E257" s="844">
        <v>43160</v>
      </c>
      <c r="F257" s="838">
        <v>246.35736196319019</v>
      </c>
      <c r="G257" s="842">
        <f t="shared" si="4"/>
        <v>0.24635736196319019</v>
      </c>
      <c r="H257" s="835" t="s">
        <v>356</v>
      </c>
      <c r="I257" s="836">
        <v>2</v>
      </c>
      <c r="J257" s="837" t="s">
        <v>67</v>
      </c>
    </row>
    <row r="258" spans="1:10">
      <c r="A258" s="840" t="s">
        <v>186</v>
      </c>
      <c r="B258" s="841" t="s">
        <v>198</v>
      </c>
      <c r="C258" s="828" t="s">
        <v>1729</v>
      </c>
      <c r="D258" s="828" t="s">
        <v>1730</v>
      </c>
      <c r="E258" s="844">
        <v>43160</v>
      </c>
      <c r="F258" s="838">
        <v>477.37730061349697</v>
      </c>
      <c r="G258" s="842">
        <f t="shared" si="4"/>
        <v>0.47737730061349698</v>
      </c>
      <c r="H258" s="835" t="s">
        <v>356</v>
      </c>
      <c r="I258" s="836">
        <v>1</v>
      </c>
      <c r="J258" s="837" t="s">
        <v>67</v>
      </c>
    </row>
    <row r="259" spans="1:10">
      <c r="A259" s="840" t="s">
        <v>186</v>
      </c>
      <c r="B259" s="841" t="s">
        <v>198</v>
      </c>
      <c r="C259" s="828" t="s">
        <v>1731</v>
      </c>
      <c r="D259" s="828" t="s">
        <v>1732</v>
      </c>
      <c r="E259" s="844">
        <v>43160</v>
      </c>
      <c r="F259" s="838">
        <v>565.5674846625767</v>
      </c>
      <c r="G259" s="842">
        <f t="shared" si="4"/>
        <v>0.56556748466257667</v>
      </c>
      <c r="H259" s="835" t="s">
        <v>356</v>
      </c>
      <c r="I259" s="836">
        <v>5</v>
      </c>
      <c r="J259" s="837" t="s">
        <v>67</v>
      </c>
    </row>
    <row r="260" spans="1:10">
      <c r="A260" s="840" t="s">
        <v>186</v>
      </c>
      <c r="B260" s="841" t="s">
        <v>198</v>
      </c>
      <c r="C260" s="828" t="s">
        <v>1733</v>
      </c>
      <c r="D260" s="828" t="s">
        <v>1734</v>
      </c>
      <c r="E260" s="844">
        <v>43160</v>
      </c>
      <c r="F260" s="838">
        <v>246.35736196319019</v>
      </c>
      <c r="G260" s="842">
        <f t="shared" si="4"/>
        <v>0.24635736196319019</v>
      </c>
      <c r="H260" s="835" t="s">
        <v>356</v>
      </c>
      <c r="I260" s="836">
        <v>1</v>
      </c>
      <c r="J260" s="837" t="s">
        <v>67</v>
      </c>
    </row>
    <row r="261" spans="1:10">
      <c r="A261" s="840" t="s">
        <v>186</v>
      </c>
      <c r="B261" s="841" t="s">
        <v>198</v>
      </c>
      <c r="C261" s="828" t="s">
        <v>1735</v>
      </c>
      <c r="D261" s="828" t="s">
        <v>1736</v>
      </c>
      <c r="E261" s="844">
        <v>43160</v>
      </c>
      <c r="F261" s="838">
        <v>246.35736196319019</v>
      </c>
      <c r="G261" s="842">
        <f t="shared" si="4"/>
        <v>0.24635736196319019</v>
      </c>
      <c r="H261" s="835" t="s">
        <v>356</v>
      </c>
      <c r="I261" s="836">
        <v>1</v>
      </c>
      <c r="J261" s="837" t="s">
        <v>67</v>
      </c>
    </row>
    <row r="262" spans="1:10">
      <c r="A262" s="840" t="s">
        <v>186</v>
      </c>
      <c r="B262" s="841" t="s">
        <v>198</v>
      </c>
      <c r="C262" s="828" t="s">
        <v>1737</v>
      </c>
      <c r="D262" s="828" t="s">
        <v>1738</v>
      </c>
      <c r="E262" s="844">
        <v>43160</v>
      </c>
      <c r="F262" s="838">
        <v>167.75306748466258</v>
      </c>
      <c r="G262" s="842">
        <f t="shared" si="4"/>
        <v>0.16775306748466259</v>
      </c>
      <c r="H262" s="835" t="s">
        <v>356</v>
      </c>
      <c r="I262" s="836">
        <v>1</v>
      </c>
      <c r="J262" s="837" t="s">
        <v>67</v>
      </c>
    </row>
    <row r="263" spans="1:10">
      <c r="A263" s="840" t="s">
        <v>186</v>
      </c>
      <c r="B263" s="841" t="s">
        <v>198</v>
      </c>
      <c r="C263" s="828" t="s">
        <v>1739</v>
      </c>
      <c r="D263" s="828" t="s">
        <v>1740</v>
      </c>
      <c r="E263" s="844">
        <v>43160</v>
      </c>
      <c r="F263" s="838">
        <v>167.75306748466258</v>
      </c>
      <c r="G263" s="842">
        <f t="shared" si="4"/>
        <v>0.16775306748466259</v>
      </c>
      <c r="H263" s="835" t="s">
        <v>356</v>
      </c>
      <c r="I263" s="836">
        <v>1</v>
      </c>
      <c r="J263" s="837" t="s">
        <v>67</v>
      </c>
    </row>
    <row r="264" spans="1:10">
      <c r="A264" s="840" t="s">
        <v>186</v>
      </c>
      <c r="B264" s="841" t="s">
        <v>198</v>
      </c>
      <c r="C264" s="828" t="s">
        <v>1741</v>
      </c>
      <c r="D264" s="828" t="s">
        <v>1742</v>
      </c>
      <c r="E264" s="844">
        <v>43160</v>
      </c>
      <c r="F264" s="838">
        <v>88.573619631901849</v>
      </c>
      <c r="G264" s="842">
        <f t="shared" si="4"/>
        <v>8.8573619631901843E-2</v>
      </c>
      <c r="H264" s="835" t="s">
        <v>356</v>
      </c>
      <c r="I264" s="836">
        <v>2</v>
      </c>
      <c r="J264" s="837" t="s">
        <v>67</v>
      </c>
    </row>
    <row r="265" spans="1:10">
      <c r="A265" s="840" t="s">
        <v>186</v>
      </c>
      <c r="B265" s="841" t="s">
        <v>198</v>
      </c>
      <c r="C265" s="828" t="s">
        <v>1743</v>
      </c>
      <c r="D265" s="828" t="s">
        <v>1491</v>
      </c>
      <c r="E265" s="844">
        <v>43160</v>
      </c>
      <c r="F265" s="838">
        <v>89.148773006134974</v>
      </c>
      <c r="G265" s="842">
        <f t="shared" si="4"/>
        <v>8.9148773006134968E-2</v>
      </c>
      <c r="H265" s="835" t="s">
        <v>356</v>
      </c>
      <c r="I265" s="836">
        <v>1</v>
      </c>
      <c r="J265" s="837" t="s">
        <v>67</v>
      </c>
    </row>
    <row r="266" spans="1:10">
      <c r="A266" s="840" t="s">
        <v>186</v>
      </c>
      <c r="B266" s="841" t="s">
        <v>198</v>
      </c>
      <c r="C266" s="828" t="s">
        <v>1744</v>
      </c>
      <c r="D266" s="828" t="s">
        <v>1745</v>
      </c>
      <c r="E266" s="844">
        <v>43160</v>
      </c>
      <c r="F266" s="838">
        <v>34.125766871165645</v>
      </c>
      <c r="G266" s="842">
        <f t="shared" si="4"/>
        <v>3.4125766871165648E-2</v>
      </c>
      <c r="H266" s="835" t="s">
        <v>356</v>
      </c>
      <c r="I266" s="836">
        <v>1</v>
      </c>
      <c r="J266" s="837" t="s">
        <v>67</v>
      </c>
    </row>
    <row r="267" spans="1:10">
      <c r="A267" s="840" t="s">
        <v>186</v>
      </c>
      <c r="B267" s="841" t="s">
        <v>198</v>
      </c>
      <c r="C267" s="828" t="s">
        <v>1746</v>
      </c>
      <c r="D267" s="828" t="s">
        <v>1747</v>
      </c>
      <c r="E267" s="844">
        <v>43160</v>
      </c>
      <c r="F267" s="838">
        <v>24.635736196319019</v>
      </c>
      <c r="G267" s="842">
        <f t="shared" si="4"/>
        <v>2.4635736196319018E-2</v>
      </c>
      <c r="H267" s="835" t="s">
        <v>356</v>
      </c>
      <c r="I267" s="836">
        <v>1</v>
      </c>
      <c r="J267" s="837" t="s">
        <v>67</v>
      </c>
    </row>
    <row r="268" spans="1:10">
      <c r="A268" s="840" t="s">
        <v>186</v>
      </c>
      <c r="B268" s="841" t="s">
        <v>198</v>
      </c>
      <c r="C268" s="828" t="s">
        <v>1748</v>
      </c>
      <c r="D268" s="828" t="s">
        <v>1749</v>
      </c>
      <c r="E268" s="844">
        <v>43160</v>
      </c>
      <c r="F268" s="838">
        <v>13.803680981595093</v>
      </c>
      <c r="G268" s="842">
        <f t="shared" si="4"/>
        <v>1.3803680981595094E-2</v>
      </c>
      <c r="H268" s="835" t="s">
        <v>356</v>
      </c>
      <c r="I268" s="836">
        <v>2</v>
      </c>
      <c r="J268" s="837" t="s">
        <v>67</v>
      </c>
    </row>
    <row r="269" spans="1:10">
      <c r="A269" s="840" t="s">
        <v>186</v>
      </c>
      <c r="B269" s="841" t="s">
        <v>198</v>
      </c>
      <c r="C269" s="828" t="s">
        <v>1750</v>
      </c>
      <c r="D269" s="828" t="s">
        <v>1751</v>
      </c>
      <c r="E269" s="844">
        <v>43160</v>
      </c>
      <c r="F269" s="838">
        <v>9.8734662576687118</v>
      </c>
      <c r="G269" s="842">
        <f t="shared" si="4"/>
        <v>9.8734662576687119E-3</v>
      </c>
      <c r="H269" s="835" t="s">
        <v>356</v>
      </c>
      <c r="I269" s="836">
        <v>2</v>
      </c>
      <c r="J269" s="837" t="s">
        <v>67</v>
      </c>
    </row>
    <row r="270" spans="1:10">
      <c r="A270" s="840" t="s">
        <v>186</v>
      </c>
      <c r="B270" s="841" t="s">
        <v>198</v>
      </c>
      <c r="C270" s="828" t="s">
        <v>1752</v>
      </c>
      <c r="D270" s="828" t="s">
        <v>1753</v>
      </c>
      <c r="E270" s="844">
        <v>43160</v>
      </c>
      <c r="F270" s="838">
        <v>19.746932515337424</v>
      </c>
      <c r="G270" s="842">
        <f t="shared" si="4"/>
        <v>1.9746932515337424E-2</v>
      </c>
      <c r="H270" s="835" t="s">
        <v>356</v>
      </c>
      <c r="I270" s="836">
        <v>2</v>
      </c>
      <c r="J270" s="837" t="s">
        <v>67</v>
      </c>
    </row>
    <row r="271" spans="1:10">
      <c r="A271" s="840" t="s">
        <v>186</v>
      </c>
      <c r="B271" s="841" t="s">
        <v>198</v>
      </c>
      <c r="C271" s="828" t="s">
        <v>1754</v>
      </c>
      <c r="D271" s="828" t="s">
        <v>1755</v>
      </c>
      <c r="E271" s="844">
        <v>43160</v>
      </c>
      <c r="F271" s="838">
        <v>69.018404907975466</v>
      </c>
      <c r="G271" s="842">
        <f t="shared" si="4"/>
        <v>6.9018404907975464E-2</v>
      </c>
      <c r="H271" s="835" t="s">
        <v>356</v>
      </c>
      <c r="I271" s="836">
        <v>2</v>
      </c>
      <c r="J271" s="837" t="s">
        <v>67</v>
      </c>
    </row>
    <row r="272" spans="1:10">
      <c r="A272" s="840" t="s">
        <v>186</v>
      </c>
      <c r="B272" s="841" t="s">
        <v>198</v>
      </c>
      <c r="C272" s="828" t="s">
        <v>1756</v>
      </c>
      <c r="D272" s="828" t="s">
        <v>1757</v>
      </c>
      <c r="E272" s="844">
        <v>43160</v>
      </c>
      <c r="F272" s="838">
        <v>34.509202453987733</v>
      </c>
      <c r="G272" s="842">
        <f t="shared" si="4"/>
        <v>3.4509202453987732E-2</v>
      </c>
      <c r="H272" s="835" t="s">
        <v>356</v>
      </c>
      <c r="I272" s="836">
        <v>5</v>
      </c>
      <c r="J272" s="837" t="s">
        <v>67</v>
      </c>
    </row>
    <row r="273" spans="1:10">
      <c r="A273" s="840" t="s">
        <v>186</v>
      </c>
      <c r="B273" s="841" t="s">
        <v>198</v>
      </c>
      <c r="C273" s="828" t="s">
        <v>1758</v>
      </c>
      <c r="D273" s="828" t="s">
        <v>1759</v>
      </c>
      <c r="E273" s="844">
        <v>43160</v>
      </c>
      <c r="F273" s="838">
        <v>29.524539877300615</v>
      </c>
      <c r="G273" s="842">
        <f t="shared" si="4"/>
        <v>2.9524539877300617E-2</v>
      </c>
      <c r="H273" s="835" t="s">
        <v>356</v>
      </c>
      <c r="I273" s="836">
        <v>5</v>
      </c>
      <c r="J273" s="837" t="s">
        <v>67</v>
      </c>
    </row>
    <row r="274" spans="1:10">
      <c r="A274" s="840" t="s">
        <v>186</v>
      </c>
      <c r="B274" s="841" t="s">
        <v>198</v>
      </c>
      <c r="C274" s="828" t="s">
        <v>1760</v>
      </c>
      <c r="D274" s="828" t="s">
        <v>1493</v>
      </c>
      <c r="E274" s="844">
        <v>43160</v>
      </c>
      <c r="F274" s="838">
        <v>142.82975460122699</v>
      </c>
      <c r="G274" s="842">
        <f t="shared" si="4"/>
        <v>0.14282975460122699</v>
      </c>
      <c r="H274" s="835" t="s">
        <v>356</v>
      </c>
      <c r="I274" s="836">
        <v>1</v>
      </c>
      <c r="J274" s="837" t="s">
        <v>67</v>
      </c>
    </row>
    <row r="275" spans="1:10">
      <c r="A275" s="840" t="s">
        <v>186</v>
      </c>
      <c r="B275" s="841" t="s">
        <v>198</v>
      </c>
      <c r="C275" s="828" t="s">
        <v>1761</v>
      </c>
      <c r="D275" s="828" t="s">
        <v>1762</v>
      </c>
      <c r="E275" s="844">
        <v>43160</v>
      </c>
      <c r="F275" s="838">
        <v>19.746932515337424</v>
      </c>
      <c r="G275" s="842">
        <f t="shared" si="4"/>
        <v>1.9746932515337424E-2</v>
      </c>
      <c r="H275" s="835" t="s">
        <v>356</v>
      </c>
      <c r="I275" s="836">
        <v>1</v>
      </c>
      <c r="J275" s="837" t="s">
        <v>67</v>
      </c>
    </row>
    <row r="276" spans="1:10">
      <c r="A276" s="840" t="s">
        <v>186</v>
      </c>
      <c r="B276" s="841" t="s">
        <v>198</v>
      </c>
      <c r="C276" s="828" t="s">
        <v>1763</v>
      </c>
      <c r="D276" s="828" t="s">
        <v>1764</v>
      </c>
      <c r="E276" s="844">
        <v>43160</v>
      </c>
      <c r="F276" s="838">
        <v>388.42024539877303</v>
      </c>
      <c r="G276" s="842">
        <f t="shared" si="4"/>
        <v>0.38842024539877301</v>
      </c>
      <c r="H276" s="835" t="s">
        <v>356</v>
      </c>
      <c r="I276" s="836">
        <v>1</v>
      </c>
      <c r="J276" s="837" t="s">
        <v>67</v>
      </c>
    </row>
    <row r="277" spans="1:10">
      <c r="A277" s="840" t="s">
        <v>186</v>
      </c>
      <c r="B277" s="841" t="s">
        <v>198</v>
      </c>
      <c r="C277" s="828" t="s">
        <v>1765</v>
      </c>
      <c r="D277" s="828" t="s">
        <v>1766</v>
      </c>
      <c r="E277" s="844">
        <v>43160</v>
      </c>
      <c r="F277" s="838">
        <v>387.26993865030676</v>
      </c>
      <c r="G277" s="842">
        <f t="shared" si="4"/>
        <v>0.38726993865030673</v>
      </c>
      <c r="H277" s="835" t="s">
        <v>356</v>
      </c>
      <c r="I277" s="836">
        <v>1</v>
      </c>
      <c r="J277" s="837" t="s">
        <v>67</v>
      </c>
    </row>
    <row r="278" spans="1:10">
      <c r="A278" s="840" t="s">
        <v>186</v>
      </c>
      <c r="B278" s="841" t="s">
        <v>198</v>
      </c>
      <c r="C278" s="828" t="s">
        <v>1767</v>
      </c>
      <c r="D278" s="828" t="s">
        <v>1768</v>
      </c>
      <c r="E278" s="844">
        <v>43160</v>
      </c>
      <c r="F278" s="838">
        <v>427.5306748466258</v>
      </c>
      <c r="G278" s="842">
        <f t="shared" si="4"/>
        <v>0.42753067484662582</v>
      </c>
      <c r="H278" s="835" t="s">
        <v>356</v>
      </c>
      <c r="I278" s="836">
        <v>1</v>
      </c>
      <c r="J278" s="837" t="s">
        <v>67</v>
      </c>
    </row>
    <row r="279" spans="1:10">
      <c r="A279" s="840" t="s">
        <v>186</v>
      </c>
      <c r="B279" s="841" t="s">
        <v>198</v>
      </c>
      <c r="C279" s="828" t="s">
        <v>1769</v>
      </c>
      <c r="D279" s="828" t="s">
        <v>1770</v>
      </c>
      <c r="E279" s="844">
        <v>43160</v>
      </c>
      <c r="F279" s="838">
        <v>228.14417177914112</v>
      </c>
      <c r="G279" s="842">
        <f t="shared" si="4"/>
        <v>0.22814417177914112</v>
      </c>
      <c r="H279" s="835" t="s">
        <v>356</v>
      </c>
      <c r="I279" s="836">
        <v>1</v>
      </c>
      <c r="J279" s="837" t="s">
        <v>67</v>
      </c>
    </row>
    <row r="280" spans="1:10">
      <c r="A280" s="840" t="s">
        <v>186</v>
      </c>
      <c r="B280" s="841" t="s">
        <v>198</v>
      </c>
      <c r="C280" s="828" t="s">
        <v>1771</v>
      </c>
      <c r="D280" s="828" t="s">
        <v>1772</v>
      </c>
      <c r="E280" s="844">
        <v>43160</v>
      </c>
      <c r="F280" s="838">
        <v>253.0674846625767</v>
      </c>
      <c r="G280" s="842">
        <f t="shared" si="4"/>
        <v>0.25306748466257672</v>
      </c>
      <c r="H280" s="835" t="s">
        <v>356</v>
      </c>
      <c r="I280" s="836">
        <v>1</v>
      </c>
      <c r="J280" s="837" t="s">
        <v>67</v>
      </c>
    </row>
    <row r="281" spans="1:10">
      <c r="A281" s="840" t="s">
        <v>186</v>
      </c>
      <c r="B281" s="841" t="s">
        <v>198</v>
      </c>
      <c r="C281" s="828" t="s">
        <v>1773</v>
      </c>
      <c r="D281" s="828" t="s">
        <v>1774</v>
      </c>
      <c r="E281" s="844">
        <v>43160</v>
      </c>
      <c r="F281" s="838">
        <v>287.57668711656441</v>
      </c>
      <c r="G281" s="842">
        <f t="shared" si="4"/>
        <v>0.28757668711656442</v>
      </c>
      <c r="H281" s="835" t="s">
        <v>356</v>
      </c>
      <c r="I281" s="836">
        <v>1</v>
      </c>
      <c r="J281" s="837" t="s">
        <v>67</v>
      </c>
    </row>
    <row r="282" spans="1:10">
      <c r="A282" s="840" t="s">
        <v>186</v>
      </c>
      <c r="B282" s="841" t="s">
        <v>198</v>
      </c>
      <c r="C282" s="828" t="s">
        <v>1775</v>
      </c>
      <c r="D282" s="828" t="s">
        <v>1776</v>
      </c>
      <c r="E282" s="844">
        <v>43160</v>
      </c>
      <c r="F282" s="838">
        <v>191.71779141104295</v>
      </c>
      <c r="G282" s="842">
        <f t="shared" si="4"/>
        <v>0.19171779141104295</v>
      </c>
      <c r="H282" s="835" t="s">
        <v>356</v>
      </c>
      <c r="I282" s="836">
        <v>4</v>
      </c>
      <c r="J282" s="837" t="s">
        <v>67</v>
      </c>
    </row>
    <row r="283" spans="1:10">
      <c r="A283" s="840" t="s">
        <v>186</v>
      </c>
      <c r="B283" s="841" t="s">
        <v>198</v>
      </c>
      <c r="C283" s="828" t="s">
        <v>1777</v>
      </c>
      <c r="D283" s="828" t="s">
        <v>1778</v>
      </c>
      <c r="E283" s="844">
        <v>43160</v>
      </c>
      <c r="F283" s="838">
        <v>387.26993865030676</v>
      </c>
      <c r="G283" s="842">
        <f t="shared" si="4"/>
        <v>0.38726993865030673</v>
      </c>
      <c r="H283" s="835" t="s">
        <v>356</v>
      </c>
      <c r="I283" s="836">
        <v>1</v>
      </c>
      <c r="J283" s="837" t="s">
        <v>67</v>
      </c>
    </row>
    <row r="284" spans="1:10">
      <c r="A284" s="840" t="s">
        <v>186</v>
      </c>
      <c r="B284" s="841" t="s">
        <v>198</v>
      </c>
      <c r="C284" s="828" t="s">
        <v>1779</v>
      </c>
      <c r="D284" s="828" t="s">
        <v>1780</v>
      </c>
      <c r="E284" s="844">
        <v>43160</v>
      </c>
      <c r="F284" s="838">
        <v>427.5306748466258</v>
      </c>
      <c r="G284" s="842">
        <f t="shared" si="4"/>
        <v>0.42753067484662582</v>
      </c>
      <c r="H284" s="835" t="s">
        <v>356</v>
      </c>
      <c r="I284" s="836">
        <v>1</v>
      </c>
      <c r="J284" s="837" t="s">
        <v>67</v>
      </c>
    </row>
    <row r="285" spans="1:10">
      <c r="A285" s="840" t="s">
        <v>186</v>
      </c>
      <c r="B285" s="841" t="s">
        <v>198</v>
      </c>
      <c r="C285" s="828" t="s">
        <v>1781</v>
      </c>
      <c r="D285" s="828" t="s">
        <v>1782</v>
      </c>
      <c r="E285" s="844">
        <v>43160</v>
      </c>
      <c r="F285" s="838">
        <v>258.81901840490798</v>
      </c>
      <c r="G285" s="842">
        <f t="shared" si="4"/>
        <v>0.25881901840490795</v>
      </c>
      <c r="H285" s="835" t="s">
        <v>356</v>
      </c>
      <c r="I285" s="836">
        <v>2</v>
      </c>
      <c r="J285" s="837" t="s">
        <v>67</v>
      </c>
    </row>
    <row r="286" spans="1:10">
      <c r="A286" s="840" t="s">
        <v>186</v>
      </c>
      <c r="B286" s="841" t="s">
        <v>198</v>
      </c>
      <c r="C286" s="828" t="s">
        <v>1783</v>
      </c>
      <c r="D286" s="828" t="s">
        <v>1784</v>
      </c>
      <c r="E286" s="844">
        <v>43160</v>
      </c>
      <c r="F286" s="838">
        <v>258.81901840490798</v>
      </c>
      <c r="G286" s="842">
        <f t="shared" si="4"/>
        <v>0.25881901840490795</v>
      </c>
      <c r="H286" s="835" t="s">
        <v>356</v>
      </c>
      <c r="I286" s="836">
        <v>2</v>
      </c>
      <c r="J286" s="837" t="s">
        <v>67</v>
      </c>
    </row>
    <row r="287" spans="1:10">
      <c r="A287" s="840" t="s">
        <v>186</v>
      </c>
      <c r="B287" s="841" t="s">
        <v>198</v>
      </c>
      <c r="C287" s="828" t="s">
        <v>1785</v>
      </c>
      <c r="D287" s="828" t="s">
        <v>1786</v>
      </c>
      <c r="E287" s="844">
        <v>43160</v>
      </c>
      <c r="F287" s="838">
        <v>589.53220858895713</v>
      </c>
      <c r="G287" s="842">
        <f t="shared" si="4"/>
        <v>0.58953220858895716</v>
      </c>
      <c r="H287" s="835" t="s">
        <v>356</v>
      </c>
      <c r="I287" s="836">
        <v>1</v>
      </c>
      <c r="J287" s="837" t="s">
        <v>67</v>
      </c>
    </row>
    <row r="288" spans="1:10">
      <c r="A288" s="840" t="s">
        <v>186</v>
      </c>
      <c r="B288" s="841" t="s">
        <v>198</v>
      </c>
      <c r="C288" s="828" t="s">
        <v>1787</v>
      </c>
      <c r="D288" s="828" t="s">
        <v>1788</v>
      </c>
      <c r="E288" s="844">
        <v>43160</v>
      </c>
      <c r="F288" s="838">
        <v>488.88036809815952</v>
      </c>
      <c r="G288" s="842">
        <f t="shared" si="4"/>
        <v>0.48888036809815955</v>
      </c>
      <c r="H288" s="835" t="s">
        <v>356</v>
      </c>
      <c r="I288" s="836">
        <v>1</v>
      </c>
      <c r="J288" s="837" t="s">
        <v>67</v>
      </c>
    </row>
    <row r="289" spans="1:10">
      <c r="A289" s="840" t="s">
        <v>186</v>
      </c>
      <c r="B289" s="841" t="s">
        <v>198</v>
      </c>
      <c r="C289" s="828" t="s">
        <v>1789</v>
      </c>
      <c r="D289" s="828" t="s">
        <v>1790</v>
      </c>
      <c r="E289" s="844">
        <v>43160</v>
      </c>
      <c r="F289" s="838">
        <v>186.82898773006136</v>
      </c>
      <c r="G289" s="842">
        <f t="shared" si="4"/>
        <v>0.18682898773006135</v>
      </c>
      <c r="H289" s="835" t="s">
        <v>356</v>
      </c>
      <c r="I289" s="836">
        <v>1</v>
      </c>
      <c r="J289" s="837" t="s">
        <v>67</v>
      </c>
    </row>
    <row r="290" spans="1:10">
      <c r="A290" s="840" t="s">
        <v>186</v>
      </c>
      <c r="B290" s="841" t="s">
        <v>198</v>
      </c>
      <c r="C290" s="828" t="s">
        <v>1791</v>
      </c>
      <c r="D290" s="828" t="s">
        <v>1792</v>
      </c>
      <c r="E290" s="844">
        <v>43160</v>
      </c>
      <c r="F290" s="838">
        <v>186.82898773006136</v>
      </c>
      <c r="G290" s="842">
        <f t="shared" si="4"/>
        <v>0.18682898773006135</v>
      </c>
      <c r="H290" s="835" t="s">
        <v>356</v>
      </c>
      <c r="I290" s="836">
        <v>1</v>
      </c>
      <c r="J290" s="837" t="s">
        <v>67</v>
      </c>
    </row>
    <row r="291" spans="1:10">
      <c r="A291" s="840" t="s">
        <v>186</v>
      </c>
      <c r="B291" s="841" t="s">
        <v>198</v>
      </c>
      <c r="C291" s="828" t="s">
        <v>1793</v>
      </c>
      <c r="D291" s="828" t="s">
        <v>1794</v>
      </c>
      <c r="E291" s="844">
        <v>43160</v>
      </c>
      <c r="F291" s="838">
        <v>186.82898773006136</v>
      </c>
      <c r="G291" s="842">
        <f t="shared" si="4"/>
        <v>0.18682898773006135</v>
      </c>
      <c r="H291" s="835" t="s">
        <v>356</v>
      </c>
      <c r="I291" s="836">
        <v>1</v>
      </c>
      <c r="J291" s="837" t="s">
        <v>67</v>
      </c>
    </row>
    <row r="292" spans="1:10">
      <c r="A292" s="840" t="s">
        <v>186</v>
      </c>
      <c r="B292" s="841" t="s">
        <v>198</v>
      </c>
      <c r="C292" s="828" t="s">
        <v>1795</v>
      </c>
      <c r="D292" s="828" t="s">
        <v>1796</v>
      </c>
      <c r="E292" s="844">
        <v>43160</v>
      </c>
      <c r="F292" s="838">
        <v>113.11349693251535</v>
      </c>
      <c r="G292" s="842">
        <f t="shared" si="4"/>
        <v>0.11311349693251535</v>
      </c>
      <c r="H292" s="835" t="s">
        <v>356</v>
      </c>
      <c r="I292" s="836">
        <v>1</v>
      </c>
      <c r="J292" s="837" t="s">
        <v>67</v>
      </c>
    </row>
    <row r="293" spans="1:10">
      <c r="A293" s="840" t="s">
        <v>186</v>
      </c>
      <c r="B293" s="841" t="s">
        <v>198</v>
      </c>
      <c r="C293" s="828" t="s">
        <v>1797</v>
      </c>
      <c r="D293" s="828" t="s">
        <v>1798</v>
      </c>
      <c r="E293" s="844">
        <v>43160</v>
      </c>
      <c r="F293" s="838">
        <v>113.11349693251535</v>
      </c>
      <c r="G293" s="842">
        <f t="shared" si="4"/>
        <v>0.11311349693251535</v>
      </c>
      <c r="H293" s="835" t="s">
        <v>356</v>
      </c>
      <c r="I293" s="836">
        <v>1</v>
      </c>
      <c r="J293" s="837" t="s">
        <v>67</v>
      </c>
    </row>
    <row r="294" spans="1:10">
      <c r="A294" s="840" t="s">
        <v>186</v>
      </c>
      <c r="B294" s="841" t="s">
        <v>198</v>
      </c>
      <c r="C294" s="828" t="s">
        <v>1799</v>
      </c>
      <c r="D294" s="828" t="s">
        <v>1800</v>
      </c>
      <c r="E294" s="844">
        <v>43160</v>
      </c>
      <c r="F294" s="838">
        <v>93.462423312883445</v>
      </c>
      <c r="G294" s="842">
        <f t="shared" si="4"/>
        <v>9.3462423312883444E-2</v>
      </c>
      <c r="H294" s="835" t="s">
        <v>356</v>
      </c>
      <c r="I294" s="836">
        <v>1</v>
      </c>
      <c r="J294" s="837" t="s">
        <v>67</v>
      </c>
    </row>
    <row r="295" spans="1:10">
      <c r="A295" s="840" t="s">
        <v>186</v>
      </c>
      <c r="B295" s="841" t="s">
        <v>198</v>
      </c>
      <c r="C295" s="828" t="s">
        <v>1801</v>
      </c>
      <c r="D295" s="828" t="s">
        <v>1802</v>
      </c>
      <c r="E295" s="844">
        <v>43160</v>
      </c>
      <c r="F295" s="838">
        <v>777.41564417177915</v>
      </c>
      <c r="G295" s="842">
        <f t="shared" si="4"/>
        <v>0.77741564417177911</v>
      </c>
      <c r="H295" s="835" t="s">
        <v>356</v>
      </c>
      <c r="I295" s="836">
        <v>1</v>
      </c>
      <c r="J295" s="837" t="s">
        <v>67</v>
      </c>
    </row>
    <row r="296" spans="1:10">
      <c r="A296" s="840" t="s">
        <v>189</v>
      </c>
      <c r="B296" s="841" t="s">
        <v>198</v>
      </c>
      <c r="C296" s="828" t="s">
        <v>1803</v>
      </c>
      <c r="D296" s="828" t="s">
        <v>1804</v>
      </c>
      <c r="E296" s="844">
        <v>43160</v>
      </c>
      <c r="F296" s="838">
        <v>385</v>
      </c>
      <c r="G296" s="842">
        <f t="shared" si="4"/>
        <v>0.38500000000000001</v>
      </c>
      <c r="H296" s="835" t="s">
        <v>356</v>
      </c>
      <c r="I296" s="836">
        <v>1</v>
      </c>
      <c r="J296" s="837" t="s">
        <v>67</v>
      </c>
    </row>
    <row r="297" spans="1:10">
      <c r="A297" s="840" t="s">
        <v>189</v>
      </c>
      <c r="B297" s="841" t="s">
        <v>198</v>
      </c>
      <c r="C297" s="828" t="s">
        <v>1805</v>
      </c>
      <c r="D297" s="828" t="s">
        <v>1806</v>
      </c>
      <c r="E297" s="844">
        <v>43160</v>
      </c>
      <c r="F297" s="838">
        <v>665</v>
      </c>
      <c r="G297" s="842">
        <f t="shared" si="4"/>
        <v>0.66500000000000004</v>
      </c>
      <c r="H297" s="835" t="s">
        <v>356</v>
      </c>
      <c r="I297" s="836">
        <v>1</v>
      </c>
      <c r="J297" s="837" t="s">
        <v>67</v>
      </c>
    </row>
    <row r="298" spans="1:10">
      <c r="A298" s="840" t="s">
        <v>191</v>
      </c>
      <c r="B298" s="841" t="s">
        <v>198</v>
      </c>
      <c r="C298" s="830" t="s">
        <v>1807</v>
      </c>
      <c r="D298" s="831" t="s">
        <v>1808</v>
      </c>
      <c r="E298" s="832">
        <v>43191</v>
      </c>
      <c r="F298" s="849">
        <v>752.87576687116564</v>
      </c>
      <c r="G298" s="834">
        <f t="shared" si="4"/>
        <v>0.75287576687116564</v>
      </c>
      <c r="H298" s="835" t="s">
        <v>356</v>
      </c>
      <c r="I298" s="850">
        <v>2</v>
      </c>
      <c r="J298" s="837" t="s">
        <v>67</v>
      </c>
    </row>
    <row r="299" spans="1:10">
      <c r="A299" s="840" t="s">
        <v>191</v>
      </c>
      <c r="B299" s="841" t="s">
        <v>198</v>
      </c>
      <c r="C299" s="830" t="s">
        <v>1809</v>
      </c>
      <c r="D299" s="831" t="s">
        <v>1810</v>
      </c>
      <c r="E299" s="832">
        <v>43191</v>
      </c>
      <c r="F299" s="849">
        <v>327.54984662576692</v>
      </c>
      <c r="G299" s="834">
        <f t="shared" si="4"/>
        <v>0.32754984662576692</v>
      </c>
      <c r="H299" s="835" t="s">
        <v>356</v>
      </c>
      <c r="I299" s="850">
        <v>1</v>
      </c>
      <c r="J299" s="837" t="s">
        <v>67</v>
      </c>
    </row>
    <row r="300" spans="1:10">
      <c r="A300" s="840" t="s">
        <v>189</v>
      </c>
      <c r="B300" s="841" t="s">
        <v>198</v>
      </c>
      <c r="C300" s="830" t="s">
        <v>1811</v>
      </c>
      <c r="D300" s="831" t="s">
        <v>1812</v>
      </c>
      <c r="E300" s="832">
        <v>43191</v>
      </c>
      <c r="F300" s="849">
        <v>925</v>
      </c>
      <c r="G300" s="834">
        <f t="shared" si="4"/>
        <v>0.92500000000000004</v>
      </c>
      <c r="H300" s="835" t="s">
        <v>356</v>
      </c>
      <c r="I300" s="850">
        <v>1</v>
      </c>
      <c r="J300" s="837" t="s">
        <v>67</v>
      </c>
    </row>
    <row r="301" spans="1:10">
      <c r="A301" s="840" t="s">
        <v>244</v>
      </c>
      <c r="B301" s="841" t="s">
        <v>198</v>
      </c>
      <c r="C301" s="830" t="s">
        <v>1813</v>
      </c>
      <c r="D301" s="831" t="s">
        <v>1814</v>
      </c>
      <c r="E301" s="832">
        <v>43191</v>
      </c>
      <c r="F301" s="849">
        <v>440</v>
      </c>
      <c r="G301" s="834">
        <f t="shared" si="4"/>
        <v>0.44</v>
      </c>
      <c r="H301" s="835" t="s">
        <v>356</v>
      </c>
      <c r="I301" s="850">
        <v>1</v>
      </c>
      <c r="J301" s="837" t="s">
        <v>67</v>
      </c>
    </row>
    <row r="302" spans="1:10">
      <c r="A302" s="840" t="s">
        <v>244</v>
      </c>
      <c r="B302" s="841" t="s">
        <v>198</v>
      </c>
      <c r="C302" s="830" t="s">
        <v>1815</v>
      </c>
      <c r="D302" s="831" t="s">
        <v>1816</v>
      </c>
      <c r="E302" s="832">
        <v>43191</v>
      </c>
      <c r="F302" s="849">
        <v>440</v>
      </c>
      <c r="G302" s="834">
        <f t="shared" si="4"/>
        <v>0.44</v>
      </c>
      <c r="H302" s="835" t="s">
        <v>356</v>
      </c>
      <c r="I302" s="850">
        <v>1</v>
      </c>
      <c r="J302" s="837" t="s">
        <v>67</v>
      </c>
    </row>
    <row r="303" spans="1:10">
      <c r="A303" s="840" t="s">
        <v>244</v>
      </c>
      <c r="B303" s="841" t="s">
        <v>198</v>
      </c>
      <c r="C303" s="830" t="s">
        <v>1817</v>
      </c>
      <c r="D303" s="831" t="s">
        <v>1818</v>
      </c>
      <c r="E303" s="832">
        <v>43191</v>
      </c>
      <c r="F303" s="849">
        <v>440</v>
      </c>
      <c r="G303" s="834">
        <f t="shared" si="4"/>
        <v>0.44</v>
      </c>
      <c r="H303" s="835" t="s">
        <v>356</v>
      </c>
      <c r="I303" s="850">
        <v>1</v>
      </c>
      <c r="J303" s="837" t="s">
        <v>67</v>
      </c>
    </row>
    <row r="304" spans="1:10">
      <c r="A304" s="840" t="s">
        <v>201</v>
      </c>
      <c r="B304" s="841" t="s">
        <v>198</v>
      </c>
      <c r="C304" s="830" t="s">
        <v>1819</v>
      </c>
      <c r="D304" s="831" t="s">
        <v>1820</v>
      </c>
      <c r="E304" s="832">
        <v>43191</v>
      </c>
      <c r="F304" s="849">
        <v>970</v>
      </c>
      <c r="G304" s="834">
        <f t="shared" ref="G304:G367" si="5">F304/1000</f>
        <v>0.97</v>
      </c>
      <c r="H304" s="835" t="s">
        <v>356</v>
      </c>
      <c r="I304" s="850">
        <v>1</v>
      </c>
      <c r="J304" s="837" t="s">
        <v>67</v>
      </c>
    </row>
    <row r="305" spans="1:10">
      <c r="A305" s="840" t="s">
        <v>201</v>
      </c>
      <c r="B305" s="841" t="s">
        <v>198</v>
      </c>
      <c r="C305" s="830" t="s">
        <v>1821</v>
      </c>
      <c r="D305" s="831" t="s">
        <v>1822</v>
      </c>
      <c r="E305" s="832">
        <v>43191</v>
      </c>
      <c r="F305" s="849">
        <v>1640</v>
      </c>
      <c r="G305" s="834">
        <f t="shared" si="5"/>
        <v>1.64</v>
      </c>
      <c r="H305" s="835" t="s">
        <v>356</v>
      </c>
      <c r="I305" s="850">
        <v>1</v>
      </c>
      <c r="J305" s="837" t="s">
        <v>67</v>
      </c>
    </row>
    <row r="306" spans="1:10">
      <c r="A306" s="840" t="s">
        <v>201</v>
      </c>
      <c r="B306" s="841" t="s">
        <v>198</v>
      </c>
      <c r="C306" s="830" t="s">
        <v>1823</v>
      </c>
      <c r="D306" s="831" t="s">
        <v>1824</v>
      </c>
      <c r="E306" s="832">
        <v>43191</v>
      </c>
      <c r="F306" s="849">
        <v>560</v>
      </c>
      <c r="G306" s="834">
        <f t="shared" si="5"/>
        <v>0.56000000000000005</v>
      </c>
      <c r="H306" s="835" t="s">
        <v>356</v>
      </c>
      <c r="I306" s="850">
        <v>1</v>
      </c>
      <c r="J306" s="837" t="s">
        <v>67</v>
      </c>
    </row>
    <row r="307" spans="1:10">
      <c r="A307" s="840" t="s">
        <v>194</v>
      </c>
      <c r="B307" s="829" t="s">
        <v>199</v>
      </c>
      <c r="C307" s="830" t="s">
        <v>1825</v>
      </c>
      <c r="D307" s="831" t="s">
        <v>1826</v>
      </c>
      <c r="E307" s="832">
        <v>43191</v>
      </c>
      <c r="F307" s="849">
        <v>2451</v>
      </c>
      <c r="G307" s="834">
        <f t="shared" si="5"/>
        <v>2.4510000000000001</v>
      </c>
      <c r="H307" s="835" t="s">
        <v>354</v>
      </c>
      <c r="I307" s="850">
        <v>1</v>
      </c>
      <c r="J307" s="837" t="s">
        <v>67</v>
      </c>
    </row>
    <row r="308" spans="1:10">
      <c r="A308" s="840" t="s">
        <v>194</v>
      </c>
      <c r="B308" s="829" t="s">
        <v>199</v>
      </c>
      <c r="C308" s="830" t="s">
        <v>1827</v>
      </c>
      <c r="D308" s="831" t="s">
        <v>1828</v>
      </c>
      <c r="E308" s="832">
        <v>43191</v>
      </c>
      <c r="F308" s="849">
        <v>1409</v>
      </c>
      <c r="G308" s="834">
        <f t="shared" si="5"/>
        <v>1.409</v>
      </c>
      <c r="H308" s="835" t="s">
        <v>354</v>
      </c>
      <c r="I308" s="850">
        <v>1</v>
      </c>
      <c r="J308" s="837" t="s">
        <v>67</v>
      </c>
    </row>
    <row r="309" spans="1:10">
      <c r="A309" s="840" t="s">
        <v>194</v>
      </c>
      <c r="B309" s="829" t="s">
        <v>199</v>
      </c>
      <c r="C309" s="830" t="s">
        <v>1829</v>
      </c>
      <c r="D309" s="831" t="s">
        <v>1830</v>
      </c>
      <c r="E309" s="832">
        <v>43191</v>
      </c>
      <c r="F309" s="849">
        <v>2392</v>
      </c>
      <c r="G309" s="834">
        <f t="shared" si="5"/>
        <v>2.3919999999999999</v>
      </c>
      <c r="H309" s="835" t="s">
        <v>354</v>
      </c>
      <c r="I309" s="850">
        <v>1</v>
      </c>
      <c r="J309" s="837" t="s">
        <v>67</v>
      </c>
    </row>
    <row r="310" spans="1:10">
      <c r="A310" s="840" t="s">
        <v>194</v>
      </c>
      <c r="B310" s="829" t="s">
        <v>199</v>
      </c>
      <c r="C310" s="830" t="s">
        <v>1831</v>
      </c>
      <c r="D310" s="831" t="s">
        <v>1832</v>
      </c>
      <c r="E310" s="832">
        <v>43191</v>
      </c>
      <c r="F310" s="849">
        <v>1354</v>
      </c>
      <c r="G310" s="834">
        <f t="shared" si="5"/>
        <v>1.3540000000000001</v>
      </c>
      <c r="H310" s="835" t="s">
        <v>354</v>
      </c>
      <c r="I310" s="850">
        <v>1</v>
      </c>
      <c r="J310" s="837" t="s">
        <v>67</v>
      </c>
    </row>
    <row r="311" spans="1:10">
      <c r="A311" s="840" t="s">
        <v>194</v>
      </c>
      <c r="B311" s="829" t="s">
        <v>199</v>
      </c>
      <c r="C311" s="830" t="s">
        <v>1833</v>
      </c>
      <c r="D311" s="831" t="s">
        <v>1834</v>
      </c>
      <c r="E311" s="832">
        <v>43191</v>
      </c>
      <c r="F311" s="849">
        <v>1354</v>
      </c>
      <c r="G311" s="834">
        <f t="shared" si="5"/>
        <v>1.3540000000000001</v>
      </c>
      <c r="H311" s="835" t="s">
        <v>354</v>
      </c>
      <c r="I311" s="850">
        <v>1</v>
      </c>
      <c r="J311" s="837" t="s">
        <v>67</v>
      </c>
    </row>
    <row r="312" spans="1:10">
      <c r="A312" s="840" t="s">
        <v>191</v>
      </c>
      <c r="B312" s="830" t="s">
        <v>198</v>
      </c>
      <c r="C312" s="830" t="s">
        <v>1835</v>
      </c>
      <c r="D312" s="831" t="s">
        <v>1836</v>
      </c>
      <c r="E312" s="832">
        <v>43191</v>
      </c>
      <c r="F312" s="849">
        <v>1687.1165644171781</v>
      </c>
      <c r="G312" s="834">
        <f t="shared" si="5"/>
        <v>1.6871165644171782</v>
      </c>
      <c r="H312" s="835" t="s">
        <v>535</v>
      </c>
      <c r="I312" s="850">
        <v>1</v>
      </c>
      <c r="J312" s="837" t="s">
        <v>67</v>
      </c>
    </row>
    <row r="313" spans="1:10">
      <c r="A313" s="840" t="s">
        <v>387</v>
      </c>
      <c r="B313" s="830" t="s">
        <v>198</v>
      </c>
      <c r="C313" s="830" t="s">
        <v>1837</v>
      </c>
      <c r="D313" s="831" t="s">
        <v>1838</v>
      </c>
      <c r="E313" s="832">
        <v>43191</v>
      </c>
      <c r="F313" s="849">
        <v>2060</v>
      </c>
      <c r="G313" s="834">
        <f t="shared" si="5"/>
        <v>2.06</v>
      </c>
      <c r="H313" s="835" t="s">
        <v>535</v>
      </c>
      <c r="I313" s="850">
        <v>1</v>
      </c>
      <c r="J313" s="837" t="s">
        <v>67</v>
      </c>
    </row>
    <row r="314" spans="1:10">
      <c r="A314" s="840" t="s">
        <v>186</v>
      </c>
      <c r="B314" s="841" t="s">
        <v>198</v>
      </c>
      <c r="C314" s="830" t="s">
        <v>1839</v>
      </c>
      <c r="D314" s="831" t="s">
        <v>1840</v>
      </c>
      <c r="E314" s="832">
        <v>43191</v>
      </c>
      <c r="F314" s="849">
        <v>589.53220858895713</v>
      </c>
      <c r="G314" s="834">
        <f t="shared" si="5"/>
        <v>0.58953220858895716</v>
      </c>
      <c r="H314" s="835" t="s">
        <v>356</v>
      </c>
      <c r="I314" s="850">
        <v>1</v>
      </c>
      <c r="J314" s="837" t="s">
        <v>67</v>
      </c>
    </row>
    <row r="315" spans="1:10">
      <c r="A315" s="840" t="s">
        <v>186</v>
      </c>
      <c r="B315" s="841" t="s">
        <v>198</v>
      </c>
      <c r="C315" s="830" t="s">
        <v>1841</v>
      </c>
      <c r="D315" s="831" t="s">
        <v>1842</v>
      </c>
      <c r="E315" s="832">
        <v>43191</v>
      </c>
      <c r="F315" s="849">
        <v>789.87730061349703</v>
      </c>
      <c r="G315" s="834">
        <f t="shared" si="5"/>
        <v>0.78987730061349704</v>
      </c>
      <c r="H315" s="835" t="s">
        <v>356</v>
      </c>
      <c r="I315" s="850">
        <v>1</v>
      </c>
      <c r="J315" s="837" t="s">
        <v>67</v>
      </c>
    </row>
    <row r="316" spans="1:10">
      <c r="A316" s="840" t="s">
        <v>186</v>
      </c>
      <c r="B316" s="841" t="s">
        <v>198</v>
      </c>
      <c r="C316" s="830" t="s">
        <v>1843</v>
      </c>
      <c r="D316" s="831" t="s">
        <v>1844</v>
      </c>
      <c r="E316" s="832">
        <v>43191</v>
      </c>
      <c r="F316" s="849">
        <v>810.00766871165649</v>
      </c>
      <c r="G316" s="834">
        <f t="shared" si="5"/>
        <v>0.81000766871165653</v>
      </c>
      <c r="H316" s="835" t="s">
        <v>356</v>
      </c>
      <c r="I316" s="850">
        <v>1</v>
      </c>
      <c r="J316" s="837" t="s">
        <v>67</v>
      </c>
    </row>
    <row r="317" spans="1:10">
      <c r="A317" s="840" t="s">
        <v>186</v>
      </c>
      <c r="B317" s="841" t="s">
        <v>198</v>
      </c>
      <c r="C317" s="830" t="s">
        <v>1845</v>
      </c>
      <c r="D317" s="831" t="s">
        <v>1846</v>
      </c>
      <c r="E317" s="832">
        <v>43191</v>
      </c>
      <c r="F317" s="849">
        <v>1073.6196319018406</v>
      </c>
      <c r="G317" s="834">
        <f t="shared" si="5"/>
        <v>1.0736196319018407</v>
      </c>
      <c r="H317" s="835" t="s">
        <v>356</v>
      </c>
      <c r="I317" s="850">
        <v>1</v>
      </c>
      <c r="J317" s="837" t="s">
        <v>67</v>
      </c>
    </row>
    <row r="318" spans="1:10">
      <c r="A318" s="840" t="s">
        <v>186</v>
      </c>
      <c r="B318" s="841" t="s">
        <v>198</v>
      </c>
      <c r="C318" s="830" t="s">
        <v>1847</v>
      </c>
      <c r="D318" s="831" t="s">
        <v>1848</v>
      </c>
      <c r="E318" s="832">
        <v>43191</v>
      </c>
      <c r="F318" s="849">
        <v>639.3788343558283</v>
      </c>
      <c r="G318" s="834">
        <f t="shared" si="5"/>
        <v>0.63937883435582832</v>
      </c>
      <c r="H318" s="835" t="s">
        <v>356</v>
      </c>
      <c r="I318" s="850">
        <v>1</v>
      </c>
      <c r="J318" s="837" t="s">
        <v>67</v>
      </c>
    </row>
    <row r="319" spans="1:10">
      <c r="A319" s="840" t="s">
        <v>186</v>
      </c>
      <c r="B319" s="841" t="s">
        <v>198</v>
      </c>
      <c r="C319" s="830" t="s">
        <v>1849</v>
      </c>
      <c r="D319" s="831" t="s">
        <v>1850</v>
      </c>
      <c r="E319" s="832">
        <v>43191</v>
      </c>
      <c r="F319" s="849">
        <v>1448.4279141104296</v>
      </c>
      <c r="G319" s="834">
        <f t="shared" si="5"/>
        <v>1.4484279141104295</v>
      </c>
      <c r="H319" s="835" t="s">
        <v>356</v>
      </c>
      <c r="I319" s="850">
        <v>1</v>
      </c>
      <c r="J319" s="837" t="s">
        <v>67</v>
      </c>
    </row>
    <row r="320" spans="1:10">
      <c r="A320" s="840" t="s">
        <v>191</v>
      </c>
      <c r="B320" s="830" t="s">
        <v>198</v>
      </c>
      <c r="C320" s="830" t="s">
        <v>1851</v>
      </c>
      <c r="D320" s="831" t="s">
        <v>1852</v>
      </c>
      <c r="E320" s="832">
        <v>43191</v>
      </c>
      <c r="F320" s="849">
        <v>1682.3236196319019</v>
      </c>
      <c r="G320" s="834">
        <f t="shared" si="5"/>
        <v>1.682323619631902</v>
      </c>
      <c r="H320" s="835" t="s">
        <v>535</v>
      </c>
      <c r="I320" s="850">
        <v>1</v>
      </c>
      <c r="J320" s="837" t="s">
        <v>67</v>
      </c>
    </row>
    <row r="321" spans="1:10">
      <c r="A321" s="840" t="s">
        <v>194</v>
      </c>
      <c r="B321" s="829" t="s">
        <v>199</v>
      </c>
      <c r="C321" s="830" t="s">
        <v>1853</v>
      </c>
      <c r="D321" s="831" t="s">
        <v>1854</v>
      </c>
      <c r="E321" s="832">
        <v>43191</v>
      </c>
      <c r="F321" s="849">
        <v>2038</v>
      </c>
      <c r="G321" s="834">
        <f t="shared" si="5"/>
        <v>2.0379999999999998</v>
      </c>
      <c r="H321" s="835" t="s">
        <v>354</v>
      </c>
      <c r="I321" s="850">
        <v>1</v>
      </c>
      <c r="J321" s="837" t="s">
        <v>67</v>
      </c>
    </row>
    <row r="322" spans="1:10">
      <c r="A322" s="840" t="s">
        <v>194</v>
      </c>
      <c r="B322" s="829" t="s">
        <v>199</v>
      </c>
      <c r="C322" s="830" t="s">
        <v>1855</v>
      </c>
      <c r="D322" s="831" t="s">
        <v>1856</v>
      </c>
      <c r="E322" s="832">
        <v>43191</v>
      </c>
      <c r="F322" s="849">
        <v>1729</v>
      </c>
      <c r="G322" s="834">
        <f t="shared" si="5"/>
        <v>1.7290000000000001</v>
      </c>
      <c r="H322" s="835" t="s">
        <v>354</v>
      </c>
      <c r="I322" s="850">
        <v>1</v>
      </c>
      <c r="J322" s="837" t="s">
        <v>67</v>
      </c>
    </row>
    <row r="323" spans="1:10">
      <c r="A323" s="840" t="s">
        <v>194</v>
      </c>
      <c r="B323" s="829" t="s">
        <v>199</v>
      </c>
      <c r="C323" s="830" t="s">
        <v>1857</v>
      </c>
      <c r="D323" s="831" t="s">
        <v>1858</v>
      </c>
      <c r="E323" s="832">
        <v>43191</v>
      </c>
      <c r="F323" s="849">
        <v>1304</v>
      </c>
      <c r="G323" s="834">
        <f t="shared" si="5"/>
        <v>1.304</v>
      </c>
      <c r="H323" s="835" t="s">
        <v>354</v>
      </c>
      <c r="I323" s="850">
        <v>1</v>
      </c>
      <c r="J323" s="837" t="s">
        <v>67</v>
      </c>
    </row>
    <row r="324" spans="1:10">
      <c r="A324" s="840" t="s">
        <v>194</v>
      </c>
      <c r="B324" s="829" t="s">
        <v>199</v>
      </c>
      <c r="C324" s="830" t="s">
        <v>1859</v>
      </c>
      <c r="D324" s="831" t="s">
        <v>1860</v>
      </c>
      <c r="E324" s="832">
        <v>43191</v>
      </c>
      <c r="F324" s="849">
        <v>1359</v>
      </c>
      <c r="G324" s="834">
        <f t="shared" si="5"/>
        <v>1.359</v>
      </c>
      <c r="H324" s="835" t="s">
        <v>354</v>
      </c>
      <c r="I324" s="850">
        <v>1</v>
      </c>
      <c r="J324" s="837" t="s">
        <v>67</v>
      </c>
    </row>
    <row r="325" spans="1:10">
      <c r="A325" s="840" t="s">
        <v>194</v>
      </c>
      <c r="B325" s="829" t="s">
        <v>199</v>
      </c>
      <c r="C325" s="830" t="s">
        <v>1861</v>
      </c>
      <c r="D325" s="831" t="s">
        <v>1862</v>
      </c>
      <c r="E325" s="832">
        <v>43191</v>
      </c>
      <c r="F325" s="849">
        <v>1440</v>
      </c>
      <c r="G325" s="834">
        <f t="shared" si="5"/>
        <v>1.44</v>
      </c>
      <c r="H325" s="835" t="s">
        <v>354</v>
      </c>
      <c r="I325" s="850">
        <v>1</v>
      </c>
      <c r="J325" s="837" t="s">
        <v>67</v>
      </c>
    </row>
    <row r="326" spans="1:10">
      <c r="A326" s="840" t="s">
        <v>194</v>
      </c>
      <c r="B326" s="829" t="s">
        <v>199</v>
      </c>
      <c r="C326" s="830" t="s">
        <v>1863</v>
      </c>
      <c r="D326" s="831" t="s">
        <v>1864</v>
      </c>
      <c r="E326" s="832">
        <v>43191</v>
      </c>
      <c r="F326" s="849">
        <v>1440</v>
      </c>
      <c r="G326" s="834">
        <f t="shared" si="5"/>
        <v>1.44</v>
      </c>
      <c r="H326" s="835" t="s">
        <v>354</v>
      </c>
      <c r="I326" s="850">
        <v>1</v>
      </c>
      <c r="J326" s="837" t="s">
        <v>67</v>
      </c>
    </row>
    <row r="327" spans="1:10">
      <c r="A327" s="840" t="s">
        <v>194</v>
      </c>
      <c r="B327" s="829" t="s">
        <v>199</v>
      </c>
      <c r="C327" s="830" t="s">
        <v>1865</v>
      </c>
      <c r="D327" s="831" t="s">
        <v>1866</v>
      </c>
      <c r="E327" s="832">
        <v>43191</v>
      </c>
      <c r="F327" s="849">
        <v>1295</v>
      </c>
      <c r="G327" s="834">
        <f t="shared" si="5"/>
        <v>1.2949999999999999</v>
      </c>
      <c r="H327" s="835" t="s">
        <v>354</v>
      </c>
      <c r="I327" s="850">
        <v>1</v>
      </c>
      <c r="J327" s="837" t="s">
        <v>67</v>
      </c>
    </row>
    <row r="328" spans="1:10">
      <c r="A328" s="840" t="s">
        <v>194</v>
      </c>
      <c r="B328" s="829" t="s">
        <v>199</v>
      </c>
      <c r="C328" s="830" t="s">
        <v>1867</v>
      </c>
      <c r="D328" s="831" t="s">
        <v>1868</v>
      </c>
      <c r="E328" s="832">
        <v>43191</v>
      </c>
      <c r="F328" s="849">
        <v>1295</v>
      </c>
      <c r="G328" s="834">
        <f t="shared" si="5"/>
        <v>1.2949999999999999</v>
      </c>
      <c r="H328" s="835" t="s">
        <v>354</v>
      </c>
      <c r="I328" s="850">
        <v>1</v>
      </c>
      <c r="J328" s="837" t="s">
        <v>67</v>
      </c>
    </row>
    <row r="329" spans="1:10">
      <c r="A329" s="840" t="s">
        <v>194</v>
      </c>
      <c r="B329" s="829" t="s">
        <v>199</v>
      </c>
      <c r="C329" s="830" t="s">
        <v>1869</v>
      </c>
      <c r="D329" s="831" t="s">
        <v>1870</v>
      </c>
      <c r="E329" s="832">
        <v>43191</v>
      </c>
      <c r="F329" s="849">
        <v>1600</v>
      </c>
      <c r="G329" s="834">
        <f t="shared" si="5"/>
        <v>1.6</v>
      </c>
      <c r="H329" s="835" t="s">
        <v>354</v>
      </c>
      <c r="I329" s="850">
        <v>1</v>
      </c>
      <c r="J329" s="837" t="s">
        <v>67</v>
      </c>
    </row>
    <row r="330" spans="1:10">
      <c r="A330" s="840" t="s">
        <v>194</v>
      </c>
      <c r="B330" s="829" t="s">
        <v>199</v>
      </c>
      <c r="C330" s="830" t="s">
        <v>1871</v>
      </c>
      <c r="D330" s="831" t="s">
        <v>1872</v>
      </c>
      <c r="E330" s="832">
        <v>43191</v>
      </c>
      <c r="F330" s="849">
        <v>1600</v>
      </c>
      <c r="G330" s="834">
        <f t="shared" si="5"/>
        <v>1.6</v>
      </c>
      <c r="H330" s="835" t="s">
        <v>354</v>
      </c>
      <c r="I330" s="850">
        <v>1</v>
      </c>
      <c r="J330" s="837" t="s">
        <v>67</v>
      </c>
    </row>
    <row r="331" spans="1:10">
      <c r="A331" s="840" t="s">
        <v>194</v>
      </c>
      <c r="B331" s="829" t="s">
        <v>199</v>
      </c>
      <c r="C331" s="830" t="s">
        <v>1873</v>
      </c>
      <c r="D331" s="831" t="s">
        <v>1874</v>
      </c>
      <c r="E331" s="832">
        <v>43191</v>
      </c>
      <c r="F331" s="849">
        <v>1600</v>
      </c>
      <c r="G331" s="834">
        <f t="shared" si="5"/>
        <v>1.6</v>
      </c>
      <c r="H331" s="835" t="s">
        <v>354</v>
      </c>
      <c r="I331" s="850">
        <v>1</v>
      </c>
      <c r="J331" s="837" t="s">
        <v>67</v>
      </c>
    </row>
    <row r="332" spans="1:10">
      <c r="A332" s="840" t="s">
        <v>194</v>
      </c>
      <c r="B332" s="829" t="s">
        <v>199</v>
      </c>
      <c r="C332" s="830" t="s">
        <v>1875</v>
      </c>
      <c r="D332" s="831" t="s">
        <v>1876</v>
      </c>
      <c r="E332" s="832">
        <v>43191</v>
      </c>
      <c r="F332" s="849">
        <v>1600</v>
      </c>
      <c r="G332" s="834">
        <f t="shared" si="5"/>
        <v>1.6</v>
      </c>
      <c r="H332" s="835" t="s">
        <v>354</v>
      </c>
      <c r="I332" s="850">
        <v>1</v>
      </c>
      <c r="J332" s="837" t="s">
        <v>67</v>
      </c>
    </row>
    <row r="333" spans="1:10">
      <c r="A333" s="840" t="s">
        <v>194</v>
      </c>
      <c r="B333" s="829" t="s">
        <v>199</v>
      </c>
      <c r="C333" s="830" t="s">
        <v>1877</v>
      </c>
      <c r="D333" s="831" t="s">
        <v>1878</v>
      </c>
      <c r="E333" s="832">
        <v>43191</v>
      </c>
      <c r="F333" s="849">
        <v>2038</v>
      </c>
      <c r="G333" s="834">
        <f t="shared" si="5"/>
        <v>2.0379999999999998</v>
      </c>
      <c r="H333" s="835" t="s">
        <v>354</v>
      </c>
      <c r="I333" s="850">
        <v>1</v>
      </c>
      <c r="J333" s="837" t="s">
        <v>67</v>
      </c>
    </row>
    <row r="334" spans="1:10">
      <c r="A334" s="840" t="s">
        <v>194</v>
      </c>
      <c r="B334" s="829" t="s">
        <v>199</v>
      </c>
      <c r="C334" s="830" t="s">
        <v>1879</v>
      </c>
      <c r="D334" s="831" t="s">
        <v>1880</v>
      </c>
      <c r="E334" s="832">
        <v>43191</v>
      </c>
      <c r="F334" s="849">
        <v>1729</v>
      </c>
      <c r="G334" s="834">
        <f t="shared" si="5"/>
        <v>1.7290000000000001</v>
      </c>
      <c r="H334" s="835" t="s">
        <v>354</v>
      </c>
      <c r="I334" s="850">
        <v>1</v>
      </c>
      <c r="J334" s="837" t="s">
        <v>67</v>
      </c>
    </row>
    <row r="335" spans="1:10">
      <c r="A335" s="840" t="s">
        <v>194</v>
      </c>
      <c r="B335" s="829" t="s">
        <v>199</v>
      </c>
      <c r="C335" s="830" t="s">
        <v>1881</v>
      </c>
      <c r="D335" s="831" t="s">
        <v>1882</v>
      </c>
      <c r="E335" s="832">
        <v>43191</v>
      </c>
      <c r="F335" s="849">
        <v>1304</v>
      </c>
      <c r="G335" s="834">
        <f t="shared" si="5"/>
        <v>1.304</v>
      </c>
      <c r="H335" s="835" t="s">
        <v>354</v>
      </c>
      <c r="I335" s="850">
        <v>1</v>
      </c>
      <c r="J335" s="837" t="s">
        <v>67</v>
      </c>
    </row>
    <row r="336" spans="1:10">
      <c r="A336" s="840" t="s">
        <v>194</v>
      </c>
      <c r="B336" s="829" t="s">
        <v>199</v>
      </c>
      <c r="C336" s="830" t="s">
        <v>1883</v>
      </c>
      <c r="D336" s="831" t="s">
        <v>1884</v>
      </c>
      <c r="E336" s="832">
        <v>43191</v>
      </c>
      <c r="F336" s="849">
        <v>1359</v>
      </c>
      <c r="G336" s="834">
        <f t="shared" si="5"/>
        <v>1.359</v>
      </c>
      <c r="H336" s="835" t="s">
        <v>354</v>
      </c>
      <c r="I336" s="850">
        <v>1</v>
      </c>
      <c r="J336" s="837" t="s">
        <v>67</v>
      </c>
    </row>
    <row r="337" spans="1:10">
      <c r="A337" s="840" t="s">
        <v>194</v>
      </c>
      <c r="B337" s="829" t="s">
        <v>199</v>
      </c>
      <c r="C337" s="830" t="s">
        <v>1885</v>
      </c>
      <c r="D337" s="831" t="s">
        <v>1886</v>
      </c>
      <c r="E337" s="832">
        <v>43191</v>
      </c>
      <c r="F337" s="849">
        <v>715</v>
      </c>
      <c r="G337" s="834">
        <f t="shared" si="5"/>
        <v>0.71499999999999997</v>
      </c>
      <c r="H337" s="835" t="s">
        <v>535</v>
      </c>
      <c r="I337" s="850">
        <v>1</v>
      </c>
      <c r="J337" s="837" t="s">
        <v>67</v>
      </c>
    </row>
    <row r="338" spans="1:10">
      <c r="A338" s="840" t="s">
        <v>194</v>
      </c>
      <c r="B338" s="829" t="s">
        <v>199</v>
      </c>
      <c r="C338" s="830" t="s">
        <v>1887</v>
      </c>
      <c r="D338" s="831" t="s">
        <v>1888</v>
      </c>
      <c r="E338" s="832">
        <v>43191</v>
      </c>
      <c r="F338" s="849">
        <v>355</v>
      </c>
      <c r="G338" s="834">
        <f t="shared" si="5"/>
        <v>0.35499999999999998</v>
      </c>
      <c r="H338" s="835" t="s">
        <v>535</v>
      </c>
      <c r="I338" s="850">
        <v>1</v>
      </c>
      <c r="J338" s="837" t="s">
        <v>67</v>
      </c>
    </row>
    <row r="339" spans="1:10">
      <c r="A339" s="840" t="s">
        <v>194</v>
      </c>
      <c r="B339" s="829" t="s">
        <v>199</v>
      </c>
      <c r="C339" s="830" t="s">
        <v>1889</v>
      </c>
      <c r="D339" s="831" t="s">
        <v>1890</v>
      </c>
      <c r="E339" s="832">
        <v>43191</v>
      </c>
      <c r="F339" s="849">
        <v>400</v>
      </c>
      <c r="G339" s="834">
        <f t="shared" si="5"/>
        <v>0.4</v>
      </c>
      <c r="H339" s="835" t="s">
        <v>535</v>
      </c>
      <c r="I339" s="850">
        <v>1</v>
      </c>
      <c r="J339" s="837" t="s">
        <v>67</v>
      </c>
    </row>
    <row r="340" spans="1:10">
      <c r="A340" s="840" t="s">
        <v>194</v>
      </c>
      <c r="B340" s="829" t="s">
        <v>199</v>
      </c>
      <c r="C340" s="830" t="s">
        <v>1891</v>
      </c>
      <c r="D340" s="831" t="s">
        <v>1892</v>
      </c>
      <c r="E340" s="832">
        <v>43191</v>
      </c>
      <c r="F340" s="849">
        <v>2585</v>
      </c>
      <c r="G340" s="834">
        <f t="shared" si="5"/>
        <v>2.585</v>
      </c>
      <c r="H340" s="835" t="s">
        <v>354</v>
      </c>
      <c r="I340" s="850">
        <v>1</v>
      </c>
      <c r="J340" s="837" t="s">
        <v>67</v>
      </c>
    </row>
    <row r="341" spans="1:10">
      <c r="A341" s="840" t="s">
        <v>194</v>
      </c>
      <c r="B341" s="829" t="s">
        <v>199</v>
      </c>
      <c r="C341" s="830" t="s">
        <v>1893</v>
      </c>
      <c r="D341" s="831" t="s">
        <v>1894</v>
      </c>
      <c r="E341" s="832">
        <v>43191</v>
      </c>
      <c r="F341" s="849">
        <v>2295</v>
      </c>
      <c r="G341" s="834">
        <f t="shared" si="5"/>
        <v>2.2949999999999999</v>
      </c>
      <c r="H341" s="835" t="s">
        <v>354</v>
      </c>
      <c r="I341" s="850">
        <v>1</v>
      </c>
      <c r="J341" s="837" t="s">
        <v>67</v>
      </c>
    </row>
    <row r="342" spans="1:10">
      <c r="A342" s="840" t="s">
        <v>194</v>
      </c>
      <c r="B342" s="829" t="s">
        <v>199</v>
      </c>
      <c r="C342" s="830" t="s">
        <v>1895</v>
      </c>
      <c r="D342" s="831" t="s">
        <v>1896</v>
      </c>
      <c r="E342" s="832">
        <v>43191</v>
      </c>
      <c r="F342" s="849">
        <v>2020</v>
      </c>
      <c r="G342" s="834">
        <f t="shared" si="5"/>
        <v>2.02</v>
      </c>
      <c r="H342" s="835" t="s">
        <v>354</v>
      </c>
      <c r="I342" s="850">
        <v>1</v>
      </c>
      <c r="J342" s="837" t="s">
        <v>67</v>
      </c>
    </row>
    <row r="343" spans="1:10">
      <c r="A343" s="840" t="s">
        <v>194</v>
      </c>
      <c r="B343" s="829" t="s">
        <v>199</v>
      </c>
      <c r="C343" s="830" t="s">
        <v>1897</v>
      </c>
      <c r="D343" s="831" t="s">
        <v>1898</v>
      </c>
      <c r="E343" s="832">
        <v>43191</v>
      </c>
      <c r="F343" s="849">
        <v>1180</v>
      </c>
      <c r="G343" s="834">
        <f t="shared" si="5"/>
        <v>1.18</v>
      </c>
      <c r="H343" s="835" t="s">
        <v>354</v>
      </c>
      <c r="I343" s="850">
        <v>1</v>
      </c>
      <c r="J343" s="837" t="s">
        <v>67</v>
      </c>
    </row>
    <row r="344" spans="1:10">
      <c r="A344" s="840" t="s">
        <v>194</v>
      </c>
      <c r="B344" s="829" t="s">
        <v>199</v>
      </c>
      <c r="C344" s="830" t="s">
        <v>1899</v>
      </c>
      <c r="D344" s="831" t="s">
        <v>1900</v>
      </c>
      <c r="E344" s="832">
        <v>43191</v>
      </c>
      <c r="F344" s="849">
        <v>1920</v>
      </c>
      <c r="G344" s="834">
        <f t="shared" si="5"/>
        <v>1.92</v>
      </c>
      <c r="H344" s="835" t="s">
        <v>354</v>
      </c>
      <c r="I344" s="850">
        <v>1</v>
      </c>
      <c r="J344" s="837" t="s">
        <v>67</v>
      </c>
    </row>
    <row r="345" spans="1:10">
      <c r="A345" s="840" t="s">
        <v>194</v>
      </c>
      <c r="B345" s="829" t="s">
        <v>199</v>
      </c>
      <c r="C345" s="830" t="s">
        <v>1901</v>
      </c>
      <c r="D345" s="831" t="s">
        <v>1902</v>
      </c>
      <c r="E345" s="832">
        <v>43191</v>
      </c>
      <c r="F345" s="849">
        <v>1180</v>
      </c>
      <c r="G345" s="834">
        <f t="shared" si="5"/>
        <v>1.18</v>
      </c>
      <c r="H345" s="835" t="s">
        <v>354</v>
      </c>
      <c r="I345" s="850">
        <v>1</v>
      </c>
      <c r="J345" s="837" t="s">
        <v>67</v>
      </c>
    </row>
    <row r="346" spans="1:10">
      <c r="A346" s="840" t="s">
        <v>194</v>
      </c>
      <c r="B346" s="829" t="s">
        <v>199</v>
      </c>
      <c r="C346" s="830" t="s">
        <v>1903</v>
      </c>
      <c r="D346" s="831" t="s">
        <v>1904</v>
      </c>
      <c r="E346" s="832">
        <v>43191</v>
      </c>
      <c r="F346" s="849">
        <v>2300</v>
      </c>
      <c r="G346" s="834">
        <f t="shared" si="5"/>
        <v>2.2999999999999998</v>
      </c>
      <c r="H346" s="835" t="s">
        <v>354</v>
      </c>
      <c r="I346" s="850">
        <v>1</v>
      </c>
      <c r="J346" s="837" t="s">
        <v>67</v>
      </c>
    </row>
    <row r="347" spans="1:10">
      <c r="A347" s="840" t="s">
        <v>194</v>
      </c>
      <c r="B347" s="829" t="s">
        <v>199</v>
      </c>
      <c r="C347" s="830" t="s">
        <v>1905</v>
      </c>
      <c r="D347" s="831" t="s">
        <v>1906</v>
      </c>
      <c r="E347" s="832">
        <v>43191</v>
      </c>
      <c r="F347" s="849">
        <v>3500</v>
      </c>
      <c r="G347" s="834">
        <f t="shared" si="5"/>
        <v>3.5</v>
      </c>
      <c r="H347" s="835" t="s">
        <v>354</v>
      </c>
      <c r="I347" s="850">
        <v>1</v>
      </c>
      <c r="J347" s="837" t="s">
        <v>67</v>
      </c>
    </row>
    <row r="348" spans="1:10">
      <c r="A348" s="840" t="s">
        <v>194</v>
      </c>
      <c r="B348" s="829" t="s">
        <v>199</v>
      </c>
      <c r="C348" s="830" t="s">
        <v>1907</v>
      </c>
      <c r="D348" s="831" t="s">
        <v>1908</v>
      </c>
      <c r="E348" s="832">
        <v>43191</v>
      </c>
      <c r="F348" s="849">
        <v>3600</v>
      </c>
      <c r="G348" s="834">
        <f t="shared" si="5"/>
        <v>3.6</v>
      </c>
      <c r="H348" s="835" t="s">
        <v>354</v>
      </c>
      <c r="I348" s="850">
        <v>1</v>
      </c>
      <c r="J348" s="837" t="s">
        <v>67</v>
      </c>
    </row>
    <row r="349" spans="1:10">
      <c r="A349" s="840" t="s">
        <v>194</v>
      </c>
      <c r="B349" s="829" t="s">
        <v>199</v>
      </c>
      <c r="C349" s="830" t="s">
        <v>1909</v>
      </c>
      <c r="D349" s="831" t="s">
        <v>1910</v>
      </c>
      <c r="E349" s="832">
        <v>43191</v>
      </c>
      <c r="F349" s="849">
        <v>2800</v>
      </c>
      <c r="G349" s="834">
        <f t="shared" si="5"/>
        <v>2.8</v>
      </c>
      <c r="H349" s="835" t="s">
        <v>354</v>
      </c>
      <c r="I349" s="850">
        <v>1</v>
      </c>
      <c r="J349" s="837" t="s">
        <v>67</v>
      </c>
    </row>
    <row r="350" spans="1:10">
      <c r="A350" s="840" t="s">
        <v>194</v>
      </c>
      <c r="B350" s="829" t="s">
        <v>199</v>
      </c>
      <c r="C350" s="830" t="s">
        <v>1911</v>
      </c>
      <c r="D350" s="831" t="s">
        <v>1912</v>
      </c>
      <c r="E350" s="832">
        <v>43191</v>
      </c>
      <c r="F350" s="849">
        <v>2900</v>
      </c>
      <c r="G350" s="834">
        <f t="shared" si="5"/>
        <v>2.9</v>
      </c>
      <c r="H350" s="835" t="s">
        <v>354</v>
      </c>
      <c r="I350" s="850">
        <v>1</v>
      </c>
      <c r="J350" s="837" t="s">
        <v>67</v>
      </c>
    </row>
    <row r="351" spans="1:10">
      <c r="A351" s="840" t="s">
        <v>194</v>
      </c>
      <c r="B351" s="829" t="s">
        <v>199</v>
      </c>
      <c r="C351" s="830" t="s">
        <v>1913</v>
      </c>
      <c r="D351" s="831" t="s">
        <v>1914</v>
      </c>
      <c r="E351" s="832">
        <v>43191</v>
      </c>
      <c r="F351" s="849">
        <v>3885</v>
      </c>
      <c r="G351" s="834">
        <f t="shared" si="5"/>
        <v>3.8849999999999998</v>
      </c>
      <c r="H351" s="835" t="s">
        <v>354</v>
      </c>
      <c r="I351" s="850">
        <v>1</v>
      </c>
      <c r="J351" s="837" t="s">
        <v>67</v>
      </c>
    </row>
    <row r="352" spans="1:10">
      <c r="A352" s="840" t="s">
        <v>194</v>
      </c>
      <c r="B352" s="829" t="s">
        <v>199</v>
      </c>
      <c r="C352" s="830" t="s">
        <v>1915</v>
      </c>
      <c r="D352" s="831" t="s">
        <v>1916</v>
      </c>
      <c r="E352" s="832">
        <v>43191</v>
      </c>
      <c r="F352" s="849">
        <v>2355</v>
      </c>
      <c r="G352" s="834">
        <f t="shared" si="5"/>
        <v>2.355</v>
      </c>
      <c r="H352" s="835" t="s">
        <v>354</v>
      </c>
      <c r="I352" s="850">
        <v>1</v>
      </c>
      <c r="J352" s="837" t="s">
        <v>67</v>
      </c>
    </row>
    <row r="353" spans="1:10">
      <c r="A353" s="840" t="s">
        <v>186</v>
      </c>
      <c r="B353" s="841" t="s">
        <v>198</v>
      </c>
      <c r="C353" s="830" t="s">
        <v>1917</v>
      </c>
      <c r="D353" s="831" t="s">
        <v>1918</v>
      </c>
      <c r="E353" s="832">
        <v>43191</v>
      </c>
      <c r="F353" s="849">
        <v>228.14417177914112</v>
      </c>
      <c r="G353" s="834">
        <f t="shared" si="5"/>
        <v>0.22814417177914112</v>
      </c>
      <c r="H353" s="835" t="s">
        <v>356</v>
      </c>
      <c r="I353" s="850">
        <v>1</v>
      </c>
      <c r="J353" s="837" t="s">
        <v>67</v>
      </c>
    </row>
    <row r="354" spans="1:10">
      <c r="A354" s="840" t="s">
        <v>186</v>
      </c>
      <c r="B354" s="841" t="s">
        <v>198</v>
      </c>
      <c r="C354" s="830" t="s">
        <v>1919</v>
      </c>
      <c r="D354" s="831" t="s">
        <v>1920</v>
      </c>
      <c r="E354" s="832">
        <v>43191</v>
      </c>
      <c r="F354" s="849">
        <v>253.0674846625767</v>
      </c>
      <c r="G354" s="834">
        <f t="shared" si="5"/>
        <v>0.25306748466257672</v>
      </c>
      <c r="H354" s="835" t="s">
        <v>356</v>
      </c>
      <c r="I354" s="850">
        <v>1</v>
      </c>
      <c r="J354" s="837" t="s">
        <v>67</v>
      </c>
    </row>
    <row r="355" spans="1:10">
      <c r="A355" s="840" t="s">
        <v>186</v>
      </c>
      <c r="B355" s="841" t="s">
        <v>198</v>
      </c>
      <c r="C355" s="830" t="s">
        <v>1921</v>
      </c>
      <c r="D355" s="831" t="s">
        <v>1922</v>
      </c>
      <c r="E355" s="832">
        <v>43191</v>
      </c>
      <c r="F355" s="849">
        <v>1473.3512269938651</v>
      </c>
      <c r="G355" s="834">
        <f t="shared" si="5"/>
        <v>1.4733512269938651</v>
      </c>
      <c r="H355" s="835" t="s">
        <v>356</v>
      </c>
      <c r="I355" s="850">
        <v>1</v>
      </c>
      <c r="J355" s="837" t="s">
        <v>67</v>
      </c>
    </row>
    <row r="356" spans="1:10">
      <c r="A356" s="840" t="s">
        <v>186</v>
      </c>
      <c r="B356" s="841" t="s">
        <v>198</v>
      </c>
      <c r="C356" s="830" t="s">
        <v>1923</v>
      </c>
      <c r="D356" s="831" t="s">
        <v>1924</v>
      </c>
      <c r="E356" s="832">
        <v>43191</v>
      </c>
      <c r="F356" s="849">
        <v>1048.6963190184049</v>
      </c>
      <c r="G356" s="834">
        <f t="shared" si="5"/>
        <v>1.0486963190184049</v>
      </c>
      <c r="H356" s="835" t="s">
        <v>356</v>
      </c>
      <c r="I356" s="850">
        <v>1</v>
      </c>
      <c r="J356" s="837" t="s">
        <v>67</v>
      </c>
    </row>
    <row r="357" spans="1:10">
      <c r="A357" s="840" t="s">
        <v>186</v>
      </c>
      <c r="B357" s="841" t="s">
        <v>198</v>
      </c>
      <c r="C357" s="830" t="s">
        <v>1925</v>
      </c>
      <c r="D357" s="831" t="s">
        <v>1926</v>
      </c>
      <c r="E357" s="832">
        <v>43191</v>
      </c>
      <c r="F357" s="849">
        <v>1690.9509202453989</v>
      </c>
      <c r="G357" s="834">
        <f t="shared" si="5"/>
        <v>1.6909509202453989</v>
      </c>
      <c r="H357" s="835" t="s">
        <v>356</v>
      </c>
      <c r="I357" s="850">
        <v>1</v>
      </c>
      <c r="J357" s="837" t="s">
        <v>67</v>
      </c>
    </row>
    <row r="358" spans="1:10">
      <c r="A358" s="840" t="s">
        <v>186</v>
      </c>
      <c r="B358" s="841" t="s">
        <v>198</v>
      </c>
      <c r="C358" s="830" t="s">
        <v>1927</v>
      </c>
      <c r="D358" s="831" t="s">
        <v>1928</v>
      </c>
      <c r="E358" s="832">
        <v>43191</v>
      </c>
      <c r="F358" s="849">
        <v>1690.9509202453989</v>
      </c>
      <c r="G358" s="834">
        <f t="shared" si="5"/>
        <v>1.6909509202453989</v>
      </c>
      <c r="H358" s="835" t="s">
        <v>356</v>
      </c>
      <c r="I358" s="850">
        <v>1</v>
      </c>
      <c r="J358" s="837" t="s">
        <v>67</v>
      </c>
    </row>
    <row r="359" spans="1:10">
      <c r="A359" s="840" t="s">
        <v>186</v>
      </c>
      <c r="B359" s="841" t="s">
        <v>198</v>
      </c>
      <c r="C359" s="830" t="s">
        <v>1929</v>
      </c>
      <c r="D359" s="831" t="s">
        <v>1930</v>
      </c>
      <c r="E359" s="832">
        <v>43191</v>
      </c>
      <c r="F359" s="849">
        <v>1690.9509202453989</v>
      </c>
      <c r="G359" s="834">
        <f t="shared" si="5"/>
        <v>1.6909509202453989</v>
      </c>
      <c r="H359" s="835" t="s">
        <v>356</v>
      </c>
      <c r="I359" s="850">
        <v>1</v>
      </c>
      <c r="J359" s="837" t="s">
        <v>67</v>
      </c>
    </row>
    <row r="360" spans="1:10">
      <c r="A360" s="840" t="s">
        <v>186</v>
      </c>
      <c r="B360" s="841" t="s">
        <v>198</v>
      </c>
      <c r="C360" s="830" t="s">
        <v>1931</v>
      </c>
      <c r="D360" s="831" t="s">
        <v>1932</v>
      </c>
      <c r="E360" s="832">
        <v>43191</v>
      </c>
      <c r="F360" s="849">
        <v>1690.9509202453989</v>
      </c>
      <c r="G360" s="834">
        <f t="shared" si="5"/>
        <v>1.6909509202453989</v>
      </c>
      <c r="H360" s="835" t="s">
        <v>356</v>
      </c>
      <c r="I360" s="850">
        <v>1</v>
      </c>
      <c r="J360" s="837" t="s">
        <v>67</v>
      </c>
    </row>
    <row r="361" spans="1:10">
      <c r="A361" s="840" t="s">
        <v>186</v>
      </c>
      <c r="B361" s="841" t="s">
        <v>198</v>
      </c>
      <c r="C361" s="830" t="s">
        <v>1933</v>
      </c>
      <c r="D361" s="831" t="s">
        <v>1934</v>
      </c>
      <c r="E361" s="832">
        <v>43191</v>
      </c>
      <c r="F361" s="849">
        <v>113.11349693251535</v>
      </c>
      <c r="G361" s="834">
        <f t="shared" si="5"/>
        <v>0.11311349693251535</v>
      </c>
      <c r="H361" s="835" t="s">
        <v>356</v>
      </c>
      <c r="I361" s="850">
        <v>1</v>
      </c>
      <c r="J361" s="837" t="s">
        <v>67</v>
      </c>
    </row>
    <row r="362" spans="1:10">
      <c r="A362" s="840" t="s">
        <v>186</v>
      </c>
      <c r="B362" s="841" t="s">
        <v>198</v>
      </c>
      <c r="C362" s="830" t="s">
        <v>1935</v>
      </c>
      <c r="D362" s="831" t="s">
        <v>1936</v>
      </c>
      <c r="E362" s="832">
        <v>43191</v>
      </c>
      <c r="F362" s="849">
        <v>113.11349693251535</v>
      </c>
      <c r="G362" s="834">
        <f t="shared" si="5"/>
        <v>0.11311349693251535</v>
      </c>
      <c r="H362" s="835" t="s">
        <v>356</v>
      </c>
      <c r="I362" s="850">
        <v>1</v>
      </c>
      <c r="J362" s="837" t="s">
        <v>67</v>
      </c>
    </row>
    <row r="363" spans="1:10">
      <c r="A363" s="840" t="s">
        <v>186</v>
      </c>
      <c r="B363" s="841" t="s">
        <v>198</v>
      </c>
      <c r="C363" s="830" t="s">
        <v>1937</v>
      </c>
      <c r="D363" s="831" t="s">
        <v>1938</v>
      </c>
      <c r="E363" s="832">
        <v>43191</v>
      </c>
      <c r="F363" s="849">
        <v>186.82898773006136</v>
      </c>
      <c r="G363" s="834">
        <f t="shared" si="5"/>
        <v>0.18682898773006135</v>
      </c>
      <c r="H363" s="835" t="s">
        <v>356</v>
      </c>
      <c r="I363" s="850">
        <v>1</v>
      </c>
      <c r="J363" s="837" t="s">
        <v>67</v>
      </c>
    </row>
    <row r="364" spans="1:10">
      <c r="A364" s="840" t="s">
        <v>186</v>
      </c>
      <c r="B364" s="841" t="s">
        <v>198</v>
      </c>
      <c r="C364" s="830" t="s">
        <v>1939</v>
      </c>
      <c r="D364" s="831" t="s">
        <v>1940</v>
      </c>
      <c r="E364" s="832">
        <v>43191</v>
      </c>
      <c r="F364" s="849">
        <v>186.82898773006136</v>
      </c>
      <c r="G364" s="834">
        <f t="shared" si="5"/>
        <v>0.18682898773006135</v>
      </c>
      <c r="H364" s="835" t="s">
        <v>356</v>
      </c>
      <c r="I364" s="850">
        <v>1</v>
      </c>
      <c r="J364" s="837" t="s">
        <v>67</v>
      </c>
    </row>
    <row r="365" spans="1:10">
      <c r="A365" s="840" t="s">
        <v>186</v>
      </c>
      <c r="B365" s="841" t="s">
        <v>198</v>
      </c>
      <c r="C365" s="830" t="s">
        <v>1941</v>
      </c>
      <c r="D365" s="831" t="s">
        <v>1942</v>
      </c>
      <c r="E365" s="832">
        <v>43191</v>
      </c>
      <c r="F365" s="849">
        <v>186.82898773006136</v>
      </c>
      <c r="G365" s="834">
        <f t="shared" si="5"/>
        <v>0.18682898773006135</v>
      </c>
      <c r="H365" s="835" t="s">
        <v>356</v>
      </c>
      <c r="I365" s="850">
        <v>1</v>
      </c>
      <c r="J365" s="837" t="s">
        <v>67</v>
      </c>
    </row>
    <row r="366" spans="1:10">
      <c r="A366" s="840" t="s">
        <v>186</v>
      </c>
      <c r="B366" s="841" t="s">
        <v>198</v>
      </c>
      <c r="C366" s="830" t="s">
        <v>1943</v>
      </c>
      <c r="D366" s="831" t="s">
        <v>1944</v>
      </c>
      <c r="E366" s="832">
        <v>43191</v>
      </c>
      <c r="F366" s="849">
        <v>186.82898773006136</v>
      </c>
      <c r="G366" s="834">
        <f t="shared" si="5"/>
        <v>0.18682898773006135</v>
      </c>
      <c r="H366" s="835" t="s">
        <v>356</v>
      </c>
      <c r="I366" s="850">
        <v>1</v>
      </c>
      <c r="J366" s="837" t="s">
        <v>67</v>
      </c>
    </row>
    <row r="367" spans="1:10">
      <c r="A367" s="840" t="s">
        <v>186</v>
      </c>
      <c r="B367" s="841" t="s">
        <v>198</v>
      </c>
      <c r="C367" s="830" t="s">
        <v>1945</v>
      </c>
      <c r="D367" s="831" t="s">
        <v>1946</v>
      </c>
      <c r="E367" s="832">
        <v>43191</v>
      </c>
      <c r="F367" s="849">
        <v>186.82898773006136</v>
      </c>
      <c r="G367" s="834">
        <f t="shared" si="5"/>
        <v>0.18682898773006135</v>
      </c>
      <c r="H367" s="835" t="s">
        <v>356</v>
      </c>
      <c r="I367" s="850">
        <v>1</v>
      </c>
      <c r="J367" s="837" t="s">
        <v>67</v>
      </c>
    </row>
    <row r="368" spans="1:10">
      <c r="A368" s="839" t="s">
        <v>386</v>
      </c>
      <c r="B368" s="829" t="s">
        <v>1250</v>
      </c>
      <c r="C368" s="851" t="s">
        <v>894</v>
      </c>
      <c r="D368" s="831" t="s">
        <v>67</v>
      </c>
      <c r="E368" s="832">
        <v>43191</v>
      </c>
      <c r="F368" s="849">
        <v>3552</v>
      </c>
      <c r="G368" s="834">
        <f t="shared" ref="G368:G431" si="6">F368/1000</f>
        <v>3.552</v>
      </c>
      <c r="H368" s="835" t="s">
        <v>535</v>
      </c>
      <c r="I368" s="850">
        <v>30</v>
      </c>
      <c r="J368" s="837" t="s">
        <v>67</v>
      </c>
    </row>
    <row r="369" spans="1:10">
      <c r="A369" s="840" t="s">
        <v>186</v>
      </c>
      <c r="B369" s="841" t="s">
        <v>198</v>
      </c>
      <c r="C369" s="830" t="s">
        <v>1947</v>
      </c>
      <c r="D369" s="831" t="s">
        <v>1948</v>
      </c>
      <c r="E369" s="832">
        <v>43191</v>
      </c>
      <c r="F369" s="849">
        <v>462.99846625766872</v>
      </c>
      <c r="G369" s="834">
        <f t="shared" si="6"/>
        <v>0.46299846625766872</v>
      </c>
      <c r="H369" s="835" t="s">
        <v>356</v>
      </c>
      <c r="I369" s="850">
        <v>1</v>
      </c>
      <c r="J369" s="837" t="s">
        <v>67</v>
      </c>
    </row>
    <row r="370" spans="1:10">
      <c r="A370" s="840" t="s">
        <v>186</v>
      </c>
      <c r="B370" s="841" t="s">
        <v>198</v>
      </c>
      <c r="C370" s="830" t="s">
        <v>1949</v>
      </c>
      <c r="D370" s="831" t="s">
        <v>1950</v>
      </c>
      <c r="E370" s="832">
        <v>43191</v>
      </c>
      <c r="F370" s="849">
        <v>462.99846625766872</v>
      </c>
      <c r="G370" s="834">
        <f t="shared" si="6"/>
        <v>0.46299846625766872</v>
      </c>
      <c r="H370" s="835" t="s">
        <v>356</v>
      </c>
      <c r="I370" s="850">
        <v>1</v>
      </c>
      <c r="J370" s="837" t="s">
        <v>67</v>
      </c>
    </row>
    <row r="371" spans="1:10">
      <c r="A371" s="840" t="s">
        <v>186</v>
      </c>
      <c r="B371" s="841" t="s">
        <v>198</v>
      </c>
      <c r="C371" s="830" t="s">
        <v>1951</v>
      </c>
      <c r="D371" s="831" t="s">
        <v>1952</v>
      </c>
      <c r="E371" s="832">
        <v>43191</v>
      </c>
      <c r="F371" s="849">
        <v>140.91257668711657</v>
      </c>
      <c r="G371" s="834">
        <f t="shared" si="6"/>
        <v>0.14091257668711657</v>
      </c>
      <c r="H371" s="835" t="s">
        <v>356</v>
      </c>
      <c r="I371" s="850">
        <v>1</v>
      </c>
      <c r="J371" s="837" t="s">
        <v>67</v>
      </c>
    </row>
    <row r="372" spans="1:10">
      <c r="A372" s="840" t="s">
        <v>186</v>
      </c>
      <c r="B372" s="841" t="s">
        <v>198</v>
      </c>
      <c r="C372" s="830" t="s">
        <v>1953</v>
      </c>
      <c r="D372" s="831" t="s">
        <v>1954</v>
      </c>
      <c r="E372" s="832">
        <v>43191</v>
      </c>
      <c r="F372" s="849">
        <v>201.30368098159511</v>
      </c>
      <c r="G372" s="834">
        <f t="shared" si="6"/>
        <v>0.2013036809815951</v>
      </c>
      <c r="H372" s="835" t="s">
        <v>356</v>
      </c>
      <c r="I372" s="850">
        <v>1</v>
      </c>
      <c r="J372" s="837" t="s">
        <v>67</v>
      </c>
    </row>
    <row r="373" spans="1:10">
      <c r="A373" s="839" t="s">
        <v>387</v>
      </c>
      <c r="B373" s="830" t="s">
        <v>198</v>
      </c>
      <c r="C373" s="839" t="s">
        <v>1955</v>
      </c>
      <c r="D373" s="839" t="s">
        <v>1956</v>
      </c>
      <c r="E373" s="832">
        <v>43221</v>
      </c>
      <c r="F373" s="852">
        <v>360</v>
      </c>
      <c r="G373" s="834">
        <f t="shared" si="6"/>
        <v>0.36</v>
      </c>
      <c r="H373" s="835" t="s">
        <v>355</v>
      </c>
      <c r="I373" s="850">
        <v>1</v>
      </c>
      <c r="J373" s="837" t="s">
        <v>67</v>
      </c>
    </row>
    <row r="374" spans="1:10">
      <c r="A374" s="839" t="s">
        <v>194</v>
      </c>
      <c r="B374" s="829" t="s">
        <v>199</v>
      </c>
      <c r="C374" s="839" t="s">
        <v>1957</v>
      </c>
      <c r="D374" s="839" t="s">
        <v>1958</v>
      </c>
      <c r="E374" s="832">
        <v>43221</v>
      </c>
      <c r="F374" s="852">
        <v>1200</v>
      </c>
      <c r="G374" s="834">
        <f t="shared" si="6"/>
        <v>1.2</v>
      </c>
      <c r="H374" s="835" t="s">
        <v>535</v>
      </c>
      <c r="I374" s="850">
        <v>1</v>
      </c>
      <c r="J374" s="837" t="s">
        <v>67</v>
      </c>
    </row>
    <row r="375" spans="1:10">
      <c r="A375" s="839" t="s">
        <v>194</v>
      </c>
      <c r="B375" s="829" t="s">
        <v>199</v>
      </c>
      <c r="C375" s="839" t="s">
        <v>1959</v>
      </c>
      <c r="D375" s="839" t="s">
        <v>1960</v>
      </c>
      <c r="E375" s="832">
        <v>43221</v>
      </c>
      <c r="F375" s="852">
        <v>940</v>
      </c>
      <c r="G375" s="834">
        <f t="shared" si="6"/>
        <v>0.94</v>
      </c>
      <c r="H375" s="835" t="s">
        <v>535</v>
      </c>
      <c r="I375" s="850">
        <v>1</v>
      </c>
      <c r="J375" s="837" t="s">
        <v>67</v>
      </c>
    </row>
    <row r="376" spans="1:10">
      <c r="A376" s="839" t="s">
        <v>388</v>
      </c>
      <c r="B376" s="841" t="s">
        <v>198</v>
      </c>
      <c r="C376" s="839" t="s">
        <v>1961</v>
      </c>
      <c r="D376" s="839" t="s">
        <v>1962</v>
      </c>
      <c r="E376" s="832">
        <v>43221</v>
      </c>
      <c r="F376" s="852">
        <v>1800</v>
      </c>
      <c r="G376" s="834">
        <f t="shared" si="6"/>
        <v>1.8</v>
      </c>
      <c r="H376" s="835" t="s">
        <v>356</v>
      </c>
      <c r="I376" s="850">
        <v>2</v>
      </c>
      <c r="J376" s="837" t="s">
        <v>67</v>
      </c>
    </row>
    <row r="377" spans="1:10">
      <c r="A377" s="839" t="s">
        <v>388</v>
      </c>
      <c r="B377" s="841" t="s">
        <v>198</v>
      </c>
      <c r="C377" s="839" t="s">
        <v>1963</v>
      </c>
      <c r="D377" s="839" t="s">
        <v>1964</v>
      </c>
      <c r="E377" s="832">
        <v>43221</v>
      </c>
      <c r="F377" s="852">
        <v>1320</v>
      </c>
      <c r="G377" s="834">
        <f t="shared" si="6"/>
        <v>1.32</v>
      </c>
      <c r="H377" s="835" t="s">
        <v>356</v>
      </c>
      <c r="I377" s="850">
        <v>4</v>
      </c>
      <c r="J377" s="837" t="s">
        <v>67</v>
      </c>
    </row>
    <row r="378" spans="1:10">
      <c r="A378" s="839" t="s">
        <v>388</v>
      </c>
      <c r="B378" s="841" t="s">
        <v>198</v>
      </c>
      <c r="C378" s="839" t="s">
        <v>1965</v>
      </c>
      <c r="D378" s="839" t="s">
        <v>1966</v>
      </c>
      <c r="E378" s="832">
        <v>43221</v>
      </c>
      <c r="F378" s="852">
        <v>800</v>
      </c>
      <c r="G378" s="834">
        <f t="shared" si="6"/>
        <v>0.8</v>
      </c>
      <c r="H378" s="835" t="s">
        <v>356</v>
      </c>
      <c r="I378" s="850">
        <v>4</v>
      </c>
      <c r="J378" s="837" t="s">
        <v>67</v>
      </c>
    </row>
    <row r="379" spans="1:10">
      <c r="A379" s="839" t="s">
        <v>388</v>
      </c>
      <c r="B379" s="841" t="s">
        <v>198</v>
      </c>
      <c r="C379" s="839" t="s">
        <v>1967</v>
      </c>
      <c r="D379" s="839" t="s">
        <v>1968</v>
      </c>
      <c r="E379" s="832">
        <v>43221</v>
      </c>
      <c r="F379" s="852">
        <v>1800</v>
      </c>
      <c r="G379" s="834">
        <f t="shared" si="6"/>
        <v>1.8</v>
      </c>
      <c r="H379" s="835" t="s">
        <v>356</v>
      </c>
      <c r="I379" s="850">
        <v>6</v>
      </c>
      <c r="J379" s="837" t="s">
        <v>67</v>
      </c>
    </row>
    <row r="380" spans="1:10">
      <c r="A380" s="839" t="s">
        <v>388</v>
      </c>
      <c r="B380" s="841" t="s">
        <v>198</v>
      </c>
      <c r="C380" s="839" t="s">
        <v>1969</v>
      </c>
      <c r="D380" s="839" t="s">
        <v>1970</v>
      </c>
      <c r="E380" s="832">
        <v>43221</v>
      </c>
      <c r="F380" s="852">
        <v>700</v>
      </c>
      <c r="G380" s="834">
        <f t="shared" si="6"/>
        <v>0.7</v>
      </c>
      <c r="H380" s="835" t="s">
        <v>356</v>
      </c>
      <c r="I380" s="850">
        <v>2</v>
      </c>
      <c r="J380" s="837" t="s">
        <v>67</v>
      </c>
    </row>
    <row r="381" spans="1:10">
      <c r="A381" s="839" t="s">
        <v>388</v>
      </c>
      <c r="B381" s="841" t="s">
        <v>198</v>
      </c>
      <c r="C381" s="839" t="s">
        <v>1971</v>
      </c>
      <c r="D381" s="839" t="s">
        <v>1972</v>
      </c>
      <c r="E381" s="832">
        <v>43221</v>
      </c>
      <c r="F381" s="852">
        <v>1500</v>
      </c>
      <c r="G381" s="834">
        <f t="shared" si="6"/>
        <v>1.5</v>
      </c>
      <c r="H381" s="835" t="s">
        <v>356</v>
      </c>
      <c r="I381" s="850">
        <v>2</v>
      </c>
      <c r="J381" s="837" t="s">
        <v>67</v>
      </c>
    </row>
    <row r="382" spans="1:10">
      <c r="A382" s="839" t="s">
        <v>186</v>
      </c>
      <c r="B382" s="841" t="s">
        <v>198</v>
      </c>
      <c r="C382" s="839" t="s">
        <v>1973</v>
      </c>
      <c r="D382" s="839" t="s">
        <v>1974</v>
      </c>
      <c r="E382" s="832">
        <v>43221</v>
      </c>
      <c r="F382" s="852">
        <v>431.00115964437572</v>
      </c>
      <c r="G382" s="834">
        <f t="shared" si="6"/>
        <v>0.43100115964437574</v>
      </c>
      <c r="H382" s="835" t="s">
        <v>356</v>
      </c>
      <c r="I382" s="850">
        <v>1</v>
      </c>
      <c r="J382" s="837" t="s">
        <v>67</v>
      </c>
    </row>
    <row r="383" spans="1:10">
      <c r="A383" s="839" t="s">
        <v>186</v>
      </c>
      <c r="B383" s="841" t="s">
        <v>198</v>
      </c>
      <c r="C383" s="839" t="s">
        <v>1975</v>
      </c>
      <c r="D383" s="839" t="s">
        <v>1976</v>
      </c>
      <c r="E383" s="832">
        <v>43221</v>
      </c>
      <c r="F383" s="852">
        <v>390.41360649400849</v>
      </c>
      <c r="G383" s="834">
        <f t="shared" si="6"/>
        <v>0.39041360649400847</v>
      </c>
      <c r="H383" s="835" t="s">
        <v>356</v>
      </c>
      <c r="I383" s="850">
        <v>1</v>
      </c>
      <c r="J383" s="837" t="s">
        <v>67</v>
      </c>
    </row>
    <row r="384" spans="1:10">
      <c r="A384" s="839" t="s">
        <v>194</v>
      </c>
      <c r="B384" s="829" t="s">
        <v>199</v>
      </c>
      <c r="C384" s="839" t="s">
        <v>1977</v>
      </c>
      <c r="D384" s="839" t="s">
        <v>1978</v>
      </c>
      <c r="E384" s="832">
        <v>43221</v>
      </c>
      <c r="F384" s="852">
        <v>3905</v>
      </c>
      <c r="G384" s="834">
        <f t="shared" si="6"/>
        <v>3.9049999999999998</v>
      </c>
      <c r="H384" s="835" t="s">
        <v>354</v>
      </c>
      <c r="I384" s="850">
        <v>1</v>
      </c>
      <c r="J384" s="837" t="s">
        <v>67</v>
      </c>
    </row>
    <row r="385" spans="1:10">
      <c r="A385" s="839" t="s">
        <v>194</v>
      </c>
      <c r="B385" s="829" t="s">
        <v>199</v>
      </c>
      <c r="C385" s="839" t="s">
        <v>1979</v>
      </c>
      <c r="D385" s="839" t="s">
        <v>1980</v>
      </c>
      <c r="E385" s="832">
        <v>43221</v>
      </c>
      <c r="F385" s="852">
        <v>2850</v>
      </c>
      <c r="G385" s="834">
        <f t="shared" si="6"/>
        <v>2.85</v>
      </c>
      <c r="H385" s="835" t="s">
        <v>354</v>
      </c>
      <c r="I385" s="850">
        <v>1</v>
      </c>
      <c r="J385" s="837" t="s">
        <v>67</v>
      </c>
    </row>
    <row r="386" spans="1:10">
      <c r="A386" s="839" t="s">
        <v>194</v>
      </c>
      <c r="B386" s="829" t="s">
        <v>199</v>
      </c>
      <c r="C386" s="839" t="s">
        <v>1981</v>
      </c>
      <c r="D386" s="839" t="s">
        <v>1982</v>
      </c>
      <c r="E386" s="832">
        <v>43221</v>
      </c>
      <c r="F386" s="852">
        <v>2345</v>
      </c>
      <c r="G386" s="834">
        <f t="shared" si="6"/>
        <v>2.3450000000000002</v>
      </c>
      <c r="H386" s="835" t="s">
        <v>354</v>
      </c>
      <c r="I386" s="850">
        <v>1</v>
      </c>
      <c r="J386" s="837" t="s">
        <v>67</v>
      </c>
    </row>
    <row r="387" spans="1:10">
      <c r="A387" s="839" t="s">
        <v>194</v>
      </c>
      <c r="B387" s="829" t="s">
        <v>199</v>
      </c>
      <c r="C387" s="839" t="s">
        <v>1983</v>
      </c>
      <c r="D387" s="839" t="s">
        <v>1984</v>
      </c>
      <c r="E387" s="832">
        <v>43221</v>
      </c>
      <c r="F387" s="852">
        <v>2495</v>
      </c>
      <c r="G387" s="834">
        <f t="shared" si="6"/>
        <v>2.4950000000000001</v>
      </c>
      <c r="H387" s="835" t="s">
        <v>354</v>
      </c>
      <c r="I387" s="850">
        <v>1</v>
      </c>
      <c r="J387" s="837" t="s">
        <v>67</v>
      </c>
    </row>
    <row r="388" spans="1:10">
      <c r="A388" s="839" t="s">
        <v>194</v>
      </c>
      <c r="B388" s="829" t="s">
        <v>199</v>
      </c>
      <c r="C388" s="839" t="s">
        <v>1985</v>
      </c>
      <c r="D388" s="839" t="s">
        <v>1986</v>
      </c>
      <c r="E388" s="832">
        <v>43221</v>
      </c>
      <c r="F388" s="852">
        <v>1605</v>
      </c>
      <c r="G388" s="834">
        <f t="shared" si="6"/>
        <v>1.605</v>
      </c>
      <c r="H388" s="835" t="s">
        <v>354</v>
      </c>
      <c r="I388" s="850">
        <v>1</v>
      </c>
      <c r="J388" s="837" t="s">
        <v>67</v>
      </c>
    </row>
    <row r="389" spans="1:10">
      <c r="A389" s="839" t="s">
        <v>194</v>
      </c>
      <c r="B389" s="829" t="s">
        <v>199</v>
      </c>
      <c r="C389" s="839" t="s">
        <v>1987</v>
      </c>
      <c r="D389" s="839" t="s">
        <v>1988</v>
      </c>
      <c r="E389" s="832">
        <v>43221</v>
      </c>
      <c r="F389" s="852">
        <v>3750</v>
      </c>
      <c r="G389" s="834">
        <f t="shared" si="6"/>
        <v>3.75</v>
      </c>
      <c r="H389" s="835" t="s">
        <v>354</v>
      </c>
      <c r="I389" s="850">
        <v>1</v>
      </c>
      <c r="J389" s="837" t="s">
        <v>67</v>
      </c>
    </row>
    <row r="390" spans="1:10">
      <c r="A390" s="839" t="s">
        <v>194</v>
      </c>
      <c r="B390" s="829" t="s">
        <v>199</v>
      </c>
      <c r="C390" s="839" t="s">
        <v>1989</v>
      </c>
      <c r="D390" s="839" t="s">
        <v>1990</v>
      </c>
      <c r="E390" s="832">
        <v>43221</v>
      </c>
      <c r="F390" s="852">
        <v>2735</v>
      </c>
      <c r="G390" s="834">
        <f t="shared" si="6"/>
        <v>2.7349999999999999</v>
      </c>
      <c r="H390" s="835" t="s">
        <v>354</v>
      </c>
      <c r="I390" s="850">
        <v>1</v>
      </c>
      <c r="J390" s="837" t="s">
        <v>67</v>
      </c>
    </row>
    <row r="391" spans="1:10">
      <c r="A391" s="839" t="s">
        <v>194</v>
      </c>
      <c r="B391" s="829" t="s">
        <v>199</v>
      </c>
      <c r="C391" s="839" t="s">
        <v>1991</v>
      </c>
      <c r="D391" s="839" t="s">
        <v>1992</v>
      </c>
      <c r="E391" s="832">
        <v>43221</v>
      </c>
      <c r="F391" s="852">
        <v>2565</v>
      </c>
      <c r="G391" s="834">
        <f t="shared" si="6"/>
        <v>2.5649999999999999</v>
      </c>
      <c r="H391" s="835" t="s">
        <v>354</v>
      </c>
      <c r="I391" s="850">
        <v>1</v>
      </c>
      <c r="J391" s="837" t="s">
        <v>67</v>
      </c>
    </row>
    <row r="392" spans="1:10">
      <c r="A392" s="839" t="s">
        <v>194</v>
      </c>
      <c r="B392" s="829" t="s">
        <v>199</v>
      </c>
      <c r="C392" s="839" t="s">
        <v>1993</v>
      </c>
      <c r="D392" s="839" t="s">
        <v>1994</v>
      </c>
      <c r="E392" s="832">
        <v>43221</v>
      </c>
      <c r="F392" s="852">
        <v>2740</v>
      </c>
      <c r="G392" s="834">
        <f t="shared" si="6"/>
        <v>2.74</v>
      </c>
      <c r="H392" s="835" t="s">
        <v>354</v>
      </c>
      <c r="I392" s="850">
        <v>1</v>
      </c>
      <c r="J392" s="837" t="s">
        <v>67</v>
      </c>
    </row>
    <row r="393" spans="1:10">
      <c r="A393" s="839" t="s">
        <v>194</v>
      </c>
      <c r="B393" s="829" t="s">
        <v>199</v>
      </c>
      <c r="C393" s="839" t="s">
        <v>1995</v>
      </c>
      <c r="D393" s="839" t="s">
        <v>1996</v>
      </c>
      <c r="E393" s="832">
        <v>43221</v>
      </c>
      <c r="F393" s="852">
        <v>2315</v>
      </c>
      <c r="G393" s="834">
        <f t="shared" si="6"/>
        <v>2.3149999999999999</v>
      </c>
      <c r="H393" s="835" t="s">
        <v>354</v>
      </c>
      <c r="I393" s="850">
        <v>1</v>
      </c>
      <c r="J393" s="837" t="s">
        <v>67</v>
      </c>
    </row>
    <row r="394" spans="1:10">
      <c r="A394" s="839" t="s">
        <v>194</v>
      </c>
      <c r="B394" s="829" t="s">
        <v>199</v>
      </c>
      <c r="C394" s="839" t="s">
        <v>1997</v>
      </c>
      <c r="D394" s="839" t="s">
        <v>1998</v>
      </c>
      <c r="E394" s="832">
        <v>43221</v>
      </c>
      <c r="F394" s="852">
        <v>1605</v>
      </c>
      <c r="G394" s="834">
        <f t="shared" si="6"/>
        <v>1.605</v>
      </c>
      <c r="H394" s="835" t="s">
        <v>354</v>
      </c>
      <c r="I394" s="850">
        <v>1</v>
      </c>
      <c r="J394" s="837" t="s">
        <v>67</v>
      </c>
    </row>
    <row r="395" spans="1:10">
      <c r="A395" s="840" t="s">
        <v>189</v>
      </c>
      <c r="B395" s="841" t="s">
        <v>198</v>
      </c>
      <c r="C395" s="839" t="s">
        <v>1999</v>
      </c>
      <c r="D395" s="839" t="s">
        <v>2000</v>
      </c>
      <c r="E395" s="832">
        <v>43221</v>
      </c>
      <c r="F395" s="852">
        <v>1850</v>
      </c>
      <c r="G395" s="834">
        <f t="shared" si="6"/>
        <v>1.85</v>
      </c>
      <c r="H395" s="835" t="s">
        <v>356</v>
      </c>
      <c r="I395" s="850">
        <v>1</v>
      </c>
      <c r="J395" s="837" t="s">
        <v>67</v>
      </c>
    </row>
    <row r="396" spans="1:10">
      <c r="A396" s="839" t="s">
        <v>194</v>
      </c>
      <c r="B396" s="829" t="s">
        <v>199</v>
      </c>
      <c r="C396" s="839" t="s">
        <v>2001</v>
      </c>
      <c r="D396" s="839" t="s">
        <v>2002</v>
      </c>
      <c r="E396" s="832">
        <v>43221</v>
      </c>
      <c r="F396" s="852">
        <v>1680</v>
      </c>
      <c r="G396" s="834">
        <f t="shared" si="6"/>
        <v>1.68</v>
      </c>
      <c r="H396" s="835" t="s">
        <v>354</v>
      </c>
      <c r="I396" s="850">
        <v>1</v>
      </c>
      <c r="J396" s="837" t="s">
        <v>67</v>
      </c>
    </row>
    <row r="397" spans="1:10">
      <c r="A397" s="839" t="s">
        <v>194</v>
      </c>
      <c r="B397" s="829" t="s">
        <v>199</v>
      </c>
      <c r="C397" s="839" t="s">
        <v>2003</v>
      </c>
      <c r="D397" s="839" t="s">
        <v>2004</v>
      </c>
      <c r="E397" s="832">
        <v>43221</v>
      </c>
      <c r="F397" s="852">
        <v>1680</v>
      </c>
      <c r="G397" s="834">
        <f t="shared" si="6"/>
        <v>1.68</v>
      </c>
      <c r="H397" s="835" t="s">
        <v>354</v>
      </c>
      <c r="I397" s="850">
        <v>1</v>
      </c>
      <c r="J397" s="837" t="s">
        <v>67</v>
      </c>
    </row>
    <row r="398" spans="1:10">
      <c r="A398" s="839" t="s">
        <v>194</v>
      </c>
      <c r="B398" s="829" t="s">
        <v>199</v>
      </c>
      <c r="C398" s="839" t="s">
        <v>2005</v>
      </c>
      <c r="D398" s="839" t="s">
        <v>2006</v>
      </c>
      <c r="E398" s="832">
        <v>43221</v>
      </c>
      <c r="F398" s="852">
        <v>1710</v>
      </c>
      <c r="G398" s="834">
        <f t="shared" si="6"/>
        <v>1.71</v>
      </c>
      <c r="H398" s="835" t="s">
        <v>354</v>
      </c>
      <c r="I398" s="850">
        <v>1</v>
      </c>
      <c r="J398" s="837" t="s">
        <v>67</v>
      </c>
    </row>
    <row r="399" spans="1:10">
      <c r="A399" s="839" t="s">
        <v>194</v>
      </c>
      <c r="B399" s="829" t="s">
        <v>199</v>
      </c>
      <c r="C399" s="839" t="s">
        <v>2007</v>
      </c>
      <c r="D399" s="839" t="s">
        <v>2008</v>
      </c>
      <c r="E399" s="832">
        <v>43221</v>
      </c>
      <c r="F399" s="852">
        <v>1710</v>
      </c>
      <c r="G399" s="834">
        <f t="shared" si="6"/>
        <v>1.71</v>
      </c>
      <c r="H399" s="835" t="s">
        <v>354</v>
      </c>
      <c r="I399" s="850">
        <v>1</v>
      </c>
      <c r="J399" s="837" t="s">
        <v>67</v>
      </c>
    </row>
    <row r="400" spans="1:10">
      <c r="A400" s="839" t="s">
        <v>194</v>
      </c>
      <c r="B400" s="829" t="s">
        <v>199</v>
      </c>
      <c r="C400" s="839" t="s">
        <v>2009</v>
      </c>
      <c r="D400" s="839" t="s">
        <v>2010</v>
      </c>
      <c r="E400" s="832">
        <v>43221</v>
      </c>
      <c r="F400" s="852">
        <v>8285</v>
      </c>
      <c r="G400" s="834">
        <f t="shared" si="6"/>
        <v>8.2850000000000001</v>
      </c>
      <c r="H400" s="835" t="s">
        <v>354</v>
      </c>
      <c r="I400" s="850">
        <v>1</v>
      </c>
      <c r="J400" s="837" t="s">
        <v>67</v>
      </c>
    </row>
    <row r="401" spans="1:10">
      <c r="A401" s="839" t="s">
        <v>194</v>
      </c>
      <c r="B401" s="829" t="s">
        <v>199</v>
      </c>
      <c r="C401" s="839" t="s">
        <v>2011</v>
      </c>
      <c r="D401" s="839" t="s">
        <v>2012</v>
      </c>
      <c r="E401" s="832">
        <v>43221</v>
      </c>
      <c r="F401" s="852">
        <v>5175</v>
      </c>
      <c r="G401" s="834">
        <f t="shared" si="6"/>
        <v>5.1749999999999998</v>
      </c>
      <c r="H401" s="835" t="s">
        <v>354</v>
      </c>
      <c r="I401" s="850">
        <v>1</v>
      </c>
      <c r="J401" s="837" t="s">
        <v>67</v>
      </c>
    </row>
    <row r="402" spans="1:10">
      <c r="A402" s="839" t="s">
        <v>194</v>
      </c>
      <c r="B402" s="829" t="s">
        <v>199</v>
      </c>
      <c r="C402" s="839" t="s">
        <v>2013</v>
      </c>
      <c r="D402" s="839" t="s">
        <v>2014</v>
      </c>
      <c r="E402" s="832">
        <v>43221</v>
      </c>
      <c r="F402" s="852">
        <v>5640</v>
      </c>
      <c r="G402" s="834">
        <f t="shared" si="6"/>
        <v>5.64</v>
      </c>
      <c r="H402" s="835" t="s">
        <v>354</v>
      </c>
      <c r="I402" s="850">
        <v>1</v>
      </c>
      <c r="J402" s="837" t="s">
        <v>67</v>
      </c>
    </row>
    <row r="403" spans="1:10">
      <c r="A403" s="839" t="s">
        <v>194</v>
      </c>
      <c r="B403" s="829" t="s">
        <v>199</v>
      </c>
      <c r="C403" s="839" t="s">
        <v>2015</v>
      </c>
      <c r="D403" s="839" t="s">
        <v>2016</v>
      </c>
      <c r="E403" s="832">
        <v>43221</v>
      </c>
      <c r="F403" s="852">
        <v>2735</v>
      </c>
      <c r="G403" s="834">
        <f t="shared" si="6"/>
        <v>2.7349999999999999</v>
      </c>
      <c r="H403" s="835" t="s">
        <v>354</v>
      </c>
      <c r="I403" s="850">
        <v>1</v>
      </c>
      <c r="J403" s="837" t="s">
        <v>67</v>
      </c>
    </row>
    <row r="404" spans="1:10">
      <c r="A404" s="839" t="s">
        <v>194</v>
      </c>
      <c r="B404" s="829" t="s">
        <v>199</v>
      </c>
      <c r="C404" s="839" t="s">
        <v>2017</v>
      </c>
      <c r="D404" s="839" t="s">
        <v>2018</v>
      </c>
      <c r="E404" s="832">
        <v>43221</v>
      </c>
      <c r="F404" s="852">
        <v>1525</v>
      </c>
      <c r="G404" s="834">
        <f t="shared" si="6"/>
        <v>1.5249999999999999</v>
      </c>
      <c r="H404" s="835" t="s">
        <v>354</v>
      </c>
      <c r="I404" s="850">
        <v>1</v>
      </c>
      <c r="J404" s="837" t="s">
        <v>67</v>
      </c>
    </row>
    <row r="405" spans="1:10">
      <c r="A405" s="839" t="s">
        <v>194</v>
      </c>
      <c r="B405" s="829" t="s">
        <v>199</v>
      </c>
      <c r="C405" s="839" t="s">
        <v>2019</v>
      </c>
      <c r="D405" s="839" t="s">
        <v>2020</v>
      </c>
      <c r="E405" s="832">
        <v>43221</v>
      </c>
      <c r="F405" s="852">
        <v>1190</v>
      </c>
      <c r="G405" s="834">
        <f t="shared" si="6"/>
        <v>1.19</v>
      </c>
      <c r="H405" s="835" t="s">
        <v>354</v>
      </c>
      <c r="I405" s="850">
        <v>1</v>
      </c>
      <c r="J405" s="837" t="s">
        <v>67</v>
      </c>
    </row>
    <row r="406" spans="1:10">
      <c r="A406" s="839" t="s">
        <v>186</v>
      </c>
      <c r="B406" s="841" t="s">
        <v>198</v>
      </c>
      <c r="C406" s="839" t="s">
        <v>2021</v>
      </c>
      <c r="D406" s="839" t="s">
        <v>2022</v>
      </c>
      <c r="E406" s="832">
        <v>43221</v>
      </c>
      <c r="F406" s="852">
        <v>431.00115964437572</v>
      </c>
      <c r="G406" s="834">
        <f t="shared" si="6"/>
        <v>0.43100115964437574</v>
      </c>
      <c r="H406" s="835" t="s">
        <v>356</v>
      </c>
      <c r="I406" s="850">
        <v>1</v>
      </c>
      <c r="J406" s="837" t="s">
        <v>67</v>
      </c>
    </row>
    <row r="407" spans="1:10">
      <c r="A407" s="839" t="s">
        <v>186</v>
      </c>
      <c r="B407" s="841" t="s">
        <v>198</v>
      </c>
      <c r="C407" s="839" t="s">
        <v>2023</v>
      </c>
      <c r="D407" s="839" t="s">
        <v>2024</v>
      </c>
      <c r="E407" s="832">
        <v>43221</v>
      </c>
      <c r="F407" s="852">
        <v>390.41360649400849</v>
      </c>
      <c r="G407" s="834">
        <f t="shared" si="6"/>
        <v>0.39041360649400847</v>
      </c>
      <c r="H407" s="835" t="s">
        <v>356</v>
      </c>
      <c r="I407" s="850">
        <v>1</v>
      </c>
      <c r="J407" s="837" t="s">
        <v>67</v>
      </c>
    </row>
    <row r="408" spans="1:10">
      <c r="A408" s="839" t="s">
        <v>186</v>
      </c>
      <c r="B408" s="841" t="s">
        <v>198</v>
      </c>
      <c r="C408" s="839" t="s">
        <v>2025</v>
      </c>
      <c r="D408" s="839" t="s">
        <v>2026</v>
      </c>
      <c r="E408" s="832">
        <v>43221</v>
      </c>
      <c r="F408" s="852">
        <v>347.89331271743333</v>
      </c>
      <c r="G408" s="834">
        <f t="shared" si="6"/>
        <v>0.34789331271743335</v>
      </c>
      <c r="H408" s="835" t="s">
        <v>356</v>
      </c>
      <c r="I408" s="850">
        <v>4</v>
      </c>
      <c r="J408" s="837" t="s">
        <v>67</v>
      </c>
    </row>
    <row r="409" spans="1:10">
      <c r="A409" s="839" t="s">
        <v>194</v>
      </c>
      <c r="B409" s="829" t="s">
        <v>199</v>
      </c>
      <c r="C409" s="839" t="s">
        <v>2027</v>
      </c>
      <c r="D409" s="839" t="s">
        <v>2028</v>
      </c>
      <c r="E409" s="832">
        <v>43221</v>
      </c>
      <c r="F409" s="852">
        <v>2800</v>
      </c>
      <c r="G409" s="834">
        <f t="shared" si="6"/>
        <v>2.8</v>
      </c>
      <c r="H409" s="835" t="s">
        <v>535</v>
      </c>
      <c r="I409" s="850">
        <v>1</v>
      </c>
      <c r="J409" s="837" t="s">
        <v>67</v>
      </c>
    </row>
    <row r="410" spans="1:10">
      <c r="A410" s="839" t="s">
        <v>194</v>
      </c>
      <c r="B410" s="829" t="s">
        <v>199</v>
      </c>
      <c r="C410" s="839" t="s">
        <v>2029</v>
      </c>
      <c r="D410" s="839" t="s">
        <v>2030</v>
      </c>
      <c r="E410" s="832">
        <v>43221</v>
      </c>
      <c r="F410" s="852">
        <v>7635</v>
      </c>
      <c r="G410" s="834">
        <f t="shared" si="6"/>
        <v>7.6349999999999998</v>
      </c>
      <c r="H410" s="835" t="s">
        <v>354</v>
      </c>
      <c r="I410" s="850">
        <v>1</v>
      </c>
      <c r="J410" s="837" t="s">
        <v>67</v>
      </c>
    </row>
    <row r="411" spans="1:10">
      <c r="A411" s="839" t="s">
        <v>194</v>
      </c>
      <c r="B411" s="829" t="s">
        <v>199</v>
      </c>
      <c r="C411" s="839" t="s">
        <v>2031</v>
      </c>
      <c r="D411" s="839" t="s">
        <v>2032</v>
      </c>
      <c r="E411" s="832">
        <v>43221</v>
      </c>
      <c r="F411" s="852">
        <v>4770</v>
      </c>
      <c r="G411" s="834">
        <f t="shared" si="6"/>
        <v>4.7699999999999996</v>
      </c>
      <c r="H411" s="835" t="s">
        <v>354</v>
      </c>
      <c r="I411" s="850">
        <v>1</v>
      </c>
      <c r="J411" s="837" t="s">
        <v>67</v>
      </c>
    </row>
    <row r="412" spans="1:10">
      <c r="A412" s="839" t="s">
        <v>194</v>
      </c>
      <c r="B412" s="829" t="s">
        <v>199</v>
      </c>
      <c r="C412" s="839" t="s">
        <v>2033</v>
      </c>
      <c r="D412" s="839" t="s">
        <v>2034</v>
      </c>
      <c r="E412" s="832">
        <v>43221</v>
      </c>
      <c r="F412" s="852">
        <v>5185</v>
      </c>
      <c r="G412" s="834">
        <f t="shared" si="6"/>
        <v>5.1849999999999996</v>
      </c>
      <c r="H412" s="835" t="s">
        <v>354</v>
      </c>
      <c r="I412" s="850">
        <v>1</v>
      </c>
      <c r="J412" s="837" t="s">
        <v>67</v>
      </c>
    </row>
    <row r="413" spans="1:10">
      <c r="A413" s="839" t="s">
        <v>194</v>
      </c>
      <c r="B413" s="829" t="s">
        <v>199</v>
      </c>
      <c r="C413" s="839" t="s">
        <v>2035</v>
      </c>
      <c r="D413" s="839" t="s">
        <v>2036</v>
      </c>
      <c r="E413" s="832">
        <v>43221</v>
      </c>
      <c r="F413" s="852">
        <v>7175</v>
      </c>
      <c r="G413" s="834">
        <f t="shared" si="6"/>
        <v>7.1749999999999998</v>
      </c>
      <c r="H413" s="835" t="s">
        <v>354</v>
      </c>
      <c r="I413" s="850">
        <v>1</v>
      </c>
      <c r="J413" s="837" t="s">
        <v>67</v>
      </c>
    </row>
    <row r="414" spans="1:10">
      <c r="A414" s="839" t="s">
        <v>194</v>
      </c>
      <c r="B414" s="829" t="s">
        <v>199</v>
      </c>
      <c r="C414" s="839" t="s">
        <v>2037</v>
      </c>
      <c r="D414" s="839" t="s">
        <v>2038</v>
      </c>
      <c r="E414" s="832">
        <v>43221</v>
      </c>
      <c r="F414" s="852">
        <v>4790</v>
      </c>
      <c r="G414" s="834">
        <f t="shared" si="6"/>
        <v>4.79</v>
      </c>
      <c r="H414" s="835" t="s">
        <v>354</v>
      </c>
      <c r="I414" s="850">
        <v>1</v>
      </c>
      <c r="J414" s="837" t="s">
        <v>67</v>
      </c>
    </row>
    <row r="415" spans="1:10">
      <c r="A415" s="839" t="s">
        <v>194</v>
      </c>
      <c r="B415" s="829" t="s">
        <v>199</v>
      </c>
      <c r="C415" s="839" t="s">
        <v>2039</v>
      </c>
      <c r="D415" s="839" t="s">
        <v>2040</v>
      </c>
      <c r="E415" s="832">
        <v>43221</v>
      </c>
      <c r="F415" s="852">
        <v>6435</v>
      </c>
      <c r="G415" s="834">
        <f t="shared" si="6"/>
        <v>6.4349999999999996</v>
      </c>
      <c r="H415" s="835" t="s">
        <v>354</v>
      </c>
      <c r="I415" s="850">
        <v>1</v>
      </c>
      <c r="J415" s="837" t="s">
        <v>67</v>
      </c>
    </row>
    <row r="416" spans="1:10">
      <c r="A416" s="839" t="s">
        <v>186</v>
      </c>
      <c r="B416" s="841" t="s">
        <v>198</v>
      </c>
      <c r="C416" s="839" t="s">
        <v>2041</v>
      </c>
      <c r="D416" s="839" t="s">
        <v>2042</v>
      </c>
      <c r="E416" s="832">
        <v>43221</v>
      </c>
      <c r="F416" s="852">
        <v>531.50367220718977</v>
      </c>
      <c r="G416" s="834">
        <f t="shared" si="6"/>
        <v>0.53150367220718975</v>
      </c>
      <c r="H416" s="835" t="s">
        <v>356</v>
      </c>
      <c r="I416" s="850">
        <v>2</v>
      </c>
      <c r="J416" s="837" t="s">
        <v>67</v>
      </c>
    </row>
    <row r="417" spans="1:10">
      <c r="A417" s="839" t="s">
        <v>186</v>
      </c>
      <c r="B417" s="841" t="s">
        <v>198</v>
      </c>
      <c r="C417" s="839" t="s">
        <v>2043</v>
      </c>
      <c r="D417" s="839" t="s">
        <v>2044</v>
      </c>
      <c r="E417" s="832">
        <v>43221</v>
      </c>
      <c r="F417" s="852">
        <v>531.50367220718977</v>
      </c>
      <c r="G417" s="834">
        <f t="shared" si="6"/>
        <v>0.53150367220718975</v>
      </c>
      <c r="H417" s="835" t="s">
        <v>356</v>
      </c>
      <c r="I417" s="850">
        <v>2</v>
      </c>
      <c r="J417" s="837" t="s">
        <v>67</v>
      </c>
    </row>
    <row r="418" spans="1:10">
      <c r="A418" s="839" t="s">
        <v>186</v>
      </c>
      <c r="B418" s="841" t="s">
        <v>198</v>
      </c>
      <c r="C418" s="839" t="s">
        <v>2045</v>
      </c>
      <c r="D418" s="839" t="s">
        <v>2046</v>
      </c>
      <c r="E418" s="832">
        <v>43221</v>
      </c>
      <c r="F418" s="852">
        <v>256.08813297255506</v>
      </c>
      <c r="G418" s="834">
        <f t="shared" si="6"/>
        <v>0.25608813297255506</v>
      </c>
      <c r="H418" s="835" t="s">
        <v>356</v>
      </c>
      <c r="I418" s="850">
        <v>1</v>
      </c>
      <c r="J418" s="837" t="s">
        <v>67</v>
      </c>
    </row>
    <row r="419" spans="1:10">
      <c r="A419" s="839" t="s">
        <v>186</v>
      </c>
      <c r="B419" s="841" t="s">
        <v>198</v>
      </c>
      <c r="C419" s="839" t="s">
        <v>2047</v>
      </c>
      <c r="D419" s="839" t="s">
        <v>2048</v>
      </c>
      <c r="E419" s="832">
        <v>43221</v>
      </c>
      <c r="F419" s="852">
        <v>256.08813297255506</v>
      </c>
      <c r="G419" s="834">
        <f t="shared" si="6"/>
        <v>0.25608813297255506</v>
      </c>
      <c r="H419" s="835" t="s">
        <v>356</v>
      </c>
      <c r="I419" s="850">
        <v>1</v>
      </c>
      <c r="J419" s="837" t="s">
        <v>67</v>
      </c>
    </row>
    <row r="420" spans="1:10">
      <c r="A420" s="840" t="s">
        <v>201</v>
      </c>
      <c r="B420" s="841" t="s">
        <v>198</v>
      </c>
      <c r="C420" s="839" t="s">
        <v>2049</v>
      </c>
      <c r="D420" s="839" t="s">
        <v>2050</v>
      </c>
      <c r="E420" s="832">
        <v>43221</v>
      </c>
      <c r="F420" s="852">
        <v>830</v>
      </c>
      <c r="G420" s="834">
        <f t="shared" si="6"/>
        <v>0.83</v>
      </c>
      <c r="H420" s="835" t="s">
        <v>356</v>
      </c>
      <c r="I420" s="850">
        <v>1</v>
      </c>
      <c r="J420" s="837" t="s">
        <v>67</v>
      </c>
    </row>
    <row r="421" spans="1:10">
      <c r="A421" s="840" t="s">
        <v>201</v>
      </c>
      <c r="B421" s="841" t="s">
        <v>198</v>
      </c>
      <c r="C421" s="839" t="s">
        <v>2051</v>
      </c>
      <c r="D421" s="839" t="s">
        <v>2052</v>
      </c>
      <c r="E421" s="832">
        <v>43221</v>
      </c>
      <c r="F421" s="852">
        <v>730</v>
      </c>
      <c r="G421" s="834">
        <f t="shared" si="6"/>
        <v>0.73</v>
      </c>
      <c r="H421" s="835" t="s">
        <v>356</v>
      </c>
      <c r="I421" s="850">
        <v>1</v>
      </c>
      <c r="J421" s="837" t="s">
        <v>67</v>
      </c>
    </row>
    <row r="422" spans="1:10">
      <c r="A422" s="840" t="s">
        <v>201</v>
      </c>
      <c r="B422" s="841" t="s">
        <v>198</v>
      </c>
      <c r="C422" s="839" t="s">
        <v>2053</v>
      </c>
      <c r="D422" s="839" t="s">
        <v>2054</v>
      </c>
      <c r="E422" s="832">
        <v>43221</v>
      </c>
      <c r="F422" s="852">
        <v>1945</v>
      </c>
      <c r="G422" s="834">
        <f t="shared" si="6"/>
        <v>1.9450000000000001</v>
      </c>
      <c r="H422" s="835" t="s">
        <v>356</v>
      </c>
      <c r="I422" s="850">
        <v>1</v>
      </c>
      <c r="J422" s="837" t="s">
        <v>67</v>
      </c>
    </row>
    <row r="423" spans="1:10">
      <c r="A423" s="840" t="s">
        <v>244</v>
      </c>
      <c r="B423" s="841" t="s">
        <v>198</v>
      </c>
      <c r="C423" s="839" t="s">
        <v>2055</v>
      </c>
      <c r="D423" s="839" t="s">
        <v>2056</v>
      </c>
      <c r="E423" s="832">
        <v>43221</v>
      </c>
      <c r="F423" s="852">
        <v>440</v>
      </c>
      <c r="G423" s="834">
        <f t="shared" si="6"/>
        <v>0.44</v>
      </c>
      <c r="H423" s="835" t="s">
        <v>356</v>
      </c>
      <c r="I423" s="850">
        <v>1</v>
      </c>
      <c r="J423" s="837" t="s">
        <v>67</v>
      </c>
    </row>
    <row r="424" spans="1:10">
      <c r="A424" s="839" t="s">
        <v>186</v>
      </c>
      <c r="B424" s="841" t="s">
        <v>198</v>
      </c>
      <c r="C424" s="839" t="s">
        <v>2057</v>
      </c>
      <c r="D424" s="839" t="s">
        <v>2058</v>
      </c>
      <c r="E424" s="832">
        <v>43221</v>
      </c>
      <c r="F424" s="852">
        <v>715.1140316969462</v>
      </c>
      <c r="G424" s="834">
        <f t="shared" si="6"/>
        <v>0.71511403169694621</v>
      </c>
      <c r="H424" s="835" t="s">
        <v>356</v>
      </c>
      <c r="I424" s="850">
        <v>1</v>
      </c>
      <c r="J424" s="837" t="s">
        <v>67</v>
      </c>
    </row>
    <row r="425" spans="1:10">
      <c r="A425" s="839" t="s">
        <v>186</v>
      </c>
      <c r="B425" s="841" t="s">
        <v>198</v>
      </c>
      <c r="C425" s="839" t="s">
        <v>2059</v>
      </c>
      <c r="D425" s="839" t="s">
        <v>2060</v>
      </c>
      <c r="E425" s="832">
        <v>43221</v>
      </c>
      <c r="F425" s="852">
        <v>684.19018167761885</v>
      </c>
      <c r="G425" s="834">
        <f t="shared" si="6"/>
        <v>0.6841901816776188</v>
      </c>
      <c r="H425" s="835" t="s">
        <v>356</v>
      </c>
      <c r="I425" s="850">
        <v>1</v>
      </c>
      <c r="J425" s="837" t="s">
        <v>67</v>
      </c>
    </row>
    <row r="426" spans="1:10">
      <c r="A426" s="839" t="s">
        <v>186</v>
      </c>
      <c r="B426" s="841" t="s">
        <v>198</v>
      </c>
      <c r="C426" s="839" t="s">
        <v>2061</v>
      </c>
      <c r="D426" s="839" t="s">
        <v>2062</v>
      </c>
      <c r="E426" s="832">
        <v>43221</v>
      </c>
      <c r="F426" s="852">
        <v>608.81329725550825</v>
      </c>
      <c r="G426" s="834">
        <f t="shared" si="6"/>
        <v>0.60881329725550826</v>
      </c>
      <c r="H426" s="835" t="s">
        <v>356</v>
      </c>
      <c r="I426" s="850">
        <v>1</v>
      </c>
      <c r="J426" s="837" t="s">
        <v>67</v>
      </c>
    </row>
    <row r="427" spans="1:10">
      <c r="A427" s="839" t="s">
        <v>387</v>
      </c>
      <c r="B427" s="841" t="s">
        <v>198</v>
      </c>
      <c r="C427" s="839" t="s">
        <v>2063</v>
      </c>
      <c r="D427" s="839" t="s">
        <v>2064</v>
      </c>
      <c r="E427" s="832">
        <v>43221</v>
      </c>
      <c r="F427" s="852">
        <v>290</v>
      </c>
      <c r="G427" s="834">
        <f t="shared" si="6"/>
        <v>0.28999999999999998</v>
      </c>
      <c r="H427" s="835" t="s">
        <v>356</v>
      </c>
      <c r="I427" s="850">
        <v>1</v>
      </c>
      <c r="J427" s="837" t="s">
        <v>67</v>
      </c>
    </row>
    <row r="428" spans="1:10">
      <c r="A428" s="839" t="s">
        <v>387</v>
      </c>
      <c r="B428" s="841" t="s">
        <v>198</v>
      </c>
      <c r="C428" s="839" t="s">
        <v>2065</v>
      </c>
      <c r="D428" s="839" t="s">
        <v>2066</v>
      </c>
      <c r="E428" s="832">
        <v>43221</v>
      </c>
      <c r="F428" s="852">
        <v>110</v>
      </c>
      <c r="G428" s="834">
        <f t="shared" si="6"/>
        <v>0.11</v>
      </c>
      <c r="H428" s="835" t="s">
        <v>356</v>
      </c>
      <c r="I428" s="850">
        <v>2</v>
      </c>
      <c r="J428" s="837" t="s">
        <v>67</v>
      </c>
    </row>
    <row r="429" spans="1:10">
      <c r="A429" s="839" t="s">
        <v>387</v>
      </c>
      <c r="B429" s="841" t="s">
        <v>198</v>
      </c>
      <c r="C429" s="839" t="s">
        <v>2067</v>
      </c>
      <c r="D429" s="839" t="s">
        <v>2068</v>
      </c>
      <c r="E429" s="832">
        <v>43221</v>
      </c>
      <c r="F429" s="852">
        <v>110</v>
      </c>
      <c r="G429" s="834">
        <f t="shared" si="6"/>
        <v>0.11</v>
      </c>
      <c r="H429" s="835" t="s">
        <v>356</v>
      </c>
      <c r="I429" s="850">
        <v>2</v>
      </c>
      <c r="J429" s="837" t="s">
        <v>67</v>
      </c>
    </row>
    <row r="430" spans="1:10">
      <c r="A430" s="839" t="s">
        <v>387</v>
      </c>
      <c r="B430" s="841" t="s">
        <v>198</v>
      </c>
      <c r="C430" s="839" t="s">
        <v>2069</v>
      </c>
      <c r="D430" s="839" t="s">
        <v>2070</v>
      </c>
      <c r="E430" s="832">
        <v>43221</v>
      </c>
      <c r="F430" s="852">
        <v>390</v>
      </c>
      <c r="G430" s="834">
        <f t="shared" si="6"/>
        <v>0.39</v>
      </c>
      <c r="H430" s="835" t="s">
        <v>356</v>
      </c>
      <c r="I430" s="850">
        <v>1</v>
      </c>
      <c r="J430" s="837" t="s">
        <v>67</v>
      </c>
    </row>
    <row r="431" spans="1:10">
      <c r="A431" s="839" t="s">
        <v>386</v>
      </c>
      <c r="B431" s="829" t="s">
        <v>1250</v>
      </c>
      <c r="C431" s="839" t="s">
        <v>894</v>
      </c>
      <c r="D431" s="839" t="s">
        <v>67</v>
      </c>
      <c r="E431" s="832">
        <v>43221</v>
      </c>
      <c r="F431" s="852">
        <v>12951.75</v>
      </c>
      <c r="G431" s="834">
        <f t="shared" si="6"/>
        <v>12.951750000000001</v>
      </c>
      <c r="H431" s="835" t="s">
        <v>535</v>
      </c>
      <c r="I431" s="850">
        <v>34</v>
      </c>
      <c r="J431" s="837" t="s">
        <v>67</v>
      </c>
    </row>
    <row r="432" spans="1:10">
      <c r="A432" s="839" t="s">
        <v>189</v>
      </c>
      <c r="B432" s="841" t="s">
        <v>198</v>
      </c>
      <c r="C432" s="839" t="s">
        <v>2071</v>
      </c>
      <c r="D432" s="839" t="s">
        <v>2072</v>
      </c>
      <c r="E432" s="832">
        <v>43252</v>
      </c>
      <c r="F432" s="852">
        <v>590</v>
      </c>
      <c r="G432" s="834">
        <f t="shared" ref="G432:G495" si="7">F432/1000</f>
        <v>0.59</v>
      </c>
      <c r="H432" s="835" t="s">
        <v>356</v>
      </c>
      <c r="I432" s="850">
        <v>1</v>
      </c>
      <c r="J432" s="837" t="s">
        <v>67</v>
      </c>
    </row>
    <row r="433" spans="1:10">
      <c r="A433" s="839" t="s">
        <v>186</v>
      </c>
      <c r="B433" s="841" t="s">
        <v>198</v>
      </c>
      <c r="C433" s="839" t="s">
        <v>2073</v>
      </c>
      <c r="D433" s="839" t="s">
        <v>2074</v>
      </c>
      <c r="E433" s="832">
        <v>43252</v>
      </c>
      <c r="F433" s="852">
        <v>534.36785986290931</v>
      </c>
      <c r="G433" s="834">
        <f t="shared" si="7"/>
        <v>0.53436785986290936</v>
      </c>
      <c r="H433" s="835" t="s">
        <v>356</v>
      </c>
      <c r="I433" s="850">
        <v>3</v>
      </c>
      <c r="J433" s="837" t="s">
        <v>67</v>
      </c>
    </row>
    <row r="434" spans="1:10">
      <c r="A434" s="839" t="s">
        <v>186</v>
      </c>
      <c r="B434" s="841" t="s">
        <v>198</v>
      </c>
      <c r="C434" s="839" t="s">
        <v>2075</v>
      </c>
      <c r="D434" s="839" t="s">
        <v>2076</v>
      </c>
      <c r="E434" s="832">
        <v>43252</v>
      </c>
      <c r="F434" s="852">
        <v>623.7623762376237</v>
      </c>
      <c r="G434" s="834">
        <f t="shared" si="7"/>
        <v>0.62376237623762365</v>
      </c>
      <c r="H434" s="835" t="s">
        <v>356</v>
      </c>
      <c r="I434" s="850">
        <v>3</v>
      </c>
      <c r="J434" s="837" t="s">
        <v>67</v>
      </c>
    </row>
    <row r="435" spans="1:10">
      <c r="A435" s="839" t="s">
        <v>194</v>
      </c>
      <c r="B435" s="829" t="s">
        <v>199</v>
      </c>
      <c r="C435" s="839" t="s">
        <v>2077</v>
      </c>
      <c r="D435" s="839" t="s">
        <v>2078</v>
      </c>
      <c r="E435" s="832">
        <v>43252</v>
      </c>
      <c r="F435" s="852">
        <v>67.08</v>
      </c>
      <c r="G435" s="834">
        <f t="shared" si="7"/>
        <v>6.7080000000000001E-2</v>
      </c>
      <c r="H435" s="835" t="s">
        <v>535</v>
      </c>
      <c r="I435" s="850">
        <v>1</v>
      </c>
      <c r="J435" s="837" t="s">
        <v>67</v>
      </c>
    </row>
    <row r="436" spans="1:10">
      <c r="A436" s="839" t="s">
        <v>388</v>
      </c>
      <c r="B436" s="841" t="s">
        <v>198</v>
      </c>
      <c r="C436" s="839" t="s">
        <v>2079</v>
      </c>
      <c r="D436" s="839" t="s">
        <v>2080</v>
      </c>
      <c r="E436" s="832">
        <v>43252</v>
      </c>
      <c r="F436" s="852">
        <v>1840</v>
      </c>
      <c r="G436" s="834">
        <f t="shared" si="7"/>
        <v>1.84</v>
      </c>
      <c r="H436" s="835" t="s">
        <v>356</v>
      </c>
      <c r="I436" s="850">
        <v>2</v>
      </c>
      <c r="J436" s="837" t="s">
        <v>67</v>
      </c>
    </row>
    <row r="437" spans="1:10">
      <c r="A437" s="839" t="s">
        <v>388</v>
      </c>
      <c r="B437" s="841" t="s">
        <v>198</v>
      </c>
      <c r="C437" s="839" t="s">
        <v>2081</v>
      </c>
      <c r="D437" s="839" t="s">
        <v>2082</v>
      </c>
      <c r="E437" s="832">
        <v>43252</v>
      </c>
      <c r="F437" s="852">
        <v>2040</v>
      </c>
      <c r="G437" s="834">
        <f t="shared" si="7"/>
        <v>2.04</v>
      </c>
      <c r="H437" s="835" t="s">
        <v>356</v>
      </c>
      <c r="I437" s="850">
        <v>4</v>
      </c>
      <c r="J437" s="837" t="s">
        <v>67</v>
      </c>
    </row>
    <row r="438" spans="1:10">
      <c r="A438" s="839" t="s">
        <v>388</v>
      </c>
      <c r="B438" s="841" t="s">
        <v>198</v>
      </c>
      <c r="C438" s="839" t="s">
        <v>2083</v>
      </c>
      <c r="D438" s="839" t="s">
        <v>2084</v>
      </c>
      <c r="E438" s="832">
        <v>43252</v>
      </c>
      <c r="F438" s="852">
        <v>800</v>
      </c>
      <c r="G438" s="834">
        <f t="shared" si="7"/>
        <v>0.8</v>
      </c>
      <c r="H438" s="835" t="s">
        <v>356</v>
      </c>
      <c r="I438" s="850">
        <v>4</v>
      </c>
      <c r="J438" s="837" t="s">
        <v>67</v>
      </c>
    </row>
    <row r="439" spans="1:10">
      <c r="A439" s="839" t="s">
        <v>388</v>
      </c>
      <c r="B439" s="841" t="s">
        <v>198</v>
      </c>
      <c r="C439" s="839" t="s">
        <v>2085</v>
      </c>
      <c r="D439" s="839" t="s">
        <v>2086</v>
      </c>
      <c r="E439" s="832">
        <v>43252</v>
      </c>
      <c r="F439" s="852">
        <v>2220</v>
      </c>
      <c r="G439" s="834">
        <f t="shared" si="7"/>
        <v>2.2200000000000002</v>
      </c>
      <c r="H439" s="835" t="s">
        <v>356</v>
      </c>
      <c r="I439" s="850">
        <v>6</v>
      </c>
      <c r="J439" s="837" t="s">
        <v>67</v>
      </c>
    </row>
    <row r="440" spans="1:10">
      <c r="A440" s="839" t="s">
        <v>388</v>
      </c>
      <c r="B440" s="841" t="s">
        <v>198</v>
      </c>
      <c r="C440" s="839" t="s">
        <v>2087</v>
      </c>
      <c r="D440" s="839" t="s">
        <v>2088</v>
      </c>
      <c r="E440" s="832">
        <v>43252</v>
      </c>
      <c r="F440" s="852">
        <v>860</v>
      </c>
      <c r="G440" s="834">
        <f t="shared" si="7"/>
        <v>0.86</v>
      </c>
      <c r="H440" s="835" t="s">
        <v>356</v>
      </c>
      <c r="I440" s="850">
        <v>2</v>
      </c>
      <c r="J440" s="837" t="s">
        <v>67</v>
      </c>
    </row>
    <row r="441" spans="1:10">
      <c r="A441" s="839" t="s">
        <v>388</v>
      </c>
      <c r="B441" s="841" t="s">
        <v>198</v>
      </c>
      <c r="C441" s="839" t="s">
        <v>2089</v>
      </c>
      <c r="D441" s="839" t="s">
        <v>2090</v>
      </c>
      <c r="E441" s="832">
        <v>43252</v>
      </c>
      <c r="F441" s="852">
        <v>1720</v>
      </c>
      <c r="G441" s="834">
        <f t="shared" si="7"/>
        <v>1.72</v>
      </c>
      <c r="H441" s="835" t="s">
        <v>356</v>
      </c>
      <c r="I441" s="850">
        <v>2</v>
      </c>
      <c r="J441" s="837" t="s">
        <v>67</v>
      </c>
    </row>
    <row r="442" spans="1:10">
      <c r="A442" s="839" t="s">
        <v>194</v>
      </c>
      <c r="B442" s="829" t="s">
        <v>199</v>
      </c>
      <c r="C442" s="839" t="s">
        <v>2091</v>
      </c>
      <c r="D442" s="839" t="s">
        <v>2092</v>
      </c>
      <c r="E442" s="832">
        <v>43252</v>
      </c>
      <c r="F442" s="852">
        <v>890</v>
      </c>
      <c r="G442" s="834">
        <f t="shared" si="7"/>
        <v>0.89</v>
      </c>
      <c r="H442" s="835" t="s">
        <v>535</v>
      </c>
      <c r="I442" s="850">
        <v>1</v>
      </c>
      <c r="J442" s="837" t="s">
        <v>67</v>
      </c>
    </row>
    <row r="443" spans="1:10">
      <c r="A443" s="839" t="s">
        <v>194</v>
      </c>
      <c r="B443" s="829" t="s">
        <v>199</v>
      </c>
      <c r="C443" s="839" t="s">
        <v>2093</v>
      </c>
      <c r="D443" s="839" t="s">
        <v>2094</v>
      </c>
      <c r="E443" s="832">
        <v>43252</v>
      </c>
      <c r="F443" s="852">
        <v>840</v>
      </c>
      <c r="G443" s="834">
        <f t="shared" si="7"/>
        <v>0.84</v>
      </c>
      <c r="H443" s="835" t="s">
        <v>535</v>
      </c>
      <c r="I443" s="850">
        <v>1</v>
      </c>
      <c r="J443" s="837" t="s">
        <v>67</v>
      </c>
    </row>
    <row r="444" spans="1:10">
      <c r="A444" s="839" t="s">
        <v>194</v>
      </c>
      <c r="B444" s="829" t="s">
        <v>199</v>
      </c>
      <c r="C444" s="839" t="s">
        <v>2095</v>
      </c>
      <c r="D444" s="839" t="s">
        <v>2096</v>
      </c>
      <c r="E444" s="832">
        <v>43252</v>
      </c>
      <c r="F444" s="852">
        <v>840</v>
      </c>
      <c r="G444" s="834">
        <f t="shared" si="7"/>
        <v>0.84</v>
      </c>
      <c r="H444" s="835" t="s">
        <v>535</v>
      </c>
      <c r="I444" s="850">
        <v>1</v>
      </c>
      <c r="J444" s="837" t="s">
        <v>67</v>
      </c>
    </row>
    <row r="445" spans="1:10">
      <c r="A445" s="839" t="s">
        <v>194</v>
      </c>
      <c r="B445" s="829" t="s">
        <v>199</v>
      </c>
      <c r="C445" s="839" t="s">
        <v>2097</v>
      </c>
      <c r="D445" s="839" t="s">
        <v>2098</v>
      </c>
      <c r="E445" s="832">
        <v>43252</v>
      </c>
      <c r="F445" s="852">
        <v>840</v>
      </c>
      <c r="G445" s="834">
        <f t="shared" si="7"/>
        <v>0.84</v>
      </c>
      <c r="H445" s="835" t="s">
        <v>535</v>
      </c>
      <c r="I445" s="850">
        <v>1</v>
      </c>
      <c r="J445" s="837" t="s">
        <v>67</v>
      </c>
    </row>
    <row r="446" spans="1:10">
      <c r="A446" s="839" t="s">
        <v>194</v>
      </c>
      <c r="B446" s="829" t="s">
        <v>199</v>
      </c>
      <c r="C446" s="839" t="s">
        <v>2099</v>
      </c>
      <c r="D446" s="839" t="s">
        <v>2100</v>
      </c>
      <c r="E446" s="832">
        <v>43252</v>
      </c>
      <c r="F446" s="852">
        <v>710</v>
      </c>
      <c r="G446" s="834">
        <f t="shared" si="7"/>
        <v>0.71</v>
      </c>
      <c r="H446" s="835" t="s">
        <v>535</v>
      </c>
      <c r="I446" s="850">
        <v>1</v>
      </c>
      <c r="J446" s="837" t="s">
        <v>67</v>
      </c>
    </row>
    <row r="447" spans="1:10">
      <c r="A447" s="839" t="s">
        <v>186</v>
      </c>
      <c r="B447" s="841" t="s">
        <v>198</v>
      </c>
      <c r="C447" s="839" t="s">
        <v>2101</v>
      </c>
      <c r="D447" s="839" t="s">
        <v>2102</v>
      </c>
      <c r="E447" s="832">
        <v>43252</v>
      </c>
      <c r="F447" s="852">
        <v>669.74485910129465</v>
      </c>
      <c r="G447" s="834">
        <f t="shared" si="7"/>
        <v>0.66974485910129467</v>
      </c>
      <c r="H447" s="835" t="s">
        <v>356</v>
      </c>
      <c r="I447" s="850">
        <v>1</v>
      </c>
      <c r="J447" s="837" t="s">
        <v>67</v>
      </c>
    </row>
    <row r="448" spans="1:10">
      <c r="A448" s="839" t="s">
        <v>194</v>
      </c>
      <c r="B448" s="829" t="s">
        <v>199</v>
      </c>
      <c r="C448" s="839" t="s">
        <v>2103</v>
      </c>
      <c r="D448" s="839" t="s">
        <v>2104</v>
      </c>
      <c r="E448" s="832">
        <v>43252</v>
      </c>
      <c r="F448" s="852">
        <v>110</v>
      </c>
      <c r="G448" s="834">
        <f t="shared" si="7"/>
        <v>0.11</v>
      </c>
      <c r="H448" s="835" t="s">
        <v>354</v>
      </c>
      <c r="I448" s="850">
        <v>1</v>
      </c>
      <c r="J448" s="837" t="s">
        <v>67</v>
      </c>
    </row>
    <row r="449" spans="1:10">
      <c r="A449" s="839" t="s">
        <v>194</v>
      </c>
      <c r="B449" s="829" t="s">
        <v>199</v>
      </c>
      <c r="C449" s="839" t="s">
        <v>2105</v>
      </c>
      <c r="D449" s="839" t="s">
        <v>2106</v>
      </c>
      <c r="E449" s="832">
        <v>43252</v>
      </c>
      <c r="F449" s="852">
        <v>110</v>
      </c>
      <c r="G449" s="834">
        <f t="shared" si="7"/>
        <v>0.11</v>
      </c>
      <c r="H449" s="835" t="s">
        <v>354</v>
      </c>
      <c r="I449" s="850">
        <v>1</v>
      </c>
      <c r="J449" s="837" t="s">
        <v>67</v>
      </c>
    </row>
    <row r="450" spans="1:10">
      <c r="A450" s="839" t="s">
        <v>194</v>
      </c>
      <c r="B450" s="829" t="s">
        <v>199</v>
      </c>
      <c r="C450" s="839" t="s">
        <v>2107</v>
      </c>
      <c r="D450" s="839" t="s">
        <v>2108</v>
      </c>
      <c r="E450" s="832">
        <v>43252</v>
      </c>
      <c r="F450" s="852">
        <v>110</v>
      </c>
      <c r="G450" s="834">
        <f t="shared" si="7"/>
        <v>0.11</v>
      </c>
      <c r="H450" s="835" t="s">
        <v>354</v>
      </c>
      <c r="I450" s="850">
        <v>1</v>
      </c>
      <c r="J450" s="837" t="s">
        <v>67</v>
      </c>
    </row>
    <row r="451" spans="1:10">
      <c r="A451" s="839" t="s">
        <v>194</v>
      </c>
      <c r="B451" s="829" t="s">
        <v>199</v>
      </c>
      <c r="C451" s="839" t="s">
        <v>2109</v>
      </c>
      <c r="D451" s="839" t="s">
        <v>2110</v>
      </c>
      <c r="E451" s="832">
        <v>43252</v>
      </c>
      <c r="F451" s="852">
        <v>110</v>
      </c>
      <c r="G451" s="834">
        <f t="shared" si="7"/>
        <v>0.11</v>
      </c>
      <c r="H451" s="835" t="s">
        <v>354</v>
      </c>
      <c r="I451" s="850">
        <v>1</v>
      </c>
      <c r="J451" s="837" t="s">
        <v>67</v>
      </c>
    </row>
    <row r="452" spans="1:10">
      <c r="A452" s="839" t="s">
        <v>194</v>
      </c>
      <c r="B452" s="829" t="s">
        <v>199</v>
      </c>
      <c r="C452" s="839" t="s">
        <v>2111</v>
      </c>
      <c r="D452" s="839" t="s">
        <v>2112</v>
      </c>
      <c r="E452" s="832">
        <v>43252</v>
      </c>
      <c r="F452" s="852">
        <v>110</v>
      </c>
      <c r="G452" s="834">
        <f t="shared" si="7"/>
        <v>0.11</v>
      </c>
      <c r="H452" s="835" t="s">
        <v>354</v>
      </c>
      <c r="I452" s="850">
        <v>1</v>
      </c>
      <c r="J452" s="837" t="s">
        <v>67</v>
      </c>
    </row>
    <row r="453" spans="1:10">
      <c r="A453" s="839" t="s">
        <v>194</v>
      </c>
      <c r="B453" s="829" t="s">
        <v>199</v>
      </c>
      <c r="C453" s="839" t="s">
        <v>2113</v>
      </c>
      <c r="D453" s="839" t="s">
        <v>2114</v>
      </c>
      <c r="E453" s="832">
        <v>43252</v>
      </c>
      <c r="F453" s="852">
        <v>110</v>
      </c>
      <c r="G453" s="834">
        <f t="shared" si="7"/>
        <v>0.11</v>
      </c>
      <c r="H453" s="835" t="s">
        <v>354</v>
      </c>
      <c r="I453" s="850">
        <v>1</v>
      </c>
      <c r="J453" s="837" t="s">
        <v>67</v>
      </c>
    </row>
    <row r="454" spans="1:10">
      <c r="A454" s="839" t="s">
        <v>194</v>
      </c>
      <c r="B454" s="829" t="s">
        <v>199</v>
      </c>
      <c r="C454" s="839" t="s">
        <v>2115</v>
      </c>
      <c r="D454" s="839" t="s">
        <v>2116</v>
      </c>
      <c r="E454" s="832">
        <v>43252</v>
      </c>
      <c r="F454" s="852">
        <v>340</v>
      </c>
      <c r="G454" s="834">
        <f t="shared" si="7"/>
        <v>0.34</v>
      </c>
      <c r="H454" s="835" t="s">
        <v>354</v>
      </c>
      <c r="I454" s="850">
        <v>1</v>
      </c>
      <c r="J454" s="837" t="s">
        <v>67</v>
      </c>
    </row>
    <row r="455" spans="1:10">
      <c r="A455" s="839" t="s">
        <v>194</v>
      </c>
      <c r="B455" s="829" t="s">
        <v>199</v>
      </c>
      <c r="C455" s="839" t="s">
        <v>2117</v>
      </c>
      <c r="D455" s="839" t="s">
        <v>2118</v>
      </c>
      <c r="E455" s="832">
        <v>43252</v>
      </c>
      <c r="F455" s="852">
        <v>340</v>
      </c>
      <c r="G455" s="834">
        <f t="shared" si="7"/>
        <v>0.34</v>
      </c>
      <c r="H455" s="835" t="s">
        <v>354</v>
      </c>
      <c r="I455" s="850">
        <v>1</v>
      </c>
      <c r="J455" s="837" t="s">
        <v>67</v>
      </c>
    </row>
    <row r="456" spans="1:10">
      <c r="A456" s="839" t="s">
        <v>191</v>
      </c>
      <c r="B456" s="830" t="s">
        <v>198</v>
      </c>
      <c r="C456" s="839" t="s">
        <v>2119</v>
      </c>
      <c r="D456" s="839" t="s">
        <v>2120</v>
      </c>
      <c r="E456" s="832">
        <v>43252</v>
      </c>
      <c r="F456" s="852">
        <v>15644.516374714394</v>
      </c>
      <c r="G456" s="834">
        <f t="shared" si="7"/>
        <v>15.644516374714394</v>
      </c>
      <c r="H456" s="835" t="s">
        <v>354</v>
      </c>
      <c r="I456" s="850">
        <v>1</v>
      </c>
      <c r="J456" s="837" t="s">
        <v>67</v>
      </c>
    </row>
    <row r="457" spans="1:10">
      <c r="A457" s="839" t="s">
        <v>194</v>
      </c>
      <c r="B457" s="829" t="s">
        <v>199</v>
      </c>
      <c r="C457" s="839" t="s">
        <v>2121</v>
      </c>
      <c r="D457" s="839" t="s">
        <v>2122</v>
      </c>
      <c r="E457" s="832">
        <v>43252</v>
      </c>
      <c r="F457" s="852">
        <v>490</v>
      </c>
      <c r="G457" s="834">
        <f t="shared" si="7"/>
        <v>0.49</v>
      </c>
      <c r="H457" s="835" t="s">
        <v>535</v>
      </c>
      <c r="I457" s="850">
        <v>1</v>
      </c>
      <c r="J457" s="837" t="s">
        <v>67</v>
      </c>
    </row>
    <row r="458" spans="1:10">
      <c r="A458" s="839" t="s">
        <v>386</v>
      </c>
      <c r="B458" s="829" t="s">
        <v>1250</v>
      </c>
      <c r="C458" s="839" t="s">
        <v>894</v>
      </c>
      <c r="D458" s="831" t="s">
        <v>67</v>
      </c>
      <c r="E458" s="832">
        <v>43252</v>
      </c>
      <c r="F458" s="852">
        <v>7915.2900000000009</v>
      </c>
      <c r="G458" s="834">
        <f t="shared" si="7"/>
        <v>7.9152900000000006</v>
      </c>
      <c r="H458" s="835" t="s">
        <v>535</v>
      </c>
      <c r="I458" s="850">
        <v>34</v>
      </c>
      <c r="J458" s="837" t="s">
        <v>67</v>
      </c>
    </row>
    <row r="459" spans="1:10">
      <c r="A459" s="839" t="s">
        <v>191</v>
      </c>
      <c r="B459" s="841" t="s">
        <v>198</v>
      </c>
      <c r="C459" s="839" t="s">
        <v>2123</v>
      </c>
      <c r="D459" s="839" t="s">
        <v>2124</v>
      </c>
      <c r="E459" s="832">
        <v>43252</v>
      </c>
      <c r="F459" s="852">
        <v>373.85757806549884</v>
      </c>
      <c r="G459" s="834">
        <f t="shared" si="7"/>
        <v>0.37385757806549885</v>
      </c>
      <c r="H459" s="835" t="s">
        <v>356</v>
      </c>
      <c r="I459" s="850">
        <v>1</v>
      </c>
      <c r="J459" s="837" t="s">
        <v>67</v>
      </c>
    </row>
    <row r="460" spans="1:10">
      <c r="A460" s="839" t="s">
        <v>191</v>
      </c>
      <c r="B460" s="841" t="s">
        <v>198</v>
      </c>
      <c r="C460" s="839" t="s">
        <v>2125</v>
      </c>
      <c r="D460" s="839" t="s">
        <v>2126</v>
      </c>
      <c r="E460" s="832">
        <v>43252</v>
      </c>
      <c r="F460" s="852">
        <v>373.85757806549884</v>
      </c>
      <c r="G460" s="834">
        <f t="shared" si="7"/>
        <v>0.37385757806549885</v>
      </c>
      <c r="H460" s="835" t="s">
        <v>356</v>
      </c>
      <c r="I460" s="850">
        <v>1</v>
      </c>
      <c r="J460" s="837" t="s">
        <v>67</v>
      </c>
    </row>
    <row r="461" spans="1:10">
      <c r="A461" s="839" t="s">
        <v>193</v>
      </c>
      <c r="B461" s="829" t="s">
        <v>199</v>
      </c>
      <c r="C461" s="839" t="s">
        <v>2127</v>
      </c>
      <c r="D461" s="839" t="s">
        <v>2128</v>
      </c>
      <c r="E461" s="832">
        <v>43252</v>
      </c>
      <c r="F461" s="852">
        <v>4806</v>
      </c>
      <c r="G461" s="834">
        <f t="shared" si="7"/>
        <v>4.806</v>
      </c>
      <c r="H461" s="835" t="s">
        <v>354</v>
      </c>
      <c r="I461" s="850">
        <v>1</v>
      </c>
      <c r="J461" s="837" t="s">
        <v>67</v>
      </c>
    </row>
    <row r="462" spans="1:10">
      <c r="A462" s="839" t="s">
        <v>193</v>
      </c>
      <c r="B462" s="829" t="s">
        <v>199</v>
      </c>
      <c r="C462" s="839" t="s">
        <v>2127</v>
      </c>
      <c r="D462" s="839" t="s">
        <v>2128</v>
      </c>
      <c r="E462" s="832">
        <v>43252</v>
      </c>
      <c r="F462" s="852">
        <v>14027</v>
      </c>
      <c r="G462" s="834">
        <f t="shared" si="7"/>
        <v>14.026999999999999</v>
      </c>
      <c r="H462" s="835" t="s">
        <v>354</v>
      </c>
      <c r="I462" s="850">
        <v>1</v>
      </c>
      <c r="J462" s="837" t="s">
        <v>67</v>
      </c>
    </row>
    <row r="463" spans="1:10">
      <c r="A463" s="839" t="s">
        <v>193</v>
      </c>
      <c r="B463" s="829" t="s">
        <v>199</v>
      </c>
      <c r="C463" s="839" t="s">
        <v>2127</v>
      </c>
      <c r="D463" s="839" t="s">
        <v>2128</v>
      </c>
      <c r="E463" s="832">
        <v>43252</v>
      </c>
      <c r="F463" s="852">
        <v>23289</v>
      </c>
      <c r="G463" s="834">
        <f t="shared" si="7"/>
        <v>23.289000000000001</v>
      </c>
      <c r="H463" s="835" t="s">
        <v>354</v>
      </c>
      <c r="I463" s="850">
        <v>1</v>
      </c>
      <c r="J463" s="837" t="s">
        <v>67</v>
      </c>
    </row>
    <row r="464" spans="1:10">
      <c r="A464" s="839" t="s">
        <v>193</v>
      </c>
      <c r="B464" s="829" t="s">
        <v>199</v>
      </c>
      <c r="C464" s="839" t="s">
        <v>2127</v>
      </c>
      <c r="D464" s="839" t="s">
        <v>2128</v>
      </c>
      <c r="E464" s="832">
        <v>43252</v>
      </c>
      <c r="F464" s="852">
        <v>11720</v>
      </c>
      <c r="G464" s="834">
        <f t="shared" si="7"/>
        <v>11.72</v>
      </c>
      <c r="H464" s="835" t="s">
        <v>354</v>
      </c>
      <c r="I464" s="850">
        <v>1</v>
      </c>
      <c r="J464" s="837" t="s">
        <v>67</v>
      </c>
    </row>
    <row r="465" spans="1:10">
      <c r="A465" s="839" t="s">
        <v>186</v>
      </c>
      <c r="B465" s="841" t="s">
        <v>198</v>
      </c>
      <c r="C465" s="839" t="s">
        <v>2129</v>
      </c>
      <c r="D465" s="839" t="s">
        <v>2130</v>
      </c>
      <c r="E465" s="832">
        <v>43252</v>
      </c>
      <c r="F465" s="852">
        <v>606.43564356435638</v>
      </c>
      <c r="G465" s="834">
        <f t="shared" si="7"/>
        <v>0.60643564356435642</v>
      </c>
      <c r="H465" s="835" t="s">
        <v>356</v>
      </c>
      <c r="I465" s="850">
        <v>1</v>
      </c>
      <c r="J465" s="837" t="s">
        <v>67</v>
      </c>
    </row>
    <row r="466" spans="1:10">
      <c r="A466" s="839" t="s">
        <v>186</v>
      </c>
      <c r="B466" s="841" t="s">
        <v>198</v>
      </c>
      <c r="C466" s="839" t="s">
        <v>2131</v>
      </c>
      <c r="D466" s="839" t="s">
        <v>2132</v>
      </c>
      <c r="E466" s="832">
        <v>43252</v>
      </c>
      <c r="F466" s="852">
        <v>606.43564356435638</v>
      </c>
      <c r="G466" s="834">
        <f t="shared" si="7"/>
        <v>0.60643564356435642</v>
      </c>
      <c r="H466" s="835" t="s">
        <v>356</v>
      </c>
      <c r="I466" s="850">
        <v>1</v>
      </c>
      <c r="J466" s="837" t="s">
        <v>67</v>
      </c>
    </row>
    <row r="467" spans="1:10">
      <c r="A467" s="839" t="s">
        <v>186</v>
      </c>
      <c r="B467" s="841" t="s">
        <v>198</v>
      </c>
      <c r="C467" s="839" t="s">
        <v>2133</v>
      </c>
      <c r="D467" s="839" t="s">
        <v>2134</v>
      </c>
      <c r="E467" s="832">
        <v>43252</v>
      </c>
      <c r="F467" s="852">
        <v>1649.3716679360243</v>
      </c>
      <c r="G467" s="834">
        <f t="shared" si="7"/>
        <v>1.6493716679360244</v>
      </c>
      <c r="H467" s="835" t="s">
        <v>356</v>
      </c>
      <c r="I467" s="850">
        <v>3</v>
      </c>
      <c r="J467" s="837" t="s">
        <v>67</v>
      </c>
    </row>
    <row r="468" spans="1:10">
      <c r="A468" s="839" t="s">
        <v>186</v>
      </c>
      <c r="B468" s="841" t="s">
        <v>198</v>
      </c>
      <c r="C468" s="839" t="s">
        <v>2135</v>
      </c>
      <c r="D468" s="839" t="s">
        <v>2136</v>
      </c>
      <c r="E468" s="832">
        <v>43252</v>
      </c>
      <c r="F468" s="852">
        <v>1079.5887281035796</v>
      </c>
      <c r="G468" s="834">
        <f t="shared" si="7"/>
        <v>1.0795887281035796</v>
      </c>
      <c r="H468" s="835" t="s">
        <v>356</v>
      </c>
      <c r="I468" s="850">
        <v>2</v>
      </c>
      <c r="J468" s="837" t="s">
        <v>67</v>
      </c>
    </row>
    <row r="469" spans="1:10">
      <c r="A469" s="839" t="s">
        <v>244</v>
      </c>
      <c r="B469" s="841" t="s">
        <v>198</v>
      </c>
      <c r="C469" s="839" t="s">
        <v>2137</v>
      </c>
      <c r="D469" s="839" t="s">
        <v>2138</v>
      </c>
      <c r="E469" s="832">
        <v>43252</v>
      </c>
      <c r="F469" s="852">
        <v>440</v>
      </c>
      <c r="G469" s="834">
        <f t="shared" si="7"/>
        <v>0.44</v>
      </c>
      <c r="H469" s="835" t="s">
        <v>356</v>
      </c>
      <c r="I469" s="850">
        <v>1</v>
      </c>
      <c r="J469" s="837" t="s">
        <v>67</v>
      </c>
    </row>
    <row r="470" spans="1:10">
      <c r="A470" s="839" t="s">
        <v>186</v>
      </c>
      <c r="B470" s="841" t="s">
        <v>198</v>
      </c>
      <c r="C470" s="839" t="s">
        <v>2139</v>
      </c>
      <c r="D470" s="839" t="s">
        <v>2140</v>
      </c>
      <c r="E470" s="832">
        <v>43252</v>
      </c>
      <c r="F470" s="852">
        <v>618.81188118811872</v>
      </c>
      <c r="G470" s="834">
        <f t="shared" si="7"/>
        <v>0.6188118811881187</v>
      </c>
      <c r="H470" s="835" t="s">
        <v>356</v>
      </c>
      <c r="I470" s="850">
        <v>1</v>
      </c>
      <c r="J470" s="837" t="s">
        <v>67</v>
      </c>
    </row>
    <row r="471" spans="1:10">
      <c r="A471" s="839" t="s">
        <v>186</v>
      </c>
      <c r="B471" s="841" t="s">
        <v>198</v>
      </c>
      <c r="C471" s="839" t="s">
        <v>2141</v>
      </c>
      <c r="D471" s="839" t="s">
        <v>2142</v>
      </c>
      <c r="E471" s="832">
        <v>43252</v>
      </c>
      <c r="F471" s="852">
        <v>618.81188118811872</v>
      </c>
      <c r="G471" s="834">
        <f t="shared" si="7"/>
        <v>0.6188118811881187</v>
      </c>
      <c r="H471" s="835" t="s">
        <v>356</v>
      </c>
      <c r="I471" s="850">
        <v>1</v>
      </c>
      <c r="J471" s="837" t="s">
        <v>67</v>
      </c>
    </row>
    <row r="472" spans="1:10">
      <c r="A472" s="839" t="s">
        <v>186</v>
      </c>
      <c r="B472" s="841" t="s">
        <v>198</v>
      </c>
      <c r="C472" s="839" t="s">
        <v>2143</v>
      </c>
      <c r="D472" s="839" t="s">
        <v>2144</v>
      </c>
      <c r="E472" s="832">
        <v>43252</v>
      </c>
      <c r="F472" s="852">
        <v>316.07006854531608</v>
      </c>
      <c r="G472" s="834">
        <f t="shared" si="7"/>
        <v>0.31607006854531605</v>
      </c>
      <c r="H472" s="835" t="s">
        <v>356</v>
      </c>
      <c r="I472" s="850">
        <v>1</v>
      </c>
      <c r="J472" s="837" t="s">
        <v>67</v>
      </c>
    </row>
    <row r="473" spans="1:10">
      <c r="A473" s="839" t="s">
        <v>186</v>
      </c>
      <c r="B473" s="841" t="s">
        <v>198</v>
      </c>
      <c r="C473" s="839" t="s">
        <v>2145</v>
      </c>
      <c r="D473" s="839" t="s">
        <v>2146</v>
      </c>
      <c r="E473" s="832">
        <v>43252</v>
      </c>
      <c r="F473" s="852">
        <v>316.07006854531608</v>
      </c>
      <c r="G473" s="834">
        <f t="shared" si="7"/>
        <v>0.31607006854531605</v>
      </c>
      <c r="H473" s="835" t="s">
        <v>356</v>
      </c>
      <c r="I473" s="850">
        <v>1</v>
      </c>
      <c r="J473" s="837" t="s">
        <v>67</v>
      </c>
    </row>
    <row r="474" spans="1:10">
      <c r="A474" s="839" t="s">
        <v>196</v>
      </c>
      <c r="B474" s="841" t="s">
        <v>198</v>
      </c>
      <c r="C474" s="839" t="s">
        <v>2147</v>
      </c>
      <c r="D474" s="839" t="s">
        <v>2148</v>
      </c>
      <c r="E474" s="832">
        <v>43252</v>
      </c>
      <c r="F474" s="852">
        <v>195</v>
      </c>
      <c r="G474" s="834">
        <f t="shared" si="7"/>
        <v>0.19500000000000001</v>
      </c>
      <c r="H474" s="835" t="s">
        <v>356</v>
      </c>
      <c r="I474" s="850">
        <v>1</v>
      </c>
      <c r="J474" s="837" t="s">
        <v>67</v>
      </c>
    </row>
    <row r="475" spans="1:10">
      <c r="A475" s="839" t="s">
        <v>186</v>
      </c>
      <c r="B475" s="841" t="s">
        <v>198</v>
      </c>
      <c r="C475" s="839" t="s">
        <v>2149</v>
      </c>
      <c r="D475" s="839" t="s">
        <v>2150</v>
      </c>
      <c r="E475" s="832">
        <v>43252</v>
      </c>
      <c r="F475" s="852">
        <v>590.25133282559023</v>
      </c>
      <c r="G475" s="834">
        <f t="shared" si="7"/>
        <v>0.59025133282559028</v>
      </c>
      <c r="H475" s="835" t="s">
        <v>356</v>
      </c>
      <c r="I475" s="850">
        <v>1</v>
      </c>
      <c r="J475" s="837" t="s">
        <v>67</v>
      </c>
    </row>
    <row r="476" spans="1:10">
      <c r="A476" s="839" t="s">
        <v>186</v>
      </c>
      <c r="B476" s="841" t="s">
        <v>198</v>
      </c>
      <c r="C476" s="839" t="s">
        <v>2151</v>
      </c>
      <c r="D476" s="839" t="s">
        <v>2152</v>
      </c>
      <c r="E476" s="832">
        <v>43252</v>
      </c>
      <c r="F476" s="852">
        <v>533.13023610053312</v>
      </c>
      <c r="G476" s="834">
        <f t="shared" si="7"/>
        <v>0.53313023610053312</v>
      </c>
      <c r="H476" s="835" t="s">
        <v>356</v>
      </c>
      <c r="I476" s="850">
        <v>1</v>
      </c>
      <c r="J476" s="837" t="s">
        <v>67</v>
      </c>
    </row>
    <row r="477" spans="1:10">
      <c r="A477" s="839" t="s">
        <v>193</v>
      </c>
      <c r="B477" s="829" t="s">
        <v>199</v>
      </c>
      <c r="C477" s="839" t="s">
        <v>2127</v>
      </c>
      <c r="D477" s="839" t="s">
        <v>2128</v>
      </c>
      <c r="E477" s="832">
        <v>43252</v>
      </c>
      <c r="F477" s="852">
        <v>10326</v>
      </c>
      <c r="G477" s="834">
        <f t="shared" si="7"/>
        <v>10.326000000000001</v>
      </c>
      <c r="H477" s="835" t="s">
        <v>354</v>
      </c>
      <c r="I477" s="850">
        <v>1</v>
      </c>
      <c r="J477" s="837" t="s">
        <v>67</v>
      </c>
    </row>
    <row r="478" spans="1:10">
      <c r="A478" s="839" t="s">
        <v>191</v>
      </c>
      <c r="B478" s="841" t="s">
        <v>198</v>
      </c>
      <c r="C478" s="839" t="s">
        <v>2153</v>
      </c>
      <c r="D478" s="839" t="s">
        <v>2154</v>
      </c>
      <c r="E478" s="832">
        <v>43252</v>
      </c>
      <c r="F478" s="852">
        <v>613.09977151561304</v>
      </c>
      <c r="G478" s="834">
        <f t="shared" si="7"/>
        <v>0.61309977151561301</v>
      </c>
      <c r="H478" s="835" t="s">
        <v>356</v>
      </c>
      <c r="I478" s="850">
        <v>1</v>
      </c>
      <c r="J478" s="837" t="s">
        <v>67</v>
      </c>
    </row>
    <row r="479" spans="1:10">
      <c r="A479" s="839" t="s">
        <v>193</v>
      </c>
      <c r="B479" s="829" t="s">
        <v>199</v>
      </c>
      <c r="C479" s="839" t="s">
        <v>2127</v>
      </c>
      <c r="D479" s="839" t="s">
        <v>2128</v>
      </c>
      <c r="E479" s="832">
        <v>43252</v>
      </c>
      <c r="F479" s="852">
        <v>10755</v>
      </c>
      <c r="G479" s="834">
        <f t="shared" si="7"/>
        <v>10.755000000000001</v>
      </c>
      <c r="H479" s="835" t="s">
        <v>354</v>
      </c>
      <c r="I479" s="850">
        <v>1</v>
      </c>
      <c r="J479" s="837" t="s">
        <v>67</v>
      </c>
    </row>
    <row r="480" spans="1:10">
      <c r="A480" s="839" t="s">
        <v>244</v>
      </c>
      <c r="B480" s="841" t="s">
        <v>198</v>
      </c>
      <c r="C480" s="839" t="s">
        <v>2155</v>
      </c>
      <c r="D480" s="839" t="s">
        <v>2156</v>
      </c>
      <c r="E480" s="832">
        <v>43252</v>
      </c>
      <c r="F480" s="852">
        <v>440</v>
      </c>
      <c r="G480" s="834">
        <f t="shared" si="7"/>
        <v>0.44</v>
      </c>
      <c r="H480" s="835" t="s">
        <v>356</v>
      </c>
      <c r="I480" s="850">
        <v>1</v>
      </c>
      <c r="J480" s="837" t="s">
        <v>67</v>
      </c>
    </row>
    <row r="481" spans="1:10">
      <c r="A481" s="839" t="s">
        <v>244</v>
      </c>
      <c r="B481" s="830" t="s">
        <v>198</v>
      </c>
      <c r="C481" s="839" t="s">
        <v>2157</v>
      </c>
      <c r="D481" s="839" t="s">
        <v>2158</v>
      </c>
      <c r="E481" s="832">
        <v>43282</v>
      </c>
      <c r="F481" s="852">
        <v>9160</v>
      </c>
      <c r="G481" s="834">
        <f t="shared" si="7"/>
        <v>9.16</v>
      </c>
      <c r="H481" s="835" t="s">
        <v>354</v>
      </c>
      <c r="I481" s="850">
        <v>1</v>
      </c>
      <c r="J481" s="837" t="s">
        <v>67</v>
      </c>
    </row>
    <row r="482" spans="1:10">
      <c r="A482" s="839" t="s">
        <v>244</v>
      </c>
      <c r="B482" s="830" t="s">
        <v>198</v>
      </c>
      <c r="C482" s="839" t="s">
        <v>2159</v>
      </c>
      <c r="D482" s="839" t="s">
        <v>2160</v>
      </c>
      <c r="E482" s="832">
        <v>43282</v>
      </c>
      <c r="F482" s="852">
        <v>4585</v>
      </c>
      <c r="G482" s="834">
        <f t="shared" si="7"/>
        <v>4.585</v>
      </c>
      <c r="H482" s="835" t="s">
        <v>354</v>
      </c>
      <c r="I482" s="850">
        <v>1</v>
      </c>
      <c r="J482" s="837" t="s">
        <v>67</v>
      </c>
    </row>
    <row r="483" spans="1:10">
      <c r="A483" s="839" t="s">
        <v>191</v>
      </c>
      <c r="B483" s="830" t="s">
        <v>198</v>
      </c>
      <c r="C483" s="839" t="s">
        <v>2161</v>
      </c>
      <c r="D483" s="839" t="s">
        <v>2162</v>
      </c>
      <c r="E483" s="832">
        <v>43282</v>
      </c>
      <c r="F483" s="852">
        <v>3187.1016122984624</v>
      </c>
      <c r="G483" s="834">
        <f t="shared" si="7"/>
        <v>3.1871016122984623</v>
      </c>
      <c r="H483" s="835" t="s">
        <v>535</v>
      </c>
      <c r="I483" s="850">
        <v>1</v>
      </c>
      <c r="J483" s="837" t="s">
        <v>67</v>
      </c>
    </row>
    <row r="484" spans="1:10">
      <c r="A484" s="839" t="s">
        <v>194</v>
      </c>
      <c r="B484" s="829" t="s">
        <v>199</v>
      </c>
      <c r="C484" s="839" t="s">
        <v>2163</v>
      </c>
      <c r="D484" s="839" t="s">
        <v>2164</v>
      </c>
      <c r="E484" s="832">
        <v>43282</v>
      </c>
      <c r="F484" s="852">
        <v>4210</v>
      </c>
      <c r="G484" s="834">
        <f t="shared" si="7"/>
        <v>4.21</v>
      </c>
      <c r="H484" s="835" t="s">
        <v>354</v>
      </c>
      <c r="I484" s="850">
        <v>1</v>
      </c>
      <c r="J484" s="837" t="s">
        <v>67</v>
      </c>
    </row>
    <row r="485" spans="1:10">
      <c r="A485" s="839" t="s">
        <v>194</v>
      </c>
      <c r="B485" s="829" t="s">
        <v>199</v>
      </c>
      <c r="C485" s="839" t="s">
        <v>2165</v>
      </c>
      <c r="D485" s="839" t="s">
        <v>2166</v>
      </c>
      <c r="E485" s="832">
        <v>43282</v>
      </c>
      <c r="F485" s="852">
        <v>3070</v>
      </c>
      <c r="G485" s="834">
        <f t="shared" si="7"/>
        <v>3.07</v>
      </c>
      <c r="H485" s="835" t="s">
        <v>354</v>
      </c>
      <c r="I485" s="850">
        <v>1</v>
      </c>
      <c r="J485" s="837" t="s">
        <v>67</v>
      </c>
    </row>
    <row r="486" spans="1:10">
      <c r="A486" s="839" t="s">
        <v>194</v>
      </c>
      <c r="B486" s="829" t="s">
        <v>199</v>
      </c>
      <c r="C486" s="839" t="s">
        <v>2167</v>
      </c>
      <c r="D486" s="839" t="s">
        <v>2168</v>
      </c>
      <c r="E486" s="832">
        <v>43282</v>
      </c>
      <c r="F486" s="852">
        <v>3510</v>
      </c>
      <c r="G486" s="834">
        <f t="shared" si="7"/>
        <v>3.51</v>
      </c>
      <c r="H486" s="835" t="s">
        <v>354</v>
      </c>
      <c r="I486" s="850">
        <v>1</v>
      </c>
      <c r="J486" s="837" t="s">
        <v>67</v>
      </c>
    </row>
    <row r="487" spans="1:10">
      <c r="A487" s="839" t="s">
        <v>194</v>
      </c>
      <c r="B487" s="829" t="s">
        <v>199</v>
      </c>
      <c r="C487" s="839" t="s">
        <v>2169</v>
      </c>
      <c r="D487" s="839" t="s">
        <v>2170</v>
      </c>
      <c r="E487" s="832">
        <v>43282</v>
      </c>
      <c r="F487" s="852">
        <v>2210</v>
      </c>
      <c r="G487" s="834">
        <f t="shared" si="7"/>
        <v>2.21</v>
      </c>
      <c r="H487" s="835" t="s">
        <v>354</v>
      </c>
      <c r="I487" s="850">
        <v>1</v>
      </c>
      <c r="J487" s="837" t="s">
        <v>67</v>
      </c>
    </row>
    <row r="488" spans="1:10">
      <c r="A488" s="839" t="s">
        <v>244</v>
      </c>
      <c r="B488" s="830" t="s">
        <v>198</v>
      </c>
      <c r="C488" s="839" t="s">
        <v>2171</v>
      </c>
      <c r="D488" s="839" t="s">
        <v>2172</v>
      </c>
      <c r="E488" s="832">
        <v>43282</v>
      </c>
      <c r="F488" s="852">
        <v>1284</v>
      </c>
      <c r="G488" s="834">
        <f t="shared" si="7"/>
        <v>1.284</v>
      </c>
      <c r="H488" s="835" t="s">
        <v>354</v>
      </c>
      <c r="I488" s="850">
        <v>1</v>
      </c>
      <c r="J488" s="837" t="s">
        <v>67</v>
      </c>
    </row>
    <row r="489" spans="1:10">
      <c r="A489" s="839" t="s">
        <v>244</v>
      </c>
      <c r="B489" s="830" t="s">
        <v>198</v>
      </c>
      <c r="C489" s="839" t="s">
        <v>2173</v>
      </c>
      <c r="D489" s="839" t="s">
        <v>2174</v>
      </c>
      <c r="E489" s="832">
        <v>43282</v>
      </c>
      <c r="F489" s="852">
        <v>1284</v>
      </c>
      <c r="G489" s="834">
        <f t="shared" si="7"/>
        <v>1.284</v>
      </c>
      <c r="H489" s="835" t="s">
        <v>354</v>
      </c>
      <c r="I489" s="850">
        <v>1</v>
      </c>
      <c r="J489" s="837" t="s">
        <v>67</v>
      </c>
    </row>
    <row r="490" spans="1:10">
      <c r="A490" s="839" t="s">
        <v>191</v>
      </c>
      <c r="B490" s="829" t="s">
        <v>198</v>
      </c>
      <c r="C490" s="839" t="s">
        <v>2175</v>
      </c>
      <c r="D490" s="839" t="s">
        <v>2176</v>
      </c>
      <c r="E490" s="832">
        <v>43282</v>
      </c>
      <c r="F490" s="852">
        <v>421.82227221597299</v>
      </c>
      <c r="G490" s="834">
        <f t="shared" si="7"/>
        <v>0.42182227221597296</v>
      </c>
      <c r="H490" s="835" t="s">
        <v>356</v>
      </c>
      <c r="I490" s="850">
        <v>1</v>
      </c>
      <c r="J490" s="837" t="s">
        <v>67</v>
      </c>
    </row>
    <row r="491" spans="1:10">
      <c r="A491" s="839" t="s">
        <v>387</v>
      </c>
      <c r="B491" s="841" t="s">
        <v>198</v>
      </c>
      <c r="C491" s="839" t="s">
        <v>2177</v>
      </c>
      <c r="D491" s="839" t="s">
        <v>2178</v>
      </c>
      <c r="E491" s="832">
        <v>43282</v>
      </c>
      <c r="F491" s="852">
        <v>585</v>
      </c>
      <c r="G491" s="834">
        <f t="shared" si="7"/>
        <v>0.58499999999999996</v>
      </c>
      <c r="H491" s="835" t="s">
        <v>356</v>
      </c>
      <c r="I491" s="850">
        <v>1</v>
      </c>
      <c r="J491" s="837" t="s">
        <v>67</v>
      </c>
    </row>
    <row r="492" spans="1:10">
      <c r="A492" s="839" t="s">
        <v>193</v>
      </c>
      <c r="B492" s="829" t="s">
        <v>199</v>
      </c>
      <c r="C492" s="839" t="s">
        <v>2179</v>
      </c>
      <c r="D492" s="839" t="s">
        <v>2180</v>
      </c>
      <c r="E492" s="832">
        <v>43282</v>
      </c>
      <c r="F492" s="852">
        <v>17065</v>
      </c>
      <c r="G492" s="834">
        <f t="shared" si="7"/>
        <v>17.065000000000001</v>
      </c>
      <c r="H492" s="835" t="s">
        <v>354</v>
      </c>
      <c r="I492" s="850">
        <v>1</v>
      </c>
      <c r="J492" s="837" t="s">
        <v>67</v>
      </c>
    </row>
    <row r="493" spans="1:10">
      <c r="A493" s="839" t="s">
        <v>194</v>
      </c>
      <c r="B493" s="829" t="s">
        <v>199</v>
      </c>
      <c r="C493" s="839" t="s">
        <v>2181</v>
      </c>
      <c r="D493" s="839" t="s">
        <v>2182</v>
      </c>
      <c r="E493" s="832">
        <v>43282</v>
      </c>
      <c r="F493" s="852">
        <v>4210</v>
      </c>
      <c r="G493" s="834">
        <f t="shared" si="7"/>
        <v>4.21</v>
      </c>
      <c r="H493" s="835" t="s">
        <v>354</v>
      </c>
      <c r="I493" s="850">
        <v>1</v>
      </c>
      <c r="J493" s="837" t="s">
        <v>67</v>
      </c>
    </row>
    <row r="494" spans="1:10">
      <c r="A494" s="839" t="s">
        <v>194</v>
      </c>
      <c r="B494" s="829" t="s">
        <v>199</v>
      </c>
      <c r="C494" s="839" t="s">
        <v>2183</v>
      </c>
      <c r="D494" s="839" t="s">
        <v>2184</v>
      </c>
      <c r="E494" s="832">
        <v>43282</v>
      </c>
      <c r="F494" s="852">
        <v>2050</v>
      </c>
      <c r="G494" s="834">
        <f t="shared" si="7"/>
        <v>2.0499999999999998</v>
      </c>
      <c r="H494" s="835" t="s">
        <v>354</v>
      </c>
      <c r="I494" s="850">
        <v>1</v>
      </c>
      <c r="J494" s="837" t="s">
        <v>67</v>
      </c>
    </row>
    <row r="495" spans="1:10">
      <c r="A495" s="839" t="s">
        <v>194</v>
      </c>
      <c r="B495" s="829" t="s">
        <v>199</v>
      </c>
      <c r="C495" s="839" t="s">
        <v>2185</v>
      </c>
      <c r="D495" s="839" t="s">
        <v>2186</v>
      </c>
      <c r="E495" s="832">
        <v>43282</v>
      </c>
      <c r="F495" s="852">
        <v>2520</v>
      </c>
      <c r="G495" s="834">
        <f t="shared" si="7"/>
        <v>2.52</v>
      </c>
      <c r="H495" s="835" t="s">
        <v>354</v>
      </c>
      <c r="I495" s="850">
        <v>1</v>
      </c>
      <c r="J495" s="837" t="s">
        <v>67</v>
      </c>
    </row>
    <row r="496" spans="1:10">
      <c r="A496" s="839" t="s">
        <v>244</v>
      </c>
      <c r="B496" s="830" t="s">
        <v>198</v>
      </c>
      <c r="C496" s="839" t="s">
        <v>2187</v>
      </c>
      <c r="D496" s="839" t="s">
        <v>2188</v>
      </c>
      <c r="E496" s="832">
        <v>43282</v>
      </c>
      <c r="F496" s="852">
        <v>4400</v>
      </c>
      <c r="G496" s="834">
        <f t="shared" ref="G496:G559" si="8">F496/1000</f>
        <v>4.4000000000000004</v>
      </c>
      <c r="H496" s="835" t="s">
        <v>354</v>
      </c>
      <c r="I496" s="850">
        <v>1</v>
      </c>
      <c r="J496" s="837" t="s">
        <v>67</v>
      </c>
    </row>
    <row r="497" spans="1:10">
      <c r="A497" s="839" t="s">
        <v>244</v>
      </c>
      <c r="B497" s="830" t="s">
        <v>198</v>
      </c>
      <c r="C497" s="839" t="s">
        <v>2189</v>
      </c>
      <c r="D497" s="839" t="s">
        <v>2190</v>
      </c>
      <c r="E497" s="832">
        <v>43282</v>
      </c>
      <c r="F497" s="852">
        <v>6419</v>
      </c>
      <c r="G497" s="834">
        <f t="shared" si="8"/>
        <v>6.4189999999999996</v>
      </c>
      <c r="H497" s="835" t="s">
        <v>354</v>
      </c>
      <c r="I497" s="850">
        <v>1</v>
      </c>
      <c r="J497" s="837" t="s">
        <v>67</v>
      </c>
    </row>
    <row r="498" spans="1:10">
      <c r="A498" s="839" t="s">
        <v>387</v>
      </c>
      <c r="B498" s="841" t="s">
        <v>198</v>
      </c>
      <c r="C498" s="839" t="s">
        <v>2191</v>
      </c>
      <c r="D498" s="839" t="s">
        <v>2192</v>
      </c>
      <c r="E498" s="832">
        <v>43282</v>
      </c>
      <c r="F498" s="852">
        <v>585</v>
      </c>
      <c r="G498" s="834">
        <f t="shared" si="8"/>
        <v>0.58499999999999996</v>
      </c>
      <c r="H498" s="835" t="s">
        <v>356</v>
      </c>
      <c r="I498" s="850">
        <v>1</v>
      </c>
      <c r="J498" s="837" t="s">
        <v>67</v>
      </c>
    </row>
    <row r="499" spans="1:10">
      <c r="A499" s="839" t="s">
        <v>387</v>
      </c>
      <c r="B499" s="841" t="s">
        <v>198</v>
      </c>
      <c r="C499" s="839" t="s">
        <v>2193</v>
      </c>
      <c r="D499" s="839" t="s">
        <v>2194</v>
      </c>
      <c r="E499" s="832">
        <v>43282</v>
      </c>
      <c r="F499" s="852">
        <v>280</v>
      </c>
      <c r="G499" s="834">
        <f t="shared" si="8"/>
        <v>0.28000000000000003</v>
      </c>
      <c r="H499" s="835" t="s">
        <v>356</v>
      </c>
      <c r="I499" s="850">
        <v>1</v>
      </c>
      <c r="J499" s="837" t="s">
        <v>67</v>
      </c>
    </row>
    <row r="500" spans="1:10">
      <c r="A500" s="839" t="s">
        <v>186</v>
      </c>
      <c r="B500" s="841" t="s">
        <v>198</v>
      </c>
      <c r="C500" s="839" t="s">
        <v>2195</v>
      </c>
      <c r="D500" s="839" t="s">
        <v>2196</v>
      </c>
      <c r="E500" s="832">
        <v>43282</v>
      </c>
      <c r="F500" s="852">
        <v>1874.5781777277839</v>
      </c>
      <c r="G500" s="834">
        <f t="shared" si="8"/>
        <v>1.8745781777277839</v>
      </c>
      <c r="H500" s="835" t="s">
        <v>356</v>
      </c>
      <c r="I500" s="850">
        <v>1</v>
      </c>
      <c r="J500" s="837" t="s">
        <v>67</v>
      </c>
    </row>
    <row r="501" spans="1:10">
      <c r="A501" s="839" t="s">
        <v>194</v>
      </c>
      <c r="B501" s="829" t="s">
        <v>199</v>
      </c>
      <c r="C501" s="839" t="s">
        <v>2197</v>
      </c>
      <c r="D501" s="839" t="s">
        <v>2198</v>
      </c>
      <c r="E501" s="832">
        <v>43282</v>
      </c>
      <c r="F501" s="852">
        <v>3360</v>
      </c>
      <c r="G501" s="834">
        <f t="shared" si="8"/>
        <v>3.36</v>
      </c>
      <c r="H501" s="835" t="s">
        <v>354</v>
      </c>
      <c r="I501" s="850">
        <v>1</v>
      </c>
      <c r="J501" s="837" t="s">
        <v>67</v>
      </c>
    </row>
    <row r="502" spans="1:10">
      <c r="A502" s="839" t="s">
        <v>194</v>
      </c>
      <c r="B502" s="829" t="s">
        <v>199</v>
      </c>
      <c r="C502" s="839" t="s">
        <v>2199</v>
      </c>
      <c r="D502" s="839" t="s">
        <v>2200</v>
      </c>
      <c r="E502" s="832">
        <v>43282</v>
      </c>
      <c r="F502" s="852">
        <v>1680</v>
      </c>
      <c r="G502" s="834">
        <f t="shared" si="8"/>
        <v>1.68</v>
      </c>
      <c r="H502" s="835" t="s">
        <v>354</v>
      </c>
      <c r="I502" s="850">
        <v>1</v>
      </c>
      <c r="J502" s="837" t="s">
        <v>67</v>
      </c>
    </row>
    <row r="503" spans="1:10">
      <c r="A503" s="839" t="s">
        <v>194</v>
      </c>
      <c r="B503" s="829" t="s">
        <v>199</v>
      </c>
      <c r="C503" s="839" t="s">
        <v>2201</v>
      </c>
      <c r="D503" s="839" t="s">
        <v>2202</v>
      </c>
      <c r="E503" s="832">
        <v>43282</v>
      </c>
      <c r="F503" s="852">
        <v>2560</v>
      </c>
      <c r="G503" s="834">
        <f t="shared" si="8"/>
        <v>2.56</v>
      </c>
      <c r="H503" s="835" t="s">
        <v>354</v>
      </c>
      <c r="I503" s="850">
        <v>1</v>
      </c>
      <c r="J503" s="837" t="s">
        <v>67</v>
      </c>
    </row>
    <row r="504" spans="1:10">
      <c r="A504" s="839" t="s">
        <v>193</v>
      </c>
      <c r="B504" s="829" t="s">
        <v>199</v>
      </c>
      <c r="C504" s="839" t="s">
        <v>2179</v>
      </c>
      <c r="D504" s="839" t="s">
        <v>2180</v>
      </c>
      <c r="E504" s="832">
        <v>43282</v>
      </c>
      <c r="F504" s="852">
        <v>12279</v>
      </c>
      <c r="G504" s="834">
        <f t="shared" si="8"/>
        <v>12.279</v>
      </c>
      <c r="H504" s="835" t="s">
        <v>354</v>
      </c>
      <c r="I504" s="850">
        <v>1</v>
      </c>
      <c r="J504" s="837" t="s">
        <v>67</v>
      </c>
    </row>
    <row r="505" spans="1:10">
      <c r="A505" s="839" t="s">
        <v>194</v>
      </c>
      <c r="B505" s="829" t="s">
        <v>199</v>
      </c>
      <c r="C505" s="839" t="s">
        <v>2203</v>
      </c>
      <c r="D505" s="839" t="s">
        <v>2204</v>
      </c>
      <c r="E505" s="832">
        <v>43282</v>
      </c>
      <c r="F505" s="852">
        <v>2300</v>
      </c>
      <c r="G505" s="834">
        <f t="shared" si="8"/>
        <v>2.2999999999999998</v>
      </c>
      <c r="H505" s="835" t="s">
        <v>354</v>
      </c>
      <c r="I505" s="850">
        <v>1</v>
      </c>
      <c r="J505" s="837" t="s">
        <v>67</v>
      </c>
    </row>
    <row r="506" spans="1:10">
      <c r="A506" s="839" t="s">
        <v>194</v>
      </c>
      <c r="B506" s="829" t="s">
        <v>199</v>
      </c>
      <c r="C506" s="839" t="s">
        <v>2205</v>
      </c>
      <c r="D506" s="839" t="s">
        <v>2206</v>
      </c>
      <c r="E506" s="832">
        <v>43282</v>
      </c>
      <c r="F506" s="852">
        <v>1265</v>
      </c>
      <c r="G506" s="834">
        <f t="shared" si="8"/>
        <v>1.2649999999999999</v>
      </c>
      <c r="H506" s="835" t="s">
        <v>354</v>
      </c>
      <c r="I506" s="850">
        <v>1</v>
      </c>
      <c r="J506" s="837" t="s">
        <v>67</v>
      </c>
    </row>
    <row r="507" spans="1:10">
      <c r="A507" s="839" t="s">
        <v>193</v>
      </c>
      <c r="B507" s="829" t="s">
        <v>199</v>
      </c>
      <c r="C507" s="839" t="s">
        <v>2179</v>
      </c>
      <c r="D507" s="839" t="s">
        <v>2180</v>
      </c>
      <c r="E507" s="832">
        <v>43282</v>
      </c>
      <c r="F507" s="852">
        <v>11226</v>
      </c>
      <c r="G507" s="834">
        <f t="shared" si="8"/>
        <v>11.226000000000001</v>
      </c>
      <c r="H507" s="835" t="s">
        <v>354</v>
      </c>
      <c r="I507" s="850">
        <v>1</v>
      </c>
      <c r="J507" s="837" t="s">
        <v>67</v>
      </c>
    </row>
    <row r="508" spans="1:10">
      <c r="A508" s="839" t="s">
        <v>244</v>
      </c>
      <c r="B508" s="830" t="s">
        <v>198</v>
      </c>
      <c r="C508" s="839" t="s">
        <v>2207</v>
      </c>
      <c r="D508" s="839" t="s">
        <v>2208</v>
      </c>
      <c r="E508" s="832">
        <v>43282</v>
      </c>
      <c r="F508" s="852">
        <v>6419</v>
      </c>
      <c r="G508" s="834">
        <f t="shared" si="8"/>
        <v>6.4189999999999996</v>
      </c>
      <c r="H508" s="835" t="s">
        <v>354</v>
      </c>
      <c r="I508" s="850">
        <v>1</v>
      </c>
      <c r="J508" s="837" t="s">
        <v>67</v>
      </c>
    </row>
    <row r="509" spans="1:10">
      <c r="A509" s="839" t="s">
        <v>387</v>
      </c>
      <c r="B509" s="830" t="s">
        <v>198</v>
      </c>
      <c r="C509" s="839" t="s">
        <v>2209</v>
      </c>
      <c r="D509" s="839" t="s">
        <v>2210</v>
      </c>
      <c r="E509" s="832">
        <v>43282</v>
      </c>
      <c r="F509" s="852">
        <v>7800</v>
      </c>
      <c r="G509" s="834">
        <f t="shared" si="8"/>
        <v>7.8</v>
      </c>
      <c r="H509" s="835" t="s">
        <v>354</v>
      </c>
      <c r="I509" s="850">
        <v>1</v>
      </c>
      <c r="J509" s="837" t="s">
        <v>67</v>
      </c>
    </row>
    <row r="510" spans="1:10">
      <c r="A510" s="839" t="s">
        <v>387</v>
      </c>
      <c r="B510" s="841" t="s">
        <v>198</v>
      </c>
      <c r="C510" s="839" t="s">
        <v>2211</v>
      </c>
      <c r="D510" s="839" t="s">
        <v>2212</v>
      </c>
      <c r="E510" s="832">
        <v>43282</v>
      </c>
      <c r="F510" s="852">
        <v>280</v>
      </c>
      <c r="G510" s="834">
        <f t="shared" si="8"/>
        <v>0.28000000000000003</v>
      </c>
      <c r="H510" s="835" t="s">
        <v>356</v>
      </c>
      <c r="I510" s="850">
        <v>1</v>
      </c>
      <c r="J510" s="837" t="s">
        <v>67</v>
      </c>
    </row>
    <row r="511" spans="1:10">
      <c r="A511" s="839" t="s">
        <v>387</v>
      </c>
      <c r="B511" s="841" t="s">
        <v>198</v>
      </c>
      <c r="C511" s="839" t="s">
        <v>2213</v>
      </c>
      <c r="D511" s="839" t="s">
        <v>2214</v>
      </c>
      <c r="E511" s="832">
        <v>43282</v>
      </c>
      <c r="F511" s="852">
        <v>390</v>
      </c>
      <c r="G511" s="834">
        <f t="shared" si="8"/>
        <v>0.39</v>
      </c>
      <c r="H511" s="835" t="s">
        <v>356</v>
      </c>
      <c r="I511" s="850">
        <v>1</v>
      </c>
      <c r="J511" s="837" t="s">
        <v>67</v>
      </c>
    </row>
    <row r="512" spans="1:10">
      <c r="A512" s="839" t="s">
        <v>193</v>
      </c>
      <c r="B512" s="829" t="s">
        <v>199</v>
      </c>
      <c r="C512" s="839" t="s">
        <v>2179</v>
      </c>
      <c r="D512" s="839" t="s">
        <v>2180</v>
      </c>
      <c r="E512" s="832">
        <v>43282</v>
      </c>
      <c r="F512" s="852">
        <v>6430</v>
      </c>
      <c r="G512" s="834">
        <f t="shared" si="8"/>
        <v>6.43</v>
      </c>
      <c r="H512" s="835" t="s">
        <v>354</v>
      </c>
      <c r="I512" s="850">
        <v>1</v>
      </c>
      <c r="J512" s="837" t="s">
        <v>67</v>
      </c>
    </row>
    <row r="513" spans="1:10">
      <c r="A513" s="839" t="s">
        <v>201</v>
      </c>
      <c r="B513" s="841" t="s">
        <v>198</v>
      </c>
      <c r="C513" s="839" t="s">
        <v>2215</v>
      </c>
      <c r="D513" s="839" t="s">
        <v>2216</v>
      </c>
      <c r="E513" s="832">
        <v>43282</v>
      </c>
      <c r="F513" s="852">
        <v>1480</v>
      </c>
      <c r="G513" s="834">
        <f t="shared" si="8"/>
        <v>1.48</v>
      </c>
      <c r="H513" s="835" t="s">
        <v>356</v>
      </c>
      <c r="I513" s="850">
        <v>1</v>
      </c>
      <c r="J513" s="837" t="s">
        <v>67</v>
      </c>
    </row>
    <row r="514" spans="1:10">
      <c r="A514" s="839" t="s">
        <v>201</v>
      </c>
      <c r="B514" s="841" t="s">
        <v>198</v>
      </c>
      <c r="C514" s="839" t="s">
        <v>2217</v>
      </c>
      <c r="D514" s="839" t="s">
        <v>2218</v>
      </c>
      <c r="E514" s="832">
        <v>43282</v>
      </c>
      <c r="F514" s="852">
        <v>1411</v>
      </c>
      <c r="G514" s="834">
        <f t="shared" si="8"/>
        <v>1.411</v>
      </c>
      <c r="H514" s="835" t="s">
        <v>356</v>
      </c>
      <c r="I514" s="850">
        <v>1</v>
      </c>
      <c r="J514" s="837" t="s">
        <v>67</v>
      </c>
    </row>
    <row r="515" spans="1:10">
      <c r="A515" s="839" t="s">
        <v>201</v>
      </c>
      <c r="B515" s="841" t="s">
        <v>198</v>
      </c>
      <c r="C515" s="839" t="s">
        <v>2219</v>
      </c>
      <c r="D515" s="839" t="s">
        <v>2220</v>
      </c>
      <c r="E515" s="832">
        <v>43282</v>
      </c>
      <c r="F515" s="852">
        <v>1214</v>
      </c>
      <c r="G515" s="834">
        <f t="shared" si="8"/>
        <v>1.214</v>
      </c>
      <c r="H515" s="835" t="s">
        <v>356</v>
      </c>
      <c r="I515" s="850">
        <v>1</v>
      </c>
      <c r="J515" s="837" t="s">
        <v>67</v>
      </c>
    </row>
    <row r="516" spans="1:10">
      <c r="A516" s="839" t="s">
        <v>386</v>
      </c>
      <c r="B516" s="829" t="s">
        <v>1250</v>
      </c>
      <c r="C516" s="839" t="s">
        <v>894</v>
      </c>
      <c r="D516" s="839" t="s">
        <v>67</v>
      </c>
      <c r="E516" s="832">
        <v>43282</v>
      </c>
      <c r="F516" s="852">
        <v>1426.02</v>
      </c>
      <c r="G516" s="834">
        <f t="shared" si="8"/>
        <v>1.4260200000000001</v>
      </c>
      <c r="H516" s="835" t="s">
        <v>535</v>
      </c>
      <c r="I516" s="850">
        <v>20</v>
      </c>
      <c r="J516" s="837" t="s">
        <v>67</v>
      </c>
    </row>
    <row r="517" spans="1:10">
      <c r="A517" s="839" t="s">
        <v>201</v>
      </c>
      <c r="B517" s="841" t="s">
        <v>198</v>
      </c>
      <c r="C517" s="839" t="s">
        <v>2221</v>
      </c>
      <c r="D517" s="839" t="s">
        <v>2222</v>
      </c>
      <c r="E517" s="832">
        <v>43282</v>
      </c>
      <c r="F517" s="852">
        <v>1185</v>
      </c>
      <c r="G517" s="834">
        <f t="shared" si="8"/>
        <v>1.1850000000000001</v>
      </c>
      <c r="H517" s="835" t="s">
        <v>356</v>
      </c>
      <c r="I517" s="850">
        <v>1</v>
      </c>
      <c r="J517" s="837" t="s">
        <v>67</v>
      </c>
    </row>
    <row r="518" spans="1:10">
      <c r="A518" s="839" t="s">
        <v>201</v>
      </c>
      <c r="B518" s="841" t="s">
        <v>198</v>
      </c>
      <c r="C518" s="839" t="s">
        <v>2223</v>
      </c>
      <c r="D518" s="839" t="s">
        <v>2224</v>
      </c>
      <c r="E518" s="832">
        <v>43282</v>
      </c>
      <c r="F518" s="852">
        <v>2675</v>
      </c>
      <c r="G518" s="834">
        <f t="shared" si="8"/>
        <v>2.6749999999999998</v>
      </c>
      <c r="H518" s="835" t="s">
        <v>356</v>
      </c>
      <c r="I518" s="850">
        <v>1</v>
      </c>
      <c r="J518" s="837" t="s">
        <v>67</v>
      </c>
    </row>
    <row r="519" spans="1:10">
      <c r="A519" s="839" t="s">
        <v>186</v>
      </c>
      <c r="B519" s="841" t="s">
        <v>198</v>
      </c>
      <c r="C519" s="839" t="s">
        <v>2225</v>
      </c>
      <c r="D519" s="839" t="s">
        <v>2226</v>
      </c>
      <c r="E519" s="832">
        <v>43313</v>
      </c>
      <c r="F519" s="852">
        <v>1434.1957255343082</v>
      </c>
      <c r="G519" s="834">
        <f t="shared" si="8"/>
        <v>1.4341957255343081</v>
      </c>
      <c r="H519" s="835" t="s">
        <v>356</v>
      </c>
      <c r="I519" s="850">
        <v>4</v>
      </c>
      <c r="J519" s="837" t="s">
        <v>67</v>
      </c>
    </row>
    <row r="520" spans="1:10">
      <c r="A520" s="839" t="s">
        <v>194</v>
      </c>
      <c r="B520" s="829" t="s">
        <v>199</v>
      </c>
      <c r="C520" s="839" t="s">
        <v>2227</v>
      </c>
      <c r="D520" s="839" t="s">
        <v>2228</v>
      </c>
      <c r="E520" s="832">
        <v>43313</v>
      </c>
      <c r="F520" s="852">
        <v>9030</v>
      </c>
      <c r="G520" s="834">
        <f t="shared" si="8"/>
        <v>9.0299999999999994</v>
      </c>
      <c r="H520" s="835" t="s">
        <v>354</v>
      </c>
      <c r="I520" s="850">
        <v>1</v>
      </c>
      <c r="J520" s="837" t="s">
        <v>67</v>
      </c>
    </row>
    <row r="521" spans="1:10">
      <c r="A521" s="839" t="s">
        <v>194</v>
      </c>
      <c r="B521" s="829" t="s">
        <v>199</v>
      </c>
      <c r="C521" s="839" t="s">
        <v>2229</v>
      </c>
      <c r="D521" s="839" t="s">
        <v>2230</v>
      </c>
      <c r="E521" s="832">
        <v>43313</v>
      </c>
      <c r="F521" s="852">
        <v>5630</v>
      </c>
      <c r="G521" s="834">
        <f t="shared" si="8"/>
        <v>5.63</v>
      </c>
      <c r="H521" s="835" t="s">
        <v>354</v>
      </c>
      <c r="I521" s="850">
        <v>1</v>
      </c>
      <c r="J521" s="837" t="s">
        <v>67</v>
      </c>
    </row>
    <row r="522" spans="1:10">
      <c r="A522" s="839" t="s">
        <v>194</v>
      </c>
      <c r="B522" s="829" t="s">
        <v>199</v>
      </c>
      <c r="C522" s="839" t="s">
        <v>2231</v>
      </c>
      <c r="D522" s="839" t="s">
        <v>2232</v>
      </c>
      <c r="E522" s="832">
        <v>43313</v>
      </c>
      <c r="F522" s="852">
        <v>5150</v>
      </c>
      <c r="G522" s="834">
        <f t="shared" si="8"/>
        <v>5.15</v>
      </c>
      <c r="H522" s="835" t="s">
        <v>354</v>
      </c>
      <c r="I522" s="850">
        <v>1</v>
      </c>
      <c r="J522" s="837" t="s">
        <v>67</v>
      </c>
    </row>
    <row r="523" spans="1:10">
      <c r="A523" s="839" t="s">
        <v>194</v>
      </c>
      <c r="B523" s="829" t="s">
        <v>199</v>
      </c>
      <c r="C523" s="839" t="s">
        <v>2233</v>
      </c>
      <c r="D523" s="839" t="s">
        <v>2234</v>
      </c>
      <c r="E523" s="832">
        <v>43313</v>
      </c>
      <c r="F523" s="852">
        <v>4690</v>
      </c>
      <c r="G523" s="834">
        <f t="shared" si="8"/>
        <v>4.6900000000000004</v>
      </c>
      <c r="H523" s="835" t="s">
        <v>354</v>
      </c>
      <c r="I523" s="850">
        <v>1</v>
      </c>
      <c r="J523" s="837" t="s">
        <v>67</v>
      </c>
    </row>
    <row r="524" spans="1:10">
      <c r="A524" s="839" t="s">
        <v>194</v>
      </c>
      <c r="B524" s="829" t="s">
        <v>199</v>
      </c>
      <c r="C524" s="839" t="s">
        <v>2235</v>
      </c>
      <c r="D524" s="839" t="s">
        <v>2236</v>
      </c>
      <c r="E524" s="832">
        <v>43313</v>
      </c>
      <c r="F524" s="852">
        <v>3570</v>
      </c>
      <c r="G524" s="834">
        <f t="shared" si="8"/>
        <v>3.57</v>
      </c>
      <c r="H524" s="835" t="s">
        <v>354</v>
      </c>
      <c r="I524" s="850">
        <v>1</v>
      </c>
      <c r="J524" s="837" t="s">
        <v>67</v>
      </c>
    </row>
    <row r="525" spans="1:10">
      <c r="A525" s="839" t="s">
        <v>194</v>
      </c>
      <c r="B525" s="829" t="s">
        <v>199</v>
      </c>
      <c r="C525" s="839" t="s">
        <v>2237</v>
      </c>
      <c r="D525" s="839" t="s">
        <v>2238</v>
      </c>
      <c r="E525" s="832">
        <v>43313</v>
      </c>
      <c r="F525" s="852">
        <v>2310</v>
      </c>
      <c r="G525" s="834">
        <f t="shared" si="8"/>
        <v>2.31</v>
      </c>
      <c r="H525" s="835" t="s">
        <v>354</v>
      </c>
      <c r="I525" s="850">
        <v>1</v>
      </c>
      <c r="J525" s="837" t="s">
        <v>67</v>
      </c>
    </row>
    <row r="526" spans="1:10">
      <c r="A526" s="839" t="s">
        <v>194</v>
      </c>
      <c r="B526" s="829" t="s">
        <v>199</v>
      </c>
      <c r="C526" s="839" t="s">
        <v>2239</v>
      </c>
      <c r="D526" s="839" t="s">
        <v>2240</v>
      </c>
      <c r="E526" s="832">
        <v>43313</v>
      </c>
      <c r="F526" s="852">
        <v>2275</v>
      </c>
      <c r="G526" s="834">
        <f t="shared" si="8"/>
        <v>2.2749999999999999</v>
      </c>
      <c r="H526" s="835" t="s">
        <v>354</v>
      </c>
      <c r="I526" s="850">
        <v>1</v>
      </c>
      <c r="J526" s="837" t="s">
        <v>67</v>
      </c>
    </row>
    <row r="527" spans="1:10">
      <c r="A527" s="839" t="s">
        <v>194</v>
      </c>
      <c r="B527" s="829" t="s">
        <v>199</v>
      </c>
      <c r="C527" s="839" t="s">
        <v>2241</v>
      </c>
      <c r="D527" s="839" t="s">
        <v>2242</v>
      </c>
      <c r="E527" s="832">
        <v>43313</v>
      </c>
      <c r="F527" s="852">
        <v>2300</v>
      </c>
      <c r="G527" s="834">
        <f t="shared" si="8"/>
        <v>2.2999999999999998</v>
      </c>
      <c r="H527" s="835" t="s">
        <v>354</v>
      </c>
      <c r="I527" s="850">
        <v>1</v>
      </c>
      <c r="J527" s="837" t="s">
        <v>67</v>
      </c>
    </row>
    <row r="528" spans="1:10">
      <c r="A528" s="839" t="s">
        <v>244</v>
      </c>
      <c r="B528" s="830" t="s">
        <v>198</v>
      </c>
      <c r="C528" s="839" t="s">
        <v>2243</v>
      </c>
      <c r="D528" s="839" t="s">
        <v>2244</v>
      </c>
      <c r="E528" s="832">
        <v>43313</v>
      </c>
      <c r="F528" s="852">
        <v>9157</v>
      </c>
      <c r="G528" s="834">
        <f t="shared" si="8"/>
        <v>9.157</v>
      </c>
      <c r="H528" s="835" t="s">
        <v>354</v>
      </c>
      <c r="I528" s="850">
        <v>1</v>
      </c>
      <c r="J528" s="837" t="s">
        <v>67</v>
      </c>
    </row>
    <row r="529" spans="1:10">
      <c r="A529" s="839" t="s">
        <v>244</v>
      </c>
      <c r="B529" s="830" t="s">
        <v>198</v>
      </c>
      <c r="C529" s="839" t="s">
        <v>2245</v>
      </c>
      <c r="D529" s="839" t="s">
        <v>2246</v>
      </c>
      <c r="E529" s="832">
        <v>43313</v>
      </c>
      <c r="F529" s="852">
        <v>7726</v>
      </c>
      <c r="G529" s="834">
        <f t="shared" si="8"/>
        <v>7.726</v>
      </c>
      <c r="H529" s="835" t="s">
        <v>354</v>
      </c>
      <c r="I529" s="850">
        <v>1</v>
      </c>
      <c r="J529" s="837" t="s">
        <v>67</v>
      </c>
    </row>
    <row r="530" spans="1:10">
      <c r="A530" s="839" t="s">
        <v>244</v>
      </c>
      <c r="B530" s="830" t="s">
        <v>198</v>
      </c>
      <c r="C530" s="839" t="s">
        <v>2247</v>
      </c>
      <c r="D530" s="839" t="s">
        <v>2248</v>
      </c>
      <c r="E530" s="832">
        <v>43313</v>
      </c>
      <c r="F530" s="852">
        <v>7977</v>
      </c>
      <c r="G530" s="834">
        <f t="shared" si="8"/>
        <v>7.9770000000000003</v>
      </c>
      <c r="H530" s="835" t="s">
        <v>354</v>
      </c>
      <c r="I530" s="850">
        <v>1</v>
      </c>
      <c r="J530" s="837" t="s">
        <v>67</v>
      </c>
    </row>
    <row r="531" spans="1:10">
      <c r="A531" s="839" t="s">
        <v>244</v>
      </c>
      <c r="B531" s="830" t="s">
        <v>198</v>
      </c>
      <c r="C531" s="839" t="s">
        <v>2249</v>
      </c>
      <c r="D531" s="839" t="s">
        <v>2250</v>
      </c>
      <c r="E531" s="832">
        <v>43313</v>
      </c>
      <c r="F531" s="852">
        <v>6215</v>
      </c>
      <c r="G531" s="834">
        <f t="shared" si="8"/>
        <v>6.2149999999999999</v>
      </c>
      <c r="H531" s="835" t="s">
        <v>354</v>
      </c>
      <c r="I531" s="850">
        <v>1</v>
      </c>
      <c r="J531" s="837" t="s">
        <v>67</v>
      </c>
    </row>
    <row r="532" spans="1:10">
      <c r="A532" s="839" t="s">
        <v>244</v>
      </c>
      <c r="B532" s="830" t="s">
        <v>198</v>
      </c>
      <c r="C532" s="839" t="s">
        <v>2251</v>
      </c>
      <c r="D532" s="839" t="s">
        <v>2252</v>
      </c>
      <c r="E532" s="832">
        <v>43313</v>
      </c>
      <c r="F532" s="852">
        <v>4338</v>
      </c>
      <c r="G532" s="834">
        <f t="shared" si="8"/>
        <v>4.3380000000000001</v>
      </c>
      <c r="H532" s="835" t="s">
        <v>354</v>
      </c>
      <c r="I532" s="850">
        <v>1</v>
      </c>
      <c r="J532" s="837" t="s">
        <v>67</v>
      </c>
    </row>
    <row r="533" spans="1:10">
      <c r="A533" s="839" t="s">
        <v>244</v>
      </c>
      <c r="B533" s="830" t="s">
        <v>198</v>
      </c>
      <c r="C533" s="839" t="s">
        <v>2253</v>
      </c>
      <c r="D533" s="839" t="s">
        <v>2254</v>
      </c>
      <c r="E533" s="832">
        <v>43313</v>
      </c>
      <c r="F533" s="852">
        <v>5233</v>
      </c>
      <c r="G533" s="834">
        <f t="shared" si="8"/>
        <v>5.2329999999999997</v>
      </c>
      <c r="H533" s="835" t="s">
        <v>354</v>
      </c>
      <c r="I533" s="850">
        <v>1</v>
      </c>
      <c r="J533" s="837" t="s">
        <v>67</v>
      </c>
    </row>
    <row r="534" spans="1:10">
      <c r="A534" s="839" t="s">
        <v>244</v>
      </c>
      <c r="B534" s="830" t="s">
        <v>198</v>
      </c>
      <c r="C534" s="839" t="s">
        <v>2255</v>
      </c>
      <c r="D534" s="839" t="s">
        <v>2256</v>
      </c>
      <c r="E534" s="832">
        <v>43313</v>
      </c>
      <c r="F534" s="852">
        <v>4364</v>
      </c>
      <c r="G534" s="834">
        <f t="shared" si="8"/>
        <v>4.3639999999999999</v>
      </c>
      <c r="H534" s="835" t="s">
        <v>354</v>
      </c>
      <c r="I534" s="850">
        <v>1</v>
      </c>
      <c r="J534" s="837" t="s">
        <v>67</v>
      </c>
    </row>
    <row r="535" spans="1:10">
      <c r="A535" s="839" t="s">
        <v>194</v>
      </c>
      <c r="B535" s="829" t="s">
        <v>199</v>
      </c>
      <c r="C535" s="839" t="s">
        <v>2257</v>
      </c>
      <c r="D535" s="839" t="s">
        <v>2258</v>
      </c>
      <c r="E535" s="832">
        <v>43313</v>
      </c>
      <c r="F535" s="852">
        <v>2060</v>
      </c>
      <c r="G535" s="834">
        <f t="shared" si="8"/>
        <v>2.06</v>
      </c>
      <c r="H535" s="835" t="s">
        <v>354</v>
      </c>
      <c r="I535" s="850">
        <v>1</v>
      </c>
      <c r="J535" s="837" t="s">
        <v>67</v>
      </c>
    </row>
    <row r="536" spans="1:10">
      <c r="A536" s="839" t="s">
        <v>194</v>
      </c>
      <c r="B536" s="829" t="s">
        <v>199</v>
      </c>
      <c r="C536" s="839" t="s">
        <v>2259</v>
      </c>
      <c r="D536" s="839" t="s">
        <v>2260</v>
      </c>
      <c r="E536" s="832">
        <v>43313</v>
      </c>
      <c r="F536" s="852">
        <v>1610</v>
      </c>
      <c r="G536" s="834">
        <f t="shared" si="8"/>
        <v>1.61</v>
      </c>
      <c r="H536" s="835" t="s">
        <v>354</v>
      </c>
      <c r="I536" s="850">
        <v>1</v>
      </c>
      <c r="J536" s="837" t="s">
        <v>67</v>
      </c>
    </row>
    <row r="537" spans="1:10">
      <c r="A537" s="839" t="s">
        <v>194</v>
      </c>
      <c r="B537" s="829" t="s">
        <v>199</v>
      </c>
      <c r="C537" s="839" t="s">
        <v>2261</v>
      </c>
      <c r="D537" s="839" t="s">
        <v>2262</v>
      </c>
      <c r="E537" s="832">
        <v>43313</v>
      </c>
      <c r="F537" s="852">
        <v>1280</v>
      </c>
      <c r="G537" s="834">
        <f t="shared" si="8"/>
        <v>1.28</v>
      </c>
      <c r="H537" s="835" t="s">
        <v>354</v>
      </c>
      <c r="I537" s="850">
        <v>1</v>
      </c>
      <c r="J537" s="837" t="s">
        <v>67</v>
      </c>
    </row>
    <row r="538" spans="1:10">
      <c r="A538" s="839" t="s">
        <v>244</v>
      </c>
      <c r="B538" s="830" t="s">
        <v>198</v>
      </c>
      <c r="C538" s="839" t="s">
        <v>2263</v>
      </c>
      <c r="D538" s="839" t="s">
        <v>2264</v>
      </c>
      <c r="E538" s="832">
        <v>43313</v>
      </c>
      <c r="F538" s="852">
        <v>5246</v>
      </c>
      <c r="G538" s="834">
        <f t="shared" si="8"/>
        <v>5.2460000000000004</v>
      </c>
      <c r="H538" s="835" t="s">
        <v>354</v>
      </c>
      <c r="I538" s="850">
        <v>1</v>
      </c>
      <c r="J538" s="837" t="s">
        <v>67</v>
      </c>
    </row>
    <row r="539" spans="1:10">
      <c r="A539" s="839" t="s">
        <v>194</v>
      </c>
      <c r="B539" s="829" t="s">
        <v>199</v>
      </c>
      <c r="C539" s="839" t="s">
        <v>2265</v>
      </c>
      <c r="D539" s="839" t="s">
        <v>2266</v>
      </c>
      <c r="E539" s="832">
        <v>43313</v>
      </c>
      <c r="F539" s="852">
        <v>3410</v>
      </c>
      <c r="G539" s="834">
        <f t="shared" si="8"/>
        <v>3.41</v>
      </c>
      <c r="H539" s="835" t="s">
        <v>354</v>
      </c>
      <c r="I539" s="850">
        <v>1</v>
      </c>
      <c r="J539" s="837" t="s">
        <v>67</v>
      </c>
    </row>
    <row r="540" spans="1:10">
      <c r="A540" s="839" t="s">
        <v>194</v>
      </c>
      <c r="B540" s="829" t="s">
        <v>199</v>
      </c>
      <c r="C540" s="839" t="s">
        <v>2267</v>
      </c>
      <c r="D540" s="839" t="s">
        <v>2268</v>
      </c>
      <c r="E540" s="832">
        <v>43313</v>
      </c>
      <c r="F540" s="852">
        <v>3390</v>
      </c>
      <c r="G540" s="834">
        <f t="shared" si="8"/>
        <v>3.39</v>
      </c>
      <c r="H540" s="835" t="s">
        <v>354</v>
      </c>
      <c r="I540" s="850">
        <v>1</v>
      </c>
      <c r="J540" s="837" t="s">
        <v>67</v>
      </c>
    </row>
    <row r="541" spans="1:10">
      <c r="A541" s="839" t="s">
        <v>386</v>
      </c>
      <c r="B541" s="829" t="s">
        <v>1250</v>
      </c>
      <c r="C541" s="839" t="s">
        <v>894</v>
      </c>
      <c r="D541" s="839" t="s">
        <v>67</v>
      </c>
      <c r="E541" s="832">
        <v>43313</v>
      </c>
      <c r="F541" s="852">
        <v>7125</v>
      </c>
      <c r="G541" s="834">
        <f t="shared" si="8"/>
        <v>7.125</v>
      </c>
      <c r="H541" s="835" t="s">
        <v>535</v>
      </c>
      <c r="I541" s="850">
        <v>30</v>
      </c>
      <c r="J541" s="837" t="s">
        <v>67</v>
      </c>
    </row>
    <row r="542" spans="1:10">
      <c r="A542" s="839" t="s">
        <v>193</v>
      </c>
      <c r="B542" s="829" t="s">
        <v>199</v>
      </c>
      <c r="C542" s="839" t="s">
        <v>2269</v>
      </c>
      <c r="D542" s="839" t="s">
        <v>2270</v>
      </c>
      <c r="E542" s="832">
        <v>43313</v>
      </c>
      <c r="F542" s="852">
        <v>6010</v>
      </c>
      <c r="G542" s="834">
        <f t="shared" si="8"/>
        <v>6.01</v>
      </c>
      <c r="H542" s="835" t="s">
        <v>354</v>
      </c>
      <c r="I542" s="850">
        <v>1</v>
      </c>
      <c r="J542" s="837" t="s">
        <v>67</v>
      </c>
    </row>
    <row r="543" spans="1:10">
      <c r="A543" s="839" t="s">
        <v>201</v>
      </c>
      <c r="B543" s="841" t="s">
        <v>198</v>
      </c>
      <c r="C543" s="839" t="s">
        <v>2271</v>
      </c>
      <c r="D543" s="839" t="s">
        <v>2272</v>
      </c>
      <c r="E543" s="832">
        <v>43313</v>
      </c>
      <c r="F543" s="852">
        <v>1716</v>
      </c>
      <c r="G543" s="834">
        <f t="shared" si="8"/>
        <v>1.716</v>
      </c>
      <c r="H543" s="835" t="s">
        <v>356</v>
      </c>
      <c r="I543" s="850">
        <v>1</v>
      </c>
      <c r="J543" s="837" t="s">
        <v>67</v>
      </c>
    </row>
    <row r="544" spans="1:10">
      <c r="A544" s="839" t="s">
        <v>201</v>
      </c>
      <c r="B544" s="841" t="s">
        <v>198</v>
      </c>
      <c r="C544" s="839" t="s">
        <v>2273</v>
      </c>
      <c r="D544" s="839" t="s">
        <v>2274</v>
      </c>
      <c r="E544" s="832">
        <v>43313</v>
      </c>
      <c r="F544" s="852">
        <v>2180</v>
      </c>
      <c r="G544" s="834">
        <f t="shared" si="8"/>
        <v>2.1800000000000002</v>
      </c>
      <c r="H544" s="835" t="s">
        <v>356</v>
      </c>
      <c r="I544" s="850">
        <v>1</v>
      </c>
      <c r="J544" s="837" t="s">
        <v>67</v>
      </c>
    </row>
    <row r="545" spans="1:10">
      <c r="A545" s="839" t="s">
        <v>201</v>
      </c>
      <c r="B545" s="841" t="s">
        <v>198</v>
      </c>
      <c r="C545" s="839" t="s">
        <v>2275</v>
      </c>
      <c r="D545" s="839" t="s">
        <v>2276</v>
      </c>
      <c r="E545" s="832">
        <v>43313</v>
      </c>
      <c r="F545" s="852">
        <v>1629</v>
      </c>
      <c r="G545" s="834">
        <f t="shared" si="8"/>
        <v>1.629</v>
      </c>
      <c r="H545" s="835" t="s">
        <v>356</v>
      </c>
      <c r="I545" s="850">
        <v>1</v>
      </c>
      <c r="J545" s="837" t="s">
        <v>67</v>
      </c>
    </row>
    <row r="546" spans="1:10">
      <c r="A546" s="839" t="s">
        <v>186</v>
      </c>
      <c r="B546" s="841" t="s">
        <v>198</v>
      </c>
      <c r="C546" s="839" t="s">
        <v>2277</v>
      </c>
      <c r="D546" s="839" t="s">
        <v>2278</v>
      </c>
      <c r="E546" s="832">
        <v>43313</v>
      </c>
      <c r="F546" s="852">
        <v>698.74752801582076</v>
      </c>
      <c r="G546" s="834">
        <f t="shared" si="8"/>
        <v>0.69874752801582074</v>
      </c>
      <c r="H546" s="835" t="s">
        <v>356</v>
      </c>
      <c r="I546" s="850">
        <v>2</v>
      </c>
      <c r="J546" s="837" t="s">
        <v>67</v>
      </c>
    </row>
    <row r="547" spans="1:10">
      <c r="A547" s="839" t="s">
        <v>186</v>
      </c>
      <c r="B547" s="841" t="s">
        <v>198</v>
      </c>
      <c r="C547" s="839" t="s">
        <v>2279</v>
      </c>
      <c r="D547" s="839" t="s">
        <v>2280</v>
      </c>
      <c r="E547" s="832">
        <v>43313</v>
      </c>
      <c r="F547" s="852">
        <v>698.74752801582076</v>
      </c>
      <c r="G547" s="834">
        <f t="shared" si="8"/>
        <v>0.69874752801582074</v>
      </c>
      <c r="H547" s="835" t="s">
        <v>356</v>
      </c>
      <c r="I547" s="850">
        <v>2</v>
      </c>
      <c r="J547" s="837" t="s">
        <v>67</v>
      </c>
    </row>
    <row r="548" spans="1:10">
      <c r="A548" s="839" t="s">
        <v>186</v>
      </c>
      <c r="B548" s="841" t="s">
        <v>198</v>
      </c>
      <c r="C548" s="839" t="s">
        <v>2281</v>
      </c>
      <c r="D548" s="839" t="s">
        <v>2282</v>
      </c>
      <c r="E548" s="832">
        <v>43313</v>
      </c>
      <c r="F548" s="852">
        <v>698.74752801582076</v>
      </c>
      <c r="G548" s="834">
        <f t="shared" si="8"/>
        <v>0.69874752801582074</v>
      </c>
      <c r="H548" s="835" t="s">
        <v>356</v>
      </c>
      <c r="I548" s="850">
        <v>2</v>
      </c>
      <c r="J548" s="837" t="s">
        <v>67</v>
      </c>
    </row>
    <row r="549" spans="1:10">
      <c r="A549" s="839" t="s">
        <v>186</v>
      </c>
      <c r="B549" s="841" t="s">
        <v>198</v>
      </c>
      <c r="C549" s="839" t="s">
        <v>2283</v>
      </c>
      <c r="D549" s="839" t="s">
        <v>2284</v>
      </c>
      <c r="E549" s="832">
        <v>43313</v>
      </c>
      <c r="F549" s="852">
        <v>331.59431208211697</v>
      </c>
      <c r="G549" s="834">
        <f t="shared" si="8"/>
        <v>0.33159431208211698</v>
      </c>
      <c r="H549" s="835" t="s">
        <v>356</v>
      </c>
      <c r="I549" s="850">
        <v>1</v>
      </c>
      <c r="J549" s="837" t="s">
        <v>67</v>
      </c>
    </row>
    <row r="550" spans="1:10">
      <c r="A550" s="839" t="s">
        <v>193</v>
      </c>
      <c r="B550" s="829" t="s">
        <v>199</v>
      </c>
      <c r="C550" s="839" t="s">
        <v>2269</v>
      </c>
      <c r="D550" s="839" t="s">
        <v>2270</v>
      </c>
      <c r="E550" s="832">
        <v>43313</v>
      </c>
      <c r="F550" s="852">
        <v>7635</v>
      </c>
      <c r="G550" s="834">
        <f t="shared" si="8"/>
        <v>7.6349999999999998</v>
      </c>
      <c r="H550" s="835" t="s">
        <v>354</v>
      </c>
      <c r="I550" s="850">
        <v>1</v>
      </c>
      <c r="J550" s="837" t="s">
        <v>67</v>
      </c>
    </row>
    <row r="551" spans="1:10">
      <c r="A551" s="839" t="s">
        <v>194</v>
      </c>
      <c r="B551" s="829" t="s">
        <v>199</v>
      </c>
      <c r="C551" s="839" t="s">
        <v>2285</v>
      </c>
      <c r="D551" s="839" t="s">
        <v>2286</v>
      </c>
      <c r="E551" s="832">
        <v>43313</v>
      </c>
      <c r="F551" s="852">
        <v>3100</v>
      </c>
      <c r="G551" s="834">
        <f t="shared" si="8"/>
        <v>3.1</v>
      </c>
      <c r="H551" s="835" t="s">
        <v>354</v>
      </c>
      <c r="I551" s="850">
        <v>1</v>
      </c>
      <c r="J551" s="837" t="s">
        <v>67</v>
      </c>
    </row>
    <row r="552" spans="1:10">
      <c r="A552" s="839" t="s">
        <v>194</v>
      </c>
      <c r="B552" s="829" t="s">
        <v>199</v>
      </c>
      <c r="C552" s="839" t="s">
        <v>2287</v>
      </c>
      <c r="D552" s="839" t="s">
        <v>2288</v>
      </c>
      <c r="E552" s="832">
        <v>43313</v>
      </c>
      <c r="F552" s="852">
        <v>2460</v>
      </c>
      <c r="G552" s="834">
        <f t="shared" si="8"/>
        <v>2.46</v>
      </c>
      <c r="H552" s="835" t="s">
        <v>354</v>
      </c>
      <c r="I552" s="850">
        <v>1</v>
      </c>
      <c r="J552" s="837" t="s">
        <v>67</v>
      </c>
    </row>
    <row r="553" spans="1:10">
      <c r="A553" s="839" t="s">
        <v>194</v>
      </c>
      <c r="B553" s="829" t="s">
        <v>199</v>
      </c>
      <c r="C553" s="839" t="s">
        <v>2289</v>
      </c>
      <c r="D553" s="839" t="s">
        <v>2290</v>
      </c>
      <c r="E553" s="832">
        <v>43313</v>
      </c>
      <c r="F553" s="852">
        <v>2240</v>
      </c>
      <c r="G553" s="834">
        <f t="shared" si="8"/>
        <v>2.2400000000000002</v>
      </c>
      <c r="H553" s="835" t="s">
        <v>354</v>
      </c>
      <c r="I553" s="850">
        <v>1</v>
      </c>
      <c r="J553" s="837" t="s">
        <v>67</v>
      </c>
    </row>
    <row r="554" spans="1:10">
      <c r="A554" s="839" t="s">
        <v>389</v>
      </c>
      <c r="B554" s="841" t="s">
        <v>198</v>
      </c>
      <c r="C554" s="839" t="s">
        <v>2291</v>
      </c>
      <c r="D554" s="839" t="s">
        <v>2292</v>
      </c>
      <c r="E554" s="832">
        <v>43313</v>
      </c>
      <c r="F554" s="852">
        <v>9492.4192485168096</v>
      </c>
      <c r="G554" s="834">
        <f t="shared" si="8"/>
        <v>9.4924192485168088</v>
      </c>
      <c r="H554" s="835" t="s">
        <v>356</v>
      </c>
      <c r="I554" s="850">
        <v>15</v>
      </c>
      <c r="J554" s="837" t="s">
        <v>67</v>
      </c>
    </row>
    <row r="555" spans="1:10">
      <c r="A555" s="839" t="s">
        <v>389</v>
      </c>
      <c r="B555" s="841" t="s">
        <v>198</v>
      </c>
      <c r="C555" s="839" t="s">
        <v>2293</v>
      </c>
      <c r="D555" s="839" t="s">
        <v>2294</v>
      </c>
      <c r="E555" s="832">
        <v>43313</v>
      </c>
      <c r="F555" s="852">
        <v>5974.2913645352673</v>
      </c>
      <c r="G555" s="834">
        <f t="shared" si="8"/>
        <v>5.9742913645352678</v>
      </c>
      <c r="H555" s="835" t="s">
        <v>356</v>
      </c>
      <c r="I555" s="850">
        <v>9</v>
      </c>
      <c r="J555" s="837" t="s">
        <v>67</v>
      </c>
    </row>
    <row r="556" spans="1:10">
      <c r="A556" s="839" t="s">
        <v>389</v>
      </c>
      <c r="B556" s="841" t="s">
        <v>198</v>
      </c>
      <c r="C556" s="839" t="s">
        <v>2295</v>
      </c>
      <c r="D556" s="839" t="s">
        <v>2296</v>
      </c>
      <c r="E556" s="832">
        <v>43313</v>
      </c>
      <c r="F556" s="852">
        <v>5731.048121292024</v>
      </c>
      <c r="G556" s="834">
        <f t="shared" si="8"/>
        <v>5.7310481212920239</v>
      </c>
      <c r="H556" s="835" t="s">
        <v>356</v>
      </c>
      <c r="I556" s="850">
        <v>9</v>
      </c>
      <c r="J556" s="837" t="s">
        <v>67</v>
      </c>
    </row>
    <row r="557" spans="1:10">
      <c r="A557" s="839" t="s">
        <v>244</v>
      </c>
      <c r="B557" s="830" t="s">
        <v>198</v>
      </c>
      <c r="C557" s="839" t="s">
        <v>2297</v>
      </c>
      <c r="D557" s="839" t="s">
        <v>2298</v>
      </c>
      <c r="E557" s="832">
        <v>43313</v>
      </c>
      <c r="F557" s="852">
        <v>3622</v>
      </c>
      <c r="G557" s="834">
        <f t="shared" si="8"/>
        <v>3.6219999999999999</v>
      </c>
      <c r="H557" s="835" t="s">
        <v>354</v>
      </c>
      <c r="I557" s="850">
        <v>1</v>
      </c>
      <c r="J557" s="837" t="s">
        <v>67</v>
      </c>
    </row>
    <row r="558" spans="1:10">
      <c r="A558" s="839" t="s">
        <v>244</v>
      </c>
      <c r="B558" s="830" t="s">
        <v>198</v>
      </c>
      <c r="C558" s="839" t="s">
        <v>2299</v>
      </c>
      <c r="D558" s="839" t="s">
        <v>2300</v>
      </c>
      <c r="E558" s="832">
        <v>43313</v>
      </c>
      <c r="F558" s="852">
        <v>3622</v>
      </c>
      <c r="G558" s="834">
        <f t="shared" si="8"/>
        <v>3.6219999999999999</v>
      </c>
      <c r="H558" s="835" t="s">
        <v>354</v>
      </c>
      <c r="I558" s="850">
        <v>1</v>
      </c>
      <c r="J558" s="837" t="s">
        <v>67</v>
      </c>
    </row>
    <row r="559" spans="1:10">
      <c r="A559" s="839" t="s">
        <v>193</v>
      </c>
      <c r="B559" s="829" t="s">
        <v>199</v>
      </c>
      <c r="C559" s="839" t="s">
        <v>2269</v>
      </c>
      <c r="D559" s="839" t="s">
        <v>2270</v>
      </c>
      <c r="E559" s="832">
        <v>43313</v>
      </c>
      <c r="F559" s="852">
        <v>5638</v>
      </c>
      <c r="G559" s="834">
        <f t="shared" si="8"/>
        <v>5.6379999999999999</v>
      </c>
      <c r="H559" s="835" t="s">
        <v>354</v>
      </c>
      <c r="I559" s="850">
        <v>1</v>
      </c>
      <c r="J559" s="837" t="s">
        <v>67</v>
      </c>
    </row>
    <row r="560" spans="1:10">
      <c r="A560" s="839" t="s">
        <v>244</v>
      </c>
      <c r="B560" s="830" t="s">
        <v>198</v>
      </c>
      <c r="C560" s="839" t="s">
        <v>2301</v>
      </c>
      <c r="D560" s="839" t="s">
        <v>2302</v>
      </c>
      <c r="E560" s="832">
        <v>43313</v>
      </c>
      <c r="F560" s="852">
        <v>3689</v>
      </c>
      <c r="G560" s="834">
        <f t="shared" ref="G560:G623" si="9">F560/1000</f>
        <v>3.6890000000000001</v>
      </c>
      <c r="H560" s="835" t="s">
        <v>354</v>
      </c>
      <c r="I560" s="850">
        <v>1</v>
      </c>
      <c r="J560" s="837" t="s">
        <v>67</v>
      </c>
    </row>
    <row r="561" spans="1:10">
      <c r="A561" s="839" t="s">
        <v>244</v>
      </c>
      <c r="B561" s="830" t="s">
        <v>198</v>
      </c>
      <c r="C561" s="839" t="s">
        <v>2303</v>
      </c>
      <c r="D561" s="839" t="s">
        <v>2304</v>
      </c>
      <c r="E561" s="832">
        <v>43313</v>
      </c>
      <c r="F561" s="852">
        <v>3689</v>
      </c>
      <c r="G561" s="834">
        <f t="shared" si="9"/>
        <v>3.6890000000000001</v>
      </c>
      <c r="H561" s="835" t="s">
        <v>354</v>
      </c>
      <c r="I561" s="850">
        <v>1</v>
      </c>
      <c r="J561" s="837" t="s">
        <v>67</v>
      </c>
    </row>
    <row r="562" spans="1:10">
      <c r="A562" s="839" t="s">
        <v>193</v>
      </c>
      <c r="B562" s="829" t="s">
        <v>199</v>
      </c>
      <c r="C562" s="839" t="s">
        <v>2269</v>
      </c>
      <c r="D562" s="839" t="s">
        <v>2270</v>
      </c>
      <c r="E562" s="832">
        <v>43313</v>
      </c>
      <c r="F562" s="852">
        <v>4408</v>
      </c>
      <c r="G562" s="834">
        <f t="shared" si="9"/>
        <v>4.4080000000000004</v>
      </c>
      <c r="H562" s="835" t="s">
        <v>354</v>
      </c>
      <c r="I562" s="850">
        <v>1</v>
      </c>
      <c r="J562" s="837" t="s">
        <v>67</v>
      </c>
    </row>
    <row r="563" spans="1:10">
      <c r="A563" s="839" t="s">
        <v>244</v>
      </c>
      <c r="B563" s="830" t="s">
        <v>198</v>
      </c>
      <c r="C563" s="839" t="s">
        <v>2305</v>
      </c>
      <c r="D563" s="839" t="s">
        <v>2306</v>
      </c>
      <c r="E563" s="832">
        <v>43313</v>
      </c>
      <c r="F563" s="852">
        <v>3470</v>
      </c>
      <c r="G563" s="834">
        <f t="shared" si="9"/>
        <v>3.47</v>
      </c>
      <c r="H563" s="835" t="s">
        <v>354</v>
      </c>
      <c r="I563" s="850">
        <v>1</v>
      </c>
      <c r="J563" s="837" t="s">
        <v>67</v>
      </c>
    </row>
    <row r="564" spans="1:10">
      <c r="A564" s="839" t="s">
        <v>244</v>
      </c>
      <c r="B564" s="830" t="s">
        <v>198</v>
      </c>
      <c r="C564" s="839" t="s">
        <v>2307</v>
      </c>
      <c r="D564" s="839" t="s">
        <v>2308</v>
      </c>
      <c r="E564" s="832">
        <v>43313</v>
      </c>
      <c r="F564" s="852">
        <v>3470</v>
      </c>
      <c r="G564" s="834">
        <f t="shared" si="9"/>
        <v>3.47</v>
      </c>
      <c r="H564" s="835" t="s">
        <v>354</v>
      </c>
      <c r="I564" s="850">
        <v>1</v>
      </c>
      <c r="J564" s="837" t="s">
        <v>67</v>
      </c>
    </row>
    <row r="565" spans="1:10">
      <c r="A565" s="839" t="s">
        <v>244</v>
      </c>
      <c r="B565" s="830" t="s">
        <v>198</v>
      </c>
      <c r="C565" s="839" t="s">
        <v>2309</v>
      </c>
      <c r="D565" s="839" t="s">
        <v>2310</v>
      </c>
      <c r="E565" s="832">
        <v>43313</v>
      </c>
      <c r="F565" s="852">
        <v>3470</v>
      </c>
      <c r="G565" s="834">
        <f t="shared" si="9"/>
        <v>3.47</v>
      </c>
      <c r="H565" s="835" t="s">
        <v>354</v>
      </c>
      <c r="I565" s="850">
        <v>1</v>
      </c>
      <c r="J565" s="837" t="s">
        <v>67</v>
      </c>
    </row>
    <row r="566" spans="1:10">
      <c r="A566" s="839" t="s">
        <v>244</v>
      </c>
      <c r="B566" s="830" t="s">
        <v>198</v>
      </c>
      <c r="C566" s="839" t="s">
        <v>2311</v>
      </c>
      <c r="D566" s="839" t="s">
        <v>2312</v>
      </c>
      <c r="E566" s="832">
        <v>43313</v>
      </c>
      <c r="F566" s="852">
        <v>3470</v>
      </c>
      <c r="G566" s="834">
        <f t="shared" si="9"/>
        <v>3.47</v>
      </c>
      <c r="H566" s="835" t="s">
        <v>354</v>
      </c>
      <c r="I566" s="850">
        <v>1</v>
      </c>
      <c r="J566" s="837" t="s">
        <v>67</v>
      </c>
    </row>
    <row r="567" spans="1:10">
      <c r="A567" s="839" t="s">
        <v>193</v>
      </c>
      <c r="B567" s="829" t="s">
        <v>199</v>
      </c>
      <c r="C567" s="839" t="s">
        <v>2269</v>
      </c>
      <c r="D567" s="839" t="s">
        <v>2270</v>
      </c>
      <c r="E567" s="832">
        <v>43313</v>
      </c>
      <c r="F567" s="852">
        <v>4809</v>
      </c>
      <c r="G567" s="834">
        <f t="shared" si="9"/>
        <v>4.8090000000000002</v>
      </c>
      <c r="H567" s="835" t="s">
        <v>354</v>
      </c>
      <c r="I567" s="850">
        <v>1</v>
      </c>
      <c r="J567" s="837" t="s">
        <v>67</v>
      </c>
    </row>
    <row r="568" spans="1:10">
      <c r="A568" s="839" t="s">
        <v>194</v>
      </c>
      <c r="B568" s="829" t="s">
        <v>199</v>
      </c>
      <c r="C568" s="839" t="s">
        <v>2313</v>
      </c>
      <c r="D568" s="839" t="s">
        <v>2314</v>
      </c>
      <c r="E568" s="832">
        <v>43313</v>
      </c>
      <c r="F568" s="852">
        <v>3200</v>
      </c>
      <c r="G568" s="834">
        <f t="shared" si="9"/>
        <v>3.2</v>
      </c>
      <c r="H568" s="835" t="s">
        <v>354</v>
      </c>
      <c r="I568" s="850">
        <v>1</v>
      </c>
      <c r="J568" s="837" t="s">
        <v>67</v>
      </c>
    </row>
    <row r="569" spans="1:10">
      <c r="A569" s="839" t="s">
        <v>194</v>
      </c>
      <c r="B569" s="829" t="s">
        <v>199</v>
      </c>
      <c r="C569" s="839" t="s">
        <v>2315</v>
      </c>
      <c r="D569" s="839" t="s">
        <v>2316</v>
      </c>
      <c r="E569" s="832">
        <v>43313</v>
      </c>
      <c r="F569" s="852">
        <v>2220</v>
      </c>
      <c r="G569" s="834">
        <f t="shared" si="9"/>
        <v>2.2200000000000002</v>
      </c>
      <c r="H569" s="835" t="s">
        <v>354</v>
      </c>
      <c r="I569" s="850">
        <v>1</v>
      </c>
      <c r="J569" s="837" t="s">
        <v>67</v>
      </c>
    </row>
    <row r="570" spans="1:10">
      <c r="A570" s="839" t="s">
        <v>194</v>
      </c>
      <c r="B570" s="829" t="s">
        <v>199</v>
      </c>
      <c r="C570" s="839" t="s">
        <v>2317</v>
      </c>
      <c r="D570" s="839" t="s">
        <v>2318</v>
      </c>
      <c r="E570" s="832">
        <v>43313</v>
      </c>
      <c r="F570" s="852">
        <v>2050</v>
      </c>
      <c r="G570" s="834">
        <f t="shared" si="9"/>
        <v>2.0499999999999998</v>
      </c>
      <c r="H570" s="835" t="s">
        <v>354</v>
      </c>
      <c r="I570" s="850">
        <v>1</v>
      </c>
      <c r="J570" s="837" t="s">
        <v>67</v>
      </c>
    </row>
    <row r="571" spans="1:10">
      <c r="A571" s="839" t="s">
        <v>194</v>
      </c>
      <c r="B571" s="829" t="s">
        <v>199</v>
      </c>
      <c r="C571" s="839" t="s">
        <v>2319</v>
      </c>
      <c r="D571" s="839" t="s">
        <v>2320</v>
      </c>
      <c r="E571" s="832">
        <v>43313</v>
      </c>
      <c r="F571" s="852">
        <v>1930</v>
      </c>
      <c r="G571" s="834">
        <f t="shared" si="9"/>
        <v>1.93</v>
      </c>
      <c r="H571" s="835" t="s">
        <v>354</v>
      </c>
      <c r="I571" s="850">
        <v>1</v>
      </c>
      <c r="J571" s="837" t="s">
        <v>67</v>
      </c>
    </row>
    <row r="572" spans="1:10">
      <c r="A572" s="839" t="s">
        <v>186</v>
      </c>
      <c r="B572" s="841" t="s">
        <v>198</v>
      </c>
      <c r="C572" s="839" t="s">
        <v>2321</v>
      </c>
      <c r="D572" s="839" t="s">
        <v>2322</v>
      </c>
      <c r="E572" s="832">
        <v>43313</v>
      </c>
      <c r="F572" s="852">
        <v>1286.1851398436766</v>
      </c>
      <c r="G572" s="834">
        <f t="shared" si="9"/>
        <v>1.2861851398436766</v>
      </c>
      <c r="H572" s="835" t="s">
        <v>356</v>
      </c>
      <c r="I572" s="850">
        <v>1</v>
      </c>
      <c r="J572" s="837" t="s">
        <v>67</v>
      </c>
    </row>
    <row r="573" spans="1:10">
      <c r="A573" s="839" t="s">
        <v>194</v>
      </c>
      <c r="B573" s="829" t="s">
        <v>199</v>
      </c>
      <c r="C573" s="839" t="s">
        <v>2323</v>
      </c>
      <c r="D573" s="839" t="s">
        <v>2324</v>
      </c>
      <c r="E573" s="832">
        <v>43313</v>
      </c>
      <c r="F573" s="852">
        <v>3180</v>
      </c>
      <c r="G573" s="834">
        <f t="shared" si="9"/>
        <v>3.18</v>
      </c>
      <c r="H573" s="835" t="s">
        <v>354</v>
      </c>
      <c r="I573" s="850">
        <v>1</v>
      </c>
      <c r="J573" s="837" t="s">
        <v>67</v>
      </c>
    </row>
    <row r="574" spans="1:10">
      <c r="A574" s="839" t="s">
        <v>194</v>
      </c>
      <c r="B574" s="829" t="s">
        <v>199</v>
      </c>
      <c r="C574" s="839" t="s">
        <v>2325</v>
      </c>
      <c r="D574" s="839" t="s">
        <v>2326</v>
      </c>
      <c r="E574" s="832">
        <v>43313</v>
      </c>
      <c r="F574" s="852">
        <v>2850</v>
      </c>
      <c r="G574" s="834">
        <f t="shared" si="9"/>
        <v>2.85</v>
      </c>
      <c r="H574" s="835" t="s">
        <v>354</v>
      </c>
      <c r="I574" s="850">
        <v>1</v>
      </c>
      <c r="J574" s="837" t="s">
        <v>67</v>
      </c>
    </row>
    <row r="575" spans="1:10">
      <c r="A575" s="839" t="s">
        <v>194</v>
      </c>
      <c r="B575" s="829" t="s">
        <v>199</v>
      </c>
      <c r="C575" s="839" t="s">
        <v>2327</v>
      </c>
      <c r="D575" s="839" t="s">
        <v>2328</v>
      </c>
      <c r="E575" s="832">
        <v>43313</v>
      </c>
      <c r="F575" s="852">
        <v>2270</v>
      </c>
      <c r="G575" s="834">
        <f t="shared" si="9"/>
        <v>2.27</v>
      </c>
      <c r="H575" s="835" t="s">
        <v>354</v>
      </c>
      <c r="I575" s="850">
        <v>1</v>
      </c>
      <c r="J575" s="837" t="s">
        <v>67</v>
      </c>
    </row>
    <row r="576" spans="1:10">
      <c r="A576" s="839" t="s">
        <v>194</v>
      </c>
      <c r="B576" s="829" t="s">
        <v>199</v>
      </c>
      <c r="C576" s="839" t="s">
        <v>2329</v>
      </c>
      <c r="D576" s="839" t="s">
        <v>2330</v>
      </c>
      <c r="E576" s="832">
        <v>43344</v>
      </c>
      <c r="F576" s="852">
        <v>1640</v>
      </c>
      <c r="G576" s="834">
        <f t="shared" si="9"/>
        <v>1.64</v>
      </c>
      <c r="H576" s="835" t="s">
        <v>535</v>
      </c>
      <c r="I576" s="850">
        <v>1</v>
      </c>
      <c r="J576" s="837" t="s">
        <v>67</v>
      </c>
    </row>
    <row r="577" spans="1:10">
      <c r="A577" s="839" t="s">
        <v>194</v>
      </c>
      <c r="B577" s="829" t="s">
        <v>199</v>
      </c>
      <c r="C577" s="839" t="s">
        <v>2331</v>
      </c>
      <c r="D577" s="839" t="s">
        <v>2332</v>
      </c>
      <c r="E577" s="832">
        <v>43344</v>
      </c>
      <c r="F577" s="852">
        <v>1146</v>
      </c>
      <c r="G577" s="834">
        <f t="shared" si="9"/>
        <v>1.1459999999999999</v>
      </c>
      <c r="H577" s="835" t="s">
        <v>535</v>
      </c>
      <c r="I577" s="850">
        <v>1</v>
      </c>
      <c r="J577" s="837" t="s">
        <v>67</v>
      </c>
    </row>
    <row r="578" spans="1:10">
      <c r="A578" s="839" t="s">
        <v>194</v>
      </c>
      <c r="B578" s="829" t="s">
        <v>199</v>
      </c>
      <c r="C578" s="839" t="s">
        <v>2333</v>
      </c>
      <c r="D578" s="839" t="s">
        <v>2334</v>
      </c>
      <c r="E578" s="832">
        <v>43344</v>
      </c>
      <c r="F578" s="852">
        <v>266</v>
      </c>
      <c r="G578" s="834">
        <f t="shared" si="9"/>
        <v>0.26600000000000001</v>
      </c>
      <c r="H578" s="835" t="s">
        <v>535</v>
      </c>
      <c r="I578" s="850">
        <v>1</v>
      </c>
      <c r="J578" s="837" t="s">
        <v>67</v>
      </c>
    </row>
    <row r="579" spans="1:10">
      <c r="A579" s="839" t="s">
        <v>194</v>
      </c>
      <c r="B579" s="829" t="s">
        <v>199</v>
      </c>
      <c r="C579" s="839" t="s">
        <v>2335</v>
      </c>
      <c r="D579" s="839" t="s">
        <v>2336</v>
      </c>
      <c r="E579" s="832">
        <v>43344</v>
      </c>
      <c r="F579" s="852">
        <v>4870</v>
      </c>
      <c r="G579" s="834">
        <f t="shared" si="9"/>
        <v>4.87</v>
      </c>
      <c r="H579" s="835" t="s">
        <v>354</v>
      </c>
      <c r="I579" s="850">
        <v>1</v>
      </c>
      <c r="J579" s="837" t="s">
        <v>67</v>
      </c>
    </row>
    <row r="580" spans="1:10">
      <c r="A580" s="839" t="s">
        <v>194</v>
      </c>
      <c r="B580" s="829" t="s">
        <v>199</v>
      </c>
      <c r="C580" s="839" t="s">
        <v>2337</v>
      </c>
      <c r="D580" s="839" t="s">
        <v>2338</v>
      </c>
      <c r="E580" s="832">
        <v>43344</v>
      </c>
      <c r="F580" s="852">
        <v>3560</v>
      </c>
      <c r="G580" s="834">
        <f t="shared" si="9"/>
        <v>3.56</v>
      </c>
      <c r="H580" s="835" t="s">
        <v>354</v>
      </c>
      <c r="I580" s="850">
        <v>1</v>
      </c>
      <c r="J580" s="837" t="s">
        <v>67</v>
      </c>
    </row>
    <row r="581" spans="1:10">
      <c r="A581" s="839" t="s">
        <v>194</v>
      </c>
      <c r="B581" s="829" t="s">
        <v>199</v>
      </c>
      <c r="C581" s="839" t="s">
        <v>2339</v>
      </c>
      <c r="D581" s="839" t="s">
        <v>2340</v>
      </c>
      <c r="E581" s="832">
        <v>43344</v>
      </c>
      <c r="F581" s="852">
        <v>4070</v>
      </c>
      <c r="G581" s="834">
        <f t="shared" si="9"/>
        <v>4.07</v>
      </c>
      <c r="H581" s="835" t="s">
        <v>354</v>
      </c>
      <c r="I581" s="850">
        <v>1</v>
      </c>
      <c r="J581" s="837" t="s">
        <v>67</v>
      </c>
    </row>
    <row r="582" spans="1:10">
      <c r="A582" s="839" t="s">
        <v>194</v>
      </c>
      <c r="B582" s="829" t="s">
        <v>199</v>
      </c>
      <c r="C582" s="839" t="s">
        <v>2341</v>
      </c>
      <c r="D582" s="839" t="s">
        <v>2342</v>
      </c>
      <c r="E582" s="832">
        <v>43344</v>
      </c>
      <c r="F582" s="852">
        <v>3690</v>
      </c>
      <c r="G582" s="834">
        <f t="shared" si="9"/>
        <v>3.69</v>
      </c>
      <c r="H582" s="835" t="s">
        <v>354</v>
      </c>
      <c r="I582" s="850">
        <v>1</v>
      </c>
      <c r="J582" s="837" t="s">
        <v>67</v>
      </c>
    </row>
    <row r="583" spans="1:10">
      <c r="A583" s="839" t="s">
        <v>194</v>
      </c>
      <c r="B583" s="829" t="s">
        <v>199</v>
      </c>
      <c r="C583" s="839" t="s">
        <v>2343</v>
      </c>
      <c r="D583" s="839" t="s">
        <v>2344</v>
      </c>
      <c r="E583" s="832">
        <v>43344</v>
      </c>
      <c r="F583" s="852">
        <v>1990</v>
      </c>
      <c r="G583" s="834">
        <f t="shared" si="9"/>
        <v>1.99</v>
      </c>
      <c r="H583" s="835" t="s">
        <v>354</v>
      </c>
      <c r="I583" s="850">
        <v>1</v>
      </c>
      <c r="J583" s="837" t="s">
        <v>67</v>
      </c>
    </row>
    <row r="584" spans="1:10">
      <c r="A584" s="839" t="s">
        <v>194</v>
      </c>
      <c r="B584" s="829" t="s">
        <v>199</v>
      </c>
      <c r="C584" s="839" t="s">
        <v>2345</v>
      </c>
      <c r="D584" s="839" t="s">
        <v>2346</v>
      </c>
      <c r="E584" s="832">
        <v>43344</v>
      </c>
      <c r="F584" s="852">
        <v>645</v>
      </c>
      <c r="G584" s="834">
        <f t="shared" si="9"/>
        <v>0.64500000000000002</v>
      </c>
      <c r="H584" s="835" t="s">
        <v>535</v>
      </c>
      <c r="I584" s="850">
        <v>1</v>
      </c>
      <c r="J584" s="837" t="s">
        <v>67</v>
      </c>
    </row>
    <row r="585" spans="1:10">
      <c r="A585" s="839" t="s">
        <v>194</v>
      </c>
      <c r="B585" s="829" t="s">
        <v>199</v>
      </c>
      <c r="C585" s="839" t="s">
        <v>2347</v>
      </c>
      <c r="D585" s="839" t="s">
        <v>2348</v>
      </c>
      <c r="E585" s="832">
        <v>43344</v>
      </c>
      <c r="F585" s="852">
        <v>400</v>
      </c>
      <c r="G585" s="834">
        <f t="shared" si="9"/>
        <v>0.4</v>
      </c>
      <c r="H585" s="835" t="s">
        <v>535</v>
      </c>
      <c r="I585" s="850">
        <v>1</v>
      </c>
      <c r="J585" s="837" t="s">
        <v>67</v>
      </c>
    </row>
    <row r="586" spans="1:10">
      <c r="A586" s="839" t="s">
        <v>186</v>
      </c>
      <c r="B586" s="841" t="s">
        <v>198</v>
      </c>
      <c r="C586" s="839" t="s">
        <v>2349</v>
      </c>
      <c r="D586" s="839" t="s">
        <v>2350</v>
      </c>
      <c r="E586" s="832">
        <v>43344</v>
      </c>
      <c r="F586" s="852">
        <v>475.56267068462193</v>
      </c>
      <c r="G586" s="834">
        <f t="shared" si="9"/>
        <v>0.47556267068462194</v>
      </c>
      <c r="H586" s="835" t="s">
        <v>356</v>
      </c>
      <c r="I586" s="850">
        <v>2</v>
      </c>
      <c r="J586" s="837" t="s">
        <v>67</v>
      </c>
    </row>
    <row r="587" spans="1:10">
      <c r="A587" s="839" t="s">
        <v>186</v>
      </c>
      <c r="B587" s="841" t="s">
        <v>198</v>
      </c>
      <c r="C587" s="839" t="s">
        <v>2351</v>
      </c>
      <c r="D587" s="839" t="s">
        <v>2352</v>
      </c>
      <c r="E587" s="832">
        <v>43344</v>
      </c>
      <c r="F587" s="852">
        <v>522.64808362369342</v>
      </c>
      <c r="G587" s="834">
        <f t="shared" si="9"/>
        <v>0.52264808362369342</v>
      </c>
      <c r="H587" s="835" t="s">
        <v>356</v>
      </c>
      <c r="I587" s="850">
        <v>2</v>
      </c>
      <c r="J587" s="837" t="s">
        <v>67</v>
      </c>
    </row>
    <row r="588" spans="1:10">
      <c r="A588" s="839" t="s">
        <v>186</v>
      </c>
      <c r="B588" s="841" t="s">
        <v>198</v>
      </c>
      <c r="C588" s="839" t="s">
        <v>2353</v>
      </c>
      <c r="D588" s="839" t="s">
        <v>2354</v>
      </c>
      <c r="E588" s="832">
        <v>43344</v>
      </c>
      <c r="F588" s="852">
        <v>566.90837178642062</v>
      </c>
      <c r="G588" s="834">
        <f t="shared" si="9"/>
        <v>0.56690837178642062</v>
      </c>
      <c r="H588" s="835" t="s">
        <v>356</v>
      </c>
      <c r="I588" s="850">
        <v>2</v>
      </c>
      <c r="J588" s="837" t="s">
        <v>67</v>
      </c>
    </row>
    <row r="589" spans="1:10">
      <c r="A589" s="839" t="s">
        <v>186</v>
      </c>
      <c r="B589" s="830" t="s">
        <v>198</v>
      </c>
      <c r="C589" s="839" t="s">
        <v>2355</v>
      </c>
      <c r="D589" s="839" t="s">
        <v>2356</v>
      </c>
      <c r="E589" s="832">
        <v>43344</v>
      </c>
      <c r="F589" s="852">
        <v>868.5375270741124</v>
      </c>
      <c r="G589" s="834">
        <f t="shared" si="9"/>
        <v>0.86853752707411236</v>
      </c>
      <c r="H589" s="835" t="s">
        <v>355</v>
      </c>
      <c r="I589" s="850">
        <v>1</v>
      </c>
      <c r="J589" s="837" t="s">
        <v>67</v>
      </c>
    </row>
    <row r="590" spans="1:10">
      <c r="A590" s="839" t="s">
        <v>186</v>
      </c>
      <c r="B590" s="841" t="s">
        <v>198</v>
      </c>
      <c r="C590" s="839" t="s">
        <v>2357</v>
      </c>
      <c r="D590" s="839" t="s">
        <v>2358</v>
      </c>
      <c r="E590" s="832">
        <v>43344</v>
      </c>
      <c r="F590" s="852">
        <v>661.99158485273495</v>
      </c>
      <c r="G590" s="834">
        <f t="shared" si="9"/>
        <v>0.6619915848527349</v>
      </c>
      <c r="H590" s="835" t="s">
        <v>356</v>
      </c>
      <c r="I590" s="850">
        <v>1</v>
      </c>
      <c r="J590" s="837" t="s">
        <v>67</v>
      </c>
    </row>
    <row r="591" spans="1:10">
      <c r="A591" s="839" t="s">
        <v>186</v>
      </c>
      <c r="B591" s="841" t="s">
        <v>198</v>
      </c>
      <c r="C591" s="839" t="s">
        <v>2359</v>
      </c>
      <c r="D591" s="839" t="s">
        <v>2360</v>
      </c>
      <c r="E591" s="832">
        <v>43344</v>
      </c>
      <c r="F591" s="852">
        <v>589.06030855539973</v>
      </c>
      <c r="G591" s="834">
        <f t="shared" si="9"/>
        <v>0.5890603085553997</v>
      </c>
      <c r="H591" s="835" t="s">
        <v>356</v>
      </c>
      <c r="I591" s="850">
        <v>1</v>
      </c>
      <c r="J591" s="837" t="s">
        <v>67</v>
      </c>
    </row>
    <row r="592" spans="1:10">
      <c r="A592" s="839" t="s">
        <v>186</v>
      </c>
      <c r="B592" s="841" t="s">
        <v>198</v>
      </c>
      <c r="C592" s="839" t="s">
        <v>2361</v>
      </c>
      <c r="D592" s="839" t="s">
        <v>2362</v>
      </c>
      <c r="E592" s="832">
        <v>43344</v>
      </c>
      <c r="F592" s="852">
        <v>1649.3688639551192</v>
      </c>
      <c r="G592" s="834">
        <f t="shared" si="9"/>
        <v>1.6493688639551192</v>
      </c>
      <c r="H592" s="835" t="s">
        <v>356</v>
      </c>
      <c r="I592" s="850">
        <v>1</v>
      </c>
      <c r="J592" s="837" t="s">
        <v>67</v>
      </c>
    </row>
    <row r="593" spans="1:10">
      <c r="A593" s="839" t="s">
        <v>186</v>
      </c>
      <c r="B593" s="841" t="s">
        <v>198</v>
      </c>
      <c r="C593" s="839" t="s">
        <v>2363</v>
      </c>
      <c r="D593" s="839" t="s">
        <v>2364</v>
      </c>
      <c r="E593" s="832">
        <v>43344</v>
      </c>
      <c r="F593" s="852">
        <v>1649.3688639551192</v>
      </c>
      <c r="G593" s="834">
        <f t="shared" si="9"/>
        <v>1.6493688639551192</v>
      </c>
      <c r="H593" s="835" t="s">
        <v>356</v>
      </c>
      <c r="I593" s="850">
        <v>1</v>
      </c>
      <c r="J593" s="837" t="s">
        <v>67</v>
      </c>
    </row>
    <row r="594" spans="1:10">
      <c r="A594" s="839" t="s">
        <v>194</v>
      </c>
      <c r="B594" s="829" t="s">
        <v>199</v>
      </c>
      <c r="C594" s="839" t="s">
        <v>2365</v>
      </c>
      <c r="D594" s="839" t="s">
        <v>2366</v>
      </c>
      <c r="E594" s="832">
        <v>43344</v>
      </c>
      <c r="F594" s="852">
        <v>3040</v>
      </c>
      <c r="G594" s="834">
        <f t="shared" si="9"/>
        <v>3.04</v>
      </c>
      <c r="H594" s="835" t="s">
        <v>354</v>
      </c>
      <c r="I594" s="850">
        <v>1</v>
      </c>
      <c r="J594" s="837" t="s">
        <v>67</v>
      </c>
    </row>
    <row r="595" spans="1:10">
      <c r="A595" s="839" t="s">
        <v>194</v>
      </c>
      <c r="B595" s="829" t="s">
        <v>199</v>
      </c>
      <c r="C595" s="839" t="s">
        <v>2367</v>
      </c>
      <c r="D595" s="839" t="s">
        <v>2368</v>
      </c>
      <c r="E595" s="832">
        <v>43344</v>
      </c>
      <c r="F595" s="852">
        <v>1960</v>
      </c>
      <c r="G595" s="834">
        <f t="shared" si="9"/>
        <v>1.96</v>
      </c>
      <c r="H595" s="835" t="s">
        <v>354</v>
      </c>
      <c r="I595" s="850">
        <v>1</v>
      </c>
      <c r="J595" s="837" t="s">
        <v>67</v>
      </c>
    </row>
    <row r="596" spans="1:10">
      <c r="A596" s="839" t="s">
        <v>194</v>
      </c>
      <c r="B596" s="829" t="s">
        <v>199</v>
      </c>
      <c r="C596" s="839" t="s">
        <v>2369</v>
      </c>
      <c r="D596" s="839" t="s">
        <v>2370</v>
      </c>
      <c r="E596" s="832">
        <v>43344</v>
      </c>
      <c r="F596" s="852">
        <v>2560</v>
      </c>
      <c r="G596" s="834">
        <f t="shared" si="9"/>
        <v>2.56</v>
      </c>
      <c r="H596" s="835" t="s">
        <v>354</v>
      </c>
      <c r="I596" s="850">
        <v>1</v>
      </c>
      <c r="J596" s="837" t="s">
        <v>67</v>
      </c>
    </row>
    <row r="597" spans="1:10">
      <c r="A597" s="839" t="s">
        <v>194</v>
      </c>
      <c r="B597" s="829" t="s">
        <v>199</v>
      </c>
      <c r="C597" s="839" t="s">
        <v>2371</v>
      </c>
      <c r="D597" s="839" t="s">
        <v>2372</v>
      </c>
      <c r="E597" s="832">
        <v>43344</v>
      </c>
      <c r="F597" s="852">
        <v>1300</v>
      </c>
      <c r="G597" s="834">
        <f t="shared" si="9"/>
        <v>1.3</v>
      </c>
      <c r="H597" s="835" t="s">
        <v>354</v>
      </c>
      <c r="I597" s="850">
        <v>1</v>
      </c>
      <c r="J597" s="837" t="s">
        <v>67</v>
      </c>
    </row>
    <row r="598" spans="1:10">
      <c r="A598" s="839" t="s">
        <v>194</v>
      </c>
      <c r="B598" s="829" t="s">
        <v>199</v>
      </c>
      <c r="C598" s="839" t="s">
        <v>2373</v>
      </c>
      <c r="D598" s="839" t="s">
        <v>2374</v>
      </c>
      <c r="E598" s="832">
        <v>43344</v>
      </c>
      <c r="F598" s="852">
        <v>1320</v>
      </c>
      <c r="G598" s="834">
        <f t="shared" si="9"/>
        <v>1.32</v>
      </c>
      <c r="H598" s="835" t="s">
        <v>354</v>
      </c>
      <c r="I598" s="850">
        <v>1</v>
      </c>
      <c r="J598" s="837" t="s">
        <v>67</v>
      </c>
    </row>
    <row r="599" spans="1:10">
      <c r="A599" s="839" t="s">
        <v>194</v>
      </c>
      <c r="B599" s="829" t="s">
        <v>199</v>
      </c>
      <c r="C599" s="839" t="s">
        <v>2375</v>
      </c>
      <c r="D599" s="839" t="s">
        <v>2376</v>
      </c>
      <c r="E599" s="832">
        <v>43344</v>
      </c>
      <c r="F599" s="852">
        <v>1370</v>
      </c>
      <c r="G599" s="834">
        <f t="shared" si="9"/>
        <v>1.37</v>
      </c>
      <c r="H599" s="835" t="s">
        <v>354</v>
      </c>
      <c r="I599" s="850">
        <v>1</v>
      </c>
      <c r="J599" s="837" t="s">
        <v>67</v>
      </c>
    </row>
    <row r="600" spans="1:10">
      <c r="A600" s="839" t="s">
        <v>194</v>
      </c>
      <c r="B600" s="829" t="s">
        <v>199</v>
      </c>
      <c r="C600" s="839" t="s">
        <v>2377</v>
      </c>
      <c r="D600" s="839" t="s">
        <v>2378</v>
      </c>
      <c r="E600" s="832">
        <v>43344</v>
      </c>
      <c r="F600" s="852">
        <v>760</v>
      </c>
      <c r="G600" s="834">
        <f t="shared" si="9"/>
        <v>0.76</v>
      </c>
      <c r="H600" s="835" t="s">
        <v>535</v>
      </c>
      <c r="I600" s="850">
        <v>1</v>
      </c>
      <c r="J600" s="837" t="s">
        <v>67</v>
      </c>
    </row>
    <row r="601" spans="1:10">
      <c r="A601" s="839" t="s">
        <v>386</v>
      </c>
      <c r="B601" s="829" t="s">
        <v>1250</v>
      </c>
      <c r="C601" s="839" t="s">
        <v>894</v>
      </c>
      <c r="D601" s="839" t="s">
        <v>67</v>
      </c>
      <c r="E601" s="832">
        <v>43344</v>
      </c>
      <c r="F601" s="852">
        <v>5541</v>
      </c>
      <c r="G601" s="834">
        <f t="shared" si="9"/>
        <v>5.5410000000000004</v>
      </c>
      <c r="H601" s="835" t="s">
        <v>535</v>
      </c>
      <c r="I601" s="850">
        <v>20</v>
      </c>
      <c r="J601" s="837" t="s">
        <v>67</v>
      </c>
    </row>
    <row r="602" spans="1:10">
      <c r="A602" s="839" t="s">
        <v>194</v>
      </c>
      <c r="B602" s="829" t="s">
        <v>199</v>
      </c>
      <c r="C602" s="839" t="s">
        <v>2379</v>
      </c>
      <c r="D602" s="839" t="s">
        <v>2380</v>
      </c>
      <c r="E602" s="832">
        <v>43344</v>
      </c>
      <c r="F602" s="852">
        <v>9950</v>
      </c>
      <c r="G602" s="834">
        <f t="shared" si="9"/>
        <v>9.9499999999999993</v>
      </c>
      <c r="H602" s="835" t="s">
        <v>354</v>
      </c>
      <c r="I602" s="850">
        <v>1</v>
      </c>
      <c r="J602" s="837" t="s">
        <v>67</v>
      </c>
    </row>
    <row r="603" spans="1:10">
      <c r="A603" s="839" t="s">
        <v>194</v>
      </c>
      <c r="B603" s="829" t="s">
        <v>199</v>
      </c>
      <c r="C603" s="839" t="s">
        <v>2381</v>
      </c>
      <c r="D603" s="839" t="s">
        <v>2382</v>
      </c>
      <c r="E603" s="832">
        <v>43344</v>
      </c>
      <c r="F603" s="852">
        <v>5020</v>
      </c>
      <c r="G603" s="834">
        <f t="shared" si="9"/>
        <v>5.0199999999999996</v>
      </c>
      <c r="H603" s="835" t="s">
        <v>354</v>
      </c>
      <c r="I603" s="850">
        <v>1</v>
      </c>
      <c r="J603" s="837" t="s">
        <v>67</v>
      </c>
    </row>
    <row r="604" spans="1:10">
      <c r="A604" s="839" t="s">
        <v>194</v>
      </c>
      <c r="B604" s="829" t="s">
        <v>199</v>
      </c>
      <c r="C604" s="839" t="s">
        <v>2383</v>
      </c>
      <c r="D604" s="839" t="s">
        <v>2384</v>
      </c>
      <c r="E604" s="832">
        <v>43344</v>
      </c>
      <c r="F604" s="852">
        <v>4850</v>
      </c>
      <c r="G604" s="834">
        <f t="shared" si="9"/>
        <v>4.8499999999999996</v>
      </c>
      <c r="H604" s="835" t="s">
        <v>354</v>
      </c>
      <c r="I604" s="850">
        <v>1</v>
      </c>
      <c r="J604" s="837" t="s">
        <v>67</v>
      </c>
    </row>
    <row r="605" spans="1:10">
      <c r="A605" s="839" t="s">
        <v>194</v>
      </c>
      <c r="B605" s="829" t="s">
        <v>199</v>
      </c>
      <c r="C605" s="839" t="s">
        <v>2385</v>
      </c>
      <c r="D605" s="839" t="s">
        <v>2386</v>
      </c>
      <c r="E605" s="832">
        <v>43344</v>
      </c>
      <c r="F605" s="852">
        <v>7500</v>
      </c>
      <c r="G605" s="834">
        <f t="shared" si="9"/>
        <v>7.5</v>
      </c>
      <c r="H605" s="835" t="s">
        <v>354</v>
      </c>
      <c r="I605" s="850">
        <v>1</v>
      </c>
      <c r="J605" s="837" t="s">
        <v>67</v>
      </c>
    </row>
    <row r="606" spans="1:10">
      <c r="A606" s="839" t="s">
        <v>186</v>
      </c>
      <c r="B606" s="841" t="s">
        <v>198</v>
      </c>
      <c r="C606" s="839" t="s">
        <v>2387</v>
      </c>
      <c r="D606" s="839" t="s">
        <v>2388</v>
      </c>
      <c r="E606" s="832">
        <v>43344</v>
      </c>
      <c r="F606" s="852">
        <v>261.80458158017763</v>
      </c>
      <c r="G606" s="834">
        <f t="shared" si="9"/>
        <v>0.26180458158017761</v>
      </c>
      <c r="H606" s="835" t="s">
        <v>356</v>
      </c>
      <c r="I606" s="850">
        <v>4</v>
      </c>
      <c r="J606" s="837" t="s">
        <v>67</v>
      </c>
    </row>
    <row r="607" spans="1:10">
      <c r="A607" s="839" t="s">
        <v>186</v>
      </c>
      <c r="B607" s="841" t="s">
        <v>198</v>
      </c>
      <c r="C607" s="839" t="s">
        <v>2389</v>
      </c>
      <c r="D607" s="839" t="s">
        <v>2390</v>
      </c>
      <c r="E607" s="832">
        <v>43344</v>
      </c>
      <c r="F607" s="852">
        <v>407.29312762973353</v>
      </c>
      <c r="G607" s="834">
        <f t="shared" si="9"/>
        <v>0.40729312762973352</v>
      </c>
      <c r="H607" s="835" t="s">
        <v>356</v>
      </c>
      <c r="I607" s="850">
        <v>2</v>
      </c>
      <c r="J607" s="837" t="s">
        <v>67</v>
      </c>
    </row>
    <row r="608" spans="1:10">
      <c r="A608" s="839" t="s">
        <v>186</v>
      </c>
      <c r="B608" s="841" t="s">
        <v>198</v>
      </c>
      <c r="C608" s="839" t="s">
        <v>2391</v>
      </c>
      <c r="D608" s="839" t="s">
        <v>2392</v>
      </c>
      <c r="E608" s="832">
        <v>43344</v>
      </c>
      <c r="F608" s="852">
        <v>407.29312762973353</v>
      </c>
      <c r="G608" s="834">
        <f t="shared" si="9"/>
        <v>0.40729312762973352</v>
      </c>
      <c r="H608" s="835" t="s">
        <v>356</v>
      </c>
      <c r="I608" s="850">
        <v>2</v>
      </c>
      <c r="J608" s="837" t="s">
        <v>67</v>
      </c>
    </row>
    <row r="609" spans="1:10">
      <c r="A609" s="839" t="s">
        <v>194</v>
      </c>
      <c r="B609" s="829" t="s">
        <v>199</v>
      </c>
      <c r="C609" s="839" t="s">
        <v>2393</v>
      </c>
      <c r="D609" s="839" t="s">
        <v>2394</v>
      </c>
      <c r="E609" s="832">
        <v>43344</v>
      </c>
      <c r="F609" s="852">
        <v>2061</v>
      </c>
      <c r="G609" s="834">
        <f t="shared" si="9"/>
        <v>2.0609999999999999</v>
      </c>
      <c r="H609" s="835" t="s">
        <v>354</v>
      </c>
      <c r="I609" s="850">
        <v>1</v>
      </c>
      <c r="J609" s="837" t="s">
        <v>67</v>
      </c>
    </row>
    <row r="610" spans="1:10">
      <c r="A610" s="839" t="s">
        <v>194</v>
      </c>
      <c r="B610" s="829" t="s">
        <v>199</v>
      </c>
      <c r="C610" s="839" t="s">
        <v>2395</v>
      </c>
      <c r="D610" s="839" t="s">
        <v>2396</v>
      </c>
      <c r="E610" s="832">
        <v>43344</v>
      </c>
      <c r="F610" s="852">
        <v>1316</v>
      </c>
      <c r="G610" s="834">
        <f t="shared" si="9"/>
        <v>1.3160000000000001</v>
      </c>
      <c r="H610" s="835" t="s">
        <v>354</v>
      </c>
      <c r="I610" s="850">
        <v>1</v>
      </c>
      <c r="J610" s="837" t="s">
        <v>67</v>
      </c>
    </row>
    <row r="611" spans="1:10">
      <c r="A611" s="839" t="s">
        <v>194</v>
      </c>
      <c r="B611" s="829" t="s">
        <v>199</v>
      </c>
      <c r="C611" s="839" t="s">
        <v>2397</v>
      </c>
      <c r="D611" s="839" t="s">
        <v>2398</v>
      </c>
      <c r="E611" s="832">
        <v>43344</v>
      </c>
      <c r="F611" s="852">
        <v>243</v>
      </c>
      <c r="G611" s="834">
        <f t="shared" si="9"/>
        <v>0.24299999999999999</v>
      </c>
      <c r="H611" s="835" t="s">
        <v>535</v>
      </c>
      <c r="I611" s="850">
        <v>1</v>
      </c>
      <c r="J611" s="837" t="s">
        <v>67</v>
      </c>
    </row>
    <row r="612" spans="1:10">
      <c r="A612" s="839" t="s">
        <v>194</v>
      </c>
      <c r="B612" s="829" t="s">
        <v>199</v>
      </c>
      <c r="C612" s="839" t="s">
        <v>2399</v>
      </c>
      <c r="D612" s="839" t="s">
        <v>2400</v>
      </c>
      <c r="E612" s="832">
        <v>43344</v>
      </c>
      <c r="F612" s="852">
        <v>231</v>
      </c>
      <c r="G612" s="834">
        <f t="shared" si="9"/>
        <v>0.23100000000000001</v>
      </c>
      <c r="H612" s="835" t="s">
        <v>535</v>
      </c>
      <c r="I612" s="850">
        <v>1</v>
      </c>
      <c r="J612" s="837" t="s">
        <v>67</v>
      </c>
    </row>
    <row r="613" spans="1:10">
      <c r="A613" s="839" t="s">
        <v>194</v>
      </c>
      <c r="B613" s="829" t="s">
        <v>199</v>
      </c>
      <c r="C613" s="839" t="s">
        <v>2401</v>
      </c>
      <c r="D613" s="839" t="s">
        <v>2402</v>
      </c>
      <c r="E613" s="832">
        <v>43344</v>
      </c>
      <c r="F613" s="852">
        <v>194</v>
      </c>
      <c r="G613" s="834">
        <f t="shared" si="9"/>
        <v>0.19400000000000001</v>
      </c>
      <c r="H613" s="835" t="s">
        <v>535</v>
      </c>
      <c r="I613" s="850">
        <v>1</v>
      </c>
      <c r="J613" s="837" t="s">
        <v>67</v>
      </c>
    </row>
    <row r="614" spans="1:10">
      <c r="A614" s="839" t="s">
        <v>387</v>
      </c>
      <c r="B614" s="841" t="s">
        <v>198</v>
      </c>
      <c r="C614" s="839" t="s">
        <v>2403</v>
      </c>
      <c r="D614" s="839" t="s">
        <v>2404</v>
      </c>
      <c r="E614" s="832">
        <v>43344</v>
      </c>
      <c r="F614" s="852">
        <v>450</v>
      </c>
      <c r="G614" s="834">
        <f t="shared" si="9"/>
        <v>0.45</v>
      </c>
      <c r="H614" s="835" t="s">
        <v>356</v>
      </c>
      <c r="I614" s="850">
        <v>1</v>
      </c>
      <c r="J614" s="837" t="s">
        <v>67</v>
      </c>
    </row>
    <row r="615" spans="1:10">
      <c r="A615" s="839" t="s">
        <v>387</v>
      </c>
      <c r="B615" s="841" t="s">
        <v>198</v>
      </c>
      <c r="C615" s="839" t="s">
        <v>2405</v>
      </c>
      <c r="D615" s="839" t="s">
        <v>2406</v>
      </c>
      <c r="E615" s="832">
        <v>43344</v>
      </c>
      <c r="F615" s="852">
        <v>810</v>
      </c>
      <c r="G615" s="834">
        <f t="shared" si="9"/>
        <v>0.81</v>
      </c>
      <c r="H615" s="835" t="s">
        <v>356</v>
      </c>
      <c r="I615" s="850">
        <v>1</v>
      </c>
      <c r="J615" s="837" t="s">
        <v>67</v>
      </c>
    </row>
    <row r="616" spans="1:10">
      <c r="A616" s="839" t="s">
        <v>387</v>
      </c>
      <c r="B616" s="841" t="s">
        <v>198</v>
      </c>
      <c r="C616" s="839" t="s">
        <v>2407</v>
      </c>
      <c r="D616" s="839" t="s">
        <v>2408</v>
      </c>
      <c r="E616" s="832">
        <v>43344</v>
      </c>
      <c r="F616" s="852">
        <v>900</v>
      </c>
      <c r="G616" s="834">
        <f t="shared" si="9"/>
        <v>0.9</v>
      </c>
      <c r="H616" s="835" t="s">
        <v>356</v>
      </c>
      <c r="I616" s="850">
        <v>1</v>
      </c>
      <c r="J616" s="837" t="s">
        <v>67</v>
      </c>
    </row>
    <row r="617" spans="1:10">
      <c r="A617" s="839" t="s">
        <v>387</v>
      </c>
      <c r="B617" s="841" t="s">
        <v>198</v>
      </c>
      <c r="C617" s="839" t="s">
        <v>2409</v>
      </c>
      <c r="D617" s="839" t="s">
        <v>2410</v>
      </c>
      <c r="E617" s="832">
        <v>43344</v>
      </c>
      <c r="F617" s="852">
        <v>660</v>
      </c>
      <c r="G617" s="834">
        <f t="shared" si="9"/>
        <v>0.66</v>
      </c>
      <c r="H617" s="835" t="s">
        <v>356</v>
      </c>
      <c r="I617" s="850">
        <v>1</v>
      </c>
      <c r="J617" s="837" t="s">
        <v>67</v>
      </c>
    </row>
    <row r="618" spans="1:10">
      <c r="A618" s="839" t="s">
        <v>191</v>
      </c>
      <c r="B618" s="830" t="s">
        <v>198</v>
      </c>
      <c r="C618" s="839" t="s">
        <v>2411</v>
      </c>
      <c r="D618" s="839" t="s">
        <v>2412</v>
      </c>
      <c r="E618" s="832">
        <v>43344</v>
      </c>
      <c r="F618" s="852">
        <v>1739.1304347826087</v>
      </c>
      <c r="G618" s="834">
        <f t="shared" si="9"/>
        <v>1.7391304347826086</v>
      </c>
      <c r="H618" s="835" t="s">
        <v>535</v>
      </c>
      <c r="I618" s="850">
        <v>1</v>
      </c>
      <c r="J618" s="837" t="s">
        <v>67</v>
      </c>
    </row>
    <row r="619" spans="1:10">
      <c r="A619" s="839" t="s">
        <v>191</v>
      </c>
      <c r="B619" s="830" t="s">
        <v>198</v>
      </c>
      <c r="C619" s="839" t="s">
        <v>2413</v>
      </c>
      <c r="D619" s="839" t="s">
        <v>2414</v>
      </c>
      <c r="E619" s="832">
        <v>43344</v>
      </c>
      <c r="F619" s="852">
        <v>2125.2921926133708</v>
      </c>
      <c r="G619" s="834">
        <f t="shared" si="9"/>
        <v>2.125292192613371</v>
      </c>
      <c r="H619" s="835" t="s">
        <v>535</v>
      </c>
      <c r="I619" s="850">
        <v>1</v>
      </c>
      <c r="J619" s="837" t="s">
        <v>67</v>
      </c>
    </row>
    <row r="620" spans="1:10">
      <c r="A620" s="839" t="s">
        <v>191</v>
      </c>
      <c r="B620" s="830" t="s">
        <v>198</v>
      </c>
      <c r="C620" s="839" t="s">
        <v>2415</v>
      </c>
      <c r="D620" s="839" t="s">
        <v>2416</v>
      </c>
      <c r="E620" s="832">
        <v>43344</v>
      </c>
      <c r="F620" s="852">
        <v>2131.8373071528749</v>
      </c>
      <c r="G620" s="834">
        <f t="shared" si="9"/>
        <v>2.1318373071528751</v>
      </c>
      <c r="H620" s="835" t="s">
        <v>535</v>
      </c>
      <c r="I620" s="850">
        <v>1</v>
      </c>
      <c r="J620" s="837" t="s">
        <v>67</v>
      </c>
    </row>
    <row r="621" spans="1:10">
      <c r="A621" s="839" t="s">
        <v>194</v>
      </c>
      <c r="B621" s="829" t="s">
        <v>199</v>
      </c>
      <c r="C621" s="839" t="s">
        <v>2417</v>
      </c>
      <c r="D621" s="839" t="s">
        <v>2418</v>
      </c>
      <c r="E621" s="832">
        <v>43344</v>
      </c>
      <c r="F621" s="852">
        <v>980</v>
      </c>
      <c r="G621" s="834">
        <f t="shared" si="9"/>
        <v>0.98</v>
      </c>
      <c r="H621" s="835" t="s">
        <v>354</v>
      </c>
      <c r="I621" s="850">
        <v>1</v>
      </c>
      <c r="J621" s="837" t="s">
        <v>67</v>
      </c>
    </row>
    <row r="622" spans="1:10">
      <c r="A622" s="839" t="s">
        <v>194</v>
      </c>
      <c r="B622" s="829" t="s">
        <v>199</v>
      </c>
      <c r="C622" s="839" t="s">
        <v>2419</v>
      </c>
      <c r="D622" s="839" t="s">
        <v>2420</v>
      </c>
      <c r="E622" s="832">
        <v>43344</v>
      </c>
      <c r="F622" s="852">
        <v>980</v>
      </c>
      <c r="G622" s="834">
        <f t="shared" si="9"/>
        <v>0.98</v>
      </c>
      <c r="H622" s="835" t="s">
        <v>354</v>
      </c>
      <c r="I622" s="850">
        <v>1</v>
      </c>
      <c r="J622" s="837" t="s">
        <v>67</v>
      </c>
    </row>
    <row r="623" spans="1:10">
      <c r="A623" s="839" t="s">
        <v>389</v>
      </c>
      <c r="B623" s="841" t="s">
        <v>198</v>
      </c>
      <c r="C623" s="839" t="s">
        <v>2421</v>
      </c>
      <c r="D623" s="839" t="s">
        <v>2422</v>
      </c>
      <c r="E623" s="832">
        <v>43344</v>
      </c>
      <c r="F623" s="852">
        <v>9424.9649368863957</v>
      </c>
      <c r="G623" s="834">
        <f t="shared" si="9"/>
        <v>9.4249649368863953</v>
      </c>
      <c r="H623" s="835" t="s">
        <v>356</v>
      </c>
      <c r="I623" s="850">
        <v>15</v>
      </c>
      <c r="J623" s="837" t="s">
        <v>67</v>
      </c>
    </row>
    <row r="624" spans="1:10">
      <c r="A624" s="839" t="s">
        <v>191</v>
      </c>
      <c r="B624" s="830" t="s">
        <v>198</v>
      </c>
      <c r="C624" s="839" t="s">
        <v>2423</v>
      </c>
      <c r="D624" s="839" t="s">
        <v>2424</v>
      </c>
      <c r="E624" s="832">
        <v>43344</v>
      </c>
      <c r="F624" s="852">
        <v>1739.1304347826087</v>
      </c>
      <c r="G624" s="834">
        <f t="shared" ref="G624:G687" si="10">F624/1000</f>
        <v>1.7391304347826086</v>
      </c>
      <c r="H624" s="835" t="s">
        <v>535</v>
      </c>
      <c r="I624" s="850">
        <v>1</v>
      </c>
      <c r="J624" s="837" t="s">
        <v>67</v>
      </c>
    </row>
    <row r="625" spans="1:10">
      <c r="A625" s="839" t="s">
        <v>191</v>
      </c>
      <c r="B625" s="830" t="s">
        <v>198</v>
      </c>
      <c r="C625" s="839" t="s">
        <v>2425</v>
      </c>
      <c r="D625" s="839" t="s">
        <v>2426</v>
      </c>
      <c r="E625" s="832">
        <v>43344</v>
      </c>
      <c r="F625" s="852">
        <v>1739.1304347826087</v>
      </c>
      <c r="G625" s="834">
        <f t="shared" si="10"/>
        <v>1.7391304347826086</v>
      </c>
      <c r="H625" s="835" t="s">
        <v>535</v>
      </c>
      <c r="I625" s="850">
        <v>1</v>
      </c>
      <c r="J625" s="837" t="s">
        <v>67</v>
      </c>
    </row>
    <row r="626" spans="1:10">
      <c r="A626" s="839" t="s">
        <v>191</v>
      </c>
      <c r="B626" s="830" t="s">
        <v>198</v>
      </c>
      <c r="C626" s="839" t="s">
        <v>2427</v>
      </c>
      <c r="D626" s="839" t="s">
        <v>2428</v>
      </c>
      <c r="E626" s="832">
        <v>43344</v>
      </c>
      <c r="F626" s="852">
        <v>1841.0472183263207</v>
      </c>
      <c r="G626" s="834">
        <f t="shared" si="10"/>
        <v>1.8410472183263207</v>
      </c>
      <c r="H626" s="835" t="s">
        <v>535</v>
      </c>
      <c r="I626" s="850">
        <v>1</v>
      </c>
      <c r="J626" s="837" t="s">
        <v>67</v>
      </c>
    </row>
    <row r="627" spans="1:10">
      <c r="A627" s="839" t="s">
        <v>191</v>
      </c>
      <c r="B627" s="830" t="s">
        <v>198</v>
      </c>
      <c r="C627" s="839" t="s">
        <v>2429</v>
      </c>
      <c r="D627" s="839" t="s">
        <v>2430</v>
      </c>
      <c r="E627" s="832">
        <v>43344</v>
      </c>
      <c r="F627" s="852">
        <v>1841.0472183263207</v>
      </c>
      <c r="G627" s="834">
        <f t="shared" si="10"/>
        <v>1.8410472183263207</v>
      </c>
      <c r="H627" s="835" t="s">
        <v>535</v>
      </c>
      <c r="I627" s="850">
        <v>1</v>
      </c>
      <c r="J627" s="837" t="s">
        <v>67</v>
      </c>
    </row>
    <row r="628" spans="1:10">
      <c r="A628" s="839" t="s">
        <v>186</v>
      </c>
      <c r="B628" s="841" t="s">
        <v>198</v>
      </c>
      <c r="C628" s="839" t="s">
        <v>2431</v>
      </c>
      <c r="D628" s="839" t="s">
        <v>2432</v>
      </c>
      <c r="E628" s="832">
        <v>43344</v>
      </c>
      <c r="F628" s="852">
        <v>607.76063581112669</v>
      </c>
      <c r="G628" s="834">
        <f t="shared" si="10"/>
        <v>0.60776063581112671</v>
      </c>
      <c r="H628" s="835" t="s">
        <v>356</v>
      </c>
      <c r="I628" s="850">
        <v>1</v>
      </c>
      <c r="J628" s="837" t="s">
        <v>67</v>
      </c>
    </row>
    <row r="629" spans="1:10">
      <c r="A629" s="839" t="s">
        <v>186</v>
      </c>
      <c r="B629" s="841" t="s">
        <v>198</v>
      </c>
      <c r="C629" s="839" t="s">
        <v>2433</v>
      </c>
      <c r="D629" s="839" t="s">
        <v>2434</v>
      </c>
      <c r="E629" s="832">
        <v>43344</v>
      </c>
      <c r="F629" s="852">
        <v>607.76063581112669</v>
      </c>
      <c r="G629" s="834">
        <f t="shared" si="10"/>
        <v>0.60776063581112671</v>
      </c>
      <c r="H629" s="835" t="s">
        <v>356</v>
      </c>
      <c r="I629" s="850">
        <v>1</v>
      </c>
      <c r="J629" s="837" t="s">
        <v>67</v>
      </c>
    </row>
    <row r="630" spans="1:10">
      <c r="A630" s="839" t="s">
        <v>186</v>
      </c>
      <c r="B630" s="841" t="s">
        <v>198</v>
      </c>
      <c r="C630" s="839" t="s">
        <v>2435</v>
      </c>
      <c r="D630" s="839" t="s">
        <v>2436</v>
      </c>
      <c r="E630" s="832">
        <v>43344</v>
      </c>
      <c r="F630" s="852">
        <v>595.60542309490415</v>
      </c>
      <c r="G630" s="834">
        <f t="shared" si="10"/>
        <v>0.59560542309490416</v>
      </c>
      <c r="H630" s="835" t="s">
        <v>356</v>
      </c>
      <c r="I630" s="850">
        <v>1</v>
      </c>
      <c r="J630" s="837" t="s">
        <v>67</v>
      </c>
    </row>
    <row r="631" spans="1:10">
      <c r="A631" s="839" t="s">
        <v>186</v>
      </c>
      <c r="B631" s="841" t="s">
        <v>198</v>
      </c>
      <c r="C631" s="839" t="s">
        <v>2437</v>
      </c>
      <c r="D631" s="839" t="s">
        <v>2438</v>
      </c>
      <c r="E631" s="832">
        <v>43344</v>
      </c>
      <c r="F631" s="852">
        <v>219.72884525479196</v>
      </c>
      <c r="G631" s="834">
        <f t="shared" si="10"/>
        <v>0.21972884525479197</v>
      </c>
      <c r="H631" s="835" t="s">
        <v>356</v>
      </c>
      <c r="I631" s="850">
        <v>1</v>
      </c>
      <c r="J631" s="837" t="s">
        <v>67</v>
      </c>
    </row>
    <row r="632" spans="1:10">
      <c r="A632" s="839" t="s">
        <v>186</v>
      </c>
      <c r="B632" s="841" t="s">
        <v>198</v>
      </c>
      <c r="C632" s="839" t="s">
        <v>2439</v>
      </c>
      <c r="D632" s="839" t="s">
        <v>2440</v>
      </c>
      <c r="E632" s="832">
        <v>43344</v>
      </c>
      <c r="F632" s="852">
        <v>201.02851799906497</v>
      </c>
      <c r="G632" s="834">
        <f t="shared" si="10"/>
        <v>0.20102851799906499</v>
      </c>
      <c r="H632" s="835" t="s">
        <v>356</v>
      </c>
      <c r="I632" s="850">
        <v>1</v>
      </c>
      <c r="J632" s="837" t="s">
        <v>67</v>
      </c>
    </row>
    <row r="633" spans="1:10">
      <c r="A633" s="839" t="s">
        <v>186</v>
      </c>
      <c r="B633" s="841" t="s">
        <v>198</v>
      </c>
      <c r="C633" s="839" t="s">
        <v>2441</v>
      </c>
      <c r="D633" s="839" t="s">
        <v>2442</v>
      </c>
      <c r="E633" s="832">
        <v>43344</v>
      </c>
      <c r="F633" s="852">
        <v>402.05703599812995</v>
      </c>
      <c r="G633" s="834">
        <f t="shared" si="10"/>
        <v>0.40205703599812997</v>
      </c>
      <c r="H633" s="835" t="s">
        <v>356</v>
      </c>
      <c r="I633" s="850">
        <v>2</v>
      </c>
      <c r="J633" s="837" t="s">
        <v>67</v>
      </c>
    </row>
    <row r="634" spans="1:10">
      <c r="A634" s="839" t="s">
        <v>186</v>
      </c>
      <c r="B634" s="841" t="s">
        <v>198</v>
      </c>
      <c r="C634" s="839" t="s">
        <v>2443</v>
      </c>
      <c r="D634" s="839" t="s">
        <v>2444</v>
      </c>
      <c r="E634" s="832">
        <v>43344</v>
      </c>
      <c r="F634" s="852">
        <v>595.60542309490415</v>
      </c>
      <c r="G634" s="834">
        <f t="shared" si="10"/>
        <v>0.59560542309490416</v>
      </c>
      <c r="H634" s="835" t="s">
        <v>356</v>
      </c>
      <c r="I634" s="850">
        <v>1</v>
      </c>
      <c r="J634" s="837" t="s">
        <v>67</v>
      </c>
    </row>
    <row r="635" spans="1:10">
      <c r="A635" s="839" t="s">
        <v>186</v>
      </c>
      <c r="B635" s="841" t="s">
        <v>198</v>
      </c>
      <c r="C635" s="839" t="s">
        <v>2445</v>
      </c>
      <c r="D635" s="839" t="s">
        <v>2446</v>
      </c>
      <c r="E635" s="832">
        <v>43344</v>
      </c>
      <c r="F635" s="852">
        <v>1281.9074333800841</v>
      </c>
      <c r="G635" s="834">
        <f t="shared" si="10"/>
        <v>1.2819074333800839</v>
      </c>
      <c r="H635" s="835" t="s">
        <v>356</v>
      </c>
      <c r="I635" s="850">
        <v>1</v>
      </c>
      <c r="J635" s="837" t="s">
        <v>67</v>
      </c>
    </row>
    <row r="636" spans="1:10">
      <c r="A636" s="839" t="s">
        <v>186</v>
      </c>
      <c r="B636" s="841" t="s">
        <v>198</v>
      </c>
      <c r="C636" s="839" t="s">
        <v>2447</v>
      </c>
      <c r="D636" s="839" t="s">
        <v>2448</v>
      </c>
      <c r="E636" s="832">
        <v>43344</v>
      </c>
      <c r="F636" s="852">
        <v>476.85834502103785</v>
      </c>
      <c r="G636" s="834">
        <f t="shared" si="10"/>
        <v>0.47685834502103785</v>
      </c>
      <c r="H636" s="835" t="s">
        <v>356</v>
      </c>
      <c r="I636" s="850">
        <v>1</v>
      </c>
      <c r="J636" s="837" t="s">
        <v>67</v>
      </c>
    </row>
    <row r="637" spans="1:10">
      <c r="A637" s="839" t="s">
        <v>389</v>
      </c>
      <c r="B637" s="841" t="s">
        <v>198</v>
      </c>
      <c r="C637" s="839" t="s">
        <v>2449</v>
      </c>
      <c r="D637" s="839" t="s">
        <v>2450</v>
      </c>
      <c r="E637" s="832">
        <v>43344</v>
      </c>
      <c r="F637" s="852">
        <v>5931.8373071528749</v>
      </c>
      <c r="G637" s="834">
        <f t="shared" si="10"/>
        <v>5.9318373071528745</v>
      </c>
      <c r="H637" s="835" t="s">
        <v>356</v>
      </c>
      <c r="I637" s="850">
        <v>9</v>
      </c>
      <c r="J637" s="837" t="s">
        <v>67</v>
      </c>
    </row>
    <row r="638" spans="1:10">
      <c r="A638" s="839" t="s">
        <v>196</v>
      </c>
      <c r="B638" s="841" t="s">
        <v>198</v>
      </c>
      <c r="C638" s="839" t="s">
        <v>2451</v>
      </c>
      <c r="D638" s="839" t="s">
        <v>2452</v>
      </c>
      <c r="E638" s="832">
        <v>43344</v>
      </c>
      <c r="F638" s="852">
        <v>230</v>
      </c>
      <c r="G638" s="834">
        <f t="shared" si="10"/>
        <v>0.23</v>
      </c>
      <c r="H638" s="835" t="s">
        <v>356</v>
      </c>
      <c r="I638" s="850">
        <v>2</v>
      </c>
      <c r="J638" s="837" t="s">
        <v>67</v>
      </c>
    </row>
    <row r="639" spans="1:10">
      <c r="A639" s="839" t="s">
        <v>387</v>
      </c>
      <c r="B639" s="830" t="s">
        <v>198</v>
      </c>
      <c r="C639" s="839" t="s">
        <v>2453</v>
      </c>
      <c r="D639" s="839" t="s">
        <v>2454</v>
      </c>
      <c r="E639" s="832">
        <v>43344</v>
      </c>
      <c r="F639" s="852">
        <v>8200</v>
      </c>
      <c r="G639" s="834">
        <f t="shared" si="10"/>
        <v>8.1999999999999993</v>
      </c>
      <c r="H639" s="835" t="s">
        <v>354</v>
      </c>
      <c r="I639" s="850">
        <v>1</v>
      </c>
      <c r="J639" s="837" t="s">
        <v>67</v>
      </c>
    </row>
    <row r="640" spans="1:10">
      <c r="A640" s="839" t="s">
        <v>201</v>
      </c>
      <c r="B640" s="841" t="s">
        <v>198</v>
      </c>
      <c r="C640" s="839" t="s">
        <v>2455</v>
      </c>
      <c r="D640" s="839" t="s">
        <v>2456</v>
      </c>
      <c r="E640" s="832">
        <v>43344</v>
      </c>
      <c r="F640" s="852">
        <v>1710</v>
      </c>
      <c r="G640" s="834">
        <f t="shared" si="10"/>
        <v>1.71</v>
      </c>
      <c r="H640" s="835" t="s">
        <v>356</v>
      </c>
      <c r="I640" s="850">
        <v>1</v>
      </c>
      <c r="J640" s="837" t="s">
        <v>67</v>
      </c>
    </row>
    <row r="641" spans="1:10">
      <c r="A641" s="839" t="s">
        <v>201</v>
      </c>
      <c r="B641" s="841" t="s">
        <v>198</v>
      </c>
      <c r="C641" s="839" t="s">
        <v>2457</v>
      </c>
      <c r="D641" s="839" t="s">
        <v>2458</v>
      </c>
      <c r="E641" s="832">
        <v>43344</v>
      </c>
      <c r="F641" s="852">
        <v>2175</v>
      </c>
      <c r="G641" s="834">
        <f t="shared" si="10"/>
        <v>2.1749999999999998</v>
      </c>
      <c r="H641" s="835" t="s">
        <v>356</v>
      </c>
      <c r="I641" s="850">
        <v>1</v>
      </c>
      <c r="J641" s="837" t="s">
        <v>67</v>
      </c>
    </row>
    <row r="642" spans="1:10">
      <c r="A642" s="839" t="s">
        <v>244</v>
      </c>
      <c r="B642" s="841" t="s">
        <v>198</v>
      </c>
      <c r="C642" s="839" t="s">
        <v>2459</v>
      </c>
      <c r="D642" s="839" t="s">
        <v>2460</v>
      </c>
      <c r="E642" s="832">
        <v>43344</v>
      </c>
      <c r="F642" s="852">
        <v>440</v>
      </c>
      <c r="G642" s="834">
        <f t="shared" si="10"/>
        <v>0.44</v>
      </c>
      <c r="H642" s="835" t="s">
        <v>356</v>
      </c>
      <c r="I642" s="850">
        <v>1</v>
      </c>
      <c r="J642" s="837" t="s">
        <v>67</v>
      </c>
    </row>
    <row r="643" spans="1:10">
      <c r="A643" s="839" t="s">
        <v>244</v>
      </c>
      <c r="B643" s="841" t="s">
        <v>198</v>
      </c>
      <c r="C643" s="839" t="s">
        <v>2461</v>
      </c>
      <c r="D643" s="839" t="s">
        <v>2462</v>
      </c>
      <c r="E643" s="832">
        <v>43344</v>
      </c>
      <c r="F643" s="852">
        <v>440</v>
      </c>
      <c r="G643" s="834">
        <f t="shared" si="10"/>
        <v>0.44</v>
      </c>
      <c r="H643" s="835" t="s">
        <v>356</v>
      </c>
      <c r="I643" s="850">
        <v>1</v>
      </c>
      <c r="J643" s="837" t="s">
        <v>67</v>
      </c>
    </row>
    <row r="644" spans="1:10">
      <c r="A644" s="839" t="s">
        <v>244</v>
      </c>
      <c r="B644" s="841" t="s">
        <v>198</v>
      </c>
      <c r="C644" s="839" t="s">
        <v>2463</v>
      </c>
      <c r="D644" s="839" t="s">
        <v>2464</v>
      </c>
      <c r="E644" s="832">
        <v>43344</v>
      </c>
      <c r="F644" s="852">
        <v>440</v>
      </c>
      <c r="G644" s="834">
        <f t="shared" si="10"/>
        <v>0.44</v>
      </c>
      <c r="H644" s="835" t="s">
        <v>356</v>
      </c>
      <c r="I644" s="850">
        <v>1</v>
      </c>
      <c r="J644" s="837" t="s">
        <v>67</v>
      </c>
    </row>
    <row r="645" spans="1:10">
      <c r="A645" s="839" t="s">
        <v>201</v>
      </c>
      <c r="B645" s="841" t="s">
        <v>198</v>
      </c>
      <c r="C645" s="839" t="s">
        <v>2465</v>
      </c>
      <c r="D645" s="839" t="s">
        <v>2466</v>
      </c>
      <c r="E645" s="832">
        <v>43344</v>
      </c>
      <c r="F645" s="852">
        <v>2605</v>
      </c>
      <c r="G645" s="834">
        <f t="shared" si="10"/>
        <v>2.605</v>
      </c>
      <c r="H645" s="835" t="s">
        <v>356</v>
      </c>
      <c r="I645" s="850">
        <v>1</v>
      </c>
      <c r="J645" s="837" t="s">
        <v>67</v>
      </c>
    </row>
    <row r="646" spans="1:10">
      <c r="A646" s="839" t="s">
        <v>191</v>
      </c>
      <c r="B646" s="830" t="s">
        <v>198</v>
      </c>
      <c r="C646" s="839" t="s">
        <v>2467</v>
      </c>
      <c r="D646" s="839" t="s">
        <v>2468</v>
      </c>
      <c r="E646" s="832">
        <v>43344</v>
      </c>
      <c r="F646" s="852">
        <v>14586.25525946704</v>
      </c>
      <c r="G646" s="834">
        <f t="shared" si="10"/>
        <v>14.586255259467039</v>
      </c>
      <c r="H646" s="835" t="s">
        <v>354</v>
      </c>
      <c r="I646" s="850">
        <v>1</v>
      </c>
      <c r="J646" s="837" t="s">
        <v>67</v>
      </c>
    </row>
    <row r="647" spans="1:10">
      <c r="A647" s="839" t="s">
        <v>186</v>
      </c>
      <c r="B647" s="830" t="s">
        <v>198</v>
      </c>
      <c r="C647" s="839" t="s">
        <v>2469</v>
      </c>
      <c r="D647" s="839" t="s">
        <v>2470</v>
      </c>
      <c r="E647" s="832">
        <v>43344</v>
      </c>
      <c r="F647" s="852">
        <v>5133.4268349696122</v>
      </c>
      <c r="G647" s="834">
        <f t="shared" si="10"/>
        <v>5.1334268349696126</v>
      </c>
      <c r="H647" s="835" t="s">
        <v>354</v>
      </c>
      <c r="I647" s="850">
        <v>1</v>
      </c>
      <c r="J647" s="837" t="s">
        <v>67</v>
      </c>
    </row>
    <row r="648" spans="1:10">
      <c r="A648" s="839" t="s">
        <v>191</v>
      </c>
      <c r="B648" s="830" t="s">
        <v>198</v>
      </c>
      <c r="C648" s="839" t="s">
        <v>1100</v>
      </c>
      <c r="D648" s="839" t="s">
        <v>2471</v>
      </c>
      <c r="E648" s="832">
        <v>43344</v>
      </c>
      <c r="F648" s="852">
        <v>14586.25525946704</v>
      </c>
      <c r="G648" s="834">
        <f t="shared" si="10"/>
        <v>14.586255259467039</v>
      </c>
      <c r="H648" s="835" t="s">
        <v>354</v>
      </c>
      <c r="I648" s="850">
        <v>1</v>
      </c>
      <c r="J648" s="837" t="s">
        <v>67</v>
      </c>
    </row>
    <row r="649" spans="1:10">
      <c r="A649" s="839" t="s">
        <v>201</v>
      </c>
      <c r="B649" s="841" t="s">
        <v>198</v>
      </c>
      <c r="C649" s="839" t="s">
        <v>2472</v>
      </c>
      <c r="D649" s="839" t="s">
        <v>2473</v>
      </c>
      <c r="E649" s="832">
        <v>43344</v>
      </c>
      <c r="F649" s="852">
        <v>2530</v>
      </c>
      <c r="G649" s="834">
        <f t="shared" si="10"/>
        <v>2.5299999999999998</v>
      </c>
      <c r="H649" s="835" t="s">
        <v>356</v>
      </c>
      <c r="I649" s="850">
        <v>1</v>
      </c>
      <c r="J649" s="837" t="s">
        <v>67</v>
      </c>
    </row>
    <row r="650" spans="1:10">
      <c r="A650" s="839" t="s">
        <v>194</v>
      </c>
      <c r="B650" s="829" t="s">
        <v>199</v>
      </c>
      <c r="C650" s="839" t="s">
        <v>2474</v>
      </c>
      <c r="D650" s="839" t="s">
        <v>2475</v>
      </c>
      <c r="E650" s="832">
        <v>43344</v>
      </c>
      <c r="F650" s="852">
        <v>146.4</v>
      </c>
      <c r="G650" s="834">
        <f t="shared" si="10"/>
        <v>0.1464</v>
      </c>
      <c r="H650" s="835" t="s">
        <v>354</v>
      </c>
      <c r="I650" s="850">
        <v>1</v>
      </c>
      <c r="J650" s="837" t="s">
        <v>67</v>
      </c>
    </row>
    <row r="651" spans="1:10">
      <c r="A651" s="839" t="s">
        <v>389</v>
      </c>
      <c r="B651" s="841" t="s">
        <v>198</v>
      </c>
      <c r="C651" s="839" t="s">
        <v>2476</v>
      </c>
      <c r="D651" s="839" t="s">
        <v>2477</v>
      </c>
      <c r="E651" s="832">
        <v>43344</v>
      </c>
      <c r="F651" s="852">
        <v>5690.322580645161</v>
      </c>
      <c r="G651" s="834">
        <f t="shared" si="10"/>
        <v>5.6903225806451614</v>
      </c>
      <c r="H651" s="835" t="s">
        <v>356</v>
      </c>
      <c r="I651" s="850">
        <v>9</v>
      </c>
      <c r="J651" s="837" t="s">
        <v>67</v>
      </c>
    </row>
    <row r="652" spans="1:10">
      <c r="A652" s="839" t="s">
        <v>194</v>
      </c>
      <c r="B652" s="829" t="s">
        <v>199</v>
      </c>
      <c r="C652" s="839" t="s">
        <v>2478</v>
      </c>
      <c r="D652" s="839" t="s">
        <v>2479</v>
      </c>
      <c r="E652" s="832">
        <v>43374</v>
      </c>
      <c r="F652" s="852">
        <v>654</v>
      </c>
      <c r="G652" s="834">
        <f t="shared" si="10"/>
        <v>0.65400000000000003</v>
      </c>
      <c r="H652" s="835" t="s">
        <v>535</v>
      </c>
      <c r="I652" s="850">
        <v>1</v>
      </c>
      <c r="J652" s="837" t="s">
        <v>67</v>
      </c>
    </row>
    <row r="653" spans="1:10">
      <c r="A653" s="839" t="s">
        <v>186</v>
      </c>
      <c r="B653" s="841" t="s">
        <v>198</v>
      </c>
      <c r="C653" s="839" t="s">
        <v>2480</v>
      </c>
      <c r="D653" s="839" t="s">
        <v>2481</v>
      </c>
      <c r="E653" s="832">
        <v>43374</v>
      </c>
      <c r="F653" s="852">
        <v>707.88596815994072</v>
      </c>
      <c r="G653" s="834">
        <f t="shared" si="10"/>
        <v>0.70788596815994076</v>
      </c>
      <c r="H653" s="835" t="s">
        <v>356</v>
      </c>
      <c r="I653" s="850">
        <v>1</v>
      </c>
      <c r="J653" s="837" t="s">
        <v>67</v>
      </c>
    </row>
    <row r="654" spans="1:10">
      <c r="A654" s="839" t="s">
        <v>186</v>
      </c>
      <c r="B654" s="841" t="s">
        <v>198</v>
      </c>
      <c r="C654" s="839" t="s">
        <v>2482</v>
      </c>
      <c r="D654" s="839" t="s">
        <v>2483</v>
      </c>
      <c r="E654" s="832">
        <v>43374</v>
      </c>
      <c r="F654" s="852">
        <v>707.88596815994072</v>
      </c>
      <c r="G654" s="834">
        <f t="shared" si="10"/>
        <v>0.70788596815994076</v>
      </c>
      <c r="H654" s="835" t="s">
        <v>356</v>
      </c>
      <c r="I654" s="850">
        <v>1</v>
      </c>
      <c r="J654" s="837" t="s">
        <v>67</v>
      </c>
    </row>
    <row r="655" spans="1:10">
      <c r="A655" s="839" t="s">
        <v>194</v>
      </c>
      <c r="B655" s="829" t="s">
        <v>199</v>
      </c>
      <c r="C655" s="839" t="s">
        <v>2484</v>
      </c>
      <c r="D655" s="839" t="s">
        <v>2485</v>
      </c>
      <c r="E655" s="832">
        <v>43374</v>
      </c>
      <c r="F655" s="852">
        <v>950</v>
      </c>
      <c r="G655" s="834">
        <f t="shared" si="10"/>
        <v>0.95</v>
      </c>
      <c r="H655" s="835" t="s">
        <v>535</v>
      </c>
      <c r="I655" s="850">
        <v>1</v>
      </c>
      <c r="J655" s="837" t="s">
        <v>67</v>
      </c>
    </row>
    <row r="656" spans="1:10">
      <c r="A656" s="839" t="s">
        <v>194</v>
      </c>
      <c r="B656" s="829" t="s">
        <v>199</v>
      </c>
      <c r="C656" s="839" t="s">
        <v>2486</v>
      </c>
      <c r="D656" s="839" t="s">
        <v>2487</v>
      </c>
      <c r="E656" s="832">
        <v>43374</v>
      </c>
      <c r="F656" s="852">
        <v>1935</v>
      </c>
      <c r="G656" s="834">
        <f t="shared" si="10"/>
        <v>1.9350000000000001</v>
      </c>
      <c r="H656" s="835" t="s">
        <v>535</v>
      </c>
      <c r="I656" s="850">
        <v>1</v>
      </c>
      <c r="J656" s="837" t="s">
        <v>67</v>
      </c>
    </row>
    <row r="657" spans="1:10">
      <c r="A657" s="839" t="s">
        <v>194</v>
      </c>
      <c r="B657" s="829" t="s">
        <v>199</v>
      </c>
      <c r="C657" s="839" t="s">
        <v>2488</v>
      </c>
      <c r="D657" s="839" t="s">
        <v>2489</v>
      </c>
      <c r="E657" s="832">
        <v>43374</v>
      </c>
      <c r="F657" s="852">
        <v>2702</v>
      </c>
      <c r="G657" s="834">
        <f t="shared" si="10"/>
        <v>2.702</v>
      </c>
      <c r="H657" s="835" t="s">
        <v>535</v>
      </c>
      <c r="I657" s="850">
        <v>1</v>
      </c>
      <c r="J657" s="837" t="s">
        <v>67</v>
      </c>
    </row>
    <row r="658" spans="1:10">
      <c r="A658" s="839" t="s">
        <v>194</v>
      </c>
      <c r="B658" s="829" t="s">
        <v>199</v>
      </c>
      <c r="C658" s="839" t="s">
        <v>2490</v>
      </c>
      <c r="D658" s="839" t="s">
        <v>2491</v>
      </c>
      <c r="E658" s="832">
        <v>43374</v>
      </c>
      <c r="F658" s="852">
        <v>900</v>
      </c>
      <c r="G658" s="834">
        <f t="shared" si="10"/>
        <v>0.9</v>
      </c>
      <c r="H658" s="835" t="s">
        <v>535</v>
      </c>
      <c r="I658" s="850">
        <v>1</v>
      </c>
      <c r="J658" s="837" t="s">
        <v>67</v>
      </c>
    </row>
    <row r="659" spans="1:10">
      <c r="A659" s="839" t="s">
        <v>194</v>
      </c>
      <c r="B659" s="829" t="s">
        <v>199</v>
      </c>
      <c r="C659" s="839" t="s">
        <v>2492</v>
      </c>
      <c r="D659" s="839" t="s">
        <v>2493</v>
      </c>
      <c r="E659" s="832">
        <v>43374</v>
      </c>
      <c r="F659" s="852">
        <v>146.4</v>
      </c>
      <c r="G659" s="834">
        <f t="shared" si="10"/>
        <v>0.1464</v>
      </c>
      <c r="H659" s="835" t="s">
        <v>354</v>
      </c>
      <c r="I659" s="850">
        <v>1</v>
      </c>
      <c r="J659" s="837" t="s">
        <v>67</v>
      </c>
    </row>
    <row r="660" spans="1:10">
      <c r="A660" s="839" t="s">
        <v>387</v>
      </c>
      <c r="B660" s="830" t="s">
        <v>198</v>
      </c>
      <c r="C660" s="839" t="s">
        <v>2494</v>
      </c>
      <c r="D660" s="839" t="s">
        <v>2495</v>
      </c>
      <c r="E660" s="832">
        <v>43374</v>
      </c>
      <c r="F660" s="852">
        <v>6350</v>
      </c>
      <c r="G660" s="834">
        <f t="shared" si="10"/>
        <v>6.35</v>
      </c>
      <c r="H660" s="835" t="s">
        <v>354</v>
      </c>
      <c r="I660" s="850">
        <v>1</v>
      </c>
      <c r="J660" s="837" t="s">
        <v>67</v>
      </c>
    </row>
    <row r="661" spans="1:10">
      <c r="A661" s="839" t="s">
        <v>194</v>
      </c>
      <c r="B661" s="829" t="s">
        <v>199</v>
      </c>
      <c r="C661" s="839" t="s">
        <v>2496</v>
      </c>
      <c r="D661" s="839" t="s">
        <v>2497</v>
      </c>
      <c r="E661" s="832">
        <v>43374</v>
      </c>
      <c r="F661" s="852">
        <v>601</v>
      </c>
      <c r="G661" s="834">
        <f t="shared" si="10"/>
        <v>0.60099999999999998</v>
      </c>
      <c r="H661" s="835" t="s">
        <v>354</v>
      </c>
      <c r="I661" s="850">
        <v>1</v>
      </c>
      <c r="J661" s="837" t="s">
        <v>67</v>
      </c>
    </row>
    <row r="662" spans="1:10">
      <c r="A662" s="839" t="s">
        <v>194</v>
      </c>
      <c r="B662" s="829" t="s">
        <v>199</v>
      </c>
      <c r="C662" s="839" t="s">
        <v>2498</v>
      </c>
      <c r="D662" s="839" t="s">
        <v>2499</v>
      </c>
      <c r="E662" s="832">
        <v>43374</v>
      </c>
      <c r="F662" s="852">
        <v>601</v>
      </c>
      <c r="G662" s="834">
        <f t="shared" si="10"/>
        <v>0.60099999999999998</v>
      </c>
      <c r="H662" s="835" t="s">
        <v>354</v>
      </c>
      <c r="I662" s="850">
        <v>1</v>
      </c>
      <c r="J662" s="837" t="s">
        <v>67</v>
      </c>
    </row>
    <row r="663" spans="1:10">
      <c r="A663" s="839" t="s">
        <v>389</v>
      </c>
      <c r="B663" s="830" t="s">
        <v>198</v>
      </c>
      <c r="C663" s="839" t="s">
        <v>2500</v>
      </c>
      <c r="D663" s="839" t="s">
        <v>2501</v>
      </c>
      <c r="E663" s="832">
        <v>43374</v>
      </c>
      <c r="F663" s="852">
        <v>5783.043317289892</v>
      </c>
      <c r="G663" s="834">
        <f t="shared" si="10"/>
        <v>5.7830433172898923</v>
      </c>
      <c r="H663" s="835" t="s">
        <v>354</v>
      </c>
      <c r="I663" s="850">
        <v>1</v>
      </c>
      <c r="J663" s="837" t="s">
        <v>67</v>
      </c>
    </row>
    <row r="664" spans="1:10">
      <c r="A664" s="839" t="s">
        <v>186</v>
      </c>
      <c r="B664" s="841" t="s">
        <v>198</v>
      </c>
      <c r="C664" s="839" t="s">
        <v>2502</v>
      </c>
      <c r="D664" s="839" t="s">
        <v>2503</v>
      </c>
      <c r="E664" s="832">
        <v>43374</v>
      </c>
      <c r="F664" s="852">
        <v>294.3354313217327</v>
      </c>
      <c r="G664" s="834">
        <f t="shared" si="10"/>
        <v>0.29433543132173268</v>
      </c>
      <c r="H664" s="835" t="s">
        <v>356</v>
      </c>
      <c r="I664" s="850">
        <v>1</v>
      </c>
      <c r="J664" s="837" t="s">
        <v>67</v>
      </c>
    </row>
    <row r="665" spans="1:10">
      <c r="A665" s="839" t="s">
        <v>186</v>
      </c>
      <c r="B665" s="841" t="s">
        <v>198</v>
      </c>
      <c r="C665" s="839" t="s">
        <v>2504</v>
      </c>
      <c r="D665" s="839" t="s">
        <v>2505</v>
      </c>
      <c r="E665" s="832">
        <v>43374</v>
      </c>
      <c r="F665" s="852">
        <v>333.58015549796369</v>
      </c>
      <c r="G665" s="834">
        <f t="shared" si="10"/>
        <v>0.33358015549796372</v>
      </c>
      <c r="H665" s="835" t="s">
        <v>356</v>
      </c>
      <c r="I665" s="850">
        <v>1</v>
      </c>
      <c r="J665" s="837" t="s">
        <v>67</v>
      </c>
    </row>
    <row r="666" spans="1:10">
      <c r="A666" s="839" t="s">
        <v>186</v>
      </c>
      <c r="B666" s="841" t="s">
        <v>198</v>
      </c>
      <c r="C666" s="839" t="s">
        <v>2506</v>
      </c>
      <c r="D666" s="839" t="s">
        <v>2507</v>
      </c>
      <c r="E666" s="832">
        <v>43374</v>
      </c>
      <c r="F666" s="852">
        <v>544.52054794520541</v>
      </c>
      <c r="G666" s="834">
        <f t="shared" si="10"/>
        <v>0.54452054794520544</v>
      </c>
      <c r="H666" s="835" t="s">
        <v>356</v>
      </c>
      <c r="I666" s="850">
        <v>1</v>
      </c>
      <c r="J666" s="837" t="s">
        <v>67</v>
      </c>
    </row>
    <row r="667" spans="1:10">
      <c r="A667" s="839" t="s">
        <v>191</v>
      </c>
      <c r="B667" s="830" t="s">
        <v>198</v>
      </c>
      <c r="C667" s="839" t="s">
        <v>2508</v>
      </c>
      <c r="D667" s="839" t="s">
        <v>2509</v>
      </c>
      <c r="E667" s="832">
        <v>43374</v>
      </c>
      <c r="F667" s="852">
        <v>14439.096630877451</v>
      </c>
      <c r="G667" s="834">
        <f t="shared" si="10"/>
        <v>14.439096630877451</v>
      </c>
      <c r="H667" s="835" t="s">
        <v>354</v>
      </c>
      <c r="I667" s="850">
        <v>1</v>
      </c>
      <c r="J667" s="837" t="s">
        <v>67</v>
      </c>
    </row>
    <row r="668" spans="1:10">
      <c r="A668" s="839" t="s">
        <v>389</v>
      </c>
      <c r="B668" s="830" t="s">
        <v>198</v>
      </c>
      <c r="C668" s="839" t="s">
        <v>2510</v>
      </c>
      <c r="D668" s="839" t="s">
        <v>2511</v>
      </c>
      <c r="E668" s="832">
        <v>43374</v>
      </c>
      <c r="F668" s="852">
        <v>5872.7323213624577</v>
      </c>
      <c r="G668" s="834">
        <f t="shared" si="10"/>
        <v>5.8727323213624576</v>
      </c>
      <c r="H668" s="835" t="s">
        <v>354</v>
      </c>
      <c r="I668" s="850">
        <v>1</v>
      </c>
      <c r="J668" s="837" t="s">
        <v>67</v>
      </c>
    </row>
    <row r="669" spans="1:10">
      <c r="A669" s="839" t="s">
        <v>191</v>
      </c>
      <c r="B669" s="830" t="s">
        <v>198</v>
      </c>
      <c r="C669" s="839" t="s">
        <v>2512</v>
      </c>
      <c r="D669" s="839" t="s">
        <v>2513</v>
      </c>
      <c r="E669" s="832">
        <v>43374</v>
      </c>
      <c r="F669" s="852">
        <v>3623.380229544613</v>
      </c>
      <c r="G669" s="834">
        <f t="shared" si="10"/>
        <v>3.6233802295446131</v>
      </c>
      <c r="H669" s="835" t="s">
        <v>535</v>
      </c>
      <c r="I669" s="850">
        <v>1</v>
      </c>
      <c r="J669" s="837" t="s">
        <v>67</v>
      </c>
    </row>
    <row r="670" spans="1:10">
      <c r="A670" s="839" t="s">
        <v>194</v>
      </c>
      <c r="B670" s="829" t="s">
        <v>199</v>
      </c>
      <c r="C670" s="839" t="s">
        <v>2514</v>
      </c>
      <c r="D670" s="839" t="s">
        <v>2515</v>
      </c>
      <c r="E670" s="832">
        <v>43374</v>
      </c>
      <c r="F670" s="852">
        <v>790</v>
      </c>
      <c r="G670" s="834">
        <f t="shared" si="10"/>
        <v>0.79</v>
      </c>
      <c r="H670" s="835" t="s">
        <v>535</v>
      </c>
      <c r="I670" s="850">
        <v>1</v>
      </c>
      <c r="J670" s="837" t="s">
        <v>67</v>
      </c>
    </row>
    <row r="671" spans="1:10">
      <c r="A671" s="839" t="s">
        <v>244</v>
      </c>
      <c r="B671" s="841" t="s">
        <v>198</v>
      </c>
      <c r="C671" s="839" t="s">
        <v>2516</v>
      </c>
      <c r="D671" s="839" t="s">
        <v>2517</v>
      </c>
      <c r="E671" s="832">
        <v>43374</v>
      </c>
      <c r="F671" s="852">
        <v>400</v>
      </c>
      <c r="G671" s="834">
        <f t="shared" si="10"/>
        <v>0.4</v>
      </c>
      <c r="H671" s="835" t="s">
        <v>356</v>
      </c>
      <c r="I671" s="850">
        <v>1</v>
      </c>
      <c r="J671" s="837" t="s">
        <v>67</v>
      </c>
    </row>
    <row r="672" spans="1:10">
      <c r="A672" s="839" t="s">
        <v>191</v>
      </c>
      <c r="B672" s="830" t="s">
        <v>198</v>
      </c>
      <c r="C672" s="839" t="s">
        <v>2518</v>
      </c>
      <c r="D672" s="839" t="s">
        <v>2519</v>
      </c>
      <c r="E672" s="832">
        <v>43374</v>
      </c>
      <c r="F672" s="852">
        <v>14439.096630877451</v>
      </c>
      <c r="G672" s="834">
        <f t="shared" si="10"/>
        <v>14.439096630877451</v>
      </c>
      <c r="H672" s="835" t="s">
        <v>354</v>
      </c>
      <c r="I672" s="850">
        <v>1</v>
      </c>
      <c r="J672" s="837" t="s">
        <v>67</v>
      </c>
    </row>
    <row r="673" spans="1:10">
      <c r="A673" s="839" t="s">
        <v>386</v>
      </c>
      <c r="B673" s="829" t="s">
        <v>1250</v>
      </c>
      <c r="C673" s="839" t="s">
        <v>894</v>
      </c>
      <c r="D673" s="839" t="s">
        <v>67</v>
      </c>
      <c r="E673" s="832">
        <v>43374</v>
      </c>
      <c r="F673" s="852">
        <v>5326</v>
      </c>
      <c r="G673" s="834">
        <f t="shared" si="10"/>
        <v>5.3259999999999996</v>
      </c>
      <c r="H673" s="835" t="s">
        <v>535</v>
      </c>
      <c r="I673" s="850">
        <v>17</v>
      </c>
      <c r="J673" s="837" t="s">
        <v>67</v>
      </c>
    </row>
    <row r="674" spans="1:10">
      <c r="A674" s="839" t="s">
        <v>186</v>
      </c>
      <c r="B674" s="841" t="s">
        <v>198</v>
      </c>
      <c r="C674" s="839" t="s">
        <v>2520</v>
      </c>
      <c r="D674" s="839" t="s">
        <v>2521</v>
      </c>
      <c r="E674" s="832">
        <v>43374</v>
      </c>
      <c r="F674" s="852">
        <v>390.04072565716399</v>
      </c>
      <c r="G674" s="834">
        <f t="shared" si="10"/>
        <v>0.39004072565716397</v>
      </c>
      <c r="H674" s="835" t="s">
        <v>356</v>
      </c>
      <c r="I674" s="850">
        <v>1</v>
      </c>
      <c r="J674" s="837" t="s">
        <v>67</v>
      </c>
    </row>
    <row r="675" spans="1:10">
      <c r="A675" s="839" t="s">
        <v>186</v>
      </c>
      <c r="B675" s="841" t="s">
        <v>198</v>
      </c>
      <c r="C675" s="839" t="s">
        <v>2522</v>
      </c>
      <c r="D675" s="839" t="s">
        <v>2523</v>
      </c>
      <c r="E675" s="832">
        <v>43374</v>
      </c>
      <c r="F675" s="852">
        <v>390.04072565716399</v>
      </c>
      <c r="G675" s="834">
        <f t="shared" si="10"/>
        <v>0.39004072565716397</v>
      </c>
      <c r="H675" s="835" t="s">
        <v>356</v>
      </c>
      <c r="I675" s="850">
        <v>1</v>
      </c>
      <c r="J675" s="837" t="s">
        <v>67</v>
      </c>
    </row>
    <row r="676" spans="1:10">
      <c r="A676" s="839" t="s">
        <v>194</v>
      </c>
      <c r="B676" s="829" t="s">
        <v>199</v>
      </c>
      <c r="C676" s="839" t="s">
        <v>2524</v>
      </c>
      <c r="D676" s="839" t="s">
        <v>485</v>
      </c>
      <c r="E676" s="832">
        <v>43374</v>
      </c>
      <c r="F676" s="852">
        <v>27445</v>
      </c>
      <c r="G676" s="834">
        <f t="shared" si="10"/>
        <v>27.445</v>
      </c>
      <c r="H676" s="835" t="s">
        <v>354</v>
      </c>
      <c r="I676" s="850">
        <v>1</v>
      </c>
      <c r="J676" s="837" t="s">
        <v>67</v>
      </c>
    </row>
    <row r="677" spans="1:10">
      <c r="A677" s="839" t="s">
        <v>194</v>
      </c>
      <c r="B677" s="829" t="s">
        <v>199</v>
      </c>
      <c r="C677" s="839" t="s">
        <v>2525</v>
      </c>
      <c r="D677" s="839" t="s">
        <v>2526</v>
      </c>
      <c r="E677" s="832">
        <v>43374</v>
      </c>
      <c r="F677" s="852">
        <v>205</v>
      </c>
      <c r="G677" s="834">
        <f t="shared" si="10"/>
        <v>0.20499999999999999</v>
      </c>
      <c r="H677" s="835" t="s">
        <v>535</v>
      </c>
      <c r="I677" s="850">
        <v>1</v>
      </c>
      <c r="J677" s="837" t="s">
        <v>67</v>
      </c>
    </row>
    <row r="678" spans="1:10">
      <c r="A678" s="839" t="s">
        <v>194</v>
      </c>
      <c r="B678" s="829" t="s">
        <v>199</v>
      </c>
      <c r="C678" s="839" t="s">
        <v>2527</v>
      </c>
      <c r="D678" s="839" t="s">
        <v>2528</v>
      </c>
      <c r="E678" s="832">
        <v>43374</v>
      </c>
      <c r="F678" s="852">
        <v>650</v>
      </c>
      <c r="G678" s="834">
        <f t="shared" si="10"/>
        <v>0.65</v>
      </c>
      <c r="H678" s="835" t="s">
        <v>535</v>
      </c>
      <c r="I678" s="850">
        <v>1</v>
      </c>
      <c r="J678" s="837" t="s">
        <v>67</v>
      </c>
    </row>
    <row r="679" spans="1:10">
      <c r="A679" s="839" t="s">
        <v>387</v>
      </c>
      <c r="B679" s="830" t="s">
        <v>198</v>
      </c>
      <c r="C679" s="839" t="s">
        <v>2529</v>
      </c>
      <c r="D679" s="839" t="s">
        <v>2530</v>
      </c>
      <c r="E679" s="832">
        <v>43374</v>
      </c>
      <c r="F679" s="852">
        <v>6500</v>
      </c>
      <c r="G679" s="834">
        <f t="shared" si="10"/>
        <v>6.5</v>
      </c>
      <c r="H679" s="835" t="s">
        <v>354</v>
      </c>
      <c r="I679" s="850">
        <v>1</v>
      </c>
      <c r="J679" s="837" t="s">
        <v>67</v>
      </c>
    </row>
    <row r="680" spans="1:10">
      <c r="A680" s="839" t="s">
        <v>244</v>
      </c>
      <c r="B680" s="841" t="s">
        <v>198</v>
      </c>
      <c r="C680" s="839" t="s">
        <v>2531</v>
      </c>
      <c r="D680" s="839" t="s">
        <v>2532</v>
      </c>
      <c r="E680" s="832">
        <v>43374</v>
      </c>
      <c r="F680" s="852">
        <v>800</v>
      </c>
      <c r="G680" s="834">
        <f t="shared" si="10"/>
        <v>0.8</v>
      </c>
      <c r="H680" s="835" t="s">
        <v>356</v>
      </c>
      <c r="I680" s="850">
        <v>2</v>
      </c>
      <c r="J680" s="837" t="s">
        <v>67</v>
      </c>
    </row>
    <row r="681" spans="1:10">
      <c r="A681" s="839" t="s">
        <v>244</v>
      </c>
      <c r="B681" s="841" t="s">
        <v>198</v>
      </c>
      <c r="C681" s="839" t="s">
        <v>2533</v>
      </c>
      <c r="D681" s="839" t="s">
        <v>2534</v>
      </c>
      <c r="E681" s="832">
        <v>43374</v>
      </c>
      <c r="F681" s="852">
        <v>880</v>
      </c>
      <c r="G681" s="834">
        <f t="shared" si="10"/>
        <v>0.88</v>
      </c>
      <c r="H681" s="835" t="s">
        <v>356</v>
      </c>
      <c r="I681" s="850">
        <v>2</v>
      </c>
      <c r="J681" s="837" t="s">
        <v>67</v>
      </c>
    </row>
    <row r="682" spans="1:10">
      <c r="A682" s="839" t="s">
        <v>389</v>
      </c>
      <c r="B682" s="830" t="s">
        <v>198</v>
      </c>
      <c r="C682" s="839" t="s">
        <v>2535</v>
      </c>
      <c r="D682" s="839" t="s">
        <v>2536</v>
      </c>
      <c r="E682" s="832">
        <v>43374</v>
      </c>
      <c r="F682" s="852">
        <v>13828.211773417252</v>
      </c>
      <c r="G682" s="834">
        <f t="shared" si="10"/>
        <v>13.828211773417252</v>
      </c>
      <c r="H682" s="835" t="s">
        <v>354</v>
      </c>
      <c r="I682" s="850">
        <v>3</v>
      </c>
      <c r="J682" s="837" t="s">
        <v>67</v>
      </c>
    </row>
    <row r="683" spans="1:10">
      <c r="A683" s="839" t="s">
        <v>389</v>
      </c>
      <c r="B683" s="830" t="s">
        <v>198</v>
      </c>
      <c r="C683" s="839" t="s">
        <v>2537</v>
      </c>
      <c r="D683" s="839" t="s">
        <v>2538</v>
      </c>
      <c r="E683" s="832">
        <v>43374</v>
      </c>
      <c r="F683" s="852">
        <v>9440.9477971121796</v>
      </c>
      <c r="G683" s="834">
        <f t="shared" si="10"/>
        <v>9.4409477971121802</v>
      </c>
      <c r="H683" s="835" t="s">
        <v>354</v>
      </c>
      <c r="I683" s="850">
        <v>2</v>
      </c>
      <c r="J683" s="837" t="s">
        <v>67</v>
      </c>
    </row>
    <row r="684" spans="1:10">
      <c r="A684" s="839" t="s">
        <v>390</v>
      </c>
      <c r="B684" s="841" t="s">
        <v>198</v>
      </c>
      <c r="C684" s="839" t="s">
        <v>2539</v>
      </c>
      <c r="D684" s="839" t="s">
        <v>2540</v>
      </c>
      <c r="E684" s="832">
        <v>43374</v>
      </c>
      <c r="F684" s="852">
        <v>80</v>
      </c>
      <c r="G684" s="834">
        <f t="shared" si="10"/>
        <v>0.08</v>
      </c>
      <c r="H684" s="835" t="s">
        <v>356</v>
      </c>
      <c r="I684" s="850">
        <v>1</v>
      </c>
      <c r="J684" s="837" t="s">
        <v>67</v>
      </c>
    </row>
    <row r="685" spans="1:10">
      <c r="A685" s="839" t="s">
        <v>390</v>
      </c>
      <c r="B685" s="841" t="s">
        <v>198</v>
      </c>
      <c r="C685" s="839" t="s">
        <v>2541</v>
      </c>
      <c r="D685" s="839" t="s">
        <v>2542</v>
      </c>
      <c r="E685" s="832">
        <v>43374</v>
      </c>
      <c r="F685" s="852">
        <v>54</v>
      </c>
      <c r="G685" s="834">
        <f t="shared" si="10"/>
        <v>5.3999999999999999E-2</v>
      </c>
      <c r="H685" s="835" t="s">
        <v>356</v>
      </c>
      <c r="I685" s="850">
        <v>6</v>
      </c>
      <c r="J685" s="837" t="s">
        <v>67</v>
      </c>
    </row>
    <row r="686" spans="1:10">
      <c r="A686" s="839" t="s">
        <v>390</v>
      </c>
      <c r="B686" s="841" t="s">
        <v>198</v>
      </c>
      <c r="C686" s="839" t="s">
        <v>2543</v>
      </c>
      <c r="D686" s="839" t="s">
        <v>2544</v>
      </c>
      <c r="E686" s="832">
        <v>43374</v>
      </c>
      <c r="F686" s="852">
        <v>35</v>
      </c>
      <c r="G686" s="834">
        <f t="shared" si="10"/>
        <v>3.5000000000000003E-2</v>
      </c>
      <c r="H686" s="835" t="s">
        <v>356</v>
      </c>
      <c r="I686" s="850">
        <v>1</v>
      </c>
      <c r="J686" s="837" t="s">
        <v>67</v>
      </c>
    </row>
    <row r="687" spans="1:10">
      <c r="A687" s="839" t="s">
        <v>194</v>
      </c>
      <c r="B687" s="829" t="s">
        <v>199</v>
      </c>
      <c r="C687" s="839" t="s">
        <v>2545</v>
      </c>
      <c r="D687" s="839" t="s">
        <v>2546</v>
      </c>
      <c r="E687" s="832">
        <v>43405</v>
      </c>
      <c r="F687" s="852">
        <v>790</v>
      </c>
      <c r="G687" s="834">
        <f t="shared" si="10"/>
        <v>0.79</v>
      </c>
      <c r="H687" s="835" t="s">
        <v>535</v>
      </c>
      <c r="I687" s="850">
        <v>1</v>
      </c>
      <c r="J687" s="837" t="s">
        <v>67</v>
      </c>
    </row>
    <row r="688" spans="1:10">
      <c r="A688" s="839" t="s">
        <v>244</v>
      </c>
      <c r="B688" s="841" t="s">
        <v>198</v>
      </c>
      <c r="C688" s="839" t="s">
        <v>2547</v>
      </c>
      <c r="D688" s="839" t="s">
        <v>2548</v>
      </c>
      <c r="E688" s="832">
        <v>43405</v>
      </c>
      <c r="F688" s="852">
        <v>400</v>
      </c>
      <c r="G688" s="834">
        <f t="shared" ref="G688:G751" si="11">F688/1000</f>
        <v>0.4</v>
      </c>
      <c r="H688" s="835" t="s">
        <v>356</v>
      </c>
      <c r="I688" s="850">
        <v>1</v>
      </c>
      <c r="J688" s="837" t="s">
        <v>67</v>
      </c>
    </row>
    <row r="689" spans="1:10">
      <c r="A689" s="839" t="s">
        <v>244</v>
      </c>
      <c r="B689" s="841" t="s">
        <v>198</v>
      </c>
      <c r="C689" s="839" t="s">
        <v>2549</v>
      </c>
      <c r="D689" s="839" t="s">
        <v>2550</v>
      </c>
      <c r="E689" s="832">
        <v>43405</v>
      </c>
      <c r="F689" s="852">
        <v>400</v>
      </c>
      <c r="G689" s="834">
        <f t="shared" si="11"/>
        <v>0.4</v>
      </c>
      <c r="H689" s="835" t="s">
        <v>356</v>
      </c>
      <c r="I689" s="850">
        <v>1</v>
      </c>
      <c r="J689" s="837" t="s">
        <v>67</v>
      </c>
    </row>
    <row r="690" spans="1:10">
      <c r="A690" s="839" t="s">
        <v>244</v>
      </c>
      <c r="B690" s="841" t="s">
        <v>198</v>
      </c>
      <c r="C690" s="839" t="s">
        <v>2551</v>
      </c>
      <c r="D690" s="839" t="s">
        <v>2552</v>
      </c>
      <c r="E690" s="832">
        <v>43405</v>
      </c>
      <c r="F690" s="852">
        <v>440</v>
      </c>
      <c r="G690" s="834">
        <f t="shared" si="11"/>
        <v>0.44</v>
      </c>
      <c r="H690" s="835" t="s">
        <v>356</v>
      </c>
      <c r="I690" s="850">
        <v>1</v>
      </c>
      <c r="J690" s="837" t="s">
        <v>67</v>
      </c>
    </row>
    <row r="691" spans="1:10">
      <c r="A691" s="839" t="s">
        <v>186</v>
      </c>
      <c r="B691" s="841" t="s">
        <v>198</v>
      </c>
      <c r="C691" s="839" t="s">
        <v>2553</v>
      </c>
      <c r="D691" s="839" t="s">
        <v>2554</v>
      </c>
      <c r="E691" s="832">
        <v>43405</v>
      </c>
      <c r="F691" s="852">
        <v>264.12627253198843</v>
      </c>
      <c r="G691" s="834">
        <f t="shared" si="11"/>
        <v>0.26412627253198845</v>
      </c>
      <c r="H691" s="835" t="s">
        <v>356</v>
      </c>
      <c r="I691" s="850">
        <v>1</v>
      </c>
      <c r="J691" s="837" t="s">
        <v>67</v>
      </c>
    </row>
    <row r="692" spans="1:10">
      <c r="A692" s="839" t="s">
        <v>186</v>
      </c>
      <c r="B692" s="841" t="s">
        <v>198</v>
      </c>
      <c r="C692" s="839" t="s">
        <v>2555</v>
      </c>
      <c r="D692" s="839" t="s">
        <v>2556</v>
      </c>
      <c r="E692" s="832">
        <v>43405</v>
      </c>
      <c r="F692" s="852">
        <v>264.12627253198843</v>
      </c>
      <c r="G692" s="834">
        <f t="shared" si="11"/>
        <v>0.26412627253198845</v>
      </c>
      <c r="H692" s="835" t="s">
        <v>356</v>
      </c>
      <c r="I692" s="850">
        <v>1</v>
      </c>
      <c r="J692" s="837" t="s">
        <v>67</v>
      </c>
    </row>
    <row r="693" spans="1:10">
      <c r="A693" s="839" t="s">
        <v>196</v>
      </c>
      <c r="B693" s="841" t="s">
        <v>198</v>
      </c>
      <c r="C693" s="839" t="s">
        <v>2557</v>
      </c>
      <c r="D693" s="839" t="s">
        <v>2558</v>
      </c>
      <c r="E693" s="832">
        <v>43405</v>
      </c>
      <c r="F693" s="852">
        <v>415</v>
      </c>
      <c r="G693" s="834">
        <f t="shared" si="11"/>
        <v>0.41499999999999998</v>
      </c>
      <c r="H693" s="835" t="s">
        <v>356</v>
      </c>
      <c r="I693" s="850">
        <v>1</v>
      </c>
      <c r="J693" s="837" t="s">
        <v>67</v>
      </c>
    </row>
    <row r="694" spans="1:10">
      <c r="A694" s="839" t="s">
        <v>193</v>
      </c>
      <c r="B694" s="829" t="s">
        <v>199</v>
      </c>
      <c r="C694" s="839" t="s">
        <v>2559</v>
      </c>
      <c r="D694" s="839" t="s">
        <v>2560</v>
      </c>
      <c r="E694" s="832">
        <v>43405</v>
      </c>
      <c r="F694" s="852">
        <v>13980</v>
      </c>
      <c r="G694" s="834">
        <f t="shared" si="11"/>
        <v>13.98</v>
      </c>
      <c r="H694" s="835" t="s">
        <v>535</v>
      </c>
      <c r="I694" s="850">
        <v>1</v>
      </c>
      <c r="J694" s="837" t="s">
        <v>67</v>
      </c>
    </row>
    <row r="695" spans="1:10">
      <c r="A695" s="839" t="s">
        <v>194</v>
      </c>
      <c r="B695" s="829" t="s">
        <v>199</v>
      </c>
      <c r="C695" s="839" t="s">
        <v>2561</v>
      </c>
      <c r="D695" s="839" t="s">
        <v>2562</v>
      </c>
      <c r="E695" s="832">
        <v>43405</v>
      </c>
      <c r="F695" s="852">
        <v>825</v>
      </c>
      <c r="G695" s="834">
        <f t="shared" si="11"/>
        <v>0.82499999999999996</v>
      </c>
      <c r="H695" s="835" t="s">
        <v>535</v>
      </c>
      <c r="I695" s="850">
        <v>1</v>
      </c>
      <c r="J695" s="837" t="s">
        <v>67</v>
      </c>
    </row>
    <row r="696" spans="1:10">
      <c r="A696" s="839" t="s">
        <v>194</v>
      </c>
      <c r="B696" s="829" t="s">
        <v>199</v>
      </c>
      <c r="C696" s="839" t="s">
        <v>2563</v>
      </c>
      <c r="D696" s="839" t="s">
        <v>2564</v>
      </c>
      <c r="E696" s="832">
        <v>43405</v>
      </c>
      <c r="F696" s="852">
        <v>735</v>
      </c>
      <c r="G696" s="834">
        <f t="shared" si="11"/>
        <v>0.73499999999999999</v>
      </c>
      <c r="H696" s="835" t="s">
        <v>535</v>
      </c>
      <c r="I696" s="850">
        <v>1</v>
      </c>
      <c r="J696" s="837" t="s">
        <v>67</v>
      </c>
    </row>
    <row r="697" spans="1:10">
      <c r="A697" s="839" t="s">
        <v>244</v>
      </c>
      <c r="B697" s="841" t="s">
        <v>198</v>
      </c>
      <c r="C697" s="839" t="s">
        <v>2565</v>
      </c>
      <c r="D697" s="839" t="s">
        <v>2566</v>
      </c>
      <c r="E697" s="832">
        <v>43405</v>
      </c>
      <c r="F697" s="852">
        <v>440</v>
      </c>
      <c r="G697" s="834">
        <f t="shared" si="11"/>
        <v>0.44</v>
      </c>
      <c r="H697" s="835" t="s">
        <v>356</v>
      </c>
      <c r="I697" s="850">
        <v>1</v>
      </c>
      <c r="J697" s="837" t="s">
        <v>67</v>
      </c>
    </row>
    <row r="698" spans="1:10">
      <c r="A698" s="839" t="s">
        <v>244</v>
      </c>
      <c r="B698" s="841" t="s">
        <v>198</v>
      </c>
      <c r="C698" s="839" t="s">
        <v>2567</v>
      </c>
      <c r="D698" s="839" t="s">
        <v>2568</v>
      </c>
      <c r="E698" s="832">
        <v>43405</v>
      </c>
      <c r="F698" s="852">
        <v>440</v>
      </c>
      <c r="G698" s="834">
        <f t="shared" si="11"/>
        <v>0.44</v>
      </c>
      <c r="H698" s="835" t="s">
        <v>356</v>
      </c>
      <c r="I698" s="850">
        <v>1</v>
      </c>
      <c r="J698" s="837" t="s">
        <v>67</v>
      </c>
    </row>
    <row r="699" spans="1:10">
      <c r="A699" s="839" t="s">
        <v>388</v>
      </c>
      <c r="B699" s="841" t="s">
        <v>198</v>
      </c>
      <c r="C699" s="839" t="s">
        <v>2569</v>
      </c>
      <c r="D699" s="839" t="s">
        <v>2570</v>
      </c>
      <c r="E699" s="832">
        <v>43405</v>
      </c>
      <c r="F699" s="852">
        <v>920</v>
      </c>
      <c r="G699" s="834">
        <f t="shared" si="11"/>
        <v>0.92</v>
      </c>
      <c r="H699" s="835" t="s">
        <v>356</v>
      </c>
      <c r="I699" s="850">
        <v>1</v>
      </c>
      <c r="J699" s="837" t="s">
        <v>67</v>
      </c>
    </row>
    <row r="700" spans="1:10">
      <c r="A700" s="839" t="s">
        <v>388</v>
      </c>
      <c r="B700" s="841" t="s">
        <v>198</v>
      </c>
      <c r="C700" s="839" t="s">
        <v>2571</v>
      </c>
      <c r="D700" s="839" t="s">
        <v>2572</v>
      </c>
      <c r="E700" s="832">
        <v>43405</v>
      </c>
      <c r="F700" s="852">
        <v>1020</v>
      </c>
      <c r="G700" s="834">
        <f t="shared" si="11"/>
        <v>1.02</v>
      </c>
      <c r="H700" s="835" t="s">
        <v>356</v>
      </c>
      <c r="I700" s="850">
        <v>2</v>
      </c>
      <c r="J700" s="837" t="s">
        <v>67</v>
      </c>
    </row>
    <row r="701" spans="1:10">
      <c r="A701" s="839" t="s">
        <v>388</v>
      </c>
      <c r="B701" s="841" t="s">
        <v>198</v>
      </c>
      <c r="C701" s="839" t="s">
        <v>2573</v>
      </c>
      <c r="D701" s="839" t="s">
        <v>2574</v>
      </c>
      <c r="E701" s="832">
        <v>43405</v>
      </c>
      <c r="F701" s="852">
        <v>400</v>
      </c>
      <c r="G701" s="834">
        <f t="shared" si="11"/>
        <v>0.4</v>
      </c>
      <c r="H701" s="835" t="s">
        <v>356</v>
      </c>
      <c r="I701" s="850">
        <v>2</v>
      </c>
      <c r="J701" s="837" t="s">
        <v>67</v>
      </c>
    </row>
    <row r="702" spans="1:10">
      <c r="A702" s="839" t="s">
        <v>388</v>
      </c>
      <c r="B702" s="841" t="s">
        <v>198</v>
      </c>
      <c r="C702" s="839" t="s">
        <v>2575</v>
      </c>
      <c r="D702" s="839" t="s">
        <v>2576</v>
      </c>
      <c r="E702" s="832">
        <v>43405</v>
      </c>
      <c r="F702" s="852">
        <v>1110</v>
      </c>
      <c r="G702" s="834">
        <f t="shared" si="11"/>
        <v>1.1100000000000001</v>
      </c>
      <c r="H702" s="835" t="s">
        <v>356</v>
      </c>
      <c r="I702" s="850">
        <v>3</v>
      </c>
      <c r="J702" s="837" t="s">
        <v>67</v>
      </c>
    </row>
    <row r="703" spans="1:10">
      <c r="A703" s="839" t="s">
        <v>388</v>
      </c>
      <c r="B703" s="841" t="s">
        <v>198</v>
      </c>
      <c r="C703" s="839" t="s">
        <v>2577</v>
      </c>
      <c r="D703" s="839" t="s">
        <v>2578</v>
      </c>
      <c r="E703" s="832">
        <v>43405</v>
      </c>
      <c r="F703" s="852">
        <v>430</v>
      </c>
      <c r="G703" s="834">
        <f t="shared" si="11"/>
        <v>0.43</v>
      </c>
      <c r="H703" s="835" t="s">
        <v>356</v>
      </c>
      <c r="I703" s="850">
        <v>1</v>
      </c>
      <c r="J703" s="837" t="s">
        <v>67</v>
      </c>
    </row>
    <row r="704" spans="1:10">
      <c r="A704" s="839" t="s">
        <v>388</v>
      </c>
      <c r="B704" s="841" t="s">
        <v>198</v>
      </c>
      <c r="C704" s="839" t="s">
        <v>2579</v>
      </c>
      <c r="D704" s="839" t="s">
        <v>2580</v>
      </c>
      <c r="E704" s="832">
        <v>43405</v>
      </c>
      <c r="F704" s="852">
        <v>860</v>
      </c>
      <c r="G704" s="834">
        <f t="shared" si="11"/>
        <v>0.86</v>
      </c>
      <c r="H704" s="835" t="s">
        <v>356</v>
      </c>
      <c r="I704" s="850">
        <v>1</v>
      </c>
      <c r="J704" s="837" t="s">
        <v>67</v>
      </c>
    </row>
    <row r="705" spans="1:10">
      <c r="A705" s="839" t="s">
        <v>388</v>
      </c>
      <c r="B705" s="841" t="s">
        <v>198</v>
      </c>
      <c r="C705" s="839" t="s">
        <v>2581</v>
      </c>
      <c r="D705" s="839" t="s">
        <v>2582</v>
      </c>
      <c r="E705" s="832">
        <v>43405</v>
      </c>
      <c r="F705" s="852">
        <v>1320</v>
      </c>
      <c r="G705" s="834">
        <f t="shared" si="11"/>
        <v>1.32</v>
      </c>
      <c r="H705" s="835" t="s">
        <v>356</v>
      </c>
      <c r="I705" s="850">
        <v>4</v>
      </c>
      <c r="J705" s="837" t="s">
        <v>67</v>
      </c>
    </row>
    <row r="706" spans="1:10">
      <c r="A706" s="839" t="s">
        <v>388</v>
      </c>
      <c r="B706" s="841" t="s">
        <v>198</v>
      </c>
      <c r="C706" s="839" t="s">
        <v>2583</v>
      </c>
      <c r="D706" s="839" t="s">
        <v>2584</v>
      </c>
      <c r="E706" s="832">
        <v>43405</v>
      </c>
      <c r="F706" s="852">
        <v>800</v>
      </c>
      <c r="G706" s="834">
        <f t="shared" si="11"/>
        <v>0.8</v>
      </c>
      <c r="H706" s="835" t="s">
        <v>356</v>
      </c>
      <c r="I706" s="850">
        <v>4</v>
      </c>
      <c r="J706" s="837" t="s">
        <v>67</v>
      </c>
    </row>
    <row r="707" spans="1:10">
      <c r="A707" s="839" t="s">
        <v>388</v>
      </c>
      <c r="B707" s="841" t="s">
        <v>198</v>
      </c>
      <c r="C707" s="839" t="s">
        <v>2585</v>
      </c>
      <c r="D707" s="839" t="s">
        <v>2586</v>
      </c>
      <c r="E707" s="832">
        <v>43405</v>
      </c>
      <c r="F707" s="852">
        <v>1800</v>
      </c>
      <c r="G707" s="834">
        <f t="shared" si="11"/>
        <v>1.8</v>
      </c>
      <c r="H707" s="835" t="s">
        <v>356</v>
      </c>
      <c r="I707" s="850">
        <v>6</v>
      </c>
      <c r="J707" s="837" t="s">
        <v>67</v>
      </c>
    </row>
    <row r="708" spans="1:10">
      <c r="A708" s="839" t="s">
        <v>388</v>
      </c>
      <c r="B708" s="841" t="s">
        <v>198</v>
      </c>
      <c r="C708" s="839" t="s">
        <v>2587</v>
      </c>
      <c r="D708" s="839" t="s">
        <v>2588</v>
      </c>
      <c r="E708" s="832">
        <v>43405</v>
      </c>
      <c r="F708" s="852">
        <v>700</v>
      </c>
      <c r="G708" s="834">
        <f t="shared" si="11"/>
        <v>0.7</v>
      </c>
      <c r="H708" s="835" t="s">
        <v>356</v>
      </c>
      <c r="I708" s="850">
        <v>2</v>
      </c>
      <c r="J708" s="837" t="s">
        <v>67</v>
      </c>
    </row>
    <row r="709" spans="1:10">
      <c r="A709" s="839" t="s">
        <v>388</v>
      </c>
      <c r="B709" s="841" t="s">
        <v>198</v>
      </c>
      <c r="C709" s="839" t="s">
        <v>2589</v>
      </c>
      <c r="D709" s="839" t="s">
        <v>2590</v>
      </c>
      <c r="E709" s="832">
        <v>43405</v>
      </c>
      <c r="F709" s="852">
        <v>1500</v>
      </c>
      <c r="G709" s="834">
        <f t="shared" si="11"/>
        <v>1.5</v>
      </c>
      <c r="H709" s="835" t="s">
        <v>356</v>
      </c>
      <c r="I709" s="850">
        <v>2</v>
      </c>
      <c r="J709" s="837" t="s">
        <v>67</v>
      </c>
    </row>
    <row r="710" spans="1:10">
      <c r="A710" s="839" t="s">
        <v>390</v>
      </c>
      <c r="B710" s="830" t="s">
        <v>198</v>
      </c>
      <c r="C710" s="839" t="s">
        <v>2591</v>
      </c>
      <c r="D710" s="839" t="s">
        <v>2592</v>
      </c>
      <c r="E710" s="832">
        <v>43405</v>
      </c>
      <c r="F710" s="852">
        <v>945</v>
      </c>
      <c r="G710" s="834">
        <f t="shared" si="11"/>
        <v>0.94499999999999995</v>
      </c>
      <c r="H710" s="835" t="s">
        <v>354</v>
      </c>
      <c r="I710" s="850">
        <v>1</v>
      </c>
      <c r="J710" s="837" t="s">
        <v>67</v>
      </c>
    </row>
    <row r="711" spans="1:10">
      <c r="A711" s="839" t="s">
        <v>201</v>
      </c>
      <c r="B711" s="841" t="s">
        <v>198</v>
      </c>
      <c r="C711" s="839" t="s">
        <v>2593</v>
      </c>
      <c r="D711" s="839" t="s">
        <v>2594</v>
      </c>
      <c r="E711" s="832">
        <v>43405</v>
      </c>
      <c r="F711" s="852">
        <v>1260</v>
      </c>
      <c r="G711" s="834">
        <f t="shared" si="11"/>
        <v>1.26</v>
      </c>
      <c r="H711" s="835" t="s">
        <v>356</v>
      </c>
      <c r="I711" s="850">
        <v>1</v>
      </c>
      <c r="J711" s="837" t="s">
        <v>67</v>
      </c>
    </row>
    <row r="712" spans="1:10">
      <c r="A712" s="839" t="s">
        <v>201</v>
      </c>
      <c r="B712" s="841" t="s">
        <v>198</v>
      </c>
      <c r="C712" s="839" t="s">
        <v>2595</v>
      </c>
      <c r="D712" s="839" t="s">
        <v>2596</v>
      </c>
      <c r="E712" s="832">
        <v>43405</v>
      </c>
      <c r="F712" s="852">
        <v>2570</v>
      </c>
      <c r="G712" s="834">
        <f t="shared" si="11"/>
        <v>2.57</v>
      </c>
      <c r="H712" s="835" t="s">
        <v>356</v>
      </c>
      <c r="I712" s="850">
        <v>2</v>
      </c>
      <c r="J712" s="837" t="s">
        <v>67</v>
      </c>
    </row>
    <row r="713" spans="1:10">
      <c r="A713" s="839" t="s">
        <v>390</v>
      </c>
      <c r="B713" s="841" t="s">
        <v>198</v>
      </c>
      <c r="C713" s="839" t="s">
        <v>2597</v>
      </c>
      <c r="D713" s="839" t="s">
        <v>2598</v>
      </c>
      <c r="E713" s="832">
        <v>43405</v>
      </c>
      <c r="F713" s="852">
        <v>220</v>
      </c>
      <c r="G713" s="834">
        <f t="shared" si="11"/>
        <v>0.22</v>
      </c>
      <c r="H713" s="835" t="s">
        <v>356</v>
      </c>
      <c r="I713" s="850">
        <v>1</v>
      </c>
      <c r="J713" s="837" t="s">
        <v>67</v>
      </c>
    </row>
    <row r="714" spans="1:10">
      <c r="A714" s="839" t="s">
        <v>390</v>
      </c>
      <c r="B714" s="841" t="s">
        <v>198</v>
      </c>
      <c r="C714" s="839" t="s">
        <v>2599</v>
      </c>
      <c r="D714" s="839" t="s">
        <v>2600</v>
      </c>
      <c r="E714" s="832">
        <v>43405</v>
      </c>
      <c r="F714" s="852">
        <v>275</v>
      </c>
      <c r="G714" s="834">
        <f t="shared" si="11"/>
        <v>0.27500000000000002</v>
      </c>
      <c r="H714" s="835" t="s">
        <v>356</v>
      </c>
      <c r="I714" s="850">
        <v>1</v>
      </c>
      <c r="J714" s="837" t="s">
        <v>67</v>
      </c>
    </row>
    <row r="715" spans="1:10">
      <c r="A715" s="839" t="s">
        <v>390</v>
      </c>
      <c r="B715" s="841" t="s">
        <v>198</v>
      </c>
      <c r="C715" s="839" t="s">
        <v>2601</v>
      </c>
      <c r="D715" s="839" t="s">
        <v>2602</v>
      </c>
      <c r="E715" s="832">
        <v>43405</v>
      </c>
      <c r="F715" s="852">
        <v>66</v>
      </c>
      <c r="G715" s="834">
        <f t="shared" si="11"/>
        <v>6.6000000000000003E-2</v>
      </c>
      <c r="H715" s="835" t="s">
        <v>356</v>
      </c>
      <c r="I715" s="850">
        <v>3</v>
      </c>
      <c r="J715" s="837" t="s">
        <v>67</v>
      </c>
    </row>
    <row r="716" spans="1:10">
      <c r="A716" s="839" t="s">
        <v>386</v>
      </c>
      <c r="B716" s="829" t="s">
        <v>1250</v>
      </c>
      <c r="C716" s="839" t="s">
        <v>894</v>
      </c>
      <c r="D716" s="831" t="s">
        <v>67</v>
      </c>
      <c r="E716" s="832">
        <v>43405</v>
      </c>
      <c r="F716" s="852">
        <v>1484</v>
      </c>
      <c r="G716" s="834">
        <f t="shared" si="11"/>
        <v>1.484</v>
      </c>
      <c r="H716" s="835" t="s">
        <v>535</v>
      </c>
      <c r="I716" s="850">
        <v>4</v>
      </c>
      <c r="J716" s="837" t="s">
        <v>67</v>
      </c>
    </row>
    <row r="717" spans="1:10">
      <c r="A717" s="839" t="s">
        <v>186</v>
      </c>
      <c r="B717" s="841" t="s">
        <v>198</v>
      </c>
      <c r="C717" s="839" t="s">
        <v>2603</v>
      </c>
      <c r="D717" s="839" t="s">
        <v>2604</v>
      </c>
      <c r="E717" s="832">
        <v>43405</v>
      </c>
      <c r="F717" s="852">
        <v>280.19052956010091</v>
      </c>
      <c r="G717" s="834">
        <f t="shared" si="11"/>
        <v>0.28019052956010093</v>
      </c>
      <c r="H717" s="835" t="s">
        <v>356</v>
      </c>
      <c r="I717" s="850">
        <v>1</v>
      </c>
      <c r="J717" s="837" t="s">
        <v>67</v>
      </c>
    </row>
    <row r="718" spans="1:10">
      <c r="A718" s="839" t="s">
        <v>186</v>
      </c>
      <c r="B718" s="830" t="s">
        <v>198</v>
      </c>
      <c r="C718" s="839" t="s">
        <v>2605</v>
      </c>
      <c r="D718" s="839" t="s">
        <v>2606</v>
      </c>
      <c r="E718" s="832">
        <v>43405</v>
      </c>
      <c r="F718" s="852">
        <v>559.82067806108159</v>
      </c>
      <c r="G718" s="834">
        <f t="shared" si="11"/>
        <v>0.5598206780610816</v>
      </c>
      <c r="H718" s="835" t="s">
        <v>355</v>
      </c>
      <c r="I718" s="850">
        <v>1</v>
      </c>
      <c r="J718" s="837" t="s">
        <v>67</v>
      </c>
    </row>
    <row r="719" spans="1:10">
      <c r="A719" s="839" t="s">
        <v>186</v>
      </c>
      <c r="B719" s="841" t="s">
        <v>198</v>
      </c>
      <c r="C719" s="839" t="s">
        <v>2607</v>
      </c>
      <c r="D719" s="839" t="s">
        <v>2608</v>
      </c>
      <c r="E719" s="832">
        <v>43405</v>
      </c>
      <c r="F719" s="852">
        <v>377.32324647426918</v>
      </c>
      <c r="G719" s="834">
        <f t="shared" si="11"/>
        <v>0.37732324647426918</v>
      </c>
      <c r="H719" s="835" t="s">
        <v>356</v>
      </c>
      <c r="I719" s="850">
        <v>1</v>
      </c>
      <c r="J719" s="837" t="s">
        <v>67</v>
      </c>
    </row>
    <row r="720" spans="1:10">
      <c r="A720" s="839" t="s">
        <v>186</v>
      </c>
      <c r="B720" s="841" t="s">
        <v>198</v>
      </c>
      <c r="C720" s="839" t="s">
        <v>2609</v>
      </c>
      <c r="D720" s="839" t="s">
        <v>2610</v>
      </c>
      <c r="E720" s="832">
        <v>43405</v>
      </c>
      <c r="F720" s="852">
        <v>377.32324647426918</v>
      </c>
      <c r="G720" s="834">
        <f t="shared" si="11"/>
        <v>0.37732324647426918</v>
      </c>
      <c r="H720" s="835" t="s">
        <v>356</v>
      </c>
      <c r="I720" s="850">
        <v>1</v>
      </c>
      <c r="J720" s="837" t="s">
        <v>67</v>
      </c>
    </row>
    <row r="721" spans="1:10">
      <c r="A721" s="839" t="s">
        <v>186</v>
      </c>
      <c r="B721" s="830" t="s">
        <v>198</v>
      </c>
      <c r="C721" s="839" t="s">
        <v>2611</v>
      </c>
      <c r="D721" s="839" t="s">
        <v>2612</v>
      </c>
      <c r="E721" s="832">
        <v>43405</v>
      </c>
      <c r="F721" s="852">
        <v>300.92462874754835</v>
      </c>
      <c r="G721" s="834">
        <f t="shared" si="11"/>
        <v>0.30092462874754833</v>
      </c>
      <c r="H721" s="835" t="s">
        <v>355</v>
      </c>
      <c r="I721" s="850">
        <v>1</v>
      </c>
      <c r="J721" s="837" t="s">
        <v>67</v>
      </c>
    </row>
    <row r="722" spans="1:10">
      <c r="A722" s="839" t="s">
        <v>194</v>
      </c>
      <c r="B722" s="829" t="s">
        <v>199</v>
      </c>
      <c r="C722" s="839" t="s">
        <v>2613</v>
      </c>
      <c r="D722" s="839" t="s">
        <v>2614</v>
      </c>
      <c r="E722" s="832">
        <v>43405</v>
      </c>
      <c r="F722" s="852">
        <v>2235</v>
      </c>
      <c r="G722" s="834">
        <f t="shared" si="11"/>
        <v>2.2349999999999999</v>
      </c>
      <c r="H722" s="835" t="s">
        <v>354</v>
      </c>
      <c r="I722" s="850">
        <v>1</v>
      </c>
      <c r="J722" s="837" t="s">
        <v>67</v>
      </c>
    </row>
    <row r="723" spans="1:10">
      <c r="A723" s="839" t="s">
        <v>194</v>
      </c>
      <c r="B723" s="829" t="s">
        <v>199</v>
      </c>
      <c r="C723" s="839" t="s">
        <v>2615</v>
      </c>
      <c r="D723" s="839" t="s">
        <v>2616</v>
      </c>
      <c r="E723" s="832">
        <v>43405</v>
      </c>
      <c r="F723" s="852">
        <v>1565</v>
      </c>
      <c r="G723" s="834">
        <f t="shared" si="11"/>
        <v>1.5649999999999999</v>
      </c>
      <c r="H723" s="835" t="s">
        <v>354</v>
      </c>
      <c r="I723" s="850">
        <v>1</v>
      </c>
      <c r="J723" s="837" t="s">
        <v>67</v>
      </c>
    </row>
    <row r="724" spans="1:10">
      <c r="A724" s="839" t="s">
        <v>244</v>
      </c>
      <c r="B724" s="841" t="s">
        <v>198</v>
      </c>
      <c r="C724" s="839" t="s">
        <v>2617</v>
      </c>
      <c r="D724" s="839" t="s">
        <v>2618</v>
      </c>
      <c r="E724" s="832">
        <v>43405</v>
      </c>
      <c r="F724" s="852">
        <v>880</v>
      </c>
      <c r="G724" s="834">
        <f t="shared" si="11"/>
        <v>0.88</v>
      </c>
      <c r="H724" s="835" t="s">
        <v>356</v>
      </c>
      <c r="I724" s="850">
        <v>2</v>
      </c>
      <c r="J724" s="837" t="s">
        <v>67</v>
      </c>
    </row>
    <row r="725" spans="1:10">
      <c r="A725" s="839" t="s">
        <v>244</v>
      </c>
      <c r="B725" s="841" t="s">
        <v>198</v>
      </c>
      <c r="C725" s="839" t="s">
        <v>2619</v>
      </c>
      <c r="D725" s="839" t="s">
        <v>2552</v>
      </c>
      <c r="E725" s="832">
        <v>43405</v>
      </c>
      <c r="F725" s="852">
        <v>440</v>
      </c>
      <c r="G725" s="834">
        <f t="shared" si="11"/>
        <v>0.44</v>
      </c>
      <c r="H725" s="835" t="s">
        <v>356</v>
      </c>
      <c r="I725" s="850">
        <v>1</v>
      </c>
      <c r="J725" s="837" t="s">
        <v>67</v>
      </c>
    </row>
    <row r="726" spans="1:10">
      <c r="A726" s="839" t="s">
        <v>194</v>
      </c>
      <c r="B726" s="829" t="s">
        <v>199</v>
      </c>
      <c r="C726" s="839" t="s">
        <v>2620</v>
      </c>
      <c r="D726" s="839" t="s">
        <v>2621</v>
      </c>
      <c r="E726" s="832">
        <v>43405</v>
      </c>
      <c r="F726" s="852">
        <v>1380</v>
      </c>
      <c r="G726" s="834">
        <f t="shared" si="11"/>
        <v>1.38</v>
      </c>
      <c r="H726" s="835" t="s">
        <v>535</v>
      </c>
      <c r="I726" s="850">
        <v>1</v>
      </c>
      <c r="J726" s="837" t="s">
        <v>67</v>
      </c>
    </row>
    <row r="727" spans="1:10">
      <c r="A727" s="839" t="s">
        <v>193</v>
      </c>
      <c r="B727" s="829" t="s">
        <v>199</v>
      </c>
      <c r="C727" s="839" t="s">
        <v>2622</v>
      </c>
      <c r="D727" s="839" t="s">
        <v>2623</v>
      </c>
      <c r="E727" s="832">
        <v>43405</v>
      </c>
      <c r="F727" s="852">
        <v>17909</v>
      </c>
      <c r="G727" s="834">
        <f t="shared" si="11"/>
        <v>17.908999999999999</v>
      </c>
      <c r="H727" s="835" t="s">
        <v>354</v>
      </c>
      <c r="I727" s="850">
        <v>1</v>
      </c>
      <c r="J727" s="837" t="s">
        <v>67</v>
      </c>
    </row>
    <row r="728" spans="1:10">
      <c r="A728" s="839" t="s">
        <v>193</v>
      </c>
      <c r="B728" s="829" t="s">
        <v>199</v>
      </c>
      <c r="C728" s="839" t="s">
        <v>2622</v>
      </c>
      <c r="D728" s="839" t="s">
        <v>2623</v>
      </c>
      <c r="E728" s="832">
        <v>43405</v>
      </c>
      <c r="F728" s="852">
        <v>17909</v>
      </c>
      <c r="G728" s="834">
        <f t="shared" si="11"/>
        <v>17.908999999999999</v>
      </c>
      <c r="H728" s="835" t="s">
        <v>354</v>
      </c>
      <c r="I728" s="850">
        <v>1</v>
      </c>
      <c r="J728" s="837" t="s">
        <v>67</v>
      </c>
    </row>
    <row r="729" spans="1:10">
      <c r="A729" s="839" t="s">
        <v>193</v>
      </c>
      <c r="B729" s="829" t="s">
        <v>199</v>
      </c>
      <c r="C729" s="839" t="s">
        <v>2622</v>
      </c>
      <c r="D729" s="839" t="s">
        <v>2623</v>
      </c>
      <c r="E729" s="832">
        <v>43405</v>
      </c>
      <c r="F729" s="852">
        <v>17909</v>
      </c>
      <c r="G729" s="834">
        <f t="shared" si="11"/>
        <v>17.908999999999999</v>
      </c>
      <c r="H729" s="835" t="s">
        <v>354</v>
      </c>
      <c r="I729" s="850">
        <v>1</v>
      </c>
      <c r="J729" s="837" t="s">
        <v>67</v>
      </c>
    </row>
    <row r="730" spans="1:10">
      <c r="A730" s="839" t="s">
        <v>194</v>
      </c>
      <c r="B730" s="829" t="s">
        <v>199</v>
      </c>
      <c r="C730" s="839" t="s">
        <v>2624</v>
      </c>
      <c r="D730" s="839" t="s">
        <v>2625</v>
      </c>
      <c r="E730" s="832">
        <v>43435</v>
      </c>
      <c r="F730" s="852">
        <v>480</v>
      </c>
      <c r="G730" s="834">
        <f t="shared" si="11"/>
        <v>0.48</v>
      </c>
      <c r="H730" s="835" t="s">
        <v>354</v>
      </c>
      <c r="I730" s="850">
        <v>1</v>
      </c>
      <c r="J730" s="837" t="s">
        <v>67</v>
      </c>
    </row>
    <row r="731" spans="1:10">
      <c r="A731" s="839" t="s">
        <v>244</v>
      </c>
      <c r="B731" s="841" t="s">
        <v>198</v>
      </c>
      <c r="C731" s="839" t="s">
        <v>2626</v>
      </c>
      <c r="D731" s="839" t="s">
        <v>2627</v>
      </c>
      <c r="E731" s="832">
        <v>43435</v>
      </c>
      <c r="F731" s="852">
        <v>440</v>
      </c>
      <c r="G731" s="834">
        <f t="shared" si="11"/>
        <v>0.44</v>
      </c>
      <c r="H731" s="835" t="s">
        <v>356</v>
      </c>
      <c r="I731" s="850">
        <v>1</v>
      </c>
      <c r="J731" s="837" t="s">
        <v>67</v>
      </c>
    </row>
    <row r="732" spans="1:10">
      <c r="A732" s="839" t="s">
        <v>194</v>
      </c>
      <c r="B732" s="829" t="s">
        <v>199</v>
      </c>
      <c r="C732" s="839" t="s">
        <v>2628</v>
      </c>
      <c r="D732" s="839" t="s">
        <v>2629</v>
      </c>
      <c r="E732" s="832">
        <v>43435</v>
      </c>
      <c r="F732" s="852">
        <v>450</v>
      </c>
      <c r="G732" s="834">
        <f t="shared" si="11"/>
        <v>0.45</v>
      </c>
      <c r="H732" s="835" t="s">
        <v>535</v>
      </c>
      <c r="I732" s="850">
        <v>1</v>
      </c>
      <c r="J732" s="837" t="s">
        <v>67</v>
      </c>
    </row>
    <row r="733" spans="1:10">
      <c r="A733" s="839" t="s">
        <v>201</v>
      </c>
      <c r="B733" s="841" t="s">
        <v>198</v>
      </c>
      <c r="C733" s="839" t="s">
        <v>2630</v>
      </c>
      <c r="D733" s="839" t="s">
        <v>2631</v>
      </c>
      <c r="E733" s="832">
        <v>43435</v>
      </c>
      <c r="F733" s="852">
        <v>1270</v>
      </c>
      <c r="G733" s="834">
        <f t="shared" si="11"/>
        <v>1.27</v>
      </c>
      <c r="H733" s="835" t="s">
        <v>356</v>
      </c>
      <c r="I733" s="850">
        <v>1</v>
      </c>
      <c r="J733" s="837" t="s">
        <v>67</v>
      </c>
    </row>
    <row r="734" spans="1:10">
      <c r="A734" s="839" t="s">
        <v>201</v>
      </c>
      <c r="B734" s="841" t="s">
        <v>198</v>
      </c>
      <c r="C734" s="839" t="s">
        <v>2632</v>
      </c>
      <c r="D734" s="839" t="s">
        <v>2633</v>
      </c>
      <c r="E734" s="832">
        <v>43435</v>
      </c>
      <c r="F734" s="852">
        <v>1290</v>
      </c>
      <c r="G734" s="834">
        <f t="shared" si="11"/>
        <v>1.29</v>
      </c>
      <c r="H734" s="835" t="s">
        <v>356</v>
      </c>
      <c r="I734" s="850">
        <v>1</v>
      </c>
      <c r="J734" s="837" t="s">
        <v>67</v>
      </c>
    </row>
    <row r="735" spans="1:10">
      <c r="A735" s="839" t="s">
        <v>387</v>
      </c>
      <c r="B735" s="841" t="s">
        <v>198</v>
      </c>
      <c r="C735" s="839" t="s">
        <v>2634</v>
      </c>
      <c r="D735" s="839" t="s">
        <v>2635</v>
      </c>
      <c r="E735" s="832">
        <v>43435</v>
      </c>
      <c r="F735" s="852">
        <v>620</v>
      </c>
      <c r="G735" s="834">
        <f t="shared" si="11"/>
        <v>0.62</v>
      </c>
      <c r="H735" s="835" t="s">
        <v>356</v>
      </c>
      <c r="I735" s="850">
        <v>1</v>
      </c>
      <c r="J735" s="837" t="s">
        <v>67</v>
      </c>
    </row>
    <row r="736" spans="1:10">
      <c r="A736" s="839" t="s">
        <v>194</v>
      </c>
      <c r="B736" s="829" t="s">
        <v>199</v>
      </c>
      <c r="C736" s="839" t="s">
        <v>2636</v>
      </c>
      <c r="D736" s="839" t="s">
        <v>2637</v>
      </c>
      <c r="E736" s="832">
        <v>43435</v>
      </c>
      <c r="F736" s="852">
        <v>1880</v>
      </c>
      <c r="G736" s="834">
        <f t="shared" si="11"/>
        <v>1.88</v>
      </c>
      <c r="H736" s="835" t="s">
        <v>535</v>
      </c>
      <c r="I736" s="850">
        <v>1</v>
      </c>
      <c r="J736" s="837" t="s">
        <v>67</v>
      </c>
    </row>
    <row r="737" spans="1:10">
      <c r="A737" s="839" t="s">
        <v>194</v>
      </c>
      <c r="B737" s="829" t="s">
        <v>199</v>
      </c>
      <c r="C737" s="839" t="s">
        <v>2638</v>
      </c>
      <c r="D737" s="839" t="s">
        <v>2639</v>
      </c>
      <c r="E737" s="832">
        <v>43435</v>
      </c>
      <c r="F737" s="852">
        <v>840</v>
      </c>
      <c r="G737" s="834">
        <f t="shared" si="11"/>
        <v>0.84</v>
      </c>
      <c r="H737" s="835" t="s">
        <v>535</v>
      </c>
      <c r="I737" s="850">
        <v>1</v>
      </c>
      <c r="J737" s="837" t="s">
        <v>67</v>
      </c>
    </row>
    <row r="738" spans="1:10">
      <c r="A738" s="839" t="s">
        <v>194</v>
      </c>
      <c r="B738" s="829" t="s">
        <v>199</v>
      </c>
      <c r="C738" s="839" t="s">
        <v>2640</v>
      </c>
      <c r="D738" s="839" t="s">
        <v>2641</v>
      </c>
      <c r="E738" s="832">
        <v>43435</v>
      </c>
      <c r="F738" s="852">
        <v>2880</v>
      </c>
      <c r="G738" s="834">
        <f t="shared" si="11"/>
        <v>2.88</v>
      </c>
      <c r="H738" s="835" t="s">
        <v>354</v>
      </c>
      <c r="I738" s="850">
        <v>1</v>
      </c>
      <c r="J738" s="837" t="s">
        <v>67</v>
      </c>
    </row>
    <row r="739" spans="1:10">
      <c r="A739" s="839" t="s">
        <v>194</v>
      </c>
      <c r="B739" s="829" t="s">
        <v>199</v>
      </c>
      <c r="C739" s="839" t="s">
        <v>2642</v>
      </c>
      <c r="D739" s="839" t="s">
        <v>2643</v>
      </c>
      <c r="E739" s="832">
        <v>43435</v>
      </c>
      <c r="F739" s="852">
        <v>150</v>
      </c>
      <c r="G739" s="834">
        <f t="shared" si="11"/>
        <v>0.15</v>
      </c>
      <c r="H739" s="835" t="s">
        <v>535</v>
      </c>
      <c r="I739" s="850">
        <v>1</v>
      </c>
      <c r="J739" s="837" t="s">
        <v>67</v>
      </c>
    </row>
    <row r="740" spans="1:10">
      <c r="A740" s="839" t="s">
        <v>194</v>
      </c>
      <c r="B740" s="829" t="s">
        <v>199</v>
      </c>
      <c r="C740" s="839" t="s">
        <v>2644</v>
      </c>
      <c r="D740" s="839" t="s">
        <v>2645</v>
      </c>
      <c r="E740" s="832">
        <v>43435</v>
      </c>
      <c r="F740" s="852">
        <v>150</v>
      </c>
      <c r="G740" s="834">
        <f t="shared" si="11"/>
        <v>0.15</v>
      </c>
      <c r="H740" s="835" t="s">
        <v>535</v>
      </c>
      <c r="I740" s="850">
        <v>1</v>
      </c>
      <c r="J740" s="837" t="s">
        <v>67</v>
      </c>
    </row>
    <row r="741" spans="1:10">
      <c r="A741" s="839" t="s">
        <v>194</v>
      </c>
      <c r="B741" s="829" t="s">
        <v>199</v>
      </c>
      <c r="C741" s="839" t="s">
        <v>2646</v>
      </c>
      <c r="D741" s="839" t="s">
        <v>2647</v>
      </c>
      <c r="E741" s="832">
        <v>43435</v>
      </c>
      <c r="F741" s="852">
        <v>400</v>
      </c>
      <c r="G741" s="834">
        <f t="shared" si="11"/>
        <v>0.4</v>
      </c>
      <c r="H741" s="835" t="s">
        <v>535</v>
      </c>
      <c r="I741" s="850">
        <v>1</v>
      </c>
      <c r="J741" s="837" t="s">
        <v>67</v>
      </c>
    </row>
    <row r="742" spans="1:10">
      <c r="A742" s="839" t="s">
        <v>194</v>
      </c>
      <c r="B742" s="829" t="s">
        <v>199</v>
      </c>
      <c r="C742" s="839" t="s">
        <v>2648</v>
      </c>
      <c r="D742" s="839" t="s">
        <v>2649</v>
      </c>
      <c r="E742" s="832">
        <v>43435</v>
      </c>
      <c r="F742" s="852">
        <v>840</v>
      </c>
      <c r="G742" s="834">
        <f t="shared" si="11"/>
        <v>0.84</v>
      </c>
      <c r="H742" s="835" t="s">
        <v>535</v>
      </c>
      <c r="I742" s="850">
        <v>1</v>
      </c>
      <c r="J742" s="837" t="s">
        <v>67</v>
      </c>
    </row>
    <row r="743" spans="1:10">
      <c r="A743" s="839" t="s">
        <v>194</v>
      </c>
      <c r="B743" s="829" t="s">
        <v>199</v>
      </c>
      <c r="C743" s="839" t="s">
        <v>2650</v>
      </c>
      <c r="D743" s="839" t="s">
        <v>2651</v>
      </c>
      <c r="E743" s="832">
        <v>43435</v>
      </c>
      <c r="F743" s="852">
        <v>130</v>
      </c>
      <c r="G743" s="834">
        <f t="shared" si="11"/>
        <v>0.13</v>
      </c>
      <c r="H743" s="835" t="s">
        <v>535</v>
      </c>
      <c r="I743" s="850">
        <v>1</v>
      </c>
      <c r="J743" s="837" t="s">
        <v>67</v>
      </c>
    </row>
    <row r="744" spans="1:10">
      <c r="A744" s="839" t="s">
        <v>194</v>
      </c>
      <c r="B744" s="829" t="s">
        <v>199</v>
      </c>
      <c r="C744" s="839" t="s">
        <v>2652</v>
      </c>
      <c r="D744" s="839" t="s">
        <v>2653</v>
      </c>
      <c r="E744" s="832">
        <v>43435</v>
      </c>
      <c r="F744" s="852">
        <v>140</v>
      </c>
      <c r="G744" s="834">
        <f t="shared" si="11"/>
        <v>0.14000000000000001</v>
      </c>
      <c r="H744" s="835" t="s">
        <v>535</v>
      </c>
      <c r="I744" s="850">
        <v>1</v>
      </c>
      <c r="J744" s="837" t="s">
        <v>67</v>
      </c>
    </row>
    <row r="745" spans="1:10">
      <c r="A745" s="839" t="s">
        <v>194</v>
      </c>
      <c r="B745" s="829" t="s">
        <v>199</v>
      </c>
      <c r="C745" s="839" t="s">
        <v>2654</v>
      </c>
      <c r="D745" s="839" t="s">
        <v>2655</v>
      </c>
      <c r="E745" s="832">
        <v>43435</v>
      </c>
      <c r="F745" s="852">
        <v>150</v>
      </c>
      <c r="G745" s="834">
        <f t="shared" si="11"/>
        <v>0.15</v>
      </c>
      <c r="H745" s="835" t="s">
        <v>535</v>
      </c>
      <c r="I745" s="850">
        <v>1</v>
      </c>
      <c r="J745" s="837" t="s">
        <v>67</v>
      </c>
    </row>
    <row r="746" spans="1:10">
      <c r="A746" s="839" t="s">
        <v>194</v>
      </c>
      <c r="B746" s="829" t="s">
        <v>199</v>
      </c>
      <c r="C746" s="839" t="s">
        <v>2656</v>
      </c>
      <c r="D746" s="839" t="s">
        <v>2657</v>
      </c>
      <c r="E746" s="832">
        <v>43435</v>
      </c>
      <c r="F746" s="852">
        <v>300</v>
      </c>
      <c r="G746" s="834">
        <f t="shared" si="11"/>
        <v>0.3</v>
      </c>
      <c r="H746" s="835" t="s">
        <v>535</v>
      </c>
      <c r="I746" s="850">
        <v>1</v>
      </c>
      <c r="J746" s="837" t="s">
        <v>67</v>
      </c>
    </row>
    <row r="747" spans="1:10">
      <c r="A747" s="839" t="s">
        <v>194</v>
      </c>
      <c r="B747" s="829" t="s">
        <v>199</v>
      </c>
      <c r="C747" s="839" t="s">
        <v>2658</v>
      </c>
      <c r="D747" s="839" t="s">
        <v>2659</v>
      </c>
      <c r="E747" s="832">
        <v>43435</v>
      </c>
      <c r="F747" s="852">
        <v>130</v>
      </c>
      <c r="G747" s="834">
        <f t="shared" si="11"/>
        <v>0.13</v>
      </c>
      <c r="H747" s="835" t="s">
        <v>535</v>
      </c>
      <c r="I747" s="850">
        <v>1</v>
      </c>
      <c r="J747" s="837" t="s">
        <v>67</v>
      </c>
    </row>
    <row r="748" spans="1:10">
      <c r="A748" s="839" t="s">
        <v>386</v>
      </c>
      <c r="B748" s="829" t="s">
        <v>1250</v>
      </c>
      <c r="C748" s="839" t="s">
        <v>894</v>
      </c>
      <c r="D748" s="839" t="s">
        <v>67</v>
      </c>
      <c r="E748" s="832">
        <v>43435</v>
      </c>
      <c r="F748" s="852">
        <v>5480</v>
      </c>
      <c r="G748" s="834">
        <f t="shared" si="11"/>
        <v>5.48</v>
      </c>
      <c r="H748" s="835" t="s">
        <v>535</v>
      </c>
      <c r="I748" s="850">
        <v>13</v>
      </c>
      <c r="J748" s="837" t="s">
        <v>67</v>
      </c>
    </row>
    <row r="749" spans="1:10">
      <c r="A749" s="839" t="s">
        <v>244</v>
      </c>
      <c r="B749" s="841" t="s">
        <v>198</v>
      </c>
      <c r="C749" s="839" t="s">
        <v>2660</v>
      </c>
      <c r="D749" s="839" t="s">
        <v>2661</v>
      </c>
      <c r="E749" s="832">
        <v>43435</v>
      </c>
      <c r="F749" s="852">
        <v>880</v>
      </c>
      <c r="G749" s="834">
        <f t="shared" si="11"/>
        <v>0.88</v>
      </c>
      <c r="H749" s="835" t="s">
        <v>356</v>
      </c>
      <c r="I749" s="850">
        <v>2</v>
      </c>
      <c r="J749" s="837" t="s">
        <v>67</v>
      </c>
    </row>
    <row r="750" spans="1:10">
      <c r="A750" s="839" t="s">
        <v>186</v>
      </c>
      <c r="B750" s="830" t="s">
        <v>198</v>
      </c>
      <c r="C750" s="839" t="s">
        <v>2662</v>
      </c>
      <c r="D750" s="839" t="s">
        <v>2663</v>
      </c>
      <c r="E750" s="832">
        <v>43435</v>
      </c>
      <c r="F750" s="852">
        <v>2284.580552907531</v>
      </c>
      <c r="G750" s="834">
        <f t="shared" si="11"/>
        <v>2.2845805529075309</v>
      </c>
      <c r="H750" s="835" t="s">
        <v>354</v>
      </c>
      <c r="I750" s="850">
        <v>1</v>
      </c>
      <c r="J750" s="837" t="s">
        <v>67</v>
      </c>
    </row>
    <row r="751" spans="1:10">
      <c r="A751" s="839" t="s">
        <v>186</v>
      </c>
      <c r="B751" s="830" t="s">
        <v>198</v>
      </c>
      <c r="C751" s="839" t="s">
        <v>2664</v>
      </c>
      <c r="D751" s="839" t="s">
        <v>2665</v>
      </c>
      <c r="E751" s="832">
        <v>43435</v>
      </c>
      <c r="F751" s="852">
        <v>2163.1792183031457</v>
      </c>
      <c r="G751" s="834">
        <f t="shared" si="11"/>
        <v>2.1631792183031457</v>
      </c>
      <c r="H751" s="835" t="s">
        <v>354</v>
      </c>
      <c r="I751" s="850">
        <v>1</v>
      </c>
      <c r="J751" s="837" t="s">
        <v>67</v>
      </c>
    </row>
    <row r="752" spans="1:10">
      <c r="A752" s="839" t="s">
        <v>186</v>
      </c>
      <c r="B752" s="830" t="s">
        <v>198</v>
      </c>
      <c r="C752" s="839" t="s">
        <v>2666</v>
      </c>
      <c r="D752" s="839" t="s">
        <v>2667</v>
      </c>
      <c r="E752" s="832">
        <v>43435</v>
      </c>
      <c r="F752" s="852">
        <v>1863.4413727359388</v>
      </c>
      <c r="G752" s="834">
        <f t="shared" ref="G752:G815" si="12">F752/1000</f>
        <v>1.8634413727359387</v>
      </c>
      <c r="H752" s="835" t="s">
        <v>354</v>
      </c>
      <c r="I752" s="850">
        <v>1</v>
      </c>
      <c r="J752" s="837" t="s">
        <v>67</v>
      </c>
    </row>
    <row r="753" spans="1:10">
      <c r="A753" s="839" t="s">
        <v>186</v>
      </c>
      <c r="B753" s="830" t="s">
        <v>198</v>
      </c>
      <c r="C753" s="839" t="s">
        <v>2668</v>
      </c>
      <c r="D753" s="839" t="s">
        <v>2669</v>
      </c>
      <c r="E753" s="832">
        <v>43435</v>
      </c>
      <c r="F753" s="852">
        <v>1596.7588179218303</v>
      </c>
      <c r="G753" s="834">
        <f t="shared" si="12"/>
        <v>1.5967588179218304</v>
      </c>
      <c r="H753" s="835" t="s">
        <v>354</v>
      </c>
      <c r="I753" s="850">
        <v>1</v>
      </c>
      <c r="J753" s="837" t="s">
        <v>67</v>
      </c>
    </row>
    <row r="754" spans="1:10">
      <c r="A754" s="839" t="s">
        <v>186</v>
      </c>
      <c r="B754" s="830" t="s">
        <v>198</v>
      </c>
      <c r="C754" s="839" t="s">
        <v>2670</v>
      </c>
      <c r="D754" s="839" t="s">
        <v>2671</v>
      </c>
      <c r="E754" s="832">
        <v>43435</v>
      </c>
      <c r="F754" s="852">
        <v>1539.5614871306004</v>
      </c>
      <c r="G754" s="834">
        <f t="shared" si="12"/>
        <v>1.5395614871306005</v>
      </c>
      <c r="H754" s="835" t="s">
        <v>354</v>
      </c>
      <c r="I754" s="850">
        <v>1</v>
      </c>
      <c r="J754" s="837" t="s">
        <v>67</v>
      </c>
    </row>
    <row r="755" spans="1:10">
      <c r="A755" s="839" t="s">
        <v>186</v>
      </c>
      <c r="B755" s="830" t="s">
        <v>198</v>
      </c>
      <c r="C755" s="839" t="s">
        <v>2672</v>
      </c>
      <c r="D755" s="839" t="s">
        <v>2673</v>
      </c>
      <c r="E755" s="832">
        <v>43435</v>
      </c>
      <c r="F755" s="852">
        <v>2284.580552907531</v>
      </c>
      <c r="G755" s="834">
        <f t="shared" si="12"/>
        <v>2.2845805529075309</v>
      </c>
      <c r="H755" s="835" t="s">
        <v>354</v>
      </c>
      <c r="I755" s="850">
        <v>1</v>
      </c>
      <c r="J755" s="837" t="s">
        <v>67</v>
      </c>
    </row>
    <row r="756" spans="1:10">
      <c r="A756" s="839" t="s">
        <v>186</v>
      </c>
      <c r="B756" s="830" t="s">
        <v>198</v>
      </c>
      <c r="C756" s="839" t="s">
        <v>2674</v>
      </c>
      <c r="D756" s="839" t="s">
        <v>2675</v>
      </c>
      <c r="E756" s="832">
        <v>43435</v>
      </c>
      <c r="F756" s="852">
        <v>2163.1792183031457</v>
      </c>
      <c r="G756" s="834">
        <f t="shared" si="12"/>
        <v>2.1631792183031457</v>
      </c>
      <c r="H756" s="835" t="s">
        <v>354</v>
      </c>
      <c r="I756" s="850">
        <v>1</v>
      </c>
      <c r="J756" s="837" t="s">
        <v>67</v>
      </c>
    </row>
    <row r="757" spans="1:10">
      <c r="A757" s="839" t="s">
        <v>186</v>
      </c>
      <c r="B757" s="830" t="s">
        <v>198</v>
      </c>
      <c r="C757" s="839" t="s">
        <v>2676</v>
      </c>
      <c r="D757" s="839" t="s">
        <v>2677</v>
      </c>
      <c r="E757" s="832">
        <v>43435</v>
      </c>
      <c r="F757" s="852">
        <v>1863.4413727359388</v>
      </c>
      <c r="G757" s="834">
        <f t="shared" si="12"/>
        <v>1.8634413727359387</v>
      </c>
      <c r="H757" s="835" t="s">
        <v>354</v>
      </c>
      <c r="I757" s="850">
        <v>1</v>
      </c>
      <c r="J757" s="837" t="s">
        <v>67</v>
      </c>
    </row>
    <row r="758" spans="1:10">
      <c r="A758" s="839" t="s">
        <v>186</v>
      </c>
      <c r="B758" s="830" t="s">
        <v>198</v>
      </c>
      <c r="C758" s="839" t="s">
        <v>2678</v>
      </c>
      <c r="D758" s="839" t="s">
        <v>2679</v>
      </c>
      <c r="E758" s="832">
        <v>43435</v>
      </c>
      <c r="F758" s="852">
        <v>1596.7588179218303</v>
      </c>
      <c r="G758" s="834">
        <f t="shared" si="12"/>
        <v>1.5967588179218304</v>
      </c>
      <c r="H758" s="835" t="s">
        <v>354</v>
      </c>
      <c r="I758" s="850">
        <v>1</v>
      </c>
      <c r="J758" s="837" t="s">
        <v>67</v>
      </c>
    </row>
    <row r="759" spans="1:10">
      <c r="A759" s="839" t="s">
        <v>186</v>
      </c>
      <c r="B759" s="830" t="s">
        <v>198</v>
      </c>
      <c r="C759" s="839" t="s">
        <v>2680</v>
      </c>
      <c r="D759" s="839" t="s">
        <v>2681</v>
      </c>
      <c r="E759" s="832">
        <v>43435</v>
      </c>
      <c r="F759" s="852">
        <v>1539.5614871306004</v>
      </c>
      <c r="G759" s="834">
        <f t="shared" si="12"/>
        <v>1.5395614871306005</v>
      </c>
      <c r="H759" s="835" t="s">
        <v>354</v>
      </c>
      <c r="I759" s="850">
        <v>1</v>
      </c>
      <c r="J759" s="837" t="s">
        <v>67</v>
      </c>
    </row>
    <row r="760" spans="1:10">
      <c r="A760" s="839" t="s">
        <v>186</v>
      </c>
      <c r="B760" s="830" t="s">
        <v>198</v>
      </c>
      <c r="C760" s="839" t="s">
        <v>2682</v>
      </c>
      <c r="D760" s="839" t="s">
        <v>2683</v>
      </c>
      <c r="E760" s="832">
        <v>43435</v>
      </c>
      <c r="F760" s="852">
        <v>1863.4413727359388</v>
      </c>
      <c r="G760" s="834">
        <f t="shared" si="12"/>
        <v>1.8634413727359387</v>
      </c>
      <c r="H760" s="835" t="s">
        <v>354</v>
      </c>
      <c r="I760" s="850">
        <v>1</v>
      </c>
      <c r="J760" s="837" t="s">
        <v>67</v>
      </c>
    </row>
    <row r="761" spans="1:10">
      <c r="A761" s="839" t="s">
        <v>186</v>
      </c>
      <c r="B761" s="830" t="s">
        <v>198</v>
      </c>
      <c r="C761" s="839" t="s">
        <v>2684</v>
      </c>
      <c r="D761" s="839" t="s">
        <v>2685</v>
      </c>
      <c r="E761" s="832">
        <v>43435</v>
      </c>
      <c r="F761" s="852">
        <v>1596.7588179218303</v>
      </c>
      <c r="G761" s="834">
        <f t="shared" si="12"/>
        <v>1.5967588179218304</v>
      </c>
      <c r="H761" s="835" t="s">
        <v>354</v>
      </c>
      <c r="I761" s="850">
        <v>1</v>
      </c>
      <c r="J761" s="837" t="s">
        <v>67</v>
      </c>
    </row>
    <row r="762" spans="1:10">
      <c r="A762" s="839" t="s">
        <v>186</v>
      </c>
      <c r="B762" s="830" t="s">
        <v>198</v>
      </c>
      <c r="C762" s="839" t="s">
        <v>2686</v>
      </c>
      <c r="D762" s="839" t="s">
        <v>2687</v>
      </c>
      <c r="E762" s="832">
        <v>43435</v>
      </c>
      <c r="F762" s="852">
        <v>1758.6272640610105</v>
      </c>
      <c r="G762" s="834">
        <f t="shared" si="12"/>
        <v>1.7586272640610106</v>
      </c>
      <c r="H762" s="835" t="s">
        <v>354</v>
      </c>
      <c r="I762" s="850">
        <v>1</v>
      </c>
      <c r="J762" s="837" t="s">
        <v>67</v>
      </c>
    </row>
    <row r="763" spans="1:10">
      <c r="A763" s="839" t="s">
        <v>186</v>
      </c>
      <c r="B763" s="830" t="s">
        <v>198</v>
      </c>
      <c r="C763" s="839" t="s">
        <v>2688</v>
      </c>
      <c r="D763" s="839" t="s">
        <v>2689</v>
      </c>
      <c r="E763" s="832">
        <v>43435</v>
      </c>
      <c r="F763" s="852">
        <v>1539.5614871306004</v>
      </c>
      <c r="G763" s="834">
        <f t="shared" si="12"/>
        <v>1.5395614871306005</v>
      </c>
      <c r="H763" s="835" t="s">
        <v>354</v>
      </c>
      <c r="I763" s="850">
        <v>1</v>
      </c>
      <c r="J763" s="837" t="s">
        <v>67</v>
      </c>
    </row>
    <row r="764" spans="1:10">
      <c r="A764" s="839" t="s">
        <v>186</v>
      </c>
      <c r="B764" s="830" t="s">
        <v>198</v>
      </c>
      <c r="C764" s="839" t="s">
        <v>2690</v>
      </c>
      <c r="D764" s="839" t="s">
        <v>2691</v>
      </c>
      <c r="E764" s="832">
        <v>43435</v>
      </c>
      <c r="F764" s="852">
        <v>1863.4413727359388</v>
      </c>
      <c r="G764" s="834">
        <f t="shared" si="12"/>
        <v>1.8634413727359387</v>
      </c>
      <c r="H764" s="835" t="s">
        <v>354</v>
      </c>
      <c r="I764" s="850">
        <v>1</v>
      </c>
      <c r="J764" s="837" t="s">
        <v>67</v>
      </c>
    </row>
    <row r="765" spans="1:10">
      <c r="A765" s="839" t="s">
        <v>186</v>
      </c>
      <c r="B765" s="830" t="s">
        <v>198</v>
      </c>
      <c r="C765" s="839" t="s">
        <v>2692</v>
      </c>
      <c r="D765" s="839" t="s">
        <v>2693</v>
      </c>
      <c r="E765" s="832">
        <v>43435</v>
      </c>
      <c r="F765" s="852">
        <v>1596.7588179218303</v>
      </c>
      <c r="G765" s="834">
        <f t="shared" si="12"/>
        <v>1.5967588179218304</v>
      </c>
      <c r="H765" s="835" t="s">
        <v>354</v>
      </c>
      <c r="I765" s="850">
        <v>1</v>
      </c>
      <c r="J765" s="837" t="s">
        <v>67</v>
      </c>
    </row>
    <row r="766" spans="1:10">
      <c r="A766" s="839" t="s">
        <v>186</v>
      </c>
      <c r="B766" s="830" t="s">
        <v>198</v>
      </c>
      <c r="C766" s="839" t="s">
        <v>2694</v>
      </c>
      <c r="D766" s="839" t="s">
        <v>2695</v>
      </c>
      <c r="E766" s="832">
        <v>43435</v>
      </c>
      <c r="F766" s="852">
        <v>1758.6272640610105</v>
      </c>
      <c r="G766" s="834">
        <f t="shared" si="12"/>
        <v>1.7586272640610106</v>
      </c>
      <c r="H766" s="835" t="s">
        <v>354</v>
      </c>
      <c r="I766" s="850">
        <v>1</v>
      </c>
      <c r="J766" s="837" t="s">
        <v>67</v>
      </c>
    </row>
    <row r="767" spans="1:10">
      <c r="A767" s="839" t="s">
        <v>186</v>
      </c>
      <c r="B767" s="830" t="s">
        <v>198</v>
      </c>
      <c r="C767" s="839" t="s">
        <v>2696</v>
      </c>
      <c r="D767" s="839" t="s">
        <v>2697</v>
      </c>
      <c r="E767" s="832">
        <v>43435</v>
      </c>
      <c r="F767" s="852">
        <v>1539.5614871306004</v>
      </c>
      <c r="G767" s="834">
        <f t="shared" si="12"/>
        <v>1.5395614871306005</v>
      </c>
      <c r="H767" s="835" t="s">
        <v>354</v>
      </c>
      <c r="I767" s="850">
        <v>1</v>
      </c>
      <c r="J767" s="837" t="s">
        <v>67</v>
      </c>
    </row>
    <row r="768" spans="1:10">
      <c r="A768" s="839" t="s">
        <v>189</v>
      </c>
      <c r="B768" s="841" t="s">
        <v>198</v>
      </c>
      <c r="C768" s="839" t="s">
        <v>2698</v>
      </c>
      <c r="D768" s="839" t="s">
        <v>2699</v>
      </c>
      <c r="E768" s="832">
        <v>43435</v>
      </c>
      <c r="F768" s="852">
        <v>1330</v>
      </c>
      <c r="G768" s="834">
        <f t="shared" si="12"/>
        <v>1.33</v>
      </c>
      <c r="H768" s="835" t="s">
        <v>356</v>
      </c>
      <c r="I768" s="850">
        <v>2</v>
      </c>
      <c r="J768" s="837" t="s">
        <v>67</v>
      </c>
    </row>
    <row r="769" spans="1:10">
      <c r="A769" s="839" t="s">
        <v>196</v>
      </c>
      <c r="B769" s="841" t="s">
        <v>198</v>
      </c>
      <c r="C769" s="839" t="s">
        <v>2700</v>
      </c>
      <c r="D769" s="839" t="s">
        <v>2701</v>
      </c>
      <c r="E769" s="832">
        <v>43435</v>
      </c>
      <c r="F769" s="852">
        <v>195</v>
      </c>
      <c r="G769" s="834">
        <f t="shared" si="12"/>
        <v>0.19500000000000001</v>
      </c>
      <c r="H769" s="835" t="s">
        <v>356</v>
      </c>
      <c r="I769" s="850">
        <v>1</v>
      </c>
      <c r="J769" s="837" t="s">
        <v>67</v>
      </c>
    </row>
    <row r="770" spans="1:10">
      <c r="A770" s="839" t="s">
        <v>191</v>
      </c>
      <c r="B770" s="830" t="s">
        <v>198</v>
      </c>
      <c r="C770" s="839" t="s">
        <v>2702</v>
      </c>
      <c r="D770" s="839" t="s">
        <v>2703</v>
      </c>
      <c r="E770" s="832">
        <v>43435</v>
      </c>
      <c r="F770" s="852">
        <v>14871.306005719733</v>
      </c>
      <c r="G770" s="834">
        <f t="shared" si="12"/>
        <v>14.871306005719733</v>
      </c>
      <c r="H770" s="835" t="s">
        <v>354</v>
      </c>
      <c r="I770" s="850">
        <v>1</v>
      </c>
      <c r="J770" s="837" t="s">
        <v>67</v>
      </c>
    </row>
    <row r="771" spans="1:10">
      <c r="A771" s="839" t="s">
        <v>194</v>
      </c>
      <c r="B771" s="829" t="s">
        <v>199</v>
      </c>
      <c r="C771" s="839" t="s">
        <v>2704</v>
      </c>
      <c r="D771" s="839" t="s">
        <v>2705</v>
      </c>
      <c r="E771" s="832">
        <v>43435</v>
      </c>
      <c r="F771" s="852">
        <v>2670</v>
      </c>
      <c r="G771" s="834">
        <f t="shared" si="12"/>
        <v>2.67</v>
      </c>
      <c r="H771" s="835" t="s">
        <v>354</v>
      </c>
      <c r="I771" s="850">
        <v>1</v>
      </c>
      <c r="J771" s="837" t="s">
        <v>67</v>
      </c>
    </row>
    <row r="772" spans="1:10">
      <c r="A772" s="839" t="s">
        <v>194</v>
      </c>
      <c r="B772" s="829" t="s">
        <v>199</v>
      </c>
      <c r="C772" s="839" t="s">
        <v>2706</v>
      </c>
      <c r="D772" s="839" t="s">
        <v>2707</v>
      </c>
      <c r="E772" s="832">
        <v>43435</v>
      </c>
      <c r="F772" s="852">
        <v>2000</v>
      </c>
      <c r="G772" s="834">
        <f t="shared" si="12"/>
        <v>2</v>
      </c>
      <c r="H772" s="835" t="s">
        <v>354</v>
      </c>
      <c r="I772" s="850">
        <v>1</v>
      </c>
      <c r="J772" s="837" t="s">
        <v>67</v>
      </c>
    </row>
    <row r="773" spans="1:10">
      <c r="A773" s="839" t="s">
        <v>194</v>
      </c>
      <c r="B773" s="829" t="s">
        <v>199</v>
      </c>
      <c r="C773" s="839" t="s">
        <v>2708</v>
      </c>
      <c r="D773" s="839" t="s">
        <v>2709</v>
      </c>
      <c r="E773" s="832">
        <v>43435</v>
      </c>
      <c r="F773" s="852">
        <v>1650</v>
      </c>
      <c r="G773" s="834">
        <f t="shared" si="12"/>
        <v>1.65</v>
      </c>
      <c r="H773" s="835" t="s">
        <v>354</v>
      </c>
      <c r="I773" s="850">
        <v>1</v>
      </c>
      <c r="J773" s="837" t="s">
        <v>67</v>
      </c>
    </row>
    <row r="774" spans="1:10">
      <c r="A774" s="839" t="s">
        <v>194</v>
      </c>
      <c r="B774" s="829" t="s">
        <v>199</v>
      </c>
      <c r="C774" s="839" t="s">
        <v>2710</v>
      </c>
      <c r="D774" s="839" t="s">
        <v>2711</v>
      </c>
      <c r="E774" s="832">
        <v>43435</v>
      </c>
      <c r="F774" s="852">
        <v>1650</v>
      </c>
      <c r="G774" s="834">
        <f t="shared" si="12"/>
        <v>1.65</v>
      </c>
      <c r="H774" s="835" t="s">
        <v>354</v>
      </c>
      <c r="I774" s="850">
        <v>1</v>
      </c>
      <c r="J774" s="837" t="s">
        <v>67</v>
      </c>
    </row>
    <row r="775" spans="1:10">
      <c r="A775" s="839" t="s">
        <v>194</v>
      </c>
      <c r="B775" s="829" t="s">
        <v>199</v>
      </c>
      <c r="C775" s="839" t="s">
        <v>2712</v>
      </c>
      <c r="D775" s="839" t="s">
        <v>2713</v>
      </c>
      <c r="E775" s="832">
        <v>43435</v>
      </c>
      <c r="F775" s="852">
        <v>1500</v>
      </c>
      <c r="G775" s="834">
        <f t="shared" si="12"/>
        <v>1.5</v>
      </c>
      <c r="H775" s="835" t="s">
        <v>354</v>
      </c>
      <c r="I775" s="850">
        <v>1</v>
      </c>
      <c r="J775" s="837" t="s">
        <v>67</v>
      </c>
    </row>
    <row r="776" spans="1:10">
      <c r="A776" s="839" t="s">
        <v>189</v>
      </c>
      <c r="B776" s="841" t="s">
        <v>198</v>
      </c>
      <c r="C776" s="839" t="s">
        <v>2714</v>
      </c>
      <c r="D776" s="839" t="s">
        <v>2715</v>
      </c>
      <c r="E776" s="832">
        <v>43435</v>
      </c>
      <c r="F776" s="852">
        <v>1200</v>
      </c>
      <c r="G776" s="834">
        <f t="shared" si="12"/>
        <v>1.2</v>
      </c>
      <c r="H776" s="835" t="s">
        <v>356</v>
      </c>
      <c r="I776" s="850">
        <v>6</v>
      </c>
      <c r="J776" s="837" t="s">
        <v>67</v>
      </c>
    </row>
    <row r="777" spans="1:10">
      <c r="A777" s="839" t="s">
        <v>387</v>
      </c>
      <c r="B777" s="830" t="s">
        <v>198</v>
      </c>
      <c r="C777" s="839" t="s">
        <v>2716</v>
      </c>
      <c r="D777" s="839" t="s">
        <v>2717</v>
      </c>
      <c r="E777" s="832">
        <v>43435</v>
      </c>
      <c r="F777" s="852">
        <v>2297</v>
      </c>
      <c r="G777" s="834">
        <f t="shared" si="12"/>
        <v>2.2970000000000002</v>
      </c>
      <c r="H777" s="835" t="s">
        <v>535</v>
      </c>
      <c r="I777" s="850">
        <v>1</v>
      </c>
      <c r="J777" s="837" t="s">
        <v>67</v>
      </c>
    </row>
    <row r="778" spans="1:10">
      <c r="A778" s="839" t="s">
        <v>387</v>
      </c>
      <c r="B778" s="841" t="s">
        <v>198</v>
      </c>
      <c r="C778" s="839" t="s">
        <v>2718</v>
      </c>
      <c r="D778" s="839" t="s">
        <v>2719</v>
      </c>
      <c r="E778" s="832">
        <v>43435</v>
      </c>
      <c r="F778" s="852">
        <v>435</v>
      </c>
      <c r="G778" s="834">
        <f t="shared" si="12"/>
        <v>0.435</v>
      </c>
      <c r="H778" s="835" t="s">
        <v>356</v>
      </c>
      <c r="I778" s="850">
        <v>1</v>
      </c>
      <c r="J778" s="837" t="s">
        <v>67</v>
      </c>
    </row>
    <row r="779" spans="1:10">
      <c r="A779" s="839" t="s">
        <v>194</v>
      </c>
      <c r="B779" s="829" t="s">
        <v>199</v>
      </c>
      <c r="C779" s="839" t="s">
        <v>2720</v>
      </c>
      <c r="D779" s="839" t="s">
        <v>2721</v>
      </c>
      <c r="E779" s="832">
        <v>43435</v>
      </c>
      <c r="F779" s="852">
        <v>6775</v>
      </c>
      <c r="G779" s="834">
        <f t="shared" si="12"/>
        <v>6.7750000000000004</v>
      </c>
      <c r="H779" s="835" t="s">
        <v>354</v>
      </c>
      <c r="I779" s="850">
        <v>1</v>
      </c>
      <c r="J779" s="837" t="s">
        <v>67</v>
      </c>
    </row>
    <row r="780" spans="1:10">
      <c r="A780" s="839" t="s">
        <v>191</v>
      </c>
      <c r="B780" s="830" t="s">
        <v>198</v>
      </c>
      <c r="C780" s="839" t="s">
        <v>2722</v>
      </c>
      <c r="D780" s="839" t="s">
        <v>2723</v>
      </c>
      <c r="E780" s="832">
        <v>43466</v>
      </c>
      <c r="F780" s="852">
        <v>5667.5542031190571</v>
      </c>
      <c r="G780" s="834">
        <f t="shared" si="12"/>
        <v>5.6675542031190567</v>
      </c>
      <c r="H780" s="835" t="s">
        <v>354</v>
      </c>
      <c r="I780" s="850">
        <v>1</v>
      </c>
      <c r="J780" s="837" t="s">
        <v>67</v>
      </c>
    </row>
    <row r="781" spans="1:10">
      <c r="A781" s="839" t="s">
        <v>387</v>
      </c>
      <c r="B781" s="841" t="s">
        <v>198</v>
      </c>
      <c r="C781" s="839" t="s">
        <v>2724</v>
      </c>
      <c r="D781" s="839" t="s">
        <v>2725</v>
      </c>
      <c r="E781" s="832">
        <v>43466</v>
      </c>
      <c r="F781" s="852">
        <v>920</v>
      </c>
      <c r="G781" s="834">
        <f t="shared" si="12"/>
        <v>0.92</v>
      </c>
      <c r="H781" s="835" t="s">
        <v>356</v>
      </c>
      <c r="I781" s="850">
        <v>1</v>
      </c>
      <c r="J781" s="837" t="s">
        <v>67</v>
      </c>
    </row>
    <row r="782" spans="1:10">
      <c r="A782" s="839" t="s">
        <v>194</v>
      </c>
      <c r="B782" s="829" t="s">
        <v>199</v>
      </c>
      <c r="C782" s="839" t="s">
        <v>2726</v>
      </c>
      <c r="D782" s="839" t="s">
        <v>2727</v>
      </c>
      <c r="E782" s="832">
        <v>43466</v>
      </c>
      <c r="F782" s="852">
        <v>6500</v>
      </c>
      <c r="G782" s="834">
        <f t="shared" si="12"/>
        <v>6.5</v>
      </c>
      <c r="H782" s="835" t="s">
        <v>354</v>
      </c>
      <c r="I782" s="850">
        <v>1</v>
      </c>
      <c r="J782" s="837" t="s">
        <v>67</v>
      </c>
    </row>
    <row r="783" spans="1:10">
      <c r="A783" s="839" t="s">
        <v>387</v>
      </c>
      <c r="B783" s="841" t="s">
        <v>198</v>
      </c>
      <c r="C783" s="839" t="s">
        <v>2728</v>
      </c>
      <c r="D783" s="839" t="s">
        <v>2729</v>
      </c>
      <c r="E783" s="832">
        <v>43466</v>
      </c>
      <c r="F783" s="852">
        <v>175</v>
      </c>
      <c r="G783" s="834">
        <f t="shared" si="12"/>
        <v>0.17499999999999999</v>
      </c>
      <c r="H783" s="835" t="s">
        <v>356</v>
      </c>
      <c r="I783" s="850">
        <v>1</v>
      </c>
      <c r="J783" s="837" t="s">
        <v>67</v>
      </c>
    </row>
    <row r="784" spans="1:10">
      <c r="A784" s="839" t="s">
        <v>186</v>
      </c>
      <c r="B784" s="830" t="s">
        <v>198</v>
      </c>
      <c r="C784" s="839" t="s">
        <v>2730</v>
      </c>
      <c r="D784" s="839" t="s">
        <v>2731</v>
      </c>
      <c r="E784" s="832">
        <v>43466</v>
      </c>
      <c r="F784" s="852">
        <v>185.33662989729936</v>
      </c>
      <c r="G784" s="834">
        <f t="shared" si="12"/>
        <v>0.18533662989729935</v>
      </c>
      <c r="H784" s="835" t="s">
        <v>355</v>
      </c>
      <c r="I784" s="850">
        <v>1</v>
      </c>
      <c r="J784" s="837" t="s">
        <v>67</v>
      </c>
    </row>
    <row r="785" spans="1:10">
      <c r="A785" s="839" t="s">
        <v>186</v>
      </c>
      <c r="B785" s="830" t="s">
        <v>198</v>
      </c>
      <c r="C785" s="839" t="s">
        <v>2732</v>
      </c>
      <c r="D785" s="839" t="s">
        <v>2733</v>
      </c>
      <c r="E785" s="832">
        <v>43466</v>
      </c>
      <c r="F785" s="852">
        <v>185.33662989729936</v>
      </c>
      <c r="G785" s="834">
        <f t="shared" si="12"/>
        <v>0.18533662989729935</v>
      </c>
      <c r="H785" s="835" t="s">
        <v>355</v>
      </c>
      <c r="I785" s="850">
        <v>1</v>
      </c>
      <c r="J785" s="837" t="s">
        <v>67</v>
      </c>
    </row>
    <row r="786" spans="1:10">
      <c r="A786" s="839" t="s">
        <v>186</v>
      </c>
      <c r="B786" s="830" t="s">
        <v>198</v>
      </c>
      <c r="C786" s="839" t="s">
        <v>2734</v>
      </c>
      <c r="D786" s="839" t="s">
        <v>2735</v>
      </c>
      <c r="E786" s="832">
        <v>43466</v>
      </c>
      <c r="F786" s="852">
        <v>185.33662989729936</v>
      </c>
      <c r="G786" s="834">
        <f t="shared" si="12"/>
        <v>0.18533662989729935</v>
      </c>
      <c r="H786" s="835" t="s">
        <v>355</v>
      </c>
      <c r="I786" s="850">
        <v>1</v>
      </c>
      <c r="J786" s="837" t="s">
        <v>67</v>
      </c>
    </row>
    <row r="787" spans="1:10">
      <c r="A787" s="839" t="s">
        <v>194</v>
      </c>
      <c r="B787" s="829" t="s">
        <v>199</v>
      </c>
      <c r="C787" s="839" t="s">
        <v>2736</v>
      </c>
      <c r="D787" s="839" t="s">
        <v>2737</v>
      </c>
      <c r="E787" s="832">
        <v>43466</v>
      </c>
      <c r="F787" s="852">
        <v>340</v>
      </c>
      <c r="G787" s="834">
        <f t="shared" si="12"/>
        <v>0.34</v>
      </c>
      <c r="H787" s="835" t="s">
        <v>354</v>
      </c>
      <c r="I787" s="850">
        <v>1</v>
      </c>
      <c r="J787" s="837" t="s">
        <v>67</v>
      </c>
    </row>
    <row r="788" spans="1:10">
      <c r="A788" s="839" t="s">
        <v>194</v>
      </c>
      <c r="B788" s="829" t="s">
        <v>199</v>
      </c>
      <c r="C788" s="839" t="s">
        <v>2738</v>
      </c>
      <c r="D788" s="839" t="s">
        <v>2739</v>
      </c>
      <c r="E788" s="832">
        <v>43466</v>
      </c>
      <c r="F788" s="852">
        <v>340</v>
      </c>
      <c r="G788" s="834">
        <f t="shared" si="12"/>
        <v>0.34</v>
      </c>
      <c r="H788" s="835" t="s">
        <v>354</v>
      </c>
      <c r="I788" s="850">
        <v>1</v>
      </c>
      <c r="J788" s="837" t="s">
        <v>67</v>
      </c>
    </row>
    <row r="789" spans="1:10">
      <c r="A789" s="839" t="s">
        <v>244</v>
      </c>
      <c r="B789" s="841" t="s">
        <v>198</v>
      </c>
      <c r="C789" s="839" t="s">
        <v>2740</v>
      </c>
      <c r="D789" s="839" t="s">
        <v>2741</v>
      </c>
      <c r="E789" s="832">
        <v>43466</v>
      </c>
      <c r="F789" s="852">
        <v>440</v>
      </c>
      <c r="G789" s="834">
        <f t="shared" si="12"/>
        <v>0.44</v>
      </c>
      <c r="H789" s="835" t="s">
        <v>356</v>
      </c>
      <c r="I789" s="850">
        <v>1</v>
      </c>
      <c r="J789" s="837" t="s">
        <v>67</v>
      </c>
    </row>
    <row r="790" spans="1:10">
      <c r="A790" s="839" t="s">
        <v>244</v>
      </c>
      <c r="B790" s="841" t="s">
        <v>198</v>
      </c>
      <c r="C790" s="839" t="s">
        <v>2742</v>
      </c>
      <c r="D790" s="839" t="s">
        <v>2743</v>
      </c>
      <c r="E790" s="832">
        <v>43466</v>
      </c>
      <c r="F790" s="852">
        <v>400</v>
      </c>
      <c r="G790" s="834">
        <f t="shared" si="12"/>
        <v>0.4</v>
      </c>
      <c r="H790" s="835" t="s">
        <v>356</v>
      </c>
      <c r="I790" s="850">
        <v>1</v>
      </c>
      <c r="J790" s="837" t="s">
        <v>67</v>
      </c>
    </row>
    <row r="791" spans="1:10">
      <c r="A791" s="839" t="s">
        <v>194</v>
      </c>
      <c r="B791" s="829" t="s">
        <v>199</v>
      </c>
      <c r="C791" s="839" t="s">
        <v>2744</v>
      </c>
      <c r="D791" s="839" t="s">
        <v>2745</v>
      </c>
      <c r="E791" s="832">
        <v>43466</v>
      </c>
      <c r="F791" s="852">
        <v>710</v>
      </c>
      <c r="G791" s="834">
        <f t="shared" si="12"/>
        <v>0.71</v>
      </c>
      <c r="H791" s="835" t="s">
        <v>354</v>
      </c>
      <c r="I791" s="850">
        <v>1</v>
      </c>
      <c r="J791" s="837" t="s">
        <v>67</v>
      </c>
    </row>
    <row r="792" spans="1:10">
      <c r="A792" s="839" t="s">
        <v>194</v>
      </c>
      <c r="B792" s="829" t="s">
        <v>199</v>
      </c>
      <c r="C792" s="839" t="s">
        <v>2746</v>
      </c>
      <c r="D792" s="839" t="s">
        <v>2747</v>
      </c>
      <c r="E792" s="832">
        <v>43466</v>
      </c>
      <c r="F792" s="852">
        <v>710</v>
      </c>
      <c r="G792" s="834">
        <f t="shared" si="12"/>
        <v>0.71</v>
      </c>
      <c r="H792" s="835" t="s">
        <v>354</v>
      </c>
      <c r="I792" s="850">
        <v>1</v>
      </c>
      <c r="J792" s="837" t="s">
        <v>67</v>
      </c>
    </row>
    <row r="793" spans="1:10">
      <c r="A793" s="839" t="s">
        <v>194</v>
      </c>
      <c r="B793" s="829" t="s">
        <v>199</v>
      </c>
      <c r="C793" s="839" t="s">
        <v>2748</v>
      </c>
      <c r="D793" s="839" t="s">
        <v>2749</v>
      </c>
      <c r="E793" s="832">
        <v>43466</v>
      </c>
      <c r="F793" s="852">
        <v>440</v>
      </c>
      <c r="G793" s="834">
        <f t="shared" si="12"/>
        <v>0.44</v>
      </c>
      <c r="H793" s="835" t="s">
        <v>354</v>
      </c>
      <c r="I793" s="850">
        <v>1</v>
      </c>
      <c r="J793" s="837" t="s">
        <v>67</v>
      </c>
    </row>
    <row r="794" spans="1:10">
      <c r="A794" s="839" t="s">
        <v>194</v>
      </c>
      <c r="B794" s="829" t="s">
        <v>199</v>
      </c>
      <c r="C794" s="839" t="s">
        <v>2750</v>
      </c>
      <c r="D794" s="839" t="s">
        <v>2751</v>
      </c>
      <c r="E794" s="832">
        <v>43466</v>
      </c>
      <c r="F794" s="852">
        <v>440</v>
      </c>
      <c r="G794" s="834">
        <f t="shared" si="12"/>
        <v>0.44</v>
      </c>
      <c r="H794" s="835" t="s">
        <v>354</v>
      </c>
      <c r="I794" s="850">
        <v>1</v>
      </c>
      <c r="J794" s="837" t="s">
        <v>67</v>
      </c>
    </row>
    <row r="795" spans="1:10">
      <c r="A795" s="839" t="s">
        <v>186</v>
      </c>
      <c r="B795" s="841" t="s">
        <v>198</v>
      </c>
      <c r="C795" s="839" t="s">
        <v>2752</v>
      </c>
      <c r="D795" s="839" t="s">
        <v>2753</v>
      </c>
      <c r="E795" s="832">
        <v>43466</v>
      </c>
      <c r="F795" s="852">
        <v>589.57778623050592</v>
      </c>
      <c r="G795" s="834">
        <f t="shared" si="12"/>
        <v>0.58957778623050594</v>
      </c>
      <c r="H795" s="835" t="s">
        <v>356</v>
      </c>
      <c r="I795" s="850">
        <v>1</v>
      </c>
      <c r="J795" s="837" t="s">
        <v>67</v>
      </c>
    </row>
    <row r="796" spans="1:10">
      <c r="A796" s="839" t="s">
        <v>387</v>
      </c>
      <c r="B796" s="830" t="s">
        <v>198</v>
      </c>
      <c r="C796" s="839" t="s">
        <v>2754</v>
      </c>
      <c r="D796" s="839" t="s">
        <v>2755</v>
      </c>
      <c r="E796" s="832">
        <v>43466</v>
      </c>
      <c r="F796" s="852">
        <v>415</v>
      </c>
      <c r="G796" s="834">
        <f t="shared" si="12"/>
        <v>0.41499999999999998</v>
      </c>
      <c r="H796" s="835" t="s">
        <v>535</v>
      </c>
      <c r="I796" s="850">
        <v>1</v>
      </c>
      <c r="J796" s="837" t="s">
        <v>67</v>
      </c>
    </row>
    <row r="797" spans="1:10">
      <c r="A797" s="839" t="s">
        <v>386</v>
      </c>
      <c r="B797" s="829" t="s">
        <v>1250</v>
      </c>
      <c r="C797" s="839" t="s">
        <v>894</v>
      </c>
      <c r="D797" s="839" t="s">
        <v>67</v>
      </c>
      <c r="E797" s="832">
        <v>43466</v>
      </c>
      <c r="F797" s="852">
        <v>3185</v>
      </c>
      <c r="G797" s="834">
        <f t="shared" si="12"/>
        <v>3.1850000000000001</v>
      </c>
      <c r="H797" s="835" t="s">
        <v>535</v>
      </c>
      <c r="I797" s="850">
        <v>9</v>
      </c>
      <c r="J797" s="837" t="s">
        <v>67</v>
      </c>
    </row>
    <row r="798" spans="1:10">
      <c r="A798" s="839" t="s">
        <v>193</v>
      </c>
      <c r="B798" s="829" t="s">
        <v>199</v>
      </c>
      <c r="C798" s="839" t="s">
        <v>2756</v>
      </c>
      <c r="D798" s="839" t="s">
        <v>2757</v>
      </c>
      <c r="E798" s="832">
        <v>43466</v>
      </c>
      <c r="F798" s="852">
        <v>20202</v>
      </c>
      <c r="G798" s="834">
        <f t="shared" si="12"/>
        <v>20.202000000000002</v>
      </c>
      <c r="H798" s="835" t="s">
        <v>354</v>
      </c>
      <c r="I798" s="850">
        <v>1</v>
      </c>
      <c r="J798" s="837" t="s">
        <v>67</v>
      </c>
    </row>
    <row r="799" spans="1:10">
      <c r="A799" s="839" t="s">
        <v>387</v>
      </c>
      <c r="B799" s="841" t="s">
        <v>198</v>
      </c>
      <c r="C799" s="839" t="s">
        <v>2758</v>
      </c>
      <c r="D799" s="839" t="s">
        <v>2759</v>
      </c>
      <c r="E799" s="832">
        <v>43466</v>
      </c>
      <c r="F799" s="852">
        <v>1300</v>
      </c>
      <c r="G799" s="834">
        <f t="shared" si="12"/>
        <v>1.3</v>
      </c>
      <c r="H799" s="835" t="s">
        <v>356</v>
      </c>
      <c r="I799" s="850">
        <v>2</v>
      </c>
      <c r="J799" s="837" t="s">
        <v>67</v>
      </c>
    </row>
    <row r="800" spans="1:10">
      <c r="A800" s="839" t="s">
        <v>387</v>
      </c>
      <c r="B800" s="841" t="s">
        <v>198</v>
      </c>
      <c r="C800" s="839" t="s">
        <v>2760</v>
      </c>
      <c r="D800" s="839" t="s">
        <v>2761</v>
      </c>
      <c r="E800" s="832">
        <v>43466</v>
      </c>
      <c r="F800" s="852">
        <v>760</v>
      </c>
      <c r="G800" s="834">
        <f t="shared" si="12"/>
        <v>0.76</v>
      </c>
      <c r="H800" s="835" t="s">
        <v>356</v>
      </c>
      <c r="I800" s="850">
        <v>2</v>
      </c>
      <c r="J800" s="837" t="s">
        <v>67</v>
      </c>
    </row>
    <row r="801" spans="1:10">
      <c r="A801" s="839" t="s">
        <v>387</v>
      </c>
      <c r="B801" s="841" t="s">
        <v>198</v>
      </c>
      <c r="C801" s="839" t="s">
        <v>2762</v>
      </c>
      <c r="D801" s="839" t="s">
        <v>2763</v>
      </c>
      <c r="E801" s="832">
        <v>43466</v>
      </c>
      <c r="F801" s="852">
        <v>670</v>
      </c>
      <c r="G801" s="834">
        <f t="shared" si="12"/>
        <v>0.67</v>
      </c>
      <c r="H801" s="835" t="s">
        <v>356</v>
      </c>
      <c r="I801" s="850">
        <v>2</v>
      </c>
      <c r="J801" s="837" t="s">
        <v>67</v>
      </c>
    </row>
    <row r="802" spans="1:10">
      <c r="A802" s="839" t="s">
        <v>387</v>
      </c>
      <c r="B802" s="841" t="s">
        <v>198</v>
      </c>
      <c r="C802" s="839" t="s">
        <v>2764</v>
      </c>
      <c r="D802" s="839" t="s">
        <v>2765</v>
      </c>
      <c r="E802" s="832">
        <v>43466</v>
      </c>
      <c r="F802" s="852">
        <v>1230</v>
      </c>
      <c r="G802" s="834">
        <f t="shared" si="12"/>
        <v>1.23</v>
      </c>
      <c r="H802" s="835" t="s">
        <v>356</v>
      </c>
      <c r="I802" s="850">
        <v>2</v>
      </c>
      <c r="J802" s="837" t="s">
        <v>67</v>
      </c>
    </row>
    <row r="803" spans="1:10">
      <c r="A803" s="839" t="s">
        <v>196</v>
      </c>
      <c r="B803" s="841" t="s">
        <v>198</v>
      </c>
      <c r="C803" s="839" t="s">
        <v>2766</v>
      </c>
      <c r="D803" s="839" t="s">
        <v>2767</v>
      </c>
      <c r="E803" s="832">
        <v>43466</v>
      </c>
      <c r="F803" s="852">
        <v>215</v>
      </c>
      <c r="G803" s="834">
        <f t="shared" si="12"/>
        <v>0.215</v>
      </c>
      <c r="H803" s="835" t="s">
        <v>356</v>
      </c>
      <c r="I803" s="850">
        <v>1</v>
      </c>
      <c r="J803" s="837" t="s">
        <v>67</v>
      </c>
    </row>
    <row r="804" spans="1:10">
      <c r="A804" s="839" t="s">
        <v>189</v>
      </c>
      <c r="B804" s="841" t="s">
        <v>198</v>
      </c>
      <c r="C804" s="839" t="s">
        <v>2768</v>
      </c>
      <c r="D804" s="839" t="s">
        <v>2769</v>
      </c>
      <c r="E804" s="832">
        <v>43466</v>
      </c>
      <c r="F804" s="852">
        <v>1200</v>
      </c>
      <c r="G804" s="834">
        <f t="shared" si="12"/>
        <v>1.2</v>
      </c>
      <c r="H804" s="835" t="s">
        <v>356</v>
      </c>
      <c r="I804" s="850">
        <v>6</v>
      </c>
      <c r="J804" s="837" t="s">
        <v>67</v>
      </c>
    </row>
    <row r="805" spans="1:10">
      <c r="A805" s="839" t="s">
        <v>189</v>
      </c>
      <c r="B805" s="841" t="s">
        <v>198</v>
      </c>
      <c r="C805" s="839" t="s">
        <v>2770</v>
      </c>
      <c r="D805" s="839" t="s">
        <v>2771</v>
      </c>
      <c r="E805" s="832">
        <v>43466</v>
      </c>
      <c r="F805" s="852">
        <v>235</v>
      </c>
      <c r="G805" s="834">
        <f t="shared" si="12"/>
        <v>0.23499999999999999</v>
      </c>
      <c r="H805" s="835" t="s">
        <v>356</v>
      </c>
      <c r="I805" s="850">
        <v>1</v>
      </c>
      <c r="J805" s="837" t="s">
        <v>67</v>
      </c>
    </row>
    <row r="806" spans="1:10">
      <c r="A806" s="839" t="s">
        <v>189</v>
      </c>
      <c r="B806" s="841" t="s">
        <v>198</v>
      </c>
      <c r="C806" s="839" t="s">
        <v>2772</v>
      </c>
      <c r="D806" s="839" t="s">
        <v>2773</v>
      </c>
      <c r="E806" s="832">
        <v>43466</v>
      </c>
      <c r="F806" s="852">
        <v>1330</v>
      </c>
      <c r="G806" s="834">
        <f t="shared" si="12"/>
        <v>1.33</v>
      </c>
      <c r="H806" s="835" t="s">
        <v>356</v>
      </c>
      <c r="I806" s="850">
        <v>2</v>
      </c>
      <c r="J806" s="837" t="s">
        <v>67</v>
      </c>
    </row>
    <row r="807" spans="1:10">
      <c r="A807" s="839" t="s">
        <v>194</v>
      </c>
      <c r="B807" s="829" t="s">
        <v>199</v>
      </c>
      <c r="C807" s="839" t="s">
        <v>2774</v>
      </c>
      <c r="D807" s="839" t="s">
        <v>2775</v>
      </c>
      <c r="E807" s="832">
        <v>43466</v>
      </c>
      <c r="F807" s="852">
        <v>2000</v>
      </c>
      <c r="G807" s="834">
        <f t="shared" si="12"/>
        <v>2</v>
      </c>
      <c r="H807" s="835" t="s">
        <v>354</v>
      </c>
      <c r="I807" s="850">
        <v>1</v>
      </c>
      <c r="J807" s="837" t="s">
        <v>67</v>
      </c>
    </row>
    <row r="808" spans="1:10">
      <c r="A808" s="839" t="s">
        <v>194</v>
      </c>
      <c r="B808" s="829" t="s">
        <v>199</v>
      </c>
      <c r="C808" s="839" t="s">
        <v>2776</v>
      </c>
      <c r="D808" s="839" t="s">
        <v>2777</v>
      </c>
      <c r="E808" s="832">
        <v>43466</v>
      </c>
      <c r="F808" s="852">
        <v>1500</v>
      </c>
      <c r="G808" s="834">
        <f t="shared" si="12"/>
        <v>1.5</v>
      </c>
      <c r="H808" s="835" t="s">
        <v>354</v>
      </c>
      <c r="I808" s="850">
        <v>1</v>
      </c>
      <c r="J808" s="837" t="s">
        <v>67</v>
      </c>
    </row>
    <row r="809" spans="1:10">
      <c r="A809" s="839" t="s">
        <v>194</v>
      </c>
      <c r="B809" s="829" t="s">
        <v>199</v>
      </c>
      <c r="C809" s="839" t="s">
        <v>2778</v>
      </c>
      <c r="D809" s="839" t="s">
        <v>2779</v>
      </c>
      <c r="E809" s="832">
        <v>43466</v>
      </c>
      <c r="F809" s="852">
        <v>1500</v>
      </c>
      <c r="G809" s="834">
        <f t="shared" si="12"/>
        <v>1.5</v>
      </c>
      <c r="H809" s="835" t="s">
        <v>354</v>
      </c>
      <c r="I809" s="850">
        <v>1</v>
      </c>
      <c r="J809" s="837" t="s">
        <v>67</v>
      </c>
    </row>
    <row r="810" spans="1:10">
      <c r="A810" s="839" t="s">
        <v>194</v>
      </c>
      <c r="B810" s="829" t="s">
        <v>199</v>
      </c>
      <c r="C810" s="839" t="s">
        <v>2780</v>
      </c>
      <c r="D810" s="839" t="s">
        <v>2781</v>
      </c>
      <c r="E810" s="832">
        <v>43466</v>
      </c>
      <c r="F810" s="852">
        <v>2000</v>
      </c>
      <c r="G810" s="834">
        <f t="shared" si="12"/>
        <v>2</v>
      </c>
      <c r="H810" s="835" t="s">
        <v>354</v>
      </c>
      <c r="I810" s="850">
        <v>1</v>
      </c>
      <c r="J810" s="837" t="s">
        <v>67</v>
      </c>
    </row>
    <row r="811" spans="1:10">
      <c r="A811" s="839" t="s">
        <v>244</v>
      </c>
      <c r="B811" s="841" t="s">
        <v>198</v>
      </c>
      <c r="C811" s="839" t="s">
        <v>2782</v>
      </c>
      <c r="D811" s="839" t="s">
        <v>2783</v>
      </c>
      <c r="E811" s="832">
        <v>43466</v>
      </c>
      <c r="F811" s="852">
        <v>880</v>
      </c>
      <c r="G811" s="834">
        <f t="shared" si="12"/>
        <v>0.88</v>
      </c>
      <c r="H811" s="835" t="s">
        <v>356</v>
      </c>
      <c r="I811" s="850">
        <v>2</v>
      </c>
      <c r="J811" s="837" t="s">
        <v>67</v>
      </c>
    </row>
    <row r="812" spans="1:10">
      <c r="A812" s="839" t="s">
        <v>194</v>
      </c>
      <c r="B812" s="829" t="s">
        <v>199</v>
      </c>
      <c r="C812" s="839" t="s">
        <v>2784</v>
      </c>
      <c r="D812" s="839" t="s">
        <v>2785</v>
      </c>
      <c r="E812" s="832">
        <v>43466</v>
      </c>
      <c r="F812" s="852">
        <v>950</v>
      </c>
      <c r="G812" s="834">
        <f t="shared" si="12"/>
        <v>0.95</v>
      </c>
      <c r="H812" s="835" t="s">
        <v>535</v>
      </c>
      <c r="I812" s="850">
        <v>1</v>
      </c>
      <c r="J812" s="837" t="s">
        <v>67</v>
      </c>
    </row>
    <row r="813" spans="1:10">
      <c r="A813" s="839" t="s">
        <v>201</v>
      </c>
      <c r="B813" s="841" t="s">
        <v>198</v>
      </c>
      <c r="C813" s="839" t="s">
        <v>2786</v>
      </c>
      <c r="D813" s="839" t="s">
        <v>2787</v>
      </c>
      <c r="E813" s="832">
        <v>43466</v>
      </c>
      <c r="F813" s="852">
        <v>1260</v>
      </c>
      <c r="G813" s="834">
        <f t="shared" si="12"/>
        <v>1.26</v>
      </c>
      <c r="H813" s="835" t="s">
        <v>356</v>
      </c>
      <c r="I813" s="850">
        <v>1</v>
      </c>
      <c r="J813" s="837" t="s">
        <v>67</v>
      </c>
    </row>
    <row r="814" spans="1:10">
      <c r="A814" s="839" t="s">
        <v>201</v>
      </c>
      <c r="B814" s="841" t="s">
        <v>198</v>
      </c>
      <c r="C814" s="839" t="s">
        <v>2788</v>
      </c>
      <c r="D814" s="839" t="s">
        <v>2789</v>
      </c>
      <c r="E814" s="832">
        <v>43466</v>
      </c>
      <c r="F814" s="852">
        <v>1285</v>
      </c>
      <c r="G814" s="834">
        <f t="shared" si="12"/>
        <v>1.2849999999999999</v>
      </c>
      <c r="H814" s="835" t="s">
        <v>356</v>
      </c>
      <c r="I814" s="850">
        <v>1</v>
      </c>
      <c r="J814" s="837" t="s">
        <v>67</v>
      </c>
    </row>
    <row r="815" spans="1:10">
      <c r="A815" s="839" t="s">
        <v>201</v>
      </c>
      <c r="B815" s="841" t="s">
        <v>198</v>
      </c>
      <c r="C815" s="839" t="s">
        <v>2790</v>
      </c>
      <c r="D815" s="839" t="s">
        <v>2791</v>
      </c>
      <c r="E815" s="832">
        <v>43466</v>
      </c>
      <c r="F815" s="852">
        <v>2175</v>
      </c>
      <c r="G815" s="834">
        <f t="shared" si="12"/>
        <v>2.1749999999999998</v>
      </c>
      <c r="H815" s="835" t="s">
        <v>356</v>
      </c>
      <c r="I815" s="850">
        <v>1</v>
      </c>
      <c r="J815" s="837" t="s">
        <v>67</v>
      </c>
    </row>
    <row r="816" spans="1:10">
      <c r="A816" s="839" t="s">
        <v>186</v>
      </c>
      <c r="B816" s="841" t="s">
        <v>198</v>
      </c>
      <c r="C816" s="839" t="s">
        <v>2792</v>
      </c>
      <c r="D816" s="839" t="s">
        <v>2793</v>
      </c>
      <c r="E816" s="832">
        <v>43466</v>
      </c>
      <c r="F816" s="852">
        <v>484.97527577025488</v>
      </c>
      <c r="G816" s="834">
        <f t="shared" ref="G816:G879" si="13">F816/1000</f>
        <v>0.4849752757702549</v>
      </c>
      <c r="H816" s="835" t="s">
        <v>356</v>
      </c>
      <c r="I816" s="850">
        <v>1</v>
      </c>
      <c r="J816" s="837" t="s">
        <v>67</v>
      </c>
    </row>
    <row r="817" spans="1:10">
      <c r="A817" s="839" t="s">
        <v>186</v>
      </c>
      <c r="B817" s="841" t="s">
        <v>198</v>
      </c>
      <c r="C817" s="839" t="s">
        <v>2794</v>
      </c>
      <c r="D817" s="839" t="s">
        <v>2795</v>
      </c>
      <c r="E817" s="832">
        <v>43466</v>
      </c>
      <c r="F817" s="852">
        <v>415.36705971852416</v>
      </c>
      <c r="G817" s="834">
        <f t="shared" si="13"/>
        <v>0.41536705971852417</v>
      </c>
      <c r="H817" s="835" t="s">
        <v>356</v>
      </c>
      <c r="I817" s="850">
        <v>2</v>
      </c>
      <c r="J817" s="837" t="s">
        <v>67</v>
      </c>
    </row>
    <row r="818" spans="1:10">
      <c r="A818" s="839" t="s">
        <v>186</v>
      </c>
      <c r="B818" s="841" t="s">
        <v>198</v>
      </c>
      <c r="C818" s="839" t="s">
        <v>2796</v>
      </c>
      <c r="D818" s="839" t="s">
        <v>2797</v>
      </c>
      <c r="E818" s="832">
        <v>43466</v>
      </c>
      <c r="F818" s="852">
        <v>415.36705971852416</v>
      </c>
      <c r="G818" s="834">
        <f t="shared" si="13"/>
        <v>0.41536705971852417</v>
      </c>
      <c r="H818" s="835" t="s">
        <v>356</v>
      </c>
      <c r="I818" s="850">
        <v>2</v>
      </c>
      <c r="J818" s="837" t="s">
        <v>67</v>
      </c>
    </row>
    <row r="819" spans="1:10">
      <c r="A819" s="839" t="s">
        <v>186</v>
      </c>
      <c r="B819" s="841" t="s">
        <v>198</v>
      </c>
      <c r="C819" s="839" t="s">
        <v>2798</v>
      </c>
      <c r="D819" s="839" t="s">
        <v>2799</v>
      </c>
      <c r="E819" s="832">
        <v>43466</v>
      </c>
      <c r="F819" s="852">
        <v>293.78090528718144</v>
      </c>
      <c r="G819" s="834">
        <f t="shared" si="13"/>
        <v>0.29378090528718143</v>
      </c>
      <c r="H819" s="835" t="s">
        <v>356</v>
      </c>
      <c r="I819" s="850">
        <v>1</v>
      </c>
      <c r="J819" s="837" t="s">
        <v>67</v>
      </c>
    </row>
    <row r="820" spans="1:10">
      <c r="A820" s="839" t="s">
        <v>186</v>
      </c>
      <c r="B820" s="841" t="s">
        <v>198</v>
      </c>
      <c r="C820" s="839" t="s">
        <v>2800</v>
      </c>
      <c r="D820" s="839" t="s">
        <v>2801</v>
      </c>
      <c r="E820" s="832">
        <v>43466</v>
      </c>
      <c r="F820" s="852">
        <v>326.94941042221376</v>
      </c>
      <c r="G820" s="834">
        <f t="shared" si="13"/>
        <v>0.32694941042221376</v>
      </c>
      <c r="H820" s="835" t="s">
        <v>356</v>
      </c>
      <c r="I820" s="850">
        <v>1</v>
      </c>
      <c r="J820" s="837" t="s">
        <v>67</v>
      </c>
    </row>
    <row r="821" spans="1:10">
      <c r="A821" s="839" t="s">
        <v>186</v>
      </c>
      <c r="B821" s="841" t="s">
        <v>198</v>
      </c>
      <c r="C821" s="839" t="s">
        <v>2802</v>
      </c>
      <c r="D821" s="839" t="s">
        <v>2803</v>
      </c>
      <c r="E821" s="832">
        <v>43466</v>
      </c>
      <c r="F821" s="852">
        <v>862.38113351084064</v>
      </c>
      <c r="G821" s="834">
        <f t="shared" si="13"/>
        <v>0.86238113351084067</v>
      </c>
      <c r="H821" s="835" t="s">
        <v>356</v>
      </c>
      <c r="I821" s="850">
        <v>1</v>
      </c>
      <c r="J821" s="837" t="s">
        <v>67</v>
      </c>
    </row>
    <row r="822" spans="1:10">
      <c r="A822" s="839" t="s">
        <v>186</v>
      </c>
      <c r="B822" s="841" t="s">
        <v>198</v>
      </c>
      <c r="C822" s="839" t="s">
        <v>2804</v>
      </c>
      <c r="D822" s="839" t="s">
        <v>2805</v>
      </c>
      <c r="E822" s="832">
        <v>43466</v>
      </c>
      <c r="F822" s="852">
        <v>597.03309243058197</v>
      </c>
      <c r="G822" s="834">
        <f t="shared" si="13"/>
        <v>0.597033092430582</v>
      </c>
      <c r="H822" s="835" t="s">
        <v>356</v>
      </c>
      <c r="I822" s="850">
        <v>1</v>
      </c>
      <c r="J822" s="837" t="s">
        <v>67</v>
      </c>
    </row>
    <row r="823" spans="1:10">
      <c r="A823" s="839" t="s">
        <v>186</v>
      </c>
      <c r="B823" s="841" t="s">
        <v>198</v>
      </c>
      <c r="C823" s="839" t="s">
        <v>2806</v>
      </c>
      <c r="D823" s="839" t="s">
        <v>2807</v>
      </c>
      <c r="E823" s="832">
        <v>43466</v>
      </c>
      <c r="F823" s="852">
        <v>5563.7504754659567</v>
      </c>
      <c r="G823" s="834">
        <f t="shared" si="13"/>
        <v>5.563750475465957</v>
      </c>
      <c r="H823" s="835" t="s">
        <v>356</v>
      </c>
      <c r="I823" s="850">
        <v>1</v>
      </c>
      <c r="J823" s="837" t="s">
        <v>67</v>
      </c>
    </row>
    <row r="824" spans="1:10">
      <c r="A824" s="839" t="s">
        <v>186</v>
      </c>
      <c r="B824" s="841" t="s">
        <v>198</v>
      </c>
      <c r="C824" s="839" t="s">
        <v>2808</v>
      </c>
      <c r="D824" s="839" t="s">
        <v>2809</v>
      </c>
      <c r="E824" s="832">
        <v>43466</v>
      </c>
      <c r="F824" s="852">
        <v>3736.3065804488401</v>
      </c>
      <c r="G824" s="834">
        <f t="shared" si="13"/>
        <v>3.73630658044884</v>
      </c>
      <c r="H824" s="835" t="s">
        <v>356</v>
      </c>
      <c r="I824" s="850">
        <v>1</v>
      </c>
      <c r="J824" s="837" t="s">
        <v>67</v>
      </c>
    </row>
    <row r="825" spans="1:10">
      <c r="A825" s="839" t="s">
        <v>186</v>
      </c>
      <c r="B825" s="830" t="s">
        <v>198</v>
      </c>
      <c r="C825" s="839" t="s">
        <v>2810</v>
      </c>
      <c r="D825" s="839" t="s">
        <v>2811</v>
      </c>
      <c r="E825" s="832">
        <v>43466</v>
      </c>
      <c r="F825" s="852">
        <v>599.087105363256</v>
      </c>
      <c r="G825" s="834">
        <f t="shared" si="13"/>
        <v>0.59908710536325605</v>
      </c>
      <c r="H825" s="835" t="s">
        <v>355</v>
      </c>
      <c r="I825" s="850">
        <v>1</v>
      </c>
      <c r="J825" s="837" t="s">
        <v>67</v>
      </c>
    </row>
    <row r="826" spans="1:10">
      <c r="A826" s="839" t="s">
        <v>186</v>
      </c>
      <c r="B826" s="830" t="s">
        <v>198</v>
      </c>
      <c r="C826" s="839" t="s">
        <v>2812</v>
      </c>
      <c r="D826" s="839" t="s">
        <v>2813</v>
      </c>
      <c r="E826" s="832">
        <v>43466</v>
      </c>
      <c r="F826" s="852">
        <v>673.25979459870678</v>
      </c>
      <c r="G826" s="834">
        <f t="shared" si="13"/>
        <v>0.67325979459870677</v>
      </c>
      <c r="H826" s="835" t="s">
        <v>355</v>
      </c>
      <c r="I826" s="850">
        <v>1</v>
      </c>
      <c r="J826" s="837" t="s">
        <v>67</v>
      </c>
    </row>
    <row r="827" spans="1:10">
      <c r="A827" s="839" t="s">
        <v>186</v>
      </c>
      <c r="B827" s="841" t="s">
        <v>198</v>
      </c>
      <c r="C827" s="839" t="s">
        <v>2814</v>
      </c>
      <c r="D827" s="839" t="s">
        <v>2815</v>
      </c>
      <c r="E827" s="832">
        <v>43466</v>
      </c>
      <c r="F827" s="852">
        <v>480.22061620387984</v>
      </c>
      <c r="G827" s="834">
        <f t="shared" si="13"/>
        <v>0.48022061620387985</v>
      </c>
      <c r="H827" s="835" t="s">
        <v>356</v>
      </c>
      <c r="I827" s="850">
        <v>2</v>
      </c>
      <c r="J827" s="837" t="s">
        <v>67</v>
      </c>
    </row>
    <row r="828" spans="1:10">
      <c r="A828" s="839" t="s">
        <v>186</v>
      </c>
      <c r="B828" s="841" t="s">
        <v>198</v>
      </c>
      <c r="C828" s="839" t="s">
        <v>2816</v>
      </c>
      <c r="D828" s="839" t="s">
        <v>2817</v>
      </c>
      <c r="E828" s="832">
        <v>43466</v>
      </c>
      <c r="F828" s="852">
        <v>527.76721186763029</v>
      </c>
      <c r="G828" s="834">
        <f t="shared" si="13"/>
        <v>0.52776721186763031</v>
      </c>
      <c r="H828" s="835" t="s">
        <v>356</v>
      </c>
      <c r="I828" s="850">
        <v>2</v>
      </c>
      <c r="J828" s="837" t="s">
        <v>67</v>
      </c>
    </row>
    <row r="829" spans="1:10">
      <c r="A829" s="839" t="s">
        <v>186</v>
      </c>
      <c r="B829" s="841" t="s">
        <v>198</v>
      </c>
      <c r="C829" s="839" t="s">
        <v>2818</v>
      </c>
      <c r="D829" s="839" t="s">
        <v>2819</v>
      </c>
      <c r="E829" s="832">
        <v>43466</v>
      </c>
      <c r="F829" s="852">
        <v>572.46101179155573</v>
      </c>
      <c r="G829" s="834">
        <f t="shared" si="13"/>
        <v>0.57246101179155573</v>
      </c>
      <c r="H829" s="835" t="s">
        <v>356</v>
      </c>
      <c r="I829" s="850">
        <v>2</v>
      </c>
      <c r="J829" s="837" t="s">
        <v>67</v>
      </c>
    </row>
    <row r="830" spans="1:10">
      <c r="A830" s="839" t="s">
        <v>186</v>
      </c>
      <c r="B830" s="841" t="s">
        <v>198</v>
      </c>
      <c r="C830" s="839" t="s">
        <v>2820</v>
      </c>
      <c r="D830" s="839" t="s">
        <v>2821</v>
      </c>
      <c r="E830" s="832">
        <v>43466</v>
      </c>
      <c r="F830" s="852">
        <v>694.18029669075702</v>
      </c>
      <c r="G830" s="834">
        <f t="shared" si="13"/>
        <v>0.69418029669075698</v>
      </c>
      <c r="H830" s="835" t="s">
        <v>356</v>
      </c>
      <c r="I830" s="850">
        <v>2</v>
      </c>
      <c r="J830" s="837" t="s">
        <v>67</v>
      </c>
    </row>
    <row r="831" spans="1:10">
      <c r="A831" s="839" t="s">
        <v>186</v>
      </c>
      <c r="B831" s="841" t="s">
        <v>198</v>
      </c>
      <c r="C831" s="839" t="s">
        <v>2822</v>
      </c>
      <c r="D831" s="839" t="s">
        <v>2823</v>
      </c>
      <c r="E831" s="832">
        <v>43466</v>
      </c>
      <c r="F831" s="852">
        <v>424.11563332065424</v>
      </c>
      <c r="G831" s="834">
        <f t="shared" si="13"/>
        <v>0.42411563332065422</v>
      </c>
      <c r="H831" s="835" t="s">
        <v>356</v>
      </c>
      <c r="I831" s="850">
        <v>1</v>
      </c>
      <c r="J831" s="837" t="s">
        <v>67</v>
      </c>
    </row>
    <row r="832" spans="1:10">
      <c r="A832" s="839" t="s">
        <v>186</v>
      </c>
      <c r="B832" s="841" t="s">
        <v>198</v>
      </c>
      <c r="C832" s="839" t="s">
        <v>2824</v>
      </c>
      <c r="D832" s="839" t="s">
        <v>2825</v>
      </c>
      <c r="E832" s="832">
        <v>43466</v>
      </c>
      <c r="F832" s="852">
        <v>424.11563332065424</v>
      </c>
      <c r="G832" s="834">
        <f t="shared" si="13"/>
        <v>0.42411563332065422</v>
      </c>
      <c r="H832" s="835" t="s">
        <v>356</v>
      </c>
      <c r="I832" s="850">
        <v>1</v>
      </c>
      <c r="J832" s="837" t="s">
        <v>67</v>
      </c>
    </row>
    <row r="833" spans="1:10">
      <c r="A833" s="839" t="s">
        <v>186</v>
      </c>
      <c r="B833" s="841" t="s">
        <v>198</v>
      </c>
      <c r="C833" s="839" t="s">
        <v>2826</v>
      </c>
      <c r="D833" s="839" t="s">
        <v>2827</v>
      </c>
      <c r="E833" s="832">
        <v>43466</v>
      </c>
      <c r="F833" s="852">
        <v>703.6896158235071</v>
      </c>
      <c r="G833" s="834">
        <f t="shared" si="13"/>
        <v>0.70368961582350709</v>
      </c>
      <c r="H833" s="835" t="s">
        <v>356</v>
      </c>
      <c r="I833" s="850">
        <v>1</v>
      </c>
      <c r="J833" s="837" t="s">
        <v>67</v>
      </c>
    </row>
    <row r="834" spans="1:10">
      <c r="A834" s="839" t="s">
        <v>391</v>
      </c>
      <c r="B834" s="830" t="s">
        <v>198</v>
      </c>
      <c r="C834" s="839" t="s">
        <v>2828</v>
      </c>
      <c r="D834" s="839" t="s">
        <v>2829</v>
      </c>
      <c r="E834" s="832">
        <v>43466</v>
      </c>
      <c r="F834" s="852">
        <v>6750</v>
      </c>
      <c r="G834" s="834">
        <f t="shared" si="13"/>
        <v>6.75</v>
      </c>
      <c r="H834" s="835" t="s">
        <v>354</v>
      </c>
      <c r="I834" s="850">
        <v>1</v>
      </c>
      <c r="J834" s="837" t="s">
        <v>67</v>
      </c>
    </row>
    <row r="835" spans="1:10">
      <c r="A835" s="839" t="s">
        <v>194</v>
      </c>
      <c r="B835" s="829" t="s">
        <v>199</v>
      </c>
      <c r="C835" s="839" t="s">
        <v>2830</v>
      </c>
      <c r="D835" s="839" t="s">
        <v>2831</v>
      </c>
      <c r="E835" s="832">
        <v>43497</v>
      </c>
      <c r="F835" s="852">
        <v>1570</v>
      </c>
      <c r="G835" s="834">
        <f t="shared" si="13"/>
        <v>1.57</v>
      </c>
      <c r="H835" s="835" t="s">
        <v>354</v>
      </c>
      <c r="I835" s="850">
        <v>1</v>
      </c>
      <c r="J835" s="837" t="s">
        <v>67</v>
      </c>
    </row>
    <row r="836" spans="1:10">
      <c r="A836" s="839" t="s">
        <v>194</v>
      </c>
      <c r="B836" s="829" t="s">
        <v>199</v>
      </c>
      <c r="C836" s="839" t="s">
        <v>2832</v>
      </c>
      <c r="D836" s="839" t="s">
        <v>2833</v>
      </c>
      <c r="E836" s="832">
        <v>43497</v>
      </c>
      <c r="F836" s="852">
        <v>1570</v>
      </c>
      <c r="G836" s="834">
        <f t="shared" si="13"/>
        <v>1.57</v>
      </c>
      <c r="H836" s="835" t="s">
        <v>354</v>
      </c>
      <c r="I836" s="850">
        <v>1</v>
      </c>
      <c r="J836" s="837" t="s">
        <v>67</v>
      </c>
    </row>
    <row r="837" spans="1:10">
      <c r="A837" s="839" t="s">
        <v>194</v>
      </c>
      <c r="B837" s="829" t="s">
        <v>199</v>
      </c>
      <c r="C837" s="839" t="s">
        <v>2834</v>
      </c>
      <c r="D837" s="839" t="s">
        <v>2835</v>
      </c>
      <c r="E837" s="832">
        <v>43497</v>
      </c>
      <c r="F837" s="852">
        <v>2000</v>
      </c>
      <c r="G837" s="834">
        <f t="shared" si="13"/>
        <v>2</v>
      </c>
      <c r="H837" s="835" t="s">
        <v>354</v>
      </c>
      <c r="I837" s="850">
        <v>1</v>
      </c>
      <c r="J837" s="837" t="s">
        <v>67</v>
      </c>
    </row>
    <row r="838" spans="1:10">
      <c r="A838" s="839" t="s">
        <v>194</v>
      </c>
      <c r="B838" s="829" t="s">
        <v>199</v>
      </c>
      <c r="C838" s="839" t="s">
        <v>2836</v>
      </c>
      <c r="D838" s="839" t="s">
        <v>2837</v>
      </c>
      <c r="E838" s="832">
        <v>43497</v>
      </c>
      <c r="F838" s="852">
        <v>1200</v>
      </c>
      <c r="G838" s="834">
        <f t="shared" si="13"/>
        <v>1.2</v>
      </c>
      <c r="H838" s="835" t="s">
        <v>354</v>
      </c>
      <c r="I838" s="850">
        <v>1</v>
      </c>
      <c r="J838" s="837" t="s">
        <v>67</v>
      </c>
    </row>
    <row r="839" spans="1:10">
      <c r="A839" s="839" t="s">
        <v>194</v>
      </c>
      <c r="B839" s="829" t="s">
        <v>199</v>
      </c>
      <c r="C839" s="839" t="s">
        <v>2838</v>
      </c>
      <c r="D839" s="839" t="s">
        <v>2839</v>
      </c>
      <c r="E839" s="832">
        <v>43497</v>
      </c>
      <c r="F839" s="852">
        <v>1500</v>
      </c>
      <c r="G839" s="834">
        <f t="shared" si="13"/>
        <v>1.5</v>
      </c>
      <c r="H839" s="835" t="s">
        <v>354</v>
      </c>
      <c r="I839" s="850">
        <v>1</v>
      </c>
      <c r="J839" s="837" t="s">
        <v>67</v>
      </c>
    </row>
    <row r="840" spans="1:10">
      <c r="A840" s="839" t="s">
        <v>194</v>
      </c>
      <c r="B840" s="829" t="s">
        <v>199</v>
      </c>
      <c r="C840" s="839" t="s">
        <v>2840</v>
      </c>
      <c r="D840" s="839" t="s">
        <v>2841</v>
      </c>
      <c r="E840" s="832">
        <v>43497</v>
      </c>
      <c r="F840" s="852">
        <v>2000</v>
      </c>
      <c r="G840" s="834">
        <f t="shared" si="13"/>
        <v>2</v>
      </c>
      <c r="H840" s="835" t="s">
        <v>354</v>
      </c>
      <c r="I840" s="850">
        <v>1</v>
      </c>
      <c r="J840" s="837" t="s">
        <v>67</v>
      </c>
    </row>
    <row r="841" spans="1:10">
      <c r="A841" s="839" t="s">
        <v>194</v>
      </c>
      <c r="B841" s="829" t="s">
        <v>199</v>
      </c>
      <c r="C841" s="839" t="s">
        <v>2842</v>
      </c>
      <c r="D841" s="839" t="e">
        <v>#N/A</v>
      </c>
      <c r="E841" s="832">
        <v>43497</v>
      </c>
      <c r="F841" s="852">
        <v>17995</v>
      </c>
      <c r="G841" s="834">
        <f t="shared" si="13"/>
        <v>17.995000000000001</v>
      </c>
      <c r="H841" s="835" t="s">
        <v>354</v>
      </c>
      <c r="I841" s="850">
        <v>1</v>
      </c>
      <c r="J841" s="837" t="s">
        <v>67</v>
      </c>
    </row>
    <row r="842" spans="1:10">
      <c r="A842" s="839" t="s">
        <v>196</v>
      </c>
      <c r="B842" s="841" t="s">
        <v>198</v>
      </c>
      <c r="C842" s="839" t="s">
        <v>2843</v>
      </c>
      <c r="D842" s="839" t="s">
        <v>2844</v>
      </c>
      <c r="E842" s="832">
        <v>43497</v>
      </c>
      <c r="F842" s="852">
        <v>200</v>
      </c>
      <c r="G842" s="834">
        <f t="shared" si="13"/>
        <v>0.2</v>
      </c>
      <c r="H842" s="835" t="s">
        <v>356</v>
      </c>
      <c r="I842" s="850">
        <v>1</v>
      </c>
      <c r="J842" s="837" t="s">
        <v>67</v>
      </c>
    </row>
    <row r="843" spans="1:10">
      <c r="A843" s="839" t="s">
        <v>196</v>
      </c>
      <c r="B843" s="841" t="s">
        <v>198</v>
      </c>
      <c r="C843" s="839" t="s">
        <v>2845</v>
      </c>
      <c r="D843" s="839" t="s">
        <v>2846</v>
      </c>
      <c r="E843" s="832">
        <v>43497</v>
      </c>
      <c r="F843" s="852">
        <v>110</v>
      </c>
      <c r="G843" s="834">
        <f t="shared" si="13"/>
        <v>0.11</v>
      </c>
      <c r="H843" s="835" t="s">
        <v>356</v>
      </c>
      <c r="I843" s="850">
        <v>10</v>
      </c>
      <c r="J843" s="837" t="s">
        <v>67</v>
      </c>
    </row>
    <row r="844" spans="1:10">
      <c r="A844" s="839" t="s">
        <v>186</v>
      </c>
      <c r="B844" s="830" t="s">
        <v>198</v>
      </c>
      <c r="C844" s="839" t="s">
        <v>2847</v>
      </c>
      <c r="D844" s="839" t="s">
        <v>2848</v>
      </c>
      <c r="E844" s="832">
        <v>43497</v>
      </c>
      <c r="F844" s="852">
        <v>679.20184190330008</v>
      </c>
      <c r="G844" s="834">
        <f t="shared" si="13"/>
        <v>0.67920184190330013</v>
      </c>
      <c r="H844" s="835" t="s">
        <v>355</v>
      </c>
      <c r="I844" s="850">
        <v>1</v>
      </c>
      <c r="J844" s="837" t="s">
        <v>67</v>
      </c>
    </row>
    <row r="845" spans="1:10">
      <c r="A845" s="839" t="s">
        <v>186</v>
      </c>
      <c r="B845" s="830" t="s">
        <v>198</v>
      </c>
      <c r="C845" s="839" t="s">
        <v>2849</v>
      </c>
      <c r="D845" s="839" t="s">
        <v>2850</v>
      </c>
      <c r="E845" s="832">
        <v>43497</v>
      </c>
      <c r="F845" s="852">
        <v>293.55333844973143</v>
      </c>
      <c r="G845" s="834">
        <f t="shared" si="13"/>
        <v>0.29355333844973142</v>
      </c>
      <c r="H845" s="835" t="s">
        <v>355</v>
      </c>
      <c r="I845" s="850">
        <v>1</v>
      </c>
      <c r="J845" s="837" t="s">
        <v>67</v>
      </c>
    </row>
    <row r="846" spans="1:10">
      <c r="A846" s="839" t="s">
        <v>186</v>
      </c>
      <c r="B846" s="830" t="s">
        <v>198</v>
      </c>
      <c r="C846" s="839" t="s">
        <v>2851</v>
      </c>
      <c r="D846" s="839" t="s">
        <v>2852</v>
      </c>
      <c r="E846" s="832">
        <v>43497</v>
      </c>
      <c r="F846" s="852">
        <v>293.55333844973143</v>
      </c>
      <c r="G846" s="834">
        <f t="shared" si="13"/>
        <v>0.29355333844973142</v>
      </c>
      <c r="H846" s="835" t="s">
        <v>355</v>
      </c>
      <c r="I846" s="850">
        <v>1</v>
      </c>
      <c r="J846" s="837" t="s">
        <v>67</v>
      </c>
    </row>
    <row r="847" spans="1:10">
      <c r="A847" s="839" t="s">
        <v>186</v>
      </c>
      <c r="B847" s="830" t="s">
        <v>198</v>
      </c>
      <c r="C847" s="839" t="s">
        <v>2853</v>
      </c>
      <c r="D847" s="839" t="s">
        <v>2854</v>
      </c>
      <c r="E847" s="832">
        <v>43497</v>
      </c>
      <c r="F847" s="852">
        <v>312.93169608595548</v>
      </c>
      <c r="G847" s="834">
        <f t="shared" si="13"/>
        <v>0.3129316960859555</v>
      </c>
      <c r="H847" s="835" t="s">
        <v>355</v>
      </c>
      <c r="I847" s="850">
        <v>1</v>
      </c>
      <c r="J847" s="837" t="s">
        <v>67</v>
      </c>
    </row>
    <row r="848" spans="1:10">
      <c r="A848" s="839" t="s">
        <v>244</v>
      </c>
      <c r="B848" s="841" t="s">
        <v>198</v>
      </c>
      <c r="C848" s="839" t="s">
        <v>2855</v>
      </c>
      <c r="D848" s="839" t="s">
        <v>2856</v>
      </c>
      <c r="E848" s="832">
        <v>43497</v>
      </c>
      <c r="F848" s="852">
        <v>440</v>
      </c>
      <c r="G848" s="834">
        <f t="shared" si="13"/>
        <v>0.44</v>
      </c>
      <c r="H848" s="835" t="s">
        <v>356</v>
      </c>
      <c r="I848" s="850">
        <v>1</v>
      </c>
      <c r="J848" s="837" t="s">
        <v>67</v>
      </c>
    </row>
    <row r="849" spans="1:10">
      <c r="A849" s="839" t="s">
        <v>244</v>
      </c>
      <c r="B849" s="841" t="s">
        <v>198</v>
      </c>
      <c r="C849" s="839" t="s">
        <v>2857</v>
      </c>
      <c r="D849" s="839" t="s">
        <v>2858</v>
      </c>
      <c r="E849" s="832">
        <v>43497</v>
      </c>
      <c r="F849" s="852">
        <v>440</v>
      </c>
      <c r="G849" s="834">
        <f t="shared" si="13"/>
        <v>0.44</v>
      </c>
      <c r="H849" s="835" t="s">
        <v>356</v>
      </c>
      <c r="I849" s="850">
        <v>1</v>
      </c>
      <c r="J849" s="837" t="s">
        <v>67</v>
      </c>
    </row>
    <row r="850" spans="1:10">
      <c r="A850" s="839" t="s">
        <v>244</v>
      </c>
      <c r="B850" s="841" t="s">
        <v>198</v>
      </c>
      <c r="C850" s="839" t="s">
        <v>2859</v>
      </c>
      <c r="D850" s="839" t="s">
        <v>2860</v>
      </c>
      <c r="E850" s="832">
        <v>43497</v>
      </c>
      <c r="F850" s="852">
        <v>440</v>
      </c>
      <c r="G850" s="834">
        <f t="shared" si="13"/>
        <v>0.44</v>
      </c>
      <c r="H850" s="835" t="s">
        <v>356</v>
      </c>
      <c r="I850" s="850">
        <v>1</v>
      </c>
      <c r="J850" s="837" t="s">
        <v>67</v>
      </c>
    </row>
    <row r="851" spans="1:10">
      <c r="A851" s="839" t="s">
        <v>244</v>
      </c>
      <c r="B851" s="841" t="s">
        <v>198</v>
      </c>
      <c r="C851" s="839" t="s">
        <v>2861</v>
      </c>
      <c r="D851" s="839" t="s">
        <v>2862</v>
      </c>
      <c r="E851" s="832">
        <v>43497</v>
      </c>
      <c r="F851" s="852">
        <v>440</v>
      </c>
      <c r="G851" s="834">
        <f t="shared" si="13"/>
        <v>0.44</v>
      </c>
      <c r="H851" s="835" t="s">
        <v>356</v>
      </c>
      <c r="I851" s="850">
        <v>1</v>
      </c>
      <c r="J851" s="837" t="s">
        <v>67</v>
      </c>
    </row>
    <row r="852" spans="1:10">
      <c r="A852" s="839" t="s">
        <v>189</v>
      </c>
      <c r="B852" s="841" t="s">
        <v>198</v>
      </c>
      <c r="C852" s="839" t="s">
        <v>2863</v>
      </c>
      <c r="D852" s="839" t="s">
        <v>2864</v>
      </c>
      <c r="E852" s="832">
        <v>43497</v>
      </c>
      <c r="F852" s="852">
        <v>315</v>
      </c>
      <c r="G852" s="834">
        <f t="shared" si="13"/>
        <v>0.315</v>
      </c>
      <c r="H852" s="835" t="s">
        <v>356</v>
      </c>
      <c r="I852" s="850">
        <v>1</v>
      </c>
      <c r="J852" s="837" t="s">
        <v>67</v>
      </c>
    </row>
    <row r="853" spans="1:10">
      <c r="A853" s="839" t="s">
        <v>244</v>
      </c>
      <c r="B853" s="841" t="s">
        <v>198</v>
      </c>
      <c r="C853" s="839" t="s">
        <v>2865</v>
      </c>
      <c r="D853" s="839" t="s">
        <v>2866</v>
      </c>
      <c r="E853" s="832">
        <v>43497</v>
      </c>
      <c r="F853" s="852">
        <v>440</v>
      </c>
      <c r="G853" s="834">
        <f t="shared" si="13"/>
        <v>0.44</v>
      </c>
      <c r="H853" s="835" t="s">
        <v>356</v>
      </c>
      <c r="I853" s="850">
        <v>1</v>
      </c>
      <c r="J853" s="837" t="s">
        <v>67</v>
      </c>
    </row>
    <row r="854" spans="1:10">
      <c r="A854" s="839" t="s">
        <v>244</v>
      </c>
      <c r="B854" s="841" t="s">
        <v>198</v>
      </c>
      <c r="C854" s="839" t="s">
        <v>2867</v>
      </c>
      <c r="D854" s="839" t="s">
        <v>2868</v>
      </c>
      <c r="E854" s="832">
        <v>43497</v>
      </c>
      <c r="F854" s="852">
        <v>440</v>
      </c>
      <c r="G854" s="834">
        <f t="shared" si="13"/>
        <v>0.44</v>
      </c>
      <c r="H854" s="835" t="s">
        <v>356</v>
      </c>
      <c r="I854" s="850">
        <v>1</v>
      </c>
      <c r="J854" s="837" t="s">
        <v>67</v>
      </c>
    </row>
    <row r="855" spans="1:10">
      <c r="A855" s="839" t="s">
        <v>244</v>
      </c>
      <c r="B855" s="841" t="s">
        <v>198</v>
      </c>
      <c r="C855" s="839" t="s">
        <v>2869</v>
      </c>
      <c r="D855" s="839" t="s">
        <v>2870</v>
      </c>
      <c r="E855" s="832">
        <v>43497</v>
      </c>
      <c r="F855" s="852">
        <v>400</v>
      </c>
      <c r="G855" s="834">
        <f t="shared" si="13"/>
        <v>0.4</v>
      </c>
      <c r="H855" s="835" t="s">
        <v>356</v>
      </c>
      <c r="I855" s="850">
        <v>1</v>
      </c>
      <c r="J855" s="837" t="s">
        <v>67</v>
      </c>
    </row>
    <row r="856" spans="1:10">
      <c r="A856" s="839" t="s">
        <v>244</v>
      </c>
      <c r="B856" s="841" t="s">
        <v>198</v>
      </c>
      <c r="C856" s="839" t="s">
        <v>2871</v>
      </c>
      <c r="D856" s="839" t="s">
        <v>2872</v>
      </c>
      <c r="E856" s="832">
        <v>43497</v>
      </c>
      <c r="F856" s="852">
        <v>400</v>
      </c>
      <c r="G856" s="834">
        <f t="shared" si="13"/>
        <v>0.4</v>
      </c>
      <c r="H856" s="835" t="s">
        <v>356</v>
      </c>
      <c r="I856" s="850">
        <v>1</v>
      </c>
      <c r="J856" s="837" t="s">
        <v>67</v>
      </c>
    </row>
    <row r="857" spans="1:10">
      <c r="A857" s="839" t="s">
        <v>194</v>
      </c>
      <c r="B857" s="829" t="s">
        <v>199</v>
      </c>
      <c r="C857" s="839" t="s">
        <v>2873</v>
      </c>
      <c r="D857" s="839" t="s">
        <v>2874</v>
      </c>
      <c r="E857" s="832">
        <v>43497</v>
      </c>
      <c r="F857" s="852">
        <v>772</v>
      </c>
      <c r="G857" s="834">
        <f t="shared" si="13"/>
        <v>0.77200000000000002</v>
      </c>
      <c r="H857" s="835" t="s">
        <v>535</v>
      </c>
      <c r="I857" s="850">
        <v>1</v>
      </c>
      <c r="J857" s="837" t="s">
        <v>67</v>
      </c>
    </row>
    <row r="858" spans="1:10">
      <c r="A858" s="839" t="s">
        <v>244</v>
      </c>
      <c r="B858" s="841" t="s">
        <v>198</v>
      </c>
      <c r="C858" s="839" t="s">
        <v>2875</v>
      </c>
      <c r="D858" s="839" t="s">
        <v>2876</v>
      </c>
      <c r="E858" s="832">
        <v>43497</v>
      </c>
      <c r="F858" s="852">
        <v>440</v>
      </c>
      <c r="G858" s="834">
        <f t="shared" si="13"/>
        <v>0.44</v>
      </c>
      <c r="H858" s="835" t="s">
        <v>356</v>
      </c>
      <c r="I858" s="850">
        <v>1</v>
      </c>
      <c r="J858" s="837" t="s">
        <v>67</v>
      </c>
    </row>
    <row r="859" spans="1:10">
      <c r="A859" s="839" t="s">
        <v>244</v>
      </c>
      <c r="B859" s="841" t="s">
        <v>198</v>
      </c>
      <c r="C859" s="839" t="s">
        <v>2877</v>
      </c>
      <c r="D859" s="839" t="s">
        <v>2878</v>
      </c>
      <c r="E859" s="832">
        <v>43497</v>
      </c>
      <c r="F859" s="852">
        <v>440</v>
      </c>
      <c r="G859" s="834">
        <f t="shared" si="13"/>
        <v>0.44</v>
      </c>
      <c r="H859" s="835" t="s">
        <v>356</v>
      </c>
      <c r="I859" s="850">
        <v>1</v>
      </c>
      <c r="J859" s="837" t="s">
        <v>67</v>
      </c>
    </row>
    <row r="860" spans="1:10">
      <c r="A860" s="839" t="s">
        <v>244</v>
      </c>
      <c r="B860" s="841" t="s">
        <v>198</v>
      </c>
      <c r="C860" s="839" t="s">
        <v>2879</v>
      </c>
      <c r="D860" s="839" t="s">
        <v>2880</v>
      </c>
      <c r="E860" s="832">
        <v>43497</v>
      </c>
      <c r="F860" s="852">
        <v>440</v>
      </c>
      <c r="G860" s="834">
        <f t="shared" si="13"/>
        <v>0.44</v>
      </c>
      <c r="H860" s="835" t="s">
        <v>356</v>
      </c>
      <c r="I860" s="850">
        <v>1</v>
      </c>
      <c r="J860" s="837" t="s">
        <v>67</v>
      </c>
    </row>
    <row r="861" spans="1:10">
      <c r="A861" s="839" t="s">
        <v>244</v>
      </c>
      <c r="B861" s="841" t="s">
        <v>198</v>
      </c>
      <c r="C861" s="839" t="s">
        <v>2881</v>
      </c>
      <c r="D861" s="839" t="s">
        <v>2882</v>
      </c>
      <c r="E861" s="832">
        <v>43497</v>
      </c>
      <c r="F861" s="852">
        <v>440</v>
      </c>
      <c r="G861" s="834">
        <f t="shared" si="13"/>
        <v>0.44</v>
      </c>
      <c r="H861" s="835" t="s">
        <v>356</v>
      </c>
      <c r="I861" s="850">
        <v>1</v>
      </c>
      <c r="J861" s="837" t="s">
        <v>67</v>
      </c>
    </row>
    <row r="862" spans="1:10">
      <c r="A862" s="839" t="s">
        <v>244</v>
      </c>
      <c r="B862" s="841" t="s">
        <v>198</v>
      </c>
      <c r="C862" s="839" t="s">
        <v>2883</v>
      </c>
      <c r="D862" s="839" t="s">
        <v>2884</v>
      </c>
      <c r="E862" s="832">
        <v>43497</v>
      </c>
      <c r="F862" s="852">
        <v>440</v>
      </c>
      <c r="G862" s="834">
        <f t="shared" si="13"/>
        <v>0.44</v>
      </c>
      <c r="H862" s="835" t="s">
        <v>356</v>
      </c>
      <c r="I862" s="850">
        <v>1</v>
      </c>
      <c r="J862" s="837" t="s">
        <v>67</v>
      </c>
    </row>
    <row r="863" spans="1:10">
      <c r="A863" s="839" t="s">
        <v>186</v>
      </c>
      <c r="B863" s="830" t="s">
        <v>198</v>
      </c>
      <c r="C863" s="839" t="s">
        <v>2662</v>
      </c>
      <c r="D863" s="839" t="s">
        <v>2663</v>
      </c>
      <c r="E863" s="832">
        <v>43497</v>
      </c>
      <c r="F863" s="852">
        <v>4598.0909439754414</v>
      </c>
      <c r="G863" s="834">
        <f t="shared" si="13"/>
        <v>4.5980909439754418</v>
      </c>
      <c r="H863" s="835" t="s">
        <v>354</v>
      </c>
      <c r="I863" s="850">
        <v>1</v>
      </c>
      <c r="J863" s="837" t="s">
        <v>67</v>
      </c>
    </row>
    <row r="864" spans="1:10">
      <c r="A864" s="839" t="s">
        <v>186</v>
      </c>
      <c r="B864" s="830" t="s">
        <v>198</v>
      </c>
      <c r="C864" s="839" t="s">
        <v>2664</v>
      </c>
      <c r="D864" s="839" t="s">
        <v>2665</v>
      </c>
      <c r="E864" s="832">
        <v>43497</v>
      </c>
      <c r="F864" s="852">
        <v>4353.7509593246359</v>
      </c>
      <c r="G864" s="834">
        <f t="shared" si="13"/>
        <v>4.3537509593246355</v>
      </c>
      <c r="H864" s="835" t="s">
        <v>354</v>
      </c>
      <c r="I864" s="850">
        <v>1</v>
      </c>
      <c r="J864" s="837" t="s">
        <v>67</v>
      </c>
    </row>
    <row r="865" spans="1:10">
      <c r="A865" s="839" t="s">
        <v>186</v>
      </c>
      <c r="B865" s="830" t="s">
        <v>198</v>
      </c>
      <c r="C865" s="839" t="s">
        <v>2666</v>
      </c>
      <c r="D865" s="839" t="s">
        <v>2667</v>
      </c>
      <c r="E865" s="832">
        <v>43497</v>
      </c>
      <c r="F865" s="852">
        <v>3750.4796623177285</v>
      </c>
      <c r="G865" s="834">
        <f t="shared" si="13"/>
        <v>3.7504796623177286</v>
      </c>
      <c r="H865" s="835" t="s">
        <v>354</v>
      </c>
      <c r="I865" s="850">
        <v>1</v>
      </c>
      <c r="J865" s="837" t="s">
        <v>67</v>
      </c>
    </row>
    <row r="866" spans="1:10">
      <c r="A866" s="839" t="s">
        <v>186</v>
      </c>
      <c r="B866" s="830" t="s">
        <v>198</v>
      </c>
      <c r="C866" s="839" t="s">
        <v>2668</v>
      </c>
      <c r="D866" s="839" t="s">
        <v>2669</v>
      </c>
      <c r="E866" s="832">
        <v>43497</v>
      </c>
      <c r="F866" s="852">
        <v>3213.737528779739</v>
      </c>
      <c r="G866" s="834">
        <f t="shared" si="13"/>
        <v>3.2137375287797392</v>
      </c>
      <c r="H866" s="835" t="s">
        <v>354</v>
      </c>
      <c r="I866" s="850">
        <v>1</v>
      </c>
      <c r="J866" s="837" t="s">
        <v>67</v>
      </c>
    </row>
    <row r="867" spans="1:10">
      <c r="A867" s="839" t="s">
        <v>186</v>
      </c>
      <c r="B867" s="830" t="s">
        <v>198</v>
      </c>
      <c r="C867" s="839" t="s">
        <v>2670</v>
      </c>
      <c r="D867" s="839" t="s">
        <v>2671</v>
      </c>
      <c r="E867" s="832">
        <v>43497</v>
      </c>
      <c r="F867" s="852">
        <v>3098.6185725249425</v>
      </c>
      <c r="G867" s="834">
        <f t="shared" si="13"/>
        <v>3.0986185725249427</v>
      </c>
      <c r="H867" s="835" t="s">
        <v>354</v>
      </c>
      <c r="I867" s="850">
        <v>1</v>
      </c>
      <c r="J867" s="837" t="s">
        <v>67</v>
      </c>
    </row>
    <row r="868" spans="1:10">
      <c r="A868" s="839" t="s">
        <v>186</v>
      </c>
      <c r="B868" s="830" t="s">
        <v>198</v>
      </c>
      <c r="C868" s="839" t="s">
        <v>2672</v>
      </c>
      <c r="D868" s="839" t="s">
        <v>2673</v>
      </c>
      <c r="E868" s="832">
        <v>43497</v>
      </c>
      <c r="F868" s="852">
        <v>4598.0909439754414</v>
      </c>
      <c r="G868" s="834">
        <f t="shared" si="13"/>
        <v>4.5980909439754418</v>
      </c>
      <c r="H868" s="835" t="s">
        <v>354</v>
      </c>
      <c r="I868" s="850">
        <v>1</v>
      </c>
      <c r="J868" s="837" t="s">
        <v>67</v>
      </c>
    </row>
    <row r="869" spans="1:10">
      <c r="A869" s="839" t="s">
        <v>186</v>
      </c>
      <c r="B869" s="830" t="s">
        <v>198</v>
      </c>
      <c r="C869" s="839" t="s">
        <v>2674</v>
      </c>
      <c r="D869" s="839" t="s">
        <v>2675</v>
      </c>
      <c r="E869" s="832">
        <v>43497</v>
      </c>
      <c r="F869" s="852">
        <v>4353.7509593246359</v>
      </c>
      <c r="G869" s="834">
        <f t="shared" si="13"/>
        <v>4.3537509593246355</v>
      </c>
      <c r="H869" s="835" t="s">
        <v>354</v>
      </c>
      <c r="I869" s="850">
        <v>1</v>
      </c>
      <c r="J869" s="837" t="s">
        <v>67</v>
      </c>
    </row>
    <row r="870" spans="1:10">
      <c r="A870" s="839" t="s">
        <v>186</v>
      </c>
      <c r="B870" s="830" t="s">
        <v>198</v>
      </c>
      <c r="C870" s="839" t="s">
        <v>2676</v>
      </c>
      <c r="D870" s="839" t="s">
        <v>2677</v>
      </c>
      <c r="E870" s="832">
        <v>43497</v>
      </c>
      <c r="F870" s="852">
        <v>3750.4796623177285</v>
      </c>
      <c r="G870" s="834">
        <f t="shared" si="13"/>
        <v>3.7504796623177286</v>
      </c>
      <c r="H870" s="835" t="s">
        <v>354</v>
      </c>
      <c r="I870" s="850">
        <v>1</v>
      </c>
      <c r="J870" s="837" t="s">
        <v>67</v>
      </c>
    </row>
    <row r="871" spans="1:10">
      <c r="A871" s="839" t="s">
        <v>186</v>
      </c>
      <c r="B871" s="830" t="s">
        <v>198</v>
      </c>
      <c r="C871" s="839" t="s">
        <v>2678</v>
      </c>
      <c r="D871" s="839" t="s">
        <v>2679</v>
      </c>
      <c r="E871" s="832">
        <v>43497</v>
      </c>
      <c r="F871" s="852">
        <v>3213.737528779739</v>
      </c>
      <c r="G871" s="834">
        <f t="shared" si="13"/>
        <v>3.2137375287797392</v>
      </c>
      <c r="H871" s="835" t="s">
        <v>354</v>
      </c>
      <c r="I871" s="850">
        <v>1</v>
      </c>
      <c r="J871" s="837" t="s">
        <v>67</v>
      </c>
    </row>
    <row r="872" spans="1:10">
      <c r="A872" s="839" t="s">
        <v>186</v>
      </c>
      <c r="B872" s="830" t="s">
        <v>198</v>
      </c>
      <c r="C872" s="839" t="s">
        <v>2680</v>
      </c>
      <c r="D872" s="839" t="s">
        <v>2681</v>
      </c>
      <c r="E872" s="832">
        <v>43497</v>
      </c>
      <c r="F872" s="852">
        <v>3098.6185725249425</v>
      </c>
      <c r="G872" s="834">
        <f t="shared" si="13"/>
        <v>3.0986185725249427</v>
      </c>
      <c r="H872" s="835" t="s">
        <v>354</v>
      </c>
      <c r="I872" s="850">
        <v>1</v>
      </c>
      <c r="J872" s="837" t="s">
        <v>67</v>
      </c>
    </row>
    <row r="873" spans="1:10">
      <c r="A873" s="839" t="s">
        <v>186</v>
      </c>
      <c r="B873" s="830" t="s">
        <v>198</v>
      </c>
      <c r="C873" s="839" t="s">
        <v>2682</v>
      </c>
      <c r="D873" s="839" t="s">
        <v>2683</v>
      </c>
      <c r="E873" s="832">
        <v>43497</v>
      </c>
      <c r="F873" s="852">
        <v>3750.4796623177285</v>
      </c>
      <c r="G873" s="834">
        <f t="shared" si="13"/>
        <v>3.7504796623177286</v>
      </c>
      <c r="H873" s="835" t="s">
        <v>354</v>
      </c>
      <c r="I873" s="850">
        <v>1</v>
      </c>
      <c r="J873" s="837" t="s">
        <v>67</v>
      </c>
    </row>
    <row r="874" spans="1:10">
      <c r="A874" s="839" t="s">
        <v>186</v>
      </c>
      <c r="B874" s="830" t="s">
        <v>198</v>
      </c>
      <c r="C874" s="839" t="s">
        <v>2684</v>
      </c>
      <c r="D874" s="839" t="s">
        <v>2685</v>
      </c>
      <c r="E874" s="832">
        <v>43497</v>
      </c>
      <c r="F874" s="852">
        <v>3213.737528779739</v>
      </c>
      <c r="G874" s="834">
        <f t="shared" si="13"/>
        <v>3.2137375287797392</v>
      </c>
      <c r="H874" s="835" t="s">
        <v>354</v>
      </c>
      <c r="I874" s="850">
        <v>1</v>
      </c>
      <c r="J874" s="837" t="s">
        <v>67</v>
      </c>
    </row>
    <row r="875" spans="1:10">
      <c r="A875" s="839" t="s">
        <v>186</v>
      </c>
      <c r="B875" s="830" t="s">
        <v>198</v>
      </c>
      <c r="C875" s="839" t="s">
        <v>2686</v>
      </c>
      <c r="D875" s="839" t="s">
        <v>2687</v>
      </c>
      <c r="E875" s="832">
        <v>43497</v>
      </c>
      <c r="F875" s="852">
        <v>3539.5241749808138</v>
      </c>
      <c r="G875" s="834">
        <f t="shared" si="13"/>
        <v>3.539524174980814</v>
      </c>
      <c r="H875" s="835" t="s">
        <v>354</v>
      </c>
      <c r="I875" s="850">
        <v>1</v>
      </c>
      <c r="J875" s="837" t="s">
        <v>67</v>
      </c>
    </row>
    <row r="876" spans="1:10">
      <c r="A876" s="839" t="s">
        <v>186</v>
      </c>
      <c r="B876" s="830" t="s">
        <v>198</v>
      </c>
      <c r="C876" s="839" t="s">
        <v>2688</v>
      </c>
      <c r="D876" s="839" t="s">
        <v>2689</v>
      </c>
      <c r="E876" s="832">
        <v>43497</v>
      </c>
      <c r="F876" s="852">
        <v>3098.6185725249425</v>
      </c>
      <c r="G876" s="834">
        <f t="shared" si="13"/>
        <v>3.0986185725249427</v>
      </c>
      <c r="H876" s="835" t="s">
        <v>354</v>
      </c>
      <c r="I876" s="850">
        <v>1</v>
      </c>
      <c r="J876" s="837" t="s">
        <v>67</v>
      </c>
    </row>
    <row r="877" spans="1:10">
      <c r="A877" s="839" t="s">
        <v>186</v>
      </c>
      <c r="B877" s="830" t="s">
        <v>198</v>
      </c>
      <c r="C877" s="839" t="s">
        <v>2690</v>
      </c>
      <c r="D877" s="839" t="s">
        <v>2691</v>
      </c>
      <c r="E877" s="832">
        <v>43497</v>
      </c>
      <c r="F877" s="852">
        <v>3750.4796623177285</v>
      </c>
      <c r="G877" s="834">
        <f t="shared" si="13"/>
        <v>3.7504796623177286</v>
      </c>
      <c r="H877" s="835" t="s">
        <v>354</v>
      </c>
      <c r="I877" s="850">
        <v>1</v>
      </c>
      <c r="J877" s="837" t="s">
        <v>67</v>
      </c>
    </row>
    <row r="878" spans="1:10">
      <c r="A878" s="839" t="s">
        <v>186</v>
      </c>
      <c r="B878" s="830" t="s">
        <v>198</v>
      </c>
      <c r="C878" s="839" t="s">
        <v>2692</v>
      </c>
      <c r="D878" s="839" t="s">
        <v>2693</v>
      </c>
      <c r="E878" s="832">
        <v>43497</v>
      </c>
      <c r="F878" s="852">
        <v>3213.737528779739</v>
      </c>
      <c r="G878" s="834">
        <f t="shared" si="13"/>
        <v>3.2137375287797392</v>
      </c>
      <c r="H878" s="835" t="s">
        <v>354</v>
      </c>
      <c r="I878" s="850">
        <v>1</v>
      </c>
      <c r="J878" s="837" t="s">
        <v>67</v>
      </c>
    </row>
    <row r="879" spans="1:10">
      <c r="A879" s="839" t="s">
        <v>186</v>
      </c>
      <c r="B879" s="830" t="s">
        <v>198</v>
      </c>
      <c r="C879" s="839" t="s">
        <v>2694</v>
      </c>
      <c r="D879" s="839" t="s">
        <v>2695</v>
      </c>
      <c r="E879" s="832">
        <v>43497</v>
      </c>
      <c r="F879" s="852">
        <v>3539.5241749808138</v>
      </c>
      <c r="G879" s="834">
        <f t="shared" si="13"/>
        <v>3.539524174980814</v>
      </c>
      <c r="H879" s="835" t="s">
        <v>354</v>
      </c>
      <c r="I879" s="850">
        <v>1</v>
      </c>
      <c r="J879" s="837" t="s">
        <v>67</v>
      </c>
    </row>
    <row r="880" spans="1:10">
      <c r="A880" s="839" t="s">
        <v>186</v>
      </c>
      <c r="B880" s="830" t="s">
        <v>198</v>
      </c>
      <c r="C880" s="839" t="s">
        <v>2696</v>
      </c>
      <c r="D880" s="839" t="s">
        <v>2697</v>
      </c>
      <c r="E880" s="832">
        <v>43497</v>
      </c>
      <c r="F880" s="852">
        <v>3098.6185725249425</v>
      </c>
      <c r="G880" s="834">
        <f t="shared" ref="G880:G943" si="14">F880/1000</f>
        <v>3.0986185725249427</v>
      </c>
      <c r="H880" s="835" t="s">
        <v>354</v>
      </c>
      <c r="I880" s="850">
        <v>1</v>
      </c>
      <c r="J880" s="837" t="s">
        <v>67</v>
      </c>
    </row>
    <row r="881" spans="1:10">
      <c r="A881" s="839" t="s">
        <v>186</v>
      </c>
      <c r="B881" s="841" t="s">
        <v>198</v>
      </c>
      <c r="C881" s="839" t="s">
        <v>2885</v>
      </c>
      <c r="D881" s="839" t="s">
        <v>2886</v>
      </c>
      <c r="E881" s="832">
        <v>43497</v>
      </c>
      <c r="F881" s="852">
        <v>183.38449731389102</v>
      </c>
      <c r="G881" s="834">
        <f t="shared" si="14"/>
        <v>0.183384497313891</v>
      </c>
      <c r="H881" s="835" t="s">
        <v>356</v>
      </c>
      <c r="I881" s="850">
        <v>1</v>
      </c>
      <c r="J881" s="837" t="s">
        <v>67</v>
      </c>
    </row>
    <row r="882" spans="1:10">
      <c r="A882" s="839" t="s">
        <v>186</v>
      </c>
      <c r="B882" s="841" t="s">
        <v>198</v>
      </c>
      <c r="C882" s="839" t="s">
        <v>2887</v>
      </c>
      <c r="D882" s="839" t="s">
        <v>2888</v>
      </c>
      <c r="E882" s="832">
        <v>43497</v>
      </c>
      <c r="F882" s="852">
        <v>183.38449731389102</v>
      </c>
      <c r="G882" s="834">
        <f t="shared" si="14"/>
        <v>0.183384497313891</v>
      </c>
      <c r="H882" s="835" t="s">
        <v>356</v>
      </c>
      <c r="I882" s="850">
        <v>1</v>
      </c>
      <c r="J882" s="837" t="s">
        <v>67</v>
      </c>
    </row>
    <row r="883" spans="1:10">
      <c r="A883" s="839" t="s">
        <v>186</v>
      </c>
      <c r="B883" s="841" t="s">
        <v>198</v>
      </c>
      <c r="C883" s="839" t="s">
        <v>2889</v>
      </c>
      <c r="D883" s="839" t="s">
        <v>2890</v>
      </c>
      <c r="E883" s="832">
        <v>43497</v>
      </c>
      <c r="F883" s="852">
        <v>213.94858019953952</v>
      </c>
      <c r="G883" s="834">
        <f t="shared" si="14"/>
        <v>0.21394858019953952</v>
      </c>
      <c r="H883" s="835" t="s">
        <v>356</v>
      </c>
      <c r="I883" s="850">
        <v>1</v>
      </c>
      <c r="J883" s="837" t="s">
        <v>67</v>
      </c>
    </row>
    <row r="884" spans="1:10">
      <c r="A884" s="839" t="s">
        <v>186</v>
      </c>
      <c r="B884" s="841" t="s">
        <v>198</v>
      </c>
      <c r="C884" s="839" t="s">
        <v>2891</v>
      </c>
      <c r="D884" s="839" t="s">
        <v>2892</v>
      </c>
      <c r="E884" s="832">
        <v>43497</v>
      </c>
      <c r="F884" s="852">
        <v>213.94858019953952</v>
      </c>
      <c r="G884" s="834">
        <f t="shared" si="14"/>
        <v>0.21394858019953952</v>
      </c>
      <c r="H884" s="835" t="s">
        <v>356</v>
      </c>
      <c r="I884" s="850">
        <v>1</v>
      </c>
      <c r="J884" s="837" t="s">
        <v>67</v>
      </c>
    </row>
    <row r="885" spans="1:10">
      <c r="A885" s="839" t="s">
        <v>386</v>
      </c>
      <c r="B885" s="829" t="s">
        <v>1250</v>
      </c>
      <c r="C885" s="839" t="s">
        <v>894</v>
      </c>
      <c r="D885" s="831" t="s">
        <v>67</v>
      </c>
      <c r="E885" s="832">
        <v>43497</v>
      </c>
      <c r="F885" s="852">
        <v>2766</v>
      </c>
      <c r="G885" s="834">
        <f t="shared" si="14"/>
        <v>2.766</v>
      </c>
      <c r="H885" s="835" t="s">
        <v>535</v>
      </c>
      <c r="I885" s="850">
        <v>9</v>
      </c>
      <c r="J885" s="837" t="s">
        <v>67</v>
      </c>
    </row>
    <row r="886" spans="1:10">
      <c r="A886" s="839" t="s">
        <v>386</v>
      </c>
      <c r="B886" s="829" t="s">
        <v>1250</v>
      </c>
      <c r="C886" s="839" t="s">
        <v>894</v>
      </c>
      <c r="D886" s="831" t="s">
        <v>67</v>
      </c>
      <c r="E886" s="832">
        <v>43497</v>
      </c>
      <c r="F886" s="852">
        <v>4955</v>
      </c>
      <c r="G886" s="834">
        <f t="shared" si="14"/>
        <v>4.9550000000000001</v>
      </c>
      <c r="H886" s="835" t="s">
        <v>535</v>
      </c>
      <c r="I886" s="850">
        <v>6</v>
      </c>
      <c r="J886" s="837" t="s">
        <v>67</v>
      </c>
    </row>
    <row r="887" spans="1:10">
      <c r="A887" s="839" t="s">
        <v>189</v>
      </c>
      <c r="B887" s="841" t="s">
        <v>198</v>
      </c>
      <c r="C887" s="839" t="s">
        <v>2893</v>
      </c>
      <c r="D887" s="839" t="s">
        <v>2894</v>
      </c>
      <c r="E887" s="832">
        <v>43497</v>
      </c>
      <c r="F887" s="852">
        <v>160</v>
      </c>
      <c r="G887" s="834">
        <f t="shared" si="14"/>
        <v>0.16</v>
      </c>
      <c r="H887" s="835" t="s">
        <v>356</v>
      </c>
      <c r="I887" s="850">
        <v>1</v>
      </c>
      <c r="J887" s="837" t="s">
        <v>67</v>
      </c>
    </row>
    <row r="888" spans="1:10">
      <c r="A888" s="839" t="s">
        <v>189</v>
      </c>
      <c r="B888" s="841" t="s">
        <v>198</v>
      </c>
      <c r="C888" s="839" t="s">
        <v>2895</v>
      </c>
      <c r="D888" s="839" t="s">
        <v>2896</v>
      </c>
      <c r="E888" s="832">
        <v>43497</v>
      </c>
      <c r="F888" s="852">
        <v>145</v>
      </c>
      <c r="G888" s="834">
        <f t="shared" si="14"/>
        <v>0.14499999999999999</v>
      </c>
      <c r="H888" s="835" t="s">
        <v>356</v>
      </c>
      <c r="I888" s="850">
        <v>1</v>
      </c>
      <c r="J888" s="837" t="s">
        <v>67</v>
      </c>
    </row>
    <row r="889" spans="1:10">
      <c r="A889" s="839" t="s">
        <v>189</v>
      </c>
      <c r="B889" s="841" t="s">
        <v>198</v>
      </c>
      <c r="C889" s="839" t="s">
        <v>2897</v>
      </c>
      <c r="D889" s="839" t="s">
        <v>2898</v>
      </c>
      <c r="E889" s="832">
        <v>43497</v>
      </c>
      <c r="F889" s="852">
        <v>104</v>
      </c>
      <c r="G889" s="834">
        <f t="shared" si="14"/>
        <v>0.104</v>
      </c>
      <c r="H889" s="835" t="s">
        <v>356</v>
      </c>
      <c r="I889" s="850">
        <v>1</v>
      </c>
      <c r="J889" s="837" t="s">
        <v>67</v>
      </c>
    </row>
    <row r="890" spans="1:10">
      <c r="A890" s="839" t="s">
        <v>186</v>
      </c>
      <c r="B890" s="841" t="s">
        <v>198</v>
      </c>
      <c r="C890" s="839" t="s">
        <v>2899</v>
      </c>
      <c r="D890" s="839" t="s">
        <v>2900</v>
      </c>
      <c r="E890" s="832">
        <v>43497</v>
      </c>
      <c r="F890" s="852">
        <v>575.59478127398313</v>
      </c>
      <c r="G890" s="834">
        <f t="shared" si="14"/>
        <v>0.57559478127398311</v>
      </c>
      <c r="H890" s="835" t="s">
        <v>356</v>
      </c>
      <c r="I890" s="850">
        <v>2</v>
      </c>
      <c r="J890" s="837" t="s">
        <v>67</v>
      </c>
    </row>
    <row r="891" spans="1:10">
      <c r="A891" s="839" t="s">
        <v>186</v>
      </c>
      <c r="B891" s="841" t="s">
        <v>198</v>
      </c>
      <c r="C891" s="839" t="s">
        <v>2901</v>
      </c>
      <c r="D891" s="839" t="s">
        <v>2902</v>
      </c>
      <c r="E891" s="832">
        <v>43497</v>
      </c>
      <c r="F891" s="852">
        <v>623.56101304681511</v>
      </c>
      <c r="G891" s="834">
        <f t="shared" si="14"/>
        <v>0.6235610130468151</v>
      </c>
      <c r="H891" s="835" t="s">
        <v>356</v>
      </c>
      <c r="I891" s="850">
        <v>1</v>
      </c>
      <c r="J891" s="837" t="s">
        <v>67</v>
      </c>
    </row>
    <row r="892" spans="1:10">
      <c r="A892" s="839" t="s">
        <v>186</v>
      </c>
      <c r="B892" s="841" t="s">
        <v>198</v>
      </c>
      <c r="C892" s="839" t="s">
        <v>2903</v>
      </c>
      <c r="D892" s="839" t="s">
        <v>2904</v>
      </c>
      <c r="E892" s="832">
        <v>43497</v>
      </c>
      <c r="F892" s="852">
        <v>863.39217191097475</v>
      </c>
      <c r="G892" s="834">
        <f t="shared" si="14"/>
        <v>0.86339217191097473</v>
      </c>
      <c r="H892" s="835" t="s">
        <v>356</v>
      </c>
      <c r="I892" s="850">
        <v>3</v>
      </c>
      <c r="J892" s="837" t="s">
        <v>67</v>
      </c>
    </row>
    <row r="893" spans="1:10">
      <c r="A893" s="839" t="s">
        <v>186</v>
      </c>
      <c r="B893" s="841" t="s">
        <v>198</v>
      </c>
      <c r="C893" s="839" t="s">
        <v>2905</v>
      </c>
      <c r="D893" s="839" t="s">
        <v>2906</v>
      </c>
      <c r="E893" s="832">
        <v>43497</v>
      </c>
      <c r="F893" s="852">
        <v>387.56715272448196</v>
      </c>
      <c r="G893" s="834">
        <f t="shared" si="14"/>
        <v>0.38756715272448194</v>
      </c>
      <c r="H893" s="835" t="s">
        <v>356</v>
      </c>
      <c r="I893" s="850">
        <v>1</v>
      </c>
      <c r="J893" s="837" t="s">
        <v>67</v>
      </c>
    </row>
    <row r="894" spans="1:10">
      <c r="A894" s="839" t="s">
        <v>186</v>
      </c>
      <c r="B894" s="841" t="s">
        <v>198</v>
      </c>
      <c r="C894" s="839" t="s">
        <v>2907</v>
      </c>
      <c r="D894" s="839" t="s">
        <v>2908</v>
      </c>
      <c r="E894" s="832">
        <v>43497</v>
      </c>
      <c r="F894" s="852">
        <v>427.85878741366082</v>
      </c>
      <c r="G894" s="834">
        <f t="shared" si="14"/>
        <v>0.42785878741366085</v>
      </c>
      <c r="H894" s="835" t="s">
        <v>356</v>
      </c>
      <c r="I894" s="850">
        <v>1</v>
      </c>
      <c r="J894" s="837" t="s">
        <v>67</v>
      </c>
    </row>
    <row r="895" spans="1:10">
      <c r="A895" s="839" t="s">
        <v>189</v>
      </c>
      <c r="B895" s="841" t="s">
        <v>198</v>
      </c>
      <c r="C895" s="839" t="s">
        <v>2909</v>
      </c>
      <c r="D895" s="839" t="s">
        <v>2910</v>
      </c>
      <c r="E895" s="832">
        <v>43497</v>
      </c>
      <c r="F895" s="852">
        <v>225</v>
      </c>
      <c r="G895" s="834">
        <f t="shared" si="14"/>
        <v>0.22500000000000001</v>
      </c>
      <c r="H895" s="835" t="s">
        <v>356</v>
      </c>
      <c r="I895" s="850">
        <v>1</v>
      </c>
      <c r="J895" s="837" t="s">
        <v>67</v>
      </c>
    </row>
    <row r="896" spans="1:10">
      <c r="A896" s="839" t="s">
        <v>189</v>
      </c>
      <c r="B896" s="841" t="s">
        <v>198</v>
      </c>
      <c r="C896" s="839" t="s">
        <v>2911</v>
      </c>
      <c r="D896" s="839" t="s">
        <v>2912</v>
      </c>
      <c r="E896" s="832">
        <v>43497</v>
      </c>
      <c r="F896" s="852">
        <v>160</v>
      </c>
      <c r="G896" s="834">
        <f t="shared" si="14"/>
        <v>0.16</v>
      </c>
      <c r="H896" s="835" t="s">
        <v>356</v>
      </c>
      <c r="I896" s="850">
        <v>1</v>
      </c>
      <c r="J896" s="837" t="s">
        <v>67</v>
      </c>
    </row>
    <row r="897" spans="1:10">
      <c r="A897" s="839" t="s">
        <v>189</v>
      </c>
      <c r="B897" s="841" t="s">
        <v>198</v>
      </c>
      <c r="C897" s="839" t="s">
        <v>2913</v>
      </c>
      <c r="D897" s="839" t="s">
        <v>2914</v>
      </c>
      <c r="E897" s="832">
        <v>43497</v>
      </c>
      <c r="F897" s="852">
        <v>400</v>
      </c>
      <c r="G897" s="834">
        <f t="shared" si="14"/>
        <v>0.4</v>
      </c>
      <c r="H897" s="835" t="s">
        <v>356</v>
      </c>
      <c r="I897" s="850">
        <v>1</v>
      </c>
      <c r="J897" s="837" t="s">
        <v>67</v>
      </c>
    </row>
    <row r="898" spans="1:10">
      <c r="A898" s="839" t="s">
        <v>189</v>
      </c>
      <c r="B898" s="841" t="s">
        <v>198</v>
      </c>
      <c r="C898" s="839" t="s">
        <v>2915</v>
      </c>
      <c r="D898" s="839" t="s">
        <v>2916</v>
      </c>
      <c r="E898" s="832">
        <v>43497</v>
      </c>
      <c r="F898" s="852">
        <v>384</v>
      </c>
      <c r="G898" s="834">
        <f t="shared" si="14"/>
        <v>0.38400000000000001</v>
      </c>
      <c r="H898" s="835" t="s">
        <v>356</v>
      </c>
      <c r="I898" s="850">
        <v>1</v>
      </c>
      <c r="J898" s="837" t="s">
        <v>67</v>
      </c>
    </row>
    <row r="899" spans="1:10">
      <c r="A899" s="839" t="s">
        <v>194</v>
      </c>
      <c r="B899" s="829" t="s">
        <v>199</v>
      </c>
      <c r="C899" s="839" t="s">
        <v>2917</v>
      </c>
      <c r="D899" s="839" t="s">
        <v>2918</v>
      </c>
      <c r="E899" s="832">
        <v>43525</v>
      </c>
      <c r="F899" s="852">
        <v>4430</v>
      </c>
      <c r="G899" s="834">
        <f t="shared" si="14"/>
        <v>4.43</v>
      </c>
      <c r="H899" s="835" t="s">
        <v>354</v>
      </c>
      <c r="I899" s="850">
        <v>1</v>
      </c>
      <c r="J899" s="837" t="s">
        <v>67</v>
      </c>
    </row>
    <row r="900" spans="1:10">
      <c r="A900" s="839" t="s">
        <v>194</v>
      </c>
      <c r="B900" s="829" t="s">
        <v>199</v>
      </c>
      <c r="C900" s="839" t="s">
        <v>2919</v>
      </c>
      <c r="D900" s="839" t="s">
        <v>2920</v>
      </c>
      <c r="E900" s="832">
        <v>43525</v>
      </c>
      <c r="F900" s="852">
        <v>2750</v>
      </c>
      <c r="G900" s="834">
        <f t="shared" si="14"/>
        <v>2.75</v>
      </c>
      <c r="H900" s="835" t="s">
        <v>354</v>
      </c>
      <c r="I900" s="850">
        <v>1</v>
      </c>
      <c r="J900" s="837" t="s">
        <v>67</v>
      </c>
    </row>
    <row r="901" spans="1:10">
      <c r="A901" s="839" t="s">
        <v>186</v>
      </c>
      <c r="B901" s="830" t="s">
        <v>198</v>
      </c>
      <c r="C901" s="839" t="s">
        <v>2921</v>
      </c>
      <c r="D901" s="839" t="s">
        <v>2922</v>
      </c>
      <c r="E901" s="832">
        <v>43525</v>
      </c>
      <c r="F901" s="852">
        <v>8533.8491295938093</v>
      </c>
      <c r="G901" s="834">
        <f t="shared" si="14"/>
        <v>8.5338491295938095</v>
      </c>
      <c r="H901" s="835" t="s">
        <v>354</v>
      </c>
      <c r="I901" s="850">
        <v>1</v>
      </c>
      <c r="J901" s="837" t="s">
        <v>67</v>
      </c>
    </row>
    <row r="902" spans="1:10">
      <c r="A902" s="839" t="s">
        <v>186</v>
      </c>
      <c r="B902" s="830" t="s">
        <v>198</v>
      </c>
      <c r="C902" s="839" t="s">
        <v>2923</v>
      </c>
      <c r="D902" s="839" t="s">
        <v>2924</v>
      </c>
      <c r="E902" s="832">
        <v>43525</v>
      </c>
      <c r="F902" s="852">
        <v>675.62862669245646</v>
      </c>
      <c r="G902" s="834">
        <f t="shared" si="14"/>
        <v>0.67562862669245649</v>
      </c>
      <c r="H902" s="835" t="s">
        <v>355</v>
      </c>
      <c r="I902" s="850">
        <v>1</v>
      </c>
      <c r="J902" s="837" t="s">
        <v>67</v>
      </c>
    </row>
    <row r="903" spans="1:10">
      <c r="A903" s="839" t="s">
        <v>186</v>
      </c>
      <c r="B903" s="830" t="s">
        <v>198</v>
      </c>
      <c r="C903" s="839" t="s">
        <v>2925</v>
      </c>
      <c r="D903" s="839" t="s">
        <v>2926</v>
      </c>
      <c r="E903" s="832">
        <v>43525</v>
      </c>
      <c r="F903" s="852">
        <v>370.79303675048357</v>
      </c>
      <c r="G903" s="834">
        <f t="shared" si="14"/>
        <v>0.37079303675048358</v>
      </c>
      <c r="H903" s="835" t="s">
        <v>355</v>
      </c>
      <c r="I903" s="850">
        <v>1</v>
      </c>
      <c r="J903" s="837" t="s">
        <v>67</v>
      </c>
    </row>
    <row r="904" spans="1:10">
      <c r="A904" s="839" t="s">
        <v>189</v>
      </c>
      <c r="B904" s="841" t="s">
        <v>198</v>
      </c>
      <c r="C904" s="839" t="s">
        <v>2927</v>
      </c>
      <c r="D904" s="839" t="s">
        <v>2928</v>
      </c>
      <c r="E904" s="832">
        <v>43525</v>
      </c>
      <c r="F904" s="852">
        <v>310</v>
      </c>
      <c r="G904" s="834">
        <f t="shared" si="14"/>
        <v>0.31</v>
      </c>
      <c r="H904" s="835" t="s">
        <v>356</v>
      </c>
      <c r="I904" s="850">
        <v>1</v>
      </c>
      <c r="J904" s="837" t="s">
        <v>67</v>
      </c>
    </row>
    <row r="905" spans="1:10">
      <c r="A905" s="839" t="s">
        <v>189</v>
      </c>
      <c r="B905" s="841" t="s">
        <v>198</v>
      </c>
      <c r="C905" s="839" t="s">
        <v>2929</v>
      </c>
      <c r="D905" s="839" t="s">
        <v>2930</v>
      </c>
      <c r="E905" s="832">
        <v>43525</v>
      </c>
      <c r="F905" s="852">
        <v>190</v>
      </c>
      <c r="G905" s="834">
        <f t="shared" si="14"/>
        <v>0.19</v>
      </c>
      <c r="H905" s="835" t="s">
        <v>356</v>
      </c>
      <c r="I905" s="850">
        <v>1</v>
      </c>
      <c r="J905" s="837" t="s">
        <v>67</v>
      </c>
    </row>
    <row r="906" spans="1:10">
      <c r="A906" s="839" t="s">
        <v>189</v>
      </c>
      <c r="B906" s="841" t="s">
        <v>198</v>
      </c>
      <c r="C906" s="839" t="s">
        <v>2931</v>
      </c>
      <c r="D906" s="839" t="s">
        <v>2932</v>
      </c>
      <c r="E906" s="832">
        <v>43525</v>
      </c>
      <c r="F906" s="852">
        <v>1300</v>
      </c>
      <c r="G906" s="834">
        <f t="shared" si="14"/>
        <v>1.3</v>
      </c>
      <c r="H906" s="835" t="s">
        <v>356</v>
      </c>
      <c r="I906" s="850">
        <v>1</v>
      </c>
      <c r="J906" s="837" t="s">
        <v>67</v>
      </c>
    </row>
    <row r="907" spans="1:10">
      <c r="A907" s="839" t="s">
        <v>189</v>
      </c>
      <c r="B907" s="841" t="s">
        <v>198</v>
      </c>
      <c r="C907" s="839" t="s">
        <v>2933</v>
      </c>
      <c r="D907" s="839" t="s">
        <v>2934</v>
      </c>
      <c r="E907" s="832">
        <v>43525</v>
      </c>
      <c r="F907" s="852">
        <v>119</v>
      </c>
      <c r="G907" s="834">
        <f t="shared" si="14"/>
        <v>0.11899999999999999</v>
      </c>
      <c r="H907" s="835" t="s">
        <v>356</v>
      </c>
      <c r="I907" s="850">
        <v>1</v>
      </c>
      <c r="J907" s="837" t="s">
        <v>67</v>
      </c>
    </row>
    <row r="908" spans="1:10">
      <c r="A908" s="839" t="s">
        <v>189</v>
      </c>
      <c r="B908" s="841" t="s">
        <v>198</v>
      </c>
      <c r="C908" s="839" t="s">
        <v>2935</v>
      </c>
      <c r="D908" s="839" t="s">
        <v>2936</v>
      </c>
      <c r="E908" s="832">
        <v>43525</v>
      </c>
      <c r="F908" s="852">
        <v>600</v>
      </c>
      <c r="G908" s="834">
        <f t="shared" si="14"/>
        <v>0.6</v>
      </c>
      <c r="H908" s="835" t="s">
        <v>356</v>
      </c>
      <c r="I908" s="850">
        <v>1</v>
      </c>
      <c r="J908" s="837" t="s">
        <v>67</v>
      </c>
    </row>
    <row r="909" spans="1:10">
      <c r="A909" s="839" t="s">
        <v>189</v>
      </c>
      <c r="B909" s="841" t="s">
        <v>198</v>
      </c>
      <c r="C909" s="839" t="s">
        <v>2937</v>
      </c>
      <c r="D909" s="839" t="s">
        <v>2938</v>
      </c>
      <c r="E909" s="832">
        <v>43525</v>
      </c>
      <c r="F909" s="852">
        <v>520</v>
      </c>
      <c r="G909" s="834">
        <f t="shared" si="14"/>
        <v>0.52</v>
      </c>
      <c r="H909" s="835" t="s">
        <v>356</v>
      </c>
      <c r="I909" s="850">
        <v>1</v>
      </c>
      <c r="J909" s="837" t="s">
        <v>67</v>
      </c>
    </row>
    <row r="910" spans="1:10">
      <c r="A910" s="839" t="s">
        <v>189</v>
      </c>
      <c r="B910" s="841" t="s">
        <v>198</v>
      </c>
      <c r="C910" s="839" t="s">
        <v>2939</v>
      </c>
      <c r="D910" s="839" t="s">
        <v>2940</v>
      </c>
      <c r="E910" s="832">
        <v>43525</v>
      </c>
      <c r="F910" s="852">
        <v>255</v>
      </c>
      <c r="G910" s="834">
        <f t="shared" si="14"/>
        <v>0.255</v>
      </c>
      <c r="H910" s="835" t="s">
        <v>356</v>
      </c>
      <c r="I910" s="850">
        <v>1</v>
      </c>
      <c r="J910" s="837" t="s">
        <v>67</v>
      </c>
    </row>
    <row r="911" spans="1:10">
      <c r="A911" s="839" t="s">
        <v>189</v>
      </c>
      <c r="B911" s="841" t="s">
        <v>198</v>
      </c>
      <c r="C911" s="839" t="s">
        <v>2941</v>
      </c>
      <c r="D911" s="839" t="s">
        <v>2942</v>
      </c>
      <c r="E911" s="832">
        <v>43525</v>
      </c>
      <c r="F911" s="852">
        <v>360</v>
      </c>
      <c r="G911" s="834">
        <f t="shared" si="14"/>
        <v>0.36</v>
      </c>
      <c r="H911" s="835" t="s">
        <v>356</v>
      </c>
      <c r="I911" s="850">
        <v>2</v>
      </c>
      <c r="J911" s="837" t="s">
        <v>67</v>
      </c>
    </row>
    <row r="912" spans="1:10">
      <c r="A912" s="839" t="s">
        <v>189</v>
      </c>
      <c r="B912" s="841" t="s">
        <v>198</v>
      </c>
      <c r="C912" s="839" t="s">
        <v>2943</v>
      </c>
      <c r="D912" s="839" t="s">
        <v>2944</v>
      </c>
      <c r="E912" s="832">
        <v>43525</v>
      </c>
      <c r="F912" s="852">
        <v>320</v>
      </c>
      <c r="G912" s="834">
        <f t="shared" si="14"/>
        <v>0.32</v>
      </c>
      <c r="H912" s="835" t="s">
        <v>356</v>
      </c>
      <c r="I912" s="850">
        <v>2</v>
      </c>
      <c r="J912" s="837" t="s">
        <v>67</v>
      </c>
    </row>
    <row r="913" spans="1:10">
      <c r="A913" s="839" t="s">
        <v>244</v>
      </c>
      <c r="B913" s="841" t="s">
        <v>198</v>
      </c>
      <c r="C913" s="839" t="s">
        <v>2945</v>
      </c>
      <c r="D913" s="839" t="s">
        <v>2946</v>
      </c>
      <c r="E913" s="832">
        <v>43525</v>
      </c>
      <c r="F913" s="852">
        <v>400</v>
      </c>
      <c r="G913" s="834">
        <f t="shared" si="14"/>
        <v>0.4</v>
      </c>
      <c r="H913" s="835" t="s">
        <v>356</v>
      </c>
      <c r="I913" s="850">
        <v>1</v>
      </c>
      <c r="J913" s="837" t="s">
        <v>67</v>
      </c>
    </row>
    <row r="914" spans="1:10">
      <c r="A914" s="839" t="s">
        <v>244</v>
      </c>
      <c r="B914" s="841" t="s">
        <v>198</v>
      </c>
      <c r="C914" s="839" t="s">
        <v>2947</v>
      </c>
      <c r="D914" s="839" t="s">
        <v>2948</v>
      </c>
      <c r="E914" s="832">
        <v>43525</v>
      </c>
      <c r="F914" s="852">
        <v>400</v>
      </c>
      <c r="G914" s="834">
        <f t="shared" si="14"/>
        <v>0.4</v>
      </c>
      <c r="H914" s="835" t="s">
        <v>356</v>
      </c>
      <c r="I914" s="850">
        <v>1</v>
      </c>
      <c r="J914" s="837" t="s">
        <v>67</v>
      </c>
    </row>
    <row r="915" spans="1:10">
      <c r="A915" s="839" t="s">
        <v>189</v>
      </c>
      <c r="B915" s="841" t="s">
        <v>198</v>
      </c>
      <c r="C915" s="839" t="s">
        <v>2949</v>
      </c>
      <c r="D915" s="839" t="s">
        <v>2950</v>
      </c>
      <c r="E915" s="832">
        <v>43525</v>
      </c>
      <c r="F915" s="852">
        <v>2660</v>
      </c>
      <c r="G915" s="834">
        <f t="shared" si="14"/>
        <v>2.66</v>
      </c>
      <c r="H915" s="835" t="s">
        <v>356</v>
      </c>
      <c r="I915" s="850">
        <v>4</v>
      </c>
      <c r="J915" s="837" t="s">
        <v>67</v>
      </c>
    </row>
    <row r="916" spans="1:10">
      <c r="A916" s="839" t="s">
        <v>244</v>
      </c>
      <c r="B916" s="841" t="s">
        <v>198</v>
      </c>
      <c r="C916" s="839" t="s">
        <v>2951</v>
      </c>
      <c r="D916" s="839" t="s">
        <v>2952</v>
      </c>
      <c r="E916" s="832">
        <v>43525</v>
      </c>
      <c r="F916" s="852">
        <v>400</v>
      </c>
      <c r="G916" s="834">
        <f t="shared" si="14"/>
        <v>0.4</v>
      </c>
      <c r="H916" s="835" t="s">
        <v>356</v>
      </c>
      <c r="I916" s="850">
        <v>1</v>
      </c>
      <c r="J916" s="837" t="s">
        <v>67</v>
      </c>
    </row>
    <row r="917" spans="1:10">
      <c r="A917" s="839" t="s">
        <v>387</v>
      </c>
      <c r="B917" s="841" t="s">
        <v>198</v>
      </c>
      <c r="C917" s="839" t="s">
        <v>2953</v>
      </c>
      <c r="D917" s="839" t="s">
        <v>2954</v>
      </c>
      <c r="E917" s="832">
        <v>43525</v>
      </c>
      <c r="F917" s="852">
        <v>84</v>
      </c>
      <c r="G917" s="834">
        <f t="shared" si="14"/>
        <v>8.4000000000000005E-2</v>
      </c>
      <c r="H917" s="835" t="s">
        <v>356</v>
      </c>
      <c r="I917" s="850">
        <v>2</v>
      </c>
      <c r="J917" s="837" t="s">
        <v>67</v>
      </c>
    </row>
    <row r="918" spans="1:10">
      <c r="A918" s="839" t="s">
        <v>186</v>
      </c>
      <c r="B918" s="841" t="s">
        <v>198</v>
      </c>
      <c r="C918" s="839" t="s">
        <v>2955</v>
      </c>
      <c r="D918" s="839" t="s">
        <v>2956</v>
      </c>
      <c r="E918" s="832">
        <v>43525</v>
      </c>
      <c r="F918" s="852">
        <v>349.20696324951643</v>
      </c>
      <c r="G918" s="834">
        <f t="shared" si="14"/>
        <v>0.34920696324951644</v>
      </c>
      <c r="H918" s="835" t="s">
        <v>356</v>
      </c>
      <c r="I918" s="850">
        <v>1</v>
      </c>
      <c r="J918" s="837" t="s">
        <v>67</v>
      </c>
    </row>
    <row r="919" spans="1:10">
      <c r="A919" s="839" t="s">
        <v>186</v>
      </c>
      <c r="B919" s="841" t="s">
        <v>198</v>
      </c>
      <c r="C919" s="839" t="s">
        <v>2957</v>
      </c>
      <c r="D919" s="839" t="s">
        <v>2958</v>
      </c>
      <c r="E919" s="832">
        <v>43525</v>
      </c>
      <c r="F919" s="852">
        <v>349.20696324951643</v>
      </c>
      <c r="G919" s="834">
        <f t="shared" si="14"/>
        <v>0.34920696324951644</v>
      </c>
      <c r="H919" s="835" t="s">
        <v>356</v>
      </c>
      <c r="I919" s="850">
        <v>1</v>
      </c>
      <c r="J919" s="837" t="s">
        <v>67</v>
      </c>
    </row>
    <row r="920" spans="1:10">
      <c r="A920" s="839" t="s">
        <v>189</v>
      </c>
      <c r="B920" s="841" t="s">
        <v>198</v>
      </c>
      <c r="C920" s="839" t="s">
        <v>2959</v>
      </c>
      <c r="D920" s="839" t="s">
        <v>2960</v>
      </c>
      <c r="E920" s="832">
        <v>43525</v>
      </c>
      <c r="F920" s="852">
        <v>1200</v>
      </c>
      <c r="G920" s="834">
        <f t="shared" si="14"/>
        <v>1.2</v>
      </c>
      <c r="H920" s="835" t="s">
        <v>356</v>
      </c>
      <c r="I920" s="850">
        <v>1</v>
      </c>
      <c r="J920" s="837" t="s">
        <v>67</v>
      </c>
    </row>
    <row r="921" spans="1:10">
      <c r="A921" s="839" t="s">
        <v>189</v>
      </c>
      <c r="B921" s="841" t="s">
        <v>198</v>
      </c>
      <c r="C921" s="839" t="s">
        <v>2961</v>
      </c>
      <c r="D921" s="839" t="s">
        <v>2962</v>
      </c>
      <c r="E921" s="832">
        <v>43525</v>
      </c>
      <c r="F921" s="852">
        <v>600</v>
      </c>
      <c r="G921" s="834">
        <f t="shared" si="14"/>
        <v>0.6</v>
      </c>
      <c r="H921" s="835" t="s">
        <v>356</v>
      </c>
      <c r="I921" s="850">
        <v>1</v>
      </c>
      <c r="J921" s="837" t="s">
        <v>67</v>
      </c>
    </row>
    <row r="922" spans="1:10">
      <c r="A922" s="839" t="s">
        <v>189</v>
      </c>
      <c r="B922" s="841" t="s">
        <v>198</v>
      </c>
      <c r="C922" s="839" t="s">
        <v>2963</v>
      </c>
      <c r="D922" s="839" t="s">
        <v>2964</v>
      </c>
      <c r="E922" s="832">
        <v>43525</v>
      </c>
      <c r="F922" s="852">
        <v>810</v>
      </c>
      <c r="G922" s="834">
        <f t="shared" si="14"/>
        <v>0.81</v>
      </c>
      <c r="H922" s="835" t="s">
        <v>356</v>
      </c>
      <c r="I922" s="850">
        <v>1</v>
      </c>
      <c r="J922" s="837" t="s">
        <v>67</v>
      </c>
    </row>
    <row r="923" spans="1:10">
      <c r="A923" s="839" t="s">
        <v>189</v>
      </c>
      <c r="B923" s="841" t="s">
        <v>198</v>
      </c>
      <c r="C923" s="839" t="s">
        <v>2965</v>
      </c>
      <c r="D923" s="839" t="s">
        <v>2966</v>
      </c>
      <c r="E923" s="832">
        <v>43525</v>
      </c>
      <c r="F923" s="852">
        <v>1150</v>
      </c>
      <c r="G923" s="834">
        <f t="shared" si="14"/>
        <v>1.1499999999999999</v>
      </c>
      <c r="H923" s="835" t="s">
        <v>356</v>
      </c>
      <c r="I923" s="850">
        <v>1</v>
      </c>
      <c r="J923" s="837" t="s">
        <v>67</v>
      </c>
    </row>
    <row r="924" spans="1:10">
      <c r="A924" s="839" t="s">
        <v>194</v>
      </c>
      <c r="B924" s="829" t="s">
        <v>199</v>
      </c>
      <c r="C924" s="839" t="s">
        <v>2967</v>
      </c>
      <c r="D924" s="839" t="s">
        <v>2968</v>
      </c>
      <c r="E924" s="832">
        <v>43525</v>
      </c>
      <c r="F924" s="852">
        <v>1690</v>
      </c>
      <c r="G924" s="834">
        <f t="shared" si="14"/>
        <v>1.69</v>
      </c>
      <c r="H924" s="835" t="s">
        <v>535</v>
      </c>
      <c r="I924" s="850">
        <v>1</v>
      </c>
      <c r="J924" s="837" t="s">
        <v>67</v>
      </c>
    </row>
    <row r="925" spans="1:10">
      <c r="A925" s="839" t="s">
        <v>194</v>
      </c>
      <c r="B925" s="829" t="s">
        <v>199</v>
      </c>
      <c r="C925" s="839" t="s">
        <v>2969</v>
      </c>
      <c r="D925" s="839" t="s">
        <v>2970</v>
      </c>
      <c r="E925" s="832">
        <v>43525</v>
      </c>
      <c r="F925" s="852">
        <v>1240</v>
      </c>
      <c r="G925" s="834">
        <f t="shared" si="14"/>
        <v>1.24</v>
      </c>
      <c r="H925" s="835" t="s">
        <v>535</v>
      </c>
      <c r="I925" s="850">
        <v>1</v>
      </c>
      <c r="J925" s="837" t="s">
        <v>67</v>
      </c>
    </row>
    <row r="926" spans="1:10">
      <c r="A926" s="839" t="s">
        <v>194</v>
      </c>
      <c r="B926" s="829" t="s">
        <v>199</v>
      </c>
      <c r="C926" s="839" t="s">
        <v>2971</v>
      </c>
      <c r="D926" s="839" t="s">
        <v>2972</v>
      </c>
      <c r="E926" s="832">
        <v>43525</v>
      </c>
      <c r="F926" s="852">
        <v>690</v>
      </c>
      <c r="G926" s="834">
        <f t="shared" si="14"/>
        <v>0.69</v>
      </c>
      <c r="H926" s="835" t="s">
        <v>535</v>
      </c>
      <c r="I926" s="850">
        <v>1</v>
      </c>
      <c r="J926" s="837" t="s">
        <v>67</v>
      </c>
    </row>
    <row r="927" spans="1:10">
      <c r="A927" s="839" t="s">
        <v>244</v>
      </c>
      <c r="B927" s="841" t="s">
        <v>198</v>
      </c>
      <c r="C927" s="839" t="s">
        <v>2973</v>
      </c>
      <c r="D927" s="839" t="s">
        <v>2974</v>
      </c>
      <c r="E927" s="832">
        <v>43525</v>
      </c>
      <c r="F927" s="852">
        <v>440</v>
      </c>
      <c r="G927" s="834">
        <f t="shared" si="14"/>
        <v>0.44</v>
      </c>
      <c r="H927" s="835" t="s">
        <v>356</v>
      </c>
      <c r="I927" s="850">
        <v>1</v>
      </c>
      <c r="J927" s="837" t="s">
        <v>67</v>
      </c>
    </row>
    <row r="928" spans="1:10">
      <c r="A928" s="839" t="s">
        <v>186</v>
      </c>
      <c r="B928" s="830" t="s">
        <v>198</v>
      </c>
      <c r="C928" s="839" t="s">
        <v>2975</v>
      </c>
      <c r="D928" s="839" t="s">
        <v>2976</v>
      </c>
      <c r="E928" s="832">
        <v>43525</v>
      </c>
      <c r="F928" s="852">
        <v>3868.4719535783365</v>
      </c>
      <c r="G928" s="834">
        <f t="shared" si="14"/>
        <v>3.8684719535783367</v>
      </c>
      <c r="H928" s="835" t="s">
        <v>354</v>
      </c>
      <c r="I928" s="850">
        <v>1</v>
      </c>
      <c r="J928" s="837" t="s">
        <v>67</v>
      </c>
    </row>
    <row r="929" spans="1:10">
      <c r="A929" s="839" t="s">
        <v>194</v>
      </c>
      <c r="B929" s="829" t="s">
        <v>199</v>
      </c>
      <c r="C929" s="839" t="s">
        <v>2977</v>
      </c>
      <c r="D929" s="839" t="s">
        <v>2978</v>
      </c>
      <c r="E929" s="832">
        <v>43525</v>
      </c>
      <c r="F929" s="852">
        <v>760</v>
      </c>
      <c r="G929" s="834">
        <f t="shared" si="14"/>
        <v>0.76</v>
      </c>
      <c r="H929" s="835" t="s">
        <v>535</v>
      </c>
      <c r="I929" s="850">
        <v>1</v>
      </c>
      <c r="J929" s="837" t="s">
        <v>67</v>
      </c>
    </row>
    <row r="930" spans="1:10">
      <c r="A930" s="839" t="s">
        <v>189</v>
      </c>
      <c r="B930" s="841" t="s">
        <v>198</v>
      </c>
      <c r="C930" s="839" t="s">
        <v>2979</v>
      </c>
      <c r="D930" s="839" t="s">
        <v>2980</v>
      </c>
      <c r="E930" s="832">
        <v>43525</v>
      </c>
      <c r="F930" s="852">
        <v>215</v>
      </c>
      <c r="G930" s="834">
        <f t="shared" si="14"/>
        <v>0.215</v>
      </c>
      <c r="H930" s="835" t="s">
        <v>356</v>
      </c>
      <c r="I930" s="850">
        <v>1</v>
      </c>
      <c r="J930" s="837" t="s">
        <v>67</v>
      </c>
    </row>
    <row r="931" spans="1:10">
      <c r="A931" s="839" t="s">
        <v>189</v>
      </c>
      <c r="B931" s="841" t="s">
        <v>198</v>
      </c>
      <c r="C931" s="839" t="s">
        <v>2981</v>
      </c>
      <c r="D931" s="839" t="s">
        <v>2982</v>
      </c>
      <c r="E931" s="832">
        <v>43525</v>
      </c>
      <c r="F931" s="852">
        <v>640</v>
      </c>
      <c r="G931" s="834">
        <f t="shared" si="14"/>
        <v>0.64</v>
      </c>
      <c r="H931" s="835" t="s">
        <v>356</v>
      </c>
      <c r="I931" s="850">
        <v>1</v>
      </c>
      <c r="J931" s="837" t="s">
        <v>67</v>
      </c>
    </row>
    <row r="932" spans="1:10">
      <c r="A932" s="839" t="s">
        <v>189</v>
      </c>
      <c r="B932" s="841" t="s">
        <v>198</v>
      </c>
      <c r="C932" s="839" t="s">
        <v>2983</v>
      </c>
      <c r="D932" s="839" t="s">
        <v>2984</v>
      </c>
      <c r="E932" s="832">
        <v>43525</v>
      </c>
      <c r="F932" s="852">
        <v>1300</v>
      </c>
      <c r="G932" s="834">
        <f t="shared" si="14"/>
        <v>1.3</v>
      </c>
      <c r="H932" s="835" t="s">
        <v>356</v>
      </c>
      <c r="I932" s="850">
        <v>1</v>
      </c>
      <c r="J932" s="837" t="s">
        <v>67</v>
      </c>
    </row>
    <row r="933" spans="1:10">
      <c r="A933" s="839" t="s">
        <v>189</v>
      </c>
      <c r="B933" s="841" t="s">
        <v>198</v>
      </c>
      <c r="C933" s="839" t="s">
        <v>2985</v>
      </c>
      <c r="D933" s="839" t="s">
        <v>2986</v>
      </c>
      <c r="E933" s="832">
        <v>43525</v>
      </c>
      <c r="F933" s="852">
        <v>565</v>
      </c>
      <c r="G933" s="834">
        <f t="shared" si="14"/>
        <v>0.56499999999999995</v>
      </c>
      <c r="H933" s="835" t="s">
        <v>356</v>
      </c>
      <c r="I933" s="850">
        <v>1</v>
      </c>
      <c r="J933" s="837" t="s">
        <v>67</v>
      </c>
    </row>
    <row r="934" spans="1:10">
      <c r="A934" s="839" t="s">
        <v>189</v>
      </c>
      <c r="B934" s="841" t="s">
        <v>198</v>
      </c>
      <c r="C934" s="839" t="s">
        <v>2987</v>
      </c>
      <c r="D934" s="839" t="s">
        <v>2988</v>
      </c>
      <c r="E934" s="832">
        <v>43525</v>
      </c>
      <c r="F934" s="852">
        <v>555</v>
      </c>
      <c r="G934" s="834">
        <f t="shared" si="14"/>
        <v>0.55500000000000005</v>
      </c>
      <c r="H934" s="835" t="s">
        <v>356</v>
      </c>
      <c r="I934" s="850">
        <v>1</v>
      </c>
      <c r="J934" s="837" t="s">
        <v>67</v>
      </c>
    </row>
    <row r="935" spans="1:10">
      <c r="A935" s="839" t="s">
        <v>189</v>
      </c>
      <c r="B935" s="841" t="s">
        <v>198</v>
      </c>
      <c r="C935" s="839" t="s">
        <v>2989</v>
      </c>
      <c r="D935" s="839" t="s">
        <v>2990</v>
      </c>
      <c r="E935" s="832">
        <v>43525</v>
      </c>
      <c r="F935" s="852">
        <v>316</v>
      </c>
      <c r="G935" s="834">
        <f t="shared" si="14"/>
        <v>0.316</v>
      </c>
      <c r="H935" s="835" t="s">
        <v>356</v>
      </c>
      <c r="I935" s="850">
        <v>1</v>
      </c>
      <c r="J935" s="837" t="s">
        <v>67</v>
      </c>
    </row>
    <row r="936" spans="1:10">
      <c r="A936" s="839" t="s">
        <v>194</v>
      </c>
      <c r="B936" s="829" t="s">
        <v>199</v>
      </c>
      <c r="C936" s="839" t="s">
        <v>2991</v>
      </c>
      <c r="D936" s="839" t="s">
        <v>2992</v>
      </c>
      <c r="E936" s="832">
        <v>43525</v>
      </c>
      <c r="F936" s="852">
        <v>2430</v>
      </c>
      <c r="G936" s="834">
        <f t="shared" si="14"/>
        <v>2.4300000000000002</v>
      </c>
      <c r="H936" s="835" t="s">
        <v>354</v>
      </c>
      <c r="I936" s="850">
        <v>1</v>
      </c>
      <c r="J936" s="837" t="s">
        <v>67</v>
      </c>
    </row>
    <row r="937" spans="1:10">
      <c r="A937" s="839" t="s">
        <v>194</v>
      </c>
      <c r="B937" s="829" t="s">
        <v>199</v>
      </c>
      <c r="C937" s="839" t="s">
        <v>2993</v>
      </c>
      <c r="D937" s="839" t="s">
        <v>2994</v>
      </c>
      <c r="E937" s="832">
        <v>43525</v>
      </c>
      <c r="F937" s="852">
        <v>4150</v>
      </c>
      <c r="G937" s="834">
        <f t="shared" si="14"/>
        <v>4.1500000000000004</v>
      </c>
      <c r="H937" s="835" t="s">
        <v>354</v>
      </c>
      <c r="I937" s="850">
        <v>1</v>
      </c>
      <c r="J937" s="837" t="s">
        <v>67</v>
      </c>
    </row>
    <row r="938" spans="1:10">
      <c r="A938" s="839" t="s">
        <v>194</v>
      </c>
      <c r="B938" s="829" t="s">
        <v>199</v>
      </c>
      <c r="C938" s="839" t="s">
        <v>2995</v>
      </c>
      <c r="D938" s="839" t="s">
        <v>2996</v>
      </c>
      <c r="E938" s="832">
        <v>43525</v>
      </c>
      <c r="F938" s="852">
        <v>3910</v>
      </c>
      <c r="G938" s="834">
        <f t="shared" si="14"/>
        <v>3.91</v>
      </c>
      <c r="H938" s="835" t="s">
        <v>354</v>
      </c>
      <c r="I938" s="850">
        <v>1</v>
      </c>
      <c r="J938" s="837" t="s">
        <v>67</v>
      </c>
    </row>
    <row r="939" spans="1:10">
      <c r="A939" s="839" t="s">
        <v>194</v>
      </c>
      <c r="B939" s="829" t="s">
        <v>199</v>
      </c>
      <c r="C939" s="839" t="s">
        <v>2997</v>
      </c>
      <c r="D939" s="839" t="s">
        <v>2998</v>
      </c>
      <c r="E939" s="832">
        <v>43525</v>
      </c>
      <c r="F939" s="852">
        <v>2890</v>
      </c>
      <c r="G939" s="834">
        <f t="shared" si="14"/>
        <v>2.89</v>
      </c>
      <c r="H939" s="835" t="s">
        <v>354</v>
      </c>
      <c r="I939" s="850">
        <v>1</v>
      </c>
      <c r="J939" s="837" t="s">
        <v>67</v>
      </c>
    </row>
    <row r="940" spans="1:10">
      <c r="A940" s="839" t="s">
        <v>194</v>
      </c>
      <c r="B940" s="829" t="s">
        <v>199</v>
      </c>
      <c r="C940" s="839" t="s">
        <v>2999</v>
      </c>
      <c r="D940" s="839" t="s">
        <v>3000</v>
      </c>
      <c r="E940" s="832">
        <v>43525</v>
      </c>
      <c r="F940" s="852">
        <v>1640</v>
      </c>
      <c r="G940" s="834">
        <f t="shared" si="14"/>
        <v>1.64</v>
      </c>
      <c r="H940" s="835" t="s">
        <v>354</v>
      </c>
      <c r="I940" s="850">
        <v>1</v>
      </c>
      <c r="J940" s="837" t="s">
        <v>67</v>
      </c>
    </row>
    <row r="941" spans="1:10">
      <c r="A941" s="839" t="s">
        <v>194</v>
      </c>
      <c r="B941" s="829" t="s">
        <v>199</v>
      </c>
      <c r="C941" s="839" t="s">
        <v>3001</v>
      </c>
      <c r="D941" s="839" t="s">
        <v>3002</v>
      </c>
      <c r="E941" s="832">
        <v>43525</v>
      </c>
      <c r="F941" s="852">
        <v>1640</v>
      </c>
      <c r="G941" s="834">
        <f t="shared" si="14"/>
        <v>1.64</v>
      </c>
      <c r="H941" s="835" t="s">
        <v>354</v>
      </c>
      <c r="I941" s="850">
        <v>1</v>
      </c>
      <c r="J941" s="837" t="s">
        <v>67</v>
      </c>
    </row>
    <row r="942" spans="1:10">
      <c r="A942" s="839" t="s">
        <v>194</v>
      </c>
      <c r="B942" s="829" t="s">
        <v>199</v>
      </c>
      <c r="C942" s="839" t="s">
        <v>3003</v>
      </c>
      <c r="D942" s="839" t="s">
        <v>3004</v>
      </c>
      <c r="E942" s="832">
        <v>43525</v>
      </c>
      <c r="F942" s="852">
        <v>1940</v>
      </c>
      <c r="G942" s="834">
        <f t="shared" si="14"/>
        <v>1.94</v>
      </c>
      <c r="H942" s="835" t="s">
        <v>354</v>
      </c>
      <c r="I942" s="850">
        <v>1</v>
      </c>
      <c r="J942" s="837" t="s">
        <v>67</v>
      </c>
    </row>
    <row r="943" spans="1:10">
      <c r="A943" s="839" t="s">
        <v>194</v>
      </c>
      <c r="B943" s="829" t="s">
        <v>199</v>
      </c>
      <c r="C943" s="839" t="s">
        <v>3005</v>
      </c>
      <c r="D943" s="839" t="s">
        <v>3006</v>
      </c>
      <c r="E943" s="832">
        <v>43525</v>
      </c>
      <c r="F943" s="852">
        <v>1640</v>
      </c>
      <c r="G943" s="834">
        <f t="shared" si="14"/>
        <v>1.64</v>
      </c>
      <c r="H943" s="835" t="s">
        <v>354</v>
      </c>
      <c r="I943" s="850">
        <v>1</v>
      </c>
      <c r="J943" s="837" t="s">
        <v>67</v>
      </c>
    </row>
    <row r="944" spans="1:10">
      <c r="A944" s="839" t="s">
        <v>186</v>
      </c>
      <c r="B944" s="841" t="s">
        <v>198</v>
      </c>
      <c r="C944" s="839" t="s">
        <v>3007</v>
      </c>
      <c r="D944" s="839" t="s">
        <v>3008</v>
      </c>
      <c r="E944" s="832">
        <v>43525</v>
      </c>
      <c r="F944" s="852">
        <v>2402.3210831721467</v>
      </c>
      <c r="G944" s="834">
        <f t="shared" ref="G944:G1007" si="15">F944/1000</f>
        <v>2.4023210831721467</v>
      </c>
      <c r="H944" s="835" t="s">
        <v>356</v>
      </c>
      <c r="I944" s="850">
        <v>1</v>
      </c>
      <c r="J944" s="837" t="s">
        <v>67</v>
      </c>
    </row>
    <row r="945" spans="1:10">
      <c r="A945" s="839" t="s">
        <v>189</v>
      </c>
      <c r="B945" s="841" t="s">
        <v>198</v>
      </c>
      <c r="C945" s="839" t="s">
        <v>3009</v>
      </c>
      <c r="D945" s="839" t="s">
        <v>3010</v>
      </c>
      <c r="E945" s="832">
        <v>43525</v>
      </c>
      <c r="F945" s="852">
        <v>272</v>
      </c>
      <c r="G945" s="834">
        <f t="shared" si="15"/>
        <v>0.27200000000000002</v>
      </c>
      <c r="H945" s="835" t="s">
        <v>356</v>
      </c>
      <c r="I945" s="850">
        <v>2</v>
      </c>
      <c r="J945" s="837" t="s">
        <v>67</v>
      </c>
    </row>
    <row r="946" spans="1:10">
      <c r="A946" s="839" t="s">
        <v>189</v>
      </c>
      <c r="B946" s="841" t="s">
        <v>198</v>
      </c>
      <c r="C946" s="839" t="s">
        <v>3011</v>
      </c>
      <c r="D946" s="839" t="s">
        <v>3012</v>
      </c>
      <c r="E946" s="832">
        <v>43525</v>
      </c>
      <c r="F946" s="852">
        <v>330</v>
      </c>
      <c r="G946" s="834">
        <f t="shared" si="15"/>
        <v>0.33</v>
      </c>
      <c r="H946" s="835" t="s">
        <v>356</v>
      </c>
      <c r="I946" s="850">
        <v>2</v>
      </c>
      <c r="J946" s="837" t="s">
        <v>67</v>
      </c>
    </row>
    <row r="947" spans="1:10">
      <c r="A947" s="839" t="s">
        <v>387</v>
      </c>
      <c r="B947" s="841" t="s">
        <v>198</v>
      </c>
      <c r="C947" s="839" t="s">
        <v>3013</v>
      </c>
      <c r="D947" s="839" t="s">
        <v>3014</v>
      </c>
      <c r="E947" s="832">
        <v>43525</v>
      </c>
      <c r="F947" s="852">
        <v>533</v>
      </c>
      <c r="G947" s="834">
        <f t="shared" si="15"/>
        <v>0.53300000000000003</v>
      </c>
      <c r="H947" s="835" t="s">
        <v>356</v>
      </c>
      <c r="I947" s="850">
        <v>1</v>
      </c>
      <c r="J947" s="837" t="s">
        <v>67</v>
      </c>
    </row>
    <row r="948" spans="1:10">
      <c r="A948" s="839" t="s">
        <v>387</v>
      </c>
      <c r="B948" s="841" t="s">
        <v>198</v>
      </c>
      <c r="C948" s="839" t="s">
        <v>3015</v>
      </c>
      <c r="D948" s="839" t="s">
        <v>3016</v>
      </c>
      <c r="E948" s="832">
        <v>43525</v>
      </c>
      <c r="F948" s="852">
        <v>260</v>
      </c>
      <c r="G948" s="834">
        <f t="shared" si="15"/>
        <v>0.26</v>
      </c>
      <c r="H948" s="835" t="s">
        <v>356</v>
      </c>
      <c r="I948" s="850">
        <v>1</v>
      </c>
      <c r="J948" s="837" t="s">
        <v>67</v>
      </c>
    </row>
    <row r="949" spans="1:10">
      <c r="A949" s="839" t="s">
        <v>387</v>
      </c>
      <c r="B949" s="830" t="s">
        <v>198</v>
      </c>
      <c r="C949" s="839" t="s">
        <v>3017</v>
      </c>
      <c r="D949" s="839" t="s">
        <v>3018</v>
      </c>
      <c r="E949" s="832">
        <v>43525</v>
      </c>
      <c r="F949" s="852">
        <v>76</v>
      </c>
      <c r="G949" s="834">
        <f t="shared" si="15"/>
        <v>7.5999999999999998E-2</v>
      </c>
      <c r="H949" s="835" t="s">
        <v>355</v>
      </c>
      <c r="I949" s="850">
        <v>1</v>
      </c>
      <c r="J949" s="837" t="s">
        <v>67</v>
      </c>
    </row>
    <row r="950" spans="1:10">
      <c r="A950" s="839" t="s">
        <v>196</v>
      </c>
      <c r="B950" s="841" t="s">
        <v>198</v>
      </c>
      <c r="C950" s="839" t="s">
        <v>3019</v>
      </c>
      <c r="D950" s="839" t="s">
        <v>3020</v>
      </c>
      <c r="E950" s="832">
        <v>43525</v>
      </c>
      <c r="F950" s="852">
        <v>364</v>
      </c>
      <c r="G950" s="834">
        <f t="shared" si="15"/>
        <v>0.36399999999999999</v>
      </c>
      <c r="H950" s="835" t="s">
        <v>356</v>
      </c>
      <c r="I950" s="850">
        <v>1</v>
      </c>
      <c r="J950" s="837" t="s">
        <v>67</v>
      </c>
    </row>
    <row r="951" spans="1:10">
      <c r="A951" s="839" t="s">
        <v>196</v>
      </c>
      <c r="B951" s="841" t="s">
        <v>198</v>
      </c>
      <c r="C951" s="839" t="s">
        <v>3021</v>
      </c>
      <c r="D951" s="839" t="s">
        <v>3022</v>
      </c>
      <c r="E951" s="832">
        <v>43525</v>
      </c>
      <c r="F951" s="852">
        <v>155</v>
      </c>
      <c r="G951" s="834">
        <f t="shared" si="15"/>
        <v>0.155</v>
      </c>
      <c r="H951" s="835" t="s">
        <v>356</v>
      </c>
      <c r="I951" s="850">
        <v>1</v>
      </c>
      <c r="J951" s="837" t="s">
        <v>67</v>
      </c>
    </row>
    <row r="952" spans="1:10">
      <c r="A952" s="839" t="s">
        <v>196</v>
      </c>
      <c r="B952" s="841" t="s">
        <v>198</v>
      </c>
      <c r="C952" s="839" t="s">
        <v>3023</v>
      </c>
      <c r="D952" s="839" t="s">
        <v>3024</v>
      </c>
      <c r="E952" s="832">
        <v>43525</v>
      </c>
      <c r="F952" s="852">
        <v>164</v>
      </c>
      <c r="G952" s="834">
        <f t="shared" si="15"/>
        <v>0.16400000000000001</v>
      </c>
      <c r="H952" s="835" t="s">
        <v>356</v>
      </c>
      <c r="I952" s="850">
        <v>1</v>
      </c>
      <c r="J952" s="837" t="s">
        <v>67</v>
      </c>
    </row>
    <row r="953" spans="1:10">
      <c r="A953" s="839" t="s">
        <v>196</v>
      </c>
      <c r="B953" s="841" t="s">
        <v>198</v>
      </c>
      <c r="C953" s="839" t="s">
        <v>3025</v>
      </c>
      <c r="D953" s="839" t="s">
        <v>3026</v>
      </c>
      <c r="E953" s="832">
        <v>43525</v>
      </c>
      <c r="F953" s="852">
        <v>35</v>
      </c>
      <c r="G953" s="834">
        <f t="shared" si="15"/>
        <v>3.5000000000000003E-2</v>
      </c>
      <c r="H953" s="835" t="s">
        <v>356</v>
      </c>
      <c r="I953" s="850">
        <v>1</v>
      </c>
      <c r="J953" s="837" t="s">
        <v>67</v>
      </c>
    </row>
    <row r="954" spans="1:10">
      <c r="A954" s="839" t="s">
        <v>196</v>
      </c>
      <c r="B954" s="841" t="s">
        <v>198</v>
      </c>
      <c r="C954" s="839" t="s">
        <v>3027</v>
      </c>
      <c r="D954" s="839" t="s">
        <v>3028</v>
      </c>
      <c r="E954" s="832">
        <v>43525</v>
      </c>
      <c r="F954" s="852">
        <v>35</v>
      </c>
      <c r="G954" s="834">
        <f t="shared" si="15"/>
        <v>3.5000000000000003E-2</v>
      </c>
      <c r="H954" s="835" t="s">
        <v>356</v>
      </c>
      <c r="I954" s="850">
        <v>1</v>
      </c>
      <c r="J954" s="837" t="s">
        <v>67</v>
      </c>
    </row>
    <row r="955" spans="1:10">
      <c r="A955" s="839" t="s">
        <v>196</v>
      </c>
      <c r="B955" s="841" t="s">
        <v>198</v>
      </c>
      <c r="C955" s="839" t="s">
        <v>3029</v>
      </c>
      <c r="D955" s="839" t="s">
        <v>3030</v>
      </c>
      <c r="E955" s="832">
        <v>43525</v>
      </c>
      <c r="F955" s="852">
        <v>45</v>
      </c>
      <c r="G955" s="834">
        <f t="shared" si="15"/>
        <v>4.4999999999999998E-2</v>
      </c>
      <c r="H955" s="835" t="s">
        <v>356</v>
      </c>
      <c r="I955" s="850">
        <v>1</v>
      </c>
      <c r="J955" s="837" t="s">
        <v>67</v>
      </c>
    </row>
    <row r="956" spans="1:10">
      <c r="A956" s="839" t="s">
        <v>196</v>
      </c>
      <c r="B956" s="841" t="s">
        <v>198</v>
      </c>
      <c r="C956" s="839" t="s">
        <v>3031</v>
      </c>
      <c r="D956" s="839" t="s">
        <v>3032</v>
      </c>
      <c r="E956" s="832">
        <v>43525</v>
      </c>
      <c r="F956" s="852">
        <v>475</v>
      </c>
      <c r="G956" s="834">
        <f t="shared" si="15"/>
        <v>0.47499999999999998</v>
      </c>
      <c r="H956" s="835" t="s">
        <v>356</v>
      </c>
      <c r="I956" s="850">
        <v>1</v>
      </c>
      <c r="J956" s="837" t="s">
        <v>67</v>
      </c>
    </row>
    <row r="957" spans="1:10">
      <c r="A957" s="839" t="s">
        <v>196</v>
      </c>
      <c r="B957" s="841" t="s">
        <v>198</v>
      </c>
      <c r="C957" s="839" t="s">
        <v>3033</v>
      </c>
      <c r="D957" s="839" t="s">
        <v>3034</v>
      </c>
      <c r="E957" s="832">
        <v>43525</v>
      </c>
      <c r="F957" s="852">
        <v>75</v>
      </c>
      <c r="G957" s="834">
        <f t="shared" si="15"/>
        <v>7.4999999999999997E-2</v>
      </c>
      <c r="H957" s="835" t="s">
        <v>356</v>
      </c>
      <c r="I957" s="850">
        <v>1</v>
      </c>
      <c r="J957" s="837" t="s">
        <v>67</v>
      </c>
    </row>
    <row r="958" spans="1:10">
      <c r="A958" s="839" t="s">
        <v>196</v>
      </c>
      <c r="B958" s="841" t="s">
        <v>198</v>
      </c>
      <c r="C958" s="839" t="s">
        <v>3035</v>
      </c>
      <c r="D958" s="839" t="s">
        <v>3036</v>
      </c>
      <c r="E958" s="832">
        <v>43525</v>
      </c>
      <c r="F958" s="852">
        <v>27</v>
      </c>
      <c r="G958" s="834">
        <f t="shared" si="15"/>
        <v>2.7E-2</v>
      </c>
      <c r="H958" s="835" t="s">
        <v>356</v>
      </c>
      <c r="I958" s="850">
        <v>1</v>
      </c>
      <c r="J958" s="837" t="s">
        <v>67</v>
      </c>
    </row>
    <row r="959" spans="1:10">
      <c r="A959" s="839" t="s">
        <v>196</v>
      </c>
      <c r="B959" s="841" t="s">
        <v>198</v>
      </c>
      <c r="C959" s="839" t="s">
        <v>3037</v>
      </c>
      <c r="D959" s="839" t="s">
        <v>3038</v>
      </c>
      <c r="E959" s="832">
        <v>43525</v>
      </c>
      <c r="F959" s="852">
        <v>185</v>
      </c>
      <c r="G959" s="834">
        <f t="shared" si="15"/>
        <v>0.185</v>
      </c>
      <c r="H959" s="835" t="s">
        <v>356</v>
      </c>
      <c r="I959" s="850">
        <v>1</v>
      </c>
      <c r="J959" s="837" t="s">
        <v>67</v>
      </c>
    </row>
    <row r="960" spans="1:10">
      <c r="A960" s="839" t="s">
        <v>201</v>
      </c>
      <c r="B960" s="841" t="s">
        <v>198</v>
      </c>
      <c r="C960" s="839" t="s">
        <v>3039</v>
      </c>
      <c r="D960" s="839" t="s">
        <v>3040</v>
      </c>
      <c r="E960" s="832">
        <v>43525</v>
      </c>
      <c r="F960" s="852">
        <v>1415</v>
      </c>
      <c r="G960" s="834">
        <f t="shared" si="15"/>
        <v>1.415</v>
      </c>
      <c r="H960" s="835" t="s">
        <v>356</v>
      </c>
      <c r="I960" s="850">
        <v>1</v>
      </c>
      <c r="J960" s="837" t="s">
        <v>67</v>
      </c>
    </row>
    <row r="961" spans="1:10">
      <c r="A961" s="839" t="s">
        <v>201</v>
      </c>
      <c r="B961" s="841" t="s">
        <v>198</v>
      </c>
      <c r="C961" s="839" t="s">
        <v>3041</v>
      </c>
      <c r="D961" s="839" t="s">
        <v>3042</v>
      </c>
      <c r="E961" s="832">
        <v>43525</v>
      </c>
      <c r="F961" s="852">
        <v>1620</v>
      </c>
      <c r="G961" s="834">
        <f t="shared" si="15"/>
        <v>1.62</v>
      </c>
      <c r="H961" s="835" t="s">
        <v>356</v>
      </c>
      <c r="I961" s="850">
        <v>1</v>
      </c>
      <c r="J961" s="837" t="s">
        <v>67</v>
      </c>
    </row>
    <row r="962" spans="1:10">
      <c r="A962" s="839" t="s">
        <v>201</v>
      </c>
      <c r="B962" s="841" t="s">
        <v>198</v>
      </c>
      <c r="C962" s="839" t="s">
        <v>3043</v>
      </c>
      <c r="D962" s="839" t="s">
        <v>3044</v>
      </c>
      <c r="E962" s="832">
        <v>43525</v>
      </c>
      <c r="F962" s="852">
        <v>2515</v>
      </c>
      <c r="G962" s="834">
        <f t="shared" si="15"/>
        <v>2.5150000000000001</v>
      </c>
      <c r="H962" s="835" t="s">
        <v>356</v>
      </c>
      <c r="I962" s="850">
        <v>1</v>
      </c>
      <c r="J962" s="837" t="s">
        <v>67</v>
      </c>
    </row>
    <row r="963" spans="1:10">
      <c r="A963" s="839" t="s">
        <v>186</v>
      </c>
      <c r="B963" s="830" t="s">
        <v>198</v>
      </c>
      <c r="C963" s="839" t="s">
        <v>2662</v>
      </c>
      <c r="D963" s="839" t="s">
        <v>2663</v>
      </c>
      <c r="E963" s="832">
        <v>43525</v>
      </c>
      <c r="F963" s="852">
        <v>2317.7224371373304</v>
      </c>
      <c r="G963" s="834">
        <f t="shared" si="15"/>
        <v>2.3177224371373306</v>
      </c>
      <c r="H963" s="835" t="s">
        <v>354</v>
      </c>
      <c r="I963" s="850">
        <v>1</v>
      </c>
      <c r="J963" s="837" t="s">
        <v>67</v>
      </c>
    </row>
    <row r="964" spans="1:10">
      <c r="A964" s="839" t="s">
        <v>186</v>
      </c>
      <c r="B964" s="830" t="s">
        <v>198</v>
      </c>
      <c r="C964" s="839" t="s">
        <v>2664</v>
      </c>
      <c r="D964" s="839" t="s">
        <v>2665</v>
      </c>
      <c r="E964" s="832">
        <v>43525</v>
      </c>
      <c r="F964" s="852">
        <v>2194.5599613152804</v>
      </c>
      <c r="G964" s="834">
        <f t="shared" si="15"/>
        <v>2.1945599613152802</v>
      </c>
      <c r="H964" s="835" t="s">
        <v>354</v>
      </c>
      <c r="I964" s="850">
        <v>1</v>
      </c>
      <c r="J964" s="837" t="s">
        <v>67</v>
      </c>
    </row>
    <row r="965" spans="1:10">
      <c r="A965" s="839" t="s">
        <v>186</v>
      </c>
      <c r="B965" s="830" t="s">
        <v>198</v>
      </c>
      <c r="C965" s="839" t="s">
        <v>2666</v>
      </c>
      <c r="D965" s="839" t="s">
        <v>2667</v>
      </c>
      <c r="E965" s="832">
        <v>43525</v>
      </c>
      <c r="F965" s="852">
        <v>1890.4738878143132</v>
      </c>
      <c r="G965" s="834">
        <f t="shared" si="15"/>
        <v>1.8904738878143132</v>
      </c>
      <c r="H965" s="835" t="s">
        <v>354</v>
      </c>
      <c r="I965" s="850">
        <v>1</v>
      </c>
      <c r="J965" s="837" t="s">
        <v>67</v>
      </c>
    </row>
    <row r="966" spans="1:10">
      <c r="A966" s="839" t="s">
        <v>186</v>
      </c>
      <c r="B966" s="830" t="s">
        <v>198</v>
      </c>
      <c r="C966" s="839" t="s">
        <v>2668</v>
      </c>
      <c r="D966" s="839" t="s">
        <v>2669</v>
      </c>
      <c r="E966" s="832">
        <v>43525</v>
      </c>
      <c r="F966" s="852">
        <v>1619.9226305609284</v>
      </c>
      <c r="G966" s="834">
        <f t="shared" si="15"/>
        <v>1.6199226305609284</v>
      </c>
      <c r="H966" s="835" t="s">
        <v>354</v>
      </c>
      <c r="I966" s="850">
        <v>1</v>
      </c>
      <c r="J966" s="837" t="s">
        <v>67</v>
      </c>
    </row>
    <row r="967" spans="1:10">
      <c r="A967" s="839" t="s">
        <v>186</v>
      </c>
      <c r="B967" s="830" t="s">
        <v>198</v>
      </c>
      <c r="C967" s="839" t="s">
        <v>2670</v>
      </c>
      <c r="D967" s="839" t="s">
        <v>2671</v>
      </c>
      <c r="E967" s="832">
        <v>43525</v>
      </c>
      <c r="F967" s="852">
        <v>1561.8955512572534</v>
      </c>
      <c r="G967" s="834">
        <f t="shared" si="15"/>
        <v>1.5618955512572534</v>
      </c>
      <c r="H967" s="835" t="s">
        <v>354</v>
      </c>
      <c r="I967" s="850">
        <v>1</v>
      </c>
      <c r="J967" s="837" t="s">
        <v>67</v>
      </c>
    </row>
    <row r="968" spans="1:10">
      <c r="A968" s="839" t="s">
        <v>186</v>
      </c>
      <c r="B968" s="830" t="s">
        <v>198</v>
      </c>
      <c r="C968" s="839" t="s">
        <v>2672</v>
      </c>
      <c r="D968" s="839" t="s">
        <v>2673</v>
      </c>
      <c r="E968" s="832">
        <v>43525</v>
      </c>
      <c r="F968" s="852">
        <v>2317.7224371373304</v>
      </c>
      <c r="G968" s="834">
        <f t="shared" si="15"/>
        <v>2.3177224371373306</v>
      </c>
      <c r="H968" s="835" t="s">
        <v>354</v>
      </c>
      <c r="I968" s="850">
        <v>1</v>
      </c>
      <c r="J968" s="837" t="s">
        <v>67</v>
      </c>
    </row>
    <row r="969" spans="1:10">
      <c r="A969" s="839" t="s">
        <v>186</v>
      </c>
      <c r="B969" s="830" t="s">
        <v>198</v>
      </c>
      <c r="C969" s="839" t="s">
        <v>2674</v>
      </c>
      <c r="D969" s="839" t="s">
        <v>2675</v>
      </c>
      <c r="E969" s="832">
        <v>43525</v>
      </c>
      <c r="F969" s="852">
        <v>2194.5599613152804</v>
      </c>
      <c r="G969" s="834">
        <f t="shared" si="15"/>
        <v>2.1945599613152802</v>
      </c>
      <c r="H969" s="835" t="s">
        <v>354</v>
      </c>
      <c r="I969" s="850">
        <v>1</v>
      </c>
      <c r="J969" s="837" t="s">
        <v>67</v>
      </c>
    </row>
    <row r="970" spans="1:10">
      <c r="A970" s="839" t="s">
        <v>186</v>
      </c>
      <c r="B970" s="830" t="s">
        <v>198</v>
      </c>
      <c r="C970" s="839" t="s">
        <v>2676</v>
      </c>
      <c r="D970" s="839" t="s">
        <v>2677</v>
      </c>
      <c r="E970" s="832">
        <v>43525</v>
      </c>
      <c r="F970" s="852">
        <v>1890.4738878143132</v>
      </c>
      <c r="G970" s="834">
        <f t="shared" si="15"/>
        <v>1.8904738878143132</v>
      </c>
      <c r="H970" s="835" t="s">
        <v>354</v>
      </c>
      <c r="I970" s="850">
        <v>1</v>
      </c>
      <c r="J970" s="837" t="s">
        <v>67</v>
      </c>
    </row>
    <row r="971" spans="1:10">
      <c r="A971" s="839" t="s">
        <v>186</v>
      </c>
      <c r="B971" s="830" t="s">
        <v>198</v>
      </c>
      <c r="C971" s="839" t="s">
        <v>2678</v>
      </c>
      <c r="D971" s="839" t="s">
        <v>2679</v>
      </c>
      <c r="E971" s="832">
        <v>43525</v>
      </c>
      <c r="F971" s="852">
        <v>1619.9226305609284</v>
      </c>
      <c r="G971" s="834">
        <f t="shared" si="15"/>
        <v>1.6199226305609284</v>
      </c>
      <c r="H971" s="835" t="s">
        <v>354</v>
      </c>
      <c r="I971" s="850">
        <v>1</v>
      </c>
      <c r="J971" s="837" t="s">
        <v>67</v>
      </c>
    </row>
    <row r="972" spans="1:10">
      <c r="A972" s="839" t="s">
        <v>186</v>
      </c>
      <c r="B972" s="830" t="s">
        <v>198</v>
      </c>
      <c r="C972" s="839" t="s">
        <v>2680</v>
      </c>
      <c r="D972" s="839" t="s">
        <v>2681</v>
      </c>
      <c r="E972" s="832">
        <v>43525</v>
      </c>
      <c r="F972" s="852">
        <v>1561.8955512572534</v>
      </c>
      <c r="G972" s="834">
        <f t="shared" si="15"/>
        <v>1.5618955512572534</v>
      </c>
      <c r="H972" s="835" t="s">
        <v>354</v>
      </c>
      <c r="I972" s="850">
        <v>1</v>
      </c>
      <c r="J972" s="837" t="s">
        <v>67</v>
      </c>
    </row>
    <row r="973" spans="1:10">
      <c r="A973" s="839" t="s">
        <v>186</v>
      </c>
      <c r="B973" s="830" t="s">
        <v>198</v>
      </c>
      <c r="C973" s="839" t="s">
        <v>2682</v>
      </c>
      <c r="D973" s="839" t="s">
        <v>2683</v>
      </c>
      <c r="E973" s="832">
        <v>43525</v>
      </c>
      <c r="F973" s="852">
        <v>1890.4738878143132</v>
      </c>
      <c r="G973" s="834">
        <f t="shared" si="15"/>
        <v>1.8904738878143132</v>
      </c>
      <c r="H973" s="835" t="s">
        <v>354</v>
      </c>
      <c r="I973" s="850">
        <v>1</v>
      </c>
      <c r="J973" s="837" t="s">
        <v>67</v>
      </c>
    </row>
    <row r="974" spans="1:10">
      <c r="A974" s="839" t="s">
        <v>186</v>
      </c>
      <c r="B974" s="830" t="s">
        <v>198</v>
      </c>
      <c r="C974" s="839" t="s">
        <v>2684</v>
      </c>
      <c r="D974" s="839" t="s">
        <v>2685</v>
      </c>
      <c r="E974" s="832">
        <v>43525</v>
      </c>
      <c r="F974" s="852">
        <v>1619.9226305609284</v>
      </c>
      <c r="G974" s="834">
        <f t="shared" si="15"/>
        <v>1.6199226305609284</v>
      </c>
      <c r="H974" s="835" t="s">
        <v>354</v>
      </c>
      <c r="I974" s="850">
        <v>1</v>
      </c>
      <c r="J974" s="837" t="s">
        <v>67</v>
      </c>
    </row>
    <row r="975" spans="1:10">
      <c r="A975" s="839" t="s">
        <v>186</v>
      </c>
      <c r="B975" s="830" t="s">
        <v>198</v>
      </c>
      <c r="C975" s="839" t="s">
        <v>2686</v>
      </c>
      <c r="D975" s="839" t="s">
        <v>2687</v>
      </c>
      <c r="E975" s="832">
        <v>43525</v>
      </c>
      <c r="F975" s="852">
        <v>1784.1392649903287</v>
      </c>
      <c r="G975" s="834">
        <f t="shared" si="15"/>
        <v>1.7841392649903287</v>
      </c>
      <c r="H975" s="835" t="s">
        <v>354</v>
      </c>
      <c r="I975" s="850">
        <v>1</v>
      </c>
      <c r="J975" s="837" t="s">
        <v>67</v>
      </c>
    </row>
    <row r="976" spans="1:10">
      <c r="A976" s="839" t="s">
        <v>186</v>
      </c>
      <c r="B976" s="830" t="s">
        <v>198</v>
      </c>
      <c r="C976" s="839" t="s">
        <v>2688</v>
      </c>
      <c r="D976" s="839" t="s">
        <v>2689</v>
      </c>
      <c r="E976" s="832">
        <v>43525</v>
      </c>
      <c r="F976" s="852">
        <v>1561.8955512572534</v>
      </c>
      <c r="G976" s="834">
        <f t="shared" si="15"/>
        <v>1.5618955512572534</v>
      </c>
      <c r="H976" s="835" t="s">
        <v>354</v>
      </c>
      <c r="I976" s="850">
        <v>1</v>
      </c>
      <c r="J976" s="837" t="s">
        <v>67</v>
      </c>
    </row>
    <row r="977" spans="1:10">
      <c r="A977" s="839" t="s">
        <v>186</v>
      </c>
      <c r="B977" s="830" t="s">
        <v>198</v>
      </c>
      <c r="C977" s="839" t="s">
        <v>2690</v>
      </c>
      <c r="D977" s="839" t="s">
        <v>2691</v>
      </c>
      <c r="E977" s="832">
        <v>43525</v>
      </c>
      <c r="F977" s="852">
        <v>1890.4738878143132</v>
      </c>
      <c r="G977" s="834">
        <f t="shared" si="15"/>
        <v>1.8904738878143132</v>
      </c>
      <c r="H977" s="835" t="s">
        <v>354</v>
      </c>
      <c r="I977" s="850">
        <v>1</v>
      </c>
      <c r="J977" s="837" t="s">
        <v>67</v>
      </c>
    </row>
    <row r="978" spans="1:10">
      <c r="A978" s="839" t="s">
        <v>186</v>
      </c>
      <c r="B978" s="830" t="s">
        <v>198</v>
      </c>
      <c r="C978" s="839" t="s">
        <v>2692</v>
      </c>
      <c r="D978" s="839" t="s">
        <v>2693</v>
      </c>
      <c r="E978" s="832">
        <v>43525</v>
      </c>
      <c r="F978" s="852">
        <v>1619.9226305609284</v>
      </c>
      <c r="G978" s="834">
        <f t="shared" si="15"/>
        <v>1.6199226305609284</v>
      </c>
      <c r="H978" s="835" t="s">
        <v>354</v>
      </c>
      <c r="I978" s="850">
        <v>1</v>
      </c>
      <c r="J978" s="837" t="s">
        <v>67</v>
      </c>
    </row>
    <row r="979" spans="1:10">
      <c r="A979" s="839" t="s">
        <v>186</v>
      </c>
      <c r="B979" s="830" t="s">
        <v>198</v>
      </c>
      <c r="C979" s="839" t="s">
        <v>2694</v>
      </c>
      <c r="D979" s="839" t="s">
        <v>2695</v>
      </c>
      <c r="E979" s="832">
        <v>43525</v>
      </c>
      <c r="F979" s="852">
        <v>1784.1392649903287</v>
      </c>
      <c r="G979" s="834">
        <f t="shared" si="15"/>
        <v>1.7841392649903287</v>
      </c>
      <c r="H979" s="835" t="s">
        <v>354</v>
      </c>
      <c r="I979" s="850">
        <v>1</v>
      </c>
      <c r="J979" s="837" t="s">
        <v>67</v>
      </c>
    </row>
    <row r="980" spans="1:10">
      <c r="A980" s="839" t="s">
        <v>186</v>
      </c>
      <c r="B980" s="830" t="s">
        <v>198</v>
      </c>
      <c r="C980" s="839" t="s">
        <v>2696</v>
      </c>
      <c r="D980" s="839" t="s">
        <v>2697</v>
      </c>
      <c r="E980" s="832">
        <v>43525</v>
      </c>
      <c r="F980" s="852">
        <v>1561.8955512572534</v>
      </c>
      <c r="G980" s="834">
        <f t="shared" si="15"/>
        <v>1.5618955512572534</v>
      </c>
      <c r="H980" s="835" t="s">
        <v>354</v>
      </c>
      <c r="I980" s="850">
        <v>1</v>
      </c>
      <c r="J980" s="837" t="s">
        <v>67</v>
      </c>
    </row>
    <row r="981" spans="1:10">
      <c r="A981" s="839" t="s">
        <v>194</v>
      </c>
      <c r="B981" s="829" t="s">
        <v>199</v>
      </c>
      <c r="C981" s="839" t="s">
        <v>3045</v>
      </c>
      <c r="D981" s="839" t="s">
        <v>3046</v>
      </c>
      <c r="E981" s="832">
        <v>43525</v>
      </c>
      <c r="F981" s="852">
        <v>3540</v>
      </c>
      <c r="G981" s="834">
        <f t="shared" si="15"/>
        <v>3.54</v>
      </c>
      <c r="H981" s="835" t="s">
        <v>354</v>
      </c>
      <c r="I981" s="850">
        <v>1</v>
      </c>
      <c r="J981" s="837" t="s">
        <v>67</v>
      </c>
    </row>
    <row r="982" spans="1:10">
      <c r="A982" s="839" t="s">
        <v>194</v>
      </c>
      <c r="B982" s="829" t="s">
        <v>199</v>
      </c>
      <c r="C982" s="839" t="s">
        <v>3047</v>
      </c>
      <c r="D982" s="839" t="s">
        <v>3048</v>
      </c>
      <c r="E982" s="832">
        <v>43525</v>
      </c>
      <c r="F982" s="852">
        <v>2960</v>
      </c>
      <c r="G982" s="834">
        <f t="shared" si="15"/>
        <v>2.96</v>
      </c>
      <c r="H982" s="835" t="s">
        <v>354</v>
      </c>
      <c r="I982" s="850">
        <v>1</v>
      </c>
      <c r="J982" s="837" t="s">
        <v>67</v>
      </c>
    </row>
    <row r="983" spans="1:10">
      <c r="A983" s="839" t="s">
        <v>191</v>
      </c>
      <c r="B983" s="830" t="s">
        <v>198</v>
      </c>
      <c r="C983" s="839" t="s">
        <v>3049</v>
      </c>
      <c r="D983" s="839" t="s">
        <v>3050</v>
      </c>
      <c r="E983" s="832">
        <v>43525</v>
      </c>
      <c r="F983" s="852">
        <v>15087.040618955512</v>
      </c>
      <c r="G983" s="834">
        <f t="shared" si="15"/>
        <v>15.087040618955513</v>
      </c>
      <c r="H983" s="835" t="s">
        <v>354</v>
      </c>
      <c r="I983" s="850">
        <v>1</v>
      </c>
      <c r="J983" s="837" t="s">
        <v>67</v>
      </c>
    </row>
    <row r="984" spans="1:10">
      <c r="A984" s="839" t="s">
        <v>193</v>
      </c>
      <c r="B984" s="829" t="s">
        <v>199</v>
      </c>
      <c r="C984" s="839" t="s">
        <v>3051</v>
      </c>
      <c r="D984" s="839" t="s">
        <v>3052</v>
      </c>
      <c r="E984" s="832">
        <v>43525</v>
      </c>
      <c r="F984" s="852">
        <v>74520</v>
      </c>
      <c r="G984" s="834">
        <f t="shared" si="15"/>
        <v>74.52</v>
      </c>
      <c r="H984" s="835" t="s">
        <v>354</v>
      </c>
      <c r="I984" s="850">
        <v>1</v>
      </c>
      <c r="J984" s="837" t="s">
        <v>67</v>
      </c>
    </row>
    <row r="985" spans="1:10">
      <c r="A985" s="839" t="s">
        <v>386</v>
      </c>
      <c r="B985" s="829" t="s">
        <v>1250</v>
      </c>
      <c r="C985" s="839" t="s">
        <v>894</v>
      </c>
      <c r="D985" s="831" t="s">
        <v>67</v>
      </c>
      <c r="E985" s="832">
        <v>43525</v>
      </c>
      <c r="F985" s="852">
        <v>3010</v>
      </c>
      <c r="G985" s="834">
        <f t="shared" si="15"/>
        <v>3.01</v>
      </c>
      <c r="H985" s="835" t="s">
        <v>535</v>
      </c>
      <c r="I985" s="850">
        <v>10</v>
      </c>
      <c r="J985" s="837" t="s">
        <v>67</v>
      </c>
    </row>
    <row r="986" spans="1:10">
      <c r="A986" s="839" t="s">
        <v>194</v>
      </c>
      <c r="B986" s="829" t="s">
        <v>199</v>
      </c>
      <c r="C986" s="839" t="s">
        <v>3053</v>
      </c>
      <c r="D986" s="839" t="s">
        <v>3054</v>
      </c>
      <c r="E986" s="832">
        <v>43525</v>
      </c>
      <c r="F986" s="852">
        <v>24</v>
      </c>
      <c r="G986" s="834">
        <f t="shared" si="15"/>
        <v>2.4E-2</v>
      </c>
      <c r="H986" s="835" t="s">
        <v>535</v>
      </c>
      <c r="I986" s="850">
        <v>1</v>
      </c>
      <c r="J986" s="837" t="s">
        <v>67</v>
      </c>
    </row>
    <row r="987" spans="1:10">
      <c r="A987" s="839" t="s">
        <v>194</v>
      </c>
      <c r="B987" s="829" t="s">
        <v>199</v>
      </c>
      <c r="C987" s="839" t="s">
        <v>3055</v>
      </c>
      <c r="D987" s="839" t="s">
        <v>3056</v>
      </c>
      <c r="E987" s="832">
        <v>43525</v>
      </c>
      <c r="F987" s="852">
        <v>90</v>
      </c>
      <c r="G987" s="834">
        <f t="shared" si="15"/>
        <v>0.09</v>
      </c>
      <c r="H987" s="835" t="s">
        <v>535</v>
      </c>
      <c r="I987" s="850">
        <v>1</v>
      </c>
      <c r="J987" s="837" t="s">
        <v>67</v>
      </c>
    </row>
    <row r="988" spans="1:10">
      <c r="A988" s="839" t="s">
        <v>186</v>
      </c>
      <c r="B988" s="830" t="s">
        <v>198</v>
      </c>
      <c r="C988" s="839" t="s">
        <v>3057</v>
      </c>
      <c r="D988" s="839" t="s">
        <v>3058</v>
      </c>
      <c r="E988" s="832">
        <v>43556</v>
      </c>
      <c r="F988" s="852">
        <v>126.66666666666667</v>
      </c>
      <c r="G988" s="834">
        <f t="shared" si="15"/>
        <v>0.12666666666666668</v>
      </c>
      <c r="H988" s="835" t="s">
        <v>355</v>
      </c>
      <c r="I988" s="850">
        <v>1</v>
      </c>
      <c r="J988" s="837" t="s">
        <v>67</v>
      </c>
    </row>
    <row r="989" spans="1:10">
      <c r="A989" s="839" t="s">
        <v>186</v>
      </c>
      <c r="B989" s="830" t="s">
        <v>198</v>
      </c>
      <c r="C989" s="839" t="s">
        <v>3059</v>
      </c>
      <c r="D989" s="839" t="s">
        <v>3060</v>
      </c>
      <c r="E989" s="832">
        <v>43556</v>
      </c>
      <c r="F989" s="852">
        <v>116.72380952380952</v>
      </c>
      <c r="G989" s="834">
        <f t="shared" si="15"/>
        <v>0.11672380952380952</v>
      </c>
      <c r="H989" s="835" t="s">
        <v>355</v>
      </c>
      <c r="I989" s="850">
        <v>1</v>
      </c>
      <c r="J989" s="837" t="s">
        <v>67</v>
      </c>
    </row>
    <row r="990" spans="1:10">
      <c r="A990" s="839" t="s">
        <v>194</v>
      </c>
      <c r="B990" s="829" t="s">
        <v>199</v>
      </c>
      <c r="C990" s="839" t="s">
        <v>3061</v>
      </c>
      <c r="D990" s="839" t="s">
        <v>3062</v>
      </c>
      <c r="E990" s="832">
        <v>43556</v>
      </c>
      <c r="F990" s="852">
        <v>4090</v>
      </c>
      <c r="G990" s="834">
        <f t="shared" si="15"/>
        <v>4.09</v>
      </c>
      <c r="H990" s="835" t="s">
        <v>354</v>
      </c>
      <c r="I990" s="850">
        <v>1</v>
      </c>
      <c r="J990" s="837" t="s">
        <v>67</v>
      </c>
    </row>
    <row r="991" spans="1:10">
      <c r="A991" s="839" t="s">
        <v>194</v>
      </c>
      <c r="B991" s="829" t="s">
        <v>199</v>
      </c>
      <c r="C991" s="839" t="s">
        <v>3063</v>
      </c>
      <c r="D991" s="839" t="s">
        <v>3064</v>
      </c>
      <c r="E991" s="832">
        <v>43556</v>
      </c>
      <c r="F991" s="852">
        <v>3910</v>
      </c>
      <c r="G991" s="834">
        <f t="shared" si="15"/>
        <v>3.91</v>
      </c>
      <c r="H991" s="835" t="s">
        <v>354</v>
      </c>
      <c r="I991" s="850">
        <v>1</v>
      </c>
      <c r="J991" s="837" t="s">
        <v>67</v>
      </c>
    </row>
    <row r="992" spans="1:10">
      <c r="A992" s="839" t="s">
        <v>194</v>
      </c>
      <c r="B992" s="829" t="s">
        <v>199</v>
      </c>
      <c r="C992" s="839" t="s">
        <v>3065</v>
      </c>
      <c r="D992" s="839" t="s">
        <v>3066</v>
      </c>
      <c r="E992" s="832">
        <v>43556</v>
      </c>
      <c r="F992" s="852">
        <v>6710</v>
      </c>
      <c r="G992" s="834">
        <f t="shared" si="15"/>
        <v>6.71</v>
      </c>
      <c r="H992" s="835" t="s">
        <v>354</v>
      </c>
      <c r="I992" s="850">
        <v>1</v>
      </c>
      <c r="J992" s="837" t="s">
        <v>67</v>
      </c>
    </row>
    <row r="993" spans="1:10">
      <c r="A993" s="839" t="s">
        <v>194</v>
      </c>
      <c r="B993" s="829" t="s">
        <v>199</v>
      </c>
      <c r="C993" s="839" t="s">
        <v>3067</v>
      </c>
      <c r="D993" s="839" t="s">
        <v>3068</v>
      </c>
      <c r="E993" s="832">
        <v>43556</v>
      </c>
      <c r="F993" s="852">
        <v>2630</v>
      </c>
      <c r="G993" s="834">
        <f t="shared" si="15"/>
        <v>2.63</v>
      </c>
      <c r="H993" s="835" t="s">
        <v>354</v>
      </c>
      <c r="I993" s="850">
        <v>1</v>
      </c>
      <c r="J993" s="837" t="s">
        <v>67</v>
      </c>
    </row>
    <row r="994" spans="1:10">
      <c r="A994" s="839" t="s">
        <v>194</v>
      </c>
      <c r="B994" s="829" t="s">
        <v>199</v>
      </c>
      <c r="C994" s="839" t="s">
        <v>3069</v>
      </c>
      <c r="D994" s="839" t="s">
        <v>3070</v>
      </c>
      <c r="E994" s="832">
        <v>43556</v>
      </c>
      <c r="F994" s="852">
        <v>2170</v>
      </c>
      <c r="G994" s="834">
        <f t="shared" si="15"/>
        <v>2.17</v>
      </c>
      <c r="H994" s="835" t="s">
        <v>354</v>
      </c>
      <c r="I994" s="850">
        <v>1</v>
      </c>
      <c r="J994" s="837" t="s">
        <v>67</v>
      </c>
    </row>
    <row r="995" spans="1:10">
      <c r="A995" s="839" t="s">
        <v>194</v>
      </c>
      <c r="B995" s="829" t="s">
        <v>199</v>
      </c>
      <c r="C995" s="839" t="s">
        <v>3071</v>
      </c>
      <c r="D995" s="839" t="s">
        <v>3072</v>
      </c>
      <c r="E995" s="832">
        <v>43556</v>
      </c>
      <c r="F995" s="852">
        <v>2250</v>
      </c>
      <c r="G995" s="834">
        <f t="shared" si="15"/>
        <v>2.25</v>
      </c>
      <c r="H995" s="835" t="s">
        <v>354</v>
      </c>
      <c r="I995" s="850">
        <v>1</v>
      </c>
      <c r="J995" s="837" t="s">
        <v>67</v>
      </c>
    </row>
    <row r="996" spans="1:10">
      <c r="A996" s="839" t="s">
        <v>194</v>
      </c>
      <c r="B996" s="829" t="s">
        <v>199</v>
      </c>
      <c r="C996" s="839" t="s">
        <v>3073</v>
      </c>
      <c r="D996" s="839" t="s">
        <v>3074</v>
      </c>
      <c r="E996" s="832">
        <v>43556</v>
      </c>
      <c r="F996" s="852">
        <v>1310</v>
      </c>
      <c r="G996" s="834">
        <f t="shared" si="15"/>
        <v>1.31</v>
      </c>
      <c r="H996" s="835" t="s">
        <v>535</v>
      </c>
      <c r="I996" s="850">
        <v>1</v>
      </c>
      <c r="J996" s="837" t="s">
        <v>67</v>
      </c>
    </row>
    <row r="997" spans="1:10">
      <c r="A997" s="839" t="s">
        <v>194</v>
      </c>
      <c r="B997" s="829" t="s">
        <v>199</v>
      </c>
      <c r="C997" s="839" t="s">
        <v>3075</v>
      </c>
      <c r="D997" s="839" t="s">
        <v>3076</v>
      </c>
      <c r="E997" s="832">
        <v>43556</v>
      </c>
      <c r="F997" s="852">
        <v>1240</v>
      </c>
      <c r="G997" s="834">
        <f t="shared" si="15"/>
        <v>1.24</v>
      </c>
      <c r="H997" s="835" t="s">
        <v>535</v>
      </c>
      <c r="I997" s="850">
        <v>1</v>
      </c>
      <c r="J997" s="837" t="s">
        <v>67</v>
      </c>
    </row>
    <row r="998" spans="1:10">
      <c r="A998" s="839" t="s">
        <v>194</v>
      </c>
      <c r="B998" s="829" t="s">
        <v>199</v>
      </c>
      <c r="C998" s="839" t="s">
        <v>3077</v>
      </c>
      <c r="D998" s="839" t="s">
        <v>3078</v>
      </c>
      <c r="E998" s="832">
        <v>43556</v>
      </c>
      <c r="F998" s="852">
        <v>2800</v>
      </c>
      <c r="G998" s="834">
        <f t="shared" si="15"/>
        <v>2.8</v>
      </c>
      <c r="H998" s="835" t="s">
        <v>535</v>
      </c>
      <c r="I998" s="850">
        <v>1</v>
      </c>
      <c r="J998" s="837" t="s">
        <v>67</v>
      </c>
    </row>
    <row r="999" spans="1:10">
      <c r="A999" s="839" t="s">
        <v>391</v>
      </c>
      <c r="B999" s="830" t="s">
        <v>198</v>
      </c>
      <c r="C999" s="839" t="s">
        <v>2828</v>
      </c>
      <c r="D999" s="839" t="s">
        <v>2829</v>
      </c>
      <c r="E999" s="832">
        <v>43556</v>
      </c>
      <c r="F999" s="852">
        <v>6750</v>
      </c>
      <c r="G999" s="834">
        <f t="shared" si="15"/>
        <v>6.75</v>
      </c>
      <c r="H999" s="835" t="s">
        <v>354</v>
      </c>
      <c r="I999" s="850">
        <v>1</v>
      </c>
      <c r="J999" s="837" t="s">
        <v>67</v>
      </c>
    </row>
    <row r="1000" spans="1:10">
      <c r="A1000" s="839" t="s">
        <v>191</v>
      </c>
      <c r="B1000" s="830" t="s">
        <v>198</v>
      </c>
      <c r="C1000" s="839" t="s">
        <v>3079</v>
      </c>
      <c r="D1000" s="839" t="s">
        <v>3080</v>
      </c>
      <c r="E1000" s="832">
        <v>43556</v>
      </c>
      <c r="F1000" s="852">
        <v>17142.857142857141</v>
      </c>
      <c r="G1000" s="834">
        <f t="shared" si="15"/>
        <v>17.142857142857142</v>
      </c>
      <c r="H1000" s="835" t="s">
        <v>354</v>
      </c>
      <c r="I1000" s="850">
        <v>1</v>
      </c>
      <c r="J1000" s="837" t="s">
        <v>67</v>
      </c>
    </row>
    <row r="1001" spans="1:10">
      <c r="A1001" s="839" t="s">
        <v>387</v>
      </c>
      <c r="B1001" s="830" t="s">
        <v>198</v>
      </c>
      <c r="C1001" s="839" t="s">
        <v>3081</v>
      </c>
      <c r="D1001" s="839" t="s">
        <v>3082</v>
      </c>
      <c r="E1001" s="832">
        <v>43556</v>
      </c>
      <c r="F1001" s="852">
        <v>221</v>
      </c>
      <c r="G1001" s="834">
        <f t="shared" si="15"/>
        <v>0.221</v>
      </c>
      <c r="H1001" s="835" t="s">
        <v>355</v>
      </c>
      <c r="I1001" s="850">
        <v>1</v>
      </c>
      <c r="J1001" s="837" t="s">
        <v>67</v>
      </c>
    </row>
    <row r="1002" spans="1:10">
      <c r="A1002" s="839" t="s">
        <v>387</v>
      </c>
      <c r="B1002" s="830" t="s">
        <v>198</v>
      </c>
      <c r="C1002" s="839" t="s">
        <v>3083</v>
      </c>
      <c r="D1002" s="839" t="s">
        <v>3084</v>
      </c>
      <c r="E1002" s="832">
        <v>43556</v>
      </c>
      <c r="F1002" s="852">
        <v>135</v>
      </c>
      <c r="G1002" s="834">
        <f t="shared" si="15"/>
        <v>0.13500000000000001</v>
      </c>
      <c r="H1002" s="835" t="s">
        <v>355</v>
      </c>
      <c r="I1002" s="850">
        <v>1</v>
      </c>
      <c r="J1002" s="837" t="s">
        <v>67</v>
      </c>
    </row>
    <row r="1003" spans="1:10">
      <c r="A1003" s="839" t="s">
        <v>387</v>
      </c>
      <c r="B1003" s="830" t="s">
        <v>198</v>
      </c>
      <c r="C1003" s="839" t="s">
        <v>3085</v>
      </c>
      <c r="D1003" s="839" t="s">
        <v>3086</v>
      </c>
      <c r="E1003" s="832">
        <v>43556</v>
      </c>
      <c r="F1003" s="852">
        <v>117</v>
      </c>
      <c r="G1003" s="834">
        <f t="shared" si="15"/>
        <v>0.11700000000000001</v>
      </c>
      <c r="H1003" s="835" t="s">
        <v>355</v>
      </c>
      <c r="I1003" s="850">
        <v>1</v>
      </c>
      <c r="J1003" s="837" t="s">
        <v>67</v>
      </c>
    </row>
    <row r="1004" spans="1:10">
      <c r="A1004" s="839" t="s">
        <v>196</v>
      </c>
      <c r="B1004" s="841" t="s">
        <v>198</v>
      </c>
      <c r="C1004" s="839" t="s">
        <v>3087</v>
      </c>
      <c r="D1004" s="839" t="s">
        <v>3088</v>
      </c>
      <c r="E1004" s="832">
        <v>43556</v>
      </c>
      <c r="F1004" s="852">
        <v>104</v>
      </c>
      <c r="G1004" s="834">
        <f t="shared" si="15"/>
        <v>0.104</v>
      </c>
      <c r="H1004" s="835" t="s">
        <v>356</v>
      </c>
      <c r="I1004" s="850">
        <v>8</v>
      </c>
      <c r="J1004" s="837" t="s">
        <v>67</v>
      </c>
    </row>
    <row r="1005" spans="1:10">
      <c r="A1005" s="839" t="s">
        <v>196</v>
      </c>
      <c r="B1005" s="841" t="s">
        <v>198</v>
      </c>
      <c r="C1005" s="839" t="s">
        <v>3089</v>
      </c>
      <c r="D1005" s="839" t="s">
        <v>3090</v>
      </c>
      <c r="E1005" s="832">
        <v>43556</v>
      </c>
      <c r="F1005" s="852">
        <v>206</v>
      </c>
      <c r="G1005" s="834">
        <f t="shared" si="15"/>
        <v>0.20599999999999999</v>
      </c>
      <c r="H1005" s="835" t="s">
        <v>356</v>
      </c>
      <c r="I1005" s="850">
        <v>1</v>
      </c>
      <c r="J1005" s="837" t="s">
        <v>67</v>
      </c>
    </row>
    <row r="1006" spans="1:10">
      <c r="A1006" s="839" t="s">
        <v>196</v>
      </c>
      <c r="B1006" s="841" t="s">
        <v>198</v>
      </c>
      <c r="C1006" s="839" t="s">
        <v>3091</v>
      </c>
      <c r="D1006" s="839" t="s">
        <v>3092</v>
      </c>
      <c r="E1006" s="832">
        <v>43556</v>
      </c>
      <c r="F1006" s="852">
        <v>180</v>
      </c>
      <c r="G1006" s="834">
        <f t="shared" si="15"/>
        <v>0.18</v>
      </c>
      <c r="H1006" s="835" t="s">
        <v>356</v>
      </c>
      <c r="I1006" s="850">
        <v>2</v>
      </c>
      <c r="J1006" s="837" t="s">
        <v>67</v>
      </c>
    </row>
    <row r="1007" spans="1:10">
      <c r="A1007" s="839" t="s">
        <v>196</v>
      </c>
      <c r="B1007" s="841" t="s">
        <v>198</v>
      </c>
      <c r="C1007" s="839" t="s">
        <v>3093</v>
      </c>
      <c r="D1007" s="839" t="s">
        <v>3094</v>
      </c>
      <c r="E1007" s="832">
        <v>43556</v>
      </c>
      <c r="F1007" s="852">
        <v>203</v>
      </c>
      <c r="G1007" s="834">
        <f t="shared" si="15"/>
        <v>0.20300000000000001</v>
      </c>
      <c r="H1007" s="835" t="s">
        <v>356</v>
      </c>
      <c r="I1007" s="850">
        <v>1</v>
      </c>
      <c r="J1007" s="837" t="s">
        <v>67</v>
      </c>
    </row>
    <row r="1008" spans="1:10">
      <c r="A1008" s="839" t="s">
        <v>244</v>
      </c>
      <c r="B1008" s="841" t="s">
        <v>198</v>
      </c>
      <c r="C1008" s="839" t="s">
        <v>3095</v>
      </c>
      <c r="D1008" s="839" t="s">
        <v>3096</v>
      </c>
      <c r="E1008" s="832">
        <v>43556</v>
      </c>
      <c r="F1008" s="852">
        <v>400</v>
      </c>
      <c r="G1008" s="834">
        <f t="shared" ref="G1008:G1071" si="16">F1008/1000</f>
        <v>0.4</v>
      </c>
      <c r="H1008" s="835" t="s">
        <v>356</v>
      </c>
      <c r="I1008" s="850">
        <v>1</v>
      </c>
      <c r="J1008" s="837" t="s">
        <v>67</v>
      </c>
    </row>
    <row r="1009" spans="1:10">
      <c r="A1009" s="839" t="s">
        <v>196</v>
      </c>
      <c r="B1009" s="841" t="s">
        <v>198</v>
      </c>
      <c r="C1009" s="839" t="s">
        <v>3097</v>
      </c>
      <c r="D1009" s="839" t="s">
        <v>3098</v>
      </c>
      <c r="E1009" s="832">
        <v>43556</v>
      </c>
      <c r="F1009" s="852">
        <v>78</v>
      </c>
      <c r="G1009" s="834">
        <f t="shared" si="16"/>
        <v>7.8E-2</v>
      </c>
      <c r="H1009" s="835" t="s">
        <v>356</v>
      </c>
      <c r="I1009" s="850">
        <v>1</v>
      </c>
      <c r="J1009" s="837" t="s">
        <v>67</v>
      </c>
    </row>
    <row r="1010" spans="1:10">
      <c r="A1010" s="839" t="s">
        <v>191</v>
      </c>
      <c r="B1010" s="830" t="s">
        <v>198</v>
      </c>
      <c r="C1010" s="839" t="s">
        <v>3099</v>
      </c>
      <c r="D1010" s="839" t="s">
        <v>3100</v>
      </c>
      <c r="E1010" s="832">
        <v>43556</v>
      </c>
      <c r="F1010" s="852">
        <v>847.42857142857144</v>
      </c>
      <c r="G1010" s="834">
        <f t="shared" si="16"/>
        <v>0.84742857142857142</v>
      </c>
      <c r="H1010" s="835" t="s">
        <v>535</v>
      </c>
      <c r="I1010" s="850">
        <v>1</v>
      </c>
      <c r="J1010" s="837" t="s">
        <v>67</v>
      </c>
    </row>
    <row r="1011" spans="1:10">
      <c r="A1011" s="839" t="s">
        <v>194</v>
      </c>
      <c r="B1011" s="829" t="s">
        <v>199</v>
      </c>
      <c r="C1011" s="839" t="s">
        <v>3101</v>
      </c>
      <c r="D1011" s="839" t="s">
        <v>3102</v>
      </c>
      <c r="E1011" s="832">
        <v>43556</v>
      </c>
      <c r="F1011" s="852">
        <v>715</v>
      </c>
      <c r="G1011" s="834">
        <f t="shared" si="16"/>
        <v>0.71499999999999997</v>
      </c>
      <c r="H1011" s="835" t="s">
        <v>535</v>
      </c>
      <c r="I1011" s="850">
        <v>1</v>
      </c>
      <c r="J1011" s="837" t="s">
        <v>67</v>
      </c>
    </row>
    <row r="1012" spans="1:10">
      <c r="A1012" s="839" t="s">
        <v>194</v>
      </c>
      <c r="B1012" s="829" t="s">
        <v>199</v>
      </c>
      <c r="C1012" s="839" t="s">
        <v>3103</v>
      </c>
      <c r="D1012" s="839" t="s">
        <v>3104</v>
      </c>
      <c r="E1012" s="832">
        <v>43556</v>
      </c>
      <c r="F1012" s="852">
        <v>3000</v>
      </c>
      <c r="G1012" s="834">
        <f t="shared" si="16"/>
        <v>3</v>
      </c>
      <c r="H1012" s="835" t="s">
        <v>354</v>
      </c>
      <c r="I1012" s="850">
        <v>1</v>
      </c>
      <c r="J1012" s="837" t="s">
        <v>67</v>
      </c>
    </row>
    <row r="1013" spans="1:10">
      <c r="A1013" s="839" t="s">
        <v>189</v>
      </c>
      <c r="B1013" s="841" t="s">
        <v>198</v>
      </c>
      <c r="C1013" s="839" t="s">
        <v>3105</v>
      </c>
      <c r="D1013" s="839" t="s">
        <v>3106</v>
      </c>
      <c r="E1013" s="832">
        <v>43556</v>
      </c>
      <c r="F1013" s="852">
        <v>1930</v>
      </c>
      <c r="G1013" s="834">
        <f t="shared" si="16"/>
        <v>1.93</v>
      </c>
      <c r="H1013" s="835" t="s">
        <v>356</v>
      </c>
      <c r="I1013" s="850">
        <v>10</v>
      </c>
      <c r="J1013" s="837" t="s">
        <v>67</v>
      </c>
    </row>
    <row r="1014" spans="1:10">
      <c r="A1014" s="839" t="s">
        <v>186</v>
      </c>
      <c r="B1014" s="841" t="s">
        <v>198</v>
      </c>
      <c r="C1014" s="839" t="s">
        <v>3107</v>
      </c>
      <c r="D1014" s="839" t="s">
        <v>3108</v>
      </c>
      <c r="E1014" s="832">
        <v>43556</v>
      </c>
      <c r="F1014" s="852">
        <v>266.66666666666669</v>
      </c>
      <c r="G1014" s="834">
        <f t="shared" si="16"/>
        <v>0.26666666666666666</v>
      </c>
      <c r="H1014" s="835" t="s">
        <v>355</v>
      </c>
      <c r="I1014" s="850">
        <v>1</v>
      </c>
      <c r="J1014" s="837" t="s">
        <v>67</v>
      </c>
    </row>
    <row r="1015" spans="1:10">
      <c r="A1015" s="839" t="s">
        <v>189</v>
      </c>
      <c r="B1015" s="841" t="s">
        <v>198</v>
      </c>
      <c r="C1015" s="839" t="s">
        <v>3109</v>
      </c>
      <c r="D1015" s="839" t="s">
        <v>3110</v>
      </c>
      <c r="E1015" s="832">
        <v>43556</v>
      </c>
      <c r="F1015" s="852">
        <v>272</v>
      </c>
      <c r="G1015" s="834">
        <f t="shared" si="16"/>
        <v>0.27200000000000002</v>
      </c>
      <c r="H1015" s="835" t="s">
        <v>356</v>
      </c>
      <c r="I1015" s="850">
        <v>2</v>
      </c>
      <c r="J1015" s="837" t="s">
        <v>67</v>
      </c>
    </row>
    <row r="1016" spans="1:10">
      <c r="A1016" s="839" t="s">
        <v>392</v>
      </c>
      <c r="B1016" s="830" t="s">
        <v>198</v>
      </c>
      <c r="C1016" s="839" t="s">
        <v>3111</v>
      </c>
      <c r="D1016" s="839" t="s">
        <v>3112</v>
      </c>
      <c r="E1016" s="832">
        <v>43556</v>
      </c>
      <c r="F1016" s="852">
        <v>50</v>
      </c>
      <c r="G1016" s="834">
        <f t="shared" si="16"/>
        <v>0.05</v>
      </c>
      <c r="H1016" s="835" t="s">
        <v>355</v>
      </c>
      <c r="I1016" s="850">
        <v>1</v>
      </c>
      <c r="J1016" s="837" t="s">
        <v>67</v>
      </c>
    </row>
    <row r="1017" spans="1:10">
      <c r="A1017" s="839" t="s">
        <v>392</v>
      </c>
      <c r="B1017" s="830" t="s">
        <v>198</v>
      </c>
      <c r="C1017" s="839" t="s">
        <v>3113</v>
      </c>
      <c r="D1017" s="839" t="s">
        <v>3114</v>
      </c>
      <c r="E1017" s="832">
        <v>43556</v>
      </c>
      <c r="F1017" s="852">
        <v>50</v>
      </c>
      <c r="G1017" s="834">
        <f t="shared" si="16"/>
        <v>0.05</v>
      </c>
      <c r="H1017" s="835" t="s">
        <v>355</v>
      </c>
      <c r="I1017" s="850">
        <v>1</v>
      </c>
      <c r="J1017" s="837" t="s">
        <v>67</v>
      </c>
    </row>
    <row r="1018" spans="1:10">
      <c r="A1018" s="839" t="s">
        <v>392</v>
      </c>
      <c r="B1018" s="830" t="s">
        <v>198</v>
      </c>
      <c r="C1018" s="839" t="s">
        <v>3115</v>
      </c>
      <c r="D1018" s="839" t="s">
        <v>3116</v>
      </c>
      <c r="E1018" s="832">
        <v>43556</v>
      </c>
      <c r="F1018" s="852">
        <v>50</v>
      </c>
      <c r="G1018" s="834">
        <f t="shared" si="16"/>
        <v>0.05</v>
      </c>
      <c r="H1018" s="835" t="s">
        <v>355</v>
      </c>
      <c r="I1018" s="850">
        <v>1</v>
      </c>
      <c r="J1018" s="837" t="s">
        <v>67</v>
      </c>
    </row>
    <row r="1019" spans="1:10">
      <c r="A1019" s="839" t="s">
        <v>392</v>
      </c>
      <c r="B1019" s="830" t="s">
        <v>198</v>
      </c>
      <c r="C1019" s="839" t="s">
        <v>3117</v>
      </c>
      <c r="D1019" s="839" t="s">
        <v>3118</v>
      </c>
      <c r="E1019" s="832">
        <v>43556</v>
      </c>
      <c r="F1019" s="852">
        <v>50</v>
      </c>
      <c r="G1019" s="834">
        <f t="shared" si="16"/>
        <v>0.05</v>
      </c>
      <c r="H1019" s="835" t="s">
        <v>355</v>
      </c>
      <c r="I1019" s="850">
        <v>1</v>
      </c>
      <c r="J1019" s="837" t="s">
        <v>67</v>
      </c>
    </row>
    <row r="1020" spans="1:10">
      <c r="A1020" s="839" t="s">
        <v>392</v>
      </c>
      <c r="B1020" s="830" t="s">
        <v>198</v>
      </c>
      <c r="C1020" s="839" t="s">
        <v>3119</v>
      </c>
      <c r="D1020" s="839" t="s">
        <v>3120</v>
      </c>
      <c r="E1020" s="832">
        <v>43556</v>
      </c>
      <c r="F1020" s="852">
        <v>50</v>
      </c>
      <c r="G1020" s="834">
        <f t="shared" si="16"/>
        <v>0.05</v>
      </c>
      <c r="H1020" s="835" t="s">
        <v>355</v>
      </c>
      <c r="I1020" s="850">
        <v>1</v>
      </c>
      <c r="J1020" s="837" t="s">
        <v>67</v>
      </c>
    </row>
    <row r="1021" spans="1:10">
      <c r="A1021" s="839" t="s">
        <v>392</v>
      </c>
      <c r="B1021" s="830" t="s">
        <v>198</v>
      </c>
      <c r="C1021" s="839" t="s">
        <v>3121</v>
      </c>
      <c r="D1021" s="839" t="s">
        <v>3122</v>
      </c>
      <c r="E1021" s="832">
        <v>43556</v>
      </c>
      <c r="F1021" s="852">
        <v>50</v>
      </c>
      <c r="G1021" s="834">
        <f t="shared" si="16"/>
        <v>0.05</v>
      </c>
      <c r="H1021" s="835" t="s">
        <v>355</v>
      </c>
      <c r="I1021" s="850">
        <v>1</v>
      </c>
      <c r="J1021" s="837" t="s">
        <v>67</v>
      </c>
    </row>
    <row r="1022" spans="1:10">
      <c r="A1022" s="839" t="s">
        <v>189</v>
      </c>
      <c r="B1022" s="841" t="s">
        <v>198</v>
      </c>
      <c r="C1022" s="839" t="s">
        <v>3123</v>
      </c>
      <c r="D1022" s="839" t="s">
        <v>3124</v>
      </c>
      <c r="E1022" s="832">
        <v>43556</v>
      </c>
      <c r="F1022" s="852">
        <v>165</v>
      </c>
      <c r="G1022" s="834">
        <f t="shared" si="16"/>
        <v>0.16500000000000001</v>
      </c>
      <c r="H1022" s="835" t="s">
        <v>356</v>
      </c>
      <c r="I1022" s="850">
        <v>1</v>
      </c>
      <c r="J1022" s="837" t="s">
        <v>67</v>
      </c>
    </row>
    <row r="1023" spans="1:10">
      <c r="A1023" s="839" t="s">
        <v>189</v>
      </c>
      <c r="B1023" s="841" t="s">
        <v>198</v>
      </c>
      <c r="C1023" s="839" t="s">
        <v>3125</v>
      </c>
      <c r="D1023" s="839" t="s">
        <v>3126</v>
      </c>
      <c r="E1023" s="832">
        <v>43556</v>
      </c>
      <c r="F1023" s="852">
        <v>165</v>
      </c>
      <c r="G1023" s="834">
        <f t="shared" si="16"/>
        <v>0.16500000000000001</v>
      </c>
      <c r="H1023" s="835" t="s">
        <v>356</v>
      </c>
      <c r="I1023" s="850">
        <v>1</v>
      </c>
      <c r="J1023" s="837" t="s">
        <v>67</v>
      </c>
    </row>
    <row r="1024" spans="1:10">
      <c r="A1024" s="839" t="s">
        <v>201</v>
      </c>
      <c r="B1024" s="841" t="s">
        <v>198</v>
      </c>
      <c r="C1024" s="839" t="s">
        <v>3127</v>
      </c>
      <c r="D1024" s="839" t="s">
        <v>3128</v>
      </c>
      <c r="E1024" s="832">
        <v>43556</v>
      </c>
      <c r="F1024" s="852">
        <v>1415</v>
      </c>
      <c r="G1024" s="834">
        <f t="shared" si="16"/>
        <v>1.415</v>
      </c>
      <c r="H1024" s="835" t="s">
        <v>356</v>
      </c>
      <c r="I1024" s="850">
        <v>1</v>
      </c>
      <c r="J1024" s="837" t="s">
        <v>67</v>
      </c>
    </row>
    <row r="1025" spans="1:10">
      <c r="A1025" s="839" t="s">
        <v>201</v>
      </c>
      <c r="B1025" s="841" t="s">
        <v>198</v>
      </c>
      <c r="C1025" s="839" t="s">
        <v>3129</v>
      </c>
      <c r="D1025" s="839" t="s">
        <v>3130</v>
      </c>
      <c r="E1025" s="832">
        <v>43556</v>
      </c>
      <c r="F1025" s="852">
        <v>1620</v>
      </c>
      <c r="G1025" s="834">
        <f t="shared" si="16"/>
        <v>1.62</v>
      </c>
      <c r="H1025" s="835" t="s">
        <v>356</v>
      </c>
      <c r="I1025" s="850">
        <v>1</v>
      </c>
      <c r="J1025" s="837" t="s">
        <v>67</v>
      </c>
    </row>
    <row r="1026" spans="1:10">
      <c r="A1026" s="839" t="s">
        <v>201</v>
      </c>
      <c r="B1026" s="841" t="s">
        <v>198</v>
      </c>
      <c r="C1026" s="839" t="s">
        <v>3131</v>
      </c>
      <c r="D1026" s="839" t="s">
        <v>3132</v>
      </c>
      <c r="E1026" s="832">
        <v>43556</v>
      </c>
      <c r="F1026" s="852">
        <v>1415</v>
      </c>
      <c r="G1026" s="834">
        <f t="shared" si="16"/>
        <v>1.415</v>
      </c>
      <c r="H1026" s="835" t="s">
        <v>356</v>
      </c>
      <c r="I1026" s="850">
        <v>1</v>
      </c>
      <c r="J1026" s="837" t="s">
        <v>67</v>
      </c>
    </row>
    <row r="1027" spans="1:10">
      <c r="A1027" s="839" t="s">
        <v>196</v>
      </c>
      <c r="B1027" s="841" t="s">
        <v>198</v>
      </c>
      <c r="C1027" s="839" t="s">
        <v>3133</v>
      </c>
      <c r="D1027" s="839" t="s">
        <v>3134</v>
      </c>
      <c r="E1027" s="832">
        <v>43556</v>
      </c>
      <c r="F1027" s="852">
        <v>99</v>
      </c>
      <c r="G1027" s="834">
        <f t="shared" si="16"/>
        <v>9.9000000000000005E-2</v>
      </c>
      <c r="H1027" s="835" t="s">
        <v>356</v>
      </c>
      <c r="I1027" s="850">
        <v>1</v>
      </c>
      <c r="J1027" s="837" t="s">
        <v>67</v>
      </c>
    </row>
    <row r="1028" spans="1:10">
      <c r="A1028" s="839" t="s">
        <v>196</v>
      </c>
      <c r="B1028" s="841" t="s">
        <v>198</v>
      </c>
      <c r="C1028" s="839" t="s">
        <v>3135</v>
      </c>
      <c r="D1028" s="839" t="s">
        <v>3136</v>
      </c>
      <c r="E1028" s="832">
        <v>43556</v>
      </c>
      <c r="F1028" s="852">
        <v>42</v>
      </c>
      <c r="G1028" s="834">
        <f t="shared" si="16"/>
        <v>4.2000000000000003E-2</v>
      </c>
      <c r="H1028" s="835" t="s">
        <v>356</v>
      </c>
      <c r="I1028" s="850">
        <v>2</v>
      </c>
      <c r="J1028" s="837" t="s">
        <v>67</v>
      </c>
    </row>
    <row r="1029" spans="1:10">
      <c r="A1029" s="839" t="s">
        <v>196</v>
      </c>
      <c r="B1029" s="841" t="s">
        <v>198</v>
      </c>
      <c r="C1029" s="839" t="s">
        <v>3137</v>
      </c>
      <c r="D1029" s="839" t="s">
        <v>3138</v>
      </c>
      <c r="E1029" s="832">
        <v>43556</v>
      </c>
      <c r="F1029" s="852">
        <v>76</v>
      </c>
      <c r="G1029" s="834">
        <f t="shared" si="16"/>
        <v>7.5999999999999998E-2</v>
      </c>
      <c r="H1029" s="835" t="s">
        <v>356</v>
      </c>
      <c r="I1029" s="850">
        <v>2</v>
      </c>
      <c r="J1029" s="837" t="s">
        <v>67</v>
      </c>
    </row>
    <row r="1030" spans="1:10">
      <c r="A1030" s="839" t="s">
        <v>193</v>
      </c>
      <c r="B1030" s="829" t="s">
        <v>199</v>
      </c>
      <c r="C1030" s="839" t="s">
        <v>3139</v>
      </c>
      <c r="D1030" s="839" t="s">
        <v>3140</v>
      </c>
      <c r="E1030" s="832">
        <v>43556</v>
      </c>
      <c r="F1030" s="852">
        <v>18318</v>
      </c>
      <c r="G1030" s="834">
        <f t="shared" si="16"/>
        <v>18.318000000000001</v>
      </c>
      <c r="H1030" s="835" t="s">
        <v>354</v>
      </c>
      <c r="I1030" s="850">
        <v>1</v>
      </c>
      <c r="J1030" s="837" t="s">
        <v>67</v>
      </c>
    </row>
    <row r="1031" spans="1:10">
      <c r="A1031" s="839" t="s">
        <v>193</v>
      </c>
      <c r="B1031" s="829" t="s">
        <v>199</v>
      </c>
      <c r="C1031" s="839" t="s">
        <v>3139</v>
      </c>
      <c r="D1031" s="839" t="s">
        <v>3140</v>
      </c>
      <c r="E1031" s="832">
        <v>43556</v>
      </c>
      <c r="F1031" s="852">
        <v>18318</v>
      </c>
      <c r="G1031" s="834">
        <f t="shared" si="16"/>
        <v>18.318000000000001</v>
      </c>
      <c r="H1031" s="835" t="s">
        <v>354</v>
      </c>
      <c r="I1031" s="850">
        <v>1</v>
      </c>
      <c r="J1031" s="837" t="s">
        <v>67</v>
      </c>
    </row>
    <row r="1032" spans="1:10">
      <c r="A1032" s="839" t="s">
        <v>191</v>
      </c>
      <c r="B1032" s="841" t="s">
        <v>198</v>
      </c>
      <c r="C1032" s="839" t="s">
        <v>3141</v>
      </c>
      <c r="D1032" s="839" t="s">
        <v>3142</v>
      </c>
      <c r="E1032" s="832">
        <v>43556</v>
      </c>
      <c r="F1032" s="852">
        <v>428.57142857142856</v>
      </c>
      <c r="G1032" s="834">
        <f t="shared" si="16"/>
        <v>0.42857142857142855</v>
      </c>
      <c r="H1032" s="835" t="s">
        <v>356</v>
      </c>
      <c r="I1032" s="850">
        <v>1</v>
      </c>
      <c r="J1032" s="837" t="s">
        <v>67</v>
      </c>
    </row>
    <row r="1033" spans="1:10">
      <c r="A1033" s="839" t="s">
        <v>191</v>
      </c>
      <c r="B1033" s="841" t="s">
        <v>198</v>
      </c>
      <c r="C1033" s="839" t="s">
        <v>3143</v>
      </c>
      <c r="D1033" s="839" t="s">
        <v>3144</v>
      </c>
      <c r="E1033" s="832">
        <v>43556</v>
      </c>
      <c r="F1033" s="852">
        <v>800</v>
      </c>
      <c r="G1033" s="834">
        <f t="shared" si="16"/>
        <v>0.8</v>
      </c>
      <c r="H1033" s="835" t="s">
        <v>356</v>
      </c>
      <c r="I1033" s="850">
        <v>1</v>
      </c>
      <c r="J1033" s="837" t="s">
        <v>67</v>
      </c>
    </row>
    <row r="1034" spans="1:10">
      <c r="A1034" s="839" t="s">
        <v>196</v>
      </c>
      <c r="B1034" s="841" t="s">
        <v>198</v>
      </c>
      <c r="C1034" s="839" t="s">
        <v>3145</v>
      </c>
      <c r="D1034" s="839" t="s">
        <v>3146</v>
      </c>
      <c r="E1034" s="832">
        <v>43556</v>
      </c>
      <c r="F1034" s="852">
        <v>240</v>
      </c>
      <c r="G1034" s="834">
        <f t="shared" si="16"/>
        <v>0.24</v>
      </c>
      <c r="H1034" s="835" t="s">
        <v>356</v>
      </c>
      <c r="I1034" s="850">
        <v>1</v>
      </c>
      <c r="J1034" s="837" t="s">
        <v>67</v>
      </c>
    </row>
    <row r="1035" spans="1:10">
      <c r="A1035" s="839" t="s">
        <v>194</v>
      </c>
      <c r="B1035" s="829" t="s">
        <v>199</v>
      </c>
      <c r="C1035" s="839" t="s">
        <v>3147</v>
      </c>
      <c r="D1035" s="839" t="s">
        <v>3148</v>
      </c>
      <c r="E1035" s="832">
        <v>43556</v>
      </c>
      <c r="F1035" s="852">
        <v>671</v>
      </c>
      <c r="G1035" s="834">
        <f t="shared" si="16"/>
        <v>0.67100000000000004</v>
      </c>
      <c r="H1035" s="835" t="s">
        <v>535</v>
      </c>
      <c r="I1035" s="850">
        <v>1</v>
      </c>
      <c r="J1035" s="837" t="s">
        <v>67</v>
      </c>
    </row>
    <row r="1036" spans="1:10">
      <c r="A1036" s="839" t="s">
        <v>191</v>
      </c>
      <c r="B1036" s="830" t="s">
        <v>198</v>
      </c>
      <c r="C1036" s="839" t="s">
        <v>3149</v>
      </c>
      <c r="D1036" s="839" t="s">
        <v>3150</v>
      </c>
      <c r="E1036" s="853">
        <v>43586</v>
      </c>
      <c r="F1036" s="852">
        <v>5719.220804145476</v>
      </c>
      <c r="G1036" s="834">
        <f t="shared" si="16"/>
        <v>5.7192208041454764</v>
      </c>
      <c r="H1036" s="835" t="s">
        <v>535</v>
      </c>
      <c r="I1036" s="850">
        <v>1</v>
      </c>
      <c r="J1036" s="837" t="s">
        <v>67</v>
      </c>
    </row>
    <row r="1037" spans="1:10">
      <c r="A1037" s="839" t="s">
        <v>194</v>
      </c>
      <c r="B1037" s="829" t="s">
        <v>199</v>
      </c>
      <c r="C1037" s="839" t="s">
        <v>3151</v>
      </c>
      <c r="D1037" s="839" t="s">
        <v>3152</v>
      </c>
      <c r="E1037" s="853">
        <v>43586</v>
      </c>
      <c r="F1037" s="852">
        <v>4760</v>
      </c>
      <c r="G1037" s="834">
        <f t="shared" si="16"/>
        <v>4.76</v>
      </c>
      <c r="H1037" s="835" t="s">
        <v>354</v>
      </c>
      <c r="I1037" s="850">
        <v>1</v>
      </c>
      <c r="J1037" s="837" t="s">
        <v>67</v>
      </c>
    </row>
    <row r="1038" spans="1:10">
      <c r="A1038" s="839" t="s">
        <v>194</v>
      </c>
      <c r="B1038" s="829" t="s">
        <v>199</v>
      </c>
      <c r="C1038" s="839" t="s">
        <v>3153</v>
      </c>
      <c r="D1038" s="839" t="s">
        <v>3154</v>
      </c>
      <c r="E1038" s="853">
        <v>43586</v>
      </c>
      <c r="F1038" s="852">
        <v>3265</v>
      </c>
      <c r="G1038" s="834">
        <f t="shared" si="16"/>
        <v>3.2650000000000001</v>
      </c>
      <c r="H1038" s="835" t="s">
        <v>535</v>
      </c>
      <c r="I1038" s="850">
        <v>1</v>
      </c>
      <c r="J1038" s="837" t="s">
        <v>67</v>
      </c>
    </row>
    <row r="1039" spans="1:10">
      <c r="A1039" s="839" t="s">
        <v>194</v>
      </c>
      <c r="B1039" s="829" t="s">
        <v>199</v>
      </c>
      <c r="C1039" s="839" t="s">
        <v>3155</v>
      </c>
      <c r="D1039" s="839" t="s">
        <v>3156</v>
      </c>
      <c r="E1039" s="853">
        <v>43586</v>
      </c>
      <c r="F1039" s="852">
        <v>8155</v>
      </c>
      <c r="G1039" s="834">
        <f t="shared" si="16"/>
        <v>8.1549999999999994</v>
      </c>
      <c r="H1039" s="835" t="s">
        <v>354</v>
      </c>
      <c r="I1039" s="850">
        <v>1</v>
      </c>
      <c r="J1039" s="837" t="s">
        <v>67</v>
      </c>
    </row>
    <row r="1040" spans="1:10">
      <c r="A1040" s="839" t="s">
        <v>194</v>
      </c>
      <c r="B1040" s="829" t="s">
        <v>199</v>
      </c>
      <c r="C1040" s="839" t="s">
        <v>3157</v>
      </c>
      <c r="D1040" s="839" t="s">
        <v>3158</v>
      </c>
      <c r="E1040" s="853">
        <v>43586</v>
      </c>
      <c r="F1040" s="852">
        <v>1925</v>
      </c>
      <c r="G1040" s="834">
        <f t="shared" si="16"/>
        <v>1.925</v>
      </c>
      <c r="H1040" s="835" t="s">
        <v>535</v>
      </c>
      <c r="I1040" s="850">
        <v>1</v>
      </c>
      <c r="J1040" s="837" t="s">
        <v>67</v>
      </c>
    </row>
    <row r="1041" spans="1:10">
      <c r="A1041" s="839" t="s">
        <v>194</v>
      </c>
      <c r="B1041" s="829" t="s">
        <v>199</v>
      </c>
      <c r="C1041" s="839" t="s">
        <v>3159</v>
      </c>
      <c r="D1041" s="839" t="s">
        <v>3160</v>
      </c>
      <c r="E1041" s="853">
        <v>43586</v>
      </c>
      <c r="F1041" s="852">
        <v>2930</v>
      </c>
      <c r="G1041" s="834">
        <f t="shared" si="16"/>
        <v>2.93</v>
      </c>
      <c r="H1041" s="835" t="s">
        <v>535</v>
      </c>
      <c r="I1041" s="850">
        <v>1</v>
      </c>
      <c r="J1041" s="837" t="s">
        <v>67</v>
      </c>
    </row>
    <row r="1042" spans="1:10">
      <c r="A1042" s="839" t="s">
        <v>194</v>
      </c>
      <c r="B1042" s="829" t="s">
        <v>199</v>
      </c>
      <c r="C1042" s="839" t="s">
        <v>3161</v>
      </c>
      <c r="D1042" s="839" t="s">
        <v>3162</v>
      </c>
      <c r="E1042" s="853">
        <v>43586</v>
      </c>
      <c r="F1042" s="852">
        <v>10810</v>
      </c>
      <c r="G1042" s="834">
        <f t="shared" si="16"/>
        <v>10.81</v>
      </c>
      <c r="H1042" s="835" t="s">
        <v>354</v>
      </c>
      <c r="I1042" s="850">
        <v>1</v>
      </c>
      <c r="J1042" s="837" t="s">
        <v>67</v>
      </c>
    </row>
    <row r="1043" spans="1:10">
      <c r="A1043" s="839" t="s">
        <v>194</v>
      </c>
      <c r="B1043" s="829" t="s">
        <v>199</v>
      </c>
      <c r="C1043" s="839" t="s">
        <v>3163</v>
      </c>
      <c r="D1043" s="839" t="s">
        <v>3164</v>
      </c>
      <c r="E1043" s="853">
        <v>43586</v>
      </c>
      <c r="F1043" s="852">
        <v>7330</v>
      </c>
      <c r="G1043" s="834">
        <f t="shared" si="16"/>
        <v>7.33</v>
      </c>
      <c r="H1043" s="835" t="s">
        <v>354</v>
      </c>
      <c r="I1043" s="850">
        <v>1</v>
      </c>
      <c r="J1043" s="837" t="s">
        <v>67</v>
      </c>
    </row>
    <row r="1044" spans="1:10">
      <c r="A1044" s="839" t="s">
        <v>194</v>
      </c>
      <c r="B1044" s="829" t="s">
        <v>199</v>
      </c>
      <c r="C1044" s="839" t="s">
        <v>3165</v>
      </c>
      <c r="D1044" s="839" t="s">
        <v>3166</v>
      </c>
      <c r="E1044" s="853">
        <v>43586</v>
      </c>
      <c r="F1044" s="852">
        <v>8080</v>
      </c>
      <c r="G1044" s="834">
        <f t="shared" si="16"/>
        <v>8.08</v>
      </c>
      <c r="H1044" s="835" t="s">
        <v>354</v>
      </c>
      <c r="I1044" s="850">
        <v>1</v>
      </c>
      <c r="J1044" s="837" t="s">
        <v>67</v>
      </c>
    </row>
    <row r="1045" spans="1:10">
      <c r="A1045" s="839" t="s">
        <v>194</v>
      </c>
      <c r="B1045" s="829" t="s">
        <v>199</v>
      </c>
      <c r="C1045" s="839" t="s">
        <v>3167</v>
      </c>
      <c r="D1045" s="839" t="s">
        <v>3168</v>
      </c>
      <c r="E1045" s="853">
        <v>43586</v>
      </c>
      <c r="F1045" s="852">
        <v>6335</v>
      </c>
      <c r="G1045" s="834">
        <f t="shared" si="16"/>
        <v>6.335</v>
      </c>
      <c r="H1045" s="835" t="s">
        <v>354</v>
      </c>
      <c r="I1045" s="850">
        <v>1</v>
      </c>
      <c r="J1045" s="837" t="s">
        <v>67</v>
      </c>
    </row>
    <row r="1046" spans="1:10">
      <c r="A1046" s="839" t="s">
        <v>194</v>
      </c>
      <c r="B1046" s="829" t="s">
        <v>199</v>
      </c>
      <c r="C1046" s="839" t="s">
        <v>3169</v>
      </c>
      <c r="D1046" s="839" t="s">
        <v>3170</v>
      </c>
      <c r="E1046" s="853">
        <v>43586</v>
      </c>
      <c r="F1046" s="852">
        <v>570</v>
      </c>
      <c r="G1046" s="834">
        <f t="shared" si="16"/>
        <v>0.56999999999999995</v>
      </c>
      <c r="H1046" s="835" t="s">
        <v>535</v>
      </c>
      <c r="I1046" s="850">
        <v>1</v>
      </c>
      <c r="J1046" s="837" t="s">
        <v>67</v>
      </c>
    </row>
    <row r="1047" spans="1:10">
      <c r="A1047" s="839" t="s">
        <v>194</v>
      </c>
      <c r="B1047" s="829" t="s">
        <v>199</v>
      </c>
      <c r="C1047" s="839" t="s">
        <v>3171</v>
      </c>
      <c r="D1047" s="839" t="s">
        <v>3172</v>
      </c>
      <c r="E1047" s="853">
        <v>43586</v>
      </c>
      <c r="F1047" s="852">
        <v>530</v>
      </c>
      <c r="G1047" s="834">
        <f t="shared" si="16"/>
        <v>0.53</v>
      </c>
      <c r="H1047" s="835" t="s">
        <v>535</v>
      </c>
      <c r="I1047" s="850">
        <v>1</v>
      </c>
      <c r="J1047" s="837" t="s">
        <v>67</v>
      </c>
    </row>
    <row r="1048" spans="1:10">
      <c r="A1048" s="839" t="s">
        <v>194</v>
      </c>
      <c r="B1048" s="829" t="s">
        <v>199</v>
      </c>
      <c r="C1048" s="839" t="s">
        <v>3173</v>
      </c>
      <c r="D1048" s="839" t="s">
        <v>3174</v>
      </c>
      <c r="E1048" s="853">
        <v>43586</v>
      </c>
      <c r="F1048" s="852">
        <v>570</v>
      </c>
      <c r="G1048" s="834">
        <f t="shared" si="16"/>
        <v>0.56999999999999995</v>
      </c>
      <c r="H1048" s="835" t="s">
        <v>535</v>
      </c>
      <c r="I1048" s="850">
        <v>1</v>
      </c>
      <c r="J1048" s="837" t="s">
        <v>67</v>
      </c>
    </row>
    <row r="1049" spans="1:10">
      <c r="A1049" s="839" t="s">
        <v>194</v>
      </c>
      <c r="B1049" s="829" t="s">
        <v>199</v>
      </c>
      <c r="C1049" s="839" t="s">
        <v>3175</v>
      </c>
      <c r="D1049" s="839" t="s">
        <v>3176</v>
      </c>
      <c r="E1049" s="853">
        <v>43586</v>
      </c>
      <c r="F1049" s="852">
        <v>530</v>
      </c>
      <c r="G1049" s="834">
        <f t="shared" si="16"/>
        <v>0.53</v>
      </c>
      <c r="H1049" s="835" t="s">
        <v>535</v>
      </c>
      <c r="I1049" s="850">
        <v>1</v>
      </c>
      <c r="J1049" s="837" t="s">
        <v>67</v>
      </c>
    </row>
    <row r="1050" spans="1:10">
      <c r="A1050" s="839" t="s">
        <v>194</v>
      </c>
      <c r="B1050" s="829" t="s">
        <v>199</v>
      </c>
      <c r="C1050" s="839" t="s">
        <v>3177</v>
      </c>
      <c r="D1050" s="839" t="s">
        <v>3178</v>
      </c>
      <c r="E1050" s="853">
        <v>43586</v>
      </c>
      <c r="F1050" s="852">
        <v>570</v>
      </c>
      <c r="G1050" s="834">
        <f t="shared" si="16"/>
        <v>0.56999999999999995</v>
      </c>
      <c r="H1050" s="835" t="s">
        <v>535</v>
      </c>
      <c r="I1050" s="850">
        <v>1</v>
      </c>
      <c r="J1050" s="837" t="s">
        <v>67</v>
      </c>
    </row>
    <row r="1051" spans="1:10">
      <c r="A1051" s="839" t="s">
        <v>194</v>
      </c>
      <c r="B1051" s="829" t="s">
        <v>199</v>
      </c>
      <c r="C1051" s="839" t="s">
        <v>3179</v>
      </c>
      <c r="D1051" s="839" t="s">
        <v>3180</v>
      </c>
      <c r="E1051" s="853">
        <v>43586</v>
      </c>
      <c r="F1051" s="852">
        <v>530</v>
      </c>
      <c r="G1051" s="834">
        <f t="shared" si="16"/>
        <v>0.53</v>
      </c>
      <c r="H1051" s="835" t="s">
        <v>535</v>
      </c>
      <c r="I1051" s="850">
        <v>1</v>
      </c>
      <c r="J1051" s="837" t="s">
        <v>67</v>
      </c>
    </row>
    <row r="1052" spans="1:10">
      <c r="A1052" s="839" t="s">
        <v>194</v>
      </c>
      <c r="B1052" s="829" t="s">
        <v>199</v>
      </c>
      <c r="C1052" s="839" t="s">
        <v>3181</v>
      </c>
      <c r="D1052" s="839" t="s">
        <v>3182</v>
      </c>
      <c r="E1052" s="853">
        <v>43586</v>
      </c>
      <c r="F1052" s="852">
        <v>570</v>
      </c>
      <c r="G1052" s="834">
        <f t="shared" si="16"/>
        <v>0.56999999999999995</v>
      </c>
      <c r="H1052" s="835" t="s">
        <v>535</v>
      </c>
      <c r="I1052" s="850">
        <v>1</v>
      </c>
      <c r="J1052" s="837" t="s">
        <v>67</v>
      </c>
    </row>
    <row r="1053" spans="1:10">
      <c r="A1053" s="839" t="s">
        <v>194</v>
      </c>
      <c r="B1053" s="829" t="s">
        <v>199</v>
      </c>
      <c r="C1053" s="839" t="s">
        <v>3183</v>
      </c>
      <c r="D1053" s="839" t="s">
        <v>3184</v>
      </c>
      <c r="E1053" s="853">
        <v>43586</v>
      </c>
      <c r="F1053" s="852">
        <v>530</v>
      </c>
      <c r="G1053" s="834">
        <f t="shared" si="16"/>
        <v>0.53</v>
      </c>
      <c r="H1053" s="835" t="s">
        <v>535</v>
      </c>
      <c r="I1053" s="850">
        <v>1</v>
      </c>
      <c r="J1053" s="837" t="s">
        <v>67</v>
      </c>
    </row>
    <row r="1054" spans="1:10">
      <c r="A1054" s="839" t="s">
        <v>194</v>
      </c>
      <c r="B1054" s="829" t="s">
        <v>199</v>
      </c>
      <c r="C1054" s="839" t="s">
        <v>3185</v>
      </c>
      <c r="D1054" s="839" t="s">
        <v>3186</v>
      </c>
      <c r="E1054" s="853">
        <v>43586</v>
      </c>
      <c r="F1054" s="852">
        <v>910</v>
      </c>
      <c r="G1054" s="834">
        <f t="shared" si="16"/>
        <v>0.91</v>
      </c>
      <c r="H1054" s="835" t="s">
        <v>535</v>
      </c>
      <c r="I1054" s="850">
        <v>1</v>
      </c>
      <c r="J1054" s="837" t="s">
        <v>67</v>
      </c>
    </row>
    <row r="1055" spans="1:10">
      <c r="A1055" s="839" t="s">
        <v>194</v>
      </c>
      <c r="B1055" s="829" t="s">
        <v>199</v>
      </c>
      <c r="C1055" s="839" t="s">
        <v>3187</v>
      </c>
      <c r="D1055" s="839" t="s">
        <v>3188</v>
      </c>
      <c r="E1055" s="853">
        <v>43586</v>
      </c>
      <c r="F1055" s="852">
        <v>950</v>
      </c>
      <c r="G1055" s="834">
        <f t="shared" si="16"/>
        <v>0.95</v>
      </c>
      <c r="H1055" s="835" t="s">
        <v>535</v>
      </c>
      <c r="I1055" s="850">
        <v>1</v>
      </c>
      <c r="J1055" s="837" t="s">
        <v>67</v>
      </c>
    </row>
    <row r="1056" spans="1:10">
      <c r="A1056" s="839" t="s">
        <v>193</v>
      </c>
      <c r="B1056" s="829" t="s">
        <v>199</v>
      </c>
      <c r="C1056" s="839" t="s">
        <v>3189</v>
      </c>
      <c r="D1056" s="839" t="s">
        <v>3190</v>
      </c>
      <c r="E1056" s="853">
        <v>43586</v>
      </c>
      <c r="F1056" s="852">
        <v>23265.5</v>
      </c>
      <c r="G1056" s="834">
        <f t="shared" si="16"/>
        <v>23.265499999999999</v>
      </c>
      <c r="H1056" s="835" t="s">
        <v>354</v>
      </c>
      <c r="I1056" s="850">
        <v>1</v>
      </c>
      <c r="J1056" s="837" t="s">
        <v>67</v>
      </c>
    </row>
    <row r="1057" spans="1:10">
      <c r="A1057" s="839" t="s">
        <v>193</v>
      </c>
      <c r="B1057" s="829" t="s">
        <v>199</v>
      </c>
      <c r="C1057" s="839" t="s">
        <v>3189</v>
      </c>
      <c r="D1057" s="839" t="s">
        <v>3190</v>
      </c>
      <c r="E1057" s="853">
        <v>43586</v>
      </c>
      <c r="F1057" s="852">
        <v>23265.5</v>
      </c>
      <c r="G1057" s="834">
        <f t="shared" si="16"/>
        <v>23.265499999999999</v>
      </c>
      <c r="H1057" s="835" t="s">
        <v>354</v>
      </c>
      <c r="I1057" s="850">
        <v>1</v>
      </c>
      <c r="J1057" s="837" t="s">
        <v>67</v>
      </c>
    </row>
    <row r="1058" spans="1:10">
      <c r="A1058" s="839" t="s">
        <v>186</v>
      </c>
      <c r="B1058" s="841" t="s">
        <v>198</v>
      </c>
      <c r="C1058" s="839" t="s">
        <v>3191</v>
      </c>
      <c r="D1058" s="839" t="s">
        <v>3192</v>
      </c>
      <c r="E1058" s="853">
        <v>43586</v>
      </c>
      <c r="F1058" s="852">
        <v>551.156318971308</v>
      </c>
      <c r="G1058" s="834">
        <f t="shared" si="16"/>
        <v>0.55115631897130801</v>
      </c>
      <c r="H1058" s="835" t="s">
        <v>356</v>
      </c>
      <c r="I1058" s="850">
        <v>1</v>
      </c>
      <c r="J1058" s="837" t="s">
        <v>67</v>
      </c>
    </row>
    <row r="1059" spans="1:10">
      <c r="A1059" s="839" t="s">
        <v>186</v>
      </c>
      <c r="B1059" s="841" t="s">
        <v>198</v>
      </c>
      <c r="C1059" s="839" t="s">
        <v>3193</v>
      </c>
      <c r="D1059" s="839" t="s">
        <v>3194</v>
      </c>
      <c r="E1059" s="853">
        <v>43586</v>
      </c>
      <c r="F1059" s="852">
        <v>590.1544957297765</v>
      </c>
      <c r="G1059" s="834">
        <f t="shared" si="16"/>
        <v>0.59015449572977652</v>
      </c>
      <c r="H1059" s="835" t="s">
        <v>356</v>
      </c>
      <c r="I1059" s="850">
        <v>1</v>
      </c>
      <c r="J1059" s="837" t="s">
        <v>67</v>
      </c>
    </row>
    <row r="1060" spans="1:10">
      <c r="A1060" s="839" t="s">
        <v>186</v>
      </c>
      <c r="B1060" s="841" t="s">
        <v>198</v>
      </c>
      <c r="C1060" s="839" t="s">
        <v>3195</v>
      </c>
      <c r="D1060" s="839" t="s">
        <v>3196</v>
      </c>
      <c r="E1060" s="853">
        <v>43586</v>
      </c>
      <c r="F1060" s="852">
        <v>790.71106419729392</v>
      </c>
      <c r="G1060" s="834">
        <f t="shared" si="16"/>
        <v>0.79071106419729387</v>
      </c>
      <c r="H1060" s="835" t="s">
        <v>356</v>
      </c>
      <c r="I1060" s="850">
        <v>1</v>
      </c>
      <c r="J1060" s="837" t="s">
        <v>67</v>
      </c>
    </row>
    <row r="1061" spans="1:10">
      <c r="A1061" s="839" t="s">
        <v>186</v>
      </c>
      <c r="B1061" s="841" t="s">
        <v>198</v>
      </c>
      <c r="C1061" s="839" t="s">
        <v>3197</v>
      </c>
      <c r="D1061" s="839" t="s">
        <v>3198</v>
      </c>
      <c r="E1061" s="853">
        <v>43586</v>
      </c>
      <c r="F1061" s="852">
        <v>810.86268112465223</v>
      </c>
      <c r="G1061" s="834">
        <f t="shared" si="16"/>
        <v>0.81086268112465221</v>
      </c>
      <c r="H1061" s="835" t="s">
        <v>356</v>
      </c>
      <c r="I1061" s="850">
        <v>1</v>
      </c>
      <c r="J1061" s="837" t="s">
        <v>67</v>
      </c>
    </row>
    <row r="1062" spans="1:10">
      <c r="A1062" s="839" t="s">
        <v>186</v>
      </c>
      <c r="B1062" s="841" t="s">
        <v>198</v>
      </c>
      <c r="C1062" s="839" t="s">
        <v>3199</v>
      </c>
      <c r="D1062" s="839" t="s">
        <v>3200</v>
      </c>
      <c r="E1062" s="853">
        <v>43586</v>
      </c>
      <c r="F1062" s="852">
        <v>621.8213223299108</v>
      </c>
      <c r="G1062" s="834">
        <f t="shared" si="16"/>
        <v>0.62182132232991083</v>
      </c>
      <c r="H1062" s="835" t="s">
        <v>356</v>
      </c>
      <c r="I1062" s="850">
        <v>4</v>
      </c>
      <c r="J1062" s="837" t="s">
        <v>67</v>
      </c>
    </row>
    <row r="1063" spans="1:10">
      <c r="A1063" s="839" t="s">
        <v>186</v>
      </c>
      <c r="B1063" s="841" t="s">
        <v>198</v>
      </c>
      <c r="C1063" s="839" t="s">
        <v>3201</v>
      </c>
      <c r="D1063" s="839" t="s">
        <v>3202</v>
      </c>
      <c r="E1063" s="853">
        <v>43586</v>
      </c>
      <c r="F1063" s="852">
        <v>621.8213223299108</v>
      </c>
      <c r="G1063" s="834">
        <f t="shared" si="16"/>
        <v>0.62182132232991083</v>
      </c>
      <c r="H1063" s="835" t="s">
        <v>356</v>
      </c>
      <c r="I1063" s="850">
        <v>4</v>
      </c>
      <c r="J1063" s="837" t="s">
        <v>67</v>
      </c>
    </row>
    <row r="1064" spans="1:10">
      <c r="A1064" s="839" t="s">
        <v>186</v>
      </c>
      <c r="B1064" s="830" t="s">
        <v>198</v>
      </c>
      <c r="C1064" s="839" t="s">
        <v>3203</v>
      </c>
      <c r="D1064" s="839" t="s">
        <v>3204</v>
      </c>
      <c r="E1064" s="853">
        <v>43586</v>
      </c>
      <c r="F1064" s="852">
        <v>261.97102005565688</v>
      </c>
      <c r="G1064" s="834">
        <f t="shared" si="16"/>
        <v>0.26197102005565687</v>
      </c>
      <c r="H1064" s="835" t="s">
        <v>355</v>
      </c>
      <c r="I1064" s="850">
        <v>1</v>
      </c>
      <c r="J1064" s="837" t="s">
        <v>67</v>
      </c>
    </row>
    <row r="1065" spans="1:10">
      <c r="A1065" s="839" t="s">
        <v>186</v>
      </c>
      <c r="B1065" s="841" t="s">
        <v>198</v>
      </c>
      <c r="C1065" s="839" t="s">
        <v>3205</v>
      </c>
      <c r="D1065" s="839" t="s">
        <v>3206</v>
      </c>
      <c r="E1065" s="853">
        <v>43586</v>
      </c>
      <c r="F1065" s="852">
        <v>374.39785049419442</v>
      </c>
      <c r="G1065" s="834">
        <f t="shared" si="16"/>
        <v>0.37439785049419444</v>
      </c>
      <c r="H1065" s="835" t="s">
        <v>356</v>
      </c>
      <c r="I1065" s="850">
        <v>4</v>
      </c>
      <c r="J1065" s="837" t="s">
        <v>67</v>
      </c>
    </row>
    <row r="1066" spans="1:10">
      <c r="A1066" s="839" t="s">
        <v>191</v>
      </c>
      <c r="B1066" s="841" t="s">
        <v>198</v>
      </c>
      <c r="C1066" s="839" t="s">
        <v>3207</v>
      </c>
      <c r="D1066" s="839" t="s">
        <v>3208</v>
      </c>
      <c r="E1066" s="853">
        <v>43586</v>
      </c>
      <c r="F1066" s="852">
        <v>806.06467709432877</v>
      </c>
      <c r="G1066" s="834">
        <f t="shared" si="16"/>
        <v>0.80606467709432872</v>
      </c>
      <c r="H1066" s="835" t="s">
        <v>356</v>
      </c>
      <c r="I1066" s="850">
        <v>1</v>
      </c>
      <c r="J1066" s="837" t="s">
        <v>67</v>
      </c>
    </row>
    <row r="1067" spans="1:10">
      <c r="A1067" s="839" t="s">
        <v>388</v>
      </c>
      <c r="B1067" s="841" t="s">
        <v>198</v>
      </c>
      <c r="C1067" s="839" t="s">
        <v>3209</v>
      </c>
      <c r="D1067" s="839" t="s">
        <v>3210</v>
      </c>
      <c r="E1067" s="853">
        <v>43586</v>
      </c>
      <c r="F1067" s="852">
        <v>1800</v>
      </c>
      <c r="G1067" s="834">
        <f t="shared" si="16"/>
        <v>1.8</v>
      </c>
      <c r="H1067" s="835" t="s">
        <v>356</v>
      </c>
      <c r="I1067" s="850">
        <v>2</v>
      </c>
      <c r="J1067" s="837" t="s">
        <v>67</v>
      </c>
    </row>
    <row r="1068" spans="1:10">
      <c r="A1068" s="839" t="s">
        <v>388</v>
      </c>
      <c r="B1068" s="841" t="s">
        <v>198</v>
      </c>
      <c r="C1068" s="839" t="s">
        <v>3211</v>
      </c>
      <c r="D1068" s="839" t="s">
        <v>3212</v>
      </c>
      <c r="E1068" s="853">
        <v>43586</v>
      </c>
      <c r="F1068" s="852">
        <v>1980</v>
      </c>
      <c r="G1068" s="834">
        <f t="shared" si="16"/>
        <v>1.98</v>
      </c>
      <c r="H1068" s="835" t="s">
        <v>356</v>
      </c>
      <c r="I1068" s="850">
        <v>6</v>
      </c>
      <c r="J1068" s="837" t="s">
        <v>67</v>
      </c>
    </row>
    <row r="1069" spans="1:10">
      <c r="A1069" s="839" t="s">
        <v>388</v>
      </c>
      <c r="B1069" s="841" t="s">
        <v>198</v>
      </c>
      <c r="C1069" s="839" t="s">
        <v>3213</v>
      </c>
      <c r="D1069" s="839" t="s">
        <v>3214</v>
      </c>
      <c r="E1069" s="853">
        <v>43586</v>
      </c>
      <c r="F1069" s="852">
        <v>800</v>
      </c>
      <c r="G1069" s="834">
        <f t="shared" si="16"/>
        <v>0.8</v>
      </c>
      <c r="H1069" s="835" t="s">
        <v>356</v>
      </c>
      <c r="I1069" s="850">
        <v>4</v>
      </c>
      <c r="J1069" s="837" t="s">
        <v>67</v>
      </c>
    </row>
    <row r="1070" spans="1:10">
      <c r="A1070" s="839" t="s">
        <v>388</v>
      </c>
      <c r="B1070" s="841" t="s">
        <v>198</v>
      </c>
      <c r="C1070" s="839" t="s">
        <v>3215</v>
      </c>
      <c r="D1070" s="839" t="s">
        <v>3216</v>
      </c>
      <c r="E1070" s="853">
        <v>43586</v>
      </c>
      <c r="F1070" s="852">
        <v>1800</v>
      </c>
      <c r="G1070" s="834">
        <f t="shared" si="16"/>
        <v>1.8</v>
      </c>
      <c r="H1070" s="835" t="s">
        <v>356</v>
      </c>
      <c r="I1070" s="850">
        <v>6</v>
      </c>
      <c r="J1070" s="837" t="s">
        <v>67</v>
      </c>
    </row>
    <row r="1071" spans="1:10">
      <c r="A1071" s="839" t="s">
        <v>388</v>
      </c>
      <c r="B1071" s="841" t="s">
        <v>198</v>
      </c>
      <c r="C1071" s="839" t="s">
        <v>3217</v>
      </c>
      <c r="D1071" s="839" t="s">
        <v>3218</v>
      </c>
      <c r="E1071" s="853">
        <v>43586</v>
      </c>
      <c r="F1071" s="852">
        <v>700</v>
      </c>
      <c r="G1071" s="834">
        <f t="shared" si="16"/>
        <v>0.7</v>
      </c>
      <c r="H1071" s="835" t="s">
        <v>356</v>
      </c>
      <c r="I1071" s="850">
        <v>2</v>
      </c>
      <c r="J1071" s="837" t="s">
        <v>67</v>
      </c>
    </row>
    <row r="1072" spans="1:10">
      <c r="A1072" s="839" t="s">
        <v>388</v>
      </c>
      <c r="B1072" s="841" t="s">
        <v>198</v>
      </c>
      <c r="C1072" s="839" t="s">
        <v>3219</v>
      </c>
      <c r="D1072" s="839" t="s">
        <v>3220</v>
      </c>
      <c r="E1072" s="853">
        <v>43586</v>
      </c>
      <c r="F1072" s="852">
        <v>1500</v>
      </c>
      <c r="G1072" s="834">
        <f t="shared" ref="G1072:G1135" si="17">F1072/1000</f>
        <v>1.5</v>
      </c>
      <c r="H1072" s="835" t="s">
        <v>356</v>
      </c>
      <c r="I1072" s="850">
        <v>2</v>
      </c>
      <c r="J1072" s="837" t="s">
        <v>67</v>
      </c>
    </row>
    <row r="1073" spans="1:10">
      <c r="A1073" s="839" t="s">
        <v>193</v>
      </c>
      <c r="B1073" s="829" t="s">
        <v>199</v>
      </c>
      <c r="C1073" s="839" t="s">
        <v>3221</v>
      </c>
      <c r="D1073" s="839" t="s">
        <v>3222</v>
      </c>
      <c r="E1073" s="853">
        <v>43586</v>
      </c>
      <c r="F1073" s="852">
        <v>19842.5</v>
      </c>
      <c r="G1073" s="834">
        <f t="shared" si="17"/>
        <v>19.842500000000001</v>
      </c>
      <c r="H1073" s="835" t="s">
        <v>354</v>
      </c>
      <c r="I1073" s="850">
        <v>1</v>
      </c>
      <c r="J1073" s="837" t="s">
        <v>67</v>
      </c>
    </row>
    <row r="1074" spans="1:10">
      <c r="A1074" s="839" t="s">
        <v>193</v>
      </c>
      <c r="B1074" s="829" t="s">
        <v>199</v>
      </c>
      <c r="C1074" s="839" t="s">
        <v>3221</v>
      </c>
      <c r="D1074" s="839" t="s">
        <v>3222</v>
      </c>
      <c r="E1074" s="853">
        <v>43586</v>
      </c>
      <c r="F1074" s="852">
        <v>19842.5</v>
      </c>
      <c r="G1074" s="834">
        <f t="shared" si="17"/>
        <v>19.842500000000001</v>
      </c>
      <c r="H1074" s="835" t="s">
        <v>354</v>
      </c>
      <c r="I1074" s="850">
        <v>1</v>
      </c>
      <c r="J1074" s="837" t="s">
        <v>67</v>
      </c>
    </row>
    <row r="1075" spans="1:10">
      <c r="A1075" s="839" t="s">
        <v>201</v>
      </c>
      <c r="B1075" s="841" t="s">
        <v>198</v>
      </c>
      <c r="C1075" s="839" t="s">
        <v>3223</v>
      </c>
      <c r="D1075" s="839" t="s">
        <v>3224</v>
      </c>
      <c r="E1075" s="853">
        <v>43586</v>
      </c>
      <c r="F1075" s="852">
        <v>2610</v>
      </c>
      <c r="G1075" s="834">
        <f t="shared" si="17"/>
        <v>2.61</v>
      </c>
      <c r="H1075" s="835" t="s">
        <v>356</v>
      </c>
      <c r="I1075" s="850">
        <v>1</v>
      </c>
      <c r="J1075" s="837" t="s">
        <v>67</v>
      </c>
    </row>
    <row r="1076" spans="1:10">
      <c r="A1076" s="839" t="s">
        <v>201</v>
      </c>
      <c r="B1076" s="841" t="s">
        <v>198</v>
      </c>
      <c r="C1076" s="839" t="s">
        <v>3225</v>
      </c>
      <c r="D1076" s="839" t="s">
        <v>3226</v>
      </c>
      <c r="E1076" s="853">
        <v>43586</v>
      </c>
      <c r="F1076" s="852">
        <v>2515</v>
      </c>
      <c r="G1076" s="834">
        <f t="shared" si="17"/>
        <v>2.5150000000000001</v>
      </c>
      <c r="H1076" s="835" t="s">
        <v>356</v>
      </c>
      <c r="I1076" s="850">
        <v>1</v>
      </c>
      <c r="J1076" s="837" t="s">
        <v>67</v>
      </c>
    </row>
    <row r="1077" spans="1:10">
      <c r="A1077" s="839" t="s">
        <v>186</v>
      </c>
      <c r="B1077" s="830" t="s">
        <v>198</v>
      </c>
      <c r="C1077" s="839" t="s">
        <v>3227</v>
      </c>
      <c r="D1077" s="839" t="s">
        <v>3228</v>
      </c>
      <c r="E1077" s="853">
        <v>43586</v>
      </c>
      <c r="F1077" s="852">
        <v>374.01401017176858</v>
      </c>
      <c r="G1077" s="834">
        <f t="shared" si="17"/>
        <v>0.37401401017176855</v>
      </c>
      <c r="H1077" s="835" t="s">
        <v>355</v>
      </c>
      <c r="I1077" s="850">
        <v>2</v>
      </c>
      <c r="J1077" s="837" t="s">
        <v>67</v>
      </c>
    </row>
    <row r="1078" spans="1:10">
      <c r="A1078" s="839" t="s">
        <v>186</v>
      </c>
      <c r="B1078" s="830" t="s">
        <v>198</v>
      </c>
      <c r="C1078" s="839" t="s">
        <v>3229</v>
      </c>
      <c r="D1078" s="839" t="s">
        <v>3230</v>
      </c>
      <c r="E1078" s="853">
        <v>43586</v>
      </c>
      <c r="F1078" s="852">
        <v>374.01401017176858</v>
      </c>
      <c r="G1078" s="834">
        <f t="shared" si="17"/>
        <v>0.37401401017176855</v>
      </c>
      <c r="H1078" s="835" t="s">
        <v>355</v>
      </c>
      <c r="I1078" s="850">
        <v>2</v>
      </c>
      <c r="J1078" s="837" t="s">
        <v>67</v>
      </c>
    </row>
    <row r="1079" spans="1:10">
      <c r="A1079" s="839" t="s">
        <v>186</v>
      </c>
      <c r="B1079" s="830" t="s">
        <v>198</v>
      </c>
      <c r="C1079" s="839" t="s">
        <v>3231</v>
      </c>
      <c r="D1079" s="839" t="s">
        <v>3232</v>
      </c>
      <c r="E1079" s="853">
        <v>43586</v>
      </c>
      <c r="F1079" s="852">
        <v>374.01401017176858</v>
      </c>
      <c r="G1079" s="834">
        <f t="shared" si="17"/>
        <v>0.37401401017176855</v>
      </c>
      <c r="H1079" s="835" t="s">
        <v>355</v>
      </c>
      <c r="I1079" s="850">
        <v>2</v>
      </c>
      <c r="J1079" s="837" t="s">
        <v>67</v>
      </c>
    </row>
    <row r="1080" spans="1:10">
      <c r="A1080" s="839" t="s">
        <v>386</v>
      </c>
      <c r="B1080" s="829" t="s">
        <v>1250</v>
      </c>
      <c r="C1080" s="839" t="s">
        <v>894</v>
      </c>
      <c r="D1080" s="839" t="s">
        <v>67</v>
      </c>
      <c r="E1080" s="853">
        <v>43586</v>
      </c>
      <c r="F1080" s="852">
        <v>3692</v>
      </c>
      <c r="G1080" s="834">
        <f t="shared" si="17"/>
        <v>3.6920000000000002</v>
      </c>
      <c r="H1080" s="835" t="s">
        <v>535</v>
      </c>
      <c r="I1080" s="850">
        <v>6</v>
      </c>
      <c r="J1080" s="837" t="s">
        <v>67</v>
      </c>
    </row>
    <row r="1081" spans="1:10">
      <c r="A1081" s="839" t="s">
        <v>194</v>
      </c>
      <c r="B1081" s="829" t="s">
        <v>199</v>
      </c>
      <c r="C1081" s="839" t="s">
        <v>3233</v>
      </c>
      <c r="D1081" s="839" t="s">
        <v>3234</v>
      </c>
      <c r="E1081" s="853">
        <v>43586</v>
      </c>
      <c r="F1081" s="852">
        <v>1578</v>
      </c>
      <c r="G1081" s="834">
        <f t="shared" si="17"/>
        <v>1.5780000000000001</v>
      </c>
      <c r="H1081" s="835" t="s">
        <v>535</v>
      </c>
      <c r="I1081" s="850">
        <v>1</v>
      </c>
      <c r="J1081" s="837" t="s">
        <v>67</v>
      </c>
    </row>
    <row r="1082" spans="1:10">
      <c r="A1082" s="839" t="s">
        <v>191</v>
      </c>
      <c r="B1082" s="841" t="s">
        <v>198</v>
      </c>
      <c r="C1082" s="839" t="s">
        <v>3235</v>
      </c>
      <c r="D1082" s="839" t="s">
        <v>3236</v>
      </c>
      <c r="E1082" s="853">
        <v>43586</v>
      </c>
      <c r="F1082" s="852">
        <v>806.06467709432877</v>
      </c>
      <c r="G1082" s="834">
        <f t="shared" si="17"/>
        <v>0.80606467709432872</v>
      </c>
      <c r="H1082" s="835" t="s">
        <v>356</v>
      </c>
      <c r="I1082" s="850">
        <v>1</v>
      </c>
      <c r="J1082" s="837" t="s">
        <v>67</v>
      </c>
    </row>
    <row r="1083" spans="1:10">
      <c r="A1083" s="839" t="s">
        <v>191</v>
      </c>
      <c r="B1083" s="841" t="s">
        <v>198</v>
      </c>
      <c r="C1083" s="839" t="s">
        <v>3237</v>
      </c>
      <c r="D1083" s="839" t="s">
        <v>3238</v>
      </c>
      <c r="E1083" s="853">
        <v>43586</v>
      </c>
      <c r="F1083" s="852">
        <v>729.29661260915464</v>
      </c>
      <c r="G1083" s="834">
        <f t="shared" si="17"/>
        <v>0.72929661260915468</v>
      </c>
      <c r="H1083" s="835" t="s">
        <v>356</v>
      </c>
      <c r="I1083" s="850">
        <v>1</v>
      </c>
      <c r="J1083" s="837" t="s">
        <v>67</v>
      </c>
    </row>
    <row r="1084" spans="1:10">
      <c r="A1084" s="839" t="s">
        <v>194</v>
      </c>
      <c r="B1084" s="829" t="s">
        <v>199</v>
      </c>
      <c r="C1084" s="839" t="s">
        <v>3239</v>
      </c>
      <c r="D1084" s="839" t="s">
        <v>3240</v>
      </c>
      <c r="E1084" s="853">
        <v>43586</v>
      </c>
      <c r="F1084" s="852">
        <v>838</v>
      </c>
      <c r="G1084" s="834">
        <f t="shared" si="17"/>
        <v>0.83799999999999997</v>
      </c>
      <c r="H1084" s="835" t="s">
        <v>535</v>
      </c>
      <c r="I1084" s="850">
        <v>1</v>
      </c>
      <c r="J1084" s="837" t="s">
        <v>67</v>
      </c>
    </row>
    <row r="1085" spans="1:10">
      <c r="A1085" s="839" t="s">
        <v>189</v>
      </c>
      <c r="B1085" s="841" t="s">
        <v>198</v>
      </c>
      <c r="C1085" s="839" t="s">
        <v>3241</v>
      </c>
      <c r="D1085" s="839" t="s">
        <v>3242</v>
      </c>
      <c r="E1085" s="853">
        <v>43617</v>
      </c>
      <c r="F1085" s="852">
        <v>6650</v>
      </c>
      <c r="G1085" s="834">
        <f t="shared" si="17"/>
        <v>6.65</v>
      </c>
      <c r="H1085" s="835" t="s">
        <v>356</v>
      </c>
      <c r="I1085" s="850">
        <v>10</v>
      </c>
      <c r="J1085" s="837" t="s">
        <v>67</v>
      </c>
    </row>
    <row r="1086" spans="1:10">
      <c r="A1086" s="839" t="s">
        <v>189</v>
      </c>
      <c r="B1086" s="841" t="s">
        <v>198</v>
      </c>
      <c r="C1086" s="839" t="s">
        <v>3243</v>
      </c>
      <c r="D1086" s="839" t="s">
        <v>3244</v>
      </c>
      <c r="E1086" s="853">
        <v>43617</v>
      </c>
      <c r="F1086" s="852">
        <v>1990</v>
      </c>
      <c r="G1086" s="834">
        <f t="shared" si="17"/>
        <v>1.99</v>
      </c>
      <c r="H1086" s="835" t="s">
        <v>356</v>
      </c>
      <c r="I1086" s="850">
        <v>10</v>
      </c>
      <c r="J1086" s="837" t="s">
        <v>67</v>
      </c>
    </row>
    <row r="1087" spans="1:10">
      <c r="A1087" s="839" t="s">
        <v>194</v>
      </c>
      <c r="B1087" s="829" t="s">
        <v>199</v>
      </c>
      <c r="C1087" s="839" t="s">
        <v>3245</v>
      </c>
      <c r="D1087" s="839" t="s">
        <v>3246</v>
      </c>
      <c r="E1087" s="853">
        <v>43617</v>
      </c>
      <c r="F1087" s="852">
        <v>1297</v>
      </c>
      <c r="G1087" s="834">
        <f t="shared" si="17"/>
        <v>1.2969999999999999</v>
      </c>
      <c r="H1087" s="835" t="s">
        <v>535</v>
      </c>
      <c r="I1087" s="850">
        <v>1</v>
      </c>
      <c r="J1087" s="837" t="s">
        <v>67</v>
      </c>
    </row>
    <row r="1088" spans="1:10">
      <c r="A1088" s="839" t="s">
        <v>194</v>
      </c>
      <c r="B1088" s="829" t="s">
        <v>199</v>
      </c>
      <c r="C1088" s="839" t="s">
        <v>3247</v>
      </c>
      <c r="D1088" s="839" t="s">
        <v>3248</v>
      </c>
      <c r="E1088" s="853">
        <v>43617</v>
      </c>
      <c r="F1088" s="852">
        <v>1376</v>
      </c>
      <c r="G1088" s="834">
        <f t="shared" si="17"/>
        <v>1.3759999999999999</v>
      </c>
      <c r="H1088" s="835" t="s">
        <v>535</v>
      </c>
      <c r="I1088" s="850">
        <v>1</v>
      </c>
      <c r="J1088" s="837" t="s">
        <v>67</v>
      </c>
    </row>
    <row r="1089" spans="1:10">
      <c r="A1089" s="839" t="s">
        <v>194</v>
      </c>
      <c r="B1089" s="829" t="s">
        <v>199</v>
      </c>
      <c r="C1089" s="839" t="s">
        <v>3249</v>
      </c>
      <c r="D1089" s="839" t="s">
        <v>3250</v>
      </c>
      <c r="E1089" s="853">
        <v>43617</v>
      </c>
      <c r="F1089" s="852">
        <v>892</v>
      </c>
      <c r="G1089" s="834">
        <f t="shared" si="17"/>
        <v>0.89200000000000002</v>
      </c>
      <c r="H1089" s="835" t="s">
        <v>535</v>
      </c>
      <c r="I1089" s="850">
        <v>1</v>
      </c>
      <c r="J1089" s="837" t="s">
        <v>67</v>
      </c>
    </row>
    <row r="1090" spans="1:10">
      <c r="A1090" s="839" t="s">
        <v>194</v>
      </c>
      <c r="B1090" s="829" t="s">
        <v>199</v>
      </c>
      <c r="C1090" s="839" t="s">
        <v>3251</v>
      </c>
      <c r="D1090" s="839" t="s">
        <v>3252</v>
      </c>
      <c r="E1090" s="853">
        <v>43617</v>
      </c>
      <c r="F1090" s="852">
        <v>2058</v>
      </c>
      <c r="G1090" s="834">
        <f t="shared" si="17"/>
        <v>2.0579999999999998</v>
      </c>
      <c r="H1090" s="835" t="s">
        <v>535</v>
      </c>
      <c r="I1090" s="850">
        <v>1</v>
      </c>
      <c r="J1090" s="837" t="s">
        <v>67</v>
      </c>
    </row>
    <row r="1091" spans="1:10">
      <c r="A1091" s="839" t="s">
        <v>194</v>
      </c>
      <c r="B1091" s="829" t="s">
        <v>199</v>
      </c>
      <c r="C1091" s="839" t="s">
        <v>3253</v>
      </c>
      <c r="D1091" s="839" t="s">
        <v>3254</v>
      </c>
      <c r="E1091" s="853">
        <v>43617</v>
      </c>
      <c r="F1091" s="852">
        <v>17742</v>
      </c>
      <c r="G1091" s="834">
        <f t="shared" si="17"/>
        <v>17.742000000000001</v>
      </c>
      <c r="H1091" s="835" t="s">
        <v>354</v>
      </c>
      <c r="I1091" s="850">
        <v>1</v>
      </c>
      <c r="J1091" s="837" t="s">
        <v>67</v>
      </c>
    </row>
    <row r="1092" spans="1:10">
      <c r="A1092" s="839" t="s">
        <v>387</v>
      </c>
      <c r="B1092" s="830" t="s">
        <v>198</v>
      </c>
      <c r="C1092" s="839" t="s">
        <v>3255</v>
      </c>
      <c r="D1092" s="839" t="s">
        <v>3256</v>
      </c>
      <c r="E1092" s="853">
        <v>43617</v>
      </c>
      <c r="F1092" s="852">
        <v>7700</v>
      </c>
      <c r="G1092" s="834">
        <f t="shared" si="17"/>
        <v>7.7</v>
      </c>
      <c r="H1092" s="835" t="s">
        <v>354</v>
      </c>
      <c r="I1092" s="850">
        <v>1</v>
      </c>
      <c r="J1092" s="837" t="s">
        <v>67</v>
      </c>
    </row>
    <row r="1093" spans="1:10">
      <c r="A1093" s="839" t="s">
        <v>387</v>
      </c>
      <c r="B1093" s="830" t="s">
        <v>198</v>
      </c>
      <c r="C1093" s="839" t="s">
        <v>3257</v>
      </c>
      <c r="D1093" s="839" t="s">
        <v>3258</v>
      </c>
      <c r="E1093" s="853">
        <v>43617</v>
      </c>
      <c r="F1093" s="852">
        <v>5600</v>
      </c>
      <c r="G1093" s="834">
        <f t="shared" si="17"/>
        <v>5.6</v>
      </c>
      <c r="H1093" s="835" t="s">
        <v>354</v>
      </c>
      <c r="I1093" s="850">
        <v>1</v>
      </c>
      <c r="J1093" s="837" t="s">
        <v>67</v>
      </c>
    </row>
    <row r="1094" spans="1:10">
      <c r="A1094" s="839" t="s">
        <v>244</v>
      </c>
      <c r="B1094" s="841" t="s">
        <v>198</v>
      </c>
      <c r="C1094" s="839" t="s">
        <v>3259</v>
      </c>
      <c r="D1094" s="839" t="s">
        <v>3260</v>
      </c>
      <c r="E1094" s="853">
        <v>43617</v>
      </c>
      <c r="F1094" s="852">
        <v>440</v>
      </c>
      <c r="G1094" s="834">
        <f t="shared" si="17"/>
        <v>0.44</v>
      </c>
      <c r="H1094" s="835" t="s">
        <v>356</v>
      </c>
      <c r="I1094" s="850">
        <v>1</v>
      </c>
      <c r="J1094" s="837" t="s">
        <v>67</v>
      </c>
    </row>
    <row r="1095" spans="1:10">
      <c r="A1095" s="839" t="s">
        <v>194</v>
      </c>
      <c r="B1095" s="829" t="s">
        <v>199</v>
      </c>
      <c r="C1095" s="839" t="s">
        <v>3261</v>
      </c>
      <c r="D1095" s="839" t="s">
        <v>3262</v>
      </c>
      <c r="E1095" s="853">
        <v>43617</v>
      </c>
      <c r="F1095" s="852">
        <v>15203</v>
      </c>
      <c r="G1095" s="834">
        <f t="shared" si="17"/>
        <v>15.202999999999999</v>
      </c>
      <c r="H1095" s="835" t="s">
        <v>354</v>
      </c>
      <c r="I1095" s="850">
        <v>1</v>
      </c>
      <c r="J1095" s="837" t="s">
        <v>67</v>
      </c>
    </row>
    <row r="1096" spans="1:10">
      <c r="A1096" s="839" t="s">
        <v>194</v>
      </c>
      <c r="B1096" s="829" t="s">
        <v>199</v>
      </c>
      <c r="C1096" s="839" t="s">
        <v>3263</v>
      </c>
      <c r="D1096" s="839" t="s">
        <v>3264</v>
      </c>
      <c r="E1096" s="853">
        <v>43617</v>
      </c>
      <c r="F1096" s="852">
        <v>15858</v>
      </c>
      <c r="G1096" s="834">
        <f t="shared" si="17"/>
        <v>15.858000000000001</v>
      </c>
      <c r="H1096" s="835" t="s">
        <v>354</v>
      </c>
      <c r="I1096" s="850">
        <v>1</v>
      </c>
      <c r="J1096" s="837" t="s">
        <v>67</v>
      </c>
    </row>
    <row r="1097" spans="1:10">
      <c r="A1097" s="839" t="s">
        <v>194</v>
      </c>
      <c r="B1097" s="829" t="s">
        <v>199</v>
      </c>
      <c r="C1097" s="839" t="s">
        <v>3265</v>
      </c>
      <c r="D1097" s="839" t="s">
        <v>3266</v>
      </c>
      <c r="E1097" s="853">
        <v>43617</v>
      </c>
      <c r="F1097" s="852">
        <v>14306</v>
      </c>
      <c r="G1097" s="834">
        <f t="shared" si="17"/>
        <v>14.305999999999999</v>
      </c>
      <c r="H1097" s="835" t="s">
        <v>354</v>
      </c>
      <c r="I1097" s="850">
        <v>1</v>
      </c>
      <c r="J1097" s="837" t="s">
        <v>67</v>
      </c>
    </row>
    <row r="1098" spans="1:10">
      <c r="A1098" s="839" t="s">
        <v>194</v>
      </c>
      <c r="B1098" s="829" t="s">
        <v>199</v>
      </c>
      <c r="C1098" s="839" t="s">
        <v>3267</v>
      </c>
      <c r="D1098" s="839" t="s">
        <v>3268</v>
      </c>
      <c r="E1098" s="853">
        <v>43617</v>
      </c>
      <c r="F1098" s="852">
        <v>12470</v>
      </c>
      <c r="G1098" s="834">
        <f t="shared" si="17"/>
        <v>12.47</v>
      </c>
      <c r="H1098" s="835" t="s">
        <v>354</v>
      </c>
      <c r="I1098" s="850">
        <v>1</v>
      </c>
      <c r="J1098" s="837" t="s">
        <v>67</v>
      </c>
    </row>
    <row r="1099" spans="1:10">
      <c r="A1099" s="839" t="s">
        <v>194</v>
      </c>
      <c r="B1099" s="829" t="s">
        <v>199</v>
      </c>
      <c r="C1099" s="839" t="s">
        <v>3269</v>
      </c>
      <c r="D1099" s="839" t="s">
        <v>3270</v>
      </c>
      <c r="E1099" s="853">
        <v>43617</v>
      </c>
      <c r="F1099" s="852">
        <v>1584</v>
      </c>
      <c r="G1099" s="834">
        <f t="shared" si="17"/>
        <v>1.5840000000000001</v>
      </c>
      <c r="H1099" s="835" t="s">
        <v>535</v>
      </c>
      <c r="I1099" s="850">
        <v>1</v>
      </c>
      <c r="J1099" s="837" t="s">
        <v>67</v>
      </c>
    </row>
    <row r="1100" spans="1:10">
      <c r="A1100" s="839" t="s">
        <v>191</v>
      </c>
      <c r="B1100" s="830" t="s">
        <v>198</v>
      </c>
      <c r="C1100" s="839" t="s">
        <v>3271</v>
      </c>
      <c r="D1100" s="839" t="s">
        <v>3272</v>
      </c>
      <c r="E1100" s="853">
        <v>43617</v>
      </c>
      <c r="F1100" s="852">
        <v>17254.601226993866</v>
      </c>
      <c r="G1100" s="834">
        <f t="shared" si="17"/>
        <v>17.254601226993866</v>
      </c>
      <c r="H1100" s="835" t="s">
        <v>354</v>
      </c>
      <c r="I1100" s="850">
        <v>1</v>
      </c>
      <c r="J1100" s="837" t="s">
        <v>67</v>
      </c>
    </row>
    <row r="1101" spans="1:10">
      <c r="A1101" s="839" t="s">
        <v>191</v>
      </c>
      <c r="B1101" s="830" t="s">
        <v>198</v>
      </c>
      <c r="C1101" s="839" t="s">
        <v>3273</v>
      </c>
      <c r="D1101" s="839" t="s">
        <v>3274</v>
      </c>
      <c r="E1101" s="853">
        <v>43617</v>
      </c>
      <c r="F1101" s="852">
        <v>14953.930214723927</v>
      </c>
      <c r="G1101" s="834">
        <f t="shared" si="17"/>
        <v>14.953930214723927</v>
      </c>
      <c r="H1101" s="835" t="s">
        <v>354</v>
      </c>
      <c r="I1101" s="850">
        <v>1</v>
      </c>
      <c r="J1101" s="837" t="s">
        <v>67</v>
      </c>
    </row>
    <row r="1102" spans="1:10">
      <c r="A1102" s="839" t="s">
        <v>189</v>
      </c>
      <c r="B1102" s="830" t="s">
        <v>198</v>
      </c>
      <c r="C1102" s="839" t="s">
        <v>3275</v>
      </c>
      <c r="D1102" s="839" t="s">
        <v>3276</v>
      </c>
      <c r="E1102" s="853">
        <v>43617</v>
      </c>
      <c r="F1102" s="852">
        <v>48</v>
      </c>
      <c r="G1102" s="834">
        <f t="shared" si="17"/>
        <v>4.8000000000000001E-2</v>
      </c>
      <c r="H1102" s="835" t="s">
        <v>355</v>
      </c>
      <c r="I1102" s="850">
        <v>1</v>
      </c>
      <c r="J1102" s="837" t="s">
        <v>67</v>
      </c>
    </row>
    <row r="1103" spans="1:10">
      <c r="A1103" s="839" t="s">
        <v>189</v>
      </c>
      <c r="B1103" s="830" t="s">
        <v>198</v>
      </c>
      <c r="C1103" s="839" t="s">
        <v>3277</v>
      </c>
      <c r="D1103" s="839" t="s">
        <v>3278</v>
      </c>
      <c r="E1103" s="853">
        <v>43617</v>
      </c>
      <c r="F1103" s="852">
        <v>110</v>
      </c>
      <c r="G1103" s="834">
        <f t="shared" si="17"/>
        <v>0.11</v>
      </c>
      <c r="H1103" s="835" t="s">
        <v>355</v>
      </c>
      <c r="I1103" s="850">
        <v>1</v>
      </c>
      <c r="J1103" s="837" t="s">
        <v>67</v>
      </c>
    </row>
    <row r="1104" spans="1:10">
      <c r="A1104" s="839" t="s">
        <v>189</v>
      </c>
      <c r="B1104" s="830" t="s">
        <v>198</v>
      </c>
      <c r="C1104" s="839" t="s">
        <v>3279</v>
      </c>
      <c r="D1104" s="839" t="s">
        <v>3280</v>
      </c>
      <c r="E1104" s="853">
        <v>43617</v>
      </c>
      <c r="F1104" s="852">
        <v>96</v>
      </c>
      <c r="G1104" s="834">
        <f t="shared" si="17"/>
        <v>9.6000000000000002E-2</v>
      </c>
      <c r="H1104" s="835" t="s">
        <v>355</v>
      </c>
      <c r="I1104" s="850">
        <v>2</v>
      </c>
      <c r="J1104" s="837" t="s">
        <v>67</v>
      </c>
    </row>
    <row r="1105" spans="1:10">
      <c r="A1105" s="839" t="s">
        <v>392</v>
      </c>
      <c r="B1105" s="841" t="s">
        <v>198</v>
      </c>
      <c r="C1105" s="839" t="s">
        <v>3281</v>
      </c>
      <c r="D1105" s="839" t="s">
        <v>3282</v>
      </c>
      <c r="E1105" s="853">
        <v>43617</v>
      </c>
      <c r="F1105" s="852">
        <v>160</v>
      </c>
      <c r="G1105" s="834">
        <f t="shared" si="17"/>
        <v>0.16</v>
      </c>
      <c r="H1105" s="835" t="s">
        <v>356</v>
      </c>
      <c r="I1105" s="850">
        <v>1</v>
      </c>
      <c r="J1105" s="837" t="s">
        <v>67</v>
      </c>
    </row>
    <row r="1106" spans="1:10">
      <c r="A1106" s="839" t="s">
        <v>189</v>
      </c>
      <c r="B1106" s="841" t="s">
        <v>198</v>
      </c>
      <c r="C1106" s="839" t="s">
        <v>3283</v>
      </c>
      <c r="D1106" s="839" t="s">
        <v>3284</v>
      </c>
      <c r="E1106" s="853">
        <v>43617</v>
      </c>
      <c r="F1106" s="852">
        <v>395</v>
      </c>
      <c r="G1106" s="834">
        <f t="shared" si="17"/>
        <v>0.39500000000000002</v>
      </c>
      <c r="H1106" s="835" t="s">
        <v>356</v>
      </c>
      <c r="I1106" s="850">
        <v>1</v>
      </c>
      <c r="J1106" s="837" t="s">
        <v>67</v>
      </c>
    </row>
    <row r="1107" spans="1:10">
      <c r="A1107" s="839" t="s">
        <v>189</v>
      </c>
      <c r="B1107" s="841" t="s">
        <v>198</v>
      </c>
      <c r="C1107" s="839" t="s">
        <v>3285</v>
      </c>
      <c r="D1107" s="839" t="s">
        <v>3286</v>
      </c>
      <c r="E1107" s="853">
        <v>43617</v>
      </c>
      <c r="F1107" s="852">
        <v>395</v>
      </c>
      <c r="G1107" s="834">
        <f t="shared" si="17"/>
        <v>0.39500000000000002</v>
      </c>
      <c r="H1107" s="835" t="s">
        <v>356</v>
      </c>
      <c r="I1107" s="850">
        <v>1</v>
      </c>
      <c r="J1107" s="837" t="s">
        <v>67</v>
      </c>
    </row>
    <row r="1108" spans="1:10">
      <c r="A1108" s="839" t="s">
        <v>386</v>
      </c>
      <c r="B1108" s="829" t="s">
        <v>1250</v>
      </c>
      <c r="C1108" s="839" t="s">
        <v>894</v>
      </c>
      <c r="D1108" s="839" t="s">
        <v>67</v>
      </c>
      <c r="E1108" s="853">
        <v>43617</v>
      </c>
      <c r="F1108" s="852">
        <v>1754</v>
      </c>
      <c r="G1108" s="834">
        <f t="shared" si="17"/>
        <v>1.754</v>
      </c>
      <c r="H1108" s="835" t="s">
        <v>535</v>
      </c>
      <c r="I1108" s="850">
        <v>5</v>
      </c>
      <c r="J1108" s="837" t="s">
        <v>67</v>
      </c>
    </row>
    <row r="1109" spans="1:10">
      <c r="A1109" s="840" t="s">
        <v>194</v>
      </c>
      <c r="B1109" s="829" t="s">
        <v>199</v>
      </c>
      <c r="C1109" s="839" t="s">
        <v>3287</v>
      </c>
      <c r="D1109" s="839" t="s">
        <v>3288</v>
      </c>
      <c r="E1109" s="853">
        <v>43647</v>
      </c>
      <c r="F1109" s="852">
        <v>870</v>
      </c>
      <c r="G1109" s="834">
        <f t="shared" si="17"/>
        <v>0.87</v>
      </c>
      <c r="H1109" s="835" t="s">
        <v>535</v>
      </c>
      <c r="I1109" s="850">
        <v>1</v>
      </c>
      <c r="J1109" s="837" t="s">
        <v>67</v>
      </c>
    </row>
    <row r="1110" spans="1:10">
      <c r="A1110" s="840" t="s">
        <v>194</v>
      </c>
      <c r="B1110" s="829" t="s">
        <v>199</v>
      </c>
      <c r="C1110" s="839" t="s">
        <v>3289</v>
      </c>
      <c r="D1110" s="839" t="s">
        <v>3290</v>
      </c>
      <c r="E1110" s="853">
        <v>43647</v>
      </c>
      <c r="F1110" s="852">
        <v>274</v>
      </c>
      <c r="G1110" s="834">
        <f t="shared" si="17"/>
        <v>0.27400000000000002</v>
      </c>
      <c r="H1110" s="835" t="s">
        <v>535</v>
      </c>
      <c r="I1110" s="850">
        <v>1</v>
      </c>
      <c r="J1110" s="837" t="s">
        <v>67</v>
      </c>
    </row>
    <row r="1111" spans="1:10">
      <c r="A1111" s="840" t="s">
        <v>194</v>
      </c>
      <c r="B1111" s="829" t="s">
        <v>199</v>
      </c>
      <c r="C1111" s="839" t="s">
        <v>3291</v>
      </c>
      <c r="D1111" s="839" t="s">
        <v>3292</v>
      </c>
      <c r="E1111" s="853">
        <v>43647</v>
      </c>
      <c r="F1111" s="852">
        <v>726</v>
      </c>
      <c r="G1111" s="834">
        <f t="shared" si="17"/>
        <v>0.72599999999999998</v>
      </c>
      <c r="H1111" s="835" t="s">
        <v>535</v>
      </c>
      <c r="I1111" s="850">
        <v>1</v>
      </c>
      <c r="J1111" s="837" t="s">
        <v>67</v>
      </c>
    </row>
    <row r="1112" spans="1:10">
      <c r="A1112" s="840" t="s">
        <v>194</v>
      </c>
      <c r="B1112" s="829" t="s">
        <v>199</v>
      </c>
      <c r="C1112" s="839" t="s">
        <v>3293</v>
      </c>
      <c r="D1112" s="839" t="s">
        <v>3294</v>
      </c>
      <c r="E1112" s="853">
        <v>43647</v>
      </c>
      <c r="F1112" s="852">
        <v>375</v>
      </c>
      <c r="G1112" s="834">
        <f t="shared" si="17"/>
        <v>0.375</v>
      </c>
      <c r="H1112" s="835" t="s">
        <v>535</v>
      </c>
      <c r="I1112" s="850">
        <v>1</v>
      </c>
      <c r="J1112" s="837" t="s">
        <v>67</v>
      </c>
    </row>
    <row r="1113" spans="1:10">
      <c r="A1113" s="840" t="s">
        <v>194</v>
      </c>
      <c r="B1113" s="829" t="s">
        <v>199</v>
      </c>
      <c r="C1113" s="839" t="s">
        <v>3295</v>
      </c>
      <c r="D1113" s="839" t="s">
        <v>3296</v>
      </c>
      <c r="E1113" s="853">
        <v>43647</v>
      </c>
      <c r="F1113" s="852">
        <v>239</v>
      </c>
      <c r="G1113" s="834">
        <f t="shared" si="17"/>
        <v>0.23899999999999999</v>
      </c>
      <c r="H1113" s="835" t="s">
        <v>535</v>
      </c>
      <c r="I1113" s="850">
        <v>1</v>
      </c>
      <c r="J1113" s="837" t="s">
        <v>67</v>
      </c>
    </row>
    <row r="1114" spans="1:10">
      <c r="A1114" s="840" t="s">
        <v>186</v>
      </c>
      <c r="B1114" s="841" t="s">
        <v>198</v>
      </c>
      <c r="C1114" s="839" t="s">
        <v>3297</v>
      </c>
      <c r="D1114" s="839" t="s">
        <v>3298</v>
      </c>
      <c r="E1114" s="853">
        <v>43647</v>
      </c>
      <c r="F1114" s="852">
        <v>270.32208588957059</v>
      </c>
      <c r="G1114" s="834">
        <f t="shared" si="17"/>
        <v>0.27032208588957057</v>
      </c>
      <c r="H1114" s="835" t="s">
        <v>356</v>
      </c>
      <c r="I1114" s="850">
        <v>1</v>
      </c>
      <c r="J1114" s="837" t="s">
        <v>67</v>
      </c>
    </row>
    <row r="1115" spans="1:10">
      <c r="A1115" s="840" t="s">
        <v>186</v>
      </c>
      <c r="B1115" s="841" t="s">
        <v>198</v>
      </c>
      <c r="C1115" s="839" t="s">
        <v>3299</v>
      </c>
      <c r="D1115" s="839" t="s">
        <v>3300</v>
      </c>
      <c r="E1115" s="853">
        <v>43647</v>
      </c>
      <c r="F1115" s="852">
        <v>275.11503067484665</v>
      </c>
      <c r="G1115" s="834">
        <f t="shared" si="17"/>
        <v>0.27511503067484666</v>
      </c>
      <c r="H1115" s="835" t="s">
        <v>356</v>
      </c>
      <c r="I1115" s="850">
        <v>1</v>
      </c>
      <c r="J1115" s="837" t="s">
        <v>67</v>
      </c>
    </row>
    <row r="1116" spans="1:10">
      <c r="A1116" s="840" t="s">
        <v>186</v>
      </c>
      <c r="B1116" s="841" t="s">
        <v>198</v>
      </c>
      <c r="C1116" s="839" t="s">
        <v>3301</v>
      </c>
      <c r="D1116" s="839" t="s">
        <v>3302</v>
      </c>
      <c r="E1116" s="853">
        <v>43647</v>
      </c>
      <c r="F1116" s="852">
        <v>254.98466257668713</v>
      </c>
      <c r="G1116" s="834">
        <f t="shared" si="17"/>
        <v>0.25498466257668712</v>
      </c>
      <c r="H1116" s="835" t="s">
        <v>356</v>
      </c>
      <c r="I1116" s="850">
        <v>1</v>
      </c>
      <c r="J1116" s="837" t="s">
        <v>67</v>
      </c>
    </row>
    <row r="1117" spans="1:10">
      <c r="A1117" s="840" t="s">
        <v>186</v>
      </c>
      <c r="B1117" s="841" t="s">
        <v>198</v>
      </c>
      <c r="C1117" s="839" t="s">
        <v>3303</v>
      </c>
      <c r="D1117" s="839" t="s">
        <v>3304</v>
      </c>
      <c r="E1117" s="853">
        <v>43647</v>
      </c>
      <c r="F1117" s="852">
        <v>585.48009367681493</v>
      </c>
      <c r="G1117" s="834">
        <f t="shared" si="17"/>
        <v>0.58548009367681497</v>
      </c>
      <c r="H1117" s="835" t="s">
        <v>356</v>
      </c>
      <c r="I1117" s="850">
        <v>2</v>
      </c>
      <c r="J1117" s="837" t="s">
        <v>67</v>
      </c>
    </row>
    <row r="1118" spans="1:10">
      <c r="A1118" s="840" t="s">
        <v>186</v>
      </c>
      <c r="B1118" s="841" t="s">
        <v>198</v>
      </c>
      <c r="C1118" s="839" t="s">
        <v>3305</v>
      </c>
      <c r="D1118" s="839" t="s">
        <v>3306</v>
      </c>
      <c r="E1118" s="853">
        <v>43647</v>
      </c>
      <c r="F1118" s="852">
        <v>634.27010148321619</v>
      </c>
      <c r="G1118" s="834">
        <f t="shared" si="17"/>
        <v>0.63427010148321616</v>
      </c>
      <c r="H1118" s="835" t="s">
        <v>356</v>
      </c>
      <c r="I1118" s="850">
        <v>1</v>
      </c>
      <c r="J1118" s="837" t="s">
        <v>67</v>
      </c>
    </row>
    <row r="1119" spans="1:10">
      <c r="A1119" s="840" t="s">
        <v>186</v>
      </c>
      <c r="B1119" s="841" t="s">
        <v>198</v>
      </c>
      <c r="C1119" s="839" t="s">
        <v>3307</v>
      </c>
      <c r="D1119" s="839" t="s">
        <v>3308</v>
      </c>
      <c r="E1119" s="853">
        <v>43647</v>
      </c>
      <c r="F1119" s="852">
        <v>862.7300613496933</v>
      </c>
      <c r="G1119" s="834">
        <f t="shared" si="17"/>
        <v>0.86273006134969332</v>
      </c>
      <c r="H1119" s="835" t="s">
        <v>356</v>
      </c>
      <c r="I1119" s="850">
        <v>3</v>
      </c>
      <c r="J1119" s="837" t="s">
        <v>67</v>
      </c>
    </row>
    <row r="1120" spans="1:10">
      <c r="A1120" s="840" t="s">
        <v>196</v>
      </c>
      <c r="B1120" s="841" t="s">
        <v>198</v>
      </c>
      <c r="C1120" s="839" t="s">
        <v>3309</v>
      </c>
      <c r="D1120" s="839" t="s">
        <v>3310</v>
      </c>
      <c r="E1120" s="853">
        <v>43647</v>
      </c>
      <c r="F1120" s="852">
        <v>240</v>
      </c>
      <c r="G1120" s="834">
        <f t="shared" si="17"/>
        <v>0.24</v>
      </c>
      <c r="H1120" s="835" t="s">
        <v>356</v>
      </c>
      <c r="I1120" s="850">
        <v>1</v>
      </c>
      <c r="J1120" s="837" t="s">
        <v>67</v>
      </c>
    </row>
    <row r="1121" spans="1:10">
      <c r="A1121" s="840" t="s">
        <v>194</v>
      </c>
      <c r="B1121" s="829" t="s">
        <v>199</v>
      </c>
      <c r="C1121" s="839" t="s">
        <v>3311</v>
      </c>
      <c r="D1121" s="839" t="s">
        <v>3312</v>
      </c>
      <c r="E1121" s="853">
        <v>43647</v>
      </c>
      <c r="F1121" s="852">
        <v>558</v>
      </c>
      <c r="G1121" s="834">
        <f t="shared" si="17"/>
        <v>0.55800000000000005</v>
      </c>
      <c r="H1121" s="835" t="s">
        <v>535</v>
      </c>
      <c r="I1121" s="850">
        <v>1</v>
      </c>
      <c r="J1121" s="837" t="s">
        <v>67</v>
      </c>
    </row>
    <row r="1122" spans="1:10">
      <c r="A1122" s="840" t="s">
        <v>194</v>
      </c>
      <c r="B1122" s="829" t="s">
        <v>199</v>
      </c>
      <c r="C1122" s="839" t="s">
        <v>3313</v>
      </c>
      <c r="D1122" s="839" t="s">
        <v>3314</v>
      </c>
      <c r="E1122" s="853">
        <v>43647</v>
      </c>
      <c r="F1122" s="852">
        <v>475</v>
      </c>
      <c r="G1122" s="834">
        <f t="shared" si="17"/>
        <v>0.47499999999999998</v>
      </c>
      <c r="H1122" s="835" t="s">
        <v>535</v>
      </c>
      <c r="I1122" s="850">
        <v>1</v>
      </c>
      <c r="J1122" s="837" t="s">
        <v>67</v>
      </c>
    </row>
    <row r="1123" spans="1:10">
      <c r="A1123" s="840" t="s">
        <v>196</v>
      </c>
      <c r="B1123" s="841" t="s">
        <v>198</v>
      </c>
      <c r="C1123" s="839" t="s">
        <v>3315</v>
      </c>
      <c r="D1123" s="839" t="s">
        <v>3316</v>
      </c>
      <c r="E1123" s="853">
        <v>43647</v>
      </c>
      <c r="F1123" s="852">
        <v>340</v>
      </c>
      <c r="G1123" s="834">
        <f t="shared" si="17"/>
        <v>0.34</v>
      </c>
      <c r="H1123" s="835" t="s">
        <v>356</v>
      </c>
      <c r="I1123" s="850">
        <v>1</v>
      </c>
      <c r="J1123" s="837" t="s">
        <v>67</v>
      </c>
    </row>
    <row r="1124" spans="1:10">
      <c r="A1124" s="840" t="s">
        <v>196</v>
      </c>
      <c r="B1124" s="841" t="s">
        <v>198</v>
      </c>
      <c r="C1124" s="839" t="s">
        <v>3317</v>
      </c>
      <c r="D1124" s="839" t="s">
        <v>3318</v>
      </c>
      <c r="E1124" s="853">
        <v>43647</v>
      </c>
      <c r="F1124" s="852">
        <v>340</v>
      </c>
      <c r="G1124" s="834">
        <f t="shared" si="17"/>
        <v>0.34</v>
      </c>
      <c r="H1124" s="835" t="s">
        <v>356</v>
      </c>
      <c r="I1124" s="850">
        <v>1</v>
      </c>
      <c r="J1124" s="837" t="s">
        <v>67</v>
      </c>
    </row>
    <row r="1125" spans="1:10">
      <c r="A1125" s="840" t="s">
        <v>196</v>
      </c>
      <c r="B1125" s="841" t="s">
        <v>198</v>
      </c>
      <c r="C1125" s="839" t="s">
        <v>3319</v>
      </c>
      <c r="D1125" s="839" t="s">
        <v>3320</v>
      </c>
      <c r="E1125" s="853">
        <v>43647</v>
      </c>
      <c r="F1125" s="852">
        <v>400</v>
      </c>
      <c r="G1125" s="834">
        <f t="shared" si="17"/>
        <v>0.4</v>
      </c>
      <c r="H1125" s="835" t="s">
        <v>356</v>
      </c>
      <c r="I1125" s="850">
        <v>2</v>
      </c>
      <c r="J1125" s="837" t="s">
        <v>67</v>
      </c>
    </row>
    <row r="1126" spans="1:10">
      <c r="A1126" s="840" t="s">
        <v>186</v>
      </c>
      <c r="B1126" s="841" t="s">
        <v>198</v>
      </c>
      <c r="C1126" s="839" t="s">
        <v>3321</v>
      </c>
      <c r="D1126" s="839" t="s">
        <v>3322</v>
      </c>
      <c r="E1126" s="853">
        <v>43647</v>
      </c>
      <c r="F1126" s="852">
        <v>248.56211656441718</v>
      </c>
      <c r="G1126" s="834">
        <f t="shared" si="17"/>
        <v>0.24856211656441718</v>
      </c>
      <c r="H1126" s="835" t="s">
        <v>356</v>
      </c>
      <c r="I1126" s="850">
        <v>1</v>
      </c>
      <c r="J1126" s="837" t="s">
        <v>67</v>
      </c>
    </row>
    <row r="1127" spans="1:10">
      <c r="A1127" s="840" t="s">
        <v>186</v>
      </c>
      <c r="B1127" s="841" t="s">
        <v>198</v>
      </c>
      <c r="C1127" s="839" t="s">
        <v>3323</v>
      </c>
      <c r="D1127" s="839" t="s">
        <v>3324</v>
      </c>
      <c r="E1127" s="853">
        <v>43647</v>
      </c>
      <c r="F1127" s="852">
        <v>353.62346625766872</v>
      </c>
      <c r="G1127" s="834">
        <f t="shared" si="17"/>
        <v>0.35362346625766872</v>
      </c>
      <c r="H1127" s="835" t="s">
        <v>356</v>
      </c>
      <c r="I1127" s="850">
        <v>1</v>
      </c>
      <c r="J1127" s="837" t="s">
        <v>67</v>
      </c>
    </row>
    <row r="1128" spans="1:10">
      <c r="A1128" s="840" t="s">
        <v>186</v>
      </c>
      <c r="B1128" s="841" t="s">
        <v>198</v>
      </c>
      <c r="C1128" s="839" t="s">
        <v>3325</v>
      </c>
      <c r="D1128" s="839" t="s">
        <v>3326</v>
      </c>
      <c r="E1128" s="853">
        <v>43647</v>
      </c>
      <c r="F1128" s="852">
        <v>297.1625766871166</v>
      </c>
      <c r="G1128" s="834">
        <f t="shared" si="17"/>
        <v>0.2971625766871166</v>
      </c>
      <c r="H1128" s="835" t="s">
        <v>356</v>
      </c>
      <c r="I1128" s="850">
        <v>1</v>
      </c>
      <c r="J1128" s="837" t="s">
        <v>67</v>
      </c>
    </row>
    <row r="1129" spans="1:10">
      <c r="A1129" s="840" t="s">
        <v>186</v>
      </c>
      <c r="B1129" s="841" t="s">
        <v>198</v>
      </c>
      <c r="C1129" s="839" t="s">
        <v>3327</v>
      </c>
      <c r="D1129" s="839" t="s">
        <v>3328</v>
      </c>
      <c r="E1129" s="853">
        <v>43647</v>
      </c>
      <c r="F1129" s="852">
        <v>644.71116315378606</v>
      </c>
      <c r="G1129" s="834">
        <f t="shared" si="17"/>
        <v>0.64471116315378607</v>
      </c>
      <c r="H1129" s="835" t="s">
        <v>356</v>
      </c>
      <c r="I1129" s="850">
        <v>1</v>
      </c>
      <c r="J1129" s="837" t="s">
        <v>67</v>
      </c>
    </row>
    <row r="1130" spans="1:10">
      <c r="A1130" s="840" t="s">
        <v>186</v>
      </c>
      <c r="B1130" s="841" t="s">
        <v>198</v>
      </c>
      <c r="C1130" s="839" t="s">
        <v>3329</v>
      </c>
      <c r="D1130" s="839" t="s">
        <v>3330</v>
      </c>
      <c r="E1130" s="853">
        <v>43647</v>
      </c>
      <c r="F1130" s="852">
        <v>608.89929742388756</v>
      </c>
      <c r="G1130" s="834">
        <f t="shared" si="17"/>
        <v>0.6088992974238876</v>
      </c>
      <c r="H1130" s="835" t="s">
        <v>356</v>
      </c>
      <c r="I1130" s="850">
        <v>1</v>
      </c>
      <c r="J1130" s="837" t="s">
        <v>67</v>
      </c>
    </row>
    <row r="1131" spans="1:10">
      <c r="A1131" s="840" t="s">
        <v>194</v>
      </c>
      <c r="B1131" s="829" t="s">
        <v>199</v>
      </c>
      <c r="C1131" s="839" t="s">
        <v>3331</v>
      </c>
      <c r="D1131" s="839" t="s">
        <v>3332</v>
      </c>
      <c r="E1131" s="853">
        <v>43647</v>
      </c>
      <c r="F1131" s="852">
        <v>2060</v>
      </c>
      <c r="G1131" s="834">
        <f t="shared" si="17"/>
        <v>2.06</v>
      </c>
      <c r="H1131" s="835" t="s">
        <v>354</v>
      </c>
      <c r="I1131" s="850">
        <v>1</v>
      </c>
      <c r="J1131" s="837" t="s">
        <v>67</v>
      </c>
    </row>
    <row r="1132" spans="1:10">
      <c r="A1132" s="840" t="s">
        <v>194</v>
      </c>
      <c r="B1132" s="829" t="s">
        <v>199</v>
      </c>
      <c r="C1132" s="839" t="s">
        <v>3333</v>
      </c>
      <c r="D1132" s="839" t="s">
        <v>3334</v>
      </c>
      <c r="E1132" s="853">
        <v>43647</v>
      </c>
      <c r="F1132" s="852">
        <v>810</v>
      </c>
      <c r="G1132" s="834">
        <f t="shared" si="17"/>
        <v>0.81</v>
      </c>
      <c r="H1132" s="835" t="s">
        <v>354</v>
      </c>
      <c r="I1132" s="850">
        <v>1</v>
      </c>
      <c r="J1132" s="837" t="s">
        <v>67</v>
      </c>
    </row>
    <row r="1133" spans="1:10">
      <c r="A1133" s="840" t="s">
        <v>194</v>
      </c>
      <c r="B1133" s="829" t="s">
        <v>199</v>
      </c>
      <c r="C1133" s="839" t="s">
        <v>3335</v>
      </c>
      <c r="D1133" s="839" t="s">
        <v>3336</v>
      </c>
      <c r="E1133" s="853">
        <v>43647</v>
      </c>
      <c r="F1133" s="852">
        <v>800</v>
      </c>
      <c r="G1133" s="834">
        <f t="shared" si="17"/>
        <v>0.8</v>
      </c>
      <c r="H1133" s="835" t="s">
        <v>354</v>
      </c>
      <c r="I1133" s="850">
        <v>1</v>
      </c>
      <c r="J1133" s="837" t="s">
        <v>67</v>
      </c>
    </row>
    <row r="1134" spans="1:10">
      <c r="A1134" s="840" t="s">
        <v>194</v>
      </c>
      <c r="B1134" s="829" t="s">
        <v>199</v>
      </c>
      <c r="C1134" s="839" t="s">
        <v>3337</v>
      </c>
      <c r="D1134" s="839" t="s">
        <v>3338</v>
      </c>
      <c r="E1134" s="853">
        <v>43647</v>
      </c>
      <c r="F1134" s="852">
        <v>800</v>
      </c>
      <c r="G1134" s="834">
        <f t="shared" si="17"/>
        <v>0.8</v>
      </c>
      <c r="H1134" s="835" t="s">
        <v>354</v>
      </c>
      <c r="I1134" s="850">
        <v>1</v>
      </c>
      <c r="J1134" s="837" t="s">
        <v>67</v>
      </c>
    </row>
    <row r="1135" spans="1:10">
      <c r="A1135" s="840" t="s">
        <v>194</v>
      </c>
      <c r="B1135" s="829" t="s">
        <v>199</v>
      </c>
      <c r="C1135" s="839" t="s">
        <v>3339</v>
      </c>
      <c r="D1135" s="839" t="s">
        <v>3340</v>
      </c>
      <c r="E1135" s="853">
        <v>43647</v>
      </c>
      <c r="F1135" s="852">
        <v>1330</v>
      </c>
      <c r="G1135" s="834">
        <f t="shared" si="17"/>
        <v>1.33</v>
      </c>
      <c r="H1135" s="835" t="s">
        <v>354</v>
      </c>
      <c r="I1135" s="850">
        <v>1</v>
      </c>
      <c r="J1135" s="837" t="s">
        <v>67</v>
      </c>
    </row>
    <row r="1136" spans="1:10">
      <c r="A1136" s="840" t="s">
        <v>194</v>
      </c>
      <c r="B1136" s="829" t="s">
        <v>199</v>
      </c>
      <c r="C1136" s="839" t="s">
        <v>3341</v>
      </c>
      <c r="D1136" s="839" t="s">
        <v>3342</v>
      </c>
      <c r="E1136" s="853">
        <v>43647</v>
      </c>
      <c r="F1136" s="852">
        <v>2280</v>
      </c>
      <c r="G1136" s="834">
        <f t="shared" ref="G1136:G1199" si="18">F1136/1000</f>
        <v>2.2799999999999998</v>
      </c>
      <c r="H1136" s="835" t="s">
        <v>354</v>
      </c>
      <c r="I1136" s="850">
        <v>1</v>
      </c>
      <c r="J1136" s="837" t="s">
        <v>67</v>
      </c>
    </row>
    <row r="1137" spans="1:10">
      <c r="A1137" s="840" t="s">
        <v>194</v>
      </c>
      <c r="B1137" s="829" t="s">
        <v>199</v>
      </c>
      <c r="C1137" s="839" t="s">
        <v>3343</v>
      </c>
      <c r="D1137" s="839" t="s">
        <v>3344</v>
      </c>
      <c r="E1137" s="853">
        <v>43647</v>
      </c>
      <c r="F1137" s="852">
        <v>860</v>
      </c>
      <c r="G1137" s="834">
        <f t="shared" si="18"/>
        <v>0.86</v>
      </c>
      <c r="H1137" s="835" t="s">
        <v>354</v>
      </c>
      <c r="I1137" s="850">
        <v>1</v>
      </c>
      <c r="J1137" s="837" t="s">
        <v>67</v>
      </c>
    </row>
    <row r="1138" spans="1:10">
      <c r="A1138" s="840" t="s">
        <v>194</v>
      </c>
      <c r="B1138" s="829" t="s">
        <v>199</v>
      </c>
      <c r="C1138" s="839" t="s">
        <v>3345</v>
      </c>
      <c r="D1138" s="839" t="s">
        <v>3346</v>
      </c>
      <c r="E1138" s="853">
        <v>43647</v>
      </c>
      <c r="F1138" s="852">
        <v>870</v>
      </c>
      <c r="G1138" s="834">
        <f t="shared" si="18"/>
        <v>0.87</v>
      </c>
      <c r="H1138" s="835" t="s">
        <v>354</v>
      </c>
      <c r="I1138" s="850">
        <v>1</v>
      </c>
      <c r="J1138" s="837" t="s">
        <v>67</v>
      </c>
    </row>
    <row r="1139" spans="1:10">
      <c r="A1139" s="840" t="s">
        <v>194</v>
      </c>
      <c r="B1139" s="829" t="s">
        <v>199</v>
      </c>
      <c r="C1139" s="839" t="s">
        <v>3347</v>
      </c>
      <c r="D1139" s="839" t="s">
        <v>3348</v>
      </c>
      <c r="E1139" s="853">
        <v>43647</v>
      </c>
      <c r="F1139" s="852">
        <v>870</v>
      </c>
      <c r="G1139" s="834">
        <f t="shared" si="18"/>
        <v>0.87</v>
      </c>
      <c r="H1139" s="835" t="s">
        <v>354</v>
      </c>
      <c r="I1139" s="850">
        <v>1</v>
      </c>
      <c r="J1139" s="837" t="s">
        <v>67</v>
      </c>
    </row>
    <row r="1140" spans="1:10">
      <c r="A1140" s="840" t="s">
        <v>194</v>
      </c>
      <c r="B1140" s="829" t="s">
        <v>199</v>
      </c>
      <c r="C1140" s="839" t="s">
        <v>3349</v>
      </c>
      <c r="D1140" s="839" t="s">
        <v>3350</v>
      </c>
      <c r="E1140" s="853">
        <v>43647</v>
      </c>
      <c r="F1140" s="852">
        <v>1520</v>
      </c>
      <c r="G1140" s="834">
        <f t="shared" si="18"/>
        <v>1.52</v>
      </c>
      <c r="H1140" s="835" t="s">
        <v>354</v>
      </c>
      <c r="I1140" s="850">
        <v>1</v>
      </c>
      <c r="J1140" s="837" t="s">
        <v>67</v>
      </c>
    </row>
    <row r="1141" spans="1:10">
      <c r="A1141" s="840" t="s">
        <v>186</v>
      </c>
      <c r="B1141" s="830" t="s">
        <v>198</v>
      </c>
      <c r="C1141" s="839" t="s">
        <v>3351</v>
      </c>
      <c r="D1141" s="839" t="s">
        <v>3352</v>
      </c>
      <c r="E1141" s="853">
        <v>43647</v>
      </c>
      <c r="F1141" s="852">
        <v>156.12802498048399</v>
      </c>
      <c r="G1141" s="834">
        <f t="shared" si="18"/>
        <v>0.15612802498048398</v>
      </c>
      <c r="H1141" s="835" t="s">
        <v>355</v>
      </c>
      <c r="I1141" s="850">
        <v>5</v>
      </c>
      <c r="J1141" s="837" t="s">
        <v>67</v>
      </c>
    </row>
    <row r="1142" spans="1:10">
      <c r="A1142" s="840" t="s">
        <v>186</v>
      </c>
      <c r="B1142" s="830" t="s">
        <v>198</v>
      </c>
      <c r="C1142" s="839" t="s">
        <v>3353</v>
      </c>
      <c r="D1142" s="839" t="s">
        <v>3354</v>
      </c>
      <c r="E1142" s="853">
        <v>43647</v>
      </c>
      <c r="F1142" s="852">
        <v>107.33801717408275</v>
      </c>
      <c r="G1142" s="834">
        <f t="shared" si="18"/>
        <v>0.10733801717408276</v>
      </c>
      <c r="H1142" s="835" t="s">
        <v>355</v>
      </c>
      <c r="I1142" s="850">
        <v>5</v>
      </c>
      <c r="J1142" s="837" t="s">
        <v>67</v>
      </c>
    </row>
    <row r="1143" spans="1:10">
      <c r="A1143" s="840" t="s">
        <v>194</v>
      </c>
      <c r="B1143" s="829" t="s">
        <v>199</v>
      </c>
      <c r="C1143" s="839" t="s">
        <v>3355</v>
      </c>
      <c r="D1143" s="839" t="s">
        <v>3356</v>
      </c>
      <c r="E1143" s="853">
        <v>43647</v>
      </c>
      <c r="F1143" s="852">
        <v>523</v>
      </c>
      <c r="G1143" s="834">
        <f t="shared" si="18"/>
        <v>0.52300000000000002</v>
      </c>
      <c r="H1143" s="835" t="s">
        <v>535</v>
      </c>
      <c r="I1143" s="850">
        <v>1</v>
      </c>
      <c r="J1143" s="837" t="s">
        <v>67</v>
      </c>
    </row>
    <row r="1144" spans="1:10">
      <c r="A1144" s="840" t="s">
        <v>194</v>
      </c>
      <c r="B1144" s="829" t="s">
        <v>199</v>
      </c>
      <c r="C1144" s="839" t="s">
        <v>3357</v>
      </c>
      <c r="D1144" s="839" t="s">
        <v>3358</v>
      </c>
      <c r="E1144" s="853">
        <v>43647</v>
      </c>
      <c r="F1144" s="852">
        <v>1467</v>
      </c>
      <c r="G1144" s="834">
        <f t="shared" si="18"/>
        <v>1.4670000000000001</v>
      </c>
      <c r="H1144" s="835" t="s">
        <v>535</v>
      </c>
      <c r="I1144" s="850">
        <v>1</v>
      </c>
      <c r="J1144" s="837" t="s">
        <v>67</v>
      </c>
    </row>
    <row r="1145" spans="1:10">
      <c r="A1145" s="840" t="s">
        <v>186</v>
      </c>
      <c r="B1145" s="841" t="s">
        <v>198</v>
      </c>
      <c r="C1145" s="839" t="s">
        <v>3359</v>
      </c>
      <c r="D1145" s="839" t="s">
        <v>3360</v>
      </c>
      <c r="E1145" s="853">
        <v>43647</v>
      </c>
      <c r="F1145" s="852">
        <v>497.65807962529271</v>
      </c>
      <c r="G1145" s="834">
        <f t="shared" si="18"/>
        <v>0.49765807962529274</v>
      </c>
      <c r="H1145" s="835" t="s">
        <v>356</v>
      </c>
      <c r="I1145" s="850">
        <v>1</v>
      </c>
      <c r="J1145" s="837" t="s">
        <v>67</v>
      </c>
    </row>
    <row r="1146" spans="1:10">
      <c r="A1146" s="840" t="s">
        <v>191</v>
      </c>
      <c r="B1146" s="830" t="s">
        <v>198</v>
      </c>
      <c r="C1146" s="839" t="s">
        <v>3361</v>
      </c>
      <c r="D1146" s="839" t="s">
        <v>3362</v>
      </c>
      <c r="E1146" s="853">
        <v>43647</v>
      </c>
      <c r="F1146" s="852">
        <f>8782.17213114754*2</f>
        <v>17564.344262295079</v>
      </c>
      <c r="G1146" s="834">
        <f t="shared" si="18"/>
        <v>17.56434426229508</v>
      </c>
      <c r="H1146" s="835" t="s">
        <v>354</v>
      </c>
      <c r="I1146" s="850">
        <v>1</v>
      </c>
      <c r="J1146" s="837" t="s">
        <v>67</v>
      </c>
    </row>
    <row r="1147" spans="1:10">
      <c r="A1147" s="840" t="s">
        <v>191</v>
      </c>
      <c r="B1147" s="830" t="s">
        <v>198</v>
      </c>
      <c r="C1147" s="839" t="s">
        <v>3363</v>
      </c>
      <c r="D1147" s="839" t="s">
        <v>3364</v>
      </c>
      <c r="E1147" s="853">
        <v>43647</v>
      </c>
      <c r="F1147" s="852">
        <v>8782.1721311475412</v>
      </c>
      <c r="G1147" s="834">
        <f t="shared" si="18"/>
        <v>8.7821721311475418</v>
      </c>
      <c r="H1147" s="835" t="s">
        <v>354</v>
      </c>
      <c r="I1147" s="850">
        <v>1</v>
      </c>
      <c r="J1147" s="837" t="s">
        <v>67</v>
      </c>
    </row>
    <row r="1148" spans="1:10">
      <c r="A1148" s="840" t="s">
        <v>191</v>
      </c>
      <c r="B1148" s="830" t="s">
        <v>198</v>
      </c>
      <c r="C1148" s="839" t="s">
        <v>3363</v>
      </c>
      <c r="D1148" s="839" t="s">
        <v>3364</v>
      </c>
      <c r="E1148" s="853">
        <v>43647</v>
      </c>
      <c r="F1148" s="852">
        <v>8782.1721311475412</v>
      </c>
      <c r="G1148" s="834">
        <f t="shared" si="18"/>
        <v>8.7821721311475418</v>
      </c>
      <c r="H1148" s="835" t="s">
        <v>354</v>
      </c>
      <c r="I1148" s="850">
        <v>1</v>
      </c>
      <c r="J1148" s="837" t="s">
        <v>67</v>
      </c>
    </row>
    <row r="1149" spans="1:10">
      <c r="A1149" s="840" t="s">
        <v>196</v>
      </c>
      <c r="B1149" s="841" t="s">
        <v>198</v>
      </c>
      <c r="C1149" s="839" t="s">
        <v>3365</v>
      </c>
      <c r="D1149" s="839" t="s">
        <v>3366</v>
      </c>
      <c r="E1149" s="853">
        <v>43647</v>
      </c>
      <c r="F1149" s="852">
        <v>110</v>
      </c>
      <c r="G1149" s="834">
        <f t="shared" si="18"/>
        <v>0.11</v>
      </c>
      <c r="H1149" s="835" t="s">
        <v>356</v>
      </c>
      <c r="I1149" s="850">
        <v>10</v>
      </c>
      <c r="J1149" s="837" t="s">
        <v>67</v>
      </c>
    </row>
    <row r="1150" spans="1:10">
      <c r="A1150" s="840" t="s">
        <v>186</v>
      </c>
      <c r="B1150" s="841" t="s">
        <v>198</v>
      </c>
      <c r="C1150" s="839" t="s">
        <v>3367</v>
      </c>
      <c r="D1150" s="839" t="s">
        <v>3368</v>
      </c>
      <c r="E1150" s="853">
        <v>43647</v>
      </c>
      <c r="F1150" s="852">
        <v>951.79547228727552</v>
      </c>
      <c r="G1150" s="834">
        <f t="shared" si="18"/>
        <v>0.95179547228727557</v>
      </c>
      <c r="H1150" s="835" t="s">
        <v>356</v>
      </c>
      <c r="I1150" s="850">
        <v>1</v>
      </c>
      <c r="J1150" s="837" t="s">
        <v>67</v>
      </c>
    </row>
    <row r="1151" spans="1:10">
      <c r="A1151" s="840" t="s">
        <v>186</v>
      </c>
      <c r="B1151" s="830" t="s">
        <v>198</v>
      </c>
      <c r="C1151" s="839" t="s">
        <v>3369</v>
      </c>
      <c r="D1151" s="839" t="s">
        <v>3370</v>
      </c>
      <c r="E1151" s="853">
        <v>43647</v>
      </c>
      <c r="F1151" s="852">
        <v>374.70725995316155</v>
      </c>
      <c r="G1151" s="834">
        <f t="shared" si="18"/>
        <v>0.37470725995316156</v>
      </c>
      <c r="H1151" s="835" t="s">
        <v>355</v>
      </c>
      <c r="I1151" s="850">
        <v>2</v>
      </c>
      <c r="J1151" s="837" t="s">
        <v>67</v>
      </c>
    </row>
    <row r="1152" spans="1:10">
      <c r="A1152" s="840" t="s">
        <v>186</v>
      </c>
      <c r="B1152" s="830" t="s">
        <v>198</v>
      </c>
      <c r="C1152" s="839" t="s">
        <v>3371</v>
      </c>
      <c r="D1152" s="839" t="s">
        <v>3372</v>
      </c>
      <c r="E1152" s="853">
        <v>43647</v>
      </c>
      <c r="F1152" s="852">
        <v>374.70725995316155</v>
      </c>
      <c r="G1152" s="834">
        <f t="shared" si="18"/>
        <v>0.37470725995316156</v>
      </c>
      <c r="H1152" s="835" t="s">
        <v>355</v>
      </c>
      <c r="I1152" s="850">
        <v>2</v>
      </c>
      <c r="J1152" s="837" t="s">
        <v>67</v>
      </c>
    </row>
    <row r="1153" spans="1:10">
      <c r="A1153" s="840" t="s">
        <v>186</v>
      </c>
      <c r="B1153" s="830" t="s">
        <v>198</v>
      </c>
      <c r="C1153" s="839" t="s">
        <v>3373</v>
      </c>
      <c r="D1153" s="839" t="s">
        <v>3374</v>
      </c>
      <c r="E1153" s="853">
        <v>43647</v>
      </c>
      <c r="F1153" s="852">
        <v>187.35362997658078</v>
      </c>
      <c r="G1153" s="834">
        <f t="shared" si="18"/>
        <v>0.18735362997658078</v>
      </c>
      <c r="H1153" s="835" t="s">
        <v>355</v>
      </c>
      <c r="I1153" s="850">
        <v>1</v>
      </c>
      <c r="J1153" s="837" t="s">
        <v>67</v>
      </c>
    </row>
    <row r="1154" spans="1:10">
      <c r="A1154" s="840" t="s">
        <v>186</v>
      </c>
      <c r="B1154" s="830" t="s">
        <v>198</v>
      </c>
      <c r="C1154" s="839" t="s">
        <v>3375</v>
      </c>
      <c r="D1154" s="839" t="s">
        <v>3376</v>
      </c>
      <c r="E1154" s="853">
        <v>43647</v>
      </c>
      <c r="F1154" s="852">
        <v>109.2896174863388</v>
      </c>
      <c r="G1154" s="834">
        <f t="shared" si="18"/>
        <v>0.10928961748633879</v>
      </c>
      <c r="H1154" s="835" t="s">
        <v>355</v>
      </c>
      <c r="I1154" s="850">
        <v>1</v>
      </c>
      <c r="J1154" s="837" t="s">
        <v>67</v>
      </c>
    </row>
    <row r="1155" spans="1:10">
      <c r="A1155" s="840" t="s">
        <v>189</v>
      </c>
      <c r="B1155" s="841" t="s">
        <v>198</v>
      </c>
      <c r="C1155" s="839" t="s">
        <v>3377</v>
      </c>
      <c r="D1155" s="839" t="s">
        <v>3378</v>
      </c>
      <c r="E1155" s="853">
        <v>43647</v>
      </c>
      <c r="F1155" s="852">
        <v>280</v>
      </c>
      <c r="G1155" s="834">
        <f t="shared" si="18"/>
        <v>0.28000000000000003</v>
      </c>
      <c r="H1155" s="835" t="s">
        <v>356</v>
      </c>
      <c r="I1155" s="850">
        <v>1</v>
      </c>
      <c r="J1155" s="837" t="s">
        <v>67</v>
      </c>
    </row>
    <row r="1156" spans="1:10">
      <c r="A1156" s="840" t="s">
        <v>189</v>
      </c>
      <c r="B1156" s="841" t="s">
        <v>198</v>
      </c>
      <c r="C1156" s="839" t="s">
        <v>3379</v>
      </c>
      <c r="D1156" s="839" t="s">
        <v>3380</v>
      </c>
      <c r="E1156" s="853">
        <v>43647</v>
      </c>
      <c r="F1156" s="852">
        <v>91</v>
      </c>
      <c r="G1156" s="834">
        <f t="shared" si="18"/>
        <v>9.0999999999999998E-2</v>
      </c>
      <c r="H1156" s="835" t="s">
        <v>356</v>
      </c>
      <c r="I1156" s="850">
        <v>1</v>
      </c>
      <c r="J1156" s="837" t="s">
        <v>67</v>
      </c>
    </row>
    <row r="1157" spans="1:10">
      <c r="A1157" s="840" t="s">
        <v>189</v>
      </c>
      <c r="B1157" s="841" t="s">
        <v>198</v>
      </c>
      <c r="C1157" s="839" t="s">
        <v>3381</v>
      </c>
      <c r="D1157" s="839" t="s">
        <v>3382</v>
      </c>
      <c r="E1157" s="853">
        <v>43647</v>
      </c>
      <c r="F1157" s="852">
        <v>221</v>
      </c>
      <c r="G1157" s="834">
        <f t="shared" si="18"/>
        <v>0.221</v>
      </c>
      <c r="H1157" s="835" t="s">
        <v>356</v>
      </c>
      <c r="I1157" s="850">
        <v>1</v>
      </c>
      <c r="J1157" s="837" t="s">
        <v>67</v>
      </c>
    </row>
    <row r="1158" spans="1:10">
      <c r="A1158" s="840" t="s">
        <v>189</v>
      </c>
      <c r="B1158" s="841" t="s">
        <v>198</v>
      </c>
      <c r="C1158" s="839" t="s">
        <v>3383</v>
      </c>
      <c r="D1158" s="839" t="s">
        <v>3384</v>
      </c>
      <c r="E1158" s="853">
        <v>43647</v>
      </c>
      <c r="F1158" s="852">
        <v>289</v>
      </c>
      <c r="G1158" s="834">
        <f t="shared" si="18"/>
        <v>0.28899999999999998</v>
      </c>
      <c r="H1158" s="835" t="s">
        <v>356</v>
      </c>
      <c r="I1158" s="850">
        <v>1</v>
      </c>
      <c r="J1158" s="837" t="s">
        <v>67</v>
      </c>
    </row>
    <row r="1159" spans="1:10">
      <c r="A1159" s="840" t="s">
        <v>189</v>
      </c>
      <c r="B1159" s="841" t="s">
        <v>198</v>
      </c>
      <c r="C1159" s="839" t="s">
        <v>3385</v>
      </c>
      <c r="D1159" s="839" t="s">
        <v>3386</v>
      </c>
      <c r="E1159" s="853">
        <v>43647</v>
      </c>
      <c r="F1159" s="852">
        <v>325</v>
      </c>
      <c r="G1159" s="834">
        <f t="shared" si="18"/>
        <v>0.32500000000000001</v>
      </c>
      <c r="H1159" s="835" t="s">
        <v>356</v>
      </c>
      <c r="I1159" s="850">
        <v>1</v>
      </c>
      <c r="J1159" s="837" t="s">
        <v>67</v>
      </c>
    </row>
    <row r="1160" spans="1:10">
      <c r="A1160" s="840" t="s">
        <v>189</v>
      </c>
      <c r="B1160" s="841" t="s">
        <v>198</v>
      </c>
      <c r="C1160" s="839" t="s">
        <v>3387</v>
      </c>
      <c r="D1160" s="839" t="s">
        <v>3388</v>
      </c>
      <c r="E1160" s="853">
        <v>43647</v>
      </c>
      <c r="F1160" s="852">
        <v>98</v>
      </c>
      <c r="G1160" s="834">
        <f t="shared" si="18"/>
        <v>9.8000000000000004E-2</v>
      </c>
      <c r="H1160" s="835" t="s">
        <v>356</v>
      </c>
      <c r="I1160" s="850">
        <v>1</v>
      </c>
      <c r="J1160" s="837" t="s">
        <v>67</v>
      </c>
    </row>
    <row r="1161" spans="1:10">
      <c r="A1161" s="840" t="s">
        <v>189</v>
      </c>
      <c r="B1161" s="841" t="s">
        <v>198</v>
      </c>
      <c r="C1161" s="839" t="s">
        <v>3389</v>
      </c>
      <c r="D1161" s="839" t="s">
        <v>3390</v>
      </c>
      <c r="E1161" s="853">
        <v>43647</v>
      </c>
      <c r="F1161" s="852">
        <v>275</v>
      </c>
      <c r="G1161" s="834">
        <f t="shared" si="18"/>
        <v>0.27500000000000002</v>
      </c>
      <c r="H1161" s="835" t="s">
        <v>356</v>
      </c>
      <c r="I1161" s="850">
        <v>1</v>
      </c>
      <c r="J1161" s="837" t="s">
        <v>67</v>
      </c>
    </row>
    <row r="1162" spans="1:10">
      <c r="A1162" s="840" t="s">
        <v>189</v>
      </c>
      <c r="B1162" s="841" t="s">
        <v>198</v>
      </c>
      <c r="C1162" s="839" t="s">
        <v>3391</v>
      </c>
      <c r="D1162" s="839" t="s">
        <v>3392</v>
      </c>
      <c r="E1162" s="853">
        <v>43647</v>
      </c>
      <c r="F1162" s="852">
        <v>167</v>
      </c>
      <c r="G1162" s="834">
        <f t="shared" si="18"/>
        <v>0.16700000000000001</v>
      </c>
      <c r="H1162" s="835" t="s">
        <v>356</v>
      </c>
      <c r="I1162" s="850">
        <v>1</v>
      </c>
      <c r="J1162" s="837" t="s">
        <v>67</v>
      </c>
    </row>
    <row r="1163" spans="1:10">
      <c r="A1163" s="840" t="s">
        <v>189</v>
      </c>
      <c r="B1163" s="841" t="s">
        <v>198</v>
      </c>
      <c r="C1163" s="839" t="s">
        <v>3393</v>
      </c>
      <c r="D1163" s="839" t="s">
        <v>3394</v>
      </c>
      <c r="E1163" s="853">
        <v>43647</v>
      </c>
      <c r="F1163" s="852">
        <v>778</v>
      </c>
      <c r="G1163" s="834">
        <f t="shared" si="18"/>
        <v>0.77800000000000002</v>
      </c>
      <c r="H1163" s="835" t="s">
        <v>356</v>
      </c>
      <c r="I1163" s="850">
        <v>1</v>
      </c>
      <c r="J1163" s="837" t="s">
        <v>67</v>
      </c>
    </row>
    <row r="1164" spans="1:10">
      <c r="A1164" s="840" t="s">
        <v>189</v>
      </c>
      <c r="B1164" s="841" t="s">
        <v>198</v>
      </c>
      <c r="C1164" s="839" t="s">
        <v>3395</v>
      </c>
      <c r="D1164" s="839" t="s">
        <v>3396</v>
      </c>
      <c r="E1164" s="853">
        <v>43647</v>
      </c>
      <c r="F1164" s="852">
        <v>292</v>
      </c>
      <c r="G1164" s="834">
        <f t="shared" si="18"/>
        <v>0.29199999999999998</v>
      </c>
      <c r="H1164" s="835" t="s">
        <v>356</v>
      </c>
      <c r="I1164" s="850">
        <v>1</v>
      </c>
      <c r="J1164" s="837" t="s">
        <v>67</v>
      </c>
    </row>
    <row r="1165" spans="1:10">
      <c r="A1165" s="840" t="s">
        <v>189</v>
      </c>
      <c r="B1165" s="841" t="s">
        <v>198</v>
      </c>
      <c r="C1165" s="839" t="s">
        <v>3397</v>
      </c>
      <c r="D1165" s="839" t="s">
        <v>3398</v>
      </c>
      <c r="E1165" s="853">
        <v>43647</v>
      </c>
      <c r="F1165" s="852">
        <v>492</v>
      </c>
      <c r="G1165" s="834">
        <f t="shared" si="18"/>
        <v>0.49199999999999999</v>
      </c>
      <c r="H1165" s="835" t="s">
        <v>356</v>
      </c>
      <c r="I1165" s="850">
        <v>1</v>
      </c>
      <c r="J1165" s="837" t="s">
        <v>67</v>
      </c>
    </row>
    <row r="1166" spans="1:10">
      <c r="A1166" s="840" t="s">
        <v>189</v>
      </c>
      <c r="B1166" s="841" t="s">
        <v>198</v>
      </c>
      <c r="C1166" s="839" t="s">
        <v>3399</v>
      </c>
      <c r="D1166" s="839" t="s">
        <v>3400</v>
      </c>
      <c r="E1166" s="853">
        <v>43647</v>
      </c>
      <c r="F1166" s="852">
        <v>778</v>
      </c>
      <c r="G1166" s="834">
        <f t="shared" si="18"/>
        <v>0.77800000000000002</v>
      </c>
      <c r="H1166" s="835" t="s">
        <v>356</v>
      </c>
      <c r="I1166" s="850">
        <v>1</v>
      </c>
      <c r="J1166" s="837" t="s">
        <v>67</v>
      </c>
    </row>
    <row r="1167" spans="1:10">
      <c r="A1167" s="840" t="s">
        <v>189</v>
      </c>
      <c r="B1167" s="841" t="s">
        <v>198</v>
      </c>
      <c r="C1167" s="839" t="s">
        <v>3401</v>
      </c>
      <c r="D1167" s="839" t="s">
        <v>3402</v>
      </c>
      <c r="E1167" s="853">
        <v>43647</v>
      </c>
      <c r="F1167" s="852">
        <v>350</v>
      </c>
      <c r="G1167" s="834">
        <f t="shared" si="18"/>
        <v>0.35</v>
      </c>
      <c r="H1167" s="835" t="s">
        <v>356</v>
      </c>
      <c r="I1167" s="850">
        <v>1</v>
      </c>
      <c r="J1167" s="837" t="s">
        <v>67</v>
      </c>
    </row>
    <row r="1168" spans="1:10">
      <c r="A1168" s="840" t="s">
        <v>189</v>
      </c>
      <c r="B1168" s="841" t="s">
        <v>198</v>
      </c>
      <c r="C1168" s="839" t="s">
        <v>3403</v>
      </c>
      <c r="D1168" s="839" t="s">
        <v>3404</v>
      </c>
      <c r="E1168" s="853">
        <v>43647</v>
      </c>
      <c r="F1168" s="852">
        <v>541</v>
      </c>
      <c r="G1168" s="834">
        <f t="shared" si="18"/>
        <v>0.54100000000000004</v>
      </c>
      <c r="H1168" s="835" t="s">
        <v>356</v>
      </c>
      <c r="I1168" s="850">
        <v>1</v>
      </c>
      <c r="J1168" s="837" t="s">
        <v>67</v>
      </c>
    </row>
    <row r="1169" spans="1:10">
      <c r="A1169" s="840" t="s">
        <v>194</v>
      </c>
      <c r="B1169" s="829" t="s">
        <v>199</v>
      </c>
      <c r="C1169" s="839" t="s">
        <v>3405</v>
      </c>
      <c r="D1169" s="839" t="s">
        <v>3406</v>
      </c>
      <c r="E1169" s="853">
        <v>43647</v>
      </c>
      <c r="F1169" s="852">
        <v>400</v>
      </c>
      <c r="G1169" s="834">
        <f t="shared" si="18"/>
        <v>0.4</v>
      </c>
      <c r="H1169" s="835" t="s">
        <v>354</v>
      </c>
      <c r="I1169" s="850">
        <v>1</v>
      </c>
      <c r="J1169" s="837" t="s">
        <v>67</v>
      </c>
    </row>
    <row r="1170" spans="1:10">
      <c r="A1170" s="840" t="s">
        <v>194</v>
      </c>
      <c r="B1170" s="829" t="s">
        <v>199</v>
      </c>
      <c r="C1170" s="839" t="s">
        <v>3407</v>
      </c>
      <c r="D1170" s="839" t="s">
        <v>3408</v>
      </c>
      <c r="E1170" s="853">
        <v>43647</v>
      </c>
      <c r="F1170" s="852">
        <v>400</v>
      </c>
      <c r="G1170" s="834">
        <f t="shared" si="18"/>
        <v>0.4</v>
      </c>
      <c r="H1170" s="835" t="s">
        <v>354</v>
      </c>
      <c r="I1170" s="850">
        <v>1</v>
      </c>
      <c r="J1170" s="837" t="s">
        <v>67</v>
      </c>
    </row>
    <row r="1171" spans="1:10">
      <c r="A1171" s="839" t="s">
        <v>386</v>
      </c>
      <c r="B1171" s="829" t="s">
        <v>1250</v>
      </c>
      <c r="C1171" s="839" t="s">
        <v>894</v>
      </c>
      <c r="D1171" s="839" t="s">
        <v>67</v>
      </c>
      <c r="E1171" s="853">
        <v>43647</v>
      </c>
      <c r="F1171" s="852">
        <v>3560</v>
      </c>
      <c r="G1171" s="834">
        <f t="shared" si="18"/>
        <v>3.56</v>
      </c>
      <c r="H1171" s="835" t="s">
        <v>535</v>
      </c>
      <c r="I1171" s="850">
        <v>7</v>
      </c>
      <c r="J1171" s="837" t="s">
        <v>67</v>
      </c>
    </row>
    <row r="1172" spans="1:10">
      <c r="A1172" s="840" t="s">
        <v>201</v>
      </c>
      <c r="B1172" s="841" t="s">
        <v>198</v>
      </c>
      <c r="C1172" s="839" t="s">
        <v>3409</v>
      </c>
      <c r="D1172" s="839" t="s">
        <v>3410</v>
      </c>
      <c r="E1172" s="853">
        <v>43647</v>
      </c>
      <c r="F1172" s="852">
        <v>2080</v>
      </c>
      <c r="G1172" s="834">
        <f t="shared" si="18"/>
        <v>2.08</v>
      </c>
      <c r="H1172" s="835" t="s">
        <v>356</v>
      </c>
      <c r="I1172" s="850">
        <v>1</v>
      </c>
      <c r="J1172" s="837" t="s">
        <v>67</v>
      </c>
    </row>
    <row r="1173" spans="1:10">
      <c r="A1173" s="839" t="s">
        <v>186</v>
      </c>
      <c r="B1173" s="841" t="s">
        <v>198</v>
      </c>
      <c r="C1173" s="839" t="s">
        <v>3411</v>
      </c>
      <c r="D1173" s="839" t="s">
        <v>3412</v>
      </c>
      <c r="E1173" s="853">
        <v>43678</v>
      </c>
      <c r="F1173" s="852">
        <v>383.17940656317546</v>
      </c>
      <c r="G1173" s="834">
        <f t="shared" si="18"/>
        <v>0.38317940656317545</v>
      </c>
      <c r="H1173" s="835" t="s">
        <v>356</v>
      </c>
      <c r="I1173" s="850">
        <v>1</v>
      </c>
      <c r="J1173" s="837" t="s">
        <v>67</v>
      </c>
    </row>
    <row r="1174" spans="1:10">
      <c r="A1174" s="839" t="s">
        <v>186</v>
      </c>
      <c r="B1174" s="841" t="s">
        <v>198</v>
      </c>
      <c r="C1174" s="839" t="s">
        <v>3413</v>
      </c>
      <c r="D1174" s="839" t="s">
        <v>3414</v>
      </c>
      <c r="E1174" s="853">
        <v>43678</v>
      </c>
      <c r="F1174" s="852">
        <v>229.90764393790528</v>
      </c>
      <c r="G1174" s="834">
        <f t="shared" si="18"/>
        <v>0.22990764393790528</v>
      </c>
      <c r="H1174" s="835" t="s">
        <v>356</v>
      </c>
      <c r="I1174" s="850">
        <v>1</v>
      </c>
      <c r="J1174" s="837" t="s">
        <v>67</v>
      </c>
    </row>
    <row r="1175" spans="1:10">
      <c r="A1175" s="839" t="s">
        <v>186</v>
      </c>
      <c r="B1175" s="841" t="s">
        <v>198</v>
      </c>
      <c r="C1175" s="839" t="s">
        <v>3415</v>
      </c>
      <c r="D1175" s="839" t="s">
        <v>3416</v>
      </c>
      <c r="E1175" s="853">
        <v>43678</v>
      </c>
      <c r="F1175" s="852">
        <v>210.25741796030655</v>
      </c>
      <c r="G1175" s="834">
        <f t="shared" si="18"/>
        <v>0.21025741796030656</v>
      </c>
      <c r="H1175" s="835" t="s">
        <v>356</v>
      </c>
      <c r="I1175" s="850">
        <v>1</v>
      </c>
      <c r="J1175" s="837" t="s">
        <v>67</v>
      </c>
    </row>
    <row r="1176" spans="1:10">
      <c r="A1176" s="839" t="s">
        <v>186</v>
      </c>
      <c r="B1176" s="841" t="s">
        <v>198</v>
      </c>
      <c r="C1176" s="839" t="s">
        <v>3417</v>
      </c>
      <c r="D1176" s="839" t="s">
        <v>3418</v>
      </c>
      <c r="E1176" s="853">
        <v>43678</v>
      </c>
      <c r="F1176" s="852">
        <v>420.51483592061311</v>
      </c>
      <c r="G1176" s="834">
        <f t="shared" si="18"/>
        <v>0.42051483592061312</v>
      </c>
      <c r="H1176" s="835" t="s">
        <v>356</v>
      </c>
      <c r="I1176" s="850">
        <v>2</v>
      </c>
      <c r="J1176" s="837" t="s">
        <v>67</v>
      </c>
    </row>
    <row r="1177" spans="1:10">
      <c r="A1177" s="839" t="s">
        <v>189</v>
      </c>
      <c r="B1177" s="841" t="s">
        <v>198</v>
      </c>
      <c r="C1177" s="839" t="s">
        <v>3419</v>
      </c>
      <c r="D1177" s="839" t="s">
        <v>3420</v>
      </c>
      <c r="E1177" s="853">
        <v>43678</v>
      </c>
      <c r="F1177" s="852">
        <v>1160</v>
      </c>
      <c r="G1177" s="834">
        <f t="shared" si="18"/>
        <v>1.1599999999999999</v>
      </c>
      <c r="H1177" s="835" t="s">
        <v>356</v>
      </c>
      <c r="I1177" s="850">
        <v>1</v>
      </c>
      <c r="J1177" s="837" t="s">
        <v>67</v>
      </c>
    </row>
    <row r="1178" spans="1:10">
      <c r="A1178" s="839" t="s">
        <v>189</v>
      </c>
      <c r="B1178" s="841" t="s">
        <v>198</v>
      </c>
      <c r="C1178" s="839" t="s">
        <v>3421</v>
      </c>
      <c r="D1178" s="839" t="s">
        <v>3422</v>
      </c>
      <c r="E1178" s="853">
        <v>43678</v>
      </c>
      <c r="F1178" s="852">
        <v>530</v>
      </c>
      <c r="G1178" s="834">
        <f t="shared" si="18"/>
        <v>0.53</v>
      </c>
      <c r="H1178" s="835" t="s">
        <v>356</v>
      </c>
      <c r="I1178" s="850">
        <v>1</v>
      </c>
      <c r="J1178" s="837" t="s">
        <v>67</v>
      </c>
    </row>
    <row r="1179" spans="1:10">
      <c r="A1179" s="830" t="s">
        <v>194</v>
      </c>
      <c r="B1179" s="829" t="s">
        <v>199</v>
      </c>
      <c r="C1179" s="839" t="s">
        <v>3423</v>
      </c>
      <c r="D1179" s="839" t="s">
        <v>3424</v>
      </c>
      <c r="E1179" s="853">
        <v>43678</v>
      </c>
      <c r="F1179" s="852">
        <v>54</v>
      </c>
      <c r="G1179" s="834">
        <f t="shared" si="18"/>
        <v>5.3999999999999999E-2</v>
      </c>
      <c r="H1179" s="835" t="s">
        <v>354</v>
      </c>
      <c r="I1179" s="850">
        <v>1</v>
      </c>
      <c r="J1179" s="837" t="s">
        <v>67</v>
      </c>
    </row>
    <row r="1180" spans="1:10">
      <c r="A1180" s="830" t="s">
        <v>194</v>
      </c>
      <c r="B1180" s="829" t="s">
        <v>199</v>
      </c>
      <c r="C1180" s="839" t="s">
        <v>3425</v>
      </c>
      <c r="D1180" s="839" t="s">
        <v>3426</v>
      </c>
      <c r="E1180" s="853">
        <v>43678</v>
      </c>
      <c r="F1180" s="852">
        <v>54</v>
      </c>
      <c r="G1180" s="834">
        <f t="shared" si="18"/>
        <v>5.3999999999999999E-2</v>
      </c>
      <c r="H1180" s="835" t="s">
        <v>354</v>
      </c>
      <c r="I1180" s="850">
        <v>1</v>
      </c>
      <c r="J1180" s="837" t="s">
        <v>67</v>
      </c>
    </row>
    <row r="1181" spans="1:10">
      <c r="A1181" s="830" t="s">
        <v>194</v>
      </c>
      <c r="B1181" s="829" t="s">
        <v>199</v>
      </c>
      <c r="C1181" s="839" t="s">
        <v>3427</v>
      </c>
      <c r="D1181" s="839" t="s">
        <v>3428</v>
      </c>
      <c r="E1181" s="853">
        <v>43678</v>
      </c>
      <c r="F1181" s="852">
        <v>36</v>
      </c>
      <c r="G1181" s="834">
        <f t="shared" si="18"/>
        <v>3.5999999999999997E-2</v>
      </c>
      <c r="H1181" s="835" t="s">
        <v>354</v>
      </c>
      <c r="I1181" s="850">
        <v>1</v>
      </c>
      <c r="J1181" s="837" t="s">
        <v>67</v>
      </c>
    </row>
    <row r="1182" spans="1:10">
      <c r="A1182" s="830" t="s">
        <v>194</v>
      </c>
      <c r="B1182" s="829" t="s">
        <v>199</v>
      </c>
      <c r="C1182" s="839" t="s">
        <v>3429</v>
      </c>
      <c r="D1182" s="839" t="s">
        <v>3430</v>
      </c>
      <c r="E1182" s="853">
        <v>43678</v>
      </c>
      <c r="F1182" s="852">
        <v>36</v>
      </c>
      <c r="G1182" s="834">
        <f t="shared" si="18"/>
        <v>3.5999999999999997E-2</v>
      </c>
      <c r="H1182" s="835" t="s">
        <v>354</v>
      </c>
      <c r="I1182" s="850">
        <v>1</v>
      </c>
      <c r="J1182" s="837" t="s">
        <v>67</v>
      </c>
    </row>
    <row r="1183" spans="1:10">
      <c r="A1183" s="839" t="s">
        <v>186</v>
      </c>
      <c r="B1183" s="841" t="s">
        <v>198</v>
      </c>
      <c r="C1183" s="839" t="s">
        <v>3431</v>
      </c>
      <c r="D1183" s="839" t="s">
        <v>3432</v>
      </c>
      <c r="E1183" s="853">
        <v>43678</v>
      </c>
      <c r="F1183" s="852">
        <v>1277.2646885439183</v>
      </c>
      <c r="G1183" s="834">
        <f t="shared" si="18"/>
        <v>1.2772646885439183</v>
      </c>
      <c r="H1183" s="835" t="s">
        <v>356</v>
      </c>
      <c r="I1183" s="850">
        <v>1</v>
      </c>
      <c r="J1183" s="837" t="s">
        <v>67</v>
      </c>
    </row>
    <row r="1184" spans="1:10">
      <c r="A1184" s="839" t="s">
        <v>186</v>
      </c>
      <c r="B1184" s="841" t="s">
        <v>198</v>
      </c>
      <c r="C1184" s="839" t="s">
        <v>3433</v>
      </c>
      <c r="D1184" s="839" t="s">
        <v>3434</v>
      </c>
      <c r="E1184" s="853">
        <v>43678</v>
      </c>
      <c r="F1184" s="852">
        <v>1277.2646885439183</v>
      </c>
      <c r="G1184" s="834">
        <f t="shared" si="18"/>
        <v>1.2772646885439183</v>
      </c>
      <c r="H1184" s="835" t="s">
        <v>356</v>
      </c>
      <c r="I1184" s="850">
        <v>1</v>
      </c>
      <c r="J1184" s="837" t="s">
        <v>67</v>
      </c>
    </row>
    <row r="1185" spans="1:10">
      <c r="A1185" s="839" t="s">
        <v>186</v>
      </c>
      <c r="B1185" s="841" t="s">
        <v>198</v>
      </c>
      <c r="C1185" s="839" t="s">
        <v>3435</v>
      </c>
      <c r="D1185" s="839" t="s">
        <v>3436</v>
      </c>
      <c r="E1185" s="853">
        <v>43678</v>
      </c>
      <c r="F1185" s="852">
        <v>1277.2646885439183</v>
      </c>
      <c r="G1185" s="834">
        <f t="shared" si="18"/>
        <v>1.2772646885439183</v>
      </c>
      <c r="H1185" s="835" t="s">
        <v>356</v>
      </c>
      <c r="I1185" s="850">
        <v>1</v>
      </c>
      <c r="J1185" s="837" t="s">
        <v>67</v>
      </c>
    </row>
    <row r="1186" spans="1:10">
      <c r="A1186" s="839" t="s">
        <v>186</v>
      </c>
      <c r="B1186" s="841" t="s">
        <v>198</v>
      </c>
      <c r="C1186" s="839" t="s">
        <v>3437</v>
      </c>
      <c r="D1186" s="839" t="s">
        <v>3438</v>
      </c>
      <c r="E1186" s="853">
        <v>43678</v>
      </c>
      <c r="F1186" s="852">
        <v>1277.2646885439183</v>
      </c>
      <c r="G1186" s="834">
        <f t="shared" si="18"/>
        <v>1.2772646885439183</v>
      </c>
      <c r="H1186" s="835" t="s">
        <v>356</v>
      </c>
      <c r="I1186" s="850">
        <v>1</v>
      </c>
      <c r="J1186" s="837" t="s">
        <v>67</v>
      </c>
    </row>
    <row r="1187" spans="1:10">
      <c r="A1187" s="839" t="s">
        <v>196</v>
      </c>
      <c r="B1187" s="841" t="s">
        <v>198</v>
      </c>
      <c r="C1187" s="839" t="s">
        <v>3439</v>
      </c>
      <c r="D1187" s="839" t="s">
        <v>3440</v>
      </c>
      <c r="E1187" s="853">
        <v>43678</v>
      </c>
      <c r="F1187" s="852">
        <v>227</v>
      </c>
      <c r="G1187" s="834">
        <f t="shared" si="18"/>
        <v>0.22700000000000001</v>
      </c>
      <c r="H1187" s="835" t="s">
        <v>356</v>
      </c>
      <c r="I1187" s="850">
        <v>1</v>
      </c>
      <c r="J1187" s="837" t="s">
        <v>67</v>
      </c>
    </row>
    <row r="1188" spans="1:10">
      <c r="A1188" s="839" t="s">
        <v>201</v>
      </c>
      <c r="B1188" s="841" t="s">
        <v>198</v>
      </c>
      <c r="C1188" s="839" t="s">
        <v>3441</v>
      </c>
      <c r="D1188" s="839" t="s">
        <v>3442</v>
      </c>
      <c r="E1188" s="853">
        <v>43678</v>
      </c>
      <c r="F1188" s="852">
        <v>2515</v>
      </c>
      <c r="G1188" s="834">
        <f t="shared" si="18"/>
        <v>2.5150000000000001</v>
      </c>
      <c r="H1188" s="835" t="s">
        <v>356</v>
      </c>
      <c r="I1188" s="850">
        <v>1</v>
      </c>
      <c r="J1188" s="837" t="s">
        <v>67</v>
      </c>
    </row>
    <row r="1189" spans="1:10">
      <c r="A1189" s="839" t="s">
        <v>186</v>
      </c>
      <c r="B1189" s="830" t="s">
        <v>198</v>
      </c>
      <c r="C1189" s="839" t="s">
        <v>3443</v>
      </c>
      <c r="D1189" s="839" t="s">
        <v>3444</v>
      </c>
      <c r="E1189" s="853">
        <v>43678</v>
      </c>
      <c r="F1189" s="852">
        <v>373.35429357437613</v>
      </c>
      <c r="G1189" s="834">
        <f t="shared" si="18"/>
        <v>0.37335429357437611</v>
      </c>
      <c r="H1189" s="835" t="s">
        <v>355</v>
      </c>
      <c r="I1189" s="850">
        <v>2</v>
      </c>
      <c r="J1189" s="837" t="s">
        <v>67</v>
      </c>
    </row>
    <row r="1190" spans="1:10">
      <c r="A1190" s="839" t="s">
        <v>196</v>
      </c>
      <c r="B1190" s="841" t="s">
        <v>198</v>
      </c>
      <c r="C1190" s="839" t="s">
        <v>3445</v>
      </c>
      <c r="D1190" s="839" t="s">
        <v>3446</v>
      </c>
      <c r="E1190" s="853">
        <v>43678</v>
      </c>
      <c r="F1190" s="852">
        <v>132</v>
      </c>
      <c r="G1190" s="834">
        <f t="shared" si="18"/>
        <v>0.13200000000000001</v>
      </c>
      <c r="H1190" s="835" t="s">
        <v>356</v>
      </c>
      <c r="I1190" s="850">
        <v>6</v>
      </c>
      <c r="J1190" s="837" t="s">
        <v>67</v>
      </c>
    </row>
    <row r="1191" spans="1:10">
      <c r="A1191" s="830" t="s">
        <v>194</v>
      </c>
      <c r="B1191" s="829" t="s">
        <v>199</v>
      </c>
      <c r="C1191" s="839" t="s">
        <v>3447</v>
      </c>
      <c r="D1191" s="839" t="s">
        <v>3448</v>
      </c>
      <c r="E1191" s="853">
        <v>43678</v>
      </c>
      <c r="F1191" s="852">
        <v>474</v>
      </c>
      <c r="G1191" s="834">
        <f t="shared" si="18"/>
        <v>0.47399999999999998</v>
      </c>
      <c r="H1191" s="835" t="s">
        <v>354</v>
      </c>
      <c r="I1191" s="850">
        <v>1</v>
      </c>
      <c r="J1191" s="837" t="s">
        <v>67</v>
      </c>
    </row>
    <row r="1192" spans="1:10">
      <c r="A1192" s="839" t="s">
        <v>189</v>
      </c>
      <c r="B1192" s="841" t="s">
        <v>198</v>
      </c>
      <c r="C1192" s="839" t="s">
        <v>3449</v>
      </c>
      <c r="D1192" s="839" t="s">
        <v>3450</v>
      </c>
      <c r="E1192" s="853">
        <v>43678</v>
      </c>
      <c r="F1192" s="852">
        <v>210</v>
      </c>
      <c r="G1192" s="834">
        <f t="shared" si="18"/>
        <v>0.21</v>
      </c>
      <c r="H1192" s="835" t="s">
        <v>356</v>
      </c>
      <c r="I1192" s="850">
        <v>1</v>
      </c>
      <c r="J1192" s="837" t="s">
        <v>67</v>
      </c>
    </row>
    <row r="1193" spans="1:10">
      <c r="A1193" s="839" t="s">
        <v>189</v>
      </c>
      <c r="B1193" s="841" t="s">
        <v>198</v>
      </c>
      <c r="C1193" s="839" t="s">
        <v>3451</v>
      </c>
      <c r="D1193" s="839" t="s">
        <v>3452</v>
      </c>
      <c r="E1193" s="853">
        <v>43678</v>
      </c>
      <c r="F1193" s="852">
        <v>150</v>
      </c>
      <c r="G1193" s="834">
        <f t="shared" si="18"/>
        <v>0.15</v>
      </c>
      <c r="H1193" s="835" t="s">
        <v>356</v>
      </c>
      <c r="I1193" s="850">
        <v>1</v>
      </c>
      <c r="J1193" s="837" t="s">
        <v>67</v>
      </c>
    </row>
    <row r="1194" spans="1:10">
      <c r="A1194" s="839" t="s">
        <v>189</v>
      </c>
      <c r="B1194" s="841" t="s">
        <v>198</v>
      </c>
      <c r="C1194" s="839" t="s">
        <v>3453</v>
      </c>
      <c r="D1194" s="839" t="s">
        <v>3454</v>
      </c>
      <c r="E1194" s="853">
        <v>43678</v>
      </c>
      <c r="F1194" s="852">
        <v>150</v>
      </c>
      <c r="G1194" s="834">
        <f t="shared" si="18"/>
        <v>0.15</v>
      </c>
      <c r="H1194" s="835" t="s">
        <v>356</v>
      </c>
      <c r="I1194" s="850">
        <v>1</v>
      </c>
      <c r="J1194" s="837" t="s">
        <v>67</v>
      </c>
    </row>
    <row r="1195" spans="1:10">
      <c r="A1195" s="839" t="s">
        <v>189</v>
      </c>
      <c r="B1195" s="841" t="s">
        <v>198</v>
      </c>
      <c r="C1195" s="839" t="s">
        <v>3455</v>
      </c>
      <c r="D1195" s="839" t="s">
        <v>3456</v>
      </c>
      <c r="E1195" s="853">
        <v>43678</v>
      </c>
      <c r="F1195" s="852">
        <v>150</v>
      </c>
      <c r="G1195" s="834">
        <f t="shared" si="18"/>
        <v>0.15</v>
      </c>
      <c r="H1195" s="835" t="s">
        <v>356</v>
      </c>
      <c r="I1195" s="850">
        <v>1</v>
      </c>
      <c r="J1195" s="837" t="s">
        <v>67</v>
      </c>
    </row>
    <row r="1196" spans="1:10">
      <c r="A1196" s="839" t="s">
        <v>189</v>
      </c>
      <c r="B1196" s="841" t="s">
        <v>198</v>
      </c>
      <c r="C1196" s="839" t="s">
        <v>3457</v>
      </c>
      <c r="D1196" s="839" t="s">
        <v>3458</v>
      </c>
      <c r="E1196" s="853">
        <v>43678</v>
      </c>
      <c r="F1196" s="852">
        <v>150</v>
      </c>
      <c r="G1196" s="834">
        <f t="shared" si="18"/>
        <v>0.15</v>
      </c>
      <c r="H1196" s="835" t="s">
        <v>356</v>
      </c>
      <c r="I1196" s="850">
        <v>1</v>
      </c>
      <c r="J1196" s="837" t="s">
        <v>67</v>
      </c>
    </row>
    <row r="1197" spans="1:10">
      <c r="A1197" s="839" t="s">
        <v>196</v>
      </c>
      <c r="B1197" s="841" t="s">
        <v>198</v>
      </c>
      <c r="C1197" s="839" t="s">
        <v>3459</v>
      </c>
      <c r="D1197" s="839" t="s">
        <v>3460</v>
      </c>
      <c r="E1197" s="853">
        <v>43678</v>
      </c>
      <c r="F1197" s="852">
        <v>113</v>
      </c>
      <c r="G1197" s="834">
        <f t="shared" si="18"/>
        <v>0.113</v>
      </c>
      <c r="H1197" s="835" t="s">
        <v>356</v>
      </c>
      <c r="I1197" s="850">
        <v>1</v>
      </c>
      <c r="J1197" s="837" t="s">
        <v>67</v>
      </c>
    </row>
    <row r="1198" spans="1:10">
      <c r="A1198" s="839" t="s">
        <v>196</v>
      </c>
      <c r="B1198" s="841" t="s">
        <v>198</v>
      </c>
      <c r="C1198" s="839" t="s">
        <v>3461</v>
      </c>
      <c r="D1198" s="839" t="s">
        <v>3462</v>
      </c>
      <c r="E1198" s="853">
        <v>43678</v>
      </c>
      <c r="F1198" s="852">
        <v>121</v>
      </c>
      <c r="G1198" s="834">
        <f t="shared" si="18"/>
        <v>0.121</v>
      </c>
      <c r="H1198" s="835" t="s">
        <v>356</v>
      </c>
      <c r="I1198" s="850">
        <v>1</v>
      </c>
      <c r="J1198" s="837" t="s">
        <v>67</v>
      </c>
    </row>
    <row r="1199" spans="1:10">
      <c r="A1199" s="839" t="s">
        <v>196</v>
      </c>
      <c r="B1199" s="841" t="s">
        <v>198</v>
      </c>
      <c r="C1199" s="839" t="s">
        <v>3463</v>
      </c>
      <c r="D1199" s="839" t="s">
        <v>3464</v>
      </c>
      <c r="E1199" s="853">
        <v>43678</v>
      </c>
      <c r="F1199" s="852">
        <v>78</v>
      </c>
      <c r="G1199" s="834">
        <f t="shared" si="18"/>
        <v>7.8E-2</v>
      </c>
      <c r="H1199" s="835" t="s">
        <v>356</v>
      </c>
      <c r="I1199" s="850">
        <v>1</v>
      </c>
      <c r="J1199" s="837" t="s">
        <v>67</v>
      </c>
    </row>
    <row r="1200" spans="1:10">
      <c r="A1200" s="839" t="s">
        <v>196</v>
      </c>
      <c r="B1200" s="841" t="s">
        <v>198</v>
      </c>
      <c r="C1200" s="839" t="s">
        <v>3465</v>
      </c>
      <c r="D1200" s="839" t="s">
        <v>3466</v>
      </c>
      <c r="E1200" s="853">
        <v>43678</v>
      </c>
      <c r="F1200" s="852">
        <v>61</v>
      </c>
      <c r="G1200" s="834">
        <f t="shared" ref="G1200:G1263" si="19">F1200/1000</f>
        <v>6.0999999999999999E-2</v>
      </c>
      <c r="H1200" s="835" t="s">
        <v>356</v>
      </c>
      <c r="I1200" s="850">
        <v>1</v>
      </c>
      <c r="J1200" s="837" t="s">
        <v>67</v>
      </c>
    </row>
    <row r="1201" spans="1:10">
      <c r="A1201" s="839" t="s">
        <v>196</v>
      </c>
      <c r="B1201" s="841" t="s">
        <v>198</v>
      </c>
      <c r="C1201" s="839" t="s">
        <v>3467</v>
      </c>
      <c r="D1201" s="839" t="s">
        <v>3468</v>
      </c>
      <c r="E1201" s="853">
        <v>43678</v>
      </c>
      <c r="F1201" s="852">
        <v>206</v>
      </c>
      <c r="G1201" s="834">
        <f t="shared" si="19"/>
        <v>0.20599999999999999</v>
      </c>
      <c r="H1201" s="835" t="s">
        <v>356</v>
      </c>
      <c r="I1201" s="850">
        <v>1</v>
      </c>
      <c r="J1201" s="837" t="s">
        <v>67</v>
      </c>
    </row>
    <row r="1202" spans="1:10">
      <c r="A1202" s="839" t="s">
        <v>196</v>
      </c>
      <c r="B1202" s="841" t="s">
        <v>198</v>
      </c>
      <c r="C1202" s="839" t="s">
        <v>3469</v>
      </c>
      <c r="D1202" s="839" t="s">
        <v>3470</v>
      </c>
      <c r="E1202" s="853">
        <v>43678</v>
      </c>
      <c r="F1202" s="852">
        <v>155</v>
      </c>
      <c r="G1202" s="834">
        <f t="shared" si="19"/>
        <v>0.155</v>
      </c>
      <c r="H1202" s="835" t="s">
        <v>356</v>
      </c>
      <c r="I1202" s="850">
        <v>1</v>
      </c>
      <c r="J1202" s="837" t="s">
        <v>67</v>
      </c>
    </row>
    <row r="1203" spans="1:10">
      <c r="A1203" s="839" t="s">
        <v>189</v>
      </c>
      <c r="B1203" s="841" t="s">
        <v>198</v>
      </c>
      <c r="C1203" s="839" t="s">
        <v>3471</v>
      </c>
      <c r="D1203" s="839" t="s">
        <v>3472</v>
      </c>
      <c r="E1203" s="853">
        <v>43678</v>
      </c>
      <c r="F1203" s="852">
        <v>420</v>
      </c>
      <c r="G1203" s="834">
        <f t="shared" si="19"/>
        <v>0.42</v>
      </c>
      <c r="H1203" s="835" t="s">
        <v>356</v>
      </c>
      <c r="I1203" s="850">
        <v>1</v>
      </c>
      <c r="J1203" s="837" t="s">
        <v>67</v>
      </c>
    </row>
    <row r="1204" spans="1:10">
      <c r="A1204" s="839" t="s">
        <v>387</v>
      </c>
      <c r="B1204" s="841" t="s">
        <v>198</v>
      </c>
      <c r="C1204" s="839" t="s">
        <v>3473</v>
      </c>
      <c r="D1204" s="839" t="s">
        <v>3474</v>
      </c>
      <c r="E1204" s="853">
        <v>43678</v>
      </c>
      <c r="F1204" s="852">
        <v>384</v>
      </c>
      <c r="G1204" s="834">
        <f t="shared" si="19"/>
        <v>0.38400000000000001</v>
      </c>
      <c r="H1204" s="835" t="s">
        <v>356</v>
      </c>
      <c r="I1204" s="850">
        <v>1</v>
      </c>
      <c r="J1204" s="837" t="s">
        <v>67</v>
      </c>
    </row>
    <row r="1205" spans="1:10">
      <c r="A1205" s="839" t="s">
        <v>387</v>
      </c>
      <c r="B1205" s="841" t="s">
        <v>198</v>
      </c>
      <c r="C1205" s="839" t="s">
        <v>3475</v>
      </c>
      <c r="D1205" s="839" t="s">
        <v>3476</v>
      </c>
      <c r="E1205" s="853">
        <v>43678</v>
      </c>
      <c r="F1205" s="852">
        <v>1008</v>
      </c>
      <c r="G1205" s="834">
        <f t="shared" si="19"/>
        <v>1.008</v>
      </c>
      <c r="H1205" s="835" t="s">
        <v>356</v>
      </c>
      <c r="I1205" s="850">
        <v>2</v>
      </c>
      <c r="J1205" s="837" t="s">
        <v>67</v>
      </c>
    </row>
    <row r="1206" spans="1:10">
      <c r="A1206" s="839" t="s">
        <v>189</v>
      </c>
      <c r="B1206" s="830" t="s">
        <v>198</v>
      </c>
      <c r="C1206" s="839" t="s">
        <v>3477</v>
      </c>
      <c r="D1206" s="839" t="s">
        <v>3478</v>
      </c>
      <c r="E1206" s="853">
        <v>43678</v>
      </c>
      <c r="F1206" s="852">
        <v>301</v>
      </c>
      <c r="G1206" s="834">
        <f t="shared" si="19"/>
        <v>0.30099999999999999</v>
      </c>
      <c r="H1206" s="835" t="s">
        <v>355</v>
      </c>
      <c r="I1206" s="850">
        <v>1</v>
      </c>
      <c r="J1206" s="837" t="s">
        <v>67</v>
      </c>
    </row>
    <row r="1207" spans="1:10">
      <c r="A1207" s="839" t="s">
        <v>196</v>
      </c>
      <c r="B1207" s="841" t="s">
        <v>198</v>
      </c>
      <c r="C1207" s="839" t="s">
        <v>3479</v>
      </c>
      <c r="D1207" s="839" t="s">
        <v>3480</v>
      </c>
      <c r="E1207" s="853">
        <v>43678</v>
      </c>
      <c r="F1207" s="852">
        <v>392</v>
      </c>
      <c r="G1207" s="834">
        <f t="shared" si="19"/>
        <v>0.39200000000000002</v>
      </c>
      <c r="H1207" s="835" t="s">
        <v>356</v>
      </c>
      <c r="I1207" s="850">
        <v>2</v>
      </c>
      <c r="J1207" s="837" t="s">
        <v>67</v>
      </c>
    </row>
    <row r="1208" spans="1:10">
      <c r="A1208" s="839" t="s">
        <v>189</v>
      </c>
      <c r="B1208" s="841" t="s">
        <v>198</v>
      </c>
      <c r="C1208" s="839" t="s">
        <v>3481</v>
      </c>
      <c r="D1208" s="839" t="s">
        <v>3482</v>
      </c>
      <c r="E1208" s="853">
        <v>43678</v>
      </c>
      <c r="F1208" s="852">
        <v>700</v>
      </c>
      <c r="G1208" s="834">
        <f t="shared" si="19"/>
        <v>0.7</v>
      </c>
      <c r="H1208" s="835" t="s">
        <v>356</v>
      </c>
      <c r="I1208" s="850">
        <v>1</v>
      </c>
      <c r="J1208" s="837" t="s">
        <v>67</v>
      </c>
    </row>
    <row r="1209" spans="1:10">
      <c r="A1209" s="830" t="s">
        <v>194</v>
      </c>
      <c r="B1209" s="829" t="s">
        <v>199</v>
      </c>
      <c r="C1209" s="839" t="s">
        <v>3483</v>
      </c>
      <c r="D1209" s="839" t="s">
        <v>3484</v>
      </c>
      <c r="E1209" s="853">
        <v>43678</v>
      </c>
      <c r="F1209" s="852">
        <v>1400</v>
      </c>
      <c r="G1209" s="834">
        <f t="shared" si="19"/>
        <v>1.4</v>
      </c>
      <c r="H1209" s="835" t="s">
        <v>354</v>
      </c>
      <c r="I1209" s="850">
        <v>1</v>
      </c>
      <c r="J1209" s="837" t="s">
        <v>67</v>
      </c>
    </row>
    <row r="1210" spans="1:10">
      <c r="A1210" s="830" t="s">
        <v>194</v>
      </c>
      <c r="B1210" s="829" t="s">
        <v>199</v>
      </c>
      <c r="C1210" s="839" t="s">
        <v>3485</v>
      </c>
      <c r="D1210" s="839" t="s">
        <v>3486</v>
      </c>
      <c r="E1210" s="853">
        <v>43678</v>
      </c>
      <c r="F1210" s="852">
        <v>1400</v>
      </c>
      <c r="G1210" s="834">
        <f t="shared" si="19"/>
        <v>1.4</v>
      </c>
      <c r="H1210" s="835" t="s">
        <v>354</v>
      </c>
      <c r="I1210" s="850">
        <v>1</v>
      </c>
      <c r="J1210" s="837" t="s">
        <v>67</v>
      </c>
    </row>
    <row r="1211" spans="1:10">
      <c r="A1211" s="830" t="s">
        <v>194</v>
      </c>
      <c r="B1211" s="829" t="s">
        <v>199</v>
      </c>
      <c r="C1211" s="839" t="s">
        <v>3487</v>
      </c>
      <c r="D1211" s="839" t="s">
        <v>3488</v>
      </c>
      <c r="E1211" s="853">
        <v>43678</v>
      </c>
      <c r="F1211" s="852">
        <v>1200</v>
      </c>
      <c r="G1211" s="834">
        <f t="shared" si="19"/>
        <v>1.2</v>
      </c>
      <c r="H1211" s="835" t="s">
        <v>354</v>
      </c>
      <c r="I1211" s="850">
        <v>1</v>
      </c>
      <c r="J1211" s="837" t="s">
        <v>67</v>
      </c>
    </row>
    <row r="1212" spans="1:10">
      <c r="A1212" s="830" t="s">
        <v>194</v>
      </c>
      <c r="B1212" s="829" t="s">
        <v>199</v>
      </c>
      <c r="C1212" s="839" t="s">
        <v>3489</v>
      </c>
      <c r="D1212" s="839" t="s">
        <v>3490</v>
      </c>
      <c r="E1212" s="853">
        <v>43678</v>
      </c>
      <c r="F1212" s="852">
        <v>1300</v>
      </c>
      <c r="G1212" s="834">
        <f t="shared" si="19"/>
        <v>1.3</v>
      </c>
      <c r="H1212" s="835" t="s">
        <v>354</v>
      </c>
      <c r="I1212" s="850">
        <v>1</v>
      </c>
      <c r="J1212" s="837" t="s">
        <v>67</v>
      </c>
    </row>
    <row r="1213" spans="1:10">
      <c r="A1213" s="830" t="s">
        <v>194</v>
      </c>
      <c r="B1213" s="829" t="s">
        <v>199</v>
      </c>
      <c r="C1213" s="839" t="s">
        <v>3491</v>
      </c>
      <c r="D1213" s="839" t="s">
        <v>3492</v>
      </c>
      <c r="E1213" s="853">
        <v>43678</v>
      </c>
      <c r="F1213" s="852">
        <v>1405</v>
      </c>
      <c r="G1213" s="834">
        <f t="shared" si="19"/>
        <v>1.405</v>
      </c>
      <c r="H1213" s="835" t="s">
        <v>354</v>
      </c>
      <c r="I1213" s="850">
        <v>1</v>
      </c>
      <c r="J1213" s="837" t="s">
        <v>67</v>
      </c>
    </row>
    <row r="1214" spans="1:10">
      <c r="A1214" s="830" t="s">
        <v>194</v>
      </c>
      <c r="B1214" s="829" t="s">
        <v>199</v>
      </c>
      <c r="C1214" s="839" t="s">
        <v>3493</v>
      </c>
      <c r="D1214" s="839" t="s">
        <v>3494</v>
      </c>
      <c r="E1214" s="853">
        <v>43678</v>
      </c>
      <c r="F1214" s="852">
        <v>1200</v>
      </c>
      <c r="G1214" s="834">
        <f t="shared" si="19"/>
        <v>1.2</v>
      </c>
      <c r="H1214" s="835" t="s">
        <v>354</v>
      </c>
      <c r="I1214" s="850">
        <v>1</v>
      </c>
      <c r="J1214" s="837" t="s">
        <v>67</v>
      </c>
    </row>
    <row r="1215" spans="1:10">
      <c r="A1215" s="830" t="s">
        <v>194</v>
      </c>
      <c r="B1215" s="829" t="s">
        <v>199</v>
      </c>
      <c r="C1215" s="839" t="s">
        <v>3495</v>
      </c>
      <c r="D1215" s="839" t="s">
        <v>3496</v>
      </c>
      <c r="E1215" s="853">
        <v>43678</v>
      </c>
      <c r="F1215" s="852">
        <v>1200</v>
      </c>
      <c r="G1215" s="834">
        <f t="shared" si="19"/>
        <v>1.2</v>
      </c>
      <c r="H1215" s="835" t="s">
        <v>354</v>
      </c>
      <c r="I1215" s="850">
        <v>1</v>
      </c>
      <c r="J1215" s="837" t="s">
        <v>67</v>
      </c>
    </row>
    <row r="1216" spans="1:10">
      <c r="A1216" s="830" t="s">
        <v>194</v>
      </c>
      <c r="B1216" s="829" t="s">
        <v>199</v>
      </c>
      <c r="C1216" s="839" t="s">
        <v>3497</v>
      </c>
      <c r="D1216" s="839" t="s">
        <v>3498</v>
      </c>
      <c r="E1216" s="853">
        <v>43678</v>
      </c>
      <c r="F1216" s="852">
        <v>2800</v>
      </c>
      <c r="G1216" s="834">
        <f t="shared" si="19"/>
        <v>2.8</v>
      </c>
      <c r="H1216" s="835" t="s">
        <v>354</v>
      </c>
      <c r="I1216" s="850">
        <v>1</v>
      </c>
      <c r="J1216" s="837" t="s">
        <v>67</v>
      </c>
    </row>
    <row r="1217" spans="1:10">
      <c r="A1217" s="830" t="s">
        <v>194</v>
      </c>
      <c r="B1217" s="829" t="s">
        <v>199</v>
      </c>
      <c r="C1217" s="839" t="s">
        <v>3499</v>
      </c>
      <c r="D1217" s="839" t="s">
        <v>3500</v>
      </c>
      <c r="E1217" s="853">
        <v>43678</v>
      </c>
      <c r="F1217" s="852">
        <v>1900</v>
      </c>
      <c r="G1217" s="834">
        <f t="shared" si="19"/>
        <v>1.9</v>
      </c>
      <c r="H1217" s="835" t="s">
        <v>354</v>
      </c>
      <c r="I1217" s="850">
        <v>1</v>
      </c>
      <c r="J1217" s="837" t="s">
        <v>67</v>
      </c>
    </row>
    <row r="1218" spans="1:10">
      <c r="A1218" s="830" t="s">
        <v>194</v>
      </c>
      <c r="B1218" s="829" t="s">
        <v>199</v>
      </c>
      <c r="C1218" s="839" t="s">
        <v>3501</v>
      </c>
      <c r="D1218" s="839" t="s">
        <v>3502</v>
      </c>
      <c r="E1218" s="853">
        <v>43678</v>
      </c>
      <c r="F1218" s="852">
        <v>1900</v>
      </c>
      <c r="G1218" s="834">
        <f t="shared" si="19"/>
        <v>1.9</v>
      </c>
      <c r="H1218" s="835" t="s">
        <v>354</v>
      </c>
      <c r="I1218" s="850">
        <v>1</v>
      </c>
      <c r="J1218" s="837" t="s">
        <v>67</v>
      </c>
    </row>
    <row r="1219" spans="1:10">
      <c r="A1219" s="830" t="s">
        <v>194</v>
      </c>
      <c r="B1219" s="829" t="s">
        <v>199</v>
      </c>
      <c r="C1219" s="839" t="s">
        <v>3503</v>
      </c>
      <c r="D1219" s="839" t="s">
        <v>3504</v>
      </c>
      <c r="E1219" s="853">
        <v>43678</v>
      </c>
      <c r="F1219" s="852">
        <v>1800</v>
      </c>
      <c r="G1219" s="834">
        <f t="shared" si="19"/>
        <v>1.8</v>
      </c>
      <c r="H1219" s="835" t="s">
        <v>354</v>
      </c>
      <c r="I1219" s="850">
        <v>1</v>
      </c>
      <c r="J1219" s="837" t="s">
        <v>67</v>
      </c>
    </row>
    <row r="1220" spans="1:10">
      <c r="A1220" s="830" t="s">
        <v>194</v>
      </c>
      <c r="B1220" s="829" t="s">
        <v>199</v>
      </c>
      <c r="C1220" s="839" t="s">
        <v>3505</v>
      </c>
      <c r="D1220" s="839" t="s">
        <v>3506</v>
      </c>
      <c r="E1220" s="853">
        <v>43678</v>
      </c>
      <c r="F1220" s="852">
        <v>1700</v>
      </c>
      <c r="G1220" s="834">
        <f t="shared" si="19"/>
        <v>1.7</v>
      </c>
      <c r="H1220" s="835" t="s">
        <v>354</v>
      </c>
      <c r="I1220" s="850">
        <v>1</v>
      </c>
      <c r="J1220" s="837" t="s">
        <v>67</v>
      </c>
    </row>
    <row r="1221" spans="1:10">
      <c r="A1221" s="830" t="s">
        <v>194</v>
      </c>
      <c r="B1221" s="829" t="s">
        <v>199</v>
      </c>
      <c r="C1221" s="839" t="s">
        <v>3507</v>
      </c>
      <c r="D1221" s="839" t="s">
        <v>3508</v>
      </c>
      <c r="E1221" s="853">
        <v>43678</v>
      </c>
      <c r="F1221" s="852">
        <v>1400</v>
      </c>
      <c r="G1221" s="834">
        <f t="shared" si="19"/>
        <v>1.4</v>
      </c>
      <c r="H1221" s="835" t="s">
        <v>354</v>
      </c>
      <c r="I1221" s="850">
        <v>1</v>
      </c>
      <c r="J1221" s="837" t="s">
        <v>67</v>
      </c>
    </row>
    <row r="1222" spans="1:10">
      <c r="A1222" s="830" t="s">
        <v>194</v>
      </c>
      <c r="B1222" s="829" t="s">
        <v>199</v>
      </c>
      <c r="C1222" s="839" t="s">
        <v>3509</v>
      </c>
      <c r="D1222" s="839" t="s">
        <v>3510</v>
      </c>
      <c r="E1222" s="853">
        <v>43678</v>
      </c>
      <c r="F1222" s="852">
        <v>1400</v>
      </c>
      <c r="G1222" s="834">
        <f t="shared" si="19"/>
        <v>1.4</v>
      </c>
      <c r="H1222" s="835" t="s">
        <v>354</v>
      </c>
      <c r="I1222" s="850">
        <v>1</v>
      </c>
      <c r="J1222" s="837" t="s">
        <v>67</v>
      </c>
    </row>
    <row r="1223" spans="1:10">
      <c r="A1223" s="830" t="s">
        <v>194</v>
      </c>
      <c r="B1223" s="829" t="s">
        <v>199</v>
      </c>
      <c r="C1223" s="839" t="s">
        <v>3511</v>
      </c>
      <c r="D1223" s="839" t="s">
        <v>3512</v>
      </c>
      <c r="E1223" s="853">
        <v>43678</v>
      </c>
      <c r="F1223" s="852">
        <v>1600</v>
      </c>
      <c r="G1223" s="834">
        <f t="shared" si="19"/>
        <v>1.6</v>
      </c>
      <c r="H1223" s="835" t="s">
        <v>354</v>
      </c>
      <c r="I1223" s="850">
        <v>1</v>
      </c>
      <c r="J1223" s="837" t="s">
        <v>67</v>
      </c>
    </row>
    <row r="1224" spans="1:10">
      <c r="A1224" s="839" t="s">
        <v>196</v>
      </c>
      <c r="B1224" s="841" t="s">
        <v>198</v>
      </c>
      <c r="C1224" s="839" t="s">
        <v>3513</v>
      </c>
      <c r="D1224" s="839" t="s">
        <v>3514</v>
      </c>
      <c r="E1224" s="853">
        <v>43678</v>
      </c>
      <c r="F1224" s="852">
        <v>232</v>
      </c>
      <c r="G1224" s="834">
        <f t="shared" si="19"/>
        <v>0.23200000000000001</v>
      </c>
      <c r="H1224" s="835" t="s">
        <v>356</v>
      </c>
      <c r="I1224" s="850">
        <v>8</v>
      </c>
      <c r="J1224" s="837" t="s">
        <v>67</v>
      </c>
    </row>
    <row r="1225" spans="1:10">
      <c r="A1225" s="839" t="s">
        <v>196</v>
      </c>
      <c r="B1225" s="841" t="s">
        <v>198</v>
      </c>
      <c r="C1225" s="839" t="s">
        <v>3515</v>
      </c>
      <c r="D1225" s="839" t="s">
        <v>3516</v>
      </c>
      <c r="E1225" s="853">
        <v>43678</v>
      </c>
      <c r="F1225" s="852">
        <v>138</v>
      </c>
      <c r="G1225" s="834">
        <f t="shared" si="19"/>
        <v>0.13800000000000001</v>
      </c>
      <c r="H1225" s="835" t="s">
        <v>356</v>
      </c>
      <c r="I1225" s="850">
        <v>1</v>
      </c>
      <c r="J1225" s="837" t="s">
        <v>67</v>
      </c>
    </row>
    <row r="1226" spans="1:10">
      <c r="A1226" s="839" t="s">
        <v>196</v>
      </c>
      <c r="B1226" s="841" t="s">
        <v>198</v>
      </c>
      <c r="C1226" s="839" t="s">
        <v>3517</v>
      </c>
      <c r="D1226" s="839" t="s">
        <v>3518</v>
      </c>
      <c r="E1226" s="853">
        <v>43678</v>
      </c>
      <c r="F1226" s="852">
        <v>296</v>
      </c>
      <c r="G1226" s="834">
        <f t="shared" si="19"/>
        <v>0.29599999999999999</v>
      </c>
      <c r="H1226" s="835" t="s">
        <v>356</v>
      </c>
      <c r="I1226" s="850">
        <v>4</v>
      </c>
      <c r="J1226" s="837" t="s">
        <v>67</v>
      </c>
    </row>
    <row r="1227" spans="1:10">
      <c r="A1227" s="839" t="s">
        <v>196</v>
      </c>
      <c r="B1227" s="841" t="s">
        <v>198</v>
      </c>
      <c r="C1227" s="839" t="s">
        <v>3519</v>
      </c>
      <c r="D1227" s="839" t="s">
        <v>3520</v>
      </c>
      <c r="E1227" s="853">
        <v>43678</v>
      </c>
      <c r="F1227" s="852">
        <v>370</v>
      </c>
      <c r="G1227" s="834">
        <f t="shared" si="19"/>
        <v>0.37</v>
      </c>
      <c r="H1227" s="835" t="s">
        <v>356</v>
      </c>
      <c r="I1227" s="850">
        <v>1</v>
      </c>
      <c r="J1227" s="837" t="s">
        <v>67</v>
      </c>
    </row>
    <row r="1228" spans="1:10">
      <c r="A1228" s="839" t="s">
        <v>189</v>
      </c>
      <c r="B1228" s="830" t="s">
        <v>198</v>
      </c>
      <c r="C1228" s="839" t="s">
        <v>3521</v>
      </c>
      <c r="D1228" s="839" t="s">
        <v>3522</v>
      </c>
      <c r="E1228" s="853">
        <v>43678</v>
      </c>
      <c r="F1228" s="852">
        <v>939</v>
      </c>
      <c r="G1228" s="834">
        <f t="shared" si="19"/>
        <v>0.93899999999999995</v>
      </c>
      <c r="H1228" s="835" t="s">
        <v>355</v>
      </c>
      <c r="I1228" s="850">
        <v>1</v>
      </c>
      <c r="J1228" s="837" t="s">
        <v>67</v>
      </c>
    </row>
    <row r="1229" spans="1:10">
      <c r="A1229" s="839" t="s">
        <v>189</v>
      </c>
      <c r="B1229" s="841" t="s">
        <v>198</v>
      </c>
      <c r="C1229" s="839" t="s">
        <v>3523</v>
      </c>
      <c r="D1229" s="839" t="s">
        <v>3450</v>
      </c>
      <c r="E1229" s="853">
        <v>43678</v>
      </c>
      <c r="F1229" s="852">
        <v>210</v>
      </c>
      <c r="G1229" s="834">
        <f t="shared" si="19"/>
        <v>0.21</v>
      </c>
      <c r="H1229" s="835" t="s">
        <v>356</v>
      </c>
      <c r="I1229" s="850">
        <v>1</v>
      </c>
      <c r="J1229" s="837" t="s">
        <v>67</v>
      </c>
    </row>
    <row r="1230" spans="1:10">
      <c r="A1230" s="839" t="s">
        <v>189</v>
      </c>
      <c r="B1230" s="841" t="s">
        <v>198</v>
      </c>
      <c r="C1230" s="839" t="s">
        <v>3524</v>
      </c>
      <c r="D1230" s="839" t="s">
        <v>3482</v>
      </c>
      <c r="E1230" s="853">
        <v>43678</v>
      </c>
      <c r="F1230" s="852">
        <v>700</v>
      </c>
      <c r="G1230" s="834">
        <f t="shared" si="19"/>
        <v>0.7</v>
      </c>
      <c r="H1230" s="835" t="s">
        <v>356</v>
      </c>
      <c r="I1230" s="850">
        <v>1</v>
      </c>
      <c r="J1230" s="837" t="s">
        <v>67</v>
      </c>
    </row>
    <row r="1231" spans="1:10">
      <c r="A1231" s="830" t="s">
        <v>194</v>
      </c>
      <c r="B1231" s="829" t="s">
        <v>199</v>
      </c>
      <c r="C1231" s="839" t="s">
        <v>3525</v>
      </c>
      <c r="D1231" s="839" t="s">
        <v>3526</v>
      </c>
      <c r="E1231" s="853">
        <v>43678</v>
      </c>
      <c r="F1231" s="852">
        <v>2046</v>
      </c>
      <c r="G1231" s="834">
        <f t="shared" si="19"/>
        <v>2.0459999999999998</v>
      </c>
      <c r="H1231" s="835" t="s">
        <v>354</v>
      </c>
      <c r="I1231" s="850">
        <v>1</v>
      </c>
      <c r="J1231" s="837" t="s">
        <v>67</v>
      </c>
    </row>
    <row r="1232" spans="1:10">
      <c r="A1232" s="830" t="s">
        <v>194</v>
      </c>
      <c r="B1232" s="829" t="s">
        <v>199</v>
      </c>
      <c r="C1232" s="839" t="s">
        <v>3527</v>
      </c>
      <c r="D1232" s="839" t="s">
        <v>3528</v>
      </c>
      <c r="E1232" s="853">
        <v>43678</v>
      </c>
      <c r="F1232" s="852">
        <v>1386</v>
      </c>
      <c r="G1232" s="834">
        <f t="shared" si="19"/>
        <v>1.3859999999999999</v>
      </c>
      <c r="H1232" s="835" t="s">
        <v>354</v>
      </c>
      <c r="I1232" s="850">
        <v>1</v>
      </c>
      <c r="J1232" s="837" t="s">
        <v>67</v>
      </c>
    </row>
    <row r="1233" spans="1:10">
      <c r="A1233" s="830" t="s">
        <v>194</v>
      </c>
      <c r="B1233" s="829" t="s">
        <v>199</v>
      </c>
      <c r="C1233" s="839" t="s">
        <v>3529</v>
      </c>
      <c r="D1233" s="839" t="s">
        <v>3530</v>
      </c>
      <c r="E1233" s="853">
        <v>43678</v>
      </c>
      <c r="F1233" s="852">
        <v>2222</v>
      </c>
      <c r="G1233" s="834">
        <f t="shared" si="19"/>
        <v>2.222</v>
      </c>
      <c r="H1233" s="835" t="s">
        <v>354</v>
      </c>
      <c r="I1233" s="850">
        <v>1</v>
      </c>
      <c r="J1233" s="837" t="s">
        <v>67</v>
      </c>
    </row>
    <row r="1234" spans="1:10">
      <c r="A1234" s="839" t="s">
        <v>391</v>
      </c>
      <c r="B1234" s="830" t="s">
        <v>198</v>
      </c>
      <c r="C1234" s="839" t="s">
        <v>3531</v>
      </c>
      <c r="D1234" s="839" t="s">
        <v>3532</v>
      </c>
      <c r="E1234" s="853">
        <v>43678</v>
      </c>
      <c r="F1234" s="852">
        <v>4560</v>
      </c>
      <c r="G1234" s="834">
        <f t="shared" si="19"/>
        <v>4.5599999999999996</v>
      </c>
      <c r="H1234" s="835" t="s">
        <v>67</v>
      </c>
      <c r="I1234" s="850">
        <v>1</v>
      </c>
      <c r="J1234" s="837" t="s">
        <v>67</v>
      </c>
    </row>
    <row r="1235" spans="1:10">
      <c r="A1235" s="839" t="s">
        <v>391</v>
      </c>
      <c r="B1235" s="830" t="s">
        <v>198</v>
      </c>
      <c r="C1235" s="839" t="s">
        <v>3533</v>
      </c>
      <c r="D1235" s="839" t="s">
        <v>3534</v>
      </c>
      <c r="E1235" s="853">
        <v>43678</v>
      </c>
      <c r="F1235" s="852">
        <v>7520</v>
      </c>
      <c r="G1235" s="834">
        <f t="shared" si="19"/>
        <v>7.52</v>
      </c>
      <c r="H1235" s="835" t="s">
        <v>67</v>
      </c>
      <c r="I1235" s="850">
        <v>1</v>
      </c>
      <c r="J1235" s="837" t="s">
        <v>67</v>
      </c>
    </row>
    <row r="1236" spans="1:10">
      <c r="A1236" s="839" t="s">
        <v>391</v>
      </c>
      <c r="B1236" s="830" t="s">
        <v>198</v>
      </c>
      <c r="C1236" s="839" t="s">
        <v>3535</v>
      </c>
      <c r="D1236" s="839" t="s">
        <v>3536</v>
      </c>
      <c r="E1236" s="853">
        <v>43678</v>
      </c>
      <c r="F1236" s="852">
        <v>9760</v>
      </c>
      <c r="G1236" s="834">
        <f t="shared" si="19"/>
        <v>9.76</v>
      </c>
      <c r="H1236" s="835" t="s">
        <v>67</v>
      </c>
      <c r="I1236" s="850">
        <v>1</v>
      </c>
      <c r="J1236" s="837" t="s">
        <v>67</v>
      </c>
    </row>
    <row r="1237" spans="1:10">
      <c r="A1237" s="839" t="s">
        <v>391</v>
      </c>
      <c r="B1237" s="830" t="s">
        <v>198</v>
      </c>
      <c r="C1237" s="839" t="s">
        <v>3537</v>
      </c>
      <c r="D1237" s="839" t="s">
        <v>3538</v>
      </c>
      <c r="E1237" s="853">
        <v>43678</v>
      </c>
      <c r="F1237" s="852">
        <v>5360</v>
      </c>
      <c r="G1237" s="834">
        <f t="shared" si="19"/>
        <v>5.36</v>
      </c>
      <c r="H1237" s="835" t="s">
        <v>67</v>
      </c>
      <c r="I1237" s="850">
        <v>1</v>
      </c>
      <c r="J1237" s="837" t="s">
        <v>67</v>
      </c>
    </row>
    <row r="1238" spans="1:10">
      <c r="A1238" s="839" t="s">
        <v>189</v>
      </c>
      <c r="B1238" s="841" t="s">
        <v>198</v>
      </c>
      <c r="C1238" s="839" t="s">
        <v>3539</v>
      </c>
      <c r="D1238" s="839" t="s">
        <v>3450</v>
      </c>
      <c r="E1238" s="853">
        <v>43678</v>
      </c>
      <c r="F1238" s="852">
        <v>420</v>
      </c>
      <c r="G1238" s="834">
        <f t="shared" si="19"/>
        <v>0.42</v>
      </c>
      <c r="H1238" s="835" t="s">
        <v>356</v>
      </c>
      <c r="I1238" s="850">
        <v>2</v>
      </c>
      <c r="J1238" s="837" t="s">
        <v>67</v>
      </c>
    </row>
    <row r="1239" spans="1:10">
      <c r="A1239" s="839" t="s">
        <v>186</v>
      </c>
      <c r="B1239" s="830" t="s">
        <v>198</v>
      </c>
      <c r="C1239" s="839" t="s">
        <v>3540</v>
      </c>
      <c r="D1239" s="839" t="s">
        <v>3541</v>
      </c>
      <c r="E1239" s="853">
        <v>43678</v>
      </c>
      <c r="F1239" s="852">
        <v>4912.5564943996851</v>
      </c>
      <c r="G1239" s="834">
        <f t="shared" si="19"/>
        <v>4.9125564943996851</v>
      </c>
      <c r="H1239" s="835" t="s">
        <v>354</v>
      </c>
      <c r="I1239" s="850">
        <v>1</v>
      </c>
      <c r="J1239" s="837" t="s">
        <v>67</v>
      </c>
    </row>
    <row r="1240" spans="1:10">
      <c r="A1240" s="839" t="s">
        <v>186</v>
      </c>
      <c r="B1240" s="830" t="s">
        <v>198</v>
      </c>
      <c r="C1240" s="839" t="s">
        <v>3542</v>
      </c>
      <c r="D1240" s="839" t="s">
        <v>3543</v>
      </c>
      <c r="E1240" s="853">
        <v>43678</v>
      </c>
      <c r="F1240" s="852">
        <v>4912.5564943996851</v>
      </c>
      <c r="G1240" s="834">
        <f t="shared" si="19"/>
        <v>4.9125564943996851</v>
      </c>
      <c r="H1240" s="835" t="s">
        <v>354</v>
      </c>
      <c r="I1240" s="850">
        <v>1</v>
      </c>
      <c r="J1240" s="837" t="s">
        <v>67</v>
      </c>
    </row>
    <row r="1241" spans="1:10">
      <c r="A1241" s="839" t="s">
        <v>386</v>
      </c>
      <c r="B1241" s="829" t="s">
        <v>1250</v>
      </c>
      <c r="C1241" s="839" t="s">
        <v>894</v>
      </c>
      <c r="D1241" s="839" t="s">
        <v>67</v>
      </c>
      <c r="E1241" s="853">
        <v>43678</v>
      </c>
      <c r="F1241" s="852">
        <v>1044</v>
      </c>
      <c r="G1241" s="834">
        <f t="shared" si="19"/>
        <v>1.044</v>
      </c>
      <c r="H1241" s="835" t="s">
        <v>535</v>
      </c>
      <c r="I1241" s="850">
        <v>2</v>
      </c>
      <c r="J1241" s="837" t="s">
        <v>67</v>
      </c>
    </row>
    <row r="1242" spans="1:10">
      <c r="A1242" s="839" t="s">
        <v>186</v>
      </c>
      <c r="B1242" s="841" t="s">
        <v>198</v>
      </c>
      <c r="C1242" s="839" t="s">
        <v>3544</v>
      </c>
      <c r="D1242" s="839" t="s">
        <v>3545</v>
      </c>
      <c r="E1242" s="853">
        <v>43678</v>
      </c>
      <c r="F1242" s="852">
        <v>742.77854195323243</v>
      </c>
      <c r="G1242" s="834">
        <f t="shared" si="19"/>
        <v>0.74277854195323245</v>
      </c>
      <c r="H1242" s="835" t="s">
        <v>356</v>
      </c>
      <c r="I1242" s="850">
        <v>1</v>
      </c>
      <c r="J1242" s="837" t="s">
        <v>67</v>
      </c>
    </row>
    <row r="1243" spans="1:10">
      <c r="A1243" s="839" t="s">
        <v>189</v>
      </c>
      <c r="B1243" s="830" t="s">
        <v>198</v>
      </c>
      <c r="C1243" s="839" t="s">
        <v>3546</v>
      </c>
      <c r="D1243" s="839" t="s">
        <v>3547</v>
      </c>
      <c r="E1243" s="853">
        <v>43678</v>
      </c>
      <c r="F1243" s="852">
        <v>480</v>
      </c>
      <c r="G1243" s="834">
        <f t="shared" si="19"/>
        <v>0.48</v>
      </c>
      <c r="H1243" s="835" t="s">
        <v>355</v>
      </c>
      <c r="I1243" s="850">
        <v>1</v>
      </c>
      <c r="J1243" s="837" t="s">
        <v>67</v>
      </c>
    </row>
    <row r="1244" spans="1:10">
      <c r="A1244" s="839" t="s">
        <v>186</v>
      </c>
      <c r="B1244" s="841" t="s">
        <v>198</v>
      </c>
      <c r="C1244" s="839" t="s">
        <v>3548</v>
      </c>
      <c r="D1244" s="839" t="s">
        <v>3549</v>
      </c>
      <c r="E1244" s="853">
        <v>43678</v>
      </c>
      <c r="F1244" s="852">
        <v>1019.8467282373747</v>
      </c>
      <c r="G1244" s="834">
        <f t="shared" si="19"/>
        <v>1.0198467282373747</v>
      </c>
      <c r="H1244" s="835" t="s">
        <v>356</v>
      </c>
      <c r="I1244" s="850">
        <v>1</v>
      </c>
      <c r="J1244" s="837" t="s">
        <v>67</v>
      </c>
    </row>
    <row r="1245" spans="1:10">
      <c r="A1245" s="839" t="s">
        <v>194</v>
      </c>
      <c r="B1245" s="829" t="s">
        <v>199</v>
      </c>
      <c r="C1245" s="839" t="s">
        <v>3550</v>
      </c>
      <c r="D1245" s="839" t="s">
        <v>3551</v>
      </c>
      <c r="E1245" s="853">
        <v>43709</v>
      </c>
      <c r="F1245" s="852">
        <v>589</v>
      </c>
      <c r="G1245" s="834">
        <f t="shared" si="19"/>
        <v>0.58899999999999997</v>
      </c>
      <c r="H1245" s="835" t="s">
        <v>354</v>
      </c>
      <c r="I1245" s="850">
        <v>1</v>
      </c>
      <c r="J1245" s="837" t="s">
        <v>67</v>
      </c>
    </row>
    <row r="1246" spans="1:10">
      <c r="A1246" s="839" t="s">
        <v>194</v>
      </c>
      <c r="B1246" s="829" t="s">
        <v>199</v>
      </c>
      <c r="C1246" s="839" t="s">
        <v>3552</v>
      </c>
      <c r="D1246" s="839" t="s">
        <v>3553</v>
      </c>
      <c r="E1246" s="853">
        <v>43709</v>
      </c>
      <c r="F1246" s="852">
        <v>90</v>
      </c>
      <c r="G1246" s="834">
        <f t="shared" si="19"/>
        <v>0.09</v>
      </c>
      <c r="H1246" s="835" t="s">
        <v>354</v>
      </c>
      <c r="I1246" s="850">
        <v>1</v>
      </c>
      <c r="J1246" s="837" t="s">
        <v>67</v>
      </c>
    </row>
    <row r="1247" spans="1:10">
      <c r="A1247" s="839" t="s">
        <v>194</v>
      </c>
      <c r="B1247" s="829" t="s">
        <v>199</v>
      </c>
      <c r="C1247" s="839" t="s">
        <v>3554</v>
      </c>
      <c r="D1247" s="839" t="s">
        <v>3555</v>
      </c>
      <c r="E1247" s="853">
        <v>43709</v>
      </c>
      <c r="F1247" s="852">
        <v>90</v>
      </c>
      <c r="G1247" s="834">
        <f t="shared" si="19"/>
        <v>0.09</v>
      </c>
      <c r="H1247" s="835" t="s">
        <v>354</v>
      </c>
      <c r="I1247" s="850">
        <v>1</v>
      </c>
      <c r="J1247" s="837" t="s">
        <v>67</v>
      </c>
    </row>
    <row r="1248" spans="1:10">
      <c r="A1248" s="839" t="s">
        <v>194</v>
      </c>
      <c r="B1248" s="829" t="s">
        <v>199</v>
      </c>
      <c r="C1248" s="839" t="s">
        <v>3556</v>
      </c>
      <c r="D1248" s="839" t="s">
        <v>3557</v>
      </c>
      <c r="E1248" s="853">
        <v>43709</v>
      </c>
      <c r="F1248" s="852">
        <v>204</v>
      </c>
      <c r="G1248" s="834">
        <f t="shared" si="19"/>
        <v>0.20399999999999999</v>
      </c>
      <c r="H1248" s="835" t="s">
        <v>354</v>
      </c>
      <c r="I1248" s="850">
        <v>1</v>
      </c>
      <c r="J1248" s="837" t="s">
        <v>67</v>
      </c>
    </row>
    <row r="1249" spans="1:10">
      <c r="A1249" s="839" t="s">
        <v>194</v>
      </c>
      <c r="B1249" s="829" t="s">
        <v>199</v>
      </c>
      <c r="C1249" s="839" t="s">
        <v>3558</v>
      </c>
      <c r="D1249" s="839" t="s">
        <v>3559</v>
      </c>
      <c r="E1249" s="853">
        <v>43709</v>
      </c>
      <c r="F1249" s="852">
        <v>204</v>
      </c>
      <c r="G1249" s="834">
        <f t="shared" si="19"/>
        <v>0.20399999999999999</v>
      </c>
      <c r="H1249" s="835" t="s">
        <v>354</v>
      </c>
      <c r="I1249" s="850">
        <v>1</v>
      </c>
      <c r="J1249" s="837" t="s">
        <v>67</v>
      </c>
    </row>
    <row r="1250" spans="1:10">
      <c r="A1250" s="839" t="s">
        <v>194</v>
      </c>
      <c r="B1250" s="829" t="s">
        <v>199</v>
      </c>
      <c r="C1250" s="839" t="s">
        <v>3560</v>
      </c>
      <c r="D1250" s="839" t="s">
        <v>3561</v>
      </c>
      <c r="E1250" s="853">
        <v>43709</v>
      </c>
      <c r="F1250" s="852">
        <v>344</v>
      </c>
      <c r="G1250" s="834">
        <f t="shared" si="19"/>
        <v>0.34399999999999997</v>
      </c>
      <c r="H1250" s="835" t="s">
        <v>354</v>
      </c>
      <c r="I1250" s="850">
        <v>1</v>
      </c>
      <c r="J1250" s="837" t="s">
        <v>67</v>
      </c>
    </row>
    <row r="1251" spans="1:10">
      <c r="A1251" s="839" t="s">
        <v>194</v>
      </c>
      <c r="B1251" s="829" t="s">
        <v>199</v>
      </c>
      <c r="C1251" s="839" t="s">
        <v>3562</v>
      </c>
      <c r="D1251" s="839" t="s">
        <v>3563</v>
      </c>
      <c r="E1251" s="853">
        <v>43709</v>
      </c>
      <c r="F1251" s="852">
        <v>344</v>
      </c>
      <c r="G1251" s="834">
        <f t="shared" si="19"/>
        <v>0.34399999999999997</v>
      </c>
      <c r="H1251" s="835" t="s">
        <v>354</v>
      </c>
      <c r="I1251" s="850">
        <v>1</v>
      </c>
      <c r="J1251" s="837" t="s">
        <v>67</v>
      </c>
    </row>
    <row r="1252" spans="1:10">
      <c r="A1252" s="839" t="s">
        <v>194</v>
      </c>
      <c r="B1252" s="829" t="s">
        <v>199</v>
      </c>
      <c r="C1252" s="839" t="s">
        <v>3564</v>
      </c>
      <c r="D1252" s="839" t="s">
        <v>3565</v>
      </c>
      <c r="E1252" s="853">
        <v>43709</v>
      </c>
      <c r="F1252" s="852">
        <v>244</v>
      </c>
      <c r="G1252" s="834">
        <f t="shared" si="19"/>
        <v>0.24399999999999999</v>
      </c>
      <c r="H1252" s="835" t="s">
        <v>354</v>
      </c>
      <c r="I1252" s="850">
        <v>1</v>
      </c>
      <c r="J1252" s="837" t="s">
        <v>67</v>
      </c>
    </row>
    <row r="1253" spans="1:10">
      <c r="A1253" s="839" t="s">
        <v>194</v>
      </c>
      <c r="B1253" s="829" t="s">
        <v>199</v>
      </c>
      <c r="C1253" s="839" t="s">
        <v>3566</v>
      </c>
      <c r="D1253" s="839" t="s">
        <v>3567</v>
      </c>
      <c r="E1253" s="853">
        <v>43709</v>
      </c>
      <c r="F1253" s="852">
        <v>244</v>
      </c>
      <c r="G1253" s="834">
        <f t="shared" si="19"/>
        <v>0.24399999999999999</v>
      </c>
      <c r="H1253" s="835" t="s">
        <v>354</v>
      </c>
      <c r="I1253" s="850">
        <v>1</v>
      </c>
      <c r="J1253" s="837" t="s">
        <v>67</v>
      </c>
    </row>
    <row r="1254" spans="1:10">
      <c r="A1254" s="839" t="s">
        <v>194</v>
      </c>
      <c r="B1254" s="829" t="s">
        <v>199</v>
      </c>
      <c r="C1254" s="839" t="s">
        <v>3568</v>
      </c>
      <c r="D1254" s="839" t="s">
        <v>3569</v>
      </c>
      <c r="E1254" s="853">
        <v>43709</v>
      </c>
      <c r="F1254" s="852">
        <v>244</v>
      </c>
      <c r="G1254" s="834">
        <f t="shared" si="19"/>
        <v>0.24399999999999999</v>
      </c>
      <c r="H1254" s="835" t="s">
        <v>354</v>
      </c>
      <c r="I1254" s="850">
        <v>1</v>
      </c>
      <c r="J1254" s="837" t="s">
        <v>67</v>
      </c>
    </row>
    <row r="1255" spans="1:10">
      <c r="A1255" s="839" t="s">
        <v>194</v>
      </c>
      <c r="B1255" s="829" t="s">
        <v>199</v>
      </c>
      <c r="C1255" s="839" t="s">
        <v>3570</v>
      </c>
      <c r="D1255" s="839" t="s">
        <v>3571</v>
      </c>
      <c r="E1255" s="853">
        <v>43709</v>
      </c>
      <c r="F1255" s="852">
        <v>244</v>
      </c>
      <c r="G1255" s="834">
        <f t="shared" si="19"/>
        <v>0.24399999999999999</v>
      </c>
      <c r="H1255" s="835" t="s">
        <v>354</v>
      </c>
      <c r="I1255" s="850">
        <v>1</v>
      </c>
      <c r="J1255" s="837" t="s">
        <v>67</v>
      </c>
    </row>
    <row r="1256" spans="1:10">
      <c r="A1256" s="839" t="s">
        <v>194</v>
      </c>
      <c r="B1256" s="829" t="s">
        <v>199</v>
      </c>
      <c r="C1256" s="839" t="s">
        <v>3572</v>
      </c>
      <c r="D1256" s="839" t="s">
        <v>3573</v>
      </c>
      <c r="E1256" s="853">
        <v>43709</v>
      </c>
      <c r="F1256" s="852">
        <v>344</v>
      </c>
      <c r="G1256" s="834">
        <f t="shared" si="19"/>
        <v>0.34399999999999997</v>
      </c>
      <c r="H1256" s="835" t="s">
        <v>354</v>
      </c>
      <c r="I1256" s="850">
        <v>1</v>
      </c>
      <c r="J1256" s="837" t="s">
        <v>67</v>
      </c>
    </row>
    <row r="1257" spans="1:10">
      <c r="A1257" s="839" t="s">
        <v>194</v>
      </c>
      <c r="B1257" s="829" t="s">
        <v>199</v>
      </c>
      <c r="C1257" s="839" t="s">
        <v>3574</v>
      </c>
      <c r="D1257" s="839" t="s">
        <v>3575</v>
      </c>
      <c r="E1257" s="853">
        <v>43709</v>
      </c>
      <c r="F1257" s="852">
        <v>344</v>
      </c>
      <c r="G1257" s="834">
        <f t="shared" si="19"/>
        <v>0.34399999999999997</v>
      </c>
      <c r="H1257" s="835" t="s">
        <v>354</v>
      </c>
      <c r="I1257" s="850">
        <v>1</v>
      </c>
      <c r="J1257" s="837" t="s">
        <v>67</v>
      </c>
    </row>
    <row r="1258" spans="1:10">
      <c r="A1258" s="839" t="s">
        <v>194</v>
      </c>
      <c r="B1258" s="829" t="s">
        <v>199</v>
      </c>
      <c r="C1258" s="839" t="s">
        <v>3576</v>
      </c>
      <c r="D1258" s="839" t="s">
        <v>3577</v>
      </c>
      <c r="E1258" s="853">
        <v>43709</v>
      </c>
      <c r="F1258" s="852">
        <v>321</v>
      </c>
      <c r="G1258" s="834">
        <f t="shared" si="19"/>
        <v>0.32100000000000001</v>
      </c>
      <c r="H1258" s="835" t="s">
        <v>354</v>
      </c>
      <c r="I1258" s="850">
        <v>1</v>
      </c>
      <c r="J1258" s="837" t="s">
        <v>67</v>
      </c>
    </row>
    <row r="1259" spans="1:10">
      <c r="A1259" s="839" t="s">
        <v>194</v>
      </c>
      <c r="B1259" s="829" t="s">
        <v>199</v>
      </c>
      <c r="C1259" s="839" t="s">
        <v>3578</v>
      </c>
      <c r="D1259" s="839" t="s">
        <v>3579</v>
      </c>
      <c r="E1259" s="853">
        <v>43709</v>
      </c>
      <c r="F1259" s="852">
        <v>321</v>
      </c>
      <c r="G1259" s="834">
        <f t="shared" si="19"/>
        <v>0.32100000000000001</v>
      </c>
      <c r="H1259" s="835" t="s">
        <v>354</v>
      </c>
      <c r="I1259" s="850">
        <v>1</v>
      </c>
      <c r="J1259" s="837" t="s">
        <v>67</v>
      </c>
    </row>
    <row r="1260" spans="1:10">
      <c r="A1260" s="839" t="s">
        <v>194</v>
      </c>
      <c r="B1260" s="829" t="s">
        <v>199</v>
      </c>
      <c r="C1260" s="839" t="s">
        <v>3580</v>
      </c>
      <c r="D1260" s="839" t="s">
        <v>3581</v>
      </c>
      <c r="E1260" s="853">
        <v>43709</v>
      </c>
      <c r="F1260" s="852">
        <v>367</v>
      </c>
      <c r="G1260" s="834">
        <f t="shared" si="19"/>
        <v>0.36699999999999999</v>
      </c>
      <c r="H1260" s="835" t="s">
        <v>535</v>
      </c>
      <c r="I1260" s="850">
        <v>1</v>
      </c>
      <c r="J1260" s="837" t="s">
        <v>67</v>
      </c>
    </row>
    <row r="1261" spans="1:10">
      <c r="A1261" s="839" t="s">
        <v>194</v>
      </c>
      <c r="B1261" s="829" t="s">
        <v>199</v>
      </c>
      <c r="C1261" s="839" t="s">
        <v>3582</v>
      </c>
      <c r="D1261" s="839" t="s">
        <v>3583</v>
      </c>
      <c r="E1261" s="853">
        <v>43709</v>
      </c>
      <c r="F1261" s="852">
        <v>786</v>
      </c>
      <c r="G1261" s="834">
        <f t="shared" si="19"/>
        <v>0.78600000000000003</v>
      </c>
      <c r="H1261" s="835" t="s">
        <v>354</v>
      </c>
      <c r="I1261" s="850">
        <v>1</v>
      </c>
      <c r="J1261" s="837" t="s">
        <v>67</v>
      </c>
    </row>
    <row r="1262" spans="1:10">
      <c r="A1262" s="839" t="s">
        <v>194</v>
      </c>
      <c r="B1262" s="829" t="s">
        <v>199</v>
      </c>
      <c r="C1262" s="839" t="s">
        <v>3584</v>
      </c>
      <c r="D1262" s="839" t="s">
        <v>3585</v>
      </c>
      <c r="E1262" s="853">
        <v>43709</v>
      </c>
      <c r="F1262" s="852">
        <v>786</v>
      </c>
      <c r="G1262" s="834">
        <f t="shared" si="19"/>
        <v>0.78600000000000003</v>
      </c>
      <c r="H1262" s="835" t="s">
        <v>354</v>
      </c>
      <c r="I1262" s="850">
        <v>1</v>
      </c>
      <c r="J1262" s="837" t="s">
        <v>67</v>
      </c>
    </row>
    <row r="1263" spans="1:10">
      <c r="A1263" s="839" t="s">
        <v>194</v>
      </c>
      <c r="B1263" s="829" t="s">
        <v>199</v>
      </c>
      <c r="C1263" s="839" t="s">
        <v>3586</v>
      </c>
      <c r="D1263" s="839" t="s">
        <v>3587</v>
      </c>
      <c r="E1263" s="853">
        <v>43709</v>
      </c>
      <c r="F1263" s="852">
        <v>320</v>
      </c>
      <c r="G1263" s="834">
        <f t="shared" si="19"/>
        <v>0.32</v>
      </c>
      <c r="H1263" s="835" t="s">
        <v>354</v>
      </c>
      <c r="I1263" s="850">
        <v>1</v>
      </c>
      <c r="J1263" s="837" t="s">
        <v>67</v>
      </c>
    </row>
    <row r="1264" spans="1:10">
      <c r="A1264" s="839" t="s">
        <v>194</v>
      </c>
      <c r="B1264" s="829" t="s">
        <v>199</v>
      </c>
      <c r="C1264" s="839" t="s">
        <v>3588</v>
      </c>
      <c r="D1264" s="839" t="s">
        <v>3589</v>
      </c>
      <c r="E1264" s="853">
        <v>43709</v>
      </c>
      <c r="F1264" s="852">
        <v>320</v>
      </c>
      <c r="G1264" s="834">
        <f t="shared" ref="G1264:G1327" si="20">F1264/1000</f>
        <v>0.32</v>
      </c>
      <c r="H1264" s="835" t="s">
        <v>354</v>
      </c>
      <c r="I1264" s="850">
        <v>1</v>
      </c>
      <c r="J1264" s="837" t="s">
        <v>67</v>
      </c>
    </row>
    <row r="1265" spans="1:10">
      <c r="A1265" s="839" t="s">
        <v>194</v>
      </c>
      <c r="B1265" s="829" t="s">
        <v>199</v>
      </c>
      <c r="C1265" s="839" t="s">
        <v>3590</v>
      </c>
      <c r="D1265" s="839" t="s">
        <v>3591</v>
      </c>
      <c r="E1265" s="853">
        <v>43709</v>
      </c>
      <c r="F1265" s="852">
        <v>320</v>
      </c>
      <c r="G1265" s="834">
        <f t="shared" si="20"/>
        <v>0.32</v>
      </c>
      <c r="H1265" s="835" t="s">
        <v>354</v>
      </c>
      <c r="I1265" s="850">
        <v>1</v>
      </c>
      <c r="J1265" s="837" t="s">
        <v>67</v>
      </c>
    </row>
    <row r="1266" spans="1:10">
      <c r="A1266" s="839" t="s">
        <v>194</v>
      </c>
      <c r="B1266" s="829" t="s">
        <v>199</v>
      </c>
      <c r="C1266" s="839" t="s">
        <v>3592</v>
      </c>
      <c r="D1266" s="839" t="s">
        <v>3593</v>
      </c>
      <c r="E1266" s="853">
        <v>43709</v>
      </c>
      <c r="F1266" s="852">
        <v>320</v>
      </c>
      <c r="G1266" s="834">
        <f t="shared" si="20"/>
        <v>0.32</v>
      </c>
      <c r="H1266" s="835" t="s">
        <v>354</v>
      </c>
      <c r="I1266" s="850">
        <v>1</v>
      </c>
      <c r="J1266" s="837" t="s">
        <v>67</v>
      </c>
    </row>
    <row r="1267" spans="1:10">
      <c r="A1267" s="839" t="s">
        <v>194</v>
      </c>
      <c r="B1267" s="829" t="s">
        <v>199</v>
      </c>
      <c r="C1267" s="839" t="s">
        <v>3594</v>
      </c>
      <c r="D1267" s="839" t="s">
        <v>3595</v>
      </c>
      <c r="E1267" s="853">
        <v>43709</v>
      </c>
      <c r="F1267" s="852">
        <v>540</v>
      </c>
      <c r="G1267" s="834">
        <f t="shared" si="20"/>
        <v>0.54</v>
      </c>
      <c r="H1267" s="835" t="s">
        <v>354</v>
      </c>
      <c r="I1267" s="850">
        <v>1</v>
      </c>
      <c r="J1267" s="837" t="s">
        <v>67</v>
      </c>
    </row>
    <row r="1268" spans="1:10">
      <c r="A1268" s="839" t="s">
        <v>194</v>
      </c>
      <c r="B1268" s="829" t="s">
        <v>199</v>
      </c>
      <c r="C1268" s="839" t="s">
        <v>3596</v>
      </c>
      <c r="D1268" s="839" t="s">
        <v>3597</v>
      </c>
      <c r="E1268" s="853">
        <v>43709</v>
      </c>
      <c r="F1268" s="852">
        <v>540</v>
      </c>
      <c r="G1268" s="834">
        <f t="shared" si="20"/>
        <v>0.54</v>
      </c>
      <c r="H1268" s="835" t="s">
        <v>354</v>
      </c>
      <c r="I1268" s="850">
        <v>1</v>
      </c>
      <c r="J1268" s="837" t="s">
        <v>67</v>
      </c>
    </row>
    <row r="1269" spans="1:10">
      <c r="A1269" s="839" t="s">
        <v>194</v>
      </c>
      <c r="B1269" s="829" t="s">
        <v>199</v>
      </c>
      <c r="C1269" s="839" t="s">
        <v>3598</v>
      </c>
      <c r="D1269" s="839" t="s">
        <v>3599</v>
      </c>
      <c r="E1269" s="853">
        <v>43709</v>
      </c>
      <c r="F1269" s="852">
        <v>232</v>
      </c>
      <c r="G1269" s="834">
        <f t="shared" si="20"/>
        <v>0.23200000000000001</v>
      </c>
      <c r="H1269" s="835" t="s">
        <v>354</v>
      </c>
      <c r="I1269" s="850">
        <v>1</v>
      </c>
      <c r="J1269" s="837" t="s">
        <v>67</v>
      </c>
    </row>
    <row r="1270" spans="1:10">
      <c r="A1270" s="839" t="s">
        <v>194</v>
      </c>
      <c r="B1270" s="829" t="s">
        <v>199</v>
      </c>
      <c r="C1270" s="839" t="s">
        <v>3600</v>
      </c>
      <c r="D1270" s="839" t="s">
        <v>3601</v>
      </c>
      <c r="E1270" s="853">
        <v>43709</v>
      </c>
      <c r="F1270" s="852">
        <v>232</v>
      </c>
      <c r="G1270" s="834">
        <f t="shared" si="20"/>
        <v>0.23200000000000001</v>
      </c>
      <c r="H1270" s="835" t="s">
        <v>354</v>
      </c>
      <c r="I1270" s="850">
        <v>1</v>
      </c>
      <c r="J1270" s="837" t="s">
        <v>67</v>
      </c>
    </row>
    <row r="1271" spans="1:10">
      <c r="A1271" s="839" t="s">
        <v>194</v>
      </c>
      <c r="B1271" s="829" t="s">
        <v>199</v>
      </c>
      <c r="C1271" s="839" t="s">
        <v>3602</v>
      </c>
      <c r="D1271" s="839" t="s">
        <v>3603</v>
      </c>
      <c r="E1271" s="853">
        <v>43709</v>
      </c>
      <c r="F1271" s="852">
        <v>411</v>
      </c>
      <c r="G1271" s="834">
        <f t="shared" si="20"/>
        <v>0.41099999999999998</v>
      </c>
      <c r="H1271" s="835" t="s">
        <v>354</v>
      </c>
      <c r="I1271" s="850">
        <v>1</v>
      </c>
      <c r="J1271" s="837" t="s">
        <v>67</v>
      </c>
    </row>
    <row r="1272" spans="1:10">
      <c r="A1272" s="839" t="s">
        <v>194</v>
      </c>
      <c r="B1272" s="829" t="s">
        <v>199</v>
      </c>
      <c r="C1272" s="839" t="s">
        <v>3604</v>
      </c>
      <c r="D1272" s="839" t="s">
        <v>3605</v>
      </c>
      <c r="E1272" s="853">
        <v>43709</v>
      </c>
      <c r="F1272" s="852">
        <v>411</v>
      </c>
      <c r="G1272" s="834">
        <f t="shared" si="20"/>
        <v>0.41099999999999998</v>
      </c>
      <c r="H1272" s="835" t="s">
        <v>354</v>
      </c>
      <c r="I1272" s="850">
        <v>1</v>
      </c>
      <c r="J1272" s="837" t="s">
        <v>67</v>
      </c>
    </row>
    <row r="1273" spans="1:10">
      <c r="A1273" s="839" t="s">
        <v>194</v>
      </c>
      <c r="B1273" s="829" t="s">
        <v>199</v>
      </c>
      <c r="C1273" s="839" t="s">
        <v>3606</v>
      </c>
      <c r="D1273" s="839" t="s">
        <v>3607</v>
      </c>
      <c r="E1273" s="853">
        <v>43709</v>
      </c>
      <c r="F1273" s="852">
        <v>386</v>
      </c>
      <c r="G1273" s="834">
        <f t="shared" si="20"/>
        <v>0.38600000000000001</v>
      </c>
      <c r="H1273" s="835" t="s">
        <v>354</v>
      </c>
      <c r="I1273" s="850">
        <v>1</v>
      </c>
      <c r="J1273" s="837" t="s">
        <v>67</v>
      </c>
    </row>
    <row r="1274" spans="1:10">
      <c r="A1274" s="839" t="s">
        <v>194</v>
      </c>
      <c r="B1274" s="829" t="s">
        <v>199</v>
      </c>
      <c r="C1274" s="839" t="s">
        <v>3608</v>
      </c>
      <c r="D1274" s="839" t="s">
        <v>3609</v>
      </c>
      <c r="E1274" s="853">
        <v>43709</v>
      </c>
      <c r="F1274" s="852">
        <v>386</v>
      </c>
      <c r="G1274" s="834">
        <f t="shared" si="20"/>
        <v>0.38600000000000001</v>
      </c>
      <c r="H1274" s="835" t="s">
        <v>354</v>
      </c>
      <c r="I1274" s="850">
        <v>1</v>
      </c>
      <c r="J1274" s="837" t="s">
        <v>67</v>
      </c>
    </row>
    <row r="1275" spans="1:10">
      <c r="A1275" s="839" t="s">
        <v>186</v>
      </c>
      <c r="B1275" s="830" t="s">
        <v>198</v>
      </c>
      <c r="C1275" s="839" t="s">
        <v>3610</v>
      </c>
      <c r="D1275" s="839" t="s">
        <v>3611</v>
      </c>
      <c r="E1275" s="853">
        <v>43709</v>
      </c>
      <c r="F1275" s="852">
        <v>5523.5350624399616</v>
      </c>
      <c r="G1275" s="834">
        <f t="shared" si="20"/>
        <v>5.5235350624399615</v>
      </c>
      <c r="H1275" s="835" t="s">
        <v>354</v>
      </c>
      <c r="I1275" s="850">
        <v>1</v>
      </c>
      <c r="J1275" s="837" t="s">
        <v>67</v>
      </c>
    </row>
    <row r="1276" spans="1:10">
      <c r="A1276" s="839" t="s">
        <v>194</v>
      </c>
      <c r="B1276" s="829" t="s">
        <v>199</v>
      </c>
      <c r="C1276" s="839" t="s">
        <v>3612</v>
      </c>
      <c r="D1276" s="839" t="s">
        <v>3613</v>
      </c>
      <c r="E1276" s="853">
        <v>43709</v>
      </c>
      <c r="F1276" s="852">
        <v>133</v>
      </c>
      <c r="G1276" s="834">
        <f t="shared" si="20"/>
        <v>0.13300000000000001</v>
      </c>
      <c r="H1276" s="835" t="s">
        <v>354</v>
      </c>
      <c r="I1276" s="850">
        <v>1</v>
      </c>
      <c r="J1276" s="837" t="s">
        <v>67</v>
      </c>
    </row>
    <row r="1277" spans="1:10">
      <c r="A1277" s="839" t="s">
        <v>186</v>
      </c>
      <c r="B1277" s="830" t="s">
        <v>198</v>
      </c>
      <c r="C1277" s="839" t="s">
        <v>3614</v>
      </c>
      <c r="D1277" s="839" t="s">
        <v>3615</v>
      </c>
      <c r="E1277" s="853">
        <v>43709</v>
      </c>
      <c r="F1277" s="852">
        <v>1256.4841498559078</v>
      </c>
      <c r="G1277" s="834">
        <f t="shared" si="20"/>
        <v>1.2564841498559078</v>
      </c>
      <c r="H1277" s="835" t="s">
        <v>535</v>
      </c>
      <c r="I1277" s="850">
        <v>1</v>
      </c>
      <c r="J1277" s="837" t="s">
        <v>67</v>
      </c>
    </row>
    <row r="1278" spans="1:10">
      <c r="A1278" s="839" t="s">
        <v>186</v>
      </c>
      <c r="B1278" s="830" t="s">
        <v>198</v>
      </c>
      <c r="C1278" s="839" t="s">
        <v>3616</v>
      </c>
      <c r="D1278" s="839" t="s">
        <v>3617</v>
      </c>
      <c r="E1278" s="853">
        <v>43709</v>
      </c>
      <c r="F1278" s="852">
        <v>1256.4841498559078</v>
      </c>
      <c r="G1278" s="834">
        <f t="shared" si="20"/>
        <v>1.2564841498559078</v>
      </c>
      <c r="H1278" s="835" t="s">
        <v>535</v>
      </c>
      <c r="I1278" s="850">
        <v>1</v>
      </c>
      <c r="J1278" s="837" t="s">
        <v>67</v>
      </c>
    </row>
    <row r="1279" spans="1:10">
      <c r="A1279" s="839" t="s">
        <v>189</v>
      </c>
      <c r="B1279" s="841" t="s">
        <v>198</v>
      </c>
      <c r="C1279" s="839" t="s">
        <v>3618</v>
      </c>
      <c r="D1279" s="839" t="s">
        <v>3619</v>
      </c>
      <c r="E1279" s="853">
        <v>43709</v>
      </c>
      <c r="F1279" s="852">
        <v>1976</v>
      </c>
      <c r="G1279" s="834">
        <f t="shared" si="20"/>
        <v>1.976</v>
      </c>
      <c r="H1279" s="835" t="s">
        <v>356</v>
      </c>
      <c r="I1279" s="850">
        <v>8</v>
      </c>
      <c r="J1279" s="837" t="s">
        <v>67</v>
      </c>
    </row>
    <row r="1280" spans="1:10">
      <c r="A1280" s="839" t="s">
        <v>189</v>
      </c>
      <c r="B1280" s="841" t="s">
        <v>198</v>
      </c>
      <c r="C1280" s="839" t="s">
        <v>3620</v>
      </c>
      <c r="D1280" s="839" t="s">
        <v>3621</v>
      </c>
      <c r="E1280" s="853">
        <v>43709</v>
      </c>
      <c r="F1280" s="852">
        <v>198</v>
      </c>
      <c r="G1280" s="834">
        <f t="shared" si="20"/>
        <v>0.19800000000000001</v>
      </c>
      <c r="H1280" s="835" t="s">
        <v>356</v>
      </c>
      <c r="I1280" s="850">
        <v>1</v>
      </c>
      <c r="J1280" s="837" t="s">
        <v>67</v>
      </c>
    </row>
    <row r="1281" spans="1:10">
      <c r="A1281" s="839" t="s">
        <v>196</v>
      </c>
      <c r="B1281" s="841" t="s">
        <v>198</v>
      </c>
      <c r="C1281" s="839" t="s">
        <v>3622</v>
      </c>
      <c r="D1281" s="839" t="s">
        <v>3623</v>
      </c>
      <c r="E1281" s="853">
        <v>43709</v>
      </c>
      <c r="F1281" s="852">
        <v>120</v>
      </c>
      <c r="G1281" s="834">
        <f t="shared" si="20"/>
        <v>0.12</v>
      </c>
      <c r="H1281" s="835" t="s">
        <v>356</v>
      </c>
      <c r="I1281" s="850">
        <v>10</v>
      </c>
      <c r="J1281" s="837" t="s">
        <v>67</v>
      </c>
    </row>
    <row r="1282" spans="1:10">
      <c r="A1282" s="839" t="s">
        <v>186</v>
      </c>
      <c r="B1282" s="841" t="s">
        <v>198</v>
      </c>
      <c r="C1282" s="839" t="s">
        <v>3624</v>
      </c>
      <c r="D1282" s="839" t="s">
        <v>3625</v>
      </c>
      <c r="E1282" s="853">
        <v>43709</v>
      </c>
      <c r="F1282" s="852">
        <v>1031.700288184438</v>
      </c>
      <c r="G1282" s="834">
        <f t="shared" si="20"/>
        <v>1.0317002881844379</v>
      </c>
      <c r="H1282" s="835" t="s">
        <v>356</v>
      </c>
      <c r="I1282" s="850">
        <v>1</v>
      </c>
      <c r="J1282" s="837" t="s">
        <v>67</v>
      </c>
    </row>
    <row r="1283" spans="1:10">
      <c r="A1283" s="839" t="s">
        <v>186</v>
      </c>
      <c r="B1283" s="841" t="s">
        <v>198</v>
      </c>
      <c r="C1283" s="839" t="s">
        <v>3626</v>
      </c>
      <c r="D1283" s="839" t="s">
        <v>3627</v>
      </c>
      <c r="E1283" s="853">
        <v>43709</v>
      </c>
      <c r="F1283" s="852">
        <v>222.86263208453411</v>
      </c>
      <c r="G1283" s="834">
        <f t="shared" si="20"/>
        <v>0.22286263208453411</v>
      </c>
      <c r="H1283" s="835" t="s">
        <v>356</v>
      </c>
      <c r="I1283" s="850">
        <v>1</v>
      </c>
      <c r="J1283" s="837" t="s">
        <v>67</v>
      </c>
    </row>
    <row r="1284" spans="1:10">
      <c r="A1284" s="839" t="s">
        <v>186</v>
      </c>
      <c r="B1284" s="841" t="s">
        <v>198</v>
      </c>
      <c r="C1284" s="839" t="s">
        <v>3628</v>
      </c>
      <c r="D1284" s="839" t="s">
        <v>3629</v>
      </c>
      <c r="E1284" s="853">
        <v>43709</v>
      </c>
      <c r="F1284" s="852">
        <v>180.59558117195004</v>
      </c>
      <c r="G1284" s="834">
        <f t="shared" si="20"/>
        <v>0.18059558117195004</v>
      </c>
      <c r="H1284" s="835" t="s">
        <v>356</v>
      </c>
      <c r="I1284" s="850">
        <v>1</v>
      </c>
      <c r="J1284" s="837" t="s">
        <v>67</v>
      </c>
    </row>
    <row r="1285" spans="1:10">
      <c r="A1285" s="839" t="s">
        <v>186</v>
      </c>
      <c r="B1285" s="841" t="s">
        <v>198</v>
      </c>
      <c r="C1285" s="839" t="s">
        <v>3630</v>
      </c>
      <c r="D1285" s="839" t="s">
        <v>3631</v>
      </c>
      <c r="E1285" s="853">
        <v>43709</v>
      </c>
      <c r="F1285" s="852">
        <v>874.15946205571572</v>
      </c>
      <c r="G1285" s="834">
        <f t="shared" si="20"/>
        <v>0.87415946205571571</v>
      </c>
      <c r="H1285" s="835" t="s">
        <v>356</v>
      </c>
      <c r="I1285" s="850">
        <v>1</v>
      </c>
      <c r="J1285" s="837" t="s">
        <v>67</v>
      </c>
    </row>
    <row r="1286" spans="1:10">
      <c r="A1286" s="839" t="s">
        <v>189</v>
      </c>
      <c r="B1286" s="841" t="s">
        <v>198</v>
      </c>
      <c r="C1286" s="839" t="s">
        <v>3632</v>
      </c>
      <c r="D1286" s="839" t="s">
        <v>3633</v>
      </c>
      <c r="E1286" s="853">
        <v>43709</v>
      </c>
      <c r="F1286" s="852">
        <v>108</v>
      </c>
      <c r="G1286" s="834">
        <f t="shared" si="20"/>
        <v>0.108</v>
      </c>
      <c r="H1286" s="835" t="s">
        <v>356</v>
      </c>
      <c r="I1286" s="850">
        <v>2</v>
      </c>
      <c r="J1286" s="837" t="s">
        <v>67</v>
      </c>
    </row>
    <row r="1287" spans="1:10">
      <c r="A1287" s="839" t="s">
        <v>189</v>
      </c>
      <c r="B1287" s="841" t="s">
        <v>198</v>
      </c>
      <c r="C1287" s="839" t="s">
        <v>3634</v>
      </c>
      <c r="D1287" s="839" t="s">
        <v>3633</v>
      </c>
      <c r="E1287" s="853">
        <v>43709</v>
      </c>
      <c r="F1287" s="852">
        <v>108</v>
      </c>
      <c r="G1287" s="834">
        <f t="shared" si="20"/>
        <v>0.108</v>
      </c>
      <c r="H1287" s="835" t="s">
        <v>356</v>
      </c>
      <c r="I1287" s="850">
        <v>2</v>
      </c>
      <c r="J1287" s="837" t="s">
        <v>67</v>
      </c>
    </row>
    <row r="1288" spans="1:10">
      <c r="A1288" s="839" t="s">
        <v>393</v>
      </c>
      <c r="B1288" s="830" t="s">
        <v>198</v>
      </c>
      <c r="C1288" s="839" t="s">
        <v>3635</v>
      </c>
      <c r="D1288" s="839" t="s">
        <v>3636</v>
      </c>
      <c r="E1288" s="853">
        <v>43709</v>
      </c>
      <c r="F1288" s="852">
        <v>117</v>
      </c>
      <c r="G1288" s="834">
        <f t="shared" si="20"/>
        <v>0.11700000000000001</v>
      </c>
      <c r="H1288" s="835" t="s">
        <v>355</v>
      </c>
      <c r="I1288" s="850">
        <v>1</v>
      </c>
      <c r="J1288" s="837" t="s">
        <v>67</v>
      </c>
    </row>
    <row r="1289" spans="1:10">
      <c r="A1289" s="839" t="s">
        <v>186</v>
      </c>
      <c r="B1289" s="841" t="s">
        <v>198</v>
      </c>
      <c r="C1289" s="839" t="s">
        <v>3637</v>
      </c>
      <c r="D1289" s="839" t="s">
        <v>3638</v>
      </c>
      <c r="E1289" s="853">
        <v>43709</v>
      </c>
      <c r="F1289" s="852">
        <v>651.29682997118164</v>
      </c>
      <c r="G1289" s="834">
        <f t="shared" si="20"/>
        <v>0.65129682997118166</v>
      </c>
      <c r="H1289" s="835" t="s">
        <v>356</v>
      </c>
      <c r="I1289" s="850">
        <v>1</v>
      </c>
      <c r="J1289" s="837" t="s">
        <v>67</v>
      </c>
    </row>
    <row r="1290" spans="1:10">
      <c r="A1290" s="839" t="s">
        <v>186</v>
      </c>
      <c r="B1290" s="841" t="s">
        <v>198</v>
      </c>
      <c r="C1290" s="839" t="s">
        <v>3639</v>
      </c>
      <c r="D1290" s="839" t="s">
        <v>3640</v>
      </c>
      <c r="E1290" s="853">
        <v>43709</v>
      </c>
      <c r="F1290" s="852">
        <v>643.61191162343903</v>
      </c>
      <c r="G1290" s="834">
        <f t="shared" si="20"/>
        <v>0.643611911623439</v>
      </c>
      <c r="H1290" s="835" t="s">
        <v>356</v>
      </c>
      <c r="I1290" s="850">
        <v>1</v>
      </c>
      <c r="J1290" s="837" t="s">
        <v>67</v>
      </c>
    </row>
    <row r="1291" spans="1:10">
      <c r="A1291" s="839" t="s">
        <v>186</v>
      </c>
      <c r="B1291" s="841" t="s">
        <v>198</v>
      </c>
      <c r="C1291" s="839" t="s">
        <v>3641</v>
      </c>
      <c r="D1291" s="839" t="s">
        <v>3642</v>
      </c>
      <c r="E1291" s="853">
        <v>43709</v>
      </c>
      <c r="F1291" s="852">
        <v>591.73871277617684</v>
      </c>
      <c r="G1291" s="834">
        <f t="shared" si="20"/>
        <v>0.59173871277617685</v>
      </c>
      <c r="H1291" s="835" t="s">
        <v>356</v>
      </c>
      <c r="I1291" s="850">
        <v>1</v>
      </c>
      <c r="J1291" s="837" t="s">
        <v>67</v>
      </c>
    </row>
    <row r="1292" spans="1:10">
      <c r="A1292" s="839" t="s">
        <v>186</v>
      </c>
      <c r="B1292" s="841" t="s">
        <v>198</v>
      </c>
      <c r="C1292" s="839" t="s">
        <v>3643</v>
      </c>
      <c r="D1292" s="839" t="s">
        <v>3644</v>
      </c>
      <c r="E1292" s="853">
        <v>43709</v>
      </c>
      <c r="F1292" s="852">
        <v>228.62632084534104</v>
      </c>
      <c r="G1292" s="834">
        <f t="shared" si="20"/>
        <v>0.22862632084534104</v>
      </c>
      <c r="H1292" s="835" t="s">
        <v>356</v>
      </c>
      <c r="I1292" s="850">
        <v>1</v>
      </c>
      <c r="J1292" s="837" t="s">
        <v>67</v>
      </c>
    </row>
    <row r="1293" spans="1:10">
      <c r="A1293" s="839" t="s">
        <v>186</v>
      </c>
      <c r="B1293" s="830" t="s">
        <v>198</v>
      </c>
      <c r="C1293" s="839" t="s">
        <v>3645</v>
      </c>
      <c r="D1293" s="839" t="s">
        <v>3646</v>
      </c>
      <c r="E1293" s="853">
        <v>43709</v>
      </c>
      <c r="F1293" s="852">
        <v>146.01344860710856</v>
      </c>
      <c r="G1293" s="834">
        <f t="shared" si="20"/>
        <v>0.14601344860710855</v>
      </c>
      <c r="H1293" s="835" t="s">
        <v>356</v>
      </c>
      <c r="I1293" s="850">
        <v>4</v>
      </c>
      <c r="J1293" s="837" t="s">
        <v>67</v>
      </c>
    </row>
    <row r="1294" spans="1:10">
      <c r="A1294" s="839" t="s">
        <v>196</v>
      </c>
      <c r="B1294" s="841" t="s">
        <v>198</v>
      </c>
      <c r="C1294" s="839" t="s">
        <v>3647</v>
      </c>
      <c r="D1294" s="839" t="s">
        <v>3648</v>
      </c>
      <c r="E1294" s="853">
        <v>43709</v>
      </c>
      <c r="F1294" s="852">
        <v>235</v>
      </c>
      <c r="G1294" s="834">
        <f t="shared" si="20"/>
        <v>0.23499999999999999</v>
      </c>
      <c r="H1294" s="835" t="s">
        <v>356</v>
      </c>
      <c r="I1294" s="850">
        <v>1</v>
      </c>
      <c r="J1294" s="837" t="s">
        <v>67</v>
      </c>
    </row>
    <row r="1295" spans="1:10">
      <c r="A1295" s="839" t="s">
        <v>196</v>
      </c>
      <c r="B1295" s="841" t="s">
        <v>198</v>
      </c>
      <c r="C1295" s="839" t="s">
        <v>3649</v>
      </c>
      <c r="D1295" s="839" t="s">
        <v>3650</v>
      </c>
      <c r="E1295" s="853">
        <v>43709</v>
      </c>
      <c r="F1295" s="852">
        <v>105</v>
      </c>
      <c r="G1295" s="834">
        <f t="shared" si="20"/>
        <v>0.105</v>
      </c>
      <c r="H1295" s="835" t="s">
        <v>356</v>
      </c>
      <c r="I1295" s="850">
        <v>1</v>
      </c>
      <c r="J1295" s="837" t="s">
        <v>67</v>
      </c>
    </row>
    <row r="1296" spans="1:10">
      <c r="A1296" s="839" t="s">
        <v>386</v>
      </c>
      <c r="B1296" s="829" t="s">
        <v>1250</v>
      </c>
      <c r="C1296" s="839" t="s">
        <v>894</v>
      </c>
      <c r="D1296" s="854" t="s">
        <v>67</v>
      </c>
      <c r="E1296" s="853">
        <v>43709</v>
      </c>
      <c r="F1296" s="852">
        <v>5430</v>
      </c>
      <c r="G1296" s="834">
        <f t="shared" si="20"/>
        <v>5.43</v>
      </c>
      <c r="H1296" s="835" t="s">
        <v>535</v>
      </c>
      <c r="I1296" s="850">
        <v>10</v>
      </c>
      <c r="J1296" s="837" t="s">
        <v>67</v>
      </c>
    </row>
    <row r="1297" spans="1:10">
      <c r="A1297" s="839" t="s">
        <v>186</v>
      </c>
      <c r="B1297" s="830" t="s">
        <v>198</v>
      </c>
      <c r="C1297" s="839" t="s">
        <v>3651</v>
      </c>
      <c r="D1297" s="839" t="s">
        <v>3652</v>
      </c>
      <c r="E1297" s="853">
        <v>43709</v>
      </c>
      <c r="F1297" s="852">
        <v>186.35926993275697</v>
      </c>
      <c r="G1297" s="834">
        <f t="shared" si="20"/>
        <v>0.18635926993275698</v>
      </c>
      <c r="H1297" s="835" t="s">
        <v>355</v>
      </c>
      <c r="I1297" s="850">
        <v>1</v>
      </c>
      <c r="J1297" s="837" t="s">
        <v>67</v>
      </c>
    </row>
    <row r="1298" spans="1:10">
      <c r="A1298" s="839" t="s">
        <v>186</v>
      </c>
      <c r="B1298" s="830" t="s">
        <v>198</v>
      </c>
      <c r="C1298" s="839" t="s">
        <v>3653</v>
      </c>
      <c r="D1298" s="839" t="s">
        <v>3654</v>
      </c>
      <c r="E1298" s="853">
        <v>43709</v>
      </c>
      <c r="F1298" s="852">
        <v>186.35926993275697</v>
      </c>
      <c r="G1298" s="834">
        <f t="shared" si="20"/>
        <v>0.18635926993275698</v>
      </c>
      <c r="H1298" s="835" t="s">
        <v>355</v>
      </c>
      <c r="I1298" s="850">
        <v>1</v>
      </c>
      <c r="J1298" s="837" t="s">
        <v>67</v>
      </c>
    </row>
    <row r="1299" spans="1:10">
      <c r="A1299" s="839" t="s">
        <v>186</v>
      </c>
      <c r="B1299" s="830" t="s">
        <v>198</v>
      </c>
      <c r="C1299" s="839" t="s">
        <v>3655</v>
      </c>
      <c r="D1299" s="839" t="s">
        <v>3656</v>
      </c>
      <c r="E1299" s="853">
        <v>43709</v>
      </c>
      <c r="F1299" s="852">
        <v>186.35926993275697</v>
      </c>
      <c r="G1299" s="834">
        <f t="shared" si="20"/>
        <v>0.18635926993275698</v>
      </c>
      <c r="H1299" s="835" t="s">
        <v>355</v>
      </c>
      <c r="I1299" s="850">
        <v>1</v>
      </c>
      <c r="J1299" s="837" t="s">
        <v>67</v>
      </c>
    </row>
    <row r="1300" spans="1:10">
      <c r="A1300" s="839" t="s">
        <v>186</v>
      </c>
      <c r="B1300" s="830" t="s">
        <v>198</v>
      </c>
      <c r="C1300" s="839" t="s">
        <v>3657</v>
      </c>
      <c r="D1300" s="839" t="s">
        <v>3658</v>
      </c>
      <c r="E1300" s="853">
        <v>43709</v>
      </c>
      <c r="F1300" s="852">
        <v>113.35254562920269</v>
      </c>
      <c r="G1300" s="834">
        <f t="shared" si="20"/>
        <v>0.11335254562920269</v>
      </c>
      <c r="H1300" s="835" t="s">
        <v>355</v>
      </c>
      <c r="I1300" s="850">
        <v>1</v>
      </c>
      <c r="J1300" s="837" t="s">
        <v>67</v>
      </c>
    </row>
    <row r="1301" spans="1:10">
      <c r="A1301" s="839" t="s">
        <v>186</v>
      </c>
      <c r="B1301" s="830" t="s">
        <v>198</v>
      </c>
      <c r="C1301" s="839" t="s">
        <v>3659</v>
      </c>
      <c r="D1301" s="839" t="s">
        <v>3660</v>
      </c>
      <c r="E1301" s="853">
        <v>43709</v>
      </c>
      <c r="F1301" s="852">
        <v>92.219020172910675</v>
      </c>
      <c r="G1301" s="834">
        <f t="shared" si="20"/>
        <v>9.2219020172910671E-2</v>
      </c>
      <c r="H1301" s="835" t="s">
        <v>355</v>
      </c>
      <c r="I1301" s="850">
        <v>1</v>
      </c>
      <c r="J1301" s="837" t="s">
        <v>67</v>
      </c>
    </row>
    <row r="1302" spans="1:10">
      <c r="A1302" s="839" t="s">
        <v>186</v>
      </c>
      <c r="B1302" s="830" t="s">
        <v>198</v>
      </c>
      <c r="C1302" s="839" t="s">
        <v>3661</v>
      </c>
      <c r="D1302" s="839" t="s">
        <v>3662</v>
      </c>
      <c r="E1302" s="853">
        <v>43709</v>
      </c>
      <c r="F1302" s="852">
        <v>119.11623439000961</v>
      </c>
      <c r="G1302" s="834">
        <f t="shared" si="20"/>
        <v>0.11911623439000961</v>
      </c>
      <c r="H1302" s="835" t="s">
        <v>355</v>
      </c>
      <c r="I1302" s="850">
        <v>1</v>
      </c>
      <c r="J1302" s="837" t="s">
        <v>67</v>
      </c>
    </row>
    <row r="1303" spans="1:10">
      <c r="A1303" s="839" t="s">
        <v>196</v>
      </c>
      <c r="B1303" s="841" t="s">
        <v>198</v>
      </c>
      <c r="C1303" s="839" t="s">
        <v>3663</v>
      </c>
      <c r="D1303" s="839" t="s">
        <v>3664</v>
      </c>
      <c r="E1303" s="853">
        <v>43709</v>
      </c>
      <c r="F1303" s="852">
        <v>240</v>
      </c>
      <c r="G1303" s="834">
        <f t="shared" si="20"/>
        <v>0.24</v>
      </c>
      <c r="H1303" s="835" t="s">
        <v>356</v>
      </c>
      <c r="I1303" s="850">
        <v>1</v>
      </c>
      <c r="J1303" s="837" t="s">
        <v>67</v>
      </c>
    </row>
    <row r="1304" spans="1:10">
      <c r="A1304" s="839" t="s">
        <v>387</v>
      </c>
      <c r="B1304" s="841" t="s">
        <v>198</v>
      </c>
      <c r="C1304" s="839" t="s">
        <v>3665</v>
      </c>
      <c r="D1304" s="839" t="s">
        <v>3666</v>
      </c>
      <c r="E1304" s="853">
        <v>43709</v>
      </c>
      <c r="F1304" s="852">
        <v>550</v>
      </c>
      <c r="G1304" s="834">
        <f t="shared" si="20"/>
        <v>0.55000000000000004</v>
      </c>
      <c r="H1304" s="835" t="s">
        <v>356</v>
      </c>
      <c r="I1304" s="850">
        <v>1</v>
      </c>
      <c r="J1304" s="837" t="s">
        <v>67</v>
      </c>
    </row>
    <row r="1305" spans="1:10">
      <c r="A1305" s="839" t="s">
        <v>387</v>
      </c>
      <c r="B1305" s="841" t="s">
        <v>198</v>
      </c>
      <c r="C1305" s="839" t="s">
        <v>3667</v>
      </c>
      <c r="D1305" s="839" t="s">
        <v>3668</v>
      </c>
      <c r="E1305" s="853">
        <v>43709</v>
      </c>
      <c r="F1305" s="852">
        <v>227</v>
      </c>
      <c r="G1305" s="834">
        <f t="shared" si="20"/>
        <v>0.22700000000000001</v>
      </c>
      <c r="H1305" s="835" t="s">
        <v>356</v>
      </c>
      <c r="I1305" s="850">
        <v>1</v>
      </c>
      <c r="J1305" s="837" t="s">
        <v>67</v>
      </c>
    </row>
    <row r="1306" spans="1:10">
      <c r="A1306" s="839" t="s">
        <v>387</v>
      </c>
      <c r="B1306" s="841" t="s">
        <v>198</v>
      </c>
      <c r="C1306" s="839" t="s">
        <v>3669</v>
      </c>
      <c r="D1306" s="839" t="s">
        <v>3670</v>
      </c>
      <c r="E1306" s="853">
        <v>43709</v>
      </c>
      <c r="F1306" s="852">
        <v>552</v>
      </c>
      <c r="G1306" s="834">
        <f t="shared" si="20"/>
        <v>0.55200000000000005</v>
      </c>
      <c r="H1306" s="835" t="s">
        <v>356</v>
      </c>
      <c r="I1306" s="850">
        <v>1</v>
      </c>
      <c r="J1306" s="837" t="s">
        <v>67</v>
      </c>
    </row>
    <row r="1307" spans="1:10">
      <c r="A1307" s="839" t="s">
        <v>387</v>
      </c>
      <c r="B1307" s="841" t="s">
        <v>198</v>
      </c>
      <c r="C1307" s="839" t="s">
        <v>3671</v>
      </c>
      <c r="D1307" s="839" t="s">
        <v>3672</v>
      </c>
      <c r="E1307" s="853">
        <v>43709</v>
      </c>
      <c r="F1307" s="852">
        <v>349</v>
      </c>
      <c r="G1307" s="834">
        <f t="shared" si="20"/>
        <v>0.34899999999999998</v>
      </c>
      <c r="H1307" s="835" t="s">
        <v>356</v>
      </c>
      <c r="I1307" s="850">
        <v>1</v>
      </c>
      <c r="J1307" s="837" t="s">
        <v>67</v>
      </c>
    </row>
    <row r="1308" spans="1:10">
      <c r="A1308" s="839" t="s">
        <v>186</v>
      </c>
      <c r="B1308" s="841" t="s">
        <v>198</v>
      </c>
      <c r="C1308" s="839" t="s">
        <v>3673</v>
      </c>
      <c r="D1308" s="839" t="s">
        <v>3674</v>
      </c>
      <c r="E1308" s="853">
        <v>43709</v>
      </c>
      <c r="F1308" s="852">
        <v>1694.5244956772335</v>
      </c>
      <c r="G1308" s="834">
        <f t="shared" si="20"/>
        <v>1.6945244956772336</v>
      </c>
      <c r="H1308" s="835" t="s">
        <v>356</v>
      </c>
      <c r="I1308" s="850">
        <v>1</v>
      </c>
      <c r="J1308" s="837" t="s">
        <v>67</v>
      </c>
    </row>
    <row r="1309" spans="1:10">
      <c r="A1309" s="839" t="s">
        <v>193</v>
      </c>
      <c r="B1309" s="829" t="s">
        <v>199</v>
      </c>
      <c r="C1309" s="839" t="s">
        <v>3675</v>
      </c>
      <c r="D1309" s="839" t="s">
        <v>3676</v>
      </c>
      <c r="E1309" s="853">
        <v>43709</v>
      </c>
      <c r="F1309" s="852">
        <v>5630</v>
      </c>
      <c r="G1309" s="834">
        <f t="shared" si="20"/>
        <v>5.63</v>
      </c>
      <c r="H1309" s="835" t="s">
        <v>354</v>
      </c>
      <c r="I1309" s="850">
        <v>1</v>
      </c>
      <c r="J1309" s="837" t="s">
        <v>67</v>
      </c>
    </row>
    <row r="1310" spans="1:10">
      <c r="A1310" s="839" t="s">
        <v>391</v>
      </c>
      <c r="B1310" s="830" t="s">
        <v>198</v>
      </c>
      <c r="C1310" s="839" t="s">
        <v>3677</v>
      </c>
      <c r="D1310" s="839" t="s">
        <v>3532</v>
      </c>
      <c r="E1310" s="853">
        <v>43709</v>
      </c>
      <c r="F1310" s="852">
        <v>4560</v>
      </c>
      <c r="G1310" s="834">
        <f t="shared" si="20"/>
        <v>4.5599999999999996</v>
      </c>
      <c r="H1310" s="835" t="s">
        <v>354</v>
      </c>
      <c r="I1310" s="850">
        <v>1</v>
      </c>
      <c r="J1310" s="837" t="s">
        <v>67</v>
      </c>
    </row>
    <row r="1311" spans="1:10">
      <c r="A1311" s="839" t="s">
        <v>391</v>
      </c>
      <c r="B1311" s="830" t="s">
        <v>198</v>
      </c>
      <c r="C1311" s="839" t="s">
        <v>3678</v>
      </c>
      <c r="D1311" s="839" t="s">
        <v>3534</v>
      </c>
      <c r="E1311" s="853">
        <v>43709</v>
      </c>
      <c r="F1311" s="852">
        <v>7520</v>
      </c>
      <c r="G1311" s="834">
        <f t="shared" si="20"/>
        <v>7.52</v>
      </c>
      <c r="H1311" s="835" t="s">
        <v>354</v>
      </c>
      <c r="I1311" s="850">
        <v>1</v>
      </c>
      <c r="J1311" s="837" t="s">
        <v>67</v>
      </c>
    </row>
    <row r="1312" spans="1:10">
      <c r="A1312" s="839" t="s">
        <v>391</v>
      </c>
      <c r="B1312" s="830" t="s">
        <v>198</v>
      </c>
      <c r="C1312" s="839" t="s">
        <v>3679</v>
      </c>
      <c r="D1312" s="839" t="s">
        <v>3536</v>
      </c>
      <c r="E1312" s="853">
        <v>43709</v>
      </c>
      <c r="F1312" s="852">
        <v>9760</v>
      </c>
      <c r="G1312" s="834">
        <f t="shared" si="20"/>
        <v>9.76</v>
      </c>
      <c r="H1312" s="835" t="s">
        <v>354</v>
      </c>
      <c r="I1312" s="850">
        <v>1</v>
      </c>
      <c r="J1312" s="837" t="s">
        <v>67</v>
      </c>
    </row>
    <row r="1313" spans="1:10">
      <c r="A1313" s="839" t="s">
        <v>391</v>
      </c>
      <c r="B1313" s="830" t="s">
        <v>198</v>
      </c>
      <c r="C1313" s="839" t="s">
        <v>3680</v>
      </c>
      <c r="D1313" s="839" t="s">
        <v>3538</v>
      </c>
      <c r="E1313" s="853">
        <v>43709</v>
      </c>
      <c r="F1313" s="852">
        <v>5360</v>
      </c>
      <c r="G1313" s="834">
        <f t="shared" si="20"/>
        <v>5.36</v>
      </c>
      <c r="H1313" s="835" t="s">
        <v>354</v>
      </c>
      <c r="I1313" s="850">
        <v>1</v>
      </c>
      <c r="J1313" s="837" t="s">
        <v>67</v>
      </c>
    </row>
    <row r="1314" spans="1:10">
      <c r="A1314" s="839" t="s">
        <v>194</v>
      </c>
      <c r="B1314" s="829" t="s">
        <v>199</v>
      </c>
      <c r="C1314" s="839" t="s">
        <v>3681</v>
      </c>
      <c r="D1314" s="839" t="s">
        <v>3682</v>
      </c>
      <c r="E1314" s="853">
        <v>43709</v>
      </c>
      <c r="F1314" s="852">
        <v>3081</v>
      </c>
      <c r="G1314" s="834">
        <f t="shared" si="20"/>
        <v>3.081</v>
      </c>
      <c r="H1314" s="835" t="s">
        <v>354</v>
      </c>
      <c r="I1314" s="850">
        <v>1</v>
      </c>
      <c r="J1314" s="837" t="s">
        <v>67</v>
      </c>
    </row>
    <row r="1315" spans="1:10">
      <c r="A1315" s="839" t="s">
        <v>194</v>
      </c>
      <c r="B1315" s="829" t="s">
        <v>199</v>
      </c>
      <c r="C1315" s="839" t="s">
        <v>3683</v>
      </c>
      <c r="D1315" s="839" t="s">
        <v>3684</v>
      </c>
      <c r="E1315" s="853">
        <v>43709</v>
      </c>
      <c r="F1315" s="852">
        <v>1841</v>
      </c>
      <c r="G1315" s="834">
        <f t="shared" si="20"/>
        <v>1.841</v>
      </c>
      <c r="H1315" s="835" t="s">
        <v>354</v>
      </c>
      <c r="I1315" s="850">
        <v>1</v>
      </c>
      <c r="J1315" s="837" t="s">
        <v>67</v>
      </c>
    </row>
    <row r="1316" spans="1:10">
      <c r="A1316" s="839" t="s">
        <v>194</v>
      </c>
      <c r="B1316" s="829" t="s">
        <v>199</v>
      </c>
      <c r="C1316" s="839" t="s">
        <v>3685</v>
      </c>
      <c r="D1316" s="839" t="s">
        <v>3686</v>
      </c>
      <c r="E1316" s="853">
        <v>43709</v>
      </c>
      <c r="F1316" s="852">
        <v>2735</v>
      </c>
      <c r="G1316" s="834">
        <f t="shared" si="20"/>
        <v>2.7349999999999999</v>
      </c>
      <c r="H1316" s="835" t="s">
        <v>354</v>
      </c>
      <c r="I1316" s="850">
        <v>1</v>
      </c>
      <c r="J1316" s="837" t="s">
        <v>67</v>
      </c>
    </row>
    <row r="1317" spans="1:10">
      <c r="A1317" s="839" t="s">
        <v>194</v>
      </c>
      <c r="B1317" s="829" t="s">
        <v>199</v>
      </c>
      <c r="C1317" s="839" t="s">
        <v>3687</v>
      </c>
      <c r="D1317" s="839" t="s">
        <v>3688</v>
      </c>
      <c r="E1317" s="853">
        <v>43709</v>
      </c>
      <c r="F1317" s="852">
        <v>2642</v>
      </c>
      <c r="G1317" s="834">
        <f t="shared" si="20"/>
        <v>2.6419999999999999</v>
      </c>
      <c r="H1317" s="835" t="s">
        <v>354</v>
      </c>
      <c r="I1317" s="850">
        <v>1</v>
      </c>
      <c r="J1317" s="837" t="s">
        <v>67</v>
      </c>
    </row>
    <row r="1318" spans="1:10">
      <c r="A1318" s="839" t="s">
        <v>194</v>
      </c>
      <c r="B1318" s="829" t="s">
        <v>199</v>
      </c>
      <c r="C1318" s="839" t="s">
        <v>3689</v>
      </c>
      <c r="D1318" s="839" t="s">
        <v>3690</v>
      </c>
      <c r="E1318" s="853">
        <v>43709</v>
      </c>
      <c r="F1318" s="852">
        <v>2177</v>
      </c>
      <c r="G1318" s="834">
        <f t="shared" si="20"/>
        <v>2.177</v>
      </c>
      <c r="H1318" s="835" t="s">
        <v>354</v>
      </c>
      <c r="I1318" s="850">
        <v>1</v>
      </c>
      <c r="J1318" s="837" t="s">
        <v>67</v>
      </c>
    </row>
    <row r="1319" spans="1:10">
      <c r="A1319" s="839" t="s">
        <v>194</v>
      </c>
      <c r="B1319" s="829" t="s">
        <v>199</v>
      </c>
      <c r="C1319" s="839" t="s">
        <v>3691</v>
      </c>
      <c r="D1319" s="839" t="s">
        <v>3692</v>
      </c>
      <c r="E1319" s="853">
        <v>43709</v>
      </c>
      <c r="F1319" s="852">
        <v>1894</v>
      </c>
      <c r="G1319" s="834">
        <f t="shared" si="20"/>
        <v>1.8939999999999999</v>
      </c>
      <c r="H1319" s="835" t="s">
        <v>354</v>
      </c>
      <c r="I1319" s="850">
        <v>1</v>
      </c>
      <c r="J1319" s="837" t="s">
        <v>67</v>
      </c>
    </row>
    <row r="1320" spans="1:10">
      <c r="A1320" s="839" t="s">
        <v>194</v>
      </c>
      <c r="B1320" s="829" t="s">
        <v>199</v>
      </c>
      <c r="C1320" s="839" t="s">
        <v>3693</v>
      </c>
      <c r="D1320" s="839" t="s">
        <v>3694</v>
      </c>
      <c r="E1320" s="853">
        <v>43709</v>
      </c>
      <c r="F1320" s="852">
        <v>1854</v>
      </c>
      <c r="G1320" s="834">
        <f t="shared" si="20"/>
        <v>1.8540000000000001</v>
      </c>
      <c r="H1320" s="835" t="s">
        <v>354</v>
      </c>
      <c r="I1320" s="850">
        <v>1</v>
      </c>
      <c r="J1320" s="837" t="s">
        <v>67</v>
      </c>
    </row>
    <row r="1321" spans="1:10">
      <c r="A1321" s="839" t="s">
        <v>194</v>
      </c>
      <c r="B1321" s="829" t="s">
        <v>199</v>
      </c>
      <c r="C1321" s="839" t="s">
        <v>3695</v>
      </c>
      <c r="D1321" s="839" t="s">
        <v>3696</v>
      </c>
      <c r="E1321" s="853">
        <v>43709</v>
      </c>
      <c r="F1321" s="852">
        <v>1831</v>
      </c>
      <c r="G1321" s="834">
        <f t="shared" si="20"/>
        <v>1.831</v>
      </c>
      <c r="H1321" s="835" t="s">
        <v>354</v>
      </c>
      <c r="I1321" s="850">
        <v>1</v>
      </c>
      <c r="J1321" s="837" t="s">
        <v>67</v>
      </c>
    </row>
    <row r="1322" spans="1:10">
      <c r="A1322" s="839" t="s">
        <v>200</v>
      </c>
      <c r="B1322" s="830" t="s">
        <v>198</v>
      </c>
      <c r="C1322" s="839" t="s">
        <v>3697</v>
      </c>
      <c r="D1322" s="839" t="s">
        <v>3698</v>
      </c>
      <c r="E1322" s="853">
        <v>43709</v>
      </c>
      <c r="F1322" s="852">
        <v>787.70413064361196</v>
      </c>
      <c r="G1322" s="834">
        <f t="shared" si="20"/>
        <v>0.787704130643612</v>
      </c>
      <c r="H1322" s="835" t="s">
        <v>354</v>
      </c>
      <c r="I1322" s="850">
        <v>1</v>
      </c>
      <c r="J1322" s="837" t="s">
        <v>67</v>
      </c>
    </row>
    <row r="1323" spans="1:10">
      <c r="A1323" s="839" t="s">
        <v>200</v>
      </c>
      <c r="B1323" s="830" t="s">
        <v>198</v>
      </c>
      <c r="C1323" s="839" t="s">
        <v>3699</v>
      </c>
      <c r="D1323" s="839" t="s">
        <v>3700</v>
      </c>
      <c r="E1323" s="853">
        <v>43709</v>
      </c>
      <c r="F1323" s="852">
        <v>624.39961575408267</v>
      </c>
      <c r="G1323" s="834">
        <f t="shared" si="20"/>
        <v>0.62439961575408265</v>
      </c>
      <c r="H1323" s="835" t="s">
        <v>354</v>
      </c>
      <c r="I1323" s="850">
        <v>1</v>
      </c>
      <c r="J1323" s="837" t="s">
        <v>67</v>
      </c>
    </row>
    <row r="1324" spans="1:10">
      <c r="A1324" s="839" t="s">
        <v>200</v>
      </c>
      <c r="B1324" s="830" t="s">
        <v>198</v>
      </c>
      <c r="C1324" s="839" t="s">
        <v>3701</v>
      </c>
      <c r="D1324" s="839" t="s">
        <v>3702</v>
      </c>
      <c r="E1324" s="853">
        <v>43709</v>
      </c>
      <c r="F1324" s="852">
        <v>672.43035542747361</v>
      </c>
      <c r="G1324" s="834">
        <f t="shared" si="20"/>
        <v>0.67243035542747365</v>
      </c>
      <c r="H1324" s="835" t="s">
        <v>354</v>
      </c>
      <c r="I1324" s="850">
        <v>1</v>
      </c>
      <c r="J1324" s="837" t="s">
        <v>67</v>
      </c>
    </row>
    <row r="1325" spans="1:10">
      <c r="A1325" s="839" t="s">
        <v>185</v>
      </c>
      <c r="B1325" s="841" t="s">
        <v>198</v>
      </c>
      <c r="C1325" s="839" t="s">
        <v>3703</v>
      </c>
      <c r="D1325" s="839" t="s">
        <v>3704</v>
      </c>
      <c r="E1325" s="853">
        <v>43709</v>
      </c>
      <c r="F1325" s="852">
        <v>2282</v>
      </c>
      <c r="G1325" s="834">
        <f t="shared" si="20"/>
        <v>2.282</v>
      </c>
      <c r="H1325" s="835" t="s">
        <v>356</v>
      </c>
      <c r="I1325" s="850">
        <v>1</v>
      </c>
      <c r="J1325" s="837" t="s">
        <v>67</v>
      </c>
    </row>
    <row r="1326" spans="1:10">
      <c r="A1326" s="839" t="s">
        <v>186</v>
      </c>
      <c r="B1326" s="841" t="s">
        <v>198</v>
      </c>
      <c r="C1326" s="839" t="s">
        <v>3705</v>
      </c>
      <c r="D1326" s="839" t="s">
        <v>3706</v>
      </c>
      <c r="E1326" s="853">
        <v>43709</v>
      </c>
      <c r="F1326" s="852">
        <v>115.27377521613833</v>
      </c>
      <c r="G1326" s="834">
        <f t="shared" si="20"/>
        <v>0.11527377521613834</v>
      </c>
      <c r="H1326" s="835" t="s">
        <v>356</v>
      </c>
      <c r="I1326" s="850">
        <v>4</v>
      </c>
      <c r="J1326" s="837" t="s">
        <v>67</v>
      </c>
    </row>
    <row r="1327" spans="1:10">
      <c r="A1327" s="839" t="s">
        <v>186</v>
      </c>
      <c r="B1327" s="830" t="s">
        <v>198</v>
      </c>
      <c r="C1327" s="839" t="s">
        <v>3707</v>
      </c>
      <c r="D1327" s="839" t="s">
        <v>3708</v>
      </c>
      <c r="E1327" s="853">
        <v>43709</v>
      </c>
      <c r="F1327" s="852">
        <v>2881.8443804034582</v>
      </c>
      <c r="G1327" s="834">
        <f t="shared" si="20"/>
        <v>2.8818443804034581</v>
      </c>
      <c r="H1327" s="835" t="s">
        <v>354</v>
      </c>
      <c r="I1327" s="850">
        <v>1</v>
      </c>
      <c r="J1327" s="837" t="s">
        <v>67</v>
      </c>
    </row>
    <row r="1328" spans="1:10">
      <c r="A1328" s="839" t="s">
        <v>186</v>
      </c>
      <c r="B1328" s="830" t="s">
        <v>198</v>
      </c>
      <c r="C1328" s="839" t="s">
        <v>3709</v>
      </c>
      <c r="D1328" s="839" t="s">
        <v>3710</v>
      </c>
      <c r="E1328" s="853">
        <v>43709</v>
      </c>
      <c r="F1328" s="852">
        <v>409.22190201729109</v>
      </c>
      <c r="G1328" s="834">
        <f t="shared" ref="G1328:G1391" si="21">F1328/1000</f>
        <v>0.40922190201729108</v>
      </c>
      <c r="H1328" s="835" t="s">
        <v>355</v>
      </c>
      <c r="I1328" s="850">
        <v>1</v>
      </c>
      <c r="J1328" s="837" t="s">
        <v>67</v>
      </c>
    </row>
    <row r="1329" spans="1:10">
      <c r="A1329" s="839" t="s">
        <v>186</v>
      </c>
      <c r="B1329" s="841" t="s">
        <v>198</v>
      </c>
      <c r="C1329" s="839" t="s">
        <v>3711</v>
      </c>
      <c r="D1329" s="839" t="s">
        <v>3712</v>
      </c>
      <c r="E1329" s="853">
        <v>43709</v>
      </c>
      <c r="F1329" s="852">
        <v>735.83093179634966</v>
      </c>
      <c r="G1329" s="834">
        <f t="shared" si="21"/>
        <v>0.73583093179634962</v>
      </c>
      <c r="H1329" s="835" t="s">
        <v>356</v>
      </c>
      <c r="I1329" s="850">
        <v>1</v>
      </c>
      <c r="J1329" s="837" t="s">
        <v>67</v>
      </c>
    </row>
    <row r="1330" spans="1:10">
      <c r="A1330" s="839" t="s">
        <v>186</v>
      </c>
      <c r="B1330" s="830" t="s">
        <v>198</v>
      </c>
      <c r="C1330" s="839" t="s">
        <v>3713</v>
      </c>
      <c r="D1330" s="839" t="s">
        <v>3714</v>
      </c>
      <c r="E1330" s="853">
        <v>43709</v>
      </c>
      <c r="F1330" s="852">
        <v>138.328530259366</v>
      </c>
      <c r="G1330" s="834">
        <f t="shared" si="21"/>
        <v>0.13832853025936601</v>
      </c>
      <c r="H1330" s="835" t="s">
        <v>355</v>
      </c>
      <c r="I1330" s="850">
        <v>1</v>
      </c>
      <c r="J1330" s="837" t="s">
        <v>67</v>
      </c>
    </row>
    <row r="1331" spans="1:10">
      <c r="A1331" s="839" t="s">
        <v>186</v>
      </c>
      <c r="B1331" s="830" t="s">
        <v>198</v>
      </c>
      <c r="C1331" s="839" t="s">
        <v>3715</v>
      </c>
      <c r="D1331" s="839" t="s">
        <v>3716</v>
      </c>
      <c r="E1331" s="853">
        <v>43709</v>
      </c>
      <c r="F1331" s="852">
        <v>138.328530259366</v>
      </c>
      <c r="G1331" s="834">
        <f t="shared" si="21"/>
        <v>0.13832853025936601</v>
      </c>
      <c r="H1331" s="835" t="s">
        <v>355</v>
      </c>
      <c r="I1331" s="850">
        <v>1</v>
      </c>
      <c r="J1331" s="837" t="s">
        <v>67</v>
      </c>
    </row>
    <row r="1332" spans="1:10">
      <c r="A1332" s="839" t="s">
        <v>186</v>
      </c>
      <c r="B1332" s="830" t="s">
        <v>198</v>
      </c>
      <c r="C1332" s="839" t="s">
        <v>3717</v>
      </c>
      <c r="D1332" s="839" t="s">
        <v>3718</v>
      </c>
      <c r="E1332" s="853">
        <v>43709</v>
      </c>
      <c r="F1332" s="852">
        <v>426.51296829971182</v>
      </c>
      <c r="G1332" s="834">
        <f t="shared" si="21"/>
        <v>0.4265129682997118</v>
      </c>
      <c r="H1332" s="835" t="s">
        <v>355</v>
      </c>
      <c r="I1332" s="850">
        <v>2</v>
      </c>
      <c r="J1332" s="837" t="s">
        <v>67</v>
      </c>
    </row>
    <row r="1333" spans="1:10">
      <c r="A1333" s="839" t="s">
        <v>186</v>
      </c>
      <c r="B1333" s="830" t="s">
        <v>198</v>
      </c>
      <c r="C1333" s="839" t="s">
        <v>3719</v>
      </c>
      <c r="D1333" s="839" t="s">
        <v>3720</v>
      </c>
      <c r="E1333" s="853">
        <v>43709</v>
      </c>
      <c r="F1333" s="852">
        <v>61.479346781940443</v>
      </c>
      <c r="G1333" s="834">
        <f t="shared" si="21"/>
        <v>6.147934678194044E-2</v>
      </c>
      <c r="H1333" s="835" t="s">
        <v>355</v>
      </c>
      <c r="I1333" s="850">
        <v>1</v>
      </c>
      <c r="J1333" s="837" t="s">
        <v>67</v>
      </c>
    </row>
    <row r="1334" spans="1:10">
      <c r="A1334" s="839" t="s">
        <v>186</v>
      </c>
      <c r="B1334" s="830" t="s">
        <v>198</v>
      </c>
      <c r="C1334" s="839" t="s">
        <v>3721</v>
      </c>
      <c r="D1334" s="839" t="s">
        <v>3722</v>
      </c>
      <c r="E1334" s="853">
        <v>43709</v>
      </c>
      <c r="F1334" s="852">
        <v>359.26993275696447</v>
      </c>
      <c r="G1334" s="834">
        <f t="shared" si="21"/>
        <v>0.35926993275696445</v>
      </c>
      <c r="H1334" s="835" t="s">
        <v>355</v>
      </c>
      <c r="I1334" s="850">
        <v>1</v>
      </c>
      <c r="J1334" s="837" t="s">
        <v>67</v>
      </c>
    </row>
    <row r="1335" spans="1:10">
      <c r="A1335" s="839" t="s">
        <v>394</v>
      </c>
      <c r="B1335" s="841" t="s">
        <v>198</v>
      </c>
      <c r="C1335" s="839" t="s">
        <v>3723</v>
      </c>
      <c r="D1335" s="839" t="s">
        <v>3724</v>
      </c>
      <c r="E1335" s="853">
        <v>43739</v>
      </c>
      <c r="F1335" s="852">
        <v>378</v>
      </c>
      <c r="G1335" s="834">
        <f t="shared" si="21"/>
        <v>0.378</v>
      </c>
      <c r="H1335" s="835" t="s">
        <v>356</v>
      </c>
      <c r="I1335" s="850">
        <v>2</v>
      </c>
      <c r="J1335" s="837" t="s">
        <v>67</v>
      </c>
    </row>
    <row r="1336" spans="1:10">
      <c r="A1336" s="839" t="s">
        <v>394</v>
      </c>
      <c r="B1336" s="841" t="s">
        <v>198</v>
      </c>
      <c r="C1336" s="839" t="s">
        <v>3725</v>
      </c>
      <c r="D1336" s="839" t="s">
        <v>3726</v>
      </c>
      <c r="E1336" s="853">
        <v>43739</v>
      </c>
      <c r="F1336" s="852">
        <v>354</v>
      </c>
      <c r="G1336" s="834">
        <f t="shared" si="21"/>
        <v>0.35399999999999998</v>
      </c>
      <c r="H1336" s="835" t="s">
        <v>356</v>
      </c>
      <c r="I1336" s="850">
        <v>2</v>
      </c>
      <c r="J1336" s="837" t="s">
        <v>67</v>
      </c>
    </row>
    <row r="1337" spans="1:10">
      <c r="A1337" s="839" t="s">
        <v>394</v>
      </c>
      <c r="B1337" s="841" t="s">
        <v>198</v>
      </c>
      <c r="C1337" s="839" t="s">
        <v>3727</v>
      </c>
      <c r="D1337" s="839" t="s">
        <v>3728</v>
      </c>
      <c r="E1337" s="853">
        <v>43739</v>
      </c>
      <c r="F1337" s="852">
        <v>862</v>
      </c>
      <c r="G1337" s="834">
        <f t="shared" si="21"/>
        <v>0.86199999999999999</v>
      </c>
      <c r="H1337" s="835" t="s">
        <v>356</v>
      </c>
      <c r="I1337" s="850">
        <v>1</v>
      </c>
      <c r="J1337" s="837" t="s">
        <v>67</v>
      </c>
    </row>
    <row r="1338" spans="1:10">
      <c r="A1338" s="839" t="s">
        <v>393</v>
      </c>
      <c r="B1338" s="830" t="s">
        <v>198</v>
      </c>
      <c r="C1338" s="839" t="s">
        <v>3729</v>
      </c>
      <c r="D1338" s="839" t="s">
        <v>3730</v>
      </c>
      <c r="E1338" s="853">
        <v>43739</v>
      </c>
      <c r="F1338" s="852">
        <v>117</v>
      </c>
      <c r="G1338" s="834">
        <f t="shared" si="21"/>
        <v>0.11700000000000001</v>
      </c>
      <c r="H1338" s="835" t="s">
        <v>355</v>
      </c>
      <c r="I1338" s="850">
        <v>1</v>
      </c>
      <c r="J1338" s="837" t="s">
        <v>67</v>
      </c>
    </row>
    <row r="1339" spans="1:10">
      <c r="A1339" s="839" t="s">
        <v>194</v>
      </c>
      <c r="B1339" s="829" t="s">
        <v>199</v>
      </c>
      <c r="C1339" s="839" t="s">
        <v>3731</v>
      </c>
      <c r="D1339" s="839" t="s">
        <v>3732</v>
      </c>
      <c r="E1339" s="853">
        <v>43739</v>
      </c>
      <c r="F1339" s="852">
        <v>555</v>
      </c>
      <c r="G1339" s="834">
        <f t="shared" si="21"/>
        <v>0.55500000000000005</v>
      </c>
      <c r="H1339" s="835" t="s">
        <v>535</v>
      </c>
      <c r="I1339" s="850">
        <v>1</v>
      </c>
      <c r="J1339" s="837" t="s">
        <v>67</v>
      </c>
    </row>
    <row r="1340" spans="1:10">
      <c r="A1340" s="839" t="s">
        <v>194</v>
      </c>
      <c r="B1340" s="829" t="s">
        <v>199</v>
      </c>
      <c r="C1340" s="839" t="s">
        <v>3733</v>
      </c>
      <c r="D1340" s="839" t="s">
        <v>3734</v>
      </c>
      <c r="E1340" s="853">
        <v>43739</v>
      </c>
      <c r="F1340" s="852">
        <v>136</v>
      </c>
      <c r="G1340" s="834">
        <f t="shared" si="21"/>
        <v>0.13600000000000001</v>
      </c>
      <c r="H1340" s="835" t="s">
        <v>535</v>
      </c>
      <c r="I1340" s="850">
        <v>1</v>
      </c>
      <c r="J1340" s="837" t="s">
        <v>67</v>
      </c>
    </row>
    <row r="1341" spans="1:10">
      <c r="A1341" s="839" t="s">
        <v>200</v>
      </c>
      <c r="B1341" s="830" t="s">
        <v>198</v>
      </c>
      <c r="C1341" s="839" t="s">
        <v>3735</v>
      </c>
      <c r="D1341" s="839" t="s">
        <v>3736</v>
      </c>
      <c r="E1341" s="853">
        <v>43739</v>
      </c>
      <c r="F1341" s="852">
        <v>98.398610843141043</v>
      </c>
      <c r="G1341" s="834">
        <f t="shared" si="21"/>
        <v>9.8398610843141041E-2</v>
      </c>
      <c r="H1341" s="835" t="s">
        <v>535</v>
      </c>
      <c r="I1341" s="850">
        <v>1</v>
      </c>
      <c r="J1341" s="837" t="s">
        <v>67</v>
      </c>
    </row>
    <row r="1342" spans="1:10">
      <c r="A1342" s="839" t="s">
        <v>201</v>
      </c>
      <c r="B1342" s="841" t="s">
        <v>198</v>
      </c>
      <c r="C1342" s="839" t="s">
        <v>3737</v>
      </c>
      <c r="D1342" s="839" t="s">
        <v>3738</v>
      </c>
      <c r="E1342" s="853">
        <v>43739</v>
      </c>
      <c r="F1342" s="852">
        <v>2080</v>
      </c>
      <c r="G1342" s="834">
        <f t="shared" si="21"/>
        <v>2.08</v>
      </c>
      <c r="H1342" s="835" t="s">
        <v>356</v>
      </c>
      <c r="I1342" s="850">
        <v>1</v>
      </c>
      <c r="J1342" s="837" t="s">
        <v>67</v>
      </c>
    </row>
    <row r="1343" spans="1:10">
      <c r="A1343" s="839" t="s">
        <v>387</v>
      </c>
      <c r="B1343" s="841" t="s">
        <v>198</v>
      </c>
      <c r="C1343" s="839" t="s">
        <v>3739</v>
      </c>
      <c r="D1343" s="839" t="s">
        <v>3740</v>
      </c>
      <c r="E1343" s="853">
        <v>43739</v>
      </c>
      <c r="F1343" s="852">
        <v>550</v>
      </c>
      <c r="G1343" s="834">
        <f t="shared" si="21"/>
        <v>0.55000000000000004</v>
      </c>
      <c r="H1343" s="835" t="s">
        <v>356</v>
      </c>
      <c r="I1343" s="850">
        <v>1</v>
      </c>
      <c r="J1343" s="837" t="s">
        <v>67</v>
      </c>
    </row>
    <row r="1344" spans="1:10">
      <c r="A1344" s="839" t="s">
        <v>387</v>
      </c>
      <c r="B1344" s="841" t="s">
        <v>198</v>
      </c>
      <c r="C1344" s="839" t="s">
        <v>3741</v>
      </c>
      <c r="D1344" s="839" t="s">
        <v>3742</v>
      </c>
      <c r="E1344" s="853">
        <v>43739</v>
      </c>
      <c r="F1344" s="852">
        <v>550</v>
      </c>
      <c r="G1344" s="834">
        <f t="shared" si="21"/>
        <v>0.55000000000000004</v>
      </c>
      <c r="H1344" s="835" t="s">
        <v>356</v>
      </c>
      <c r="I1344" s="850">
        <v>1</v>
      </c>
      <c r="J1344" s="837" t="s">
        <v>67</v>
      </c>
    </row>
    <row r="1345" spans="1:10">
      <c r="A1345" s="839" t="s">
        <v>387</v>
      </c>
      <c r="B1345" s="841" t="s">
        <v>198</v>
      </c>
      <c r="C1345" s="839" t="s">
        <v>3743</v>
      </c>
      <c r="D1345" s="839" t="s">
        <v>3744</v>
      </c>
      <c r="E1345" s="853">
        <v>43739</v>
      </c>
      <c r="F1345" s="852">
        <v>150</v>
      </c>
      <c r="G1345" s="834">
        <f t="shared" si="21"/>
        <v>0.15</v>
      </c>
      <c r="H1345" s="835" t="s">
        <v>356</v>
      </c>
      <c r="I1345" s="850">
        <v>1</v>
      </c>
      <c r="J1345" s="837" t="s">
        <v>67</v>
      </c>
    </row>
    <row r="1346" spans="1:10">
      <c r="A1346" s="839" t="s">
        <v>387</v>
      </c>
      <c r="B1346" s="841" t="s">
        <v>198</v>
      </c>
      <c r="C1346" s="839" t="s">
        <v>3745</v>
      </c>
      <c r="D1346" s="839" t="s">
        <v>3746</v>
      </c>
      <c r="E1346" s="853">
        <v>43739</v>
      </c>
      <c r="F1346" s="852">
        <v>300</v>
      </c>
      <c r="G1346" s="834">
        <f t="shared" si="21"/>
        <v>0.3</v>
      </c>
      <c r="H1346" s="835" t="s">
        <v>356</v>
      </c>
      <c r="I1346" s="850">
        <v>1</v>
      </c>
      <c r="J1346" s="837" t="s">
        <v>67</v>
      </c>
    </row>
    <row r="1347" spans="1:10">
      <c r="A1347" s="839" t="s">
        <v>196</v>
      </c>
      <c r="B1347" s="841" t="s">
        <v>198</v>
      </c>
      <c r="C1347" s="839" t="s">
        <v>3747</v>
      </c>
      <c r="D1347" s="839" t="s">
        <v>3748</v>
      </c>
      <c r="E1347" s="853">
        <v>43739</v>
      </c>
      <c r="F1347" s="852">
        <v>175</v>
      </c>
      <c r="G1347" s="834">
        <f t="shared" si="21"/>
        <v>0.17499999999999999</v>
      </c>
      <c r="H1347" s="835" t="s">
        <v>356</v>
      </c>
      <c r="I1347" s="850">
        <v>1</v>
      </c>
      <c r="J1347" s="837" t="s">
        <v>67</v>
      </c>
    </row>
    <row r="1348" spans="1:10">
      <c r="A1348" s="839" t="s">
        <v>196</v>
      </c>
      <c r="B1348" s="841" t="s">
        <v>198</v>
      </c>
      <c r="C1348" s="839" t="s">
        <v>3749</v>
      </c>
      <c r="D1348" s="839" t="s">
        <v>3750</v>
      </c>
      <c r="E1348" s="853">
        <v>43739</v>
      </c>
      <c r="F1348" s="852">
        <v>430</v>
      </c>
      <c r="G1348" s="834">
        <f t="shared" si="21"/>
        <v>0.43</v>
      </c>
      <c r="H1348" s="835" t="s">
        <v>356</v>
      </c>
      <c r="I1348" s="850">
        <v>1</v>
      </c>
      <c r="J1348" s="837" t="s">
        <v>67</v>
      </c>
    </row>
    <row r="1349" spans="1:10">
      <c r="A1349" s="839" t="s">
        <v>196</v>
      </c>
      <c r="B1349" s="841" t="s">
        <v>198</v>
      </c>
      <c r="C1349" s="839" t="s">
        <v>3751</v>
      </c>
      <c r="D1349" s="839" t="s">
        <v>3752</v>
      </c>
      <c r="E1349" s="853">
        <v>43739</v>
      </c>
      <c r="F1349" s="852">
        <v>240</v>
      </c>
      <c r="G1349" s="834">
        <f t="shared" si="21"/>
        <v>0.24</v>
      </c>
      <c r="H1349" s="835" t="s">
        <v>356</v>
      </c>
      <c r="I1349" s="850">
        <v>1</v>
      </c>
      <c r="J1349" s="837" t="s">
        <v>67</v>
      </c>
    </row>
    <row r="1350" spans="1:10">
      <c r="A1350" s="839" t="s">
        <v>196</v>
      </c>
      <c r="B1350" s="841" t="s">
        <v>198</v>
      </c>
      <c r="C1350" s="839" t="s">
        <v>3753</v>
      </c>
      <c r="D1350" s="839" t="s">
        <v>3754</v>
      </c>
      <c r="E1350" s="853">
        <v>43739</v>
      </c>
      <c r="F1350" s="852">
        <v>720</v>
      </c>
      <c r="G1350" s="834">
        <f t="shared" si="21"/>
        <v>0.72</v>
      </c>
      <c r="H1350" s="835" t="s">
        <v>356</v>
      </c>
      <c r="I1350" s="850">
        <v>2</v>
      </c>
      <c r="J1350" s="837" t="s">
        <v>67</v>
      </c>
    </row>
    <row r="1351" spans="1:10">
      <c r="A1351" s="839" t="s">
        <v>244</v>
      </c>
      <c r="B1351" s="841" t="s">
        <v>198</v>
      </c>
      <c r="C1351" s="839" t="s">
        <v>3755</v>
      </c>
      <c r="D1351" s="839" t="s">
        <v>3756</v>
      </c>
      <c r="E1351" s="853">
        <v>43739</v>
      </c>
      <c r="F1351" s="852">
        <v>880</v>
      </c>
      <c r="G1351" s="834">
        <f t="shared" si="21"/>
        <v>0.88</v>
      </c>
      <c r="H1351" s="835" t="s">
        <v>356</v>
      </c>
      <c r="I1351" s="850">
        <v>2</v>
      </c>
      <c r="J1351" s="837" t="s">
        <v>67</v>
      </c>
    </row>
    <row r="1352" spans="1:10">
      <c r="A1352" s="839" t="s">
        <v>191</v>
      </c>
      <c r="B1352" s="830" t="s">
        <v>198</v>
      </c>
      <c r="C1352" s="839" t="s">
        <v>3757</v>
      </c>
      <c r="D1352" s="839" t="s">
        <v>3758</v>
      </c>
      <c r="E1352" s="853">
        <v>43739</v>
      </c>
      <c r="F1352" s="852">
        <v>15049.199305421571</v>
      </c>
      <c r="G1352" s="834">
        <f t="shared" si="21"/>
        <v>15.04919930542157</v>
      </c>
      <c r="H1352" s="835" t="s">
        <v>354</v>
      </c>
      <c r="I1352" s="850">
        <v>1</v>
      </c>
      <c r="J1352" s="837" t="s">
        <v>67</v>
      </c>
    </row>
    <row r="1353" spans="1:10">
      <c r="A1353" s="839" t="s">
        <v>194</v>
      </c>
      <c r="B1353" s="829" t="s">
        <v>199</v>
      </c>
      <c r="C1353" s="839" t="s">
        <v>3759</v>
      </c>
      <c r="D1353" s="839" t="s">
        <v>3760</v>
      </c>
      <c r="E1353" s="853">
        <v>43739</v>
      </c>
      <c r="F1353" s="852">
        <v>176</v>
      </c>
      <c r="G1353" s="834">
        <f t="shared" si="21"/>
        <v>0.17599999999999999</v>
      </c>
      <c r="H1353" s="835" t="s">
        <v>354</v>
      </c>
      <c r="I1353" s="850">
        <v>1</v>
      </c>
      <c r="J1353" s="837" t="s">
        <v>67</v>
      </c>
    </row>
    <row r="1354" spans="1:10">
      <c r="A1354" s="839" t="s">
        <v>194</v>
      </c>
      <c r="B1354" s="829" t="s">
        <v>199</v>
      </c>
      <c r="C1354" s="839" t="s">
        <v>3761</v>
      </c>
      <c r="D1354" s="839" t="s">
        <v>3762</v>
      </c>
      <c r="E1354" s="853">
        <v>43739</v>
      </c>
      <c r="F1354" s="852">
        <v>176</v>
      </c>
      <c r="G1354" s="834">
        <f t="shared" si="21"/>
        <v>0.17599999999999999</v>
      </c>
      <c r="H1354" s="835" t="s">
        <v>354</v>
      </c>
      <c r="I1354" s="850">
        <v>1</v>
      </c>
      <c r="J1354" s="837" t="s">
        <v>67</v>
      </c>
    </row>
    <row r="1355" spans="1:10">
      <c r="A1355" s="839" t="s">
        <v>194</v>
      </c>
      <c r="B1355" s="829" t="s">
        <v>199</v>
      </c>
      <c r="C1355" s="839" t="s">
        <v>3763</v>
      </c>
      <c r="D1355" s="839" t="s">
        <v>3764</v>
      </c>
      <c r="E1355" s="853">
        <v>43739</v>
      </c>
      <c r="F1355" s="852">
        <v>2463</v>
      </c>
      <c r="G1355" s="834">
        <f t="shared" si="21"/>
        <v>2.4630000000000001</v>
      </c>
      <c r="H1355" s="835" t="s">
        <v>354</v>
      </c>
      <c r="I1355" s="850">
        <v>1</v>
      </c>
      <c r="J1355" s="837" t="s">
        <v>67</v>
      </c>
    </row>
    <row r="1356" spans="1:10">
      <c r="A1356" s="839" t="s">
        <v>194</v>
      </c>
      <c r="B1356" s="829" t="s">
        <v>199</v>
      </c>
      <c r="C1356" s="839" t="s">
        <v>3765</v>
      </c>
      <c r="D1356" s="839" t="s">
        <v>3766</v>
      </c>
      <c r="E1356" s="853">
        <v>43739</v>
      </c>
      <c r="F1356" s="852">
        <v>1710</v>
      </c>
      <c r="G1356" s="834">
        <f t="shared" si="21"/>
        <v>1.71</v>
      </c>
      <c r="H1356" s="835" t="s">
        <v>354</v>
      </c>
      <c r="I1356" s="850">
        <v>1</v>
      </c>
      <c r="J1356" s="837" t="s">
        <v>67</v>
      </c>
    </row>
    <row r="1357" spans="1:10">
      <c r="A1357" s="839" t="s">
        <v>194</v>
      </c>
      <c r="B1357" s="829" t="s">
        <v>199</v>
      </c>
      <c r="C1357" s="839" t="s">
        <v>3767</v>
      </c>
      <c r="D1357" s="839" t="s">
        <v>3768</v>
      </c>
      <c r="E1357" s="853">
        <v>43739</v>
      </c>
      <c r="F1357" s="852">
        <v>2048</v>
      </c>
      <c r="G1357" s="834">
        <f t="shared" si="21"/>
        <v>2.048</v>
      </c>
      <c r="H1357" s="835" t="s">
        <v>354</v>
      </c>
      <c r="I1357" s="850">
        <v>1</v>
      </c>
      <c r="J1357" s="837" t="s">
        <v>67</v>
      </c>
    </row>
    <row r="1358" spans="1:10">
      <c r="A1358" s="839" t="s">
        <v>194</v>
      </c>
      <c r="B1358" s="829" t="s">
        <v>199</v>
      </c>
      <c r="C1358" s="839" t="s">
        <v>3769</v>
      </c>
      <c r="D1358" s="839" t="s">
        <v>3770</v>
      </c>
      <c r="E1358" s="853">
        <v>43739</v>
      </c>
      <c r="F1358" s="852">
        <v>1844</v>
      </c>
      <c r="G1358" s="834">
        <f t="shared" si="21"/>
        <v>1.8440000000000001</v>
      </c>
      <c r="H1358" s="835" t="s">
        <v>354</v>
      </c>
      <c r="I1358" s="850">
        <v>1</v>
      </c>
      <c r="J1358" s="837" t="s">
        <v>67</v>
      </c>
    </row>
    <row r="1359" spans="1:10">
      <c r="A1359" s="839" t="s">
        <v>194</v>
      </c>
      <c r="B1359" s="829" t="s">
        <v>199</v>
      </c>
      <c r="C1359" s="839" t="s">
        <v>3771</v>
      </c>
      <c r="D1359" s="839" t="s">
        <v>3772</v>
      </c>
      <c r="E1359" s="853">
        <v>43739</v>
      </c>
      <c r="F1359" s="852">
        <v>1336</v>
      </c>
      <c r="G1359" s="834">
        <f t="shared" si="21"/>
        <v>1.3360000000000001</v>
      </c>
      <c r="H1359" s="835" t="s">
        <v>354</v>
      </c>
      <c r="I1359" s="850">
        <v>1</v>
      </c>
      <c r="J1359" s="837" t="s">
        <v>67</v>
      </c>
    </row>
    <row r="1360" spans="1:10">
      <c r="A1360" s="839" t="s">
        <v>194</v>
      </c>
      <c r="B1360" s="829" t="s">
        <v>199</v>
      </c>
      <c r="C1360" s="839" t="s">
        <v>3773</v>
      </c>
      <c r="D1360" s="839" t="s">
        <v>3774</v>
      </c>
      <c r="E1360" s="853">
        <v>43739</v>
      </c>
      <c r="F1360" s="852">
        <v>1336</v>
      </c>
      <c r="G1360" s="834">
        <f t="shared" si="21"/>
        <v>1.3360000000000001</v>
      </c>
      <c r="H1360" s="835" t="s">
        <v>354</v>
      </c>
      <c r="I1360" s="850">
        <v>1</v>
      </c>
      <c r="J1360" s="837" t="s">
        <v>67</v>
      </c>
    </row>
    <row r="1361" spans="1:10">
      <c r="A1361" s="839" t="s">
        <v>186</v>
      </c>
      <c r="B1361" s="830" t="s">
        <v>198</v>
      </c>
      <c r="C1361" s="839" t="s">
        <v>3775</v>
      </c>
      <c r="D1361" s="839" t="s">
        <v>3776</v>
      </c>
      <c r="E1361" s="853">
        <v>43739</v>
      </c>
      <c r="F1361" s="852">
        <v>10032.799536947714</v>
      </c>
      <c r="G1361" s="834">
        <f t="shared" si="21"/>
        <v>10.032799536947714</v>
      </c>
      <c r="H1361" s="835" t="s">
        <v>354</v>
      </c>
      <c r="I1361" s="850">
        <v>1</v>
      </c>
      <c r="J1361" s="837" t="s">
        <v>67</v>
      </c>
    </row>
    <row r="1362" spans="1:10">
      <c r="A1362" s="839" t="s">
        <v>186</v>
      </c>
      <c r="B1362" s="830" t="s">
        <v>198</v>
      </c>
      <c r="C1362" s="839" t="s">
        <v>3777</v>
      </c>
      <c r="D1362" s="839" t="s">
        <v>3778</v>
      </c>
      <c r="E1362" s="853">
        <v>43739</v>
      </c>
      <c r="F1362" s="852">
        <v>10418.676442214934</v>
      </c>
      <c r="G1362" s="834">
        <f t="shared" si="21"/>
        <v>10.418676442214933</v>
      </c>
      <c r="H1362" s="835" t="s">
        <v>354</v>
      </c>
      <c r="I1362" s="850">
        <v>1</v>
      </c>
      <c r="J1362" s="837" t="s">
        <v>67</v>
      </c>
    </row>
    <row r="1363" spans="1:10">
      <c r="A1363" s="839" t="s">
        <v>186</v>
      </c>
      <c r="B1363" s="830" t="s">
        <v>198</v>
      </c>
      <c r="C1363" s="839" t="s">
        <v>3779</v>
      </c>
      <c r="D1363" s="839" t="s">
        <v>3780</v>
      </c>
      <c r="E1363" s="853">
        <v>43739</v>
      </c>
      <c r="F1363" s="852">
        <v>10418.676442214934</v>
      </c>
      <c r="G1363" s="834">
        <f t="shared" si="21"/>
        <v>10.418676442214933</v>
      </c>
      <c r="H1363" s="835" t="s">
        <v>354</v>
      </c>
      <c r="I1363" s="850">
        <v>1</v>
      </c>
      <c r="J1363" s="837" t="s">
        <v>67</v>
      </c>
    </row>
    <row r="1364" spans="1:10">
      <c r="A1364" s="839" t="s">
        <v>186</v>
      </c>
      <c r="B1364" s="830" t="s">
        <v>198</v>
      </c>
      <c r="C1364" s="839" t="s">
        <v>3781</v>
      </c>
      <c r="D1364" s="839" t="s">
        <v>3782</v>
      </c>
      <c r="E1364" s="853">
        <v>43739</v>
      </c>
      <c r="F1364" s="852">
        <v>10032.799536947714</v>
      </c>
      <c r="G1364" s="834">
        <f t="shared" si="21"/>
        <v>10.032799536947714</v>
      </c>
      <c r="H1364" s="835" t="s">
        <v>354</v>
      </c>
      <c r="I1364" s="850">
        <v>1</v>
      </c>
      <c r="J1364" s="837" t="s">
        <v>67</v>
      </c>
    </row>
    <row r="1365" spans="1:10">
      <c r="A1365" s="839" t="s">
        <v>186</v>
      </c>
      <c r="B1365" s="830" t="s">
        <v>198</v>
      </c>
      <c r="C1365" s="839" t="s">
        <v>3783</v>
      </c>
      <c r="D1365" s="839" t="s">
        <v>3784</v>
      </c>
      <c r="E1365" s="853">
        <v>43739</v>
      </c>
      <c r="F1365" s="852">
        <v>10418.676442214934</v>
      </c>
      <c r="G1365" s="834">
        <f t="shared" si="21"/>
        <v>10.418676442214933</v>
      </c>
      <c r="H1365" s="835" t="s">
        <v>354</v>
      </c>
      <c r="I1365" s="850">
        <v>1</v>
      </c>
      <c r="J1365" s="837" t="s">
        <v>67</v>
      </c>
    </row>
    <row r="1366" spans="1:10">
      <c r="A1366" s="839" t="s">
        <v>186</v>
      </c>
      <c r="B1366" s="830" t="s">
        <v>198</v>
      </c>
      <c r="C1366" s="839" t="s">
        <v>3785</v>
      </c>
      <c r="D1366" s="839" t="s">
        <v>3786</v>
      </c>
      <c r="E1366" s="853">
        <v>43739</v>
      </c>
      <c r="F1366" s="852">
        <v>10418.676442214934</v>
      </c>
      <c r="G1366" s="834">
        <f t="shared" si="21"/>
        <v>10.418676442214933</v>
      </c>
      <c r="H1366" s="835" t="s">
        <v>354</v>
      </c>
      <c r="I1366" s="850">
        <v>1</v>
      </c>
      <c r="J1366" s="837" t="s">
        <v>67</v>
      </c>
    </row>
    <row r="1367" spans="1:10">
      <c r="A1367" s="839" t="s">
        <v>191</v>
      </c>
      <c r="B1367" s="830" t="s">
        <v>198</v>
      </c>
      <c r="C1367" s="839" t="s">
        <v>3787</v>
      </c>
      <c r="D1367" s="839" t="s">
        <v>3788</v>
      </c>
      <c r="E1367" s="853">
        <v>43739</v>
      </c>
      <c r="F1367" s="852">
        <v>4726.9920895234418</v>
      </c>
      <c r="G1367" s="834">
        <f t="shared" si="21"/>
        <v>4.7269920895234421</v>
      </c>
      <c r="H1367" s="835" t="s">
        <v>354</v>
      </c>
      <c r="I1367" s="850">
        <v>1</v>
      </c>
      <c r="J1367" s="837" t="s">
        <v>67</v>
      </c>
    </row>
    <row r="1368" spans="1:10">
      <c r="A1368" s="839" t="s">
        <v>201</v>
      </c>
      <c r="B1368" s="841" t="s">
        <v>198</v>
      </c>
      <c r="C1368" s="839" t="s">
        <v>3789</v>
      </c>
      <c r="D1368" s="839" t="s">
        <v>3790</v>
      </c>
      <c r="E1368" s="853">
        <v>43739</v>
      </c>
      <c r="F1368" s="852">
        <v>495</v>
      </c>
      <c r="G1368" s="834">
        <f t="shared" si="21"/>
        <v>0.495</v>
      </c>
      <c r="H1368" s="835" t="s">
        <v>356</v>
      </c>
      <c r="I1368" s="850">
        <v>1</v>
      </c>
      <c r="J1368" s="837" t="s">
        <v>67</v>
      </c>
    </row>
    <row r="1369" spans="1:10">
      <c r="A1369" s="839" t="s">
        <v>201</v>
      </c>
      <c r="B1369" s="841" t="s">
        <v>198</v>
      </c>
      <c r="C1369" s="839" t="s">
        <v>3791</v>
      </c>
      <c r="D1369" s="839" t="s">
        <v>3792</v>
      </c>
      <c r="E1369" s="853">
        <v>43739</v>
      </c>
      <c r="F1369" s="852">
        <v>525</v>
      </c>
      <c r="G1369" s="834">
        <f t="shared" si="21"/>
        <v>0.52500000000000002</v>
      </c>
      <c r="H1369" s="835" t="s">
        <v>356</v>
      </c>
      <c r="I1369" s="850">
        <v>1</v>
      </c>
      <c r="J1369" s="837" t="s">
        <v>67</v>
      </c>
    </row>
    <row r="1370" spans="1:10">
      <c r="A1370" s="839" t="s">
        <v>194</v>
      </c>
      <c r="B1370" s="829" t="s">
        <v>199</v>
      </c>
      <c r="C1370" s="839" t="s">
        <v>3793</v>
      </c>
      <c r="D1370" s="839" t="s">
        <v>3794</v>
      </c>
      <c r="E1370" s="853">
        <v>43739</v>
      </c>
      <c r="F1370" s="852">
        <v>1114</v>
      </c>
      <c r="G1370" s="834">
        <f t="shared" si="21"/>
        <v>1.1140000000000001</v>
      </c>
      <c r="H1370" s="835" t="s">
        <v>354</v>
      </c>
      <c r="I1370" s="850">
        <v>1</v>
      </c>
      <c r="J1370" s="837" t="s">
        <v>67</v>
      </c>
    </row>
    <row r="1371" spans="1:10">
      <c r="A1371" s="839" t="s">
        <v>194</v>
      </c>
      <c r="B1371" s="829" t="s">
        <v>199</v>
      </c>
      <c r="C1371" s="839" t="s">
        <v>3795</v>
      </c>
      <c r="D1371" s="839" t="s">
        <v>3796</v>
      </c>
      <c r="E1371" s="853">
        <v>43739</v>
      </c>
      <c r="F1371" s="852">
        <v>1283</v>
      </c>
      <c r="G1371" s="834">
        <f t="shared" si="21"/>
        <v>1.2829999999999999</v>
      </c>
      <c r="H1371" s="835" t="s">
        <v>354</v>
      </c>
      <c r="I1371" s="850">
        <v>1</v>
      </c>
      <c r="J1371" s="837" t="s">
        <v>67</v>
      </c>
    </row>
    <row r="1372" spans="1:10">
      <c r="A1372" s="839" t="s">
        <v>194</v>
      </c>
      <c r="B1372" s="829" t="s">
        <v>199</v>
      </c>
      <c r="C1372" s="839" t="s">
        <v>3797</v>
      </c>
      <c r="D1372" s="839" t="s">
        <v>3798</v>
      </c>
      <c r="E1372" s="853">
        <v>43739</v>
      </c>
      <c r="F1372" s="852">
        <v>1224</v>
      </c>
      <c r="G1372" s="834">
        <f t="shared" si="21"/>
        <v>1.224</v>
      </c>
      <c r="H1372" s="835" t="s">
        <v>354</v>
      </c>
      <c r="I1372" s="850">
        <v>1</v>
      </c>
      <c r="J1372" s="837" t="s">
        <v>67</v>
      </c>
    </row>
    <row r="1373" spans="1:10">
      <c r="A1373" s="839" t="s">
        <v>194</v>
      </c>
      <c r="B1373" s="829" t="s">
        <v>199</v>
      </c>
      <c r="C1373" s="839" t="s">
        <v>3799</v>
      </c>
      <c r="D1373" s="839" t="s">
        <v>3800</v>
      </c>
      <c r="E1373" s="853">
        <v>43739</v>
      </c>
      <c r="F1373" s="852">
        <v>816</v>
      </c>
      <c r="G1373" s="834">
        <f t="shared" si="21"/>
        <v>0.81599999999999995</v>
      </c>
      <c r="H1373" s="835" t="s">
        <v>354</v>
      </c>
      <c r="I1373" s="850">
        <v>1</v>
      </c>
      <c r="J1373" s="837" t="s">
        <v>67</v>
      </c>
    </row>
    <row r="1374" spans="1:10">
      <c r="A1374" s="839" t="s">
        <v>189</v>
      </c>
      <c r="B1374" s="841" t="s">
        <v>198</v>
      </c>
      <c r="C1374" s="839" t="s">
        <v>3801</v>
      </c>
      <c r="D1374" s="839" t="s">
        <v>3802</v>
      </c>
      <c r="E1374" s="853">
        <v>43739</v>
      </c>
      <c r="F1374" s="852">
        <v>482</v>
      </c>
      <c r="G1374" s="834">
        <f t="shared" si="21"/>
        <v>0.48199999999999998</v>
      </c>
      <c r="H1374" s="835" t="s">
        <v>356</v>
      </c>
      <c r="I1374" s="850">
        <v>2</v>
      </c>
      <c r="J1374" s="837" t="s">
        <v>67</v>
      </c>
    </row>
    <row r="1375" spans="1:10">
      <c r="A1375" s="839" t="s">
        <v>189</v>
      </c>
      <c r="B1375" s="830" t="s">
        <v>198</v>
      </c>
      <c r="C1375" s="839" t="s">
        <v>3803</v>
      </c>
      <c r="D1375" s="839" t="s">
        <v>3804</v>
      </c>
      <c r="E1375" s="853">
        <v>43739</v>
      </c>
      <c r="F1375" s="852">
        <v>49</v>
      </c>
      <c r="G1375" s="834">
        <f t="shared" si="21"/>
        <v>4.9000000000000002E-2</v>
      </c>
      <c r="H1375" s="835" t="s">
        <v>355</v>
      </c>
      <c r="I1375" s="850">
        <v>1</v>
      </c>
      <c r="J1375" s="837" t="s">
        <v>67</v>
      </c>
    </row>
    <row r="1376" spans="1:10">
      <c r="A1376" s="839" t="s">
        <v>189</v>
      </c>
      <c r="B1376" s="841" t="s">
        <v>198</v>
      </c>
      <c r="C1376" s="839" t="s">
        <v>3805</v>
      </c>
      <c r="D1376" s="839" t="s">
        <v>3806</v>
      </c>
      <c r="E1376" s="853">
        <v>43739</v>
      </c>
      <c r="F1376" s="852">
        <v>482</v>
      </c>
      <c r="G1376" s="834">
        <f t="shared" si="21"/>
        <v>0.48199999999999998</v>
      </c>
      <c r="H1376" s="835" t="s">
        <v>356</v>
      </c>
      <c r="I1376" s="850">
        <v>2</v>
      </c>
      <c r="J1376" s="837" t="s">
        <v>67</v>
      </c>
    </row>
    <row r="1377" spans="1:10">
      <c r="A1377" s="839" t="s">
        <v>387</v>
      </c>
      <c r="B1377" s="841" t="s">
        <v>198</v>
      </c>
      <c r="C1377" s="839" t="s">
        <v>3807</v>
      </c>
      <c r="D1377" s="839" t="s">
        <v>3808</v>
      </c>
      <c r="E1377" s="853">
        <v>43739</v>
      </c>
      <c r="F1377" s="852">
        <v>552</v>
      </c>
      <c r="G1377" s="834">
        <f t="shared" si="21"/>
        <v>0.55200000000000005</v>
      </c>
      <c r="H1377" s="835" t="s">
        <v>356</v>
      </c>
      <c r="I1377" s="850">
        <v>1</v>
      </c>
      <c r="J1377" s="837" t="s">
        <v>67</v>
      </c>
    </row>
    <row r="1378" spans="1:10">
      <c r="A1378" s="839" t="s">
        <v>387</v>
      </c>
      <c r="B1378" s="841" t="s">
        <v>198</v>
      </c>
      <c r="C1378" s="839" t="s">
        <v>3809</v>
      </c>
      <c r="D1378" s="839" t="s">
        <v>3810</v>
      </c>
      <c r="E1378" s="853">
        <v>43739</v>
      </c>
      <c r="F1378" s="852">
        <v>881</v>
      </c>
      <c r="G1378" s="834">
        <f t="shared" si="21"/>
        <v>0.88100000000000001</v>
      </c>
      <c r="H1378" s="835" t="s">
        <v>356</v>
      </c>
      <c r="I1378" s="850">
        <v>1</v>
      </c>
      <c r="J1378" s="837" t="s">
        <v>67</v>
      </c>
    </row>
    <row r="1379" spans="1:10">
      <c r="A1379" s="839" t="s">
        <v>387</v>
      </c>
      <c r="B1379" s="841" t="s">
        <v>198</v>
      </c>
      <c r="C1379" s="839" t="s">
        <v>3811</v>
      </c>
      <c r="D1379" s="839" t="s">
        <v>3812</v>
      </c>
      <c r="E1379" s="853">
        <v>43739</v>
      </c>
      <c r="F1379" s="852">
        <v>351</v>
      </c>
      <c r="G1379" s="834">
        <f t="shared" si="21"/>
        <v>0.35099999999999998</v>
      </c>
      <c r="H1379" s="835" t="s">
        <v>356</v>
      </c>
      <c r="I1379" s="850">
        <v>1</v>
      </c>
      <c r="J1379" s="837" t="s">
        <v>67</v>
      </c>
    </row>
    <row r="1380" spans="1:10">
      <c r="A1380" s="839" t="s">
        <v>186</v>
      </c>
      <c r="B1380" s="841" t="s">
        <v>198</v>
      </c>
      <c r="C1380" s="839" t="s">
        <v>3813</v>
      </c>
      <c r="D1380" s="839" t="s">
        <v>3814</v>
      </c>
      <c r="E1380" s="853">
        <v>43739</v>
      </c>
      <c r="F1380" s="852">
        <v>1267.605633802817</v>
      </c>
      <c r="G1380" s="834">
        <f t="shared" si="21"/>
        <v>1.267605633802817</v>
      </c>
      <c r="H1380" s="835" t="s">
        <v>356</v>
      </c>
      <c r="I1380" s="850">
        <v>1</v>
      </c>
      <c r="J1380" s="837" t="s">
        <v>67</v>
      </c>
    </row>
    <row r="1381" spans="1:10">
      <c r="A1381" s="839" t="s">
        <v>186</v>
      </c>
      <c r="B1381" s="841" t="s">
        <v>198</v>
      </c>
      <c r="C1381" s="839" t="s">
        <v>3815</v>
      </c>
      <c r="D1381" s="839" t="s">
        <v>3816</v>
      </c>
      <c r="E1381" s="853">
        <v>43739</v>
      </c>
      <c r="F1381" s="852">
        <v>584.60351147983795</v>
      </c>
      <c r="G1381" s="834">
        <f t="shared" si="21"/>
        <v>0.58460351147983791</v>
      </c>
      <c r="H1381" s="835" t="s">
        <v>356</v>
      </c>
      <c r="I1381" s="850">
        <v>1</v>
      </c>
      <c r="J1381" s="837" t="s">
        <v>67</v>
      </c>
    </row>
    <row r="1382" spans="1:10">
      <c r="A1382" s="839" t="s">
        <v>186</v>
      </c>
      <c r="B1382" s="841" t="s">
        <v>198</v>
      </c>
      <c r="C1382" s="839" t="s">
        <v>3817</v>
      </c>
      <c r="D1382" s="839" t="s">
        <v>3818</v>
      </c>
      <c r="E1382" s="853">
        <v>43739</v>
      </c>
      <c r="F1382" s="852">
        <v>351.14798379317</v>
      </c>
      <c r="G1382" s="834">
        <f t="shared" si="21"/>
        <v>0.35114798379317003</v>
      </c>
      <c r="H1382" s="835" t="s">
        <v>356</v>
      </c>
      <c r="I1382" s="850">
        <v>1</v>
      </c>
      <c r="J1382" s="837" t="s">
        <v>67</v>
      </c>
    </row>
    <row r="1383" spans="1:10">
      <c r="A1383" s="839" t="s">
        <v>394</v>
      </c>
      <c r="B1383" s="841" t="s">
        <v>198</v>
      </c>
      <c r="C1383" s="839" t="s">
        <v>3819</v>
      </c>
      <c r="D1383" s="839" t="s">
        <v>3820</v>
      </c>
      <c r="E1383" s="853">
        <v>43739</v>
      </c>
      <c r="F1383" s="852">
        <v>3780</v>
      </c>
      <c r="G1383" s="834">
        <f t="shared" si="21"/>
        <v>3.78</v>
      </c>
      <c r="H1383" s="835" t="s">
        <v>356</v>
      </c>
      <c r="I1383" s="850">
        <v>20</v>
      </c>
      <c r="J1383" s="837" t="s">
        <v>67</v>
      </c>
    </row>
    <row r="1384" spans="1:10">
      <c r="A1384" s="839" t="s">
        <v>394</v>
      </c>
      <c r="B1384" s="841" t="s">
        <v>198</v>
      </c>
      <c r="C1384" s="839" t="s">
        <v>3821</v>
      </c>
      <c r="D1384" s="839" t="s">
        <v>3822</v>
      </c>
      <c r="E1384" s="853">
        <v>43739</v>
      </c>
      <c r="F1384" s="852">
        <v>3540</v>
      </c>
      <c r="G1384" s="834">
        <f t="shared" si="21"/>
        <v>3.54</v>
      </c>
      <c r="H1384" s="835" t="s">
        <v>356</v>
      </c>
      <c r="I1384" s="850">
        <v>20</v>
      </c>
      <c r="J1384" s="837" t="s">
        <v>67</v>
      </c>
    </row>
    <row r="1385" spans="1:10">
      <c r="A1385" s="839" t="s">
        <v>394</v>
      </c>
      <c r="B1385" s="841" t="s">
        <v>198</v>
      </c>
      <c r="C1385" s="839" t="s">
        <v>3823</v>
      </c>
      <c r="D1385" s="839" t="s">
        <v>3824</v>
      </c>
      <c r="E1385" s="853">
        <v>43739</v>
      </c>
      <c r="F1385" s="852">
        <v>1440</v>
      </c>
      <c r="G1385" s="834">
        <f t="shared" si="21"/>
        <v>1.44</v>
      </c>
      <c r="H1385" s="835" t="s">
        <v>356</v>
      </c>
      <c r="I1385" s="850">
        <v>40</v>
      </c>
      <c r="J1385" s="837" t="s">
        <v>67</v>
      </c>
    </row>
    <row r="1386" spans="1:10">
      <c r="A1386" s="839" t="s">
        <v>394</v>
      </c>
      <c r="B1386" s="841" t="s">
        <v>198</v>
      </c>
      <c r="C1386" s="839" t="s">
        <v>3825</v>
      </c>
      <c r="D1386" s="839" t="s">
        <v>3826</v>
      </c>
      <c r="E1386" s="853">
        <v>43739</v>
      </c>
      <c r="F1386" s="852">
        <v>480</v>
      </c>
      <c r="G1386" s="834">
        <f t="shared" si="21"/>
        <v>0.48</v>
      </c>
      <c r="H1386" s="835" t="s">
        <v>356</v>
      </c>
      <c r="I1386" s="850">
        <v>20</v>
      </c>
      <c r="J1386" s="837" t="s">
        <v>67</v>
      </c>
    </row>
    <row r="1387" spans="1:10">
      <c r="A1387" s="839" t="s">
        <v>186</v>
      </c>
      <c r="B1387" s="841" t="s">
        <v>198</v>
      </c>
      <c r="C1387" s="839" t="s">
        <v>3827</v>
      </c>
      <c r="D1387" s="839" t="s">
        <v>3828</v>
      </c>
      <c r="E1387" s="853">
        <v>43739</v>
      </c>
      <c r="F1387" s="852">
        <v>598.1092031641906</v>
      </c>
      <c r="G1387" s="834">
        <f t="shared" si="21"/>
        <v>0.59810920316419058</v>
      </c>
      <c r="H1387" s="835" t="s">
        <v>355</v>
      </c>
      <c r="I1387" s="850">
        <v>1</v>
      </c>
      <c r="J1387" s="837" t="s">
        <v>67</v>
      </c>
    </row>
    <row r="1388" spans="1:10">
      <c r="A1388" s="839" t="s">
        <v>194</v>
      </c>
      <c r="B1388" s="829" t="s">
        <v>199</v>
      </c>
      <c r="C1388" s="839" t="s">
        <v>3829</v>
      </c>
      <c r="D1388" s="839" t="s">
        <v>3830</v>
      </c>
      <c r="E1388" s="853">
        <v>43739</v>
      </c>
      <c r="F1388" s="852">
        <v>249</v>
      </c>
      <c r="G1388" s="834">
        <f t="shared" si="21"/>
        <v>0.249</v>
      </c>
      <c r="H1388" s="835" t="s">
        <v>354</v>
      </c>
      <c r="I1388" s="850">
        <v>1</v>
      </c>
      <c r="J1388" s="837" t="s">
        <v>67</v>
      </c>
    </row>
    <row r="1389" spans="1:10">
      <c r="A1389" s="839" t="s">
        <v>194</v>
      </c>
      <c r="B1389" s="829" t="s">
        <v>199</v>
      </c>
      <c r="C1389" s="839" t="s">
        <v>3831</v>
      </c>
      <c r="D1389" s="839" t="s">
        <v>3832</v>
      </c>
      <c r="E1389" s="853">
        <v>43739</v>
      </c>
      <c r="F1389" s="852">
        <v>249</v>
      </c>
      <c r="G1389" s="834">
        <f t="shared" si="21"/>
        <v>0.249</v>
      </c>
      <c r="H1389" s="835" t="s">
        <v>354</v>
      </c>
      <c r="I1389" s="850">
        <v>1</v>
      </c>
      <c r="J1389" s="837" t="s">
        <v>67</v>
      </c>
    </row>
    <row r="1390" spans="1:10">
      <c r="A1390" s="839" t="s">
        <v>394</v>
      </c>
      <c r="B1390" s="841" t="s">
        <v>198</v>
      </c>
      <c r="C1390" s="839" t="s">
        <v>3833</v>
      </c>
      <c r="D1390" s="839" t="s">
        <v>3834</v>
      </c>
      <c r="E1390" s="853">
        <v>43739</v>
      </c>
      <c r="F1390" s="852">
        <v>3780</v>
      </c>
      <c r="G1390" s="834">
        <f t="shared" si="21"/>
        <v>3.78</v>
      </c>
      <c r="H1390" s="835" t="s">
        <v>356</v>
      </c>
      <c r="I1390" s="850">
        <v>20</v>
      </c>
      <c r="J1390" s="837" t="s">
        <v>67</v>
      </c>
    </row>
    <row r="1391" spans="1:10">
      <c r="A1391" s="839" t="s">
        <v>394</v>
      </c>
      <c r="B1391" s="841" t="s">
        <v>198</v>
      </c>
      <c r="C1391" s="839" t="s">
        <v>3835</v>
      </c>
      <c r="D1391" s="839" t="s">
        <v>3836</v>
      </c>
      <c r="E1391" s="853">
        <v>43739</v>
      </c>
      <c r="F1391" s="852">
        <v>3540</v>
      </c>
      <c r="G1391" s="834">
        <f t="shared" si="21"/>
        <v>3.54</v>
      </c>
      <c r="H1391" s="835" t="s">
        <v>356</v>
      </c>
      <c r="I1391" s="850">
        <v>20</v>
      </c>
      <c r="J1391" s="837" t="s">
        <v>67</v>
      </c>
    </row>
    <row r="1392" spans="1:10">
      <c r="A1392" s="839" t="s">
        <v>394</v>
      </c>
      <c r="B1392" s="841" t="s">
        <v>198</v>
      </c>
      <c r="C1392" s="839" t="s">
        <v>3837</v>
      </c>
      <c r="D1392" s="839" t="s">
        <v>3838</v>
      </c>
      <c r="E1392" s="853">
        <v>43739</v>
      </c>
      <c r="F1392" s="852">
        <v>1440</v>
      </c>
      <c r="G1392" s="834">
        <f t="shared" ref="G1392:G1455" si="22">F1392/1000</f>
        <v>1.44</v>
      </c>
      <c r="H1392" s="835" t="s">
        <v>356</v>
      </c>
      <c r="I1392" s="850">
        <v>40</v>
      </c>
      <c r="J1392" s="837" t="s">
        <v>67</v>
      </c>
    </row>
    <row r="1393" spans="1:10">
      <c r="A1393" s="839" t="s">
        <v>394</v>
      </c>
      <c r="B1393" s="841" t="s">
        <v>198</v>
      </c>
      <c r="C1393" s="839" t="s">
        <v>3839</v>
      </c>
      <c r="D1393" s="839" t="s">
        <v>3840</v>
      </c>
      <c r="E1393" s="853">
        <v>43739</v>
      </c>
      <c r="F1393" s="852">
        <v>480</v>
      </c>
      <c r="G1393" s="834">
        <f t="shared" si="22"/>
        <v>0.48</v>
      </c>
      <c r="H1393" s="835" t="s">
        <v>356</v>
      </c>
      <c r="I1393" s="850">
        <v>20</v>
      </c>
      <c r="J1393" s="837" t="s">
        <v>67</v>
      </c>
    </row>
    <row r="1394" spans="1:10">
      <c r="A1394" s="839" t="s">
        <v>186</v>
      </c>
      <c r="B1394" s="830" t="s">
        <v>198</v>
      </c>
      <c r="C1394" s="839" t="s">
        <v>3841</v>
      </c>
      <c r="D1394" s="839" t="s">
        <v>3842</v>
      </c>
      <c r="E1394" s="853">
        <v>43739</v>
      </c>
      <c r="F1394" s="852">
        <v>582.67412695350185</v>
      </c>
      <c r="G1394" s="834">
        <f t="shared" si="22"/>
        <v>0.58267412695350185</v>
      </c>
      <c r="H1394" s="835" t="s">
        <v>535</v>
      </c>
      <c r="I1394" s="850">
        <v>1</v>
      </c>
      <c r="J1394" s="837" t="s">
        <v>67</v>
      </c>
    </row>
    <row r="1395" spans="1:10">
      <c r="A1395" s="839" t="s">
        <v>186</v>
      </c>
      <c r="B1395" s="830" t="s">
        <v>198</v>
      </c>
      <c r="C1395" s="839" t="s">
        <v>3843</v>
      </c>
      <c r="D1395" s="839" t="s">
        <v>3844</v>
      </c>
      <c r="E1395" s="853">
        <v>43739</v>
      </c>
      <c r="F1395" s="852">
        <v>582.67412695350185</v>
      </c>
      <c r="G1395" s="834">
        <f t="shared" si="22"/>
        <v>0.58267412695350185</v>
      </c>
      <c r="H1395" s="835" t="s">
        <v>535</v>
      </c>
      <c r="I1395" s="850">
        <v>1</v>
      </c>
      <c r="J1395" s="837" t="s">
        <v>67</v>
      </c>
    </row>
    <row r="1396" spans="1:10">
      <c r="A1396" s="839" t="s">
        <v>386</v>
      </c>
      <c r="B1396" s="829" t="s">
        <v>1250</v>
      </c>
      <c r="C1396" s="839" t="s">
        <v>894</v>
      </c>
      <c r="D1396" s="854" t="s">
        <v>67</v>
      </c>
      <c r="E1396" s="853">
        <v>43739</v>
      </c>
      <c r="F1396" s="852">
        <v>3121</v>
      </c>
      <c r="G1396" s="834">
        <f t="shared" si="22"/>
        <v>3.121</v>
      </c>
      <c r="H1396" s="835" t="s">
        <v>535</v>
      </c>
      <c r="I1396" s="850">
        <v>6</v>
      </c>
      <c r="J1396" s="837" t="s">
        <v>67</v>
      </c>
    </row>
    <row r="1397" spans="1:10">
      <c r="A1397" s="839" t="s">
        <v>394</v>
      </c>
      <c r="B1397" s="841" t="s">
        <v>198</v>
      </c>
      <c r="C1397" s="839" t="s">
        <v>3845</v>
      </c>
      <c r="D1397" s="839" t="s">
        <v>3846</v>
      </c>
      <c r="E1397" s="853">
        <v>43770</v>
      </c>
      <c r="F1397" s="852">
        <v>48</v>
      </c>
      <c r="G1397" s="834">
        <f t="shared" si="22"/>
        <v>4.8000000000000001E-2</v>
      </c>
      <c r="H1397" s="835" t="s">
        <v>356</v>
      </c>
      <c r="I1397" s="850">
        <v>2</v>
      </c>
      <c r="J1397" s="837" t="s">
        <v>67</v>
      </c>
    </row>
    <row r="1398" spans="1:10">
      <c r="A1398" s="839" t="s">
        <v>394</v>
      </c>
      <c r="B1398" s="841" t="s">
        <v>198</v>
      </c>
      <c r="C1398" s="839" t="s">
        <v>3847</v>
      </c>
      <c r="D1398" s="839" t="s">
        <v>3848</v>
      </c>
      <c r="E1398" s="853">
        <v>43770</v>
      </c>
      <c r="F1398" s="852">
        <v>144</v>
      </c>
      <c r="G1398" s="834">
        <f t="shared" si="22"/>
        <v>0.14399999999999999</v>
      </c>
      <c r="H1398" s="835" t="s">
        <v>356</v>
      </c>
      <c r="I1398" s="850">
        <v>4</v>
      </c>
      <c r="J1398" s="837" t="s">
        <v>67</v>
      </c>
    </row>
    <row r="1399" spans="1:10">
      <c r="A1399" s="839" t="s">
        <v>186</v>
      </c>
      <c r="B1399" s="830" t="s">
        <v>198</v>
      </c>
      <c r="C1399" s="839" t="s">
        <v>3849</v>
      </c>
      <c r="D1399" s="839" t="s">
        <v>3850</v>
      </c>
      <c r="E1399" s="853">
        <v>43770</v>
      </c>
      <c r="F1399" s="852">
        <v>400.83686917075653</v>
      </c>
      <c r="G1399" s="834">
        <f t="shared" si="22"/>
        <v>0.4008368691707565</v>
      </c>
      <c r="H1399" s="835" t="s">
        <v>355</v>
      </c>
      <c r="I1399" s="850">
        <v>1</v>
      </c>
      <c r="J1399" s="837" t="s">
        <v>67</v>
      </c>
    </row>
    <row r="1400" spans="1:10">
      <c r="A1400" s="839" t="s">
        <v>194</v>
      </c>
      <c r="B1400" s="829" t="s">
        <v>199</v>
      </c>
      <c r="C1400" s="839" t="s">
        <v>3851</v>
      </c>
      <c r="D1400" s="839" t="s">
        <v>3852</v>
      </c>
      <c r="E1400" s="853">
        <v>43770</v>
      </c>
      <c r="F1400" s="852">
        <v>133</v>
      </c>
      <c r="G1400" s="834">
        <f t="shared" si="22"/>
        <v>0.13300000000000001</v>
      </c>
      <c r="H1400" s="835" t="s">
        <v>354</v>
      </c>
      <c r="I1400" s="850">
        <v>1</v>
      </c>
      <c r="J1400" s="837" t="s">
        <v>67</v>
      </c>
    </row>
    <row r="1401" spans="1:10">
      <c r="A1401" s="839" t="s">
        <v>194</v>
      </c>
      <c r="B1401" s="829" t="s">
        <v>199</v>
      </c>
      <c r="C1401" s="839" t="s">
        <v>3853</v>
      </c>
      <c r="D1401" s="839" t="s">
        <v>3854</v>
      </c>
      <c r="E1401" s="853">
        <v>43770</v>
      </c>
      <c r="F1401" s="852">
        <v>388</v>
      </c>
      <c r="G1401" s="834">
        <f t="shared" si="22"/>
        <v>0.38800000000000001</v>
      </c>
      <c r="H1401" s="835" t="s">
        <v>535</v>
      </c>
      <c r="I1401" s="850">
        <v>1</v>
      </c>
      <c r="J1401" s="837" t="s">
        <v>67</v>
      </c>
    </row>
    <row r="1402" spans="1:10">
      <c r="A1402" s="839" t="s">
        <v>194</v>
      </c>
      <c r="B1402" s="829" t="s">
        <v>199</v>
      </c>
      <c r="C1402" s="839" t="s">
        <v>3855</v>
      </c>
      <c r="D1402" s="839" t="s">
        <v>3856</v>
      </c>
      <c r="E1402" s="853">
        <v>43770</v>
      </c>
      <c r="F1402" s="852">
        <v>878</v>
      </c>
      <c r="G1402" s="834">
        <f t="shared" si="22"/>
        <v>0.878</v>
      </c>
      <c r="H1402" s="835" t="s">
        <v>535</v>
      </c>
      <c r="I1402" s="850">
        <v>1</v>
      </c>
      <c r="J1402" s="837" t="s">
        <v>67</v>
      </c>
    </row>
    <row r="1403" spans="1:10">
      <c r="A1403" s="839" t="s">
        <v>194</v>
      </c>
      <c r="B1403" s="829" t="s">
        <v>199</v>
      </c>
      <c r="C1403" s="839" t="s">
        <v>3857</v>
      </c>
      <c r="D1403" s="839" t="s">
        <v>3858</v>
      </c>
      <c r="E1403" s="853">
        <v>43770</v>
      </c>
      <c r="F1403" s="852">
        <v>596</v>
      </c>
      <c r="G1403" s="834">
        <f t="shared" si="22"/>
        <v>0.59599999999999997</v>
      </c>
      <c r="H1403" s="835" t="s">
        <v>354</v>
      </c>
      <c r="I1403" s="850">
        <v>1</v>
      </c>
      <c r="J1403" s="837" t="s">
        <v>67</v>
      </c>
    </row>
    <row r="1404" spans="1:10">
      <c r="A1404" s="839" t="s">
        <v>194</v>
      </c>
      <c r="B1404" s="829" t="s">
        <v>199</v>
      </c>
      <c r="C1404" s="839" t="s">
        <v>3859</v>
      </c>
      <c r="D1404" s="839" t="s">
        <v>3860</v>
      </c>
      <c r="E1404" s="853">
        <v>43770</v>
      </c>
      <c r="F1404" s="852">
        <v>596</v>
      </c>
      <c r="G1404" s="834">
        <f t="shared" si="22"/>
        <v>0.59599999999999997</v>
      </c>
      <c r="H1404" s="835" t="s">
        <v>354</v>
      </c>
      <c r="I1404" s="850">
        <v>1</v>
      </c>
      <c r="J1404" s="837" t="s">
        <v>67</v>
      </c>
    </row>
    <row r="1405" spans="1:10">
      <c r="A1405" s="839" t="s">
        <v>194</v>
      </c>
      <c r="B1405" s="829" t="s">
        <v>199</v>
      </c>
      <c r="C1405" s="839" t="s">
        <v>3861</v>
      </c>
      <c r="D1405" s="839" t="s">
        <v>3862</v>
      </c>
      <c r="E1405" s="853">
        <v>43770</v>
      </c>
      <c r="F1405" s="852">
        <v>525</v>
      </c>
      <c r="G1405" s="834">
        <f t="shared" si="22"/>
        <v>0.52500000000000002</v>
      </c>
      <c r="H1405" s="835" t="s">
        <v>354</v>
      </c>
      <c r="I1405" s="850">
        <v>1</v>
      </c>
      <c r="J1405" s="837" t="s">
        <v>67</v>
      </c>
    </row>
    <row r="1406" spans="1:10">
      <c r="A1406" s="839" t="s">
        <v>194</v>
      </c>
      <c r="B1406" s="829" t="s">
        <v>199</v>
      </c>
      <c r="C1406" s="839" t="s">
        <v>3863</v>
      </c>
      <c r="D1406" s="839" t="s">
        <v>3864</v>
      </c>
      <c r="E1406" s="853">
        <v>43770</v>
      </c>
      <c r="F1406" s="852">
        <v>525</v>
      </c>
      <c r="G1406" s="834">
        <f t="shared" si="22"/>
        <v>0.52500000000000002</v>
      </c>
      <c r="H1406" s="835" t="s">
        <v>354</v>
      </c>
      <c r="I1406" s="850">
        <v>1</v>
      </c>
      <c r="J1406" s="837" t="s">
        <v>67</v>
      </c>
    </row>
    <row r="1407" spans="1:10">
      <c r="A1407" s="839" t="s">
        <v>194</v>
      </c>
      <c r="B1407" s="829" t="s">
        <v>199</v>
      </c>
      <c r="C1407" s="839" t="s">
        <v>3865</v>
      </c>
      <c r="D1407" s="839" t="s">
        <v>3866</v>
      </c>
      <c r="E1407" s="853">
        <v>43770</v>
      </c>
      <c r="F1407" s="852">
        <v>469</v>
      </c>
      <c r="G1407" s="834">
        <f t="shared" si="22"/>
        <v>0.46899999999999997</v>
      </c>
      <c r="H1407" s="835" t="s">
        <v>354</v>
      </c>
      <c r="I1407" s="850">
        <v>1</v>
      </c>
      <c r="J1407" s="837" t="s">
        <v>67</v>
      </c>
    </row>
    <row r="1408" spans="1:10">
      <c r="A1408" s="839" t="s">
        <v>194</v>
      </c>
      <c r="B1408" s="829" t="s">
        <v>199</v>
      </c>
      <c r="C1408" s="839" t="s">
        <v>3867</v>
      </c>
      <c r="D1408" s="839" t="s">
        <v>3868</v>
      </c>
      <c r="E1408" s="853">
        <v>43770</v>
      </c>
      <c r="F1408" s="852">
        <v>469</v>
      </c>
      <c r="G1408" s="834">
        <f t="shared" si="22"/>
        <v>0.46899999999999997</v>
      </c>
      <c r="H1408" s="835" t="s">
        <v>354</v>
      </c>
      <c r="I1408" s="850">
        <v>1</v>
      </c>
      <c r="J1408" s="837" t="s">
        <v>67</v>
      </c>
    </row>
    <row r="1409" spans="1:10">
      <c r="A1409" s="839" t="s">
        <v>194</v>
      </c>
      <c r="B1409" s="829" t="s">
        <v>199</v>
      </c>
      <c r="C1409" s="839" t="s">
        <v>3869</v>
      </c>
      <c r="D1409" s="839" t="s">
        <v>3870</v>
      </c>
      <c r="E1409" s="853">
        <v>43770</v>
      </c>
      <c r="F1409" s="852">
        <v>278</v>
      </c>
      <c r="G1409" s="834">
        <f t="shared" si="22"/>
        <v>0.27800000000000002</v>
      </c>
      <c r="H1409" s="835" t="s">
        <v>354</v>
      </c>
      <c r="I1409" s="850">
        <v>1</v>
      </c>
      <c r="J1409" s="837" t="s">
        <v>67</v>
      </c>
    </row>
    <row r="1410" spans="1:10">
      <c r="A1410" s="839" t="s">
        <v>194</v>
      </c>
      <c r="B1410" s="829" t="s">
        <v>199</v>
      </c>
      <c r="C1410" s="839" t="s">
        <v>3871</v>
      </c>
      <c r="D1410" s="839" t="s">
        <v>3872</v>
      </c>
      <c r="E1410" s="853">
        <v>43770</v>
      </c>
      <c r="F1410" s="852">
        <v>278</v>
      </c>
      <c r="G1410" s="834">
        <f t="shared" si="22"/>
        <v>0.27800000000000002</v>
      </c>
      <c r="H1410" s="835" t="s">
        <v>354</v>
      </c>
      <c r="I1410" s="850">
        <v>1</v>
      </c>
      <c r="J1410" s="837" t="s">
        <v>67</v>
      </c>
    </row>
    <row r="1411" spans="1:10">
      <c r="A1411" s="839" t="s">
        <v>194</v>
      </c>
      <c r="B1411" s="829" t="s">
        <v>199</v>
      </c>
      <c r="C1411" s="839" t="s">
        <v>3873</v>
      </c>
      <c r="D1411" s="839" t="s">
        <v>3874</v>
      </c>
      <c r="E1411" s="853">
        <v>43770</v>
      </c>
      <c r="F1411" s="852">
        <v>189</v>
      </c>
      <c r="G1411" s="834">
        <f t="shared" si="22"/>
        <v>0.189</v>
      </c>
      <c r="H1411" s="835" t="s">
        <v>354</v>
      </c>
      <c r="I1411" s="850">
        <v>1</v>
      </c>
      <c r="J1411" s="837" t="s">
        <v>67</v>
      </c>
    </row>
    <row r="1412" spans="1:10">
      <c r="A1412" s="839" t="s">
        <v>194</v>
      </c>
      <c r="B1412" s="829" t="s">
        <v>199</v>
      </c>
      <c r="C1412" s="839" t="s">
        <v>3875</v>
      </c>
      <c r="D1412" s="839" t="s">
        <v>3876</v>
      </c>
      <c r="E1412" s="853">
        <v>43770</v>
      </c>
      <c r="F1412" s="852">
        <v>189</v>
      </c>
      <c r="G1412" s="834">
        <f t="shared" si="22"/>
        <v>0.189</v>
      </c>
      <c r="H1412" s="835" t="s">
        <v>354</v>
      </c>
      <c r="I1412" s="850">
        <v>1</v>
      </c>
      <c r="J1412" s="837" t="s">
        <v>67</v>
      </c>
    </row>
    <row r="1413" spans="1:10">
      <c r="A1413" s="839" t="s">
        <v>194</v>
      </c>
      <c r="B1413" s="829" t="s">
        <v>199</v>
      </c>
      <c r="C1413" s="839" t="s">
        <v>3877</v>
      </c>
      <c r="D1413" s="839" t="s">
        <v>3878</v>
      </c>
      <c r="E1413" s="853">
        <v>43770</v>
      </c>
      <c r="F1413" s="852">
        <v>103</v>
      </c>
      <c r="G1413" s="834">
        <f t="shared" si="22"/>
        <v>0.10299999999999999</v>
      </c>
      <c r="H1413" s="835" t="s">
        <v>354</v>
      </c>
      <c r="I1413" s="850">
        <v>1</v>
      </c>
      <c r="J1413" s="837" t="s">
        <v>67</v>
      </c>
    </row>
    <row r="1414" spans="1:10">
      <c r="A1414" s="839" t="s">
        <v>194</v>
      </c>
      <c r="B1414" s="829" t="s">
        <v>199</v>
      </c>
      <c r="C1414" s="839" t="s">
        <v>3879</v>
      </c>
      <c r="D1414" s="839" t="s">
        <v>3880</v>
      </c>
      <c r="E1414" s="853">
        <v>43770</v>
      </c>
      <c r="F1414" s="852">
        <v>103</v>
      </c>
      <c r="G1414" s="834">
        <f t="shared" si="22"/>
        <v>0.10299999999999999</v>
      </c>
      <c r="H1414" s="835" t="s">
        <v>354</v>
      </c>
      <c r="I1414" s="850">
        <v>1</v>
      </c>
      <c r="J1414" s="837" t="s">
        <v>67</v>
      </c>
    </row>
    <row r="1415" spans="1:10">
      <c r="A1415" s="839" t="s">
        <v>194</v>
      </c>
      <c r="B1415" s="829" t="s">
        <v>199</v>
      </c>
      <c r="C1415" s="839" t="s">
        <v>3881</v>
      </c>
      <c r="D1415" s="839" t="s">
        <v>3882</v>
      </c>
      <c r="E1415" s="853">
        <v>43770</v>
      </c>
      <c r="F1415" s="852">
        <v>236</v>
      </c>
      <c r="G1415" s="834">
        <f t="shared" si="22"/>
        <v>0.23599999999999999</v>
      </c>
      <c r="H1415" s="835" t="s">
        <v>354</v>
      </c>
      <c r="I1415" s="850">
        <v>1</v>
      </c>
      <c r="J1415" s="837" t="s">
        <v>67</v>
      </c>
    </row>
    <row r="1416" spans="1:10">
      <c r="A1416" s="839" t="s">
        <v>194</v>
      </c>
      <c r="B1416" s="829" t="s">
        <v>199</v>
      </c>
      <c r="C1416" s="839" t="s">
        <v>3883</v>
      </c>
      <c r="D1416" s="839" t="s">
        <v>3884</v>
      </c>
      <c r="E1416" s="853">
        <v>43770</v>
      </c>
      <c r="F1416" s="852">
        <v>236</v>
      </c>
      <c r="G1416" s="834">
        <f t="shared" si="22"/>
        <v>0.23599999999999999</v>
      </c>
      <c r="H1416" s="835" t="s">
        <v>354</v>
      </c>
      <c r="I1416" s="850">
        <v>1</v>
      </c>
      <c r="J1416" s="837" t="s">
        <v>67</v>
      </c>
    </row>
    <row r="1417" spans="1:10">
      <c r="A1417" s="839" t="s">
        <v>194</v>
      </c>
      <c r="B1417" s="829" t="s">
        <v>199</v>
      </c>
      <c r="C1417" s="839" t="s">
        <v>3885</v>
      </c>
      <c r="D1417" s="839" t="s">
        <v>3886</v>
      </c>
      <c r="E1417" s="853">
        <v>43770</v>
      </c>
      <c r="F1417" s="852">
        <v>199</v>
      </c>
      <c r="G1417" s="834">
        <f t="shared" si="22"/>
        <v>0.19900000000000001</v>
      </c>
      <c r="H1417" s="835" t="s">
        <v>354</v>
      </c>
      <c r="I1417" s="850">
        <v>1</v>
      </c>
      <c r="J1417" s="837" t="s">
        <v>67</v>
      </c>
    </row>
    <row r="1418" spans="1:10">
      <c r="A1418" s="839" t="s">
        <v>194</v>
      </c>
      <c r="B1418" s="829" t="s">
        <v>199</v>
      </c>
      <c r="C1418" s="839" t="s">
        <v>3887</v>
      </c>
      <c r="D1418" s="839" t="s">
        <v>3888</v>
      </c>
      <c r="E1418" s="853">
        <v>43770</v>
      </c>
      <c r="F1418" s="852">
        <v>199</v>
      </c>
      <c r="G1418" s="834">
        <f t="shared" si="22"/>
        <v>0.19900000000000001</v>
      </c>
      <c r="H1418" s="835" t="s">
        <v>354</v>
      </c>
      <c r="I1418" s="850">
        <v>1</v>
      </c>
      <c r="J1418" s="837" t="s">
        <v>67</v>
      </c>
    </row>
    <row r="1419" spans="1:10">
      <c r="A1419" s="839" t="s">
        <v>391</v>
      </c>
      <c r="B1419" s="830" t="s">
        <v>198</v>
      </c>
      <c r="C1419" s="839" t="s">
        <v>3889</v>
      </c>
      <c r="D1419" s="839" t="s">
        <v>3890</v>
      </c>
      <c r="E1419" s="853">
        <v>43770</v>
      </c>
      <c r="F1419" s="852">
        <v>2280</v>
      </c>
      <c r="G1419" s="834">
        <f t="shared" si="22"/>
        <v>2.2799999999999998</v>
      </c>
      <c r="H1419" s="835" t="s">
        <v>354</v>
      </c>
      <c r="I1419" s="850">
        <v>1</v>
      </c>
      <c r="J1419" s="837" t="s">
        <v>67</v>
      </c>
    </row>
    <row r="1420" spans="1:10">
      <c r="A1420" s="839" t="s">
        <v>391</v>
      </c>
      <c r="B1420" s="830" t="s">
        <v>198</v>
      </c>
      <c r="C1420" s="839" t="s">
        <v>3891</v>
      </c>
      <c r="D1420" s="839" t="s">
        <v>3892</v>
      </c>
      <c r="E1420" s="853">
        <v>43770</v>
      </c>
      <c r="F1420" s="852">
        <v>3760</v>
      </c>
      <c r="G1420" s="834">
        <f t="shared" si="22"/>
        <v>3.76</v>
      </c>
      <c r="H1420" s="835" t="s">
        <v>354</v>
      </c>
      <c r="I1420" s="850">
        <v>1</v>
      </c>
      <c r="J1420" s="837" t="s">
        <v>67</v>
      </c>
    </row>
    <row r="1421" spans="1:10">
      <c r="A1421" s="839" t="s">
        <v>391</v>
      </c>
      <c r="B1421" s="830" t="s">
        <v>198</v>
      </c>
      <c r="C1421" s="839" t="s">
        <v>3893</v>
      </c>
      <c r="D1421" s="839" t="s">
        <v>3894</v>
      </c>
      <c r="E1421" s="853">
        <v>43770</v>
      </c>
      <c r="F1421" s="852">
        <v>4880</v>
      </c>
      <c r="G1421" s="834">
        <f t="shared" si="22"/>
        <v>4.88</v>
      </c>
      <c r="H1421" s="835" t="s">
        <v>354</v>
      </c>
      <c r="I1421" s="850">
        <v>1</v>
      </c>
      <c r="J1421" s="837" t="s">
        <v>67</v>
      </c>
    </row>
    <row r="1422" spans="1:10">
      <c r="A1422" s="839" t="s">
        <v>391</v>
      </c>
      <c r="B1422" s="830" t="s">
        <v>198</v>
      </c>
      <c r="C1422" s="839" t="s">
        <v>3895</v>
      </c>
      <c r="D1422" s="839" t="s">
        <v>3896</v>
      </c>
      <c r="E1422" s="853">
        <v>43770</v>
      </c>
      <c r="F1422" s="852">
        <v>2680</v>
      </c>
      <c r="G1422" s="834">
        <f t="shared" si="22"/>
        <v>2.68</v>
      </c>
      <c r="H1422" s="835" t="s">
        <v>354</v>
      </c>
      <c r="I1422" s="850">
        <v>1</v>
      </c>
      <c r="J1422" s="837" t="s">
        <v>67</v>
      </c>
    </row>
    <row r="1423" spans="1:10">
      <c r="A1423" s="839" t="s">
        <v>186</v>
      </c>
      <c r="B1423" s="830" t="s">
        <v>198</v>
      </c>
      <c r="C1423" s="839" t="s">
        <v>3897</v>
      </c>
      <c r="D1423" s="839" t="s">
        <v>3898</v>
      </c>
      <c r="E1423" s="853">
        <v>43770</v>
      </c>
      <c r="F1423" s="852">
        <v>9385.4486439982011</v>
      </c>
      <c r="G1423" s="834">
        <f t="shared" si="22"/>
        <v>9.3854486439982008</v>
      </c>
      <c r="H1423" s="835" t="s">
        <v>354</v>
      </c>
      <c r="I1423" s="850">
        <v>1</v>
      </c>
      <c r="J1423" s="837" t="s">
        <v>67</v>
      </c>
    </row>
    <row r="1424" spans="1:10">
      <c r="A1424" s="839" t="s">
        <v>186</v>
      </c>
      <c r="B1424" s="830" t="s">
        <v>198</v>
      </c>
      <c r="C1424" s="839" t="s">
        <v>3899</v>
      </c>
      <c r="D1424" s="839" t="s">
        <v>3900</v>
      </c>
      <c r="E1424" s="853">
        <v>43770</v>
      </c>
      <c r="F1424" s="852">
        <v>9385.4486439982011</v>
      </c>
      <c r="G1424" s="834">
        <f t="shared" si="22"/>
        <v>9.3854486439982008</v>
      </c>
      <c r="H1424" s="835" t="s">
        <v>354</v>
      </c>
      <c r="I1424" s="850">
        <v>1</v>
      </c>
      <c r="J1424" s="837" t="s">
        <v>67</v>
      </c>
    </row>
    <row r="1425" spans="1:10">
      <c r="A1425" s="839" t="s">
        <v>194</v>
      </c>
      <c r="B1425" s="829" t="s">
        <v>199</v>
      </c>
      <c r="C1425" s="839" t="s">
        <v>3901</v>
      </c>
      <c r="D1425" s="839" t="s">
        <v>3902</v>
      </c>
      <c r="E1425" s="853">
        <v>43770</v>
      </c>
      <c r="F1425" s="852">
        <v>850</v>
      </c>
      <c r="G1425" s="834">
        <f t="shared" si="22"/>
        <v>0.85</v>
      </c>
      <c r="H1425" s="835" t="s">
        <v>354</v>
      </c>
      <c r="I1425" s="850">
        <v>1</v>
      </c>
      <c r="J1425" s="837" t="s">
        <v>67</v>
      </c>
    </row>
    <row r="1426" spans="1:10">
      <c r="A1426" s="839" t="s">
        <v>194</v>
      </c>
      <c r="B1426" s="829" t="s">
        <v>199</v>
      </c>
      <c r="C1426" s="839" t="s">
        <v>3903</v>
      </c>
      <c r="D1426" s="839" t="s">
        <v>3904</v>
      </c>
      <c r="E1426" s="853">
        <v>43770</v>
      </c>
      <c r="F1426" s="852">
        <v>850</v>
      </c>
      <c r="G1426" s="834">
        <f t="shared" si="22"/>
        <v>0.85</v>
      </c>
      <c r="H1426" s="835" t="s">
        <v>354</v>
      </c>
      <c r="I1426" s="850">
        <v>1</v>
      </c>
      <c r="J1426" s="837" t="s">
        <v>67</v>
      </c>
    </row>
    <row r="1427" spans="1:10">
      <c r="A1427" s="839" t="s">
        <v>200</v>
      </c>
      <c r="B1427" s="830" t="s">
        <v>198</v>
      </c>
      <c r="C1427" s="839" t="s">
        <v>3905</v>
      </c>
      <c r="D1427" s="839" t="s">
        <v>3906</v>
      </c>
      <c r="E1427" s="853">
        <v>43770</v>
      </c>
      <c r="F1427" s="852">
        <v>1710.8890757288386</v>
      </c>
      <c r="G1427" s="834">
        <f t="shared" si="22"/>
        <v>1.7108890757288386</v>
      </c>
      <c r="H1427" s="835" t="s">
        <v>354</v>
      </c>
      <c r="I1427" s="850">
        <v>1</v>
      </c>
      <c r="J1427" s="837" t="s">
        <v>67</v>
      </c>
    </row>
    <row r="1428" spans="1:10">
      <c r="A1428" s="839" t="s">
        <v>200</v>
      </c>
      <c r="B1428" s="830" t="s">
        <v>198</v>
      </c>
      <c r="C1428" s="839" t="s">
        <v>3907</v>
      </c>
      <c r="D1428" s="839" t="s">
        <v>3908</v>
      </c>
      <c r="E1428" s="853">
        <v>43770</v>
      </c>
      <c r="F1428" s="852">
        <v>1968.9889134387893</v>
      </c>
      <c r="G1428" s="834">
        <f t="shared" si="22"/>
        <v>1.9689889134387892</v>
      </c>
      <c r="H1428" s="835" t="s">
        <v>354</v>
      </c>
      <c r="I1428" s="850">
        <v>1</v>
      </c>
      <c r="J1428" s="837" t="s">
        <v>67</v>
      </c>
    </row>
    <row r="1429" spans="1:10">
      <c r="A1429" s="839" t="s">
        <v>387</v>
      </c>
      <c r="B1429" s="841" t="s">
        <v>198</v>
      </c>
      <c r="C1429" s="839" t="s">
        <v>3909</v>
      </c>
      <c r="D1429" s="839" t="s">
        <v>3910</v>
      </c>
      <c r="E1429" s="853">
        <v>43770</v>
      </c>
      <c r="F1429" s="852">
        <v>559</v>
      </c>
      <c r="G1429" s="834">
        <f t="shared" si="22"/>
        <v>0.55900000000000005</v>
      </c>
      <c r="H1429" s="835" t="s">
        <v>356</v>
      </c>
      <c r="I1429" s="850">
        <v>1</v>
      </c>
      <c r="J1429" s="837" t="s">
        <v>67</v>
      </c>
    </row>
    <row r="1430" spans="1:10">
      <c r="A1430" s="839" t="s">
        <v>387</v>
      </c>
      <c r="B1430" s="841" t="s">
        <v>198</v>
      </c>
      <c r="C1430" s="839" t="s">
        <v>3911</v>
      </c>
      <c r="D1430" s="839" t="s">
        <v>3912</v>
      </c>
      <c r="E1430" s="853">
        <v>43770</v>
      </c>
      <c r="F1430" s="852">
        <v>555</v>
      </c>
      <c r="G1430" s="834">
        <f t="shared" si="22"/>
        <v>0.55500000000000005</v>
      </c>
      <c r="H1430" s="835" t="s">
        <v>356</v>
      </c>
      <c r="I1430" s="850">
        <v>1</v>
      </c>
      <c r="J1430" s="837" t="s">
        <v>67</v>
      </c>
    </row>
    <row r="1431" spans="1:10">
      <c r="A1431" s="839" t="s">
        <v>387</v>
      </c>
      <c r="B1431" s="841" t="s">
        <v>198</v>
      </c>
      <c r="C1431" s="839" t="s">
        <v>3913</v>
      </c>
      <c r="D1431" s="839" t="s">
        <v>3914</v>
      </c>
      <c r="E1431" s="853">
        <v>43770</v>
      </c>
      <c r="F1431" s="852">
        <v>240</v>
      </c>
      <c r="G1431" s="834">
        <f t="shared" si="22"/>
        <v>0.24</v>
      </c>
      <c r="H1431" s="835" t="s">
        <v>356</v>
      </c>
      <c r="I1431" s="850">
        <v>1</v>
      </c>
      <c r="J1431" s="837" t="s">
        <v>67</v>
      </c>
    </row>
    <row r="1432" spans="1:10">
      <c r="A1432" s="839" t="s">
        <v>387</v>
      </c>
      <c r="B1432" s="841" t="s">
        <v>198</v>
      </c>
      <c r="C1432" s="839" t="s">
        <v>3915</v>
      </c>
      <c r="D1432" s="839" t="s">
        <v>3916</v>
      </c>
      <c r="E1432" s="853">
        <v>43770</v>
      </c>
      <c r="F1432" s="852">
        <v>325</v>
      </c>
      <c r="G1432" s="834">
        <f t="shared" si="22"/>
        <v>0.32500000000000001</v>
      </c>
      <c r="H1432" s="835" t="s">
        <v>356</v>
      </c>
      <c r="I1432" s="850">
        <v>1</v>
      </c>
      <c r="J1432" s="837" t="s">
        <v>67</v>
      </c>
    </row>
    <row r="1433" spans="1:10">
      <c r="A1433" s="839" t="s">
        <v>186</v>
      </c>
      <c r="B1433" s="830" t="s">
        <v>198</v>
      </c>
      <c r="C1433" s="839" t="s">
        <v>3917</v>
      </c>
      <c r="D1433" s="839" t="s">
        <v>3918</v>
      </c>
      <c r="E1433" s="853">
        <v>43770</v>
      </c>
      <c r="F1433" s="852">
        <v>692.1768374948673</v>
      </c>
      <c r="G1433" s="834">
        <f t="shared" si="22"/>
        <v>0.69217683749486725</v>
      </c>
      <c r="H1433" s="835" t="s">
        <v>355</v>
      </c>
      <c r="I1433" s="850">
        <v>1</v>
      </c>
      <c r="J1433" s="837" t="s">
        <v>67</v>
      </c>
    </row>
    <row r="1434" spans="1:10">
      <c r="A1434" s="839" t="s">
        <v>194</v>
      </c>
      <c r="B1434" s="829" t="s">
        <v>199</v>
      </c>
      <c r="C1434" s="839" t="s">
        <v>3919</v>
      </c>
      <c r="D1434" s="839" t="s">
        <v>3920</v>
      </c>
      <c r="E1434" s="853">
        <v>43770</v>
      </c>
      <c r="F1434" s="852">
        <v>8603</v>
      </c>
      <c r="G1434" s="834">
        <f t="shared" si="22"/>
        <v>8.6029999999999998</v>
      </c>
      <c r="H1434" s="835" t="s">
        <v>354</v>
      </c>
      <c r="I1434" s="850">
        <v>1</v>
      </c>
      <c r="J1434" s="837" t="s">
        <v>67</v>
      </c>
    </row>
    <row r="1435" spans="1:10">
      <c r="A1435" s="839" t="s">
        <v>191</v>
      </c>
      <c r="B1435" s="830" t="s">
        <v>198</v>
      </c>
      <c r="C1435" s="839" t="s">
        <v>3921</v>
      </c>
      <c r="D1435" s="839" t="s">
        <v>3922</v>
      </c>
      <c r="E1435" s="853">
        <v>43770</v>
      </c>
      <c r="F1435" s="852">
        <v>4594.9592319574522</v>
      </c>
      <c r="G1435" s="834">
        <f t="shared" si="22"/>
        <v>4.5949592319574526</v>
      </c>
      <c r="H1435" s="835" t="s">
        <v>354</v>
      </c>
      <c r="I1435" s="850">
        <v>1</v>
      </c>
      <c r="J1435" s="837" t="s">
        <v>67</v>
      </c>
    </row>
    <row r="1436" spans="1:10">
      <c r="A1436" s="839" t="s">
        <v>189</v>
      </c>
      <c r="B1436" s="841" t="s">
        <v>198</v>
      </c>
      <c r="C1436" s="839" t="s">
        <v>3923</v>
      </c>
      <c r="D1436" s="839" t="s">
        <v>3924</v>
      </c>
      <c r="E1436" s="853">
        <v>43770</v>
      </c>
      <c r="F1436" s="852">
        <v>216</v>
      </c>
      <c r="G1436" s="834">
        <f t="shared" si="22"/>
        <v>0.216</v>
      </c>
      <c r="H1436" s="835" t="s">
        <v>356</v>
      </c>
      <c r="I1436" s="850">
        <v>1</v>
      </c>
      <c r="J1436" s="837" t="s">
        <v>67</v>
      </c>
    </row>
    <row r="1437" spans="1:10">
      <c r="A1437" s="839" t="s">
        <v>244</v>
      </c>
      <c r="B1437" s="841" t="s">
        <v>198</v>
      </c>
      <c r="C1437" s="839" t="s">
        <v>3925</v>
      </c>
      <c r="D1437" s="839" t="s">
        <v>3926</v>
      </c>
      <c r="E1437" s="853">
        <v>43770</v>
      </c>
      <c r="F1437" s="852">
        <v>880</v>
      </c>
      <c r="G1437" s="834">
        <f t="shared" si="22"/>
        <v>0.88</v>
      </c>
      <c r="H1437" s="835" t="s">
        <v>356</v>
      </c>
      <c r="I1437" s="850">
        <v>2</v>
      </c>
      <c r="J1437" s="837" t="s">
        <v>67</v>
      </c>
    </row>
    <row r="1438" spans="1:10">
      <c r="A1438" s="839" t="s">
        <v>186</v>
      </c>
      <c r="B1438" s="841" t="s">
        <v>198</v>
      </c>
      <c r="C1438" s="839" t="s">
        <v>3927</v>
      </c>
      <c r="D1438" s="839" t="s">
        <v>3928</v>
      </c>
      <c r="E1438" s="853">
        <v>43770</v>
      </c>
      <c r="F1438" s="852">
        <v>175.97716207496626</v>
      </c>
      <c r="G1438" s="834">
        <f t="shared" si="22"/>
        <v>0.17597716207496625</v>
      </c>
      <c r="H1438" s="835" t="s">
        <v>356</v>
      </c>
      <c r="I1438" s="850">
        <v>1</v>
      </c>
      <c r="J1438" s="837" t="s">
        <v>67</v>
      </c>
    </row>
    <row r="1439" spans="1:10">
      <c r="A1439" s="839" t="s">
        <v>186</v>
      </c>
      <c r="B1439" s="841" t="s">
        <v>198</v>
      </c>
      <c r="C1439" s="839" t="s">
        <v>3929</v>
      </c>
      <c r="D1439" s="839" t="s">
        <v>3930</v>
      </c>
      <c r="E1439" s="853">
        <v>43770</v>
      </c>
      <c r="F1439" s="852">
        <v>175.97716207496626</v>
      </c>
      <c r="G1439" s="834">
        <f t="shared" si="22"/>
        <v>0.17597716207496625</v>
      </c>
      <c r="H1439" s="835" t="s">
        <v>356</v>
      </c>
      <c r="I1439" s="850">
        <v>1</v>
      </c>
      <c r="J1439" s="837" t="s">
        <v>67</v>
      </c>
    </row>
    <row r="1440" spans="1:10">
      <c r="A1440" s="839" t="s">
        <v>186</v>
      </c>
      <c r="B1440" s="841" t="s">
        <v>198</v>
      </c>
      <c r="C1440" s="839" t="s">
        <v>3931</v>
      </c>
      <c r="D1440" s="839" t="s">
        <v>3932</v>
      </c>
      <c r="E1440" s="853">
        <v>43770</v>
      </c>
      <c r="F1440" s="852">
        <v>175.97716207496626</v>
      </c>
      <c r="G1440" s="834">
        <f t="shared" si="22"/>
        <v>0.17597716207496625</v>
      </c>
      <c r="H1440" s="835" t="s">
        <v>356</v>
      </c>
      <c r="I1440" s="850">
        <v>1</v>
      </c>
      <c r="J1440" s="837" t="s">
        <v>67</v>
      </c>
    </row>
    <row r="1441" spans="1:10">
      <c r="A1441" s="839" t="s">
        <v>186</v>
      </c>
      <c r="B1441" s="841" t="s">
        <v>198</v>
      </c>
      <c r="C1441" s="839" t="s">
        <v>3933</v>
      </c>
      <c r="D1441" s="839" t="s">
        <v>3934</v>
      </c>
      <c r="E1441" s="853">
        <v>43770</v>
      </c>
      <c r="F1441" s="852">
        <v>175.97716207496626</v>
      </c>
      <c r="G1441" s="834">
        <f t="shared" si="22"/>
        <v>0.17597716207496625</v>
      </c>
      <c r="H1441" s="835" t="s">
        <v>356</v>
      </c>
      <c r="I1441" s="850">
        <v>1</v>
      </c>
      <c r="J1441" s="837" t="s">
        <v>67</v>
      </c>
    </row>
    <row r="1442" spans="1:10">
      <c r="A1442" s="839" t="s">
        <v>201</v>
      </c>
      <c r="B1442" s="841" t="s">
        <v>198</v>
      </c>
      <c r="C1442" s="839" t="s">
        <v>3935</v>
      </c>
      <c r="D1442" s="839" t="s">
        <v>3936</v>
      </c>
      <c r="E1442" s="853">
        <v>43770</v>
      </c>
      <c r="F1442" s="852">
        <v>2080</v>
      </c>
      <c r="G1442" s="834">
        <f t="shared" si="22"/>
        <v>2.08</v>
      </c>
      <c r="H1442" s="835" t="s">
        <v>356</v>
      </c>
      <c r="I1442" s="850">
        <v>1</v>
      </c>
      <c r="J1442" s="837" t="s">
        <v>67</v>
      </c>
    </row>
    <row r="1443" spans="1:10">
      <c r="A1443" s="839" t="s">
        <v>201</v>
      </c>
      <c r="B1443" s="841" t="s">
        <v>198</v>
      </c>
      <c r="C1443" s="839" t="s">
        <v>3937</v>
      </c>
      <c r="D1443" s="839" t="s">
        <v>3938</v>
      </c>
      <c r="E1443" s="853">
        <v>43770</v>
      </c>
      <c r="F1443" s="852">
        <v>1715</v>
      </c>
      <c r="G1443" s="834">
        <f t="shared" si="22"/>
        <v>1.7150000000000001</v>
      </c>
      <c r="H1443" s="835" t="s">
        <v>356</v>
      </c>
      <c r="I1443" s="850">
        <v>1</v>
      </c>
      <c r="J1443" s="837" t="s">
        <v>67</v>
      </c>
    </row>
    <row r="1444" spans="1:10">
      <c r="A1444" s="839" t="s">
        <v>186</v>
      </c>
      <c r="B1444" s="841" t="s">
        <v>198</v>
      </c>
      <c r="C1444" s="839" t="s">
        <v>3939</v>
      </c>
      <c r="D1444" s="839" t="s">
        <v>3940</v>
      </c>
      <c r="E1444" s="853">
        <v>43770</v>
      </c>
      <c r="F1444" s="852">
        <v>748.88058971902308</v>
      </c>
      <c r="G1444" s="834">
        <f t="shared" si="22"/>
        <v>0.74888058971902305</v>
      </c>
      <c r="H1444" s="835" t="s">
        <v>356</v>
      </c>
      <c r="I1444" s="850">
        <v>1</v>
      </c>
      <c r="J1444" s="837" t="s">
        <v>67</v>
      </c>
    </row>
    <row r="1445" spans="1:10">
      <c r="A1445" s="839" t="s">
        <v>194</v>
      </c>
      <c r="B1445" s="829" t="s">
        <v>199</v>
      </c>
      <c r="C1445" s="839" t="s">
        <v>3941</v>
      </c>
      <c r="D1445" s="839" t="s">
        <v>3942</v>
      </c>
      <c r="E1445" s="853">
        <v>43770</v>
      </c>
      <c r="F1445" s="852">
        <v>1962</v>
      </c>
      <c r="G1445" s="834">
        <f t="shared" si="22"/>
        <v>1.962</v>
      </c>
      <c r="H1445" s="835" t="s">
        <v>354</v>
      </c>
      <c r="I1445" s="850">
        <v>1</v>
      </c>
      <c r="J1445" s="837" t="s">
        <v>67</v>
      </c>
    </row>
    <row r="1446" spans="1:10">
      <c r="A1446" s="839" t="s">
        <v>194</v>
      </c>
      <c r="B1446" s="829" t="s">
        <v>199</v>
      </c>
      <c r="C1446" s="839" t="s">
        <v>3943</v>
      </c>
      <c r="D1446" s="839" t="s">
        <v>3944</v>
      </c>
      <c r="E1446" s="853">
        <v>43770</v>
      </c>
      <c r="F1446" s="852">
        <v>1509</v>
      </c>
      <c r="G1446" s="834">
        <f t="shared" si="22"/>
        <v>1.5089999999999999</v>
      </c>
      <c r="H1446" s="835" t="s">
        <v>354</v>
      </c>
      <c r="I1446" s="850">
        <v>1</v>
      </c>
      <c r="J1446" s="837" t="s">
        <v>67</v>
      </c>
    </row>
    <row r="1447" spans="1:10">
      <c r="A1447" s="839" t="s">
        <v>194</v>
      </c>
      <c r="B1447" s="829" t="s">
        <v>199</v>
      </c>
      <c r="C1447" s="839" t="s">
        <v>3945</v>
      </c>
      <c r="D1447" s="839" t="s">
        <v>3946</v>
      </c>
      <c r="E1447" s="853">
        <v>43770</v>
      </c>
      <c r="F1447" s="852">
        <v>1514</v>
      </c>
      <c r="G1447" s="834">
        <f t="shared" si="22"/>
        <v>1.514</v>
      </c>
      <c r="H1447" s="835" t="s">
        <v>354</v>
      </c>
      <c r="I1447" s="850">
        <v>1</v>
      </c>
      <c r="J1447" s="837" t="s">
        <v>67</v>
      </c>
    </row>
    <row r="1448" spans="1:10">
      <c r="A1448" s="839" t="s">
        <v>194</v>
      </c>
      <c r="B1448" s="829" t="s">
        <v>199</v>
      </c>
      <c r="C1448" s="839" t="s">
        <v>3947</v>
      </c>
      <c r="D1448" s="839" t="s">
        <v>3948</v>
      </c>
      <c r="E1448" s="853">
        <v>43770</v>
      </c>
      <c r="F1448" s="852">
        <v>745</v>
      </c>
      <c r="G1448" s="834">
        <f t="shared" si="22"/>
        <v>0.745</v>
      </c>
      <c r="H1448" s="835" t="s">
        <v>535</v>
      </c>
      <c r="I1448" s="850">
        <v>1</v>
      </c>
      <c r="J1448" s="837" t="s">
        <v>67</v>
      </c>
    </row>
    <row r="1449" spans="1:10">
      <c r="A1449" s="839" t="s">
        <v>194</v>
      </c>
      <c r="B1449" s="829" t="s">
        <v>199</v>
      </c>
      <c r="C1449" s="839" t="s">
        <v>3949</v>
      </c>
      <c r="D1449" s="839" t="s">
        <v>3950</v>
      </c>
      <c r="E1449" s="853">
        <v>43770</v>
      </c>
      <c r="F1449" s="852">
        <v>832</v>
      </c>
      <c r="G1449" s="834">
        <f t="shared" si="22"/>
        <v>0.83199999999999996</v>
      </c>
      <c r="H1449" s="835" t="s">
        <v>535</v>
      </c>
      <c r="I1449" s="850">
        <v>1</v>
      </c>
      <c r="J1449" s="837" t="s">
        <v>67</v>
      </c>
    </row>
    <row r="1450" spans="1:10">
      <c r="A1450" s="839" t="s">
        <v>194</v>
      </c>
      <c r="B1450" s="829" t="s">
        <v>199</v>
      </c>
      <c r="C1450" s="839" t="s">
        <v>3951</v>
      </c>
      <c r="D1450" s="839" t="s">
        <v>3952</v>
      </c>
      <c r="E1450" s="853">
        <v>43770</v>
      </c>
      <c r="F1450" s="852">
        <v>700</v>
      </c>
      <c r="G1450" s="834">
        <f t="shared" si="22"/>
        <v>0.7</v>
      </c>
      <c r="H1450" s="835" t="s">
        <v>535</v>
      </c>
      <c r="I1450" s="850">
        <v>1</v>
      </c>
      <c r="J1450" s="837" t="s">
        <v>67</v>
      </c>
    </row>
    <row r="1451" spans="1:10">
      <c r="A1451" s="839" t="s">
        <v>194</v>
      </c>
      <c r="B1451" s="829" t="s">
        <v>199</v>
      </c>
      <c r="C1451" s="839" t="s">
        <v>3953</v>
      </c>
      <c r="D1451" s="839" t="s">
        <v>3954</v>
      </c>
      <c r="E1451" s="853">
        <v>43770</v>
      </c>
      <c r="F1451" s="852">
        <v>740</v>
      </c>
      <c r="G1451" s="834">
        <f t="shared" si="22"/>
        <v>0.74</v>
      </c>
      <c r="H1451" s="835" t="s">
        <v>535</v>
      </c>
      <c r="I1451" s="850">
        <v>1</v>
      </c>
      <c r="J1451" s="837" t="s">
        <v>67</v>
      </c>
    </row>
    <row r="1452" spans="1:10">
      <c r="A1452" s="839" t="s">
        <v>191</v>
      </c>
      <c r="B1452" s="830" t="s">
        <v>198</v>
      </c>
      <c r="C1452" s="839" t="s">
        <v>3955</v>
      </c>
      <c r="D1452" s="839" t="s">
        <v>3956</v>
      </c>
      <c r="E1452" s="853">
        <v>43770</v>
      </c>
      <c r="F1452" s="852">
        <v>15251.314940461059</v>
      </c>
      <c r="G1452" s="834">
        <f t="shared" si="22"/>
        <v>15.251314940461059</v>
      </c>
      <c r="H1452" s="835" t="s">
        <v>354</v>
      </c>
      <c r="I1452" s="850">
        <v>1</v>
      </c>
      <c r="J1452" s="837" t="s">
        <v>67</v>
      </c>
    </row>
    <row r="1453" spans="1:10">
      <c r="A1453" s="839" t="s">
        <v>394</v>
      </c>
      <c r="B1453" s="841" t="s">
        <v>198</v>
      </c>
      <c r="C1453" s="839" t="s">
        <v>3957</v>
      </c>
      <c r="D1453" s="839" t="s">
        <v>3958</v>
      </c>
      <c r="E1453" s="853">
        <v>43770</v>
      </c>
      <c r="F1453" s="852">
        <v>3402</v>
      </c>
      <c r="G1453" s="834">
        <f t="shared" si="22"/>
        <v>3.4020000000000001</v>
      </c>
      <c r="H1453" s="835" t="s">
        <v>356</v>
      </c>
      <c r="I1453" s="850">
        <v>18</v>
      </c>
      <c r="J1453" s="837" t="s">
        <v>67</v>
      </c>
    </row>
    <row r="1454" spans="1:10">
      <c r="A1454" s="839" t="s">
        <v>394</v>
      </c>
      <c r="B1454" s="841" t="s">
        <v>198</v>
      </c>
      <c r="C1454" s="839" t="s">
        <v>3959</v>
      </c>
      <c r="D1454" s="839" t="s">
        <v>3960</v>
      </c>
      <c r="E1454" s="853">
        <v>43770</v>
      </c>
      <c r="F1454" s="852">
        <v>3186</v>
      </c>
      <c r="G1454" s="834">
        <f t="shared" si="22"/>
        <v>3.1859999999999999</v>
      </c>
      <c r="H1454" s="835" t="s">
        <v>356</v>
      </c>
      <c r="I1454" s="850">
        <v>18</v>
      </c>
      <c r="J1454" s="837" t="s">
        <v>67</v>
      </c>
    </row>
    <row r="1455" spans="1:10">
      <c r="A1455" s="839" t="s">
        <v>394</v>
      </c>
      <c r="B1455" s="841" t="s">
        <v>198</v>
      </c>
      <c r="C1455" s="839" t="s">
        <v>3961</v>
      </c>
      <c r="D1455" s="839" t="s">
        <v>3962</v>
      </c>
      <c r="E1455" s="853">
        <v>43770</v>
      </c>
      <c r="F1455" s="852">
        <v>1296</v>
      </c>
      <c r="G1455" s="834">
        <f t="shared" si="22"/>
        <v>1.296</v>
      </c>
      <c r="H1455" s="835" t="s">
        <v>356</v>
      </c>
      <c r="I1455" s="850">
        <v>36</v>
      </c>
      <c r="J1455" s="837" t="s">
        <v>67</v>
      </c>
    </row>
    <row r="1456" spans="1:10">
      <c r="A1456" s="839" t="s">
        <v>394</v>
      </c>
      <c r="B1456" s="841" t="s">
        <v>198</v>
      </c>
      <c r="C1456" s="839" t="s">
        <v>3963</v>
      </c>
      <c r="D1456" s="839" t="s">
        <v>3964</v>
      </c>
      <c r="E1456" s="853">
        <v>43770</v>
      </c>
      <c r="F1456" s="852">
        <v>432</v>
      </c>
      <c r="G1456" s="834">
        <f t="shared" ref="G1456:G1519" si="23">F1456/1000</f>
        <v>0.432</v>
      </c>
      <c r="H1456" s="835" t="s">
        <v>356</v>
      </c>
      <c r="I1456" s="850">
        <v>18</v>
      </c>
      <c r="J1456" s="837" t="s">
        <v>67</v>
      </c>
    </row>
    <row r="1457" spans="1:10">
      <c r="A1457" s="839" t="s">
        <v>394</v>
      </c>
      <c r="B1457" s="841" t="s">
        <v>198</v>
      </c>
      <c r="C1457" s="839" t="s">
        <v>3965</v>
      </c>
      <c r="D1457" s="839" t="s">
        <v>3966</v>
      </c>
      <c r="E1457" s="853">
        <v>43770</v>
      </c>
      <c r="F1457" s="852">
        <v>378</v>
      </c>
      <c r="G1457" s="834">
        <f t="shared" si="23"/>
        <v>0.378</v>
      </c>
      <c r="H1457" s="835" t="s">
        <v>356</v>
      </c>
      <c r="I1457" s="850">
        <v>2</v>
      </c>
      <c r="J1457" s="837" t="s">
        <v>67</v>
      </c>
    </row>
    <row r="1458" spans="1:10">
      <c r="A1458" s="839" t="s">
        <v>394</v>
      </c>
      <c r="B1458" s="841" t="s">
        <v>198</v>
      </c>
      <c r="C1458" s="839" t="s">
        <v>3967</v>
      </c>
      <c r="D1458" s="839" t="s">
        <v>3968</v>
      </c>
      <c r="E1458" s="853">
        <v>43770</v>
      </c>
      <c r="F1458" s="852">
        <v>354</v>
      </c>
      <c r="G1458" s="834">
        <f t="shared" si="23"/>
        <v>0.35399999999999998</v>
      </c>
      <c r="H1458" s="835" t="s">
        <v>356</v>
      </c>
      <c r="I1458" s="850">
        <v>2</v>
      </c>
      <c r="J1458" s="837" t="s">
        <v>67</v>
      </c>
    </row>
    <row r="1459" spans="1:10">
      <c r="A1459" s="839" t="s">
        <v>386</v>
      </c>
      <c r="B1459" s="829" t="s">
        <v>1250</v>
      </c>
      <c r="C1459" s="839" t="s">
        <v>894</v>
      </c>
      <c r="D1459" s="854" t="s">
        <v>67</v>
      </c>
      <c r="E1459" s="853">
        <v>43770</v>
      </c>
      <c r="F1459" s="852">
        <v>1862</v>
      </c>
      <c r="G1459" s="834">
        <f t="shared" si="23"/>
        <v>1.8620000000000001</v>
      </c>
      <c r="H1459" s="835" t="s">
        <v>535</v>
      </c>
      <c r="I1459" s="850">
        <v>5</v>
      </c>
      <c r="J1459" s="837" t="s">
        <v>67</v>
      </c>
    </row>
    <row r="1460" spans="1:10">
      <c r="A1460" s="839" t="s">
        <v>200</v>
      </c>
      <c r="B1460" s="830" t="s">
        <v>198</v>
      </c>
      <c r="C1460" s="839" t="s">
        <v>3969</v>
      </c>
      <c r="D1460" s="839" t="s">
        <v>3970</v>
      </c>
      <c r="E1460" s="853">
        <v>43770</v>
      </c>
      <c r="F1460" s="852">
        <v>5865.9054024988754</v>
      </c>
      <c r="G1460" s="834">
        <f t="shared" si="23"/>
        <v>5.8659054024988757</v>
      </c>
      <c r="H1460" s="835" t="s">
        <v>535</v>
      </c>
      <c r="I1460" s="850">
        <v>1</v>
      </c>
      <c r="J1460" s="837" t="s">
        <v>67</v>
      </c>
    </row>
    <row r="1461" spans="1:10">
      <c r="A1461" s="839" t="s">
        <v>189</v>
      </c>
      <c r="B1461" s="841" t="s">
        <v>198</v>
      </c>
      <c r="C1461" s="839" t="s">
        <v>3971</v>
      </c>
      <c r="D1461" s="839" t="s">
        <v>3972</v>
      </c>
      <c r="E1461" s="853">
        <v>43770</v>
      </c>
      <c r="F1461" s="852">
        <v>120</v>
      </c>
      <c r="G1461" s="834">
        <f t="shared" si="23"/>
        <v>0.12</v>
      </c>
      <c r="H1461" s="835" t="s">
        <v>356</v>
      </c>
      <c r="I1461" s="850">
        <v>2</v>
      </c>
      <c r="J1461" s="837" t="s">
        <v>67</v>
      </c>
    </row>
    <row r="1462" spans="1:10">
      <c r="A1462" s="839" t="s">
        <v>194</v>
      </c>
      <c r="B1462" s="829" t="s">
        <v>199</v>
      </c>
      <c r="C1462" s="839" t="s">
        <v>3973</v>
      </c>
      <c r="D1462" s="839" t="s">
        <v>3974</v>
      </c>
      <c r="E1462" s="853">
        <v>43800</v>
      </c>
      <c r="F1462" s="852">
        <v>1850</v>
      </c>
      <c r="G1462" s="834">
        <f t="shared" si="23"/>
        <v>1.85</v>
      </c>
      <c r="H1462" s="835" t="s">
        <v>354</v>
      </c>
      <c r="I1462" s="850">
        <v>1</v>
      </c>
      <c r="J1462" s="837" t="s">
        <v>67</v>
      </c>
    </row>
    <row r="1463" spans="1:10">
      <c r="A1463" s="839" t="s">
        <v>194</v>
      </c>
      <c r="B1463" s="829" t="s">
        <v>199</v>
      </c>
      <c r="C1463" s="839" t="s">
        <v>3975</v>
      </c>
      <c r="D1463" s="839" t="s">
        <v>3976</v>
      </c>
      <c r="E1463" s="853">
        <v>43800</v>
      </c>
      <c r="F1463" s="852">
        <v>1200</v>
      </c>
      <c r="G1463" s="834">
        <f t="shared" si="23"/>
        <v>1.2</v>
      </c>
      <c r="H1463" s="835" t="s">
        <v>354</v>
      </c>
      <c r="I1463" s="850">
        <v>1</v>
      </c>
      <c r="J1463" s="837" t="s">
        <v>67</v>
      </c>
    </row>
    <row r="1464" spans="1:10">
      <c r="A1464" s="839" t="s">
        <v>194</v>
      </c>
      <c r="B1464" s="829" t="s">
        <v>199</v>
      </c>
      <c r="C1464" s="839" t="s">
        <v>3977</v>
      </c>
      <c r="D1464" s="839" t="s">
        <v>3978</v>
      </c>
      <c r="E1464" s="853">
        <v>43800</v>
      </c>
      <c r="F1464" s="852">
        <v>1150</v>
      </c>
      <c r="G1464" s="834">
        <f t="shared" si="23"/>
        <v>1.1499999999999999</v>
      </c>
      <c r="H1464" s="835" t="s">
        <v>354</v>
      </c>
      <c r="I1464" s="850">
        <v>1</v>
      </c>
      <c r="J1464" s="837" t="s">
        <v>67</v>
      </c>
    </row>
    <row r="1465" spans="1:10">
      <c r="A1465" s="839" t="s">
        <v>194</v>
      </c>
      <c r="B1465" s="829" t="s">
        <v>199</v>
      </c>
      <c r="C1465" s="839" t="s">
        <v>3979</v>
      </c>
      <c r="D1465" s="839" t="s">
        <v>3980</v>
      </c>
      <c r="E1465" s="853">
        <v>43800</v>
      </c>
      <c r="F1465" s="852">
        <v>1100</v>
      </c>
      <c r="G1465" s="834">
        <f t="shared" si="23"/>
        <v>1.1000000000000001</v>
      </c>
      <c r="H1465" s="835" t="s">
        <v>354</v>
      </c>
      <c r="I1465" s="850">
        <v>1</v>
      </c>
      <c r="J1465" s="837" t="s">
        <v>67</v>
      </c>
    </row>
    <row r="1466" spans="1:10">
      <c r="A1466" s="839" t="s">
        <v>194</v>
      </c>
      <c r="B1466" s="829" t="s">
        <v>199</v>
      </c>
      <c r="C1466" s="839" t="s">
        <v>3981</v>
      </c>
      <c r="D1466" s="839" t="s">
        <v>3982</v>
      </c>
      <c r="E1466" s="853">
        <v>43800</v>
      </c>
      <c r="F1466" s="852">
        <v>1500</v>
      </c>
      <c r="G1466" s="834">
        <f t="shared" si="23"/>
        <v>1.5</v>
      </c>
      <c r="H1466" s="835" t="s">
        <v>354</v>
      </c>
      <c r="I1466" s="850">
        <v>1</v>
      </c>
      <c r="J1466" s="837" t="s">
        <v>67</v>
      </c>
    </row>
    <row r="1467" spans="1:10">
      <c r="A1467" s="839" t="s">
        <v>194</v>
      </c>
      <c r="B1467" s="829" t="s">
        <v>199</v>
      </c>
      <c r="C1467" s="839" t="s">
        <v>3983</v>
      </c>
      <c r="D1467" s="839" t="s">
        <v>3984</v>
      </c>
      <c r="E1467" s="853">
        <v>43800</v>
      </c>
      <c r="F1467" s="852">
        <v>1751</v>
      </c>
      <c r="G1467" s="834">
        <f t="shared" si="23"/>
        <v>1.7509999999999999</v>
      </c>
      <c r="H1467" s="835" t="s">
        <v>354</v>
      </c>
      <c r="I1467" s="850">
        <v>1</v>
      </c>
      <c r="J1467" s="837" t="s">
        <v>67</v>
      </c>
    </row>
    <row r="1468" spans="1:10">
      <c r="A1468" s="839" t="s">
        <v>189</v>
      </c>
      <c r="B1468" s="841" t="s">
        <v>198</v>
      </c>
      <c r="C1468" s="839" t="s">
        <v>3985</v>
      </c>
      <c r="D1468" s="839" t="s">
        <v>3986</v>
      </c>
      <c r="E1468" s="853">
        <v>43800</v>
      </c>
      <c r="F1468" s="852">
        <v>880</v>
      </c>
      <c r="G1468" s="834">
        <f t="shared" si="23"/>
        <v>0.88</v>
      </c>
      <c r="H1468" s="835" t="s">
        <v>356</v>
      </c>
      <c r="I1468" s="850">
        <v>1</v>
      </c>
      <c r="J1468" s="837" t="s">
        <v>67</v>
      </c>
    </row>
    <row r="1469" spans="1:10">
      <c r="A1469" s="839" t="s">
        <v>395</v>
      </c>
      <c r="B1469" s="830" t="s">
        <v>198</v>
      </c>
      <c r="C1469" s="839" t="s">
        <v>3987</v>
      </c>
      <c r="D1469" s="839" t="s">
        <v>3988</v>
      </c>
      <c r="E1469" s="853">
        <v>43800</v>
      </c>
      <c r="F1469" s="852">
        <v>1978</v>
      </c>
      <c r="G1469" s="834">
        <f t="shared" si="23"/>
        <v>1.978</v>
      </c>
      <c r="H1469" s="835" t="s">
        <v>354</v>
      </c>
      <c r="I1469" s="850">
        <v>1</v>
      </c>
      <c r="J1469" s="837" t="s">
        <v>67</v>
      </c>
    </row>
    <row r="1470" spans="1:10">
      <c r="A1470" s="839" t="s">
        <v>395</v>
      </c>
      <c r="B1470" s="830" t="s">
        <v>198</v>
      </c>
      <c r="C1470" s="839" t="s">
        <v>3989</v>
      </c>
      <c r="D1470" s="839" t="s">
        <v>3990</v>
      </c>
      <c r="E1470" s="853">
        <v>43800</v>
      </c>
      <c r="F1470" s="852">
        <v>1978</v>
      </c>
      <c r="G1470" s="834">
        <f t="shared" si="23"/>
        <v>1.978</v>
      </c>
      <c r="H1470" s="835" t="s">
        <v>354</v>
      </c>
      <c r="I1470" s="850">
        <v>1</v>
      </c>
      <c r="J1470" s="837" t="s">
        <v>67</v>
      </c>
    </row>
    <row r="1471" spans="1:10">
      <c r="A1471" s="839" t="s">
        <v>194</v>
      </c>
      <c r="B1471" s="829" t="s">
        <v>199</v>
      </c>
      <c r="C1471" s="839" t="s">
        <v>3991</v>
      </c>
      <c r="D1471" s="839" t="s">
        <v>3992</v>
      </c>
      <c r="E1471" s="853">
        <v>43800</v>
      </c>
      <c r="F1471" s="852">
        <v>5780</v>
      </c>
      <c r="G1471" s="834">
        <f t="shared" si="23"/>
        <v>5.78</v>
      </c>
      <c r="H1471" s="835" t="s">
        <v>354</v>
      </c>
      <c r="I1471" s="850">
        <v>1</v>
      </c>
      <c r="J1471" s="837" t="s">
        <v>67</v>
      </c>
    </row>
    <row r="1472" spans="1:10">
      <c r="A1472" s="839" t="s">
        <v>194</v>
      </c>
      <c r="B1472" s="829" t="s">
        <v>199</v>
      </c>
      <c r="C1472" s="839" t="s">
        <v>3993</v>
      </c>
      <c r="D1472" s="839" t="s">
        <v>3994</v>
      </c>
      <c r="E1472" s="853">
        <v>43800</v>
      </c>
      <c r="F1472" s="852">
        <v>5383</v>
      </c>
      <c r="G1472" s="834">
        <f t="shared" si="23"/>
        <v>5.383</v>
      </c>
      <c r="H1472" s="835" t="s">
        <v>354</v>
      </c>
      <c r="I1472" s="850">
        <v>1</v>
      </c>
      <c r="J1472" s="837" t="s">
        <v>67</v>
      </c>
    </row>
    <row r="1473" spans="1:10">
      <c r="A1473" s="839" t="s">
        <v>194</v>
      </c>
      <c r="B1473" s="829" t="s">
        <v>199</v>
      </c>
      <c r="C1473" s="839" t="s">
        <v>3995</v>
      </c>
      <c r="D1473" s="839" t="s">
        <v>3996</v>
      </c>
      <c r="E1473" s="853">
        <v>43800</v>
      </c>
      <c r="F1473" s="852">
        <v>4738</v>
      </c>
      <c r="G1473" s="834">
        <f t="shared" si="23"/>
        <v>4.7380000000000004</v>
      </c>
      <c r="H1473" s="835" t="s">
        <v>354</v>
      </c>
      <c r="I1473" s="850">
        <v>1</v>
      </c>
      <c r="J1473" s="837" t="s">
        <v>67</v>
      </c>
    </row>
    <row r="1474" spans="1:10">
      <c r="A1474" s="839" t="s">
        <v>194</v>
      </c>
      <c r="B1474" s="829" t="s">
        <v>199</v>
      </c>
      <c r="C1474" s="839" t="s">
        <v>3997</v>
      </c>
      <c r="D1474" s="839" t="s">
        <v>3998</v>
      </c>
      <c r="E1474" s="853">
        <v>43800</v>
      </c>
      <c r="F1474" s="852">
        <v>4101</v>
      </c>
      <c r="G1474" s="834">
        <f t="shared" si="23"/>
        <v>4.101</v>
      </c>
      <c r="H1474" s="835" t="s">
        <v>354</v>
      </c>
      <c r="I1474" s="850">
        <v>1</v>
      </c>
      <c r="J1474" s="837" t="s">
        <v>67</v>
      </c>
    </row>
    <row r="1475" spans="1:10">
      <c r="A1475" s="839" t="s">
        <v>194</v>
      </c>
      <c r="B1475" s="829" t="s">
        <v>199</v>
      </c>
      <c r="C1475" s="839" t="s">
        <v>3999</v>
      </c>
      <c r="D1475" s="839" t="s">
        <v>4000</v>
      </c>
      <c r="E1475" s="853">
        <v>43800</v>
      </c>
      <c r="F1475" s="852">
        <v>5693</v>
      </c>
      <c r="G1475" s="834">
        <f t="shared" si="23"/>
        <v>5.6929999999999996</v>
      </c>
      <c r="H1475" s="835" t="s">
        <v>354</v>
      </c>
      <c r="I1475" s="850">
        <v>1</v>
      </c>
      <c r="J1475" s="837" t="s">
        <v>67</v>
      </c>
    </row>
    <row r="1476" spans="1:10">
      <c r="A1476" s="839" t="s">
        <v>394</v>
      </c>
      <c r="B1476" s="841" t="s">
        <v>198</v>
      </c>
      <c r="C1476" s="839" t="s">
        <v>4001</v>
      </c>
      <c r="D1476" s="839" t="s">
        <v>4002</v>
      </c>
      <c r="E1476" s="853">
        <v>43800</v>
      </c>
      <c r="F1476" s="852">
        <v>1400</v>
      </c>
      <c r="G1476" s="834">
        <f t="shared" si="23"/>
        <v>1.4</v>
      </c>
      <c r="H1476" s="835" t="s">
        <v>356</v>
      </c>
      <c r="I1476" s="850">
        <v>1</v>
      </c>
      <c r="J1476" s="837" t="s">
        <v>67</v>
      </c>
    </row>
    <row r="1477" spans="1:10">
      <c r="A1477" s="839" t="s">
        <v>394</v>
      </c>
      <c r="B1477" s="841" t="s">
        <v>198</v>
      </c>
      <c r="C1477" s="839" t="s">
        <v>4003</v>
      </c>
      <c r="D1477" s="839" t="s">
        <v>4004</v>
      </c>
      <c r="E1477" s="853">
        <v>43800</v>
      </c>
      <c r="F1477" s="852">
        <v>1400</v>
      </c>
      <c r="G1477" s="834">
        <f t="shared" si="23"/>
        <v>1.4</v>
      </c>
      <c r="H1477" s="835" t="s">
        <v>356</v>
      </c>
      <c r="I1477" s="850">
        <v>1</v>
      </c>
      <c r="J1477" s="837" t="s">
        <v>67</v>
      </c>
    </row>
    <row r="1478" spans="1:10">
      <c r="A1478" s="839" t="s">
        <v>394</v>
      </c>
      <c r="B1478" s="841" t="s">
        <v>198</v>
      </c>
      <c r="C1478" s="839" t="s">
        <v>4005</v>
      </c>
      <c r="D1478" s="839" t="s">
        <v>4006</v>
      </c>
      <c r="E1478" s="853">
        <v>43800</v>
      </c>
      <c r="F1478" s="852">
        <v>815.9</v>
      </c>
      <c r="G1478" s="834">
        <f t="shared" si="23"/>
        <v>0.81589999999999996</v>
      </c>
      <c r="H1478" s="835" t="s">
        <v>356</v>
      </c>
      <c r="I1478" s="850">
        <v>1</v>
      </c>
      <c r="J1478" s="837" t="s">
        <v>67</v>
      </c>
    </row>
    <row r="1479" spans="1:10">
      <c r="A1479" s="839" t="s">
        <v>394</v>
      </c>
      <c r="B1479" s="841" t="s">
        <v>198</v>
      </c>
      <c r="C1479" s="839" t="s">
        <v>4007</v>
      </c>
      <c r="D1479" s="839" t="s">
        <v>4008</v>
      </c>
      <c r="E1479" s="853">
        <v>43800</v>
      </c>
      <c r="F1479" s="852">
        <v>815.9</v>
      </c>
      <c r="G1479" s="834">
        <f t="shared" si="23"/>
        <v>0.81589999999999996</v>
      </c>
      <c r="H1479" s="835" t="s">
        <v>356</v>
      </c>
      <c r="I1479" s="850">
        <v>1</v>
      </c>
      <c r="J1479" s="837" t="s">
        <v>67</v>
      </c>
    </row>
    <row r="1480" spans="1:10">
      <c r="A1480" s="839" t="s">
        <v>394</v>
      </c>
      <c r="B1480" s="841" t="s">
        <v>198</v>
      </c>
      <c r="C1480" s="839" t="s">
        <v>4009</v>
      </c>
      <c r="D1480" s="839" t="s">
        <v>4010</v>
      </c>
      <c r="E1480" s="853">
        <v>43800</v>
      </c>
      <c r="F1480" s="852">
        <v>1149.5999999999999</v>
      </c>
      <c r="G1480" s="834">
        <f t="shared" si="23"/>
        <v>1.1496</v>
      </c>
      <c r="H1480" s="835" t="s">
        <v>356</v>
      </c>
      <c r="I1480" s="850">
        <v>12</v>
      </c>
      <c r="J1480" s="837" t="s">
        <v>67</v>
      </c>
    </row>
    <row r="1481" spans="1:10">
      <c r="A1481" s="839" t="s">
        <v>394</v>
      </c>
      <c r="B1481" s="841" t="s">
        <v>198</v>
      </c>
      <c r="C1481" s="839" t="s">
        <v>4011</v>
      </c>
      <c r="D1481" s="839" t="s">
        <v>4012</v>
      </c>
      <c r="E1481" s="853">
        <v>43800</v>
      </c>
      <c r="F1481" s="852">
        <v>1600.8000000000002</v>
      </c>
      <c r="G1481" s="834">
        <f t="shared" si="23"/>
        <v>1.6008000000000002</v>
      </c>
      <c r="H1481" s="835" t="s">
        <v>356</v>
      </c>
      <c r="I1481" s="850">
        <v>12</v>
      </c>
      <c r="J1481" s="837" t="s">
        <v>67</v>
      </c>
    </row>
    <row r="1482" spans="1:10">
      <c r="A1482" s="839" t="s">
        <v>394</v>
      </c>
      <c r="B1482" s="841" t="s">
        <v>198</v>
      </c>
      <c r="C1482" s="839" t="s">
        <v>4013</v>
      </c>
      <c r="D1482" s="839" t="s">
        <v>4014</v>
      </c>
      <c r="E1482" s="853">
        <v>43800</v>
      </c>
      <c r="F1482" s="852">
        <v>1436.2</v>
      </c>
      <c r="G1482" s="834">
        <f t="shared" si="23"/>
        <v>1.4362000000000001</v>
      </c>
      <c r="H1482" s="835" t="s">
        <v>356</v>
      </c>
      <c r="I1482" s="850">
        <v>1</v>
      </c>
      <c r="J1482" s="837" t="s">
        <v>67</v>
      </c>
    </row>
    <row r="1483" spans="1:10">
      <c r="A1483" s="839" t="s">
        <v>394</v>
      </c>
      <c r="B1483" s="841" t="s">
        <v>198</v>
      </c>
      <c r="C1483" s="839" t="s">
        <v>4015</v>
      </c>
      <c r="D1483" s="839" t="s">
        <v>4016</v>
      </c>
      <c r="E1483" s="853">
        <v>43800</v>
      </c>
      <c r="F1483" s="852">
        <v>771.8</v>
      </c>
      <c r="G1483" s="834">
        <f t="shared" si="23"/>
        <v>0.77179999999999993</v>
      </c>
      <c r="H1483" s="835" t="s">
        <v>356</v>
      </c>
      <c r="I1483" s="850">
        <v>1</v>
      </c>
      <c r="J1483" s="837" t="s">
        <v>67</v>
      </c>
    </row>
    <row r="1484" spans="1:10">
      <c r="A1484" s="839" t="s">
        <v>394</v>
      </c>
      <c r="B1484" s="841" t="s">
        <v>198</v>
      </c>
      <c r="C1484" s="839" t="s">
        <v>4017</v>
      </c>
      <c r="D1484" s="839" t="s">
        <v>4018</v>
      </c>
      <c r="E1484" s="853">
        <v>43800</v>
      </c>
      <c r="F1484" s="852">
        <v>1882.4</v>
      </c>
      <c r="G1484" s="834">
        <f t="shared" si="23"/>
        <v>1.8824000000000001</v>
      </c>
      <c r="H1484" s="835" t="s">
        <v>356</v>
      </c>
      <c r="I1484" s="850">
        <v>1</v>
      </c>
      <c r="J1484" s="837" t="s">
        <v>67</v>
      </c>
    </row>
    <row r="1485" spans="1:10">
      <c r="A1485" s="839" t="s">
        <v>186</v>
      </c>
      <c r="B1485" s="841" t="s">
        <v>198</v>
      </c>
      <c r="C1485" s="839" t="s">
        <v>4019</v>
      </c>
      <c r="D1485" s="839" t="s">
        <v>4020</v>
      </c>
      <c r="E1485" s="853">
        <v>43800</v>
      </c>
      <c r="F1485" s="852">
        <v>2773.0761661090337</v>
      </c>
      <c r="G1485" s="834">
        <f t="shared" si="23"/>
        <v>2.7730761661090337</v>
      </c>
      <c r="H1485" s="835" t="s">
        <v>356</v>
      </c>
      <c r="I1485" s="850">
        <v>1</v>
      </c>
      <c r="J1485" s="837" t="s">
        <v>67</v>
      </c>
    </row>
    <row r="1486" spans="1:10">
      <c r="A1486" s="839" t="s">
        <v>186</v>
      </c>
      <c r="B1486" s="841" t="s">
        <v>198</v>
      </c>
      <c r="C1486" s="839" t="s">
        <v>4021</v>
      </c>
      <c r="D1486" s="839" t="s">
        <v>4022</v>
      </c>
      <c r="E1486" s="853">
        <v>43800</v>
      </c>
      <c r="F1486" s="852">
        <v>2237.7484747097028</v>
      </c>
      <c r="G1486" s="834">
        <f t="shared" si="23"/>
        <v>2.237748474709703</v>
      </c>
      <c r="H1486" s="835" t="s">
        <v>356</v>
      </c>
      <c r="I1486" s="850">
        <v>1</v>
      </c>
      <c r="J1486" s="837" t="s">
        <v>67</v>
      </c>
    </row>
    <row r="1487" spans="1:10">
      <c r="A1487" s="839" t="s">
        <v>394</v>
      </c>
      <c r="B1487" s="841" t="s">
        <v>198</v>
      </c>
      <c r="C1487" s="839" t="s">
        <v>4023</v>
      </c>
      <c r="D1487" s="839" t="s">
        <v>4024</v>
      </c>
      <c r="E1487" s="853">
        <v>43800</v>
      </c>
      <c r="F1487" s="852">
        <v>196</v>
      </c>
      <c r="G1487" s="834">
        <f t="shared" si="23"/>
        <v>0.19600000000000001</v>
      </c>
      <c r="H1487" s="835" t="s">
        <v>356</v>
      </c>
      <c r="I1487" s="850">
        <v>1</v>
      </c>
      <c r="J1487" s="837" t="s">
        <v>67</v>
      </c>
    </row>
    <row r="1488" spans="1:10">
      <c r="A1488" s="839" t="s">
        <v>394</v>
      </c>
      <c r="B1488" s="841" t="s">
        <v>198</v>
      </c>
      <c r="C1488" s="839" t="s">
        <v>4025</v>
      </c>
      <c r="D1488" s="839" t="s">
        <v>4026</v>
      </c>
      <c r="E1488" s="853">
        <v>43800</v>
      </c>
      <c r="F1488" s="852">
        <v>196</v>
      </c>
      <c r="G1488" s="834">
        <f t="shared" si="23"/>
        <v>0.19600000000000001</v>
      </c>
      <c r="H1488" s="835" t="s">
        <v>356</v>
      </c>
      <c r="I1488" s="850">
        <v>1</v>
      </c>
      <c r="J1488" s="837" t="s">
        <v>67</v>
      </c>
    </row>
    <row r="1489" spans="1:10">
      <c r="A1489" s="839" t="s">
        <v>186</v>
      </c>
      <c r="B1489" s="841" t="s">
        <v>198</v>
      </c>
      <c r="C1489" s="839" t="s">
        <v>4027</v>
      </c>
      <c r="D1489" s="839" t="s">
        <v>4028</v>
      </c>
      <c r="E1489" s="853">
        <v>43800</v>
      </c>
      <c r="F1489" s="852">
        <v>1562.6845109230467</v>
      </c>
      <c r="G1489" s="834">
        <f t="shared" si="23"/>
        <v>1.5626845109230467</v>
      </c>
      <c r="H1489" s="835" t="s">
        <v>356</v>
      </c>
      <c r="I1489" s="850">
        <v>1</v>
      </c>
      <c r="J1489" s="837" t="s">
        <v>67</v>
      </c>
    </row>
    <row r="1490" spans="1:10">
      <c r="A1490" s="839" t="s">
        <v>186</v>
      </c>
      <c r="B1490" s="841" t="s">
        <v>198</v>
      </c>
      <c r="C1490" s="839" t="s">
        <v>4029</v>
      </c>
      <c r="D1490" s="839" t="s">
        <v>4030</v>
      </c>
      <c r="E1490" s="853">
        <v>43800</v>
      </c>
      <c r="F1490" s="852">
        <v>425.11316669946859</v>
      </c>
      <c r="G1490" s="834">
        <f t="shared" si="23"/>
        <v>0.42511316669946858</v>
      </c>
      <c r="H1490" s="835" t="s">
        <v>356</v>
      </c>
      <c r="I1490" s="850">
        <v>1</v>
      </c>
      <c r="J1490" s="837" t="s">
        <v>67</v>
      </c>
    </row>
    <row r="1491" spans="1:10">
      <c r="A1491" s="839" t="s">
        <v>186</v>
      </c>
      <c r="B1491" s="841" t="s">
        <v>198</v>
      </c>
      <c r="C1491" s="839" t="s">
        <v>4031</v>
      </c>
      <c r="D1491" s="839" t="s">
        <v>4032</v>
      </c>
      <c r="E1491" s="853">
        <v>43800</v>
      </c>
      <c r="F1491" s="852">
        <v>1326.5105294233417</v>
      </c>
      <c r="G1491" s="834">
        <f t="shared" si="23"/>
        <v>1.3265105294233417</v>
      </c>
      <c r="H1491" s="835" t="s">
        <v>356</v>
      </c>
      <c r="I1491" s="850">
        <v>1</v>
      </c>
      <c r="J1491" s="837" t="s">
        <v>67</v>
      </c>
    </row>
    <row r="1492" spans="1:10">
      <c r="A1492" s="839" t="s">
        <v>186</v>
      </c>
      <c r="B1492" s="841" t="s">
        <v>198</v>
      </c>
      <c r="C1492" s="839" t="s">
        <v>4033</v>
      </c>
      <c r="D1492" s="839" t="s">
        <v>4034</v>
      </c>
      <c r="E1492" s="853">
        <v>43800</v>
      </c>
      <c r="F1492" s="852">
        <v>1190.7104900610116</v>
      </c>
      <c r="G1492" s="834">
        <f t="shared" si="23"/>
        <v>1.1907104900610115</v>
      </c>
      <c r="H1492" s="835" t="s">
        <v>356</v>
      </c>
      <c r="I1492" s="850">
        <v>1</v>
      </c>
      <c r="J1492" s="837" t="s">
        <v>67</v>
      </c>
    </row>
    <row r="1493" spans="1:10">
      <c r="A1493" s="839" t="s">
        <v>244</v>
      </c>
      <c r="B1493" s="841" t="s">
        <v>198</v>
      </c>
      <c r="C1493" s="839" t="s">
        <v>4035</v>
      </c>
      <c r="D1493" s="839" t="s">
        <v>4036</v>
      </c>
      <c r="E1493" s="853">
        <v>43800</v>
      </c>
      <c r="F1493" s="852">
        <v>880</v>
      </c>
      <c r="G1493" s="834">
        <f t="shared" si="23"/>
        <v>0.88</v>
      </c>
      <c r="H1493" s="835" t="s">
        <v>356</v>
      </c>
      <c r="I1493" s="850">
        <v>2</v>
      </c>
      <c r="J1493" s="837" t="s">
        <v>67</v>
      </c>
    </row>
    <row r="1494" spans="1:10">
      <c r="A1494" s="839" t="s">
        <v>387</v>
      </c>
      <c r="B1494" s="841" t="s">
        <v>198</v>
      </c>
      <c r="C1494" s="839" t="s">
        <v>4037</v>
      </c>
      <c r="D1494" s="839" t="s">
        <v>4038</v>
      </c>
      <c r="E1494" s="853">
        <v>43800</v>
      </c>
      <c r="F1494" s="852">
        <v>633</v>
      </c>
      <c r="G1494" s="834">
        <f t="shared" si="23"/>
        <v>0.63300000000000001</v>
      </c>
      <c r="H1494" s="835" t="s">
        <v>356</v>
      </c>
      <c r="I1494" s="850">
        <v>1</v>
      </c>
      <c r="J1494" s="837" t="s">
        <v>67</v>
      </c>
    </row>
    <row r="1495" spans="1:10">
      <c r="A1495" s="839" t="s">
        <v>387</v>
      </c>
      <c r="B1495" s="841" t="s">
        <v>198</v>
      </c>
      <c r="C1495" s="839" t="s">
        <v>4039</v>
      </c>
      <c r="D1495" s="839" t="s">
        <v>4040</v>
      </c>
      <c r="E1495" s="853">
        <v>43800</v>
      </c>
      <c r="F1495" s="852">
        <v>625</v>
      </c>
      <c r="G1495" s="834">
        <f t="shared" si="23"/>
        <v>0.625</v>
      </c>
      <c r="H1495" s="835" t="s">
        <v>356</v>
      </c>
      <c r="I1495" s="850">
        <v>1</v>
      </c>
      <c r="J1495" s="837" t="s">
        <v>67</v>
      </c>
    </row>
    <row r="1496" spans="1:10">
      <c r="A1496" s="839" t="s">
        <v>387</v>
      </c>
      <c r="B1496" s="841" t="s">
        <v>198</v>
      </c>
      <c r="C1496" s="839" t="s">
        <v>4041</v>
      </c>
      <c r="D1496" s="839" t="s">
        <v>4042</v>
      </c>
      <c r="E1496" s="853">
        <v>43800</v>
      </c>
      <c r="F1496" s="852">
        <v>201</v>
      </c>
      <c r="G1496" s="834">
        <f t="shared" si="23"/>
        <v>0.20100000000000001</v>
      </c>
      <c r="H1496" s="835" t="s">
        <v>356</v>
      </c>
      <c r="I1496" s="850">
        <v>1</v>
      </c>
      <c r="J1496" s="837" t="s">
        <v>67</v>
      </c>
    </row>
    <row r="1497" spans="1:10">
      <c r="A1497" s="839" t="s">
        <v>387</v>
      </c>
      <c r="B1497" s="841" t="s">
        <v>198</v>
      </c>
      <c r="C1497" s="839" t="s">
        <v>4043</v>
      </c>
      <c r="D1497" s="839" t="s">
        <v>4044</v>
      </c>
      <c r="E1497" s="853">
        <v>43800</v>
      </c>
      <c r="F1497" s="852">
        <v>433</v>
      </c>
      <c r="G1497" s="834">
        <f t="shared" si="23"/>
        <v>0.433</v>
      </c>
      <c r="H1497" s="835" t="s">
        <v>356</v>
      </c>
      <c r="I1497" s="850">
        <v>1</v>
      </c>
      <c r="J1497" s="837" t="s">
        <v>67</v>
      </c>
    </row>
    <row r="1498" spans="1:10">
      <c r="A1498" s="839" t="s">
        <v>244</v>
      </c>
      <c r="B1498" s="841" t="s">
        <v>198</v>
      </c>
      <c r="C1498" s="839" t="s">
        <v>4045</v>
      </c>
      <c r="D1498" s="839" t="s">
        <v>4046</v>
      </c>
      <c r="E1498" s="853">
        <v>43800</v>
      </c>
      <c r="F1498" s="852">
        <v>75</v>
      </c>
      <c r="G1498" s="834">
        <f t="shared" si="23"/>
        <v>7.4999999999999997E-2</v>
      </c>
      <c r="H1498" s="835" t="s">
        <v>356</v>
      </c>
      <c r="I1498" s="850">
        <v>3</v>
      </c>
      <c r="J1498" s="837" t="s">
        <v>67</v>
      </c>
    </row>
    <row r="1499" spans="1:10">
      <c r="A1499" s="839" t="s">
        <v>396</v>
      </c>
      <c r="B1499" s="830" t="s">
        <v>198</v>
      </c>
      <c r="C1499" s="839" t="s">
        <v>4047</v>
      </c>
      <c r="D1499" s="839" t="s">
        <v>991</v>
      </c>
      <c r="E1499" s="853">
        <v>43800</v>
      </c>
      <c r="F1499" s="852">
        <v>3870</v>
      </c>
      <c r="G1499" s="834">
        <f t="shared" si="23"/>
        <v>3.87</v>
      </c>
      <c r="H1499" s="835" t="s">
        <v>354</v>
      </c>
      <c r="I1499" s="850">
        <v>1</v>
      </c>
      <c r="J1499" s="837" t="s">
        <v>67</v>
      </c>
    </row>
    <row r="1500" spans="1:10">
      <c r="A1500" s="839" t="s">
        <v>396</v>
      </c>
      <c r="B1500" s="830" t="s">
        <v>198</v>
      </c>
      <c r="C1500" s="839" t="s">
        <v>4048</v>
      </c>
      <c r="D1500" s="839" t="s">
        <v>4049</v>
      </c>
      <c r="E1500" s="853">
        <v>43800</v>
      </c>
      <c r="F1500" s="852">
        <v>1475</v>
      </c>
      <c r="G1500" s="834">
        <f t="shared" si="23"/>
        <v>1.4750000000000001</v>
      </c>
      <c r="H1500" s="835" t="s">
        <v>354</v>
      </c>
      <c r="I1500" s="850">
        <v>1</v>
      </c>
      <c r="J1500" s="837" t="s">
        <v>67</v>
      </c>
    </row>
    <row r="1501" spans="1:10">
      <c r="A1501" s="839" t="s">
        <v>387</v>
      </c>
      <c r="B1501" s="830" t="s">
        <v>198</v>
      </c>
      <c r="C1501" s="839" t="s">
        <v>4050</v>
      </c>
      <c r="D1501" s="839" t="s">
        <v>4051</v>
      </c>
      <c r="E1501" s="853">
        <v>43800</v>
      </c>
      <c r="F1501" s="852">
        <v>6400</v>
      </c>
      <c r="G1501" s="834">
        <f t="shared" si="23"/>
        <v>6.4</v>
      </c>
      <c r="H1501" s="835" t="s">
        <v>354</v>
      </c>
      <c r="I1501" s="850">
        <v>1</v>
      </c>
      <c r="J1501" s="837" t="s">
        <v>67</v>
      </c>
    </row>
    <row r="1502" spans="1:10">
      <c r="A1502" s="839" t="s">
        <v>387</v>
      </c>
      <c r="B1502" s="830" t="s">
        <v>198</v>
      </c>
      <c r="C1502" s="839" t="s">
        <v>4052</v>
      </c>
      <c r="D1502" s="839" t="s">
        <v>4053</v>
      </c>
      <c r="E1502" s="853">
        <v>43800</v>
      </c>
      <c r="F1502" s="852">
        <v>5000</v>
      </c>
      <c r="G1502" s="834">
        <f t="shared" si="23"/>
        <v>5</v>
      </c>
      <c r="H1502" s="835" t="s">
        <v>354</v>
      </c>
      <c r="I1502" s="850">
        <v>1</v>
      </c>
      <c r="J1502" s="837" t="s">
        <v>67</v>
      </c>
    </row>
    <row r="1503" spans="1:10">
      <c r="A1503" s="839" t="s">
        <v>387</v>
      </c>
      <c r="B1503" s="830" t="s">
        <v>198</v>
      </c>
      <c r="C1503" s="839" t="s">
        <v>4054</v>
      </c>
      <c r="D1503" s="839" t="s">
        <v>4055</v>
      </c>
      <c r="E1503" s="853">
        <v>43800</v>
      </c>
      <c r="F1503" s="852">
        <v>7597</v>
      </c>
      <c r="G1503" s="834">
        <f t="shared" si="23"/>
        <v>7.5970000000000004</v>
      </c>
      <c r="H1503" s="835" t="s">
        <v>354</v>
      </c>
      <c r="I1503" s="850">
        <v>1</v>
      </c>
      <c r="J1503" s="837" t="s">
        <v>67</v>
      </c>
    </row>
    <row r="1504" spans="1:10">
      <c r="A1504" s="839" t="s">
        <v>387</v>
      </c>
      <c r="B1504" s="830" t="s">
        <v>198</v>
      </c>
      <c r="C1504" s="839" t="s">
        <v>4056</v>
      </c>
      <c r="D1504" s="839" t="s">
        <v>4057</v>
      </c>
      <c r="E1504" s="853">
        <v>43800</v>
      </c>
      <c r="F1504" s="852">
        <v>5623</v>
      </c>
      <c r="G1504" s="834">
        <f t="shared" si="23"/>
        <v>5.6230000000000002</v>
      </c>
      <c r="H1504" s="835" t="s">
        <v>354</v>
      </c>
      <c r="I1504" s="850">
        <v>1</v>
      </c>
      <c r="J1504" s="837" t="s">
        <v>67</v>
      </c>
    </row>
    <row r="1505" spans="1:10">
      <c r="A1505" s="839" t="s">
        <v>189</v>
      </c>
      <c r="B1505" s="841" t="s">
        <v>198</v>
      </c>
      <c r="C1505" s="839" t="s">
        <v>4058</v>
      </c>
      <c r="D1505" s="839" t="s">
        <v>4059</v>
      </c>
      <c r="E1505" s="853">
        <v>43800</v>
      </c>
      <c r="F1505" s="852">
        <v>294</v>
      </c>
      <c r="G1505" s="834">
        <f t="shared" si="23"/>
        <v>0.29399999999999998</v>
      </c>
      <c r="H1505" s="835" t="s">
        <v>356</v>
      </c>
      <c r="I1505" s="850">
        <v>1</v>
      </c>
      <c r="J1505" s="837" t="s">
        <v>67</v>
      </c>
    </row>
    <row r="1506" spans="1:10">
      <c r="A1506" s="839" t="s">
        <v>394</v>
      </c>
      <c r="B1506" s="841" t="s">
        <v>198</v>
      </c>
      <c r="C1506" s="839" t="s">
        <v>4060</v>
      </c>
      <c r="D1506" s="839" t="s">
        <v>4061</v>
      </c>
      <c r="E1506" s="853">
        <v>43800</v>
      </c>
      <c r="F1506" s="852">
        <v>235</v>
      </c>
      <c r="G1506" s="834">
        <f t="shared" si="23"/>
        <v>0.23499999999999999</v>
      </c>
      <c r="H1506" s="835" t="s">
        <v>356</v>
      </c>
      <c r="I1506" s="850">
        <v>1</v>
      </c>
      <c r="J1506" s="837" t="s">
        <v>67</v>
      </c>
    </row>
    <row r="1507" spans="1:10">
      <c r="A1507" s="839" t="s">
        <v>394</v>
      </c>
      <c r="B1507" s="841" t="s">
        <v>198</v>
      </c>
      <c r="C1507" s="839" t="s">
        <v>4062</v>
      </c>
      <c r="D1507" s="839" t="s">
        <v>4063</v>
      </c>
      <c r="E1507" s="853">
        <v>43800</v>
      </c>
      <c r="F1507" s="852">
        <v>235</v>
      </c>
      <c r="G1507" s="834">
        <f t="shared" si="23"/>
        <v>0.23499999999999999</v>
      </c>
      <c r="H1507" s="835" t="s">
        <v>356</v>
      </c>
      <c r="I1507" s="850">
        <v>1</v>
      </c>
      <c r="J1507" s="837" t="s">
        <v>67</v>
      </c>
    </row>
    <row r="1508" spans="1:10">
      <c r="A1508" s="839" t="s">
        <v>396</v>
      </c>
      <c r="B1508" s="841" t="s">
        <v>198</v>
      </c>
      <c r="C1508" s="839" t="s">
        <v>4064</v>
      </c>
      <c r="D1508" s="839" t="s">
        <v>4065</v>
      </c>
      <c r="E1508" s="853">
        <v>43800</v>
      </c>
      <c r="F1508" s="852">
        <v>170</v>
      </c>
      <c r="G1508" s="834">
        <f t="shared" si="23"/>
        <v>0.17</v>
      </c>
      <c r="H1508" s="835" t="s">
        <v>356</v>
      </c>
      <c r="I1508" s="850">
        <v>2</v>
      </c>
      <c r="J1508" s="837" t="s">
        <v>67</v>
      </c>
    </row>
    <row r="1509" spans="1:10">
      <c r="A1509" s="839" t="s">
        <v>396</v>
      </c>
      <c r="B1509" s="841" t="s">
        <v>198</v>
      </c>
      <c r="C1509" s="839" t="s">
        <v>4066</v>
      </c>
      <c r="D1509" s="839" t="s">
        <v>4067</v>
      </c>
      <c r="E1509" s="853">
        <v>43800</v>
      </c>
      <c r="F1509" s="852">
        <v>188</v>
      </c>
      <c r="G1509" s="834">
        <f t="shared" si="23"/>
        <v>0.188</v>
      </c>
      <c r="H1509" s="835" t="s">
        <v>356</v>
      </c>
      <c r="I1509" s="850">
        <v>2</v>
      </c>
      <c r="J1509" s="837" t="s">
        <v>67</v>
      </c>
    </row>
    <row r="1510" spans="1:10">
      <c r="A1510" s="839" t="s">
        <v>201</v>
      </c>
      <c r="B1510" s="841" t="s">
        <v>198</v>
      </c>
      <c r="C1510" s="839" t="s">
        <v>4068</v>
      </c>
      <c r="D1510" s="839" t="s">
        <v>4069</v>
      </c>
      <c r="E1510" s="853">
        <v>43800</v>
      </c>
      <c r="F1510" s="852">
        <v>2080</v>
      </c>
      <c r="G1510" s="834">
        <f t="shared" si="23"/>
        <v>2.08</v>
      </c>
      <c r="H1510" s="835" t="s">
        <v>356</v>
      </c>
      <c r="I1510" s="850">
        <v>1</v>
      </c>
      <c r="J1510" s="837" t="s">
        <v>67</v>
      </c>
    </row>
    <row r="1511" spans="1:10">
      <c r="A1511" s="839" t="s">
        <v>201</v>
      </c>
      <c r="B1511" s="841" t="s">
        <v>198</v>
      </c>
      <c r="C1511" s="839" t="s">
        <v>4070</v>
      </c>
      <c r="D1511" s="839" t="s">
        <v>4071</v>
      </c>
      <c r="E1511" s="853">
        <v>43800</v>
      </c>
      <c r="F1511" s="852">
        <v>1715</v>
      </c>
      <c r="G1511" s="834">
        <f t="shared" si="23"/>
        <v>1.7150000000000001</v>
      </c>
      <c r="H1511" s="835" t="s">
        <v>356</v>
      </c>
      <c r="I1511" s="850">
        <v>1</v>
      </c>
      <c r="J1511" s="837" t="s">
        <v>67</v>
      </c>
    </row>
    <row r="1512" spans="1:10">
      <c r="A1512" s="839" t="s">
        <v>189</v>
      </c>
      <c r="B1512" s="841" t="s">
        <v>198</v>
      </c>
      <c r="C1512" s="839" t="s">
        <v>4072</v>
      </c>
      <c r="D1512" s="839" t="s">
        <v>4073</v>
      </c>
      <c r="E1512" s="853">
        <v>43800</v>
      </c>
      <c r="F1512" s="852">
        <v>880</v>
      </c>
      <c r="G1512" s="834">
        <f t="shared" si="23"/>
        <v>0.88</v>
      </c>
      <c r="H1512" s="835" t="s">
        <v>356</v>
      </c>
      <c r="I1512" s="850">
        <v>1</v>
      </c>
      <c r="J1512" s="837" t="s">
        <v>67</v>
      </c>
    </row>
    <row r="1513" spans="1:10">
      <c r="A1513" s="839" t="s">
        <v>186</v>
      </c>
      <c r="B1513" s="841" t="s">
        <v>198</v>
      </c>
      <c r="C1513" s="839" t="s">
        <v>4074</v>
      </c>
      <c r="D1513" s="839" t="s">
        <v>4075</v>
      </c>
      <c r="E1513" s="853">
        <v>43800</v>
      </c>
      <c r="F1513" s="852">
        <v>210.58846683723675</v>
      </c>
      <c r="G1513" s="834">
        <f t="shared" si="23"/>
        <v>0.21058846683723675</v>
      </c>
      <c r="H1513" s="835" t="s">
        <v>356</v>
      </c>
      <c r="I1513" s="850">
        <v>1</v>
      </c>
      <c r="J1513" s="837" t="s">
        <v>67</v>
      </c>
    </row>
    <row r="1514" spans="1:10">
      <c r="A1514" s="839" t="s">
        <v>186</v>
      </c>
      <c r="B1514" s="841" t="s">
        <v>198</v>
      </c>
      <c r="C1514" s="839" t="s">
        <v>4076</v>
      </c>
      <c r="D1514" s="839" t="s">
        <v>4077</v>
      </c>
      <c r="E1514" s="853">
        <v>43800</v>
      </c>
      <c r="F1514" s="852">
        <v>255.85514662468017</v>
      </c>
      <c r="G1514" s="834">
        <f t="shared" si="23"/>
        <v>0.25585514662468017</v>
      </c>
      <c r="H1514" s="835" t="s">
        <v>356</v>
      </c>
      <c r="I1514" s="850">
        <v>1</v>
      </c>
      <c r="J1514" s="837" t="s">
        <v>67</v>
      </c>
    </row>
    <row r="1515" spans="1:10">
      <c r="A1515" s="839" t="s">
        <v>244</v>
      </c>
      <c r="B1515" s="841" t="s">
        <v>198</v>
      </c>
      <c r="C1515" s="839" t="s">
        <v>4078</v>
      </c>
      <c r="D1515" s="839" t="s">
        <v>4079</v>
      </c>
      <c r="E1515" s="853">
        <v>43800</v>
      </c>
      <c r="F1515" s="852">
        <v>1200</v>
      </c>
      <c r="G1515" s="834">
        <f t="shared" si="23"/>
        <v>1.2</v>
      </c>
      <c r="H1515" s="835" t="s">
        <v>356</v>
      </c>
      <c r="I1515" s="850">
        <v>3</v>
      </c>
      <c r="J1515" s="837" t="s">
        <v>67</v>
      </c>
    </row>
    <row r="1516" spans="1:10">
      <c r="A1516" s="839" t="s">
        <v>244</v>
      </c>
      <c r="B1516" s="841" t="s">
        <v>198</v>
      </c>
      <c r="C1516" s="839" t="s">
        <v>4080</v>
      </c>
      <c r="D1516" s="839" t="s">
        <v>4081</v>
      </c>
      <c r="E1516" s="853">
        <v>43800</v>
      </c>
      <c r="F1516" s="852">
        <v>1320</v>
      </c>
      <c r="G1516" s="834">
        <f t="shared" si="23"/>
        <v>1.32</v>
      </c>
      <c r="H1516" s="835" t="s">
        <v>356</v>
      </c>
      <c r="I1516" s="850">
        <v>3</v>
      </c>
      <c r="J1516" s="837" t="s">
        <v>67</v>
      </c>
    </row>
    <row r="1517" spans="1:10">
      <c r="A1517" s="839" t="s">
        <v>201</v>
      </c>
      <c r="B1517" s="841" t="s">
        <v>198</v>
      </c>
      <c r="C1517" s="839" t="s">
        <v>4082</v>
      </c>
      <c r="D1517" s="839" t="s">
        <v>4083</v>
      </c>
      <c r="E1517" s="853">
        <v>43800</v>
      </c>
      <c r="F1517" s="852">
        <v>2610</v>
      </c>
      <c r="G1517" s="834">
        <f t="shared" si="23"/>
        <v>2.61</v>
      </c>
      <c r="H1517" s="835" t="s">
        <v>356</v>
      </c>
      <c r="I1517" s="850">
        <v>1</v>
      </c>
      <c r="J1517" s="837" t="s">
        <v>67</v>
      </c>
    </row>
    <row r="1518" spans="1:10">
      <c r="A1518" s="839" t="s">
        <v>201</v>
      </c>
      <c r="B1518" s="841" t="s">
        <v>198</v>
      </c>
      <c r="C1518" s="839" t="s">
        <v>4084</v>
      </c>
      <c r="D1518" s="839" t="s">
        <v>4085</v>
      </c>
      <c r="E1518" s="853">
        <v>43800</v>
      </c>
      <c r="F1518" s="852">
        <v>2515</v>
      </c>
      <c r="G1518" s="834">
        <f t="shared" si="23"/>
        <v>2.5150000000000001</v>
      </c>
      <c r="H1518" s="835" t="s">
        <v>356</v>
      </c>
      <c r="I1518" s="850">
        <v>1</v>
      </c>
      <c r="J1518" s="837" t="s">
        <v>67</v>
      </c>
    </row>
    <row r="1519" spans="1:10">
      <c r="A1519" s="839" t="s">
        <v>386</v>
      </c>
      <c r="B1519" s="829" t="s">
        <v>1250</v>
      </c>
      <c r="C1519" s="839" t="s">
        <v>894</v>
      </c>
      <c r="D1519" s="854" t="s">
        <v>67</v>
      </c>
      <c r="E1519" s="853">
        <v>43800</v>
      </c>
      <c r="F1519" s="852">
        <v>657</v>
      </c>
      <c r="G1519" s="834">
        <f t="shared" si="23"/>
        <v>0.65700000000000003</v>
      </c>
      <c r="H1519" s="835" t="s">
        <v>535</v>
      </c>
      <c r="I1519" s="850">
        <v>1</v>
      </c>
      <c r="J1519" s="837" t="s">
        <v>67</v>
      </c>
    </row>
    <row r="1520" spans="1:10">
      <c r="A1520" s="839" t="s">
        <v>186</v>
      </c>
      <c r="B1520" s="841" t="s">
        <v>198</v>
      </c>
      <c r="C1520" s="839" t="s">
        <v>4086</v>
      </c>
      <c r="D1520" s="839" t="s">
        <v>4087</v>
      </c>
      <c r="E1520" s="853">
        <v>43800</v>
      </c>
      <c r="F1520" s="852">
        <v>1602.0468411729973</v>
      </c>
      <c r="G1520" s="834">
        <f t="shared" ref="G1520:G1583" si="24">F1520/1000</f>
        <v>1.6020468411729973</v>
      </c>
      <c r="H1520" s="835" t="s">
        <v>356</v>
      </c>
      <c r="I1520" s="850">
        <v>1</v>
      </c>
      <c r="J1520" s="837" t="s">
        <v>67</v>
      </c>
    </row>
    <row r="1521" spans="1:10">
      <c r="A1521" s="839" t="s">
        <v>186</v>
      </c>
      <c r="B1521" s="841" t="s">
        <v>198</v>
      </c>
      <c r="C1521" s="839" t="s">
        <v>4088</v>
      </c>
      <c r="D1521" s="839" t="s">
        <v>4089</v>
      </c>
      <c r="E1521" s="853">
        <v>43800</v>
      </c>
      <c r="F1521" s="852">
        <v>930.91911041133631</v>
      </c>
      <c r="G1521" s="834">
        <f t="shared" si="24"/>
        <v>0.93091911041133635</v>
      </c>
      <c r="H1521" s="835" t="s">
        <v>356</v>
      </c>
      <c r="I1521" s="850">
        <v>1</v>
      </c>
      <c r="J1521" s="837" t="s">
        <v>67</v>
      </c>
    </row>
    <row r="1522" spans="1:10">
      <c r="A1522" s="840" t="s">
        <v>194</v>
      </c>
      <c r="B1522" s="829" t="s">
        <v>199</v>
      </c>
      <c r="C1522" s="839" t="s">
        <v>4090</v>
      </c>
      <c r="D1522" s="854" t="s">
        <v>4091</v>
      </c>
      <c r="E1522" s="853">
        <v>43800</v>
      </c>
      <c r="F1522" s="852">
        <v>1197</v>
      </c>
      <c r="G1522" s="834">
        <f t="shared" si="24"/>
        <v>1.1970000000000001</v>
      </c>
      <c r="H1522" s="835" t="s">
        <v>354</v>
      </c>
      <c r="I1522" s="850">
        <v>1</v>
      </c>
      <c r="J1522" s="837" t="s">
        <v>67</v>
      </c>
    </row>
    <row r="1523" spans="1:10">
      <c r="A1523" s="839" t="s">
        <v>186</v>
      </c>
      <c r="B1523" s="841" t="s">
        <v>198</v>
      </c>
      <c r="C1523" s="839" t="s">
        <v>4092</v>
      </c>
      <c r="D1523" s="839" t="s">
        <v>4093</v>
      </c>
      <c r="E1523" s="853">
        <v>43800</v>
      </c>
      <c r="F1523" s="852">
        <v>127.92757331234009</v>
      </c>
      <c r="G1523" s="834">
        <f t="shared" si="24"/>
        <v>0.12792757331234009</v>
      </c>
      <c r="H1523" s="835" t="s">
        <v>356</v>
      </c>
      <c r="I1523" s="850">
        <v>1</v>
      </c>
      <c r="J1523" s="837" t="s">
        <v>67</v>
      </c>
    </row>
    <row r="1524" spans="1:10">
      <c r="A1524" s="839" t="s">
        <v>186</v>
      </c>
      <c r="B1524" s="841" t="s">
        <v>198</v>
      </c>
      <c r="C1524" s="839" t="s">
        <v>4094</v>
      </c>
      <c r="D1524" s="839" t="s">
        <v>4095</v>
      </c>
      <c r="E1524" s="853">
        <v>43800</v>
      </c>
      <c r="F1524" s="852">
        <v>2123.5977169848452</v>
      </c>
      <c r="G1524" s="834">
        <f t="shared" si="24"/>
        <v>2.123597716984845</v>
      </c>
      <c r="H1524" s="835" t="s">
        <v>356</v>
      </c>
      <c r="I1524" s="850">
        <v>1</v>
      </c>
      <c r="J1524" s="837" t="s">
        <v>67</v>
      </c>
    </row>
    <row r="1525" spans="1:10">
      <c r="A1525" s="839" t="s">
        <v>186</v>
      </c>
      <c r="B1525" s="841" t="s">
        <v>198</v>
      </c>
      <c r="C1525" s="839" t="s">
        <v>4096</v>
      </c>
      <c r="D1525" s="839" t="s">
        <v>4097</v>
      </c>
      <c r="E1525" s="853">
        <v>43800</v>
      </c>
      <c r="F1525" s="852">
        <v>724.26687659909464</v>
      </c>
      <c r="G1525" s="834">
        <f t="shared" si="24"/>
        <v>0.72426687659909461</v>
      </c>
      <c r="H1525" s="835" t="s">
        <v>356</v>
      </c>
      <c r="I1525" s="850">
        <v>1</v>
      </c>
      <c r="J1525" s="837" t="s">
        <v>67</v>
      </c>
    </row>
    <row r="1526" spans="1:10">
      <c r="A1526" s="839" t="s">
        <v>186</v>
      </c>
      <c r="B1526" s="841" t="s">
        <v>198</v>
      </c>
      <c r="C1526" s="839" t="s">
        <v>4098</v>
      </c>
      <c r="D1526" s="839" t="s">
        <v>4099</v>
      </c>
      <c r="E1526" s="853">
        <v>43800</v>
      </c>
      <c r="F1526" s="852">
        <v>1320.6061798858491</v>
      </c>
      <c r="G1526" s="834">
        <f t="shared" si="24"/>
        <v>1.3206061798858491</v>
      </c>
      <c r="H1526" s="835" t="s">
        <v>356</v>
      </c>
      <c r="I1526" s="850">
        <v>1</v>
      </c>
      <c r="J1526" s="837" t="s">
        <v>67</v>
      </c>
    </row>
    <row r="1527" spans="1:10">
      <c r="A1527" s="839" t="s">
        <v>386</v>
      </c>
      <c r="B1527" s="829" t="s">
        <v>1250</v>
      </c>
      <c r="C1527" s="839" t="s">
        <v>894</v>
      </c>
      <c r="D1527" s="839" t="s">
        <v>4100</v>
      </c>
      <c r="E1527" s="853">
        <v>43831</v>
      </c>
      <c r="F1527" s="852">
        <v>1262</v>
      </c>
      <c r="G1527" s="834">
        <f t="shared" si="24"/>
        <v>1.262</v>
      </c>
      <c r="H1527" s="835" t="s">
        <v>535</v>
      </c>
      <c r="I1527" s="850">
        <v>10</v>
      </c>
      <c r="J1527" s="855" t="s">
        <v>535</v>
      </c>
    </row>
    <row r="1528" spans="1:10">
      <c r="A1528" s="839" t="s">
        <v>194</v>
      </c>
      <c r="B1528" s="829" t="s">
        <v>199</v>
      </c>
      <c r="C1528" s="839" t="s">
        <v>4101</v>
      </c>
      <c r="D1528" s="839" t="s">
        <v>4102</v>
      </c>
      <c r="E1528" s="853">
        <v>43831</v>
      </c>
      <c r="F1528" s="852">
        <v>918</v>
      </c>
      <c r="G1528" s="834">
        <f t="shared" si="24"/>
        <v>0.91800000000000004</v>
      </c>
      <c r="H1528" s="835" t="s">
        <v>535</v>
      </c>
      <c r="I1528" s="850">
        <v>1</v>
      </c>
      <c r="J1528" s="855" t="s">
        <v>535</v>
      </c>
    </row>
    <row r="1529" spans="1:10">
      <c r="A1529" s="839" t="s">
        <v>194</v>
      </c>
      <c r="B1529" s="829" t="s">
        <v>199</v>
      </c>
      <c r="C1529" s="839" t="s">
        <v>4103</v>
      </c>
      <c r="D1529" s="839" t="s">
        <v>4104</v>
      </c>
      <c r="E1529" s="853">
        <v>43831</v>
      </c>
      <c r="F1529" s="852">
        <v>403</v>
      </c>
      <c r="G1529" s="834">
        <f t="shared" si="24"/>
        <v>0.40300000000000002</v>
      </c>
      <c r="H1529" s="835" t="s">
        <v>535</v>
      </c>
      <c r="I1529" s="850">
        <v>1</v>
      </c>
      <c r="J1529" s="855" t="s">
        <v>535</v>
      </c>
    </row>
    <row r="1530" spans="1:10">
      <c r="A1530" s="839" t="s">
        <v>194</v>
      </c>
      <c r="B1530" s="829" t="s">
        <v>199</v>
      </c>
      <c r="C1530" s="839" t="s">
        <v>4105</v>
      </c>
      <c r="D1530" s="839" t="s">
        <v>4106</v>
      </c>
      <c r="E1530" s="853">
        <v>43831</v>
      </c>
      <c r="F1530" s="852">
        <v>723</v>
      </c>
      <c r="G1530" s="834">
        <f t="shared" si="24"/>
        <v>0.72299999999999998</v>
      </c>
      <c r="H1530" s="835" t="s">
        <v>535</v>
      </c>
      <c r="I1530" s="850">
        <v>1</v>
      </c>
      <c r="J1530" s="855" t="s">
        <v>535</v>
      </c>
    </row>
    <row r="1531" spans="1:10">
      <c r="A1531" s="839" t="s">
        <v>193</v>
      </c>
      <c r="B1531" s="829" t="s">
        <v>199</v>
      </c>
      <c r="C1531" s="839" t="s">
        <v>4107</v>
      </c>
      <c r="D1531" s="839" t="s">
        <v>4108</v>
      </c>
      <c r="E1531" s="853">
        <v>43831</v>
      </c>
      <c r="F1531" s="852">
        <v>19174.400000000001</v>
      </c>
      <c r="G1531" s="834">
        <f t="shared" si="24"/>
        <v>19.174400000000002</v>
      </c>
      <c r="H1531" s="835" t="s">
        <v>354</v>
      </c>
      <c r="I1531" s="850">
        <v>1</v>
      </c>
      <c r="J1531" s="855" t="s">
        <v>4109</v>
      </c>
    </row>
    <row r="1532" spans="1:10">
      <c r="A1532" s="839" t="s">
        <v>194</v>
      </c>
      <c r="B1532" s="829" t="s">
        <v>199</v>
      </c>
      <c r="C1532" s="839" t="s">
        <v>4110</v>
      </c>
      <c r="D1532" s="839" t="s">
        <v>4111</v>
      </c>
      <c r="E1532" s="853">
        <v>43831</v>
      </c>
      <c r="F1532" s="852">
        <v>1078</v>
      </c>
      <c r="G1532" s="834">
        <f t="shared" si="24"/>
        <v>1.0780000000000001</v>
      </c>
      <c r="H1532" s="835" t="s">
        <v>354</v>
      </c>
      <c r="I1532" s="850">
        <v>1</v>
      </c>
      <c r="J1532" s="856" t="s">
        <v>533</v>
      </c>
    </row>
    <row r="1533" spans="1:10">
      <c r="A1533" s="839" t="s">
        <v>194</v>
      </c>
      <c r="B1533" s="829" t="s">
        <v>199</v>
      </c>
      <c r="C1533" s="839" t="s">
        <v>4112</v>
      </c>
      <c r="D1533" s="839" t="s">
        <v>4113</v>
      </c>
      <c r="E1533" s="853">
        <v>43831</v>
      </c>
      <c r="F1533" s="852">
        <v>1078</v>
      </c>
      <c r="G1533" s="834">
        <f t="shared" si="24"/>
        <v>1.0780000000000001</v>
      </c>
      <c r="H1533" s="835" t="s">
        <v>354</v>
      </c>
      <c r="I1533" s="850">
        <v>1</v>
      </c>
      <c r="J1533" s="856" t="s">
        <v>533</v>
      </c>
    </row>
    <row r="1534" spans="1:10">
      <c r="A1534" s="839" t="s">
        <v>194</v>
      </c>
      <c r="B1534" s="829" t="s">
        <v>199</v>
      </c>
      <c r="C1534" s="839" t="s">
        <v>4114</v>
      </c>
      <c r="D1534" s="839" t="s">
        <v>4115</v>
      </c>
      <c r="E1534" s="853">
        <v>43831</v>
      </c>
      <c r="F1534" s="852">
        <v>2277</v>
      </c>
      <c r="G1534" s="834">
        <f t="shared" si="24"/>
        <v>2.2770000000000001</v>
      </c>
      <c r="H1534" s="835" t="s">
        <v>354</v>
      </c>
      <c r="I1534" s="850">
        <v>1</v>
      </c>
      <c r="J1534" s="855" t="s">
        <v>4109</v>
      </c>
    </row>
    <row r="1535" spans="1:10">
      <c r="A1535" s="839" t="s">
        <v>194</v>
      </c>
      <c r="B1535" s="829" t="s">
        <v>199</v>
      </c>
      <c r="C1535" s="839" t="s">
        <v>4116</v>
      </c>
      <c r="D1535" s="839" t="s">
        <v>4117</v>
      </c>
      <c r="E1535" s="853">
        <v>43831</v>
      </c>
      <c r="F1535" s="852">
        <v>1780</v>
      </c>
      <c r="G1535" s="834">
        <f t="shared" si="24"/>
        <v>1.78</v>
      </c>
      <c r="H1535" s="835" t="s">
        <v>354</v>
      </c>
      <c r="I1535" s="850">
        <v>1</v>
      </c>
      <c r="J1535" s="855" t="s">
        <v>4109</v>
      </c>
    </row>
    <row r="1536" spans="1:10">
      <c r="A1536" s="839" t="s">
        <v>194</v>
      </c>
      <c r="B1536" s="829" t="s">
        <v>199</v>
      </c>
      <c r="C1536" s="839" t="s">
        <v>4118</v>
      </c>
      <c r="D1536" s="839" t="s">
        <v>4119</v>
      </c>
      <c r="E1536" s="853">
        <v>43831</v>
      </c>
      <c r="F1536" s="852">
        <v>1887</v>
      </c>
      <c r="G1536" s="834">
        <f t="shared" si="24"/>
        <v>1.887</v>
      </c>
      <c r="H1536" s="835" t="s">
        <v>354</v>
      </c>
      <c r="I1536" s="850">
        <v>1</v>
      </c>
      <c r="J1536" s="855" t="s">
        <v>4109</v>
      </c>
    </row>
    <row r="1537" spans="1:10">
      <c r="A1537" s="839" t="s">
        <v>194</v>
      </c>
      <c r="B1537" s="829" t="s">
        <v>199</v>
      </c>
      <c r="C1537" s="839" t="s">
        <v>4120</v>
      </c>
      <c r="D1537" s="839" t="s">
        <v>4121</v>
      </c>
      <c r="E1537" s="853">
        <v>43831</v>
      </c>
      <c r="F1537" s="852">
        <v>1789</v>
      </c>
      <c r="G1537" s="834">
        <f t="shared" si="24"/>
        <v>1.7889999999999999</v>
      </c>
      <c r="H1537" s="835" t="s">
        <v>354</v>
      </c>
      <c r="I1537" s="850">
        <v>1</v>
      </c>
      <c r="J1537" s="855" t="s">
        <v>4109</v>
      </c>
    </row>
    <row r="1538" spans="1:10">
      <c r="A1538" s="839" t="s">
        <v>194</v>
      </c>
      <c r="B1538" s="829" t="s">
        <v>199</v>
      </c>
      <c r="C1538" s="839" t="s">
        <v>4122</v>
      </c>
      <c r="D1538" s="839" t="s">
        <v>4123</v>
      </c>
      <c r="E1538" s="853">
        <v>43831</v>
      </c>
      <c r="F1538" s="852">
        <v>2386</v>
      </c>
      <c r="G1538" s="834">
        <f t="shared" si="24"/>
        <v>2.3860000000000001</v>
      </c>
      <c r="H1538" s="835" t="s">
        <v>354</v>
      </c>
      <c r="I1538" s="850">
        <v>1</v>
      </c>
      <c r="J1538" s="855" t="s">
        <v>4109</v>
      </c>
    </row>
    <row r="1539" spans="1:10">
      <c r="A1539" s="839" t="s">
        <v>194</v>
      </c>
      <c r="B1539" s="829" t="s">
        <v>199</v>
      </c>
      <c r="C1539" s="839" t="s">
        <v>4124</v>
      </c>
      <c r="D1539" s="839" t="s">
        <v>4125</v>
      </c>
      <c r="E1539" s="853">
        <v>43831</v>
      </c>
      <c r="F1539" s="852">
        <v>1973</v>
      </c>
      <c r="G1539" s="834">
        <f t="shared" si="24"/>
        <v>1.9730000000000001</v>
      </c>
      <c r="H1539" s="835" t="s">
        <v>354</v>
      </c>
      <c r="I1539" s="850">
        <v>1</v>
      </c>
      <c r="J1539" s="855" t="s">
        <v>4109</v>
      </c>
    </row>
    <row r="1540" spans="1:10">
      <c r="A1540" s="839" t="s">
        <v>194</v>
      </c>
      <c r="B1540" s="829" t="s">
        <v>199</v>
      </c>
      <c r="C1540" s="839" t="s">
        <v>4126</v>
      </c>
      <c r="D1540" s="839" t="s">
        <v>4127</v>
      </c>
      <c r="E1540" s="853">
        <v>43831</v>
      </c>
      <c r="F1540" s="852">
        <v>1376</v>
      </c>
      <c r="G1540" s="834">
        <f t="shared" si="24"/>
        <v>1.3759999999999999</v>
      </c>
      <c r="H1540" s="835" t="s">
        <v>354</v>
      </c>
      <c r="I1540" s="850">
        <v>1</v>
      </c>
      <c r="J1540" s="855" t="s">
        <v>4109</v>
      </c>
    </row>
    <row r="1541" spans="1:10">
      <c r="A1541" s="839" t="s">
        <v>194</v>
      </c>
      <c r="B1541" s="829" t="s">
        <v>199</v>
      </c>
      <c r="C1541" s="839" t="s">
        <v>4128</v>
      </c>
      <c r="D1541" s="839" t="s">
        <v>4129</v>
      </c>
      <c r="E1541" s="853">
        <v>43831</v>
      </c>
      <c r="F1541" s="852">
        <v>2154</v>
      </c>
      <c r="G1541" s="834">
        <f t="shared" si="24"/>
        <v>2.1539999999999999</v>
      </c>
      <c r="H1541" s="835" t="s">
        <v>354</v>
      </c>
      <c r="I1541" s="850">
        <v>1</v>
      </c>
      <c r="J1541" s="855" t="s">
        <v>4109</v>
      </c>
    </row>
    <row r="1542" spans="1:10">
      <c r="A1542" s="839" t="s">
        <v>186</v>
      </c>
      <c r="B1542" s="841" t="s">
        <v>198</v>
      </c>
      <c r="C1542" s="839" t="s">
        <v>4130</v>
      </c>
      <c r="D1542" s="839" t="s">
        <v>4131</v>
      </c>
      <c r="E1542" s="853">
        <v>43831</v>
      </c>
      <c r="F1542" s="852">
        <v>811.69151772489386</v>
      </c>
      <c r="G1542" s="834">
        <f t="shared" si="24"/>
        <v>0.8116915177248939</v>
      </c>
      <c r="H1542" s="835" t="s">
        <v>356</v>
      </c>
      <c r="I1542" s="850">
        <v>1</v>
      </c>
      <c r="J1542" s="855" t="s">
        <v>4132</v>
      </c>
    </row>
    <row r="1543" spans="1:10">
      <c r="A1543" s="839" t="s">
        <v>186</v>
      </c>
      <c r="B1543" s="841" t="s">
        <v>198</v>
      </c>
      <c r="C1543" s="839" t="s">
        <v>4133</v>
      </c>
      <c r="D1543" s="839" t="s">
        <v>4134</v>
      </c>
      <c r="E1543" s="853">
        <v>43831</v>
      </c>
      <c r="F1543" s="852">
        <v>811.69151772489386</v>
      </c>
      <c r="G1543" s="834">
        <f t="shared" si="24"/>
        <v>0.8116915177248939</v>
      </c>
      <c r="H1543" s="835" t="s">
        <v>356</v>
      </c>
      <c r="I1543" s="850">
        <v>1</v>
      </c>
      <c r="J1543" s="855" t="s">
        <v>4132</v>
      </c>
    </row>
    <row r="1544" spans="1:10">
      <c r="A1544" s="839" t="s">
        <v>186</v>
      </c>
      <c r="B1544" s="841" t="s">
        <v>198</v>
      </c>
      <c r="C1544" s="839" t="s">
        <v>4135</v>
      </c>
      <c r="D1544" s="839" t="s">
        <v>4136</v>
      </c>
      <c r="E1544" s="853">
        <v>43831</v>
      </c>
      <c r="F1544" s="852">
        <v>811.69151772489386</v>
      </c>
      <c r="G1544" s="834">
        <f t="shared" si="24"/>
        <v>0.8116915177248939</v>
      </c>
      <c r="H1544" s="835" t="s">
        <v>356</v>
      </c>
      <c r="I1544" s="850">
        <v>1</v>
      </c>
      <c r="J1544" s="855" t="s">
        <v>4132</v>
      </c>
    </row>
    <row r="1545" spans="1:10">
      <c r="A1545" s="839" t="s">
        <v>186</v>
      </c>
      <c r="B1545" s="841" t="s">
        <v>198</v>
      </c>
      <c r="C1545" s="839" t="s">
        <v>4137</v>
      </c>
      <c r="D1545" s="839" t="s">
        <v>4138</v>
      </c>
      <c r="E1545" s="853">
        <v>43831</v>
      </c>
      <c r="F1545" s="852">
        <v>811.69151772489386</v>
      </c>
      <c r="G1545" s="834">
        <f t="shared" si="24"/>
        <v>0.8116915177248939</v>
      </c>
      <c r="H1545" s="835" t="s">
        <v>356</v>
      </c>
      <c r="I1545" s="850">
        <v>1</v>
      </c>
      <c r="J1545" s="855" t="s">
        <v>4132</v>
      </c>
    </row>
    <row r="1546" spans="1:10">
      <c r="A1546" s="839" t="s">
        <v>186</v>
      </c>
      <c r="B1546" s="830" t="s">
        <v>198</v>
      </c>
      <c r="C1546" s="839" t="s">
        <v>4139</v>
      </c>
      <c r="D1546" s="839" t="s">
        <v>4140</v>
      </c>
      <c r="E1546" s="853">
        <v>43831</v>
      </c>
      <c r="F1546" s="852">
        <v>1119.7788091241237</v>
      </c>
      <c r="G1546" s="834">
        <f t="shared" si="24"/>
        <v>1.1197788091241236</v>
      </c>
      <c r="H1546" s="835" t="s">
        <v>354</v>
      </c>
      <c r="I1546" s="850">
        <v>1</v>
      </c>
      <c r="J1546" s="855" t="s">
        <v>4109</v>
      </c>
    </row>
    <row r="1547" spans="1:10">
      <c r="A1547" s="839" t="s">
        <v>186</v>
      </c>
      <c r="B1547" s="841" t="s">
        <v>198</v>
      </c>
      <c r="C1547" s="839" t="s">
        <v>4141</v>
      </c>
      <c r="D1547" s="839" t="s">
        <v>4142</v>
      </c>
      <c r="E1547" s="853">
        <v>43831</v>
      </c>
      <c r="F1547" s="852">
        <v>1611.5335242421252</v>
      </c>
      <c r="G1547" s="834">
        <f t="shared" si="24"/>
        <v>1.6115335242421251</v>
      </c>
      <c r="H1547" s="835" t="s">
        <v>356</v>
      </c>
      <c r="I1547" s="850">
        <v>1</v>
      </c>
      <c r="J1547" s="855" t="s">
        <v>4132</v>
      </c>
    </row>
    <row r="1548" spans="1:10">
      <c r="A1548" s="839" t="s">
        <v>186</v>
      </c>
      <c r="B1548" s="841" t="s">
        <v>198</v>
      </c>
      <c r="C1548" s="839" t="s">
        <v>4143</v>
      </c>
      <c r="D1548" s="839" t="s">
        <v>4144</v>
      </c>
      <c r="E1548" s="853">
        <v>43831</v>
      </c>
      <c r="F1548" s="852">
        <v>1986.7680458181101</v>
      </c>
      <c r="G1548" s="834">
        <f t="shared" si="24"/>
        <v>1.9867680458181101</v>
      </c>
      <c r="H1548" s="835" t="s">
        <v>356</v>
      </c>
      <c r="I1548" s="850">
        <v>1</v>
      </c>
      <c r="J1548" s="855" t="s">
        <v>4132</v>
      </c>
    </row>
    <row r="1549" spans="1:10">
      <c r="A1549" s="839" t="s">
        <v>186</v>
      </c>
      <c r="B1549" s="841" t="s">
        <v>198</v>
      </c>
      <c r="C1549" s="839" t="s">
        <v>4145</v>
      </c>
      <c r="D1549" s="839" t="s">
        <v>4146</v>
      </c>
      <c r="E1549" s="853">
        <v>43831</v>
      </c>
      <c r="F1549" s="852">
        <v>882.78858497087003</v>
      </c>
      <c r="G1549" s="834">
        <f t="shared" si="24"/>
        <v>0.88278858497086998</v>
      </c>
      <c r="H1549" s="835" t="s">
        <v>356</v>
      </c>
      <c r="I1549" s="850">
        <v>1</v>
      </c>
      <c r="J1549" s="855" t="s">
        <v>4132</v>
      </c>
    </row>
    <row r="1550" spans="1:10">
      <c r="A1550" s="839" t="s">
        <v>189</v>
      </c>
      <c r="B1550" s="841" t="s">
        <v>198</v>
      </c>
      <c r="C1550" s="839" t="s">
        <v>4147</v>
      </c>
      <c r="D1550" s="839" t="s">
        <v>4148</v>
      </c>
      <c r="E1550" s="853">
        <v>43831</v>
      </c>
      <c r="F1550" s="852">
        <v>285</v>
      </c>
      <c r="G1550" s="834">
        <f t="shared" si="24"/>
        <v>0.28499999999999998</v>
      </c>
      <c r="H1550" s="835" t="s">
        <v>356</v>
      </c>
      <c r="I1550" s="850">
        <v>1</v>
      </c>
      <c r="J1550" s="855" t="s">
        <v>4132</v>
      </c>
    </row>
    <row r="1551" spans="1:10">
      <c r="A1551" s="839" t="s">
        <v>189</v>
      </c>
      <c r="B1551" s="841" t="s">
        <v>198</v>
      </c>
      <c r="C1551" s="839" t="s">
        <v>4149</v>
      </c>
      <c r="D1551" s="839" t="s">
        <v>4150</v>
      </c>
      <c r="E1551" s="853">
        <v>43831</v>
      </c>
      <c r="F1551" s="852">
        <v>684</v>
      </c>
      <c r="G1551" s="834">
        <f t="shared" si="24"/>
        <v>0.68400000000000005</v>
      </c>
      <c r="H1551" s="835" t="s">
        <v>356</v>
      </c>
      <c r="I1551" s="850">
        <v>1</v>
      </c>
      <c r="J1551" s="855" t="s">
        <v>4132</v>
      </c>
    </row>
    <row r="1552" spans="1:10">
      <c r="A1552" s="839" t="s">
        <v>189</v>
      </c>
      <c r="B1552" s="841" t="s">
        <v>198</v>
      </c>
      <c r="C1552" s="839" t="s">
        <v>4151</v>
      </c>
      <c r="D1552" s="839" t="s">
        <v>4152</v>
      </c>
      <c r="E1552" s="853">
        <v>43831</v>
      </c>
      <c r="F1552" s="852">
        <v>436</v>
      </c>
      <c r="G1552" s="834">
        <f t="shared" si="24"/>
        <v>0.436</v>
      </c>
      <c r="H1552" s="835" t="s">
        <v>356</v>
      </c>
      <c r="I1552" s="850">
        <v>1</v>
      </c>
      <c r="J1552" s="855" t="s">
        <v>4132</v>
      </c>
    </row>
    <row r="1553" spans="1:10">
      <c r="A1553" s="839" t="s">
        <v>189</v>
      </c>
      <c r="B1553" s="841" t="s">
        <v>198</v>
      </c>
      <c r="C1553" s="839" t="s">
        <v>4153</v>
      </c>
      <c r="D1553" s="839" t="s">
        <v>4154</v>
      </c>
      <c r="E1553" s="853">
        <v>43831</v>
      </c>
      <c r="F1553" s="852">
        <v>252</v>
      </c>
      <c r="G1553" s="834">
        <f t="shared" si="24"/>
        <v>0.252</v>
      </c>
      <c r="H1553" s="835" t="s">
        <v>356</v>
      </c>
      <c r="I1553" s="850">
        <v>1</v>
      </c>
      <c r="J1553" s="855" t="s">
        <v>4132</v>
      </c>
    </row>
    <row r="1554" spans="1:10">
      <c r="A1554" s="839" t="s">
        <v>387</v>
      </c>
      <c r="B1554" s="830" t="s">
        <v>198</v>
      </c>
      <c r="C1554" s="839" t="s">
        <v>4155</v>
      </c>
      <c r="D1554" s="839" t="s">
        <v>4156</v>
      </c>
      <c r="E1554" s="853">
        <v>43831</v>
      </c>
      <c r="F1554" s="852">
        <v>6300</v>
      </c>
      <c r="G1554" s="834">
        <f t="shared" si="24"/>
        <v>6.3</v>
      </c>
      <c r="H1554" s="835" t="s">
        <v>354</v>
      </c>
      <c r="I1554" s="850">
        <v>1</v>
      </c>
      <c r="J1554" s="855" t="s">
        <v>4109</v>
      </c>
    </row>
    <row r="1555" spans="1:10">
      <c r="A1555" s="839" t="s">
        <v>387</v>
      </c>
      <c r="B1555" s="830" t="s">
        <v>198</v>
      </c>
      <c r="C1555" s="839" t="s">
        <v>4157</v>
      </c>
      <c r="D1555" s="839" t="s">
        <v>4158</v>
      </c>
      <c r="E1555" s="853">
        <v>43831</v>
      </c>
      <c r="F1555" s="852">
        <v>8968</v>
      </c>
      <c r="G1555" s="834">
        <f t="shared" si="24"/>
        <v>8.968</v>
      </c>
      <c r="H1555" s="835" t="s">
        <v>354</v>
      </c>
      <c r="I1555" s="850">
        <v>1</v>
      </c>
      <c r="J1555" s="855" t="s">
        <v>4109</v>
      </c>
    </row>
    <row r="1556" spans="1:10">
      <c r="A1556" s="839" t="s">
        <v>388</v>
      </c>
      <c r="B1556" s="841" t="s">
        <v>198</v>
      </c>
      <c r="C1556" s="839" t="s">
        <v>4159</v>
      </c>
      <c r="D1556" s="839" t="s">
        <v>4160</v>
      </c>
      <c r="E1556" s="853">
        <v>43831</v>
      </c>
      <c r="F1556" s="852">
        <v>2550</v>
      </c>
      <c r="G1556" s="834">
        <f t="shared" si="24"/>
        <v>2.5499999999999998</v>
      </c>
      <c r="H1556" s="835" t="s">
        <v>356</v>
      </c>
      <c r="I1556" s="850">
        <v>5</v>
      </c>
      <c r="J1556" s="855" t="s">
        <v>4132</v>
      </c>
    </row>
    <row r="1557" spans="1:10">
      <c r="A1557" s="839" t="s">
        <v>388</v>
      </c>
      <c r="B1557" s="841" t="s">
        <v>198</v>
      </c>
      <c r="C1557" s="839" t="s">
        <v>4161</v>
      </c>
      <c r="D1557" s="839" t="s">
        <v>4162</v>
      </c>
      <c r="E1557" s="853">
        <v>43831</v>
      </c>
      <c r="F1557" s="852">
        <v>380</v>
      </c>
      <c r="G1557" s="834">
        <f t="shared" si="24"/>
        <v>0.38</v>
      </c>
      <c r="H1557" s="835" t="s">
        <v>356</v>
      </c>
      <c r="I1557" s="850">
        <v>2</v>
      </c>
      <c r="J1557" s="855" t="s">
        <v>4132</v>
      </c>
    </row>
    <row r="1558" spans="1:10">
      <c r="A1558" s="839" t="s">
        <v>388</v>
      </c>
      <c r="B1558" s="841" t="s">
        <v>198</v>
      </c>
      <c r="C1558" s="839" t="s">
        <v>4163</v>
      </c>
      <c r="D1558" s="839" t="s">
        <v>4164</v>
      </c>
      <c r="E1558" s="853">
        <v>43831</v>
      </c>
      <c r="F1558" s="852">
        <v>1720</v>
      </c>
      <c r="G1558" s="834">
        <f t="shared" si="24"/>
        <v>1.72</v>
      </c>
      <c r="H1558" s="835" t="s">
        <v>356</v>
      </c>
      <c r="I1558" s="850">
        <v>2</v>
      </c>
      <c r="J1558" s="855" t="s">
        <v>4132</v>
      </c>
    </row>
    <row r="1559" spans="1:10">
      <c r="A1559" s="839" t="s">
        <v>186</v>
      </c>
      <c r="B1559" s="830" t="s">
        <v>198</v>
      </c>
      <c r="C1559" s="839" t="s">
        <v>4165</v>
      </c>
      <c r="D1559" s="839" t="s">
        <v>4166</v>
      </c>
      <c r="E1559" s="853">
        <v>43831</v>
      </c>
      <c r="F1559" s="852">
        <v>1165.2019354201639</v>
      </c>
      <c r="G1559" s="834">
        <f t="shared" si="24"/>
        <v>1.1652019354201639</v>
      </c>
      <c r="H1559" s="835" t="s">
        <v>355</v>
      </c>
      <c r="I1559" s="850">
        <v>1</v>
      </c>
      <c r="J1559" s="855" t="s">
        <v>355</v>
      </c>
    </row>
    <row r="1560" spans="1:10">
      <c r="A1560" s="839" t="s">
        <v>189</v>
      </c>
      <c r="B1560" s="841" t="s">
        <v>198</v>
      </c>
      <c r="C1560" s="839" t="s">
        <v>4167</v>
      </c>
      <c r="D1560" s="839" t="s">
        <v>4168</v>
      </c>
      <c r="E1560" s="853">
        <v>43831</v>
      </c>
      <c r="F1560" s="852">
        <v>880</v>
      </c>
      <c r="G1560" s="834">
        <f t="shared" si="24"/>
        <v>0.88</v>
      </c>
      <c r="H1560" s="835" t="s">
        <v>356</v>
      </c>
      <c r="I1560" s="850">
        <v>1</v>
      </c>
      <c r="J1560" s="855" t="s">
        <v>4132</v>
      </c>
    </row>
    <row r="1561" spans="1:10">
      <c r="A1561" s="839" t="s">
        <v>189</v>
      </c>
      <c r="B1561" s="841" t="s">
        <v>198</v>
      </c>
      <c r="C1561" s="839" t="s">
        <v>4169</v>
      </c>
      <c r="D1561" s="839" t="s">
        <v>4170</v>
      </c>
      <c r="E1561" s="853">
        <v>43831</v>
      </c>
      <c r="F1561" s="852">
        <v>880</v>
      </c>
      <c r="G1561" s="834">
        <f t="shared" si="24"/>
        <v>0.88</v>
      </c>
      <c r="H1561" s="835" t="s">
        <v>356</v>
      </c>
      <c r="I1561" s="850">
        <v>1</v>
      </c>
      <c r="J1561" s="855" t="s">
        <v>4132</v>
      </c>
    </row>
    <row r="1562" spans="1:10">
      <c r="A1562" s="839" t="s">
        <v>189</v>
      </c>
      <c r="B1562" s="841" t="s">
        <v>198</v>
      </c>
      <c r="C1562" s="839" t="s">
        <v>4171</v>
      </c>
      <c r="D1562" s="839" t="s">
        <v>4172</v>
      </c>
      <c r="E1562" s="853">
        <v>43831</v>
      </c>
      <c r="F1562" s="852">
        <v>212</v>
      </c>
      <c r="G1562" s="834">
        <f t="shared" si="24"/>
        <v>0.21199999999999999</v>
      </c>
      <c r="H1562" s="835" t="s">
        <v>356</v>
      </c>
      <c r="I1562" s="850">
        <v>4</v>
      </c>
      <c r="J1562" s="855" t="s">
        <v>4132</v>
      </c>
    </row>
    <row r="1563" spans="1:10">
      <c r="A1563" s="839" t="s">
        <v>244</v>
      </c>
      <c r="B1563" s="841" t="s">
        <v>198</v>
      </c>
      <c r="C1563" s="839" t="s">
        <v>4173</v>
      </c>
      <c r="D1563" s="839" t="s">
        <v>4174</v>
      </c>
      <c r="E1563" s="853">
        <v>43831</v>
      </c>
      <c r="F1563" s="852">
        <v>1270</v>
      </c>
      <c r="G1563" s="834">
        <f t="shared" si="24"/>
        <v>1.27</v>
      </c>
      <c r="H1563" s="835" t="s">
        <v>356</v>
      </c>
      <c r="I1563" s="850">
        <v>1</v>
      </c>
      <c r="J1563" s="855" t="s">
        <v>4132</v>
      </c>
    </row>
    <row r="1564" spans="1:10">
      <c r="A1564" s="839" t="s">
        <v>189</v>
      </c>
      <c r="B1564" s="841" t="s">
        <v>198</v>
      </c>
      <c r="C1564" s="839" t="s">
        <v>4175</v>
      </c>
      <c r="D1564" s="839" t="s">
        <v>4176</v>
      </c>
      <c r="E1564" s="853">
        <v>43831</v>
      </c>
      <c r="F1564" s="852">
        <v>1150</v>
      </c>
      <c r="G1564" s="834">
        <f t="shared" si="24"/>
        <v>1.1499999999999999</v>
      </c>
      <c r="H1564" s="835" t="s">
        <v>356</v>
      </c>
      <c r="I1564" s="850">
        <v>1</v>
      </c>
      <c r="J1564" s="855" t="s">
        <v>4132</v>
      </c>
    </row>
    <row r="1565" spans="1:10">
      <c r="A1565" s="839" t="s">
        <v>189</v>
      </c>
      <c r="B1565" s="841" t="s">
        <v>198</v>
      </c>
      <c r="C1565" s="839" t="s">
        <v>4177</v>
      </c>
      <c r="D1565" s="839" t="s">
        <v>4178</v>
      </c>
      <c r="E1565" s="853">
        <v>43831</v>
      </c>
      <c r="F1565" s="852">
        <v>248</v>
      </c>
      <c r="G1565" s="834">
        <f t="shared" si="24"/>
        <v>0.248</v>
      </c>
      <c r="H1565" s="835" t="s">
        <v>356</v>
      </c>
      <c r="I1565" s="850">
        <v>8</v>
      </c>
      <c r="J1565" s="855" t="s">
        <v>4132</v>
      </c>
    </row>
    <row r="1566" spans="1:10">
      <c r="A1566" s="839" t="s">
        <v>194</v>
      </c>
      <c r="B1566" s="829" t="s">
        <v>199</v>
      </c>
      <c r="C1566" s="839" t="s">
        <v>4179</v>
      </c>
      <c r="D1566" s="839" t="s">
        <v>4180</v>
      </c>
      <c r="E1566" s="853">
        <v>43862</v>
      </c>
      <c r="F1566" s="852">
        <v>1048</v>
      </c>
      <c r="G1566" s="834">
        <f t="shared" si="24"/>
        <v>1.048</v>
      </c>
      <c r="H1566" s="835" t="s">
        <v>354</v>
      </c>
      <c r="I1566" s="850">
        <v>1</v>
      </c>
      <c r="J1566" s="856" t="s">
        <v>533</v>
      </c>
    </row>
    <row r="1567" spans="1:10">
      <c r="A1567" s="839" t="s">
        <v>194</v>
      </c>
      <c r="B1567" s="829" t="s">
        <v>199</v>
      </c>
      <c r="C1567" s="839" t="s">
        <v>4181</v>
      </c>
      <c r="D1567" s="839" t="s">
        <v>4182</v>
      </c>
      <c r="E1567" s="853">
        <v>43862</v>
      </c>
      <c r="F1567" s="852">
        <v>1048</v>
      </c>
      <c r="G1567" s="834">
        <f t="shared" si="24"/>
        <v>1.048</v>
      </c>
      <c r="H1567" s="835" t="s">
        <v>354</v>
      </c>
      <c r="I1567" s="850">
        <v>1</v>
      </c>
      <c r="J1567" s="856" t="s">
        <v>533</v>
      </c>
    </row>
    <row r="1568" spans="1:10">
      <c r="A1568" s="839" t="s">
        <v>194</v>
      </c>
      <c r="B1568" s="829" t="s">
        <v>199</v>
      </c>
      <c r="C1568" s="839" t="s">
        <v>4183</v>
      </c>
      <c r="D1568" s="839" t="s">
        <v>4184</v>
      </c>
      <c r="E1568" s="853">
        <v>43862</v>
      </c>
      <c r="F1568" s="852">
        <v>585</v>
      </c>
      <c r="G1568" s="834">
        <f t="shared" si="24"/>
        <v>0.58499999999999996</v>
      </c>
      <c r="H1568" s="835" t="s">
        <v>354</v>
      </c>
      <c r="I1568" s="850">
        <v>1</v>
      </c>
      <c r="J1568" s="856" t="s">
        <v>533</v>
      </c>
    </row>
    <row r="1569" spans="1:10">
      <c r="A1569" s="839" t="s">
        <v>194</v>
      </c>
      <c r="B1569" s="829" t="s">
        <v>199</v>
      </c>
      <c r="C1569" s="839" t="s">
        <v>4185</v>
      </c>
      <c r="D1569" s="839" t="s">
        <v>4186</v>
      </c>
      <c r="E1569" s="853">
        <v>43862</v>
      </c>
      <c r="F1569" s="852">
        <v>585</v>
      </c>
      <c r="G1569" s="834">
        <f t="shared" si="24"/>
        <v>0.58499999999999996</v>
      </c>
      <c r="H1569" s="835" t="s">
        <v>354</v>
      </c>
      <c r="I1569" s="850">
        <v>1</v>
      </c>
      <c r="J1569" s="856" t="s">
        <v>533</v>
      </c>
    </row>
    <row r="1570" spans="1:10">
      <c r="A1570" s="839" t="s">
        <v>194</v>
      </c>
      <c r="B1570" s="829" t="s">
        <v>199</v>
      </c>
      <c r="C1570" s="839" t="s">
        <v>4187</v>
      </c>
      <c r="D1570" s="839" t="s">
        <v>4188</v>
      </c>
      <c r="E1570" s="853">
        <v>43862</v>
      </c>
      <c r="F1570" s="852">
        <v>3238</v>
      </c>
      <c r="G1570" s="834">
        <f t="shared" si="24"/>
        <v>3.238</v>
      </c>
      <c r="H1570" s="835" t="s">
        <v>535</v>
      </c>
      <c r="I1570" s="850">
        <v>1</v>
      </c>
      <c r="J1570" s="855" t="s">
        <v>535</v>
      </c>
    </row>
    <row r="1571" spans="1:10">
      <c r="A1571" s="839" t="s">
        <v>194</v>
      </c>
      <c r="B1571" s="829" t="s">
        <v>199</v>
      </c>
      <c r="C1571" s="839" t="s">
        <v>4189</v>
      </c>
      <c r="D1571" s="839" t="s">
        <v>4190</v>
      </c>
      <c r="E1571" s="853">
        <v>43862</v>
      </c>
      <c r="F1571" s="852">
        <v>874</v>
      </c>
      <c r="G1571" s="834">
        <f t="shared" si="24"/>
        <v>0.874</v>
      </c>
      <c r="H1571" s="835" t="s">
        <v>535</v>
      </c>
      <c r="I1571" s="850">
        <v>1</v>
      </c>
      <c r="J1571" s="855" t="s">
        <v>535</v>
      </c>
    </row>
    <row r="1572" spans="1:10">
      <c r="A1572" s="839" t="s">
        <v>194</v>
      </c>
      <c r="B1572" s="829" t="s">
        <v>199</v>
      </c>
      <c r="C1572" s="839" t="s">
        <v>4191</v>
      </c>
      <c r="D1572" s="839" t="s">
        <v>4192</v>
      </c>
      <c r="E1572" s="853">
        <v>43862</v>
      </c>
      <c r="F1572" s="852">
        <v>239</v>
      </c>
      <c r="G1572" s="834">
        <f t="shared" si="24"/>
        <v>0.23899999999999999</v>
      </c>
      <c r="H1572" s="835" t="s">
        <v>535</v>
      </c>
      <c r="I1572" s="850">
        <v>1</v>
      </c>
      <c r="J1572" s="855" t="s">
        <v>535</v>
      </c>
    </row>
    <row r="1573" spans="1:10">
      <c r="A1573" s="839" t="s">
        <v>194</v>
      </c>
      <c r="B1573" s="829" t="s">
        <v>199</v>
      </c>
      <c r="C1573" s="839" t="s">
        <v>4193</v>
      </c>
      <c r="D1573" s="839" t="s">
        <v>4194</v>
      </c>
      <c r="E1573" s="853">
        <v>43862</v>
      </c>
      <c r="F1573" s="852">
        <v>239</v>
      </c>
      <c r="G1573" s="834">
        <f t="shared" si="24"/>
        <v>0.23899999999999999</v>
      </c>
      <c r="H1573" s="835" t="s">
        <v>535</v>
      </c>
      <c r="I1573" s="850">
        <v>1</v>
      </c>
      <c r="J1573" s="855" t="s">
        <v>535</v>
      </c>
    </row>
    <row r="1574" spans="1:10">
      <c r="A1574" s="839" t="s">
        <v>193</v>
      </c>
      <c r="B1574" s="829" t="s">
        <v>199</v>
      </c>
      <c r="C1574" s="839" t="s">
        <v>4195</v>
      </c>
      <c r="D1574" s="839" t="s">
        <v>4196</v>
      </c>
      <c r="E1574" s="853">
        <v>43862</v>
      </c>
      <c r="F1574" s="852">
        <v>18037.400000000001</v>
      </c>
      <c r="G1574" s="834">
        <f t="shared" si="24"/>
        <v>18.037400000000002</v>
      </c>
      <c r="H1574" s="835" t="s">
        <v>354</v>
      </c>
      <c r="I1574" s="850">
        <v>1</v>
      </c>
      <c r="J1574" s="855" t="s">
        <v>4109</v>
      </c>
    </row>
    <row r="1575" spans="1:10">
      <c r="A1575" s="839" t="s">
        <v>193</v>
      </c>
      <c r="B1575" s="829" t="s">
        <v>199</v>
      </c>
      <c r="C1575" s="839" t="s">
        <v>4197</v>
      </c>
      <c r="D1575" s="839" t="s">
        <v>4198</v>
      </c>
      <c r="E1575" s="853">
        <v>43862</v>
      </c>
      <c r="F1575" s="852">
        <v>16419.400000000001</v>
      </c>
      <c r="G1575" s="834">
        <f t="shared" si="24"/>
        <v>16.419400000000003</v>
      </c>
      <c r="H1575" s="835" t="s">
        <v>354</v>
      </c>
      <c r="I1575" s="850">
        <v>1</v>
      </c>
      <c r="J1575" s="855" t="s">
        <v>4109</v>
      </c>
    </row>
    <row r="1576" spans="1:10">
      <c r="A1576" s="839" t="s">
        <v>186</v>
      </c>
      <c r="B1576" s="830" t="s">
        <v>198</v>
      </c>
      <c r="C1576" s="839" t="s">
        <v>4199</v>
      </c>
      <c r="D1576" s="839" t="s">
        <v>4200</v>
      </c>
      <c r="E1576" s="853">
        <v>43862</v>
      </c>
      <c r="F1576" s="852">
        <v>696.43911076136146</v>
      </c>
      <c r="G1576" s="834">
        <f t="shared" si="24"/>
        <v>0.69643911076136145</v>
      </c>
      <c r="H1576" s="835" t="s">
        <v>355</v>
      </c>
      <c r="I1576" s="850">
        <v>1</v>
      </c>
      <c r="J1576" s="855" t="s">
        <v>4201</v>
      </c>
    </row>
    <row r="1577" spans="1:10">
      <c r="A1577" s="839" t="s">
        <v>186</v>
      </c>
      <c r="B1577" s="830" t="s">
        <v>198</v>
      </c>
      <c r="C1577" s="839" t="s">
        <v>4202</v>
      </c>
      <c r="D1577" s="839" t="s">
        <v>4203</v>
      </c>
      <c r="E1577" s="853">
        <v>43862</v>
      </c>
      <c r="F1577" s="852">
        <v>1322.0539051741098</v>
      </c>
      <c r="G1577" s="834">
        <f t="shared" si="24"/>
        <v>1.3220539051741098</v>
      </c>
      <c r="H1577" s="835" t="s">
        <v>535</v>
      </c>
      <c r="I1577" s="850">
        <v>1</v>
      </c>
      <c r="J1577" s="855" t="s">
        <v>535</v>
      </c>
    </row>
    <row r="1578" spans="1:10">
      <c r="A1578" s="839" t="s">
        <v>186</v>
      </c>
      <c r="B1578" s="830" t="s">
        <v>198</v>
      </c>
      <c r="C1578" s="839" t="s">
        <v>4204</v>
      </c>
      <c r="D1578" s="839" t="s">
        <v>4200</v>
      </c>
      <c r="E1578" s="853">
        <v>43862</v>
      </c>
      <c r="F1578" s="852">
        <v>696.43911076136146</v>
      </c>
      <c r="G1578" s="834">
        <f t="shared" si="24"/>
        <v>0.69643911076136145</v>
      </c>
      <c r="H1578" s="835" t="s">
        <v>355</v>
      </c>
      <c r="I1578" s="850">
        <v>1</v>
      </c>
      <c r="J1578" s="855" t="s">
        <v>4201</v>
      </c>
    </row>
    <row r="1579" spans="1:10">
      <c r="A1579" s="839" t="s">
        <v>186</v>
      </c>
      <c r="B1579" s="830" t="s">
        <v>198</v>
      </c>
      <c r="C1579" s="839" t="s">
        <v>4205</v>
      </c>
      <c r="D1579" s="839" t="s">
        <v>4206</v>
      </c>
      <c r="E1579" s="853">
        <v>43862</v>
      </c>
      <c r="F1579" s="852">
        <v>1908.3218571709622</v>
      </c>
      <c r="G1579" s="834">
        <f t="shared" si="24"/>
        <v>1.9083218571709621</v>
      </c>
      <c r="H1579" s="835" t="s">
        <v>354</v>
      </c>
      <c r="I1579" s="850">
        <v>1</v>
      </c>
      <c r="J1579" s="855" t="s">
        <v>4109</v>
      </c>
    </row>
    <row r="1580" spans="1:10">
      <c r="A1580" s="839" t="s">
        <v>244</v>
      </c>
      <c r="B1580" s="841" t="s">
        <v>198</v>
      </c>
      <c r="C1580" s="839" t="s">
        <v>4207</v>
      </c>
      <c r="D1580" s="839" t="s">
        <v>4208</v>
      </c>
      <c r="E1580" s="853">
        <v>43862</v>
      </c>
      <c r="F1580" s="852">
        <v>3730</v>
      </c>
      <c r="G1580" s="834">
        <f t="shared" si="24"/>
        <v>3.73</v>
      </c>
      <c r="H1580" s="835" t="s">
        <v>356</v>
      </c>
      <c r="I1580" s="850">
        <v>1</v>
      </c>
      <c r="J1580" s="855" t="s">
        <v>4132</v>
      </c>
    </row>
    <row r="1581" spans="1:10">
      <c r="A1581" s="839" t="s">
        <v>196</v>
      </c>
      <c r="B1581" s="841" t="s">
        <v>198</v>
      </c>
      <c r="C1581" s="839" t="s">
        <v>4209</v>
      </c>
      <c r="D1581" s="839" t="s">
        <v>4210</v>
      </c>
      <c r="E1581" s="853">
        <v>43862</v>
      </c>
      <c r="F1581" s="852">
        <v>480</v>
      </c>
      <c r="G1581" s="834">
        <f t="shared" si="24"/>
        <v>0.48</v>
      </c>
      <c r="H1581" s="835" t="s">
        <v>356</v>
      </c>
      <c r="I1581" s="850">
        <v>2</v>
      </c>
      <c r="J1581" s="855" t="s">
        <v>4132</v>
      </c>
    </row>
    <row r="1582" spans="1:10">
      <c r="A1582" s="839" t="s">
        <v>200</v>
      </c>
      <c r="B1582" s="841" t="s">
        <v>198</v>
      </c>
      <c r="C1582" s="839" t="s">
        <v>4211</v>
      </c>
      <c r="D1582" s="839" t="s">
        <v>4212</v>
      </c>
      <c r="E1582" s="853">
        <v>43862</v>
      </c>
      <c r="F1582" s="852">
        <v>1322.0539051741098</v>
      </c>
      <c r="G1582" s="834">
        <f t="shared" si="24"/>
        <v>1.3220539051741098</v>
      </c>
      <c r="H1582" s="835" t="s">
        <v>356</v>
      </c>
      <c r="I1582" s="850">
        <v>1</v>
      </c>
      <c r="J1582" s="855" t="s">
        <v>4132</v>
      </c>
    </row>
    <row r="1583" spans="1:10">
      <c r="A1583" s="839" t="s">
        <v>189</v>
      </c>
      <c r="B1583" s="841" t="s">
        <v>198</v>
      </c>
      <c r="C1583" s="839" t="s">
        <v>4213</v>
      </c>
      <c r="D1583" s="839" t="s">
        <v>4214</v>
      </c>
      <c r="E1583" s="853">
        <v>43862</v>
      </c>
      <c r="F1583" s="852">
        <v>936</v>
      </c>
      <c r="G1583" s="834">
        <f t="shared" si="24"/>
        <v>0.93600000000000005</v>
      </c>
      <c r="H1583" s="835" t="s">
        <v>356</v>
      </c>
      <c r="I1583" s="850">
        <v>1</v>
      </c>
      <c r="J1583" s="855" t="s">
        <v>4132</v>
      </c>
    </row>
    <row r="1584" spans="1:10">
      <c r="A1584" s="839" t="s">
        <v>195</v>
      </c>
      <c r="B1584" s="841" t="s">
        <v>198</v>
      </c>
      <c r="C1584" s="839" t="s">
        <v>4215</v>
      </c>
      <c r="D1584" s="839" t="s">
        <v>4216</v>
      </c>
      <c r="E1584" s="853">
        <v>43862</v>
      </c>
      <c r="F1584" s="852">
        <v>122</v>
      </c>
      <c r="G1584" s="834">
        <f t="shared" ref="G1584:G1647" si="25">F1584/1000</f>
        <v>0.122</v>
      </c>
      <c r="H1584" s="835" t="s">
        <v>356</v>
      </c>
      <c r="I1584" s="850">
        <v>2</v>
      </c>
      <c r="J1584" s="855" t="s">
        <v>4132</v>
      </c>
    </row>
    <row r="1585" spans="1:10">
      <c r="A1585" s="839" t="s">
        <v>195</v>
      </c>
      <c r="B1585" s="841" t="s">
        <v>198</v>
      </c>
      <c r="C1585" s="839" t="s">
        <v>4217</v>
      </c>
      <c r="D1585" s="839" t="s">
        <v>4218</v>
      </c>
      <c r="E1585" s="853">
        <v>43862</v>
      </c>
      <c r="F1585" s="852">
        <v>205.5</v>
      </c>
      <c r="G1585" s="834">
        <f t="shared" si="25"/>
        <v>0.20549999999999999</v>
      </c>
      <c r="H1585" s="835" t="s">
        <v>356</v>
      </c>
      <c r="I1585" s="850">
        <v>3</v>
      </c>
      <c r="J1585" s="855" t="s">
        <v>4132</v>
      </c>
    </row>
    <row r="1586" spans="1:10">
      <c r="A1586" s="839" t="s">
        <v>195</v>
      </c>
      <c r="B1586" s="841" t="s">
        <v>198</v>
      </c>
      <c r="C1586" s="839" t="s">
        <v>4219</v>
      </c>
      <c r="D1586" s="839" t="s">
        <v>4220</v>
      </c>
      <c r="E1586" s="853">
        <v>43862</v>
      </c>
      <c r="F1586" s="852">
        <v>66.900000000000006</v>
      </c>
      <c r="G1586" s="834">
        <f t="shared" si="25"/>
        <v>6.6900000000000001E-2</v>
      </c>
      <c r="H1586" s="835" t="s">
        <v>356</v>
      </c>
      <c r="I1586" s="850">
        <v>1</v>
      </c>
      <c r="J1586" s="855" t="s">
        <v>4132</v>
      </c>
    </row>
    <row r="1587" spans="1:10">
      <c r="A1587" s="839" t="s">
        <v>195</v>
      </c>
      <c r="B1587" s="841" t="s">
        <v>198</v>
      </c>
      <c r="C1587" s="839" t="s">
        <v>4221</v>
      </c>
      <c r="D1587" s="839" t="s">
        <v>4222</v>
      </c>
      <c r="E1587" s="853">
        <v>43862</v>
      </c>
      <c r="F1587" s="852">
        <v>68.5</v>
      </c>
      <c r="G1587" s="834">
        <f t="shared" si="25"/>
        <v>6.8500000000000005E-2</v>
      </c>
      <c r="H1587" s="835" t="s">
        <v>356</v>
      </c>
      <c r="I1587" s="850">
        <v>1</v>
      </c>
      <c r="J1587" s="855" t="s">
        <v>4132</v>
      </c>
    </row>
    <row r="1588" spans="1:10">
      <c r="A1588" s="839" t="s">
        <v>195</v>
      </c>
      <c r="B1588" s="841" t="s">
        <v>198</v>
      </c>
      <c r="C1588" s="839" t="s">
        <v>4223</v>
      </c>
      <c r="D1588" s="839" t="s">
        <v>4224</v>
      </c>
      <c r="E1588" s="853">
        <v>43862</v>
      </c>
      <c r="F1588" s="852">
        <v>57.8</v>
      </c>
      <c r="G1588" s="834">
        <f t="shared" si="25"/>
        <v>5.7799999999999997E-2</v>
      </c>
      <c r="H1588" s="835" t="s">
        <v>356</v>
      </c>
      <c r="I1588" s="850">
        <v>2</v>
      </c>
      <c r="J1588" s="855" t="s">
        <v>4132</v>
      </c>
    </row>
    <row r="1589" spans="1:10">
      <c r="A1589" s="839" t="s">
        <v>195</v>
      </c>
      <c r="B1589" s="841" t="s">
        <v>198</v>
      </c>
      <c r="C1589" s="839" t="s">
        <v>4225</v>
      </c>
      <c r="D1589" s="839" t="s">
        <v>4226</v>
      </c>
      <c r="E1589" s="853">
        <v>43862</v>
      </c>
      <c r="F1589" s="852">
        <v>51.6</v>
      </c>
      <c r="G1589" s="834">
        <f t="shared" si="25"/>
        <v>5.16E-2</v>
      </c>
      <c r="H1589" s="835" t="s">
        <v>356</v>
      </c>
      <c r="I1589" s="850">
        <v>2</v>
      </c>
      <c r="J1589" s="855" t="s">
        <v>4132</v>
      </c>
    </row>
    <row r="1590" spans="1:10">
      <c r="A1590" s="839" t="s">
        <v>195</v>
      </c>
      <c r="B1590" s="841" t="s">
        <v>198</v>
      </c>
      <c r="C1590" s="839" t="s">
        <v>4227</v>
      </c>
      <c r="D1590" s="839" t="s">
        <v>4228</v>
      </c>
      <c r="E1590" s="853">
        <v>43862</v>
      </c>
      <c r="F1590" s="852">
        <v>97.6</v>
      </c>
      <c r="G1590" s="834">
        <f t="shared" si="25"/>
        <v>9.7599999999999992E-2</v>
      </c>
      <c r="H1590" s="835" t="s">
        <v>356</v>
      </c>
      <c r="I1590" s="850">
        <v>4</v>
      </c>
      <c r="J1590" s="855" t="s">
        <v>4132</v>
      </c>
    </row>
    <row r="1591" spans="1:10">
      <c r="A1591" s="839" t="s">
        <v>195</v>
      </c>
      <c r="B1591" s="841" t="s">
        <v>198</v>
      </c>
      <c r="C1591" s="839" t="s">
        <v>4229</v>
      </c>
      <c r="D1591" s="839" t="s">
        <v>4230</v>
      </c>
      <c r="E1591" s="853">
        <v>43862</v>
      </c>
      <c r="F1591" s="852">
        <v>71.8</v>
      </c>
      <c r="G1591" s="834">
        <f t="shared" si="25"/>
        <v>7.1800000000000003E-2</v>
      </c>
      <c r="H1591" s="835" t="s">
        <v>356</v>
      </c>
      <c r="I1591" s="850">
        <v>1</v>
      </c>
      <c r="J1591" s="855" t="s">
        <v>4132</v>
      </c>
    </row>
    <row r="1592" spans="1:10">
      <c r="A1592" s="839" t="s">
        <v>195</v>
      </c>
      <c r="B1592" s="841" t="s">
        <v>198</v>
      </c>
      <c r="C1592" s="839" t="s">
        <v>4231</v>
      </c>
      <c r="D1592" s="839" t="s">
        <v>4232</v>
      </c>
      <c r="E1592" s="853">
        <v>43862</v>
      </c>
      <c r="F1592" s="852">
        <v>71.8</v>
      </c>
      <c r="G1592" s="834">
        <f t="shared" si="25"/>
        <v>7.1800000000000003E-2</v>
      </c>
      <c r="H1592" s="835" t="s">
        <v>356</v>
      </c>
      <c r="I1592" s="850">
        <v>1</v>
      </c>
      <c r="J1592" s="855" t="s">
        <v>4132</v>
      </c>
    </row>
    <row r="1593" spans="1:10">
      <c r="A1593" s="839" t="s">
        <v>195</v>
      </c>
      <c r="B1593" s="841" t="s">
        <v>198</v>
      </c>
      <c r="C1593" s="839" t="s">
        <v>4233</v>
      </c>
      <c r="D1593" s="839" t="s">
        <v>4234</v>
      </c>
      <c r="E1593" s="853">
        <v>43862</v>
      </c>
      <c r="F1593" s="852">
        <v>117.2</v>
      </c>
      <c r="G1593" s="834">
        <f t="shared" si="25"/>
        <v>0.1172</v>
      </c>
      <c r="H1593" s="835" t="s">
        <v>356</v>
      </c>
      <c r="I1593" s="850">
        <v>2</v>
      </c>
      <c r="J1593" s="855" t="s">
        <v>4132</v>
      </c>
    </row>
    <row r="1594" spans="1:10">
      <c r="A1594" s="839" t="s">
        <v>195</v>
      </c>
      <c r="B1594" s="841" t="s">
        <v>198</v>
      </c>
      <c r="C1594" s="839" t="s">
        <v>4235</v>
      </c>
      <c r="D1594" s="839" t="s">
        <v>4236</v>
      </c>
      <c r="E1594" s="853">
        <v>43862</v>
      </c>
      <c r="F1594" s="852">
        <v>41.5</v>
      </c>
      <c r="G1594" s="834">
        <f t="shared" si="25"/>
        <v>4.1500000000000002E-2</v>
      </c>
      <c r="H1594" s="835" t="s">
        <v>356</v>
      </c>
      <c r="I1594" s="850">
        <v>1</v>
      </c>
      <c r="J1594" s="855" t="s">
        <v>4132</v>
      </c>
    </row>
    <row r="1595" spans="1:10">
      <c r="A1595" s="839" t="s">
        <v>195</v>
      </c>
      <c r="B1595" s="841" t="s">
        <v>198</v>
      </c>
      <c r="C1595" s="839" t="s">
        <v>4237</v>
      </c>
      <c r="D1595" s="839" t="s">
        <v>4238</v>
      </c>
      <c r="E1595" s="853">
        <v>43862</v>
      </c>
      <c r="F1595" s="852">
        <v>75.8</v>
      </c>
      <c r="G1595" s="834">
        <f t="shared" si="25"/>
        <v>7.5799999999999992E-2</v>
      </c>
      <c r="H1595" s="835" t="s">
        <v>356</v>
      </c>
      <c r="I1595" s="850">
        <v>1</v>
      </c>
      <c r="J1595" s="855" t="s">
        <v>4132</v>
      </c>
    </row>
    <row r="1596" spans="1:10">
      <c r="A1596" s="839" t="s">
        <v>195</v>
      </c>
      <c r="B1596" s="841" t="s">
        <v>198</v>
      </c>
      <c r="C1596" s="839" t="s">
        <v>4239</v>
      </c>
      <c r="D1596" s="839" t="s">
        <v>4240</v>
      </c>
      <c r="E1596" s="853">
        <v>43862</v>
      </c>
      <c r="F1596" s="852">
        <v>75.8</v>
      </c>
      <c r="G1596" s="834">
        <f t="shared" si="25"/>
        <v>7.5799999999999992E-2</v>
      </c>
      <c r="H1596" s="835" t="s">
        <v>356</v>
      </c>
      <c r="I1596" s="850">
        <v>1</v>
      </c>
      <c r="J1596" s="855" t="s">
        <v>4132</v>
      </c>
    </row>
    <row r="1597" spans="1:10">
      <c r="A1597" s="839" t="s">
        <v>189</v>
      </c>
      <c r="B1597" s="841" t="s">
        <v>198</v>
      </c>
      <c r="C1597" s="839" t="s">
        <v>4241</v>
      </c>
      <c r="D1597" s="839" t="s">
        <v>4242</v>
      </c>
      <c r="E1597" s="853">
        <v>43862</v>
      </c>
      <c r="F1597" s="852">
        <v>401</v>
      </c>
      <c r="G1597" s="834">
        <f t="shared" si="25"/>
        <v>0.40100000000000002</v>
      </c>
      <c r="H1597" s="835" t="s">
        <v>356</v>
      </c>
      <c r="I1597" s="850">
        <v>1</v>
      </c>
      <c r="J1597" s="855" t="s">
        <v>4132</v>
      </c>
    </row>
    <row r="1598" spans="1:10">
      <c r="A1598" s="839" t="s">
        <v>189</v>
      </c>
      <c r="B1598" s="841" t="s">
        <v>198</v>
      </c>
      <c r="C1598" s="839" t="s">
        <v>4243</v>
      </c>
      <c r="D1598" s="839" t="s">
        <v>4244</v>
      </c>
      <c r="E1598" s="853">
        <v>43862</v>
      </c>
      <c r="F1598" s="852">
        <v>401</v>
      </c>
      <c r="G1598" s="834">
        <f t="shared" si="25"/>
        <v>0.40100000000000002</v>
      </c>
      <c r="H1598" s="835" t="s">
        <v>356</v>
      </c>
      <c r="I1598" s="850">
        <v>1</v>
      </c>
      <c r="J1598" s="855" t="s">
        <v>4132</v>
      </c>
    </row>
    <row r="1599" spans="1:10">
      <c r="A1599" s="839" t="s">
        <v>186</v>
      </c>
      <c r="B1599" s="841" t="s">
        <v>198</v>
      </c>
      <c r="C1599" s="839" t="s">
        <v>4245</v>
      </c>
      <c r="D1599" s="839" t="s">
        <v>4246</v>
      </c>
      <c r="E1599" s="853">
        <v>43862</v>
      </c>
      <c r="F1599" s="852">
        <v>1485.3433012000787</v>
      </c>
      <c r="G1599" s="834">
        <f t="shared" si="25"/>
        <v>1.4853433012000787</v>
      </c>
      <c r="H1599" s="835" t="s">
        <v>356</v>
      </c>
      <c r="I1599" s="850">
        <v>1</v>
      </c>
      <c r="J1599" s="855" t="s">
        <v>4132</v>
      </c>
    </row>
    <row r="1600" spans="1:10">
      <c r="A1600" s="839" t="s">
        <v>186</v>
      </c>
      <c r="B1600" s="830" t="s">
        <v>198</v>
      </c>
      <c r="C1600" s="839" t="s">
        <v>4247</v>
      </c>
      <c r="D1600" s="839" t="s">
        <v>4248</v>
      </c>
      <c r="E1600" s="853">
        <v>43862</v>
      </c>
      <c r="F1600" s="852">
        <v>838.08774345858751</v>
      </c>
      <c r="G1600" s="834">
        <f t="shared" si="25"/>
        <v>0.8380877434585875</v>
      </c>
      <c r="H1600" s="835" t="s">
        <v>535</v>
      </c>
      <c r="I1600" s="850">
        <v>1</v>
      </c>
      <c r="J1600" s="855" t="s">
        <v>535</v>
      </c>
    </row>
    <row r="1601" spans="1:10">
      <c r="A1601" s="839" t="s">
        <v>186</v>
      </c>
      <c r="B1601" s="830" t="s">
        <v>198</v>
      </c>
      <c r="C1601" s="839" t="s">
        <v>4249</v>
      </c>
      <c r="D1601" s="839" t="s">
        <v>4250</v>
      </c>
      <c r="E1601" s="853">
        <v>43862</v>
      </c>
      <c r="F1601" s="852">
        <v>1154.8298249065513</v>
      </c>
      <c r="G1601" s="834">
        <f t="shared" si="25"/>
        <v>1.1548298249065512</v>
      </c>
      <c r="H1601" s="835" t="s">
        <v>355</v>
      </c>
      <c r="I1601" s="850">
        <v>1</v>
      </c>
      <c r="J1601" s="855" t="s">
        <v>4201</v>
      </c>
    </row>
    <row r="1602" spans="1:10">
      <c r="A1602" s="839" t="s">
        <v>186</v>
      </c>
      <c r="B1602" s="830" t="s">
        <v>198</v>
      </c>
      <c r="C1602" s="839" t="s">
        <v>4251</v>
      </c>
      <c r="D1602" s="839" t="s">
        <v>4252</v>
      </c>
      <c r="E1602" s="853">
        <v>43862</v>
      </c>
      <c r="F1602" s="852">
        <v>1154.8298249065513</v>
      </c>
      <c r="G1602" s="834">
        <f t="shared" si="25"/>
        <v>1.1548298249065512</v>
      </c>
      <c r="H1602" s="835" t="s">
        <v>355</v>
      </c>
      <c r="I1602" s="850">
        <v>1</v>
      </c>
      <c r="J1602" s="855" t="s">
        <v>4201</v>
      </c>
    </row>
    <row r="1603" spans="1:10">
      <c r="A1603" s="839" t="s">
        <v>189</v>
      </c>
      <c r="B1603" s="841" t="s">
        <v>198</v>
      </c>
      <c r="C1603" s="839" t="s">
        <v>4253</v>
      </c>
      <c r="D1603" s="839" t="s">
        <v>4254</v>
      </c>
      <c r="E1603" s="853">
        <v>43862</v>
      </c>
      <c r="F1603" s="852">
        <v>482</v>
      </c>
      <c r="G1603" s="834">
        <f t="shared" si="25"/>
        <v>0.48199999999999998</v>
      </c>
      <c r="H1603" s="835" t="s">
        <v>356</v>
      </c>
      <c r="I1603" s="850">
        <v>2</v>
      </c>
      <c r="J1603" s="855" t="s">
        <v>4132</v>
      </c>
    </row>
    <row r="1604" spans="1:10">
      <c r="A1604" s="839" t="s">
        <v>191</v>
      </c>
      <c r="B1604" s="830" t="s">
        <v>198</v>
      </c>
      <c r="C1604" s="839" t="s">
        <v>4255</v>
      </c>
      <c r="D1604" s="839" t="s">
        <v>4256</v>
      </c>
      <c r="E1604" s="853">
        <v>43862</v>
      </c>
      <c r="F1604" s="852">
        <v>17790.674798347434</v>
      </c>
      <c r="G1604" s="834">
        <f t="shared" si="25"/>
        <v>17.790674798347435</v>
      </c>
      <c r="H1604" s="835" t="s">
        <v>354</v>
      </c>
      <c r="I1604" s="850">
        <v>1</v>
      </c>
      <c r="J1604" s="855" t="s">
        <v>4109</v>
      </c>
    </row>
    <row r="1605" spans="1:10">
      <c r="A1605" s="839" t="s">
        <v>186</v>
      </c>
      <c r="B1605" s="841" t="s">
        <v>198</v>
      </c>
      <c r="C1605" s="839" t="s">
        <v>4257</v>
      </c>
      <c r="D1605" s="839" t="s">
        <v>4246</v>
      </c>
      <c r="E1605" s="853">
        <v>43862</v>
      </c>
      <c r="F1605" s="852">
        <v>1485.3433012000787</v>
      </c>
      <c r="G1605" s="834">
        <f t="shared" si="25"/>
        <v>1.4853433012000787</v>
      </c>
      <c r="H1605" s="835" t="s">
        <v>356</v>
      </c>
      <c r="I1605" s="850">
        <v>1</v>
      </c>
      <c r="J1605" s="855" t="s">
        <v>4132</v>
      </c>
    </row>
    <row r="1606" spans="1:10">
      <c r="A1606" s="839" t="s">
        <v>196</v>
      </c>
      <c r="B1606" s="841" t="s">
        <v>198</v>
      </c>
      <c r="C1606" s="839" t="s">
        <v>4258</v>
      </c>
      <c r="D1606" s="839" t="s">
        <v>4259</v>
      </c>
      <c r="E1606" s="853">
        <v>43862</v>
      </c>
      <c r="F1606" s="852">
        <v>248</v>
      </c>
      <c r="G1606" s="834">
        <f t="shared" si="25"/>
        <v>0.248</v>
      </c>
      <c r="H1606" s="835" t="s">
        <v>356</v>
      </c>
      <c r="I1606" s="850">
        <v>1</v>
      </c>
      <c r="J1606" s="855" t="s">
        <v>4132</v>
      </c>
    </row>
    <row r="1607" spans="1:10">
      <c r="A1607" s="839" t="s">
        <v>196</v>
      </c>
      <c r="B1607" s="841" t="s">
        <v>198</v>
      </c>
      <c r="C1607" s="839" t="s">
        <v>4260</v>
      </c>
      <c r="D1607" s="839" t="s">
        <v>4261</v>
      </c>
      <c r="E1607" s="853">
        <v>43862</v>
      </c>
      <c r="F1607" s="852">
        <v>85</v>
      </c>
      <c r="G1607" s="834">
        <f t="shared" si="25"/>
        <v>8.5000000000000006E-2</v>
      </c>
      <c r="H1607" s="835" t="s">
        <v>356</v>
      </c>
      <c r="I1607" s="850">
        <v>1</v>
      </c>
      <c r="J1607" s="855" t="s">
        <v>4132</v>
      </c>
    </row>
    <row r="1608" spans="1:10">
      <c r="A1608" s="839" t="s">
        <v>191</v>
      </c>
      <c r="B1608" s="830" t="s">
        <v>198</v>
      </c>
      <c r="C1608" s="839" t="s">
        <v>1102</v>
      </c>
      <c r="D1608" s="839" t="s">
        <v>4262</v>
      </c>
      <c r="E1608" s="853">
        <v>43862</v>
      </c>
      <c r="F1608" s="852">
        <v>5156.403698603187</v>
      </c>
      <c r="G1608" s="834">
        <f t="shared" si="25"/>
        <v>5.1564036986031869</v>
      </c>
      <c r="H1608" s="835" t="s">
        <v>535</v>
      </c>
      <c r="I1608" s="850">
        <v>1</v>
      </c>
      <c r="J1608" s="855" t="s">
        <v>535</v>
      </c>
    </row>
    <row r="1609" spans="1:10">
      <c r="A1609" s="839" t="s">
        <v>185</v>
      </c>
      <c r="B1609" s="830" t="s">
        <v>198</v>
      </c>
      <c r="C1609" s="839" t="s">
        <v>4263</v>
      </c>
      <c r="D1609" s="839" t="s">
        <v>4264</v>
      </c>
      <c r="E1609" s="853">
        <v>43862</v>
      </c>
      <c r="F1609" s="852">
        <v>2280</v>
      </c>
      <c r="G1609" s="834">
        <f t="shared" si="25"/>
        <v>2.2799999999999998</v>
      </c>
      <c r="H1609" s="835" t="s">
        <v>354</v>
      </c>
      <c r="I1609" s="850">
        <v>1</v>
      </c>
      <c r="J1609" s="855" t="s">
        <v>4109</v>
      </c>
    </row>
    <row r="1610" spans="1:10">
      <c r="A1610" s="839" t="s">
        <v>185</v>
      </c>
      <c r="B1610" s="830" t="s">
        <v>198</v>
      </c>
      <c r="C1610" s="839" t="s">
        <v>4265</v>
      </c>
      <c r="D1610" s="839" t="s">
        <v>4266</v>
      </c>
      <c r="E1610" s="853">
        <v>43862</v>
      </c>
      <c r="F1610" s="852">
        <v>1536.3</v>
      </c>
      <c r="G1610" s="834">
        <f t="shared" si="25"/>
        <v>1.5363</v>
      </c>
      <c r="H1610" s="835" t="s">
        <v>354</v>
      </c>
      <c r="I1610" s="850">
        <v>1</v>
      </c>
      <c r="J1610" s="855" t="s">
        <v>4109</v>
      </c>
    </row>
    <row r="1611" spans="1:10">
      <c r="A1611" s="839" t="s">
        <v>185</v>
      </c>
      <c r="B1611" s="830" t="s">
        <v>198</v>
      </c>
      <c r="C1611" s="839" t="s">
        <v>4267</v>
      </c>
      <c r="D1611" s="839" t="s">
        <v>4268</v>
      </c>
      <c r="E1611" s="853">
        <v>43862</v>
      </c>
      <c r="F1611" s="852">
        <v>441.9</v>
      </c>
      <c r="G1611" s="834">
        <f t="shared" si="25"/>
        <v>0.44189999999999996</v>
      </c>
      <c r="H1611" s="835" t="s">
        <v>354</v>
      </c>
      <c r="I1611" s="850">
        <v>1</v>
      </c>
      <c r="J1611" s="856" t="s">
        <v>533</v>
      </c>
    </row>
    <row r="1612" spans="1:10">
      <c r="A1612" s="839" t="s">
        <v>185</v>
      </c>
      <c r="B1612" s="830" t="s">
        <v>198</v>
      </c>
      <c r="C1612" s="839" t="s">
        <v>4269</v>
      </c>
      <c r="D1612" s="839" t="s">
        <v>4270</v>
      </c>
      <c r="E1612" s="853">
        <v>43862</v>
      </c>
      <c r="F1612" s="852">
        <v>1376.7</v>
      </c>
      <c r="G1612" s="834">
        <f t="shared" si="25"/>
        <v>1.3767</v>
      </c>
      <c r="H1612" s="835" t="s">
        <v>354</v>
      </c>
      <c r="I1612" s="850">
        <v>1</v>
      </c>
      <c r="J1612" s="855" t="s">
        <v>4109</v>
      </c>
    </row>
    <row r="1613" spans="1:10">
      <c r="A1613" s="839" t="s">
        <v>185</v>
      </c>
      <c r="B1613" s="830" t="s">
        <v>198</v>
      </c>
      <c r="C1613" s="839" t="s">
        <v>4271</v>
      </c>
      <c r="D1613" s="839" t="s">
        <v>4272</v>
      </c>
      <c r="E1613" s="853">
        <v>43862</v>
      </c>
      <c r="F1613" s="852">
        <v>951.9</v>
      </c>
      <c r="G1613" s="834">
        <f t="shared" si="25"/>
        <v>0.95189999999999997</v>
      </c>
      <c r="H1613" s="835" t="s">
        <v>354</v>
      </c>
      <c r="I1613" s="850">
        <v>1</v>
      </c>
      <c r="J1613" s="855" t="s">
        <v>4109</v>
      </c>
    </row>
    <row r="1614" spans="1:10">
      <c r="A1614" s="839" t="s">
        <v>185</v>
      </c>
      <c r="B1614" s="830" t="s">
        <v>198</v>
      </c>
      <c r="C1614" s="839" t="s">
        <v>4273</v>
      </c>
      <c r="D1614" s="839" t="s">
        <v>4274</v>
      </c>
      <c r="E1614" s="853">
        <v>43862</v>
      </c>
      <c r="F1614" s="852">
        <v>327.9</v>
      </c>
      <c r="G1614" s="834">
        <f t="shared" si="25"/>
        <v>0.32789999999999997</v>
      </c>
      <c r="H1614" s="835" t="s">
        <v>354</v>
      </c>
      <c r="I1614" s="850">
        <v>1</v>
      </c>
      <c r="J1614" s="856" t="s">
        <v>533</v>
      </c>
    </row>
    <row r="1615" spans="1:10">
      <c r="A1615" s="839" t="s">
        <v>185</v>
      </c>
      <c r="B1615" s="830" t="s">
        <v>198</v>
      </c>
      <c r="C1615" s="839" t="s">
        <v>4275</v>
      </c>
      <c r="D1615" s="839" t="s">
        <v>4276</v>
      </c>
      <c r="E1615" s="853">
        <v>43862</v>
      </c>
      <c r="F1615" s="852">
        <v>741</v>
      </c>
      <c r="G1615" s="834">
        <f t="shared" si="25"/>
        <v>0.74099999999999999</v>
      </c>
      <c r="H1615" s="835" t="s">
        <v>354</v>
      </c>
      <c r="I1615" s="850">
        <v>1</v>
      </c>
      <c r="J1615" s="855" t="s">
        <v>4109</v>
      </c>
    </row>
    <row r="1616" spans="1:10">
      <c r="A1616" s="839" t="s">
        <v>185</v>
      </c>
      <c r="B1616" s="830" t="s">
        <v>198</v>
      </c>
      <c r="C1616" s="839" t="s">
        <v>4277</v>
      </c>
      <c r="D1616" s="839" t="s">
        <v>4278</v>
      </c>
      <c r="E1616" s="853">
        <v>43862</v>
      </c>
      <c r="F1616" s="852">
        <v>1305.3</v>
      </c>
      <c r="G1616" s="834">
        <f t="shared" si="25"/>
        <v>1.3052999999999999</v>
      </c>
      <c r="H1616" s="835" t="s">
        <v>354</v>
      </c>
      <c r="I1616" s="850">
        <v>1</v>
      </c>
      <c r="J1616" s="855" t="s">
        <v>4109</v>
      </c>
    </row>
    <row r="1617" spans="1:10">
      <c r="A1617" s="839" t="s">
        <v>185</v>
      </c>
      <c r="B1617" s="830" t="s">
        <v>198</v>
      </c>
      <c r="C1617" s="839" t="s">
        <v>4279</v>
      </c>
      <c r="D1617" s="839" t="s">
        <v>4280</v>
      </c>
      <c r="E1617" s="853">
        <v>43862</v>
      </c>
      <c r="F1617" s="852">
        <v>930</v>
      </c>
      <c r="G1617" s="834">
        <f t="shared" si="25"/>
        <v>0.93</v>
      </c>
      <c r="H1617" s="835" t="s">
        <v>354</v>
      </c>
      <c r="I1617" s="850">
        <v>1</v>
      </c>
      <c r="J1617" s="855" t="s">
        <v>4109</v>
      </c>
    </row>
    <row r="1618" spans="1:10">
      <c r="A1618" s="839" t="s">
        <v>185</v>
      </c>
      <c r="B1618" s="830" t="s">
        <v>198</v>
      </c>
      <c r="C1618" s="839" t="s">
        <v>4281</v>
      </c>
      <c r="D1618" s="839" t="s">
        <v>4282</v>
      </c>
      <c r="E1618" s="853">
        <v>43862</v>
      </c>
      <c r="F1618" s="852">
        <v>342</v>
      </c>
      <c r="G1618" s="834">
        <f t="shared" si="25"/>
        <v>0.34200000000000003</v>
      </c>
      <c r="H1618" s="835" t="s">
        <v>354</v>
      </c>
      <c r="I1618" s="850">
        <v>1</v>
      </c>
      <c r="J1618" s="856" t="s">
        <v>533</v>
      </c>
    </row>
    <row r="1619" spans="1:10">
      <c r="A1619" s="839" t="s">
        <v>185</v>
      </c>
      <c r="B1619" s="830" t="s">
        <v>198</v>
      </c>
      <c r="C1619" s="839" t="s">
        <v>4283</v>
      </c>
      <c r="D1619" s="839" t="s">
        <v>4284</v>
      </c>
      <c r="E1619" s="853">
        <v>43862</v>
      </c>
      <c r="F1619" s="852">
        <v>737.1</v>
      </c>
      <c r="G1619" s="834">
        <f t="shared" si="25"/>
        <v>0.73709999999999998</v>
      </c>
      <c r="H1619" s="835" t="s">
        <v>354</v>
      </c>
      <c r="I1619" s="850">
        <v>1</v>
      </c>
      <c r="J1619" s="855" t="s">
        <v>4109</v>
      </c>
    </row>
    <row r="1620" spans="1:10">
      <c r="A1620" s="839" t="s">
        <v>185</v>
      </c>
      <c r="B1620" s="830" t="s">
        <v>198</v>
      </c>
      <c r="C1620" s="839" t="s">
        <v>4285</v>
      </c>
      <c r="D1620" s="839" t="s">
        <v>4286</v>
      </c>
      <c r="E1620" s="853">
        <v>43862</v>
      </c>
      <c r="F1620" s="852">
        <v>726.3</v>
      </c>
      <c r="G1620" s="834">
        <f t="shared" si="25"/>
        <v>0.72629999999999995</v>
      </c>
      <c r="H1620" s="835" t="s">
        <v>354</v>
      </c>
      <c r="I1620" s="850">
        <v>1</v>
      </c>
      <c r="J1620" s="855" t="s">
        <v>4109</v>
      </c>
    </row>
    <row r="1621" spans="1:10">
      <c r="A1621" s="839" t="s">
        <v>185</v>
      </c>
      <c r="B1621" s="830" t="s">
        <v>198</v>
      </c>
      <c r="C1621" s="839" t="s">
        <v>4287</v>
      </c>
      <c r="D1621" s="839" t="s">
        <v>4288</v>
      </c>
      <c r="E1621" s="853">
        <v>43862</v>
      </c>
      <c r="F1621" s="852">
        <v>804.6</v>
      </c>
      <c r="G1621" s="834">
        <f t="shared" si="25"/>
        <v>0.80459999999999998</v>
      </c>
      <c r="H1621" s="835" t="s">
        <v>354</v>
      </c>
      <c r="I1621" s="850">
        <v>1</v>
      </c>
      <c r="J1621" s="855" t="s">
        <v>4109</v>
      </c>
    </row>
    <row r="1622" spans="1:10">
      <c r="A1622" s="839" t="s">
        <v>185</v>
      </c>
      <c r="B1622" s="830" t="s">
        <v>198</v>
      </c>
      <c r="C1622" s="839" t="s">
        <v>4289</v>
      </c>
      <c r="D1622" s="839" t="s">
        <v>4290</v>
      </c>
      <c r="E1622" s="853">
        <v>43862</v>
      </c>
      <c r="F1622" s="852">
        <v>310.5</v>
      </c>
      <c r="G1622" s="834">
        <f t="shared" si="25"/>
        <v>0.3105</v>
      </c>
      <c r="H1622" s="835" t="s">
        <v>354</v>
      </c>
      <c r="I1622" s="850">
        <v>1</v>
      </c>
      <c r="J1622" s="856" t="s">
        <v>533</v>
      </c>
    </row>
    <row r="1623" spans="1:10">
      <c r="A1623" s="839" t="s">
        <v>185</v>
      </c>
      <c r="B1623" s="830" t="s">
        <v>198</v>
      </c>
      <c r="C1623" s="839" t="s">
        <v>4291</v>
      </c>
      <c r="D1623" s="839" t="s">
        <v>4292</v>
      </c>
      <c r="E1623" s="853">
        <v>43862</v>
      </c>
      <c r="F1623" s="852">
        <v>726.3</v>
      </c>
      <c r="G1623" s="834">
        <f t="shared" si="25"/>
        <v>0.72629999999999995</v>
      </c>
      <c r="H1623" s="835" t="s">
        <v>354</v>
      </c>
      <c r="I1623" s="850">
        <v>1</v>
      </c>
      <c r="J1623" s="855" t="s">
        <v>4109</v>
      </c>
    </row>
    <row r="1624" spans="1:10">
      <c r="A1624" s="839" t="s">
        <v>185</v>
      </c>
      <c r="B1624" s="830" t="s">
        <v>198</v>
      </c>
      <c r="C1624" s="839" t="s">
        <v>4293</v>
      </c>
      <c r="D1624" s="839" t="s">
        <v>4294</v>
      </c>
      <c r="E1624" s="853">
        <v>43862</v>
      </c>
      <c r="F1624" s="852">
        <v>804.6</v>
      </c>
      <c r="G1624" s="834">
        <f t="shared" si="25"/>
        <v>0.80459999999999998</v>
      </c>
      <c r="H1624" s="835" t="s">
        <v>354</v>
      </c>
      <c r="I1624" s="850">
        <v>1</v>
      </c>
      <c r="J1624" s="855" t="s">
        <v>4109</v>
      </c>
    </row>
    <row r="1625" spans="1:10">
      <c r="A1625" s="839" t="s">
        <v>185</v>
      </c>
      <c r="B1625" s="830" t="s">
        <v>198</v>
      </c>
      <c r="C1625" s="839" t="s">
        <v>4295</v>
      </c>
      <c r="D1625" s="839" t="s">
        <v>4296</v>
      </c>
      <c r="E1625" s="853">
        <v>43862</v>
      </c>
      <c r="F1625" s="852">
        <v>310.5</v>
      </c>
      <c r="G1625" s="834">
        <f t="shared" si="25"/>
        <v>0.3105</v>
      </c>
      <c r="H1625" s="835" t="s">
        <v>354</v>
      </c>
      <c r="I1625" s="850">
        <v>1</v>
      </c>
      <c r="J1625" s="856" t="s">
        <v>533</v>
      </c>
    </row>
    <row r="1626" spans="1:10">
      <c r="A1626" s="839" t="s">
        <v>185</v>
      </c>
      <c r="B1626" s="830" t="s">
        <v>198</v>
      </c>
      <c r="C1626" s="839" t="s">
        <v>4297</v>
      </c>
      <c r="D1626" s="839" t="s">
        <v>4298</v>
      </c>
      <c r="E1626" s="853">
        <v>43862</v>
      </c>
      <c r="F1626" s="852">
        <v>758.69999999999993</v>
      </c>
      <c r="G1626" s="834">
        <f t="shared" si="25"/>
        <v>0.75869999999999993</v>
      </c>
      <c r="H1626" s="835" t="s">
        <v>354</v>
      </c>
      <c r="I1626" s="850">
        <v>1</v>
      </c>
      <c r="J1626" s="855" t="s">
        <v>4109</v>
      </c>
    </row>
    <row r="1627" spans="1:10">
      <c r="A1627" s="839" t="s">
        <v>185</v>
      </c>
      <c r="B1627" s="830" t="s">
        <v>198</v>
      </c>
      <c r="C1627" s="839" t="s">
        <v>4299</v>
      </c>
      <c r="D1627" s="839" t="s">
        <v>4300</v>
      </c>
      <c r="E1627" s="853">
        <v>43862</v>
      </c>
      <c r="F1627" s="852">
        <v>639.9</v>
      </c>
      <c r="G1627" s="834">
        <f t="shared" si="25"/>
        <v>0.63990000000000002</v>
      </c>
      <c r="H1627" s="835" t="s">
        <v>354</v>
      </c>
      <c r="I1627" s="850">
        <v>1</v>
      </c>
      <c r="J1627" s="855" t="s">
        <v>4109</v>
      </c>
    </row>
    <row r="1628" spans="1:10">
      <c r="A1628" s="839" t="s">
        <v>185</v>
      </c>
      <c r="B1628" s="830" t="s">
        <v>198</v>
      </c>
      <c r="C1628" s="839" t="s">
        <v>4301</v>
      </c>
      <c r="D1628" s="839" t="s">
        <v>4302</v>
      </c>
      <c r="E1628" s="853">
        <v>43862</v>
      </c>
      <c r="F1628" s="852">
        <v>243</v>
      </c>
      <c r="G1628" s="834">
        <f t="shared" si="25"/>
        <v>0.24299999999999999</v>
      </c>
      <c r="H1628" s="835" t="s">
        <v>354</v>
      </c>
      <c r="I1628" s="850">
        <v>1</v>
      </c>
      <c r="J1628" s="856" t="s">
        <v>533</v>
      </c>
    </row>
    <row r="1629" spans="1:10">
      <c r="A1629" s="839" t="s">
        <v>185</v>
      </c>
      <c r="B1629" s="830" t="s">
        <v>198</v>
      </c>
      <c r="C1629" s="839" t="s">
        <v>4303</v>
      </c>
      <c r="D1629" s="839" t="s">
        <v>4304</v>
      </c>
      <c r="E1629" s="853">
        <v>43862</v>
      </c>
      <c r="F1629" s="852">
        <v>803.69999999999993</v>
      </c>
      <c r="G1629" s="834">
        <f t="shared" si="25"/>
        <v>0.80369999999999997</v>
      </c>
      <c r="H1629" s="835" t="s">
        <v>354</v>
      </c>
      <c r="I1629" s="850">
        <v>1</v>
      </c>
      <c r="J1629" s="855" t="s">
        <v>4109</v>
      </c>
    </row>
    <row r="1630" spans="1:10">
      <c r="A1630" s="839" t="s">
        <v>185</v>
      </c>
      <c r="B1630" s="830" t="s">
        <v>198</v>
      </c>
      <c r="C1630" s="839" t="s">
        <v>4305</v>
      </c>
      <c r="D1630" s="839" t="s">
        <v>4306</v>
      </c>
      <c r="E1630" s="853">
        <v>43862</v>
      </c>
      <c r="F1630" s="852">
        <v>672.6</v>
      </c>
      <c r="G1630" s="834">
        <f t="shared" si="25"/>
        <v>0.67259999999999998</v>
      </c>
      <c r="H1630" s="835" t="s">
        <v>354</v>
      </c>
      <c r="I1630" s="850">
        <v>1</v>
      </c>
      <c r="J1630" s="855" t="s">
        <v>4109</v>
      </c>
    </row>
    <row r="1631" spans="1:10">
      <c r="A1631" s="839" t="s">
        <v>185</v>
      </c>
      <c r="B1631" s="830" t="s">
        <v>198</v>
      </c>
      <c r="C1631" s="839" t="s">
        <v>4307</v>
      </c>
      <c r="D1631" s="839" t="s">
        <v>4308</v>
      </c>
      <c r="E1631" s="853">
        <v>43862</v>
      </c>
      <c r="F1631" s="852">
        <v>256.5</v>
      </c>
      <c r="G1631" s="834">
        <f t="shared" si="25"/>
        <v>0.25650000000000001</v>
      </c>
      <c r="H1631" s="835" t="s">
        <v>354</v>
      </c>
      <c r="I1631" s="850">
        <v>1</v>
      </c>
      <c r="J1631" s="856" t="s">
        <v>533</v>
      </c>
    </row>
    <row r="1632" spans="1:10">
      <c r="A1632" s="839" t="s">
        <v>185</v>
      </c>
      <c r="B1632" s="830" t="s">
        <v>198</v>
      </c>
      <c r="C1632" s="839" t="s">
        <v>4309</v>
      </c>
      <c r="D1632" s="839" t="s">
        <v>4310</v>
      </c>
      <c r="E1632" s="853">
        <v>43862</v>
      </c>
      <c r="F1632" s="852">
        <v>803.69999999999993</v>
      </c>
      <c r="G1632" s="834">
        <f t="shared" si="25"/>
        <v>0.80369999999999997</v>
      </c>
      <c r="H1632" s="835" t="s">
        <v>354</v>
      </c>
      <c r="I1632" s="850">
        <v>1</v>
      </c>
      <c r="J1632" s="855" t="s">
        <v>4109</v>
      </c>
    </row>
    <row r="1633" spans="1:10">
      <c r="A1633" s="839" t="s">
        <v>186</v>
      </c>
      <c r="B1633" s="841" t="s">
        <v>198</v>
      </c>
      <c r="C1633" s="839" t="s">
        <v>4311</v>
      </c>
      <c r="D1633" s="839" t="s">
        <v>4312</v>
      </c>
      <c r="E1633" s="853">
        <v>43862</v>
      </c>
      <c r="F1633" s="852">
        <v>157.38736966358451</v>
      </c>
      <c r="G1633" s="834">
        <f t="shared" si="25"/>
        <v>0.15738736966358452</v>
      </c>
      <c r="H1633" s="835" t="s">
        <v>355</v>
      </c>
      <c r="I1633" s="850">
        <v>1</v>
      </c>
      <c r="J1633" s="855" t="s">
        <v>4201</v>
      </c>
    </row>
    <row r="1634" spans="1:10">
      <c r="A1634" s="839" t="s">
        <v>195</v>
      </c>
      <c r="B1634" s="841" t="s">
        <v>198</v>
      </c>
      <c r="C1634" s="839" t="s">
        <v>4313</v>
      </c>
      <c r="D1634" s="839" t="s">
        <v>4238</v>
      </c>
      <c r="E1634" s="853">
        <v>43862</v>
      </c>
      <c r="F1634" s="852">
        <v>75.8</v>
      </c>
      <c r="G1634" s="834">
        <f t="shared" si="25"/>
        <v>7.5799999999999992E-2</v>
      </c>
      <c r="H1634" s="835" t="s">
        <v>356</v>
      </c>
      <c r="I1634" s="850">
        <v>1</v>
      </c>
      <c r="J1634" s="855" t="s">
        <v>4132</v>
      </c>
    </row>
    <row r="1635" spans="1:10">
      <c r="A1635" s="839" t="s">
        <v>195</v>
      </c>
      <c r="B1635" s="841" t="s">
        <v>198</v>
      </c>
      <c r="C1635" s="839" t="s">
        <v>4314</v>
      </c>
      <c r="D1635" s="839" t="s">
        <v>4240</v>
      </c>
      <c r="E1635" s="853">
        <v>43862</v>
      </c>
      <c r="F1635" s="852">
        <v>75.8</v>
      </c>
      <c r="G1635" s="834">
        <f t="shared" si="25"/>
        <v>7.5799999999999992E-2</v>
      </c>
      <c r="H1635" s="835" t="s">
        <v>356</v>
      </c>
      <c r="I1635" s="850">
        <v>1</v>
      </c>
      <c r="J1635" s="855" t="s">
        <v>4132</v>
      </c>
    </row>
    <row r="1636" spans="1:10">
      <c r="A1636" s="839" t="s">
        <v>186</v>
      </c>
      <c r="B1636" s="841" t="s">
        <v>198</v>
      </c>
      <c r="C1636" s="839" t="s">
        <v>4315</v>
      </c>
      <c r="D1636" s="839" t="s">
        <v>4316</v>
      </c>
      <c r="E1636" s="853">
        <v>43862</v>
      </c>
      <c r="F1636" s="852">
        <v>411.17450324611451</v>
      </c>
      <c r="G1636" s="834">
        <f t="shared" si="25"/>
        <v>0.41117450324611449</v>
      </c>
      <c r="H1636" s="835" t="s">
        <v>356</v>
      </c>
      <c r="I1636" s="850">
        <v>11</v>
      </c>
      <c r="J1636" s="855" t="s">
        <v>4132</v>
      </c>
    </row>
    <row r="1637" spans="1:10">
      <c r="A1637" s="839" t="s">
        <v>186</v>
      </c>
      <c r="B1637" s="830" t="s">
        <v>198</v>
      </c>
      <c r="C1637" s="839" t="s">
        <v>4317</v>
      </c>
      <c r="D1637" s="839" t="s">
        <v>4318</v>
      </c>
      <c r="E1637" s="853">
        <v>43862</v>
      </c>
      <c r="F1637" s="852">
        <v>375.762345071808</v>
      </c>
      <c r="G1637" s="834">
        <f t="shared" si="25"/>
        <v>0.375762345071808</v>
      </c>
      <c r="H1637" s="835" t="s">
        <v>535</v>
      </c>
      <c r="I1637" s="850">
        <v>1</v>
      </c>
      <c r="J1637" s="855" t="s">
        <v>535</v>
      </c>
    </row>
    <row r="1638" spans="1:10">
      <c r="A1638" s="839" t="s">
        <v>193</v>
      </c>
      <c r="B1638" s="829" t="s">
        <v>199</v>
      </c>
      <c r="C1638" s="839" t="s">
        <v>4319</v>
      </c>
      <c r="D1638" s="839" t="s">
        <v>4320</v>
      </c>
      <c r="E1638" s="853">
        <v>43891</v>
      </c>
      <c r="F1638" s="852">
        <v>9296.7999999999993</v>
      </c>
      <c r="G1638" s="834">
        <f t="shared" si="25"/>
        <v>9.2967999999999993</v>
      </c>
      <c r="H1638" s="835" t="s">
        <v>354</v>
      </c>
      <c r="I1638" s="850">
        <v>1</v>
      </c>
      <c r="J1638" s="855" t="s">
        <v>4109</v>
      </c>
    </row>
    <row r="1639" spans="1:10">
      <c r="A1639" s="839" t="s">
        <v>193</v>
      </c>
      <c r="B1639" s="829" t="s">
        <v>199</v>
      </c>
      <c r="C1639" s="839" t="s">
        <v>4321</v>
      </c>
      <c r="D1639" s="839" t="s">
        <v>4322</v>
      </c>
      <c r="E1639" s="853">
        <v>43891</v>
      </c>
      <c r="F1639" s="852">
        <v>9500</v>
      </c>
      <c r="G1639" s="834">
        <f t="shared" si="25"/>
        <v>9.5</v>
      </c>
      <c r="H1639" s="835" t="s">
        <v>354</v>
      </c>
      <c r="I1639" s="850">
        <v>1</v>
      </c>
      <c r="J1639" s="855" t="s">
        <v>4109</v>
      </c>
    </row>
    <row r="1640" spans="1:10">
      <c r="A1640" s="839" t="s">
        <v>193</v>
      </c>
      <c r="B1640" s="829" t="s">
        <v>199</v>
      </c>
      <c r="C1640" s="839" t="s">
        <v>4321</v>
      </c>
      <c r="D1640" s="839" t="s">
        <v>4322</v>
      </c>
      <c r="E1640" s="853">
        <v>43891</v>
      </c>
      <c r="F1640" s="852">
        <v>8600</v>
      </c>
      <c r="G1640" s="834">
        <f t="shared" si="25"/>
        <v>8.6</v>
      </c>
      <c r="H1640" s="835" t="s">
        <v>354</v>
      </c>
      <c r="I1640" s="850">
        <v>1</v>
      </c>
      <c r="J1640" s="855" t="s">
        <v>4109</v>
      </c>
    </row>
    <row r="1641" spans="1:10">
      <c r="A1641" s="839" t="s">
        <v>386</v>
      </c>
      <c r="B1641" s="829" t="s">
        <v>1250</v>
      </c>
      <c r="C1641" s="839" t="s">
        <v>4323</v>
      </c>
      <c r="D1641" s="839" t="s">
        <v>4324</v>
      </c>
      <c r="E1641" s="853">
        <v>43891</v>
      </c>
      <c r="F1641" s="852">
        <v>262</v>
      </c>
      <c r="G1641" s="834">
        <f t="shared" si="25"/>
        <v>0.26200000000000001</v>
      </c>
      <c r="H1641" s="835" t="s">
        <v>535</v>
      </c>
      <c r="I1641" s="850">
        <v>1</v>
      </c>
      <c r="J1641" s="855" t="s">
        <v>535</v>
      </c>
    </row>
    <row r="1642" spans="1:10">
      <c r="A1642" s="839" t="s">
        <v>386</v>
      </c>
      <c r="B1642" s="829" t="s">
        <v>1250</v>
      </c>
      <c r="C1642" s="839" t="s">
        <v>4325</v>
      </c>
      <c r="D1642" s="839" t="s">
        <v>4324</v>
      </c>
      <c r="E1642" s="853">
        <v>43891</v>
      </c>
      <c r="F1642" s="852">
        <v>734</v>
      </c>
      <c r="G1642" s="834">
        <f t="shared" si="25"/>
        <v>0.73399999999999999</v>
      </c>
      <c r="H1642" s="835" t="s">
        <v>535</v>
      </c>
      <c r="I1642" s="850">
        <v>1</v>
      </c>
      <c r="J1642" s="855" t="s">
        <v>535</v>
      </c>
    </row>
    <row r="1643" spans="1:10">
      <c r="A1643" s="839" t="s">
        <v>186</v>
      </c>
      <c r="B1643" s="841" t="s">
        <v>198</v>
      </c>
      <c r="C1643" s="839" t="s">
        <v>4326</v>
      </c>
      <c r="D1643" s="839" t="s">
        <v>4327</v>
      </c>
      <c r="E1643" s="853">
        <v>43891</v>
      </c>
      <c r="F1643" s="852">
        <v>178.53639395722973</v>
      </c>
      <c r="G1643" s="834">
        <f t="shared" si="25"/>
        <v>0.17853639395722973</v>
      </c>
      <c r="H1643" s="835" t="s">
        <v>356</v>
      </c>
      <c r="I1643" s="850">
        <v>1</v>
      </c>
      <c r="J1643" s="855" t="s">
        <v>4132</v>
      </c>
    </row>
    <row r="1644" spans="1:10">
      <c r="A1644" s="839" t="s">
        <v>186</v>
      </c>
      <c r="B1644" s="841" t="s">
        <v>198</v>
      </c>
      <c r="C1644" s="839" t="s">
        <v>4328</v>
      </c>
      <c r="D1644" s="839" t="s">
        <v>4329</v>
      </c>
      <c r="E1644" s="853">
        <v>43891</v>
      </c>
      <c r="F1644" s="852">
        <v>204.04159309397684</v>
      </c>
      <c r="G1644" s="834">
        <f t="shared" si="25"/>
        <v>0.20404159309397685</v>
      </c>
      <c r="H1644" s="835" t="s">
        <v>356</v>
      </c>
      <c r="I1644" s="850">
        <v>1</v>
      </c>
      <c r="J1644" s="855" t="s">
        <v>4132</v>
      </c>
    </row>
    <row r="1645" spans="1:10">
      <c r="A1645" s="839" t="s">
        <v>186</v>
      </c>
      <c r="B1645" s="841" t="s">
        <v>198</v>
      </c>
      <c r="C1645" s="839" t="s">
        <v>4330</v>
      </c>
      <c r="D1645" s="839" t="s">
        <v>4331</v>
      </c>
      <c r="E1645" s="853">
        <v>43891</v>
      </c>
      <c r="F1645" s="852">
        <v>154.99313321561704</v>
      </c>
      <c r="G1645" s="834">
        <f t="shared" si="25"/>
        <v>0.15499313321561703</v>
      </c>
      <c r="H1645" s="835" t="s">
        <v>356</v>
      </c>
      <c r="I1645" s="850">
        <v>1</v>
      </c>
      <c r="J1645" s="855" t="s">
        <v>4132</v>
      </c>
    </row>
    <row r="1646" spans="1:10">
      <c r="A1646" s="839" t="s">
        <v>186</v>
      </c>
      <c r="B1646" s="841" t="s">
        <v>198</v>
      </c>
      <c r="C1646" s="839" t="s">
        <v>4332</v>
      </c>
      <c r="D1646" s="839" t="s">
        <v>4333</v>
      </c>
      <c r="E1646" s="853">
        <v>43891</v>
      </c>
      <c r="F1646" s="852">
        <v>194.23190111830488</v>
      </c>
      <c r="G1646" s="834">
        <f t="shared" si="25"/>
        <v>0.19423190111830488</v>
      </c>
      <c r="H1646" s="835" t="s">
        <v>356</v>
      </c>
      <c r="I1646" s="850">
        <v>1</v>
      </c>
      <c r="J1646" s="855" t="s">
        <v>4132</v>
      </c>
    </row>
    <row r="1647" spans="1:10">
      <c r="A1647" s="839" t="s">
        <v>186</v>
      </c>
      <c r="B1647" s="841" t="s">
        <v>198</v>
      </c>
      <c r="C1647" s="839" t="s">
        <v>4334</v>
      </c>
      <c r="D1647" s="839" t="s">
        <v>4335</v>
      </c>
      <c r="E1647" s="853">
        <v>43891</v>
      </c>
      <c r="F1647" s="852">
        <v>47.086521483225425</v>
      </c>
      <c r="G1647" s="834">
        <f t="shared" si="25"/>
        <v>4.7086521483225424E-2</v>
      </c>
      <c r="H1647" s="835" t="s">
        <v>356</v>
      </c>
      <c r="I1647" s="850">
        <v>3</v>
      </c>
      <c r="J1647" s="855" t="s">
        <v>4132</v>
      </c>
    </row>
    <row r="1648" spans="1:10">
      <c r="A1648" s="839" t="s">
        <v>186</v>
      </c>
      <c r="B1648" s="841" t="s">
        <v>198</v>
      </c>
      <c r="C1648" s="839" t="s">
        <v>4336</v>
      </c>
      <c r="D1648" s="839" t="s">
        <v>4337</v>
      </c>
      <c r="E1648" s="853">
        <v>43891</v>
      </c>
      <c r="F1648" s="852">
        <v>158.91701000588583</v>
      </c>
      <c r="G1648" s="834">
        <f t="shared" ref="G1648:G1711" si="26">F1648/1000</f>
        <v>0.15891701000588582</v>
      </c>
      <c r="H1648" s="835" t="s">
        <v>356</v>
      </c>
      <c r="I1648" s="850">
        <v>9</v>
      </c>
      <c r="J1648" s="855" t="s">
        <v>4132</v>
      </c>
    </row>
    <row r="1649" spans="1:10">
      <c r="A1649" s="839" t="s">
        <v>393</v>
      </c>
      <c r="B1649" s="830" t="s">
        <v>198</v>
      </c>
      <c r="C1649" s="839" t="s">
        <v>4338</v>
      </c>
      <c r="D1649" s="839" t="s">
        <v>4339</v>
      </c>
      <c r="E1649" s="853">
        <v>43891</v>
      </c>
      <c r="F1649" s="852">
        <v>21</v>
      </c>
      <c r="G1649" s="834">
        <f t="shared" si="26"/>
        <v>2.1000000000000001E-2</v>
      </c>
      <c r="H1649" s="835" t="s">
        <v>355</v>
      </c>
      <c r="I1649" s="850">
        <v>1</v>
      </c>
      <c r="J1649" s="855" t="s">
        <v>4201</v>
      </c>
    </row>
    <row r="1650" spans="1:10">
      <c r="A1650" s="839" t="s">
        <v>194</v>
      </c>
      <c r="B1650" s="829" t="s">
        <v>199</v>
      </c>
      <c r="C1650" s="839" t="s">
        <v>4340</v>
      </c>
      <c r="D1650" s="839" t="s">
        <v>4341</v>
      </c>
      <c r="E1650" s="853">
        <v>43952</v>
      </c>
      <c r="F1650" s="852">
        <v>23300</v>
      </c>
      <c r="G1650" s="834">
        <f t="shared" si="26"/>
        <v>23.3</v>
      </c>
      <c r="H1650" s="835" t="s">
        <v>354</v>
      </c>
      <c r="I1650" s="850">
        <v>1</v>
      </c>
      <c r="J1650" s="855" t="s">
        <v>4109</v>
      </c>
    </row>
    <row r="1651" spans="1:10">
      <c r="A1651" s="839" t="s">
        <v>185</v>
      </c>
      <c r="B1651" s="830" t="s">
        <v>198</v>
      </c>
      <c r="C1651" s="839" t="s">
        <v>4342</v>
      </c>
      <c r="D1651" s="839" t="s">
        <v>4343</v>
      </c>
      <c r="E1651" s="853">
        <v>43952</v>
      </c>
      <c r="F1651" s="852">
        <v>1836</v>
      </c>
      <c r="G1651" s="834">
        <f t="shared" si="26"/>
        <v>1.8360000000000001</v>
      </c>
      <c r="H1651" s="835" t="s">
        <v>67</v>
      </c>
      <c r="I1651" s="850">
        <v>1</v>
      </c>
      <c r="J1651" s="837" t="s">
        <v>67</v>
      </c>
    </row>
    <row r="1652" spans="1:10">
      <c r="A1652" s="839" t="s">
        <v>185</v>
      </c>
      <c r="B1652" s="830" t="s">
        <v>198</v>
      </c>
      <c r="C1652" s="839" t="s">
        <v>4344</v>
      </c>
      <c r="D1652" s="839" t="s">
        <v>4345</v>
      </c>
      <c r="E1652" s="853">
        <v>43952</v>
      </c>
      <c r="F1652" s="852">
        <v>1836</v>
      </c>
      <c r="G1652" s="834">
        <f t="shared" si="26"/>
        <v>1.8360000000000001</v>
      </c>
      <c r="H1652" s="835" t="s">
        <v>67</v>
      </c>
      <c r="I1652" s="850">
        <v>1</v>
      </c>
      <c r="J1652" s="837" t="s">
        <v>67</v>
      </c>
    </row>
    <row r="1653" spans="1:10">
      <c r="A1653" s="839" t="s">
        <v>185</v>
      </c>
      <c r="B1653" s="830" t="s">
        <v>198</v>
      </c>
      <c r="C1653" s="839" t="s">
        <v>4346</v>
      </c>
      <c r="D1653" s="839" t="s">
        <v>4347</v>
      </c>
      <c r="E1653" s="853">
        <v>43952</v>
      </c>
      <c r="F1653" s="852">
        <v>324</v>
      </c>
      <c r="G1653" s="834">
        <f t="shared" si="26"/>
        <v>0.32400000000000001</v>
      </c>
      <c r="H1653" s="835" t="s">
        <v>67</v>
      </c>
      <c r="I1653" s="850">
        <v>1</v>
      </c>
      <c r="J1653" s="837" t="s">
        <v>67</v>
      </c>
    </row>
    <row r="1654" spans="1:10">
      <c r="A1654" s="839" t="s">
        <v>185</v>
      </c>
      <c r="B1654" s="830" t="s">
        <v>198</v>
      </c>
      <c r="C1654" s="839" t="s">
        <v>4348</v>
      </c>
      <c r="D1654" s="839" t="s">
        <v>4349</v>
      </c>
      <c r="E1654" s="853">
        <v>43952</v>
      </c>
      <c r="F1654" s="852">
        <v>324</v>
      </c>
      <c r="G1654" s="834">
        <f t="shared" si="26"/>
        <v>0.32400000000000001</v>
      </c>
      <c r="H1654" s="835" t="s">
        <v>67</v>
      </c>
      <c r="I1654" s="850">
        <v>1</v>
      </c>
      <c r="J1654" s="837" t="s">
        <v>67</v>
      </c>
    </row>
    <row r="1655" spans="1:10">
      <c r="A1655" s="839" t="s">
        <v>189</v>
      </c>
      <c r="B1655" s="830" t="s">
        <v>198</v>
      </c>
      <c r="C1655" s="839" t="s">
        <v>4350</v>
      </c>
      <c r="D1655" s="839" t="s">
        <v>4351</v>
      </c>
      <c r="E1655" s="853">
        <v>43952</v>
      </c>
      <c r="F1655" s="852">
        <v>284</v>
      </c>
      <c r="G1655" s="834">
        <f t="shared" si="26"/>
        <v>0.28399999999999997</v>
      </c>
      <c r="H1655" s="835" t="s">
        <v>356</v>
      </c>
      <c r="I1655" s="850">
        <v>1</v>
      </c>
      <c r="J1655" s="855" t="s">
        <v>4132</v>
      </c>
    </row>
    <row r="1656" spans="1:10">
      <c r="A1656" s="839" t="s">
        <v>189</v>
      </c>
      <c r="B1656" s="830" t="s">
        <v>198</v>
      </c>
      <c r="C1656" s="839" t="s">
        <v>4352</v>
      </c>
      <c r="D1656" s="839" t="s">
        <v>4353</v>
      </c>
      <c r="E1656" s="853">
        <v>43952</v>
      </c>
      <c r="F1656" s="852">
        <v>985</v>
      </c>
      <c r="G1656" s="834">
        <f t="shared" si="26"/>
        <v>0.98499999999999999</v>
      </c>
      <c r="H1656" s="835" t="s">
        <v>356</v>
      </c>
      <c r="I1656" s="850">
        <v>1</v>
      </c>
      <c r="J1656" s="855" t="s">
        <v>4132</v>
      </c>
    </row>
    <row r="1657" spans="1:10">
      <c r="A1657" s="839" t="s">
        <v>186</v>
      </c>
      <c r="B1657" s="830" t="s">
        <v>198</v>
      </c>
      <c r="C1657" s="839" t="s">
        <v>4354</v>
      </c>
      <c r="D1657" s="839" t="s">
        <v>4355</v>
      </c>
      <c r="E1657" s="853">
        <v>43952</v>
      </c>
      <c r="F1657" s="852">
        <v>7808.5317460317465</v>
      </c>
      <c r="G1657" s="834">
        <f t="shared" si="26"/>
        <v>7.808531746031746</v>
      </c>
      <c r="H1657" s="835" t="s">
        <v>67</v>
      </c>
      <c r="I1657" s="850">
        <v>1</v>
      </c>
      <c r="J1657" s="837" t="s">
        <v>67</v>
      </c>
    </row>
    <row r="1658" spans="1:10">
      <c r="A1658" s="839" t="s">
        <v>186</v>
      </c>
      <c r="B1658" s="830" t="s">
        <v>198</v>
      </c>
      <c r="C1658" s="839" t="s">
        <v>4356</v>
      </c>
      <c r="D1658" s="839" t="s">
        <v>4357</v>
      </c>
      <c r="E1658" s="853">
        <v>43952</v>
      </c>
      <c r="F1658" s="852">
        <v>4888.8888888888887</v>
      </c>
      <c r="G1658" s="834">
        <f t="shared" si="26"/>
        <v>4.8888888888888884</v>
      </c>
      <c r="H1658" s="835" t="s">
        <v>67</v>
      </c>
      <c r="I1658" s="850">
        <v>1</v>
      </c>
      <c r="J1658" s="837" t="s">
        <v>67</v>
      </c>
    </row>
    <row r="1659" spans="1:10">
      <c r="A1659" s="839" t="s">
        <v>186</v>
      </c>
      <c r="B1659" s="830" t="s">
        <v>198</v>
      </c>
      <c r="C1659" s="839" t="s">
        <v>4358</v>
      </c>
      <c r="D1659" s="839" t="s">
        <v>4359</v>
      </c>
      <c r="E1659" s="853">
        <v>43952</v>
      </c>
      <c r="F1659" s="852">
        <v>3254.9603174603176</v>
      </c>
      <c r="G1659" s="834">
        <f t="shared" si="26"/>
        <v>3.2549603174603177</v>
      </c>
      <c r="H1659" s="835" t="s">
        <v>67</v>
      </c>
      <c r="I1659" s="850">
        <v>1</v>
      </c>
      <c r="J1659" s="837" t="s">
        <v>67</v>
      </c>
    </row>
    <row r="1660" spans="1:10">
      <c r="A1660" s="839" t="s">
        <v>189</v>
      </c>
      <c r="B1660" s="830" t="s">
        <v>198</v>
      </c>
      <c r="C1660" s="839" t="s">
        <v>4360</v>
      </c>
      <c r="D1660" s="839" t="s">
        <v>4361</v>
      </c>
      <c r="E1660" s="853">
        <v>43952</v>
      </c>
      <c r="F1660" s="852">
        <v>340</v>
      </c>
      <c r="G1660" s="834">
        <f t="shared" si="26"/>
        <v>0.34</v>
      </c>
      <c r="H1660" s="835" t="s">
        <v>356</v>
      </c>
      <c r="I1660" s="850">
        <v>2</v>
      </c>
      <c r="J1660" s="855" t="s">
        <v>4132</v>
      </c>
    </row>
    <row r="1661" spans="1:10">
      <c r="A1661" s="839" t="s">
        <v>189</v>
      </c>
      <c r="B1661" s="830" t="s">
        <v>198</v>
      </c>
      <c r="C1661" s="839" t="s">
        <v>4362</v>
      </c>
      <c r="D1661" s="839" t="s">
        <v>4363</v>
      </c>
      <c r="E1661" s="853">
        <v>43952</v>
      </c>
      <c r="F1661" s="852">
        <v>387</v>
      </c>
      <c r="G1661" s="834">
        <f t="shared" si="26"/>
        <v>0.38700000000000001</v>
      </c>
      <c r="H1661" s="835" t="s">
        <v>356</v>
      </c>
      <c r="I1661" s="850">
        <v>1</v>
      </c>
      <c r="J1661" s="855" t="s">
        <v>4132</v>
      </c>
    </row>
    <row r="1662" spans="1:10">
      <c r="A1662" s="839" t="s">
        <v>189</v>
      </c>
      <c r="B1662" s="830" t="s">
        <v>198</v>
      </c>
      <c r="C1662" s="839" t="s">
        <v>4364</v>
      </c>
      <c r="D1662" s="839" t="s">
        <v>4365</v>
      </c>
      <c r="E1662" s="853">
        <v>43952</v>
      </c>
      <c r="F1662" s="852">
        <v>171</v>
      </c>
      <c r="G1662" s="834">
        <f t="shared" si="26"/>
        <v>0.17100000000000001</v>
      </c>
      <c r="H1662" s="835" t="s">
        <v>356</v>
      </c>
      <c r="I1662" s="850">
        <v>1</v>
      </c>
      <c r="J1662" s="855" t="s">
        <v>4132</v>
      </c>
    </row>
    <row r="1663" spans="1:10">
      <c r="A1663" s="839" t="s">
        <v>189</v>
      </c>
      <c r="B1663" s="830" t="s">
        <v>198</v>
      </c>
      <c r="C1663" s="839" t="s">
        <v>4366</v>
      </c>
      <c r="D1663" s="839" t="s">
        <v>4367</v>
      </c>
      <c r="E1663" s="853">
        <v>43952</v>
      </c>
      <c r="F1663" s="852">
        <v>90.8</v>
      </c>
      <c r="G1663" s="834">
        <f t="shared" si="26"/>
        <v>9.0799999999999992E-2</v>
      </c>
      <c r="H1663" s="835" t="s">
        <v>356</v>
      </c>
      <c r="I1663" s="850">
        <v>2</v>
      </c>
      <c r="J1663" s="855" t="s">
        <v>4132</v>
      </c>
    </row>
    <row r="1664" spans="1:10">
      <c r="A1664" s="839" t="s">
        <v>189</v>
      </c>
      <c r="B1664" s="830" t="s">
        <v>198</v>
      </c>
      <c r="C1664" s="839" t="s">
        <v>4368</v>
      </c>
      <c r="D1664" s="839" t="s">
        <v>4369</v>
      </c>
      <c r="E1664" s="853">
        <v>43952</v>
      </c>
      <c r="F1664" s="852">
        <v>215</v>
      </c>
      <c r="G1664" s="834">
        <f t="shared" si="26"/>
        <v>0.215</v>
      </c>
      <c r="H1664" s="835" t="s">
        <v>356</v>
      </c>
      <c r="I1664" s="850">
        <v>1</v>
      </c>
      <c r="J1664" s="855" t="s">
        <v>4132</v>
      </c>
    </row>
    <row r="1665" spans="1:10">
      <c r="A1665" s="839" t="s">
        <v>189</v>
      </c>
      <c r="B1665" s="830" t="s">
        <v>198</v>
      </c>
      <c r="C1665" s="839" t="s">
        <v>4370</v>
      </c>
      <c r="D1665" s="839" t="s">
        <v>4371</v>
      </c>
      <c r="E1665" s="853">
        <v>43952</v>
      </c>
      <c r="F1665" s="852">
        <v>230.5</v>
      </c>
      <c r="G1665" s="834">
        <f t="shared" si="26"/>
        <v>0.23050000000000001</v>
      </c>
      <c r="H1665" s="835" t="s">
        <v>356</v>
      </c>
      <c r="I1665" s="850">
        <v>1</v>
      </c>
      <c r="J1665" s="855" t="s">
        <v>4132</v>
      </c>
    </row>
    <row r="1666" spans="1:10">
      <c r="A1666" s="839" t="s">
        <v>189</v>
      </c>
      <c r="B1666" s="830" t="s">
        <v>198</v>
      </c>
      <c r="C1666" s="839" t="s">
        <v>4372</v>
      </c>
      <c r="D1666" s="839" t="s">
        <v>4373</v>
      </c>
      <c r="E1666" s="853">
        <v>43952</v>
      </c>
      <c r="F1666" s="852">
        <v>287</v>
      </c>
      <c r="G1666" s="834">
        <f t="shared" si="26"/>
        <v>0.28699999999999998</v>
      </c>
      <c r="H1666" s="835" t="s">
        <v>356</v>
      </c>
      <c r="I1666" s="850">
        <v>1</v>
      </c>
      <c r="J1666" s="855" t="s">
        <v>4132</v>
      </c>
    </row>
    <row r="1667" spans="1:10">
      <c r="A1667" s="839" t="s">
        <v>189</v>
      </c>
      <c r="B1667" s="830" t="s">
        <v>198</v>
      </c>
      <c r="C1667" s="839" t="s">
        <v>4374</v>
      </c>
      <c r="D1667" s="839" t="s">
        <v>4375</v>
      </c>
      <c r="E1667" s="853">
        <v>43952</v>
      </c>
      <c r="F1667" s="852">
        <v>123.6</v>
      </c>
      <c r="G1667" s="834">
        <f t="shared" si="26"/>
        <v>0.12359999999999999</v>
      </c>
      <c r="H1667" s="835" t="s">
        <v>356</v>
      </c>
      <c r="I1667" s="850">
        <v>1</v>
      </c>
      <c r="J1667" s="855" t="s">
        <v>4132</v>
      </c>
    </row>
    <row r="1668" spans="1:10">
      <c r="A1668" s="839" t="s">
        <v>196</v>
      </c>
      <c r="B1668" s="830" t="s">
        <v>198</v>
      </c>
      <c r="C1668" s="839" t="s">
        <v>4376</v>
      </c>
      <c r="D1668" s="839" t="s">
        <v>4377</v>
      </c>
      <c r="E1668" s="853">
        <v>43952</v>
      </c>
      <c r="F1668" s="852">
        <v>480</v>
      </c>
      <c r="G1668" s="834">
        <f t="shared" si="26"/>
        <v>0.48</v>
      </c>
      <c r="H1668" s="835" t="s">
        <v>356</v>
      </c>
      <c r="I1668" s="850">
        <v>2</v>
      </c>
      <c r="J1668" s="855" t="s">
        <v>4132</v>
      </c>
    </row>
    <row r="1669" spans="1:10">
      <c r="A1669" s="839" t="s">
        <v>196</v>
      </c>
      <c r="B1669" s="830" t="s">
        <v>198</v>
      </c>
      <c r="C1669" s="839" t="s">
        <v>4378</v>
      </c>
      <c r="D1669" s="839" t="s">
        <v>4379</v>
      </c>
      <c r="E1669" s="853">
        <v>43952</v>
      </c>
      <c r="F1669" s="852">
        <v>880</v>
      </c>
      <c r="G1669" s="834">
        <f t="shared" si="26"/>
        <v>0.88</v>
      </c>
      <c r="H1669" s="835" t="s">
        <v>356</v>
      </c>
      <c r="I1669" s="850">
        <v>2</v>
      </c>
      <c r="J1669" s="855" t="s">
        <v>4132</v>
      </c>
    </row>
    <row r="1670" spans="1:10">
      <c r="A1670" s="839" t="s">
        <v>196</v>
      </c>
      <c r="B1670" s="830" t="s">
        <v>198</v>
      </c>
      <c r="C1670" s="839" t="s">
        <v>4380</v>
      </c>
      <c r="D1670" s="839" t="s">
        <v>4381</v>
      </c>
      <c r="E1670" s="853">
        <v>43952</v>
      </c>
      <c r="F1670" s="852">
        <v>920</v>
      </c>
      <c r="G1670" s="834">
        <f t="shared" si="26"/>
        <v>0.92</v>
      </c>
      <c r="H1670" s="835" t="s">
        <v>356</v>
      </c>
      <c r="I1670" s="850">
        <v>2</v>
      </c>
      <c r="J1670" s="855" t="s">
        <v>4132</v>
      </c>
    </row>
    <row r="1671" spans="1:10">
      <c r="A1671" s="839" t="s">
        <v>387</v>
      </c>
      <c r="B1671" s="830" t="s">
        <v>198</v>
      </c>
      <c r="C1671" s="839" t="s">
        <v>4382</v>
      </c>
      <c r="D1671" s="839" t="s">
        <v>4383</v>
      </c>
      <c r="E1671" s="853">
        <v>43952</v>
      </c>
      <c r="F1671" s="852">
        <v>6300</v>
      </c>
      <c r="G1671" s="834">
        <f t="shared" si="26"/>
        <v>6.3</v>
      </c>
      <c r="H1671" s="835" t="s">
        <v>354</v>
      </c>
      <c r="I1671" s="850">
        <v>1</v>
      </c>
      <c r="J1671" s="855" t="s">
        <v>4109</v>
      </c>
    </row>
    <row r="1672" spans="1:10">
      <c r="A1672" s="839" t="s">
        <v>387</v>
      </c>
      <c r="B1672" s="830" t="s">
        <v>198</v>
      </c>
      <c r="C1672" s="839" t="s">
        <v>4384</v>
      </c>
      <c r="D1672" s="839" t="s">
        <v>4385</v>
      </c>
      <c r="E1672" s="853">
        <v>43952</v>
      </c>
      <c r="F1672" s="852">
        <v>8968</v>
      </c>
      <c r="G1672" s="834">
        <f t="shared" si="26"/>
        <v>8.968</v>
      </c>
      <c r="H1672" s="835" t="s">
        <v>354</v>
      </c>
      <c r="I1672" s="850">
        <v>1</v>
      </c>
      <c r="J1672" s="855" t="s">
        <v>4109</v>
      </c>
    </row>
    <row r="1673" spans="1:10">
      <c r="A1673" s="839" t="s">
        <v>191</v>
      </c>
      <c r="B1673" s="830" t="s">
        <v>198</v>
      </c>
      <c r="C1673" s="839" t="s">
        <v>4386</v>
      </c>
      <c r="D1673" s="839" t="s">
        <v>4387</v>
      </c>
      <c r="E1673" s="853">
        <v>43952</v>
      </c>
      <c r="F1673" s="852">
        <v>1587.3015873015872</v>
      </c>
      <c r="G1673" s="834">
        <f t="shared" si="26"/>
        <v>1.5873015873015872</v>
      </c>
      <c r="H1673" s="835" t="s">
        <v>535</v>
      </c>
      <c r="I1673" s="850">
        <v>1</v>
      </c>
      <c r="J1673" s="855" t="s">
        <v>535</v>
      </c>
    </row>
    <row r="1674" spans="1:10">
      <c r="A1674" s="839" t="s">
        <v>191</v>
      </c>
      <c r="B1674" s="830" t="s">
        <v>198</v>
      </c>
      <c r="C1674" s="839" t="s">
        <v>4388</v>
      </c>
      <c r="D1674" s="839" t="s">
        <v>4389</v>
      </c>
      <c r="E1674" s="853">
        <v>43952</v>
      </c>
      <c r="F1674" s="852">
        <v>1587.3015873015872</v>
      </c>
      <c r="G1674" s="834">
        <f t="shared" si="26"/>
        <v>1.5873015873015872</v>
      </c>
      <c r="H1674" s="835" t="s">
        <v>535</v>
      </c>
      <c r="I1674" s="850">
        <v>1</v>
      </c>
      <c r="J1674" s="855" t="s">
        <v>535</v>
      </c>
    </row>
    <row r="1675" spans="1:10">
      <c r="A1675" s="839" t="s">
        <v>191</v>
      </c>
      <c r="B1675" s="830" t="s">
        <v>198</v>
      </c>
      <c r="C1675" s="839" t="s">
        <v>4390</v>
      </c>
      <c r="D1675" s="839" t="s">
        <v>4391</v>
      </c>
      <c r="E1675" s="853">
        <v>43952</v>
      </c>
      <c r="F1675" s="852">
        <v>1587.3015873015872</v>
      </c>
      <c r="G1675" s="834">
        <f t="shared" si="26"/>
        <v>1.5873015873015872</v>
      </c>
      <c r="H1675" s="835" t="s">
        <v>535</v>
      </c>
      <c r="I1675" s="850">
        <v>1</v>
      </c>
      <c r="J1675" s="855" t="s">
        <v>535</v>
      </c>
    </row>
    <row r="1676" spans="1:10">
      <c r="A1676" s="839" t="s">
        <v>191</v>
      </c>
      <c r="B1676" s="830" t="s">
        <v>198</v>
      </c>
      <c r="C1676" s="839" t="s">
        <v>4392</v>
      </c>
      <c r="D1676" s="839" t="s">
        <v>4393</v>
      </c>
      <c r="E1676" s="853">
        <v>43952</v>
      </c>
      <c r="F1676" s="852">
        <v>1587.3015873015872</v>
      </c>
      <c r="G1676" s="834">
        <f t="shared" si="26"/>
        <v>1.5873015873015872</v>
      </c>
      <c r="H1676" s="835" t="s">
        <v>535</v>
      </c>
      <c r="I1676" s="850">
        <v>1</v>
      </c>
      <c r="J1676" s="855" t="s">
        <v>535</v>
      </c>
    </row>
    <row r="1677" spans="1:10">
      <c r="A1677" s="839" t="s">
        <v>189</v>
      </c>
      <c r="B1677" s="830" t="s">
        <v>198</v>
      </c>
      <c r="C1677" s="839" t="s">
        <v>4394</v>
      </c>
      <c r="D1677" s="839" t="s">
        <v>4395</v>
      </c>
      <c r="E1677" s="853">
        <v>43983</v>
      </c>
      <c r="F1677" s="852">
        <v>50</v>
      </c>
      <c r="G1677" s="834">
        <f t="shared" si="26"/>
        <v>0.05</v>
      </c>
      <c r="H1677" s="835" t="s">
        <v>355</v>
      </c>
      <c r="I1677" s="850">
        <v>1</v>
      </c>
      <c r="J1677" s="855" t="s">
        <v>4201</v>
      </c>
    </row>
    <row r="1678" spans="1:10">
      <c r="A1678" s="839" t="s">
        <v>186</v>
      </c>
      <c r="B1678" s="830" t="s">
        <v>198</v>
      </c>
      <c r="C1678" s="839" t="s">
        <v>4396</v>
      </c>
      <c r="D1678" s="839" t="s">
        <v>4397</v>
      </c>
      <c r="E1678" s="853">
        <v>43983</v>
      </c>
      <c r="F1678" s="852">
        <v>405.05828887571602</v>
      </c>
      <c r="G1678" s="834">
        <f t="shared" si="26"/>
        <v>0.40505828887571604</v>
      </c>
      <c r="H1678" s="835" t="s">
        <v>355</v>
      </c>
      <c r="I1678" s="850">
        <v>1</v>
      </c>
      <c r="J1678" s="855" t="s">
        <v>4201</v>
      </c>
    </row>
    <row r="1679" spans="1:10">
      <c r="A1679" s="839" t="s">
        <v>189</v>
      </c>
      <c r="B1679" s="830" t="s">
        <v>198</v>
      </c>
      <c r="C1679" s="839" t="s">
        <v>4398</v>
      </c>
      <c r="D1679" s="839" t="s">
        <v>4399</v>
      </c>
      <c r="E1679" s="853">
        <v>43983</v>
      </c>
      <c r="F1679" s="852">
        <v>317</v>
      </c>
      <c r="G1679" s="834">
        <f t="shared" si="26"/>
        <v>0.317</v>
      </c>
      <c r="H1679" s="835" t="s">
        <v>356</v>
      </c>
      <c r="I1679" s="850">
        <v>1</v>
      </c>
      <c r="J1679" s="855" t="s">
        <v>4132</v>
      </c>
    </row>
    <row r="1680" spans="1:10">
      <c r="A1680" s="839" t="s">
        <v>189</v>
      </c>
      <c r="B1680" s="830" t="s">
        <v>198</v>
      </c>
      <c r="C1680" s="839" t="s">
        <v>4400</v>
      </c>
      <c r="D1680" s="839" t="s">
        <v>4401</v>
      </c>
      <c r="E1680" s="853">
        <v>43983</v>
      </c>
      <c r="F1680" s="852">
        <v>291.2</v>
      </c>
      <c r="G1680" s="834">
        <f t="shared" si="26"/>
        <v>0.29120000000000001</v>
      </c>
      <c r="H1680" s="835" t="s">
        <v>356</v>
      </c>
      <c r="I1680" s="850">
        <v>1</v>
      </c>
      <c r="J1680" s="855" t="s">
        <v>4132</v>
      </c>
    </row>
    <row r="1681" spans="1:10">
      <c r="A1681" s="839" t="s">
        <v>189</v>
      </c>
      <c r="B1681" s="830" t="s">
        <v>198</v>
      </c>
      <c r="C1681" s="839" t="s">
        <v>4402</v>
      </c>
      <c r="D1681" s="839" t="s">
        <v>4403</v>
      </c>
      <c r="E1681" s="853">
        <v>43983</v>
      </c>
      <c r="F1681" s="852">
        <v>134.19999999999999</v>
      </c>
      <c r="G1681" s="834">
        <f t="shared" si="26"/>
        <v>0.13419999999999999</v>
      </c>
      <c r="H1681" s="835" t="s">
        <v>356</v>
      </c>
      <c r="I1681" s="850">
        <v>1</v>
      </c>
      <c r="J1681" s="855" t="s">
        <v>4132</v>
      </c>
    </row>
    <row r="1682" spans="1:10">
      <c r="A1682" s="839" t="s">
        <v>189</v>
      </c>
      <c r="B1682" s="830" t="s">
        <v>198</v>
      </c>
      <c r="C1682" s="839" t="s">
        <v>4404</v>
      </c>
      <c r="D1682" s="839" t="s">
        <v>4405</v>
      </c>
      <c r="E1682" s="853">
        <v>43983</v>
      </c>
      <c r="F1682" s="852">
        <v>141.9</v>
      </c>
      <c r="G1682" s="834">
        <f t="shared" si="26"/>
        <v>0.1419</v>
      </c>
      <c r="H1682" s="835" t="s">
        <v>356</v>
      </c>
      <c r="I1682" s="850">
        <v>1</v>
      </c>
      <c r="J1682" s="855" t="s">
        <v>4132</v>
      </c>
    </row>
    <row r="1683" spans="1:10">
      <c r="A1683" s="839" t="s">
        <v>189</v>
      </c>
      <c r="B1683" s="830" t="s">
        <v>198</v>
      </c>
      <c r="C1683" s="839" t="s">
        <v>4406</v>
      </c>
      <c r="D1683" s="839" t="s">
        <v>4407</v>
      </c>
      <c r="E1683" s="853">
        <v>43983</v>
      </c>
      <c r="F1683" s="852">
        <v>940</v>
      </c>
      <c r="G1683" s="834">
        <f t="shared" si="26"/>
        <v>0.94</v>
      </c>
      <c r="H1683" s="835" t="s">
        <v>356</v>
      </c>
      <c r="I1683" s="850">
        <v>1</v>
      </c>
      <c r="J1683" s="855" t="s">
        <v>4132</v>
      </c>
    </row>
    <row r="1684" spans="1:10">
      <c r="A1684" s="839" t="s">
        <v>189</v>
      </c>
      <c r="B1684" s="830" t="s">
        <v>198</v>
      </c>
      <c r="C1684" s="839" t="s">
        <v>4408</v>
      </c>
      <c r="D1684" s="839" t="s">
        <v>4409</v>
      </c>
      <c r="E1684" s="853">
        <v>43983</v>
      </c>
      <c r="F1684" s="852">
        <v>1000</v>
      </c>
      <c r="G1684" s="834">
        <f t="shared" si="26"/>
        <v>1</v>
      </c>
      <c r="H1684" s="835" t="s">
        <v>356</v>
      </c>
      <c r="I1684" s="850">
        <v>1</v>
      </c>
      <c r="J1684" s="855" t="s">
        <v>4132</v>
      </c>
    </row>
    <row r="1685" spans="1:10">
      <c r="A1685" s="839" t="s">
        <v>185</v>
      </c>
      <c r="B1685" s="830" t="s">
        <v>198</v>
      </c>
      <c r="C1685" s="839" t="s">
        <v>4263</v>
      </c>
      <c r="D1685" s="839" t="s">
        <v>4410</v>
      </c>
      <c r="E1685" s="853">
        <v>43983</v>
      </c>
      <c r="F1685" s="852">
        <v>2280</v>
      </c>
      <c r="G1685" s="834">
        <f t="shared" si="26"/>
        <v>2.2799999999999998</v>
      </c>
      <c r="H1685" s="835" t="s">
        <v>354</v>
      </c>
      <c r="I1685" s="850">
        <v>1</v>
      </c>
      <c r="J1685" s="855" t="s">
        <v>4109</v>
      </c>
    </row>
    <row r="1686" spans="1:10">
      <c r="A1686" s="839" t="s">
        <v>185</v>
      </c>
      <c r="B1686" s="830" t="s">
        <v>198</v>
      </c>
      <c r="C1686" s="839" t="s">
        <v>4411</v>
      </c>
      <c r="D1686" s="839" t="s">
        <v>4410</v>
      </c>
      <c r="E1686" s="853">
        <v>43983</v>
      </c>
      <c r="F1686" s="852">
        <v>3040</v>
      </c>
      <c r="G1686" s="834">
        <f t="shared" si="26"/>
        <v>3.04</v>
      </c>
      <c r="H1686" s="835" t="s">
        <v>354</v>
      </c>
      <c r="I1686" s="850">
        <v>1</v>
      </c>
      <c r="J1686" s="855" t="s">
        <v>4109</v>
      </c>
    </row>
    <row r="1687" spans="1:10">
      <c r="A1687" s="839" t="s">
        <v>185</v>
      </c>
      <c r="B1687" s="830" t="s">
        <v>198</v>
      </c>
      <c r="C1687" s="839" t="s">
        <v>4412</v>
      </c>
      <c r="D1687" s="839" t="s">
        <v>4413</v>
      </c>
      <c r="E1687" s="853">
        <v>43983</v>
      </c>
      <c r="F1687" s="852">
        <v>2048.4</v>
      </c>
      <c r="G1687" s="834">
        <f t="shared" si="26"/>
        <v>2.0484</v>
      </c>
      <c r="H1687" s="835" t="s">
        <v>354</v>
      </c>
      <c r="I1687" s="850">
        <v>1</v>
      </c>
      <c r="J1687" s="855" t="s">
        <v>4109</v>
      </c>
    </row>
    <row r="1688" spans="1:10">
      <c r="A1688" s="839" t="s">
        <v>185</v>
      </c>
      <c r="B1688" s="830" t="s">
        <v>198</v>
      </c>
      <c r="C1688" s="839" t="s">
        <v>4414</v>
      </c>
      <c r="D1688" s="839" t="s">
        <v>4415</v>
      </c>
      <c r="E1688" s="853">
        <v>43983</v>
      </c>
      <c r="F1688" s="852">
        <v>589.20000000000005</v>
      </c>
      <c r="G1688" s="834">
        <f t="shared" si="26"/>
        <v>0.58920000000000006</v>
      </c>
      <c r="H1688" s="835" t="s">
        <v>354</v>
      </c>
      <c r="I1688" s="850">
        <v>1</v>
      </c>
      <c r="J1688" s="856" t="s">
        <v>533</v>
      </c>
    </row>
    <row r="1689" spans="1:10">
      <c r="A1689" s="839" t="s">
        <v>185</v>
      </c>
      <c r="B1689" s="830" t="s">
        <v>198</v>
      </c>
      <c r="C1689" s="839" t="s">
        <v>4416</v>
      </c>
      <c r="D1689" s="839" t="s">
        <v>4417</v>
      </c>
      <c r="E1689" s="853">
        <v>43983</v>
      </c>
      <c r="F1689" s="852">
        <v>1835.6</v>
      </c>
      <c r="G1689" s="834">
        <f t="shared" si="26"/>
        <v>1.8355999999999999</v>
      </c>
      <c r="H1689" s="835" t="s">
        <v>354</v>
      </c>
      <c r="I1689" s="850">
        <v>1</v>
      </c>
      <c r="J1689" s="855" t="s">
        <v>4109</v>
      </c>
    </row>
    <row r="1690" spans="1:10">
      <c r="A1690" s="839" t="s">
        <v>185</v>
      </c>
      <c r="B1690" s="830" t="s">
        <v>198</v>
      </c>
      <c r="C1690" s="839" t="s">
        <v>4418</v>
      </c>
      <c r="D1690" s="839" t="s">
        <v>4419</v>
      </c>
      <c r="E1690" s="853">
        <v>43983</v>
      </c>
      <c r="F1690" s="852">
        <v>1269.2</v>
      </c>
      <c r="G1690" s="834">
        <f t="shared" si="26"/>
        <v>1.2692000000000001</v>
      </c>
      <c r="H1690" s="835" t="s">
        <v>354</v>
      </c>
      <c r="I1690" s="850">
        <v>1</v>
      </c>
      <c r="J1690" s="855" t="s">
        <v>4109</v>
      </c>
    </row>
    <row r="1691" spans="1:10">
      <c r="A1691" s="839" t="s">
        <v>185</v>
      </c>
      <c r="B1691" s="830" t="s">
        <v>198</v>
      </c>
      <c r="C1691" s="839" t="s">
        <v>4420</v>
      </c>
      <c r="D1691" s="839" t="s">
        <v>4421</v>
      </c>
      <c r="E1691" s="853">
        <v>43983</v>
      </c>
      <c r="F1691" s="852">
        <v>437.2</v>
      </c>
      <c r="G1691" s="834">
        <f t="shared" si="26"/>
        <v>0.43719999999999998</v>
      </c>
      <c r="H1691" s="835" t="s">
        <v>354</v>
      </c>
      <c r="I1691" s="850">
        <v>1</v>
      </c>
      <c r="J1691" s="856" t="s">
        <v>533</v>
      </c>
    </row>
    <row r="1692" spans="1:10">
      <c r="A1692" s="839" t="s">
        <v>194</v>
      </c>
      <c r="B1692" s="829" t="s">
        <v>199</v>
      </c>
      <c r="C1692" s="839" t="s">
        <v>4422</v>
      </c>
      <c r="D1692" s="839" t="s">
        <v>4423</v>
      </c>
      <c r="E1692" s="853">
        <v>43983</v>
      </c>
      <c r="F1692" s="852">
        <v>799</v>
      </c>
      <c r="G1692" s="834">
        <f t="shared" si="26"/>
        <v>0.79900000000000004</v>
      </c>
      <c r="H1692" s="835" t="s">
        <v>535</v>
      </c>
      <c r="I1692" s="850">
        <v>1</v>
      </c>
      <c r="J1692" s="855" t="s">
        <v>535</v>
      </c>
    </row>
    <row r="1693" spans="1:10">
      <c r="A1693" s="839" t="s">
        <v>194</v>
      </c>
      <c r="B1693" s="829" t="s">
        <v>199</v>
      </c>
      <c r="C1693" s="839" t="s">
        <v>4424</v>
      </c>
      <c r="D1693" s="839" t="s">
        <v>4425</v>
      </c>
      <c r="E1693" s="853">
        <v>43983</v>
      </c>
      <c r="F1693" s="852">
        <v>494</v>
      </c>
      <c r="G1693" s="834">
        <f t="shared" si="26"/>
        <v>0.49399999999999999</v>
      </c>
      <c r="H1693" s="835" t="s">
        <v>535</v>
      </c>
      <c r="I1693" s="850">
        <v>1</v>
      </c>
      <c r="J1693" s="855" t="s">
        <v>535</v>
      </c>
    </row>
    <row r="1694" spans="1:10">
      <c r="A1694" s="839" t="s">
        <v>194</v>
      </c>
      <c r="B1694" s="829" t="s">
        <v>199</v>
      </c>
      <c r="C1694" s="839" t="s">
        <v>4426</v>
      </c>
      <c r="D1694" s="839" t="s">
        <v>4427</v>
      </c>
      <c r="E1694" s="853">
        <v>43983</v>
      </c>
      <c r="F1694" s="852">
        <v>819</v>
      </c>
      <c r="G1694" s="834">
        <f t="shared" si="26"/>
        <v>0.81899999999999995</v>
      </c>
      <c r="H1694" s="835" t="s">
        <v>535</v>
      </c>
      <c r="I1694" s="850">
        <v>1</v>
      </c>
      <c r="J1694" s="855" t="s">
        <v>535</v>
      </c>
    </row>
    <row r="1695" spans="1:10">
      <c r="A1695" s="839" t="s">
        <v>194</v>
      </c>
      <c r="B1695" s="829" t="s">
        <v>199</v>
      </c>
      <c r="C1695" s="839" t="s">
        <v>4428</v>
      </c>
      <c r="D1695" s="839" t="s">
        <v>4429</v>
      </c>
      <c r="E1695" s="853">
        <v>43983</v>
      </c>
      <c r="F1695" s="852">
        <v>498</v>
      </c>
      <c r="G1695" s="834">
        <f t="shared" si="26"/>
        <v>0.498</v>
      </c>
      <c r="H1695" s="835" t="s">
        <v>535</v>
      </c>
      <c r="I1695" s="850">
        <v>1</v>
      </c>
      <c r="J1695" s="855" t="s">
        <v>535</v>
      </c>
    </row>
    <row r="1696" spans="1:10">
      <c r="A1696" s="839" t="s">
        <v>194</v>
      </c>
      <c r="B1696" s="829" t="s">
        <v>199</v>
      </c>
      <c r="C1696" s="839" t="s">
        <v>4430</v>
      </c>
      <c r="D1696" s="839" t="s">
        <v>4431</v>
      </c>
      <c r="E1696" s="853">
        <v>43983</v>
      </c>
      <c r="F1696" s="852">
        <v>931</v>
      </c>
      <c r="G1696" s="834">
        <f t="shared" si="26"/>
        <v>0.93100000000000005</v>
      </c>
      <c r="H1696" s="835" t="s">
        <v>535</v>
      </c>
      <c r="I1696" s="850">
        <v>1</v>
      </c>
      <c r="J1696" s="855" t="s">
        <v>535</v>
      </c>
    </row>
    <row r="1697" spans="1:10">
      <c r="A1697" s="839" t="s">
        <v>194</v>
      </c>
      <c r="B1697" s="829" t="s">
        <v>199</v>
      </c>
      <c r="C1697" s="839" t="s">
        <v>4432</v>
      </c>
      <c r="D1697" s="839" t="s">
        <v>4433</v>
      </c>
      <c r="E1697" s="853">
        <v>43983</v>
      </c>
      <c r="F1697" s="852">
        <v>564</v>
      </c>
      <c r="G1697" s="834">
        <f t="shared" si="26"/>
        <v>0.56399999999999995</v>
      </c>
      <c r="H1697" s="835" t="s">
        <v>535</v>
      </c>
      <c r="I1697" s="850">
        <v>1</v>
      </c>
      <c r="J1697" s="855" t="s">
        <v>535</v>
      </c>
    </row>
    <row r="1698" spans="1:10">
      <c r="A1698" s="839" t="s">
        <v>194</v>
      </c>
      <c r="B1698" s="829" t="s">
        <v>199</v>
      </c>
      <c r="C1698" s="839" t="s">
        <v>4434</v>
      </c>
      <c r="D1698" s="839" t="s">
        <v>4435</v>
      </c>
      <c r="E1698" s="853">
        <v>43983</v>
      </c>
      <c r="F1698" s="852">
        <v>916</v>
      </c>
      <c r="G1698" s="834">
        <f t="shared" si="26"/>
        <v>0.91600000000000004</v>
      </c>
      <c r="H1698" s="835" t="s">
        <v>535</v>
      </c>
      <c r="I1698" s="850">
        <v>1</v>
      </c>
      <c r="J1698" s="855" t="s">
        <v>535</v>
      </c>
    </row>
    <row r="1699" spans="1:10">
      <c r="A1699" s="839" t="s">
        <v>194</v>
      </c>
      <c r="B1699" s="829" t="s">
        <v>199</v>
      </c>
      <c r="C1699" s="839" t="s">
        <v>4436</v>
      </c>
      <c r="D1699" s="839" t="s">
        <v>4437</v>
      </c>
      <c r="E1699" s="853">
        <v>43983</v>
      </c>
      <c r="F1699" s="852">
        <v>601</v>
      </c>
      <c r="G1699" s="834">
        <f t="shared" si="26"/>
        <v>0.60099999999999998</v>
      </c>
      <c r="H1699" s="835" t="s">
        <v>535</v>
      </c>
      <c r="I1699" s="850">
        <v>1</v>
      </c>
      <c r="J1699" s="855" t="s">
        <v>535</v>
      </c>
    </row>
    <row r="1700" spans="1:10">
      <c r="A1700" s="839" t="s">
        <v>194</v>
      </c>
      <c r="B1700" s="829" t="s">
        <v>199</v>
      </c>
      <c r="C1700" s="839" t="s">
        <v>4438</v>
      </c>
      <c r="D1700" s="839" t="s">
        <v>4439</v>
      </c>
      <c r="E1700" s="853">
        <v>43983</v>
      </c>
      <c r="F1700" s="852">
        <v>26.2</v>
      </c>
      <c r="G1700" s="834">
        <f t="shared" si="26"/>
        <v>2.6199999999999998E-2</v>
      </c>
      <c r="H1700" s="835" t="s">
        <v>354</v>
      </c>
      <c r="I1700" s="850">
        <v>1</v>
      </c>
      <c r="J1700" s="856" t="s">
        <v>533</v>
      </c>
    </row>
    <row r="1701" spans="1:10">
      <c r="A1701" s="839" t="s">
        <v>194</v>
      </c>
      <c r="B1701" s="829" t="s">
        <v>199</v>
      </c>
      <c r="C1701" s="839" t="s">
        <v>4440</v>
      </c>
      <c r="D1701" s="839" t="s">
        <v>4441</v>
      </c>
      <c r="E1701" s="853">
        <v>43983</v>
      </c>
      <c r="F1701" s="852">
        <v>980</v>
      </c>
      <c r="G1701" s="834">
        <f t="shared" si="26"/>
        <v>0.98</v>
      </c>
      <c r="H1701" s="835" t="s">
        <v>354</v>
      </c>
      <c r="I1701" s="850">
        <v>1</v>
      </c>
      <c r="J1701" s="856" t="s">
        <v>533</v>
      </c>
    </row>
    <row r="1702" spans="1:10">
      <c r="A1702" s="839" t="s">
        <v>185</v>
      </c>
      <c r="B1702" s="830" t="s">
        <v>198</v>
      </c>
      <c r="C1702" s="839" t="s">
        <v>4265</v>
      </c>
      <c r="D1702" s="839" t="s">
        <v>4413</v>
      </c>
      <c r="E1702" s="853">
        <v>43983</v>
      </c>
      <c r="F1702" s="852">
        <v>1536.3</v>
      </c>
      <c r="G1702" s="834">
        <f t="shared" si="26"/>
        <v>1.5363</v>
      </c>
      <c r="H1702" s="835" t="s">
        <v>354</v>
      </c>
      <c r="I1702" s="850">
        <v>1</v>
      </c>
      <c r="J1702" s="855" t="s">
        <v>4109</v>
      </c>
    </row>
    <row r="1703" spans="1:10">
      <c r="A1703" s="839" t="s">
        <v>185</v>
      </c>
      <c r="B1703" s="830" t="s">
        <v>198</v>
      </c>
      <c r="C1703" s="839" t="s">
        <v>4267</v>
      </c>
      <c r="D1703" s="839" t="s">
        <v>4415</v>
      </c>
      <c r="E1703" s="853">
        <v>43983</v>
      </c>
      <c r="F1703" s="852">
        <v>441.9</v>
      </c>
      <c r="G1703" s="834">
        <f t="shared" si="26"/>
        <v>0.44189999999999996</v>
      </c>
      <c r="H1703" s="835" t="s">
        <v>354</v>
      </c>
      <c r="I1703" s="850">
        <v>1</v>
      </c>
      <c r="J1703" s="856" t="s">
        <v>533</v>
      </c>
    </row>
    <row r="1704" spans="1:10">
      <c r="A1704" s="839" t="s">
        <v>185</v>
      </c>
      <c r="B1704" s="830" t="s">
        <v>198</v>
      </c>
      <c r="C1704" s="839" t="s">
        <v>4269</v>
      </c>
      <c r="D1704" s="839" t="s">
        <v>4417</v>
      </c>
      <c r="E1704" s="853">
        <v>43983</v>
      </c>
      <c r="F1704" s="852">
        <v>1376.7</v>
      </c>
      <c r="G1704" s="834">
        <f t="shared" si="26"/>
        <v>1.3767</v>
      </c>
      <c r="H1704" s="835" t="s">
        <v>354</v>
      </c>
      <c r="I1704" s="850">
        <v>1</v>
      </c>
      <c r="J1704" s="855" t="s">
        <v>4109</v>
      </c>
    </row>
    <row r="1705" spans="1:10">
      <c r="A1705" s="839" t="s">
        <v>185</v>
      </c>
      <c r="B1705" s="830" t="s">
        <v>198</v>
      </c>
      <c r="C1705" s="839" t="s">
        <v>4271</v>
      </c>
      <c r="D1705" s="839" t="s">
        <v>4419</v>
      </c>
      <c r="E1705" s="853">
        <v>43983</v>
      </c>
      <c r="F1705" s="852">
        <v>951.9</v>
      </c>
      <c r="G1705" s="834">
        <f t="shared" si="26"/>
        <v>0.95189999999999997</v>
      </c>
      <c r="H1705" s="835" t="s">
        <v>354</v>
      </c>
      <c r="I1705" s="850">
        <v>1</v>
      </c>
      <c r="J1705" s="855" t="s">
        <v>4109</v>
      </c>
    </row>
    <row r="1706" spans="1:10">
      <c r="A1706" s="839" t="s">
        <v>185</v>
      </c>
      <c r="B1706" s="830" t="s">
        <v>198</v>
      </c>
      <c r="C1706" s="839" t="s">
        <v>4273</v>
      </c>
      <c r="D1706" s="839" t="s">
        <v>4421</v>
      </c>
      <c r="E1706" s="853">
        <v>43983</v>
      </c>
      <c r="F1706" s="852">
        <v>327.9</v>
      </c>
      <c r="G1706" s="834">
        <f t="shared" si="26"/>
        <v>0.32789999999999997</v>
      </c>
      <c r="H1706" s="835" t="s">
        <v>354</v>
      </c>
      <c r="I1706" s="850">
        <v>1</v>
      </c>
      <c r="J1706" s="856" t="s">
        <v>533</v>
      </c>
    </row>
    <row r="1707" spans="1:10">
      <c r="A1707" s="839" t="s">
        <v>185</v>
      </c>
      <c r="B1707" s="830" t="s">
        <v>198</v>
      </c>
      <c r="C1707" s="839" t="s">
        <v>4442</v>
      </c>
      <c r="D1707" s="839" t="s">
        <v>4443</v>
      </c>
      <c r="E1707" s="853">
        <v>43983</v>
      </c>
      <c r="F1707" s="852">
        <v>988</v>
      </c>
      <c r="G1707" s="834">
        <f t="shared" si="26"/>
        <v>0.98799999999999999</v>
      </c>
      <c r="H1707" s="835" t="s">
        <v>354</v>
      </c>
      <c r="I1707" s="850">
        <v>1</v>
      </c>
      <c r="J1707" s="855" t="s">
        <v>4109</v>
      </c>
    </row>
    <row r="1708" spans="1:10">
      <c r="A1708" s="839" t="s">
        <v>185</v>
      </c>
      <c r="B1708" s="830" t="s">
        <v>198</v>
      </c>
      <c r="C1708" s="839" t="s">
        <v>4444</v>
      </c>
      <c r="D1708" s="839" t="s">
        <v>4445</v>
      </c>
      <c r="E1708" s="853">
        <v>43983</v>
      </c>
      <c r="F1708" s="852">
        <v>1740.4</v>
      </c>
      <c r="G1708" s="834">
        <f t="shared" si="26"/>
        <v>1.7404000000000002</v>
      </c>
      <c r="H1708" s="835" t="s">
        <v>354</v>
      </c>
      <c r="I1708" s="850">
        <v>1</v>
      </c>
      <c r="J1708" s="855" t="s">
        <v>4109</v>
      </c>
    </row>
    <row r="1709" spans="1:10">
      <c r="A1709" s="839" t="s">
        <v>185</v>
      </c>
      <c r="B1709" s="830" t="s">
        <v>198</v>
      </c>
      <c r="C1709" s="839" t="s">
        <v>4446</v>
      </c>
      <c r="D1709" s="839" t="s">
        <v>4447</v>
      </c>
      <c r="E1709" s="853">
        <v>43983</v>
      </c>
      <c r="F1709" s="852">
        <v>1240</v>
      </c>
      <c r="G1709" s="834">
        <f t="shared" si="26"/>
        <v>1.24</v>
      </c>
      <c r="H1709" s="835" t="s">
        <v>354</v>
      </c>
      <c r="I1709" s="850">
        <v>1</v>
      </c>
      <c r="J1709" s="855" t="s">
        <v>4109</v>
      </c>
    </row>
    <row r="1710" spans="1:10">
      <c r="A1710" s="839" t="s">
        <v>185</v>
      </c>
      <c r="B1710" s="830" t="s">
        <v>198</v>
      </c>
      <c r="C1710" s="839" t="s">
        <v>4448</v>
      </c>
      <c r="D1710" s="839" t="s">
        <v>4449</v>
      </c>
      <c r="E1710" s="853">
        <v>43983</v>
      </c>
      <c r="F1710" s="852">
        <v>456</v>
      </c>
      <c r="G1710" s="834">
        <f t="shared" si="26"/>
        <v>0.45600000000000002</v>
      </c>
      <c r="H1710" s="835" t="s">
        <v>354</v>
      </c>
      <c r="I1710" s="850">
        <v>1</v>
      </c>
      <c r="J1710" s="856" t="s">
        <v>533</v>
      </c>
    </row>
    <row r="1711" spans="1:10">
      <c r="A1711" s="839" t="s">
        <v>185</v>
      </c>
      <c r="B1711" s="830" t="s">
        <v>198</v>
      </c>
      <c r="C1711" s="839" t="s">
        <v>4450</v>
      </c>
      <c r="D1711" s="839" t="s">
        <v>4451</v>
      </c>
      <c r="E1711" s="853">
        <v>43983</v>
      </c>
      <c r="F1711" s="852">
        <v>982.8</v>
      </c>
      <c r="G1711" s="834">
        <f t="shared" si="26"/>
        <v>0.98280000000000001</v>
      </c>
      <c r="H1711" s="835" t="s">
        <v>354</v>
      </c>
      <c r="I1711" s="850">
        <v>1</v>
      </c>
      <c r="J1711" s="855" t="s">
        <v>4109</v>
      </c>
    </row>
    <row r="1712" spans="1:10">
      <c r="A1712" s="839" t="s">
        <v>185</v>
      </c>
      <c r="B1712" s="830" t="s">
        <v>198</v>
      </c>
      <c r="C1712" s="839" t="s">
        <v>4452</v>
      </c>
      <c r="D1712" s="839" t="s">
        <v>4453</v>
      </c>
      <c r="E1712" s="853">
        <v>43983</v>
      </c>
      <c r="F1712" s="852">
        <v>968.4</v>
      </c>
      <c r="G1712" s="834">
        <f t="shared" ref="G1712:G1775" si="27">F1712/1000</f>
        <v>0.96839999999999993</v>
      </c>
      <c r="H1712" s="835" t="s">
        <v>354</v>
      </c>
      <c r="I1712" s="850">
        <v>1</v>
      </c>
      <c r="J1712" s="855" t="s">
        <v>4109</v>
      </c>
    </row>
    <row r="1713" spans="1:10">
      <c r="A1713" s="839" t="s">
        <v>185</v>
      </c>
      <c r="B1713" s="830" t="s">
        <v>198</v>
      </c>
      <c r="C1713" s="839" t="s">
        <v>4454</v>
      </c>
      <c r="D1713" s="839" t="s">
        <v>4455</v>
      </c>
      <c r="E1713" s="853">
        <v>43983</v>
      </c>
      <c r="F1713" s="852">
        <v>1072.8</v>
      </c>
      <c r="G1713" s="834">
        <f t="shared" si="27"/>
        <v>1.0728</v>
      </c>
      <c r="H1713" s="835" t="s">
        <v>354</v>
      </c>
      <c r="I1713" s="850">
        <v>1</v>
      </c>
      <c r="J1713" s="855" t="s">
        <v>4109</v>
      </c>
    </row>
    <row r="1714" spans="1:10">
      <c r="A1714" s="839" t="s">
        <v>185</v>
      </c>
      <c r="B1714" s="830" t="s">
        <v>198</v>
      </c>
      <c r="C1714" s="839" t="s">
        <v>4456</v>
      </c>
      <c r="D1714" s="839" t="s">
        <v>4457</v>
      </c>
      <c r="E1714" s="853">
        <v>43983</v>
      </c>
      <c r="F1714" s="852">
        <v>414</v>
      </c>
      <c r="G1714" s="834">
        <f t="shared" si="27"/>
        <v>0.41399999999999998</v>
      </c>
      <c r="H1714" s="835" t="s">
        <v>354</v>
      </c>
      <c r="I1714" s="850">
        <v>1</v>
      </c>
      <c r="J1714" s="856" t="s">
        <v>533</v>
      </c>
    </row>
    <row r="1715" spans="1:10">
      <c r="A1715" s="839" t="s">
        <v>185</v>
      </c>
      <c r="B1715" s="830" t="s">
        <v>198</v>
      </c>
      <c r="C1715" s="839" t="s">
        <v>4458</v>
      </c>
      <c r="D1715" s="839" t="s">
        <v>4459</v>
      </c>
      <c r="E1715" s="853">
        <v>43983</v>
      </c>
      <c r="F1715" s="852">
        <v>968.4</v>
      </c>
      <c r="G1715" s="834">
        <f t="shared" si="27"/>
        <v>0.96839999999999993</v>
      </c>
      <c r="H1715" s="835" t="s">
        <v>354</v>
      </c>
      <c r="I1715" s="850">
        <v>1</v>
      </c>
      <c r="J1715" s="855" t="s">
        <v>4109</v>
      </c>
    </row>
    <row r="1716" spans="1:10">
      <c r="A1716" s="839" t="s">
        <v>185</v>
      </c>
      <c r="B1716" s="830" t="s">
        <v>198</v>
      </c>
      <c r="C1716" s="839" t="s">
        <v>4460</v>
      </c>
      <c r="D1716" s="839" t="s">
        <v>4461</v>
      </c>
      <c r="E1716" s="853">
        <v>43983</v>
      </c>
      <c r="F1716" s="852">
        <v>1072.8</v>
      </c>
      <c r="G1716" s="834">
        <f t="shared" si="27"/>
        <v>1.0728</v>
      </c>
      <c r="H1716" s="835" t="s">
        <v>354</v>
      </c>
      <c r="I1716" s="850">
        <v>1</v>
      </c>
      <c r="J1716" s="855" t="s">
        <v>4109</v>
      </c>
    </row>
    <row r="1717" spans="1:10">
      <c r="A1717" s="839" t="s">
        <v>185</v>
      </c>
      <c r="B1717" s="830" t="s">
        <v>198</v>
      </c>
      <c r="C1717" s="839" t="s">
        <v>4462</v>
      </c>
      <c r="D1717" s="839" t="s">
        <v>4463</v>
      </c>
      <c r="E1717" s="853">
        <v>43983</v>
      </c>
      <c r="F1717" s="852">
        <v>414</v>
      </c>
      <c r="G1717" s="834">
        <f t="shared" si="27"/>
        <v>0.41399999999999998</v>
      </c>
      <c r="H1717" s="835" t="s">
        <v>354</v>
      </c>
      <c r="I1717" s="850">
        <v>1</v>
      </c>
      <c r="J1717" s="856" t="s">
        <v>533</v>
      </c>
    </row>
    <row r="1718" spans="1:10">
      <c r="A1718" s="839" t="s">
        <v>185</v>
      </c>
      <c r="B1718" s="830" t="s">
        <v>198</v>
      </c>
      <c r="C1718" s="839" t="s">
        <v>4464</v>
      </c>
      <c r="D1718" s="839" t="s">
        <v>4465</v>
      </c>
      <c r="E1718" s="853">
        <v>43983</v>
      </c>
      <c r="F1718" s="852">
        <v>1011.6</v>
      </c>
      <c r="G1718" s="834">
        <f t="shared" si="27"/>
        <v>1.0116000000000001</v>
      </c>
      <c r="H1718" s="835" t="s">
        <v>354</v>
      </c>
      <c r="I1718" s="850">
        <v>1</v>
      </c>
      <c r="J1718" s="855" t="s">
        <v>4109</v>
      </c>
    </row>
    <row r="1719" spans="1:10">
      <c r="A1719" s="839" t="s">
        <v>185</v>
      </c>
      <c r="B1719" s="830" t="s">
        <v>198</v>
      </c>
      <c r="C1719" s="839" t="s">
        <v>4466</v>
      </c>
      <c r="D1719" s="839" t="s">
        <v>4467</v>
      </c>
      <c r="E1719" s="853">
        <v>43983</v>
      </c>
      <c r="F1719" s="852">
        <v>853.2</v>
      </c>
      <c r="G1719" s="834">
        <f t="shared" si="27"/>
        <v>0.85320000000000007</v>
      </c>
      <c r="H1719" s="835" t="s">
        <v>354</v>
      </c>
      <c r="I1719" s="850">
        <v>1</v>
      </c>
      <c r="J1719" s="855" t="s">
        <v>4109</v>
      </c>
    </row>
    <row r="1720" spans="1:10">
      <c r="A1720" s="839" t="s">
        <v>185</v>
      </c>
      <c r="B1720" s="830" t="s">
        <v>198</v>
      </c>
      <c r="C1720" s="839" t="s">
        <v>4468</v>
      </c>
      <c r="D1720" s="839" t="s">
        <v>4469</v>
      </c>
      <c r="E1720" s="853">
        <v>43983</v>
      </c>
      <c r="F1720" s="852">
        <v>324</v>
      </c>
      <c r="G1720" s="834">
        <f t="shared" si="27"/>
        <v>0.32400000000000001</v>
      </c>
      <c r="H1720" s="835" t="s">
        <v>354</v>
      </c>
      <c r="I1720" s="850">
        <v>1</v>
      </c>
      <c r="J1720" s="856" t="s">
        <v>533</v>
      </c>
    </row>
    <row r="1721" spans="1:10">
      <c r="A1721" s="839" t="s">
        <v>185</v>
      </c>
      <c r="B1721" s="830" t="s">
        <v>198</v>
      </c>
      <c r="C1721" s="839" t="s">
        <v>4470</v>
      </c>
      <c r="D1721" s="839" t="s">
        <v>4471</v>
      </c>
      <c r="E1721" s="853">
        <v>43983</v>
      </c>
      <c r="F1721" s="852">
        <v>1071.5999999999999</v>
      </c>
      <c r="G1721" s="834">
        <f t="shared" si="27"/>
        <v>1.0715999999999999</v>
      </c>
      <c r="H1721" s="835" t="s">
        <v>354</v>
      </c>
      <c r="I1721" s="850">
        <v>1</v>
      </c>
      <c r="J1721" s="855" t="s">
        <v>4109</v>
      </c>
    </row>
    <row r="1722" spans="1:10">
      <c r="A1722" s="839" t="s">
        <v>185</v>
      </c>
      <c r="B1722" s="830" t="s">
        <v>198</v>
      </c>
      <c r="C1722" s="839" t="s">
        <v>4472</v>
      </c>
      <c r="D1722" s="839" t="s">
        <v>4473</v>
      </c>
      <c r="E1722" s="853">
        <v>43983</v>
      </c>
      <c r="F1722" s="852">
        <v>896.8</v>
      </c>
      <c r="G1722" s="834">
        <f t="shared" si="27"/>
        <v>0.89679999999999993</v>
      </c>
      <c r="H1722" s="835" t="s">
        <v>354</v>
      </c>
      <c r="I1722" s="850">
        <v>1</v>
      </c>
      <c r="J1722" s="855" t="s">
        <v>4109</v>
      </c>
    </row>
    <row r="1723" spans="1:10">
      <c r="A1723" s="839" t="s">
        <v>185</v>
      </c>
      <c r="B1723" s="830" t="s">
        <v>198</v>
      </c>
      <c r="C1723" s="839" t="s">
        <v>4474</v>
      </c>
      <c r="D1723" s="839" t="s">
        <v>4475</v>
      </c>
      <c r="E1723" s="853">
        <v>43983</v>
      </c>
      <c r="F1723" s="852">
        <v>342</v>
      </c>
      <c r="G1723" s="834">
        <f t="shared" si="27"/>
        <v>0.34200000000000003</v>
      </c>
      <c r="H1723" s="835" t="s">
        <v>354</v>
      </c>
      <c r="I1723" s="850">
        <v>1</v>
      </c>
      <c r="J1723" s="856" t="s">
        <v>533</v>
      </c>
    </row>
    <row r="1724" spans="1:10">
      <c r="A1724" s="839" t="s">
        <v>185</v>
      </c>
      <c r="B1724" s="830" t="s">
        <v>198</v>
      </c>
      <c r="C1724" s="839" t="s">
        <v>4476</v>
      </c>
      <c r="D1724" s="839" t="s">
        <v>4477</v>
      </c>
      <c r="E1724" s="853">
        <v>43983</v>
      </c>
      <c r="F1724" s="852">
        <v>1071.5999999999999</v>
      </c>
      <c r="G1724" s="834">
        <f t="shared" si="27"/>
        <v>1.0715999999999999</v>
      </c>
      <c r="H1724" s="835" t="s">
        <v>354</v>
      </c>
      <c r="I1724" s="850">
        <v>1</v>
      </c>
      <c r="J1724" s="855" t="s">
        <v>4109</v>
      </c>
    </row>
    <row r="1725" spans="1:10">
      <c r="A1725" s="839" t="s">
        <v>186</v>
      </c>
      <c r="B1725" s="830" t="s">
        <v>198</v>
      </c>
      <c r="C1725" s="839" t="s">
        <v>4478</v>
      </c>
      <c r="D1725" s="839" t="s">
        <v>4479</v>
      </c>
      <c r="E1725" s="853">
        <v>43983</v>
      </c>
      <c r="F1725" s="852">
        <v>999.80241059079231</v>
      </c>
      <c r="G1725" s="834">
        <f t="shared" si="27"/>
        <v>0.99980241059079233</v>
      </c>
      <c r="H1725" s="835" t="s">
        <v>356</v>
      </c>
      <c r="I1725" s="850">
        <v>1</v>
      </c>
      <c r="J1725" s="855" t="s">
        <v>4132</v>
      </c>
    </row>
    <row r="1726" spans="1:10">
      <c r="A1726" s="839" t="s">
        <v>186</v>
      </c>
      <c r="B1726" s="830" t="s">
        <v>198</v>
      </c>
      <c r="C1726" s="839" t="s">
        <v>4480</v>
      </c>
      <c r="D1726" s="839" t="s">
        <v>4481</v>
      </c>
      <c r="E1726" s="853">
        <v>43983</v>
      </c>
      <c r="F1726" s="852">
        <v>999.80241059079231</v>
      </c>
      <c r="G1726" s="834">
        <f t="shared" si="27"/>
        <v>0.99980241059079233</v>
      </c>
      <c r="H1726" s="835" t="s">
        <v>356</v>
      </c>
      <c r="I1726" s="850">
        <v>1</v>
      </c>
      <c r="J1726" s="855" t="s">
        <v>4132</v>
      </c>
    </row>
    <row r="1727" spans="1:10">
      <c r="A1727" s="839" t="s">
        <v>186</v>
      </c>
      <c r="B1727" s="830" t="s">
        <v>198</v>
      </c>
      <c r="C1727" s="839" t="s">
        <v>4482</v>
      </c>
      <c r="D1727" s="839" t="s">
        <v>4483</v>
      </c>
      <c r="E1727" s="853">
        <v>43983</v>
      </c>
      <c r="F1727" s="852">
        <v>1157.8739379569256</v>
      </c>
      <c r="G1727" s="834">
        <f t="shared" si="27"/>
        <v>1.1578739379569256</v>
      </c>
      <c r="H1727" s="835" t="s">
        <v>356</v>
      </c>
      <c r="I1727" s="850">
        <v>1</v>
      </c>
      <c r="J1727" s="855" t="s">
        <v>4132</v>
      </c>
    </row>
    <row r="1728" spans="1:10">
      <c r="A1728" s="839" t="s">
        <v>186</v>
      </c>
      <c r="B1728" s="830" t="s">
        <v>198</v>
      </c>
      <c r="C1728" s="839" t="s">
        <v>4484</v>
      </c>
      <c r="D1728" s="839" t="s">
        <v>4485</v>
      </c>
      <c r="E1728" s="853">
        <v>43983</v>
      </c>
      <c r="F1728" s="852">
        <v>1157.8739379569256</v>
      </c>
      <c r="G1728" s="834">
        <f t="shared" si="27"/>
        <v>1.1578739379569256</v>
      </c>
      <c r="H1728" s="835" t="s">
        <v>356</v>
      </c>
      <c r="I1728" s="850">
        <v>1</v>
      </c>
      <c r="J1728" s="855" t="s">
        <v>4132</v>
      </c>
    </row>
    <row r="1729" spans="1:10">
      <c r="A1729" s="839" t="s">
        <v>186</v>
      </c>
      <c r="B1729" s="830" t="s">
        <v>198</v>
      </c>
      <c r="C1729" s="839" t="s">
        <v>4486</v>
      </c>
      <c r="D1729" s="839" t="s">
        <v>4487</v>
      </c>
      <c r="E1729" s="853">
        <v>43983</v>
      </c>
      <c r="F1729" s="852">
        <v>1157.8739379569256</v>
      </c>
      <c r="G1729" s="834">
        <f t="shared" si="27"/>
        <v>1.1578739379569256</v>
      </c>
      <c r="H1729" s="835" t="s">
        <v>356</v>
      </c>
      <c r="I1729" s="850">
        <v>1</v>
      </c>
      <c r="J1729" s="855" t="s">
        <v>4132</v>
      </c>
    </row>
    <row r="1730" spans="1:10">
      <c r="A1730" s="839" t="s">
        <v>186</v>
      </c>
      <c r="B1730" s="830" t="s">
        <v>198</v>
      </c>
      <c r="C1730" s="839" t="s">
        <v>4488</v>
      </c>
      <c r="D1730" s="839" t="s">
        <v>4489</v>
      </c>
      <c r="E1730" s="853">
        <v>43983</v>
      </c>
      <c r="F1730" s="852">
        <v>1157.8739379569256</v>
      </c>
      <c r="G1730" s="834">
        <f t="shared" si="27"/>
        <v>1.1578739379569256</v>
      </c>
      <c r="H1730" s="835" t="s">
        <v>356</v>
      </c>
      <c r="I1730" s="850">
        <v>1</v>
      </c>
      <c r="J1730" s="855" t="s">
        <v>4132</v>
      </c>
    </row>
    <row r="1731" spans="1:10">
      <c r="A1731" s="839" t="s">
        <v>186</v>
      </c>
      <c r="B1731" s="830" t="s">
        <v>198</v>
      </c>
      <c r="C1731" s="839" t="s">
        <v>4490</v>
      </c>
      <c r="D1731" s="839" t="s">
        <v>4491</v>
      </c>
      <c r="E1731" s="853">
        <v>43983</v>
      </c>
      <c r="F1731" s="852">
        <v>652.04505038529931</v>
      </c>
      <c r="G1731" s="834">
        <f t="shared" si="27"/>
        <v>0.65204505038529925</v>
      </c>
      <c r="H1731" s="835" t="s">
        <v>356</v>
      </c>
      <c r="I1731" s="850">
        <v>3</v>
      </c>
      <c r="J1731" s="855" t="s">
        <v>4132</v>
      </c>
    </row>
    <row r="1732" spans="1:10">
      <c r="A1732" s="839" t="s">
        <v>186</v>
      </c>
      <c r="B1732" s="830" t="s">
        <v>198</v>
      </c>
      <c r="C1732" s="839" t="s">
        <v>4492</v>
      </c>
      <c r="D1732" s="839" t="s">
        <v>4493</v>
      </c>
      <c r="E1732" s="853">
        <v>43983</v>
      </c>
      <c r="F1732" s="852">
        <v>278.6010669828097</v>
      </c>
      <c r="G1732" s="834">
        <f t="shared" si="27"/>
        <v>0.27860106698280968</v>
      </c>
      <c r="H1732" s="835" t="s">
        <v>356</v>
      </c>
      <c r="I1732" s="850">
        <v>3</v>
      </c>
      <c r="J1732" s="855" t="s">
        <v>4132</v>
      </c>
    </row>
    <row r="1733" spans="1:10">
      <c r="A1733" s="839" t="s">
        <v>186</v>
      </c>
      <c r="B1733" s="830" t="s">
        <v>198</v>
      </c>
      <c r="C1733" s="839" t="s">
        <v>4494</v>
      </c>
      <c r="D1733" s="839" t="s">
        <v>4495</v>
      </c>
      <c r="E1733" s="853">
        <v>43983</v>
      </c>
      <c r="F1733" s="852">
        <v>47.421458209839955</v>
      </c>
      <c r="G1733" s="834">
        <f t="shared" si="27"/>
        <v>4.7421458209839958E-2</v>
      </c>
      <c r="H1733" s="835" t="s">
        <v>356</v>
      </c>
      <c r="I1733" s="850">
        <v>3</v>
      </c>
      <c r="J1733" s="855" t="s">
        <v>4132</v>
      </c>
    </row>
    <row r="1734" spans="1:10">
      <c r="A1734" s="839" t="s">
        <v>194</v>
      </c>
      <c r="B1734" s="829" t="s">
        <v>199</v>
      </c>
      <c r="C1734" s="839" t="s">
        <v>4496</v>
      </c>
      <c r="D1734" s="839" t="s">
        <v>4497</v>
      </c>
      <c r="E1734" s="853">
        <v>43983</v>
      </c>
      <c r="F1734" s="852">
        <v>680</v>
      </c>
      <c r="G1734" s="834">
        <f t="shared" si="27"/>
        <v>0.68</v>
      </c>
      <c r="H1734" s="835" t="s">
        <v>535</v>
      </c>
      <c r="I1734" s="850">
        <v>1</v>
      </c>
      <c r="J1734" s="855" t="s">
        <v>535</v>
      </c>
    </row>
    <row r="1735" spans="1:10">
      <c r="A1735" s="839" t="s">
        <v>194</v>
      </c>
      <c r="B1735" s="829" t="s">
        <v>199</v>
      </c>
      <c r="C1735" s="839" t="s">
        <v>4498</v>
      </c>
      <c r="D1735" s="839" t="s">
        <v>4499</v>
      </c>
      <c r="E1735" s="853">
        <v>43983</v>
      </c>
      <c r="F1735" s="852">
        <v>1022</v>
      </c>
      <c r="G1735" s="834">
        <f t="shared" si="27"/>
        <v>1.022</v>
      </c>
      <c r="H1735" s="835" t="s">
        <v>535</v>
      </c>
      <c r="I1735" s="850">
        <v>1</v>
      </c>
      <c r="J1735" s="855" t="s">
        <v>535</v>
      </c>
    </row>
    <row r="1736" spans="1:10">
      <c r="A1736" s="839" t="s">
        <v>194</v>
      </c>
      <c r="B1736" s="829" t="s">
        <v>199</v>
      </c>
      <c r="C1736" s="839" t="s">
        <v>4500</v>
      </c>
      <c r="D1736" s="839" t="s">
        <v>4501</v>
      </c>
      <c r="E1736" s="853">
        <v>43983</v>
      </c>
      <c r="F1736" s="852">
        <v>310</v>
      </c>
      <c r="G1736" s="834">
        <f t="shared" si="27"/>
        <v>0.31</v>
      </c>
      <c r="H1736" s="835" t="s">
        <v>535</v>
      </c>
      <c r="I1736" s="850">
        <v>1</v>
      </c>
      <c r="J1736" s="855" t="s">
        <v>535</v>
      </c>
    </row>
    <row r="1737" spans="1:10">
      <c r="A1737" s="839" t="s">
        <v>194</v>
      </c>
      <c r="B1737" s="829" t="s">
        <v>199</v>
      </c>
      <c r="C1737" s="839" t="s">
        <v>4502</v>
      </c>
      <c r="D1737" s="839" t="s">
        <v>4503</v>
      </c>
      <c r="E1737" s="853">
        <v>43983</v>
      </c>
      <c r="F1737" s="852">
        <v>245</v>
      </c>
      <c r="G1737" s="834">
        <f t="shared" si="27"/>
        <v>0.245</v>
      </c>
      <c r="H1737" s="835" t="s">
        <v>535</v>
      </c>
      <c r="I1737" s="850">
        <v>1</v>
      </c>
      <c r="J1737" s="855" t="s">
        <v>535</v>
      </c>
    </row>
    <row r="1738" spans="1:10">
      <c r="A1738" s="839" t="s">
        <v>185</v>
      </c>
      <c r="B1738" s="830" t="s">
        <v>198</v>
      </c>
      <c r="C1738" s="839" t="s">
        <v>4275</v>
      </c>
      <c r="D1738" s="839" t="s">
        <v>4443</v>
      </c>
      <c r="E1738" s="853">
        <v>43983</v>
      </c>
      <c r="F1738" s="852">
        <v>741</v>
      </c>
      <c r="G1738" s="834">
        <f t="shared" si="27"/>
        <v>0.74099999999999999</v>
      </c>
      <c r="H1738" s="835" t="s">
        <v>354</v>
      </c>
      <c r="I1738" s="850">
        <v>1</v>
      </c>
      <c r="J1738" s="855" t="s">
        <v>4109</v>
      </c>
    </row>
    <row r="1739" spans="1:10">
      <c r="A1739" s="839" t="s">
        <v>185</v>
      </c>
      <c r="B1739" s="830" t="s">
        <v>198</v>
      </c>
      <c r="C1739" s="839" t="s">
        <v>4277</v>
      </c>
      <c r="D1739" s="839" t="s">
        <v>4445</v>
      </c>
      <c r="E1739" s="853">
        <v>43983</v>
      </c>
      <c r="F1739" s="852">
        <v>1305.3</v>
      </c>
      <c r="G1739" s="834">
        <f t="shared" si="27"/>
        <v>1.3052999999999999</v>
      </c>
      <c r="H1739" s="835" t="s">
        <v>354</v>
      </c>
      <c r="I1739" s="850">
        <v>1</v>
      </c>
      <c r="J1739" s="855" t="s">
        <v>4109</v>
      </c>
    </row>
    <row r="1740" spans="1:10">
      <c r="A1740" s="839" t="s">
        <v>185</v>
      </c>
      <c r="B1740" s="830" t="s">
        <v>198</v>
      </c>
      <c r="C1740" s="839" t="s">
        <v>4279</v>
      </c>
      <c r="D1740" s="839" t="s">
        <v>4447</v>
      </c>
      <c r="E1740" s="853">
        <v>43983</v>
      </c>
      <c r="F1740" s="852">
        <v>930</v>
      </c>
      <c r="G1740" s="834">
        <f t="shared" si="27"/>
        <v>0.93</v>
      </c>
      <c r="H1740" s="835" t="s">
        <v>354</v>
      </c>
      <c r="I1740" s="850">
        <v>1</v>
      </c>
      <c r="J1740" s="855" t="s">
        <v>4109</v>
      </c>
    </row>
    <row r="1741" spans="1:10">
      <c r="A1741" s="839" t="s">
        <v>185</v>
      </c>
      <c r="B1741" s="830" t="s">
        <v>198</v>
      </c>
      <c r="C1741" s="839" t="s">
        <v>4281</v>
      </c>
      <c r="D1741" s="839" t="s">
        <v>4449</v>
      </c>
      <c r="E1741" s="853">
        <v>43983</v>
      </c>
      <c r="F1741" s="852">
        <v>342</v>
      </c>
      <c r="G1741" s="834">
        <f t="shared" si="27"/>
        <v>0.34200000000000003</v>
      </c>
      <c r="H1741" s="835" t="s">
        <v>354</v>
      </c>
      <c r="I1741" s="850">
        <v>1</v>
      </c>
      <c r="J1741" s="856" t="s">
        <v>533</v>
      </c>
    </row>
    <row r="1742" spans="1:10">
      <c r="A1742" s="839" t="s">
        <v>185</v>
      </c>
      <c r="B1742" s="830" t="s">
        <v>198</v>
      </c>
      <c r="C1742" s="839" t="s">
        <v>4283</v>
      </c>
      <c r="D1742" s="839" t="s">
        <v>4451</v>
      </c>
      <c r="E1742" s="853">
        <v>43983</v>
      </c>
      <c r="F1742" s="852">
        <v>737.1</v>
      </c>
      <c r="G1742" s="834">
        <f t="shared" si="27"/>
        <v>0.73709999999999998</v>
      </c>
      <c r="H1742" s="835" t="s">
        <v>354</v>
      </c>
      <c r="I1742" s="850">
        <v>1</v>
      </c>
      <c r="J1742" s="855" t="s">
        <v>4109</v>
      </c>
    </row>
    <row r="1743" spans="1:10">
      <c r="A1743" s="839" t="s">
        <v>185</v>
      </c>
      <c r="B1743" s="830" t="s">
        <v>198</v>
      </c>
      <c r="C1743" s="839" t="s">
        <v>4285</v>
      </c>
      <c r="D1743" s="839" t="s">
        <v>4453</v>
      </c>
      <c r="E1743" s="853">
        <v>43983</v>
      </c>
      <c r="F1743" s="852">
        <v>726.3</v>
      </c>
      <c r="G1743" s="834">
        <f t="shared" si="27"/>
        <v>0.72629999999999995</v>
      </c>
      <c r="H1743" s="835" t="s">
        <v>354</v>
      </c>
      <c r="I1743" s="850">
        <v>1</v>
      </c>
      <c r="J1743" s="855" t="s">
        <v>4109</v>
      </c>
    </row>
    <row r="1744" spans="1:10">
      <c r="A1744" s="839" t="s">
        <v>185</v>
      </c>
      <c r="B1744" s="830" t="s">
        <v>198</v>
      </c>
      <c r="C1744" s="839" t="s">
        <v>4287</v>
      </c>
      <c r="D1744" s="839" t="s">
        <v>4455</v>
      </c>
      <c r="E1744" s="853">
        <v>43983</v>
      </c>
      <c r="F1744" s="852">
        <v>804.6</v>
      </c>
      <c r="G1744" s="834">
        <f t="shared" si="27"/>
        <v>0.80459999999999998</v>
      </c>
      <c r="H1744" s="835" t="s">
        <v>354</v>
      </c>
      <c r="I1744" s="850">
        <v>1</v>
      </c>
      <c r="J1744" s="855" t="s">
        <v>4109</v>
      </c>
    </row>
    <row r="1745" spans="1:10">
      <c r="A1745" s="839" t="s">
        <v>185</v>
      </c>
      <c r="B1745" s="830" t="s">
        <v>198</v>
      </c>
      <c r="C1745" s="839" t="s">
        <v>4289</v>
      </c>
      <c r="D1745" s="839" t="s">
        <v>4457</v>
      </c>
      <c r="E1745" s="853">
        <v>43983</v>
      </c>
      <c r="F1745" s="852">
        <v>310.5</v>
      </c>
      <c r="G1745" s="834">
        <f t="shared" si="27"/>
        <v>0.3105</v>
      </c>
      <c r="H1745" s="835" t="s">
        <v>354</v>
      </c>
      <c r="I1745" s="850">
        <v>1</v>
      </c>
      <c r="J1745" s="856" t="s">
        <v>533</v>
      </c>
    </row>
    <row r="1746" spans="1:10">
      <c r="A1746" s="839" t="s">
        <v>185</v>
      </c>
      <c r="B1746" s="830" t="s">
        <v>198</v>
      </c>
      <c r="C1746" s="839" t="s">
        <v>4291</v>
      </c>
      <c r="D1746" s="839" t="s">
        <v>4459</v>
      </c>
      <c r="E1746" s="853">
        <v>43983</v>
      </c>
      <c r="F1746" s="852">
        <v>726.3</v>
      </c>
      <c r="G1746" s="834">
        <f t="shared" si="27"/>
        <v>0.72629999999999995</v>
      </c>
      <c r="H1746" s="835" t="s">
        <v>354</v>
      </c>
      <c r="I1746" s="850">
        <v>1</v>
      </c>
      <c r="J1746" s="855" t="s">
        <v>4109</v>
      </c>
    </row>
    <row r="1747" spans="1:10">
      <c r="A1747" s="839" t="s">
        <v>185</v>
      </c>
      <c r="B1747" s="830" t="s">
        <v>198</v>
      </c>
      <c r="C1747" s="839" t="s">
        <v>4293</v>
      </c>
      <c r="D1747" s="839" t="s">
        <v>4461</v>
      </c>
      <c r="E1747" s="853">
        <v>43983</v>
      </c>
      <c r="F1747" s="852">
        <v>804.6</v>
      </c>
      <c r="G1747" s="834">
        <f t="shared" si="27"/>
        <v>0.80459999999999998</v>
      </c>
      <c r="H1747" s="835" t="s">
        <v>354</v>
      </c>
      <c r="I1747" s="850">
        <v>1</v>
      </c>
      <c r="J1747" s="855" t="s">
        <v>4109</v>
      </c>
    </row>
    <row r="1748" spans="1:10">
      <c r="A1748" s="839" t="s">
        <v>185</v>
      </c>
      <c r="B1748" s="830" t="s">
        <v>198</v>
      </c>
      <c r="C1748" s="839" t="s">
        <v>4295</v>
      </c>
      <c r="D1748" s="839" t="s">
        <v>4463</v>
      </c>
      <c r="E1748" s="853">
        <v>43983</v>
      </c>
      <c r="F1748" s="852">
        <v>310.5</v>
      </c>
      <c r="G1748" s="834">
        <f t="shared" si="27"/>
        <v>0.3105</v>
      </c>
      <c r="H1748" s="835" t="s">
        <v>354</v>
      </c>
      <c r="I1748" s="850">
        <v>1</v>
      </c>
      <c r="J1748" s="856" t="s">
        <v>533</v>
      </c>
    </row>
    <row r="1749" spans="1:10">
      <c r="A1749" s="839" t="s">
        <v>185</v>
      </c>
      <c r="B1749" s="830" t="s">
        <v>198</v>
      </c>
      <c r="C1749" s="839" t="s">
        <v>4297</v>
      </c>
      <c r="D1749" s="839" t="s">
        <v>4465</v>
      </c>
      <c r="E1749" s="853">
        <v>43983</v>
      </c>
      <c r="F1749" s="852">
        <v>758.7</v>
      </c>
      <c r="G1749" s="834">
        <f t="shared" si="27"/>
        <v>0.75870000000000004</v>
      </c>
      <c r="H1749" s="835" t="s">
        <v>354</v>
      </c>
      <c r="I1749" s="850">
        <v>1</v>
      </c>
      <c r="J1749" s="855" t="s">
        <v>4109</v>
      </c>
    </row>
    <row r="1750" spans="1:10">
      <c r="A1750" s="839" t="s">
        <v>185</v>
      </c>
      <c r="B1750" s="830" t="s">
        <v>198</v>
      </c>
      <c r="C1750" s="839" t="s">
        <v>4299</v>
      </c>
      <c r="D1750" s="839" t="s">
        <v>4467</v>
      </c>
      <c r="E1750" s="853">
        <v>43983</v>
      </c>
      <c r="F1750" s="852">
        <v>639.9</v>
      </c>
      <c r="G1750" s="834">
        <f t="shared" si="27"/>
        <v>0.63990000000000002</v>
      </c>
      <c r="H1750" s="835" t="s">
        <v>354</v>
      </c>
      <c r="I1750" s="850">
        <v>1</v>
      </c>
      <c r="J1750" s="855" t="s">
        <v>4109</v>
      </c>
    </row>
    <row r="1751" spans="1:10">
      <c r="A1751" s="839" t="s">
        <v>185</v>
      </c>
      <c r="B1751" s="830" t="s">
        <v>198</v>
      </c>
      <c r="C1751" s="839" t="s">
        <v>4301</v>
      </c>
      <c r="D1751" s="839" t="s">
        <v>4469</v>
      </c>
      <c r="E1751" s="853">
        <v>43983</v>
      </c>
      <c r="F1751" s="852">
        <v>243</v>
      </c>
      <c r="G1751" s="834">
        <f t="shared" si="27"/>
        <v>0.24299999999999999</v>
      </c>
      <c r="H1751" s="835" t="s">
        <v>354</v>
      </c>
      <c r="I1751" s="850">
        <v>1</v>
      </c>
      <c r="J1751" s="856" t="s">
        <v>533</v>
      </c>
    </row>
    <row r="1752" spans="1:10">
      <c r="A1752" s="839" t="s">
        <v>185</v>
      </c>
      <c r="B1752" s="830" t="s">
        <v>198</v>
      </c>
      <c r="C1752" s="839" t="s">
        <v>4303</v>
      </c>
      <c r="D1752" s="839" t="s">
        <v>4471</v>
      </c>
      <c r="E1752" s="853">
        <v>43983</v>
      </c>
      <c r="F1752" s="852">
        <v>803.7</v>
      </c>
      <c r="G1752" s="834">
        <f t="shared" si="27"/>
        <v>0.80370000000000008</v>
      </c>
      <c r="H1752" s="835" t="s">
        <v>354</v>
      </c>
      <c r="I1752" s="850">
        <v>1</v>
      </c>
      <c r="J1752" s="855" t="s">
        <v>4109</v>
      </c>
    </row>
    <row r="1753" spans="1:10">
      <c r="A1753" s="839" t="s">
        <v>185</v>
      </c>
      <c r="B1753" s="830" t="s">
        <v>198</v>
      </c>
      <c r="C1753" s="839" t="s">
        <v>4305</v>
      </c>
      <c r="D1753" s="839" t="s">
        <v>4473</v>
      </c>
      <c r="E1753" s="853">
        <v>43983</v>
      </c>
      <c r="F1753" s="852">
        <v>672.6</v>
      </c>
      <c r="G1753" s="834">
        <f t="shared" si="27"/>
        <v>0.67259999999999998</v>
      </c>
      <c r="H1753" s="835" t="s">
        <v>354</v>
      </c>
      <c r="I1753" s="850">
        <v>1</v>
      </c>
      <c r="J1753" s="855" t="s">
        <v>4109</v>
      </c>
    </row>
    <row r="1754" spans="1:10">
      <c r="A1754" s="839" t="s">
        <v>185</v>
      </c>
      <c r="B1754" s="830" t="s">
        <v>198</v>
      </c>
      <c r="C1754" s="839" t="s">
        <v>4307</v>
      </c>
      <c r="D1754" s="839" t="s">
        <v>4475</v>
      </c>
      <c r="E1754" s="853">
        <v>43983</v>
      </c>
      <c r="F1754" s="852">
        <v>256.5</v>
      </c>
      <c r="G1754" s="834">
        <f t="shared" si="27"/>
        <v>0.25650000000000001</v>
      </c>
      <c r="H1754" s="835" t="s">
        <v>354</v>
      </c>
      <c r="I1754" s="850">
        <v>1</v>
      </c>
      <c r="J1754" s="856" t="s">
        <v>533</v>
      </c>
    </row>
    <row r="1755" spans="1:10">
      <c r="A1755" s="839" t="s">
        <v>185</v>
      </c>
      <c r="B1755" s="830" t="s">
        <v>198</v>
      </c>
      <c r="C1755" s="839" t="s">
        <v>4309</v>
      </c>
      <c r="D1755" s="839" t="s">
        <v>4477</v>
      </c>
      <c r="E1755" s="853">
        <v>43983</v>
      </c>
      <c r="F1755" s="852">
        <v>803.7</v>
      </c>
      <c r="G1755" s="834">
        <f t="shared" si="27"/>
        <v>0.80370000000000008</v>
      </c>
      <c r="H1755" s="835" t="s">
        <v>354</v>
      </c>
      <c r="I1755" s="850">
        <v>1</v>
      </c>
      <c r="J1755" s="855" t="s">
        <v>4109</v>
      </c>
    </row>
    <row r="1756" spans="1:10">
      <c r="A1756" s="839" t="s">
        <v>189</v>
      </c>
      <c r="B1756" s="830" t="s">
        <v>198</v>
      </c>
      <c r="C1756" s="839" t="s">
        <v>4504</v>
      </c>
      <c r="D1756" s="839" t="s">
        <v>4505</v>
      </c>
      <c r="E1756" s="853">
        <v>43983</v>
      </c>
      <c r="F1756" s="852">
        <v>415</v>
      </c>
      <c r="G1756" s="834">
        <f t="shared" si="27"/>
        <v>0.41499999999999998</v>
      </c>
      <c r="H1756" s="835" t="s">
        <v>356</v>
      </c>
      <c r="I1756" s="850">
        <v>1</v>
      </c>
      <c r="J1756" s="855" t="s">
        <v>4132</v>
      </c>
    </row>
    <row r="1757" spans="1:10">
      <c r="A1757" s="839" t="s">
        <v>189</v>
      </c>
      <c r="B1757" s="830" t="s">
        <v>198</v>
      </c>
      <c r="C1757" s="839" t="s">
        <v>4506</v>
      </c>
      <c r="D1757" s="839" t="s">
        <v>4507</v>
      </c>
      <c r="E1757" s="853">
        <v>43983</v>
      </c>
      <c r="F1757" s="852">
        <v>50</v>
      </c>
      <c r="G1757" s="834">
        <f t="shared" si="27"/>
        <v>0.05</v>
      </c>
      <c r="H1757" s="835" t="s">
        <v>355</v>
      </c>
      <c r="I1757" s="850">
        <v>1</v>
      </c>
      <c r="J1757" s="855" t="s">
        <v>4201</v>
      </c>
    </row>
    <row r="1758" spans="1:10">
      <c r="A1758" s="839" t="s">
        <v>189</v>
      </c>
      <c r="B1758" s="830" t="s">
        <v>198</v>
      </c>
      <c r="C1758" s="839" t="s">
        <v>4508</v>
      </c>
      <c r="D1758" s="839" t="s">
        <v>4509</v>
      </c>
      <c r="E1758" s="853">
        <v>43983</v>
      </c>
      <c r="F1758" s="852">
        <v>180</v>
      </c>
      <c r="G1758" s="834">
        <f t="shared" si="27"/>
        <v>0.18</v>
      </c>
      <c r="H1758" s="835" t="s">
        <v>356</v>
      </c>
      <c r="I1758" s="850">
        <v>2</v>
      </c>
      <c r="J1758" s="855" t="s">
        <v>4132</v>
      </c>
    </row>
    <row r="1759" spans="1:10">
      <c r="A1759" s="839" t="s">
        <v>189</v>
      </c>
      <c r="B1759" s="830" t="s">
        <v>198</v>
      </c>
      <c r="C1759" s="839" t="s">
        <v>4510</v>
      </c>
      <c r="D1759" s="839" t="s">
        <v>4511</v>
      </c>
      <c r="E1759" s="853">
        <v>43983</v>
      </c>
      <c r="F1759" s="852">
        <v>180</v>
      </c>
      <c r="G1759" s="834">
        <f t="shared" si="27"/>
        <v>0.18</v>
      </c>
      <c r="H1759" s="835" t="s">
        <v>356</v>
      </c>
      <c r="I1759" s="850">
        <v>2</v>
      </c>
      <c r="J1759" s="855" t="s">
        <v>4132</v>
      </c>
    </row>
    <row r="1760" spans="1:10">
      <c r="A1760" s="839" t="s">
        <v>186</v>
      </c>
      <c r="B1760" s="830" t="s">
        <v>198</v>
      </c>
      <c r="C1760" s="839" t="s">
        <v>4512</v>
      </c>
      <c r="D1760" s="839" t="s">
        <v>4513</v>
      </c>
      <c r="E1760" s="853">
        <v>43983</v>
      </c>
      <c r="F1760" s="852">
        <v>47.421458209839955</v>
      </c>
      <c r="G1760" s="834">
        <f t="shared" si="27"/>
        <v>4.7421458209839958E-2</v>
      </c>
      <c r="H1760" s="835" t="s">
        <v>356</v>
      </c>
      <c r="I1760" s="850">
        <v>3</v>
      </c>
      <c r="J1760" s="855" t="s">
        <v>4132</v>
      </c>
    </row>
    <row r="1761" spans="1:10">
      <c r="A1761" s="839" t="s">
        <v>186</v>
      </c>
      <c r="B1761" s="830" t="s">
        <v>198</v>
      </c>
      <c r="C1761" s="839" t="s">
        <v>4514</v>
      </c>
      <c r="D1761" s="839" t="s">
        <v>4515</v>
      </c>
      <c r="E1761" s="853">
        <v>43983</v>
      </c>
      <c r="F1761" s="852">
        <v>620.43074491207267</v>
      </c>
      <c r="G1761" s="834">
        <f t="shared" si="27"/>
        <v>0.62043074491207262</v>
      </c>
      <c r="H1761" s="835" t="s">
        <v>356</v>
      </c>
      <c r="I1761" s="850">
        <v>2</v>
      </c>
      <c r="J1761" s="855" t="s">
        <v>4132</v>
      </c>
    </row>
    <row r="1762" spans="1:10">
      <c r="A1762" s="839" t="s">
        <v>186</v>
      </c>
      <c r="B1762" s="830" t="s">
        <v>198</v>
      </c>
      <c r="C1762" s="839" t="s">
        <v>4516</v>
      </c>
      <c r="D1762" s="839" t="s">
        <v>4517</v>
      </c>
      <c r="E1762" s="853">
        <v>43983</v>
      </c>
      <c r="F1762" s="852">
        <v>642.16557992491607</v>
      </c>
      <c r="G1762" s="834">
        <f t="shared" si="27"/>
        <v>0.64216557992491607</v>
      </c>
      <c r="H1762" s="835" t="s">
        <v>356</v>
      </c>
      <c r="I1762" s="850">
        <v>1</v>
      </c>
      <c r="J1762" s="855" t="s">
        <v>4132</v>
      </c>
    </row>
    <row r="1763" spans="1:10">
      <c r="A1763" s="839" t="s">
        <v>186</v>
      </c>
      <c r="B1763" s="830" t="s">
        <v>198</v>
      </c>
      <c r="C1763" s="839" t="s">
        <v>4518</v>
      </c>
      <c r="D1763" s="839" t="s">
        <v>4519</v>
      </c>
      <c r="E1763" s="853">
        <v>43983</v>
      </c>
      <c r="F1763" s="852">
        <v>592.76822762299946</v>
      </c>
      <c r="G1763" s="834">
        <f t="shared" si="27"/>
        <v>0.59276822762299941</v>
      </c>
      <c r="H1763" s="835" t="s">
        <v>356</v>
      </c>
      <c r="I1763" s="850">
        <v>2</v>
      </c>
      <c r="J1763" s="855" t="s">
        <v>4132</v>
      </c>
    </row>
    <row r="1764" spans="1:10">
      <c r="A1764" s="839" t="s">
        <v>186</v>
      </c>
      <c r="B1764" s="830" t="s">
        <v>198</v>
      </c>
      <c r="C1764" s="839" t="s">
        <v>4520</v>
      </c>
      <c r="D1764" s="839" t="s">
        <v>4521</v>
      </c>
      <c r="E1764" s="853">
        <v>43983</v>
      </c>
      <c r="F1764" s="852">
        <v>889.15234143449914</v>
      </c>
      <c r="G1764" s="834">
        <f t="shared" si="27"/>
        <v>0.88915234143449917</v>
      </c>
      <c r="H1764" s="835" t="s">
        <v>356</v>
      </c>
      <c r="I1764" s="850">
        <v>3</v>
      </c>
      <c r="J1764" s="855" t="s">
        <v>4132</v>
      </c>
    </row>
    <row r="1765" spans="1:10">
      <c r="A1765" s="839" t="s">
        <v>191</v>
      </c>
      <c r="B1765" s="830" t="s">
        <v>198</v>
      </c>
      <c r="C1765" s="839" t="s">
        <v>4522</v>
      </c>
      <c r="D1765" s="839" t="s">
        <v>4523</v>
      </c>
      <c r="E1765" s="853">
        <v>43983</v>
      </c>
      <c r="F1765" s="852">
        <v>1580.7152736613318</v>
      </c>
      <c r="G1765" s="834">
        <f t="shared" si="27"/>
        <v>1.5807152736613319</v>
      </c>
      <c r="H1765" s="835" t="s">
        <v>535</v>
      </c>
      <c r="I1765" s="850">
        <v>1</v>
      </c>
      <c r="J1765" s="855" t="s">
        <v>535</v>
      </c>
    </row>
    <row r="1766" spans="1:10">
      <c r="A1766" s="839" t="s">
        <v>388</v>
      </c>
      <c r="B1766" s="830" t="s">
        <v>198</v>
      </c>
      <c r="C1766" s="839" t="s">
        <v>4524</v>
      </c>
      <c r="D1766" s="839" t="s">
        <v>4525</v>
      </c>
      <c r="E1766" s="853">
        <v>43983</v>
      </c>
      <c r="F1766" s="852">
        <v>1500</v>
      </c>
      <c r="G1766" s="834">
        <f t="shared" si="27"/>
        <v>1.5</v>
      </c>
      <c r="H1766" s="835" t="s">
        <v>356</v>
      </c>
      <c r="I1766" s="850">
        <v>2</v>
      </c>
      <c r="J1766" s="855" t="s">
        <v>4132</v>
      </c>
    </row>
    <row r="1767" spans="1:10">
      <c r="A1767" s="839" t="s">
        <v>388</v>
      </c>
      <c r="B1767" s="830" t="s">
        <v>198</v>
      </c>
      <c r="C1767" s="839" t="s">
        <v>4526</v>
      </c>
      <c r="D1767" s="839" t="s">
        <v>4527</v>
      </c>
      <c r="E1767" s="853">
        <v>43983</v>
      </c>
      <c r="F1767" s="852">
        <v>2700</v>
      </c>
      <c r="G1767" s="834">
        <f t="shared" si="27"/>
        <v>2.7</v>
      </c>
      <c r="H1767" s="835" t="s">
        <v>356</v>
      </c>
      <c r="I1767" s="850">
        <v>3</v>
      </c>
      <c r="J1767" s="855" t="s">
        <v>4132</v>
      </c>
    </row>
    <row r="1768" spans="1:10">
      <c r="A1768" s="839" t="s">
        <v>388</v>
      </c>
      <c r="B1768" s="830" t="s">
        <v>198</v>
      </c>
      <c r="C1768" s="839" t="s">
        <v>4528</v>
      </c>
      <c r="D1768" s="839" t="s">
        <v>4529</v>
      </c>
      <c r="E1768" s="853">
        <v>43983</v>
      </c>
      <c r="F1768" s="852">
        <v>1400</v>
      </c>
      <c r="G1768" s="834">
        <f t="shared" si="27"/>
        <v>1.4</v>
      </c>
      <c r="H1768" s="835" t="s">
        <v>356</v>
      </c>
      <c r="I1768" s="850">
        <v>4</v>
      </c>
      <c r="J1768" s="855" t="s">
        <v>4132</v>
      </c>
    </row>
    <row r="1769" spans="1:10">
      <c r="A1769" s="839" t="s">
        <v>388</v>
      </c>
      <c r="B1769" s="830" t="s">
        <v>198</v>
      </c>
      <c r="C1769" s="839" t="s">
        <v>4530</v>
      </c>
      <c r="D1769" s="839" t="s">
        <v>4531</v>
      </c>
      <c r="E1769" s="853">
        <v>43983</v>
      </c>
      <c r="F1769" s="852">
        <v>3000</v>
      </c>
      <c r="G1769" s="834">
        <f t="shared" si="27"/>
        <v>3</v>
      </c>
      <c r="H1769" s="835" t="s">
        <v>356</v>
      </c>
      <c r="I1769" s="850">
        <v>10</v>
      </c>
      <c r="J1769" s="855" t="s">
        <v>4132</v>
      </c>
    </row>
    <row r="1770" spans="1:10">
      <c r="A1770" s="839" t="s">
        <v>193</v>
      </c>
      <c r="B1770" s="829" t="s">
        <v>199</v>
      </c>
      <c r="C1770" s="839" t="s">
        <v>4532</v>
      </c>
      <c r="D1770" s="839" t="s">
        <v>4533</v>
      </c>
      <c r="E1770" s="853">
        <v>43983</v>
      </c>
      <c r="F1770" s="852">
        <v>4300</v>
      </c>
      <c r="G1770" s="834">
        <f t="shared" si="27"/>
        <v>4.3</v>
      </c>
      <c r="H1770" s="835" t="s">
        <v>354</v>
      </c>
      <c r="I1770" s="850">
        <v>1</v>
      </c>
      <c r="J1770" s="855" t="s">
        <v>4109</v>
      </c>
    </row>
    <row r="1771" spans="1:10">
      <c r="A1771" s="839" t="s">
        <v>193</v>
      </c>
      <c r="B1771" s="829" t="s">
        <v>199</v>
      </c>
      <c r="C1771" s="839" t="s">
        <v>4534</v>
      </c>
      <c r="D1771" s="839" t="s">
        <v>4535</v>
      </c>
      <c r="E1771" s="853">
        <v>43983</v>
      </c>
      <c r="F1771" s="852">
        <v>4000</v>
      </c>
      <c r="G1771" s="834">
        <f t="shared" si="27"/>
        <v>4</v>
      </c>
      <c r="H1771" s="835" t="s">
        <v>354</v>
      </c>
      <c r="I1771" s="850">
        <v>1</v>
      </c>
      <c r="J1771" s="855" t="s">
        <v>4109</v>
      </c>
    </row>
    <row r="1772" spans="1:10">
      <c r="A1772" s="839" t="s">
        <v>193</v>
      </c>
      <c r="B1772" s="829" t="s">
        <v>199</v>
      </c>
      <c r="C1772" s="839" t="s">
        <v>4536</v>
      </c>
      <c r="D1772" s="839" t="s">
        <v>4537</v>
      </c>
      <c r="E1772" s="853">
        <v>43983</v>
      </c>
      <c r="F1772" s="852">
        <v>3500</v>
      </c>
      <c r="G1772" s="834">
        <f t="shared" si="27"/>
        <v>3.5</v>
      </c>
      <c r="H1772" s="835" t="s">
        <v>354</v>
      </c>
      <c r="I1772" s="850">
        <v>1</v>
      </c>
      <c r="J1772" s="855" t="s">
        <v>4109</v>
      </c>
    </row>
    <row r="1773" spans="1:10">
      <c r="A1773" s="839" t="s">
        <v>193</v>
      </c>
      <c r="B1773" s="829" t="s">
        <v>199</v>
      </c>
      <c r="C1773" s="839" t="s">
        <v>4538</v>
      </c>
      <c r="D1773" s="839" t="s">
        <v>4539</v>
      </c>
      <c r="E1773" s="853">
        <v>43983</v>
      </c>
      <c r="F1773" s="852">
        <v>2900</v>
      </c>
      <c r="G1773" s="834">
        <f t="shared" si="27"/>
        <v>2.9</v>
      </c>
      <c r="H1773" s="835" t="s">
        <v>354</v>
      </c>
      <c r="I1773" s="850">
        <v>1</v>
      </c>
      <c r="J1773" s="855" t="s">
        <v>4109</v>
      </c>
    </row>
    <row r="1774" spans="1:10">
      <c r="A1774" s="839" t="s">
        <v>194</v>
      </c>
      <c r="B1774" s="829" t="s">
        <v>199</v>
      </c>
      <c r="C1774" s="839" t="s">
        <v>4540</v>
      </c>
      <c r="D1774" s="839" t="s">
        <v>4541</v>
      </c>
      <c r="E1774" s="853">
        <v>43983</v>
      </c>
      <c r="F1774" s="852">
        <v>2688.49</v>
      </c>
      <c r="G1774" s="834">
        <f t="shared" si="27"/>
        <v>2.6884899999999998</v>
      </c>
      <c r="H1774" s="835" t="s">
        <v>354</v>
      </c>
      <c r="I1774" s="850">
        <v>1</v>
      </c>
      <c r="J1774" s="855" t="s">
        <v>4109</v>
      </c>
    </row>
    <row r="1775" spans="1:10">
      <c r="A1775" s="839" t="s">
        <v>194</v>
      </c>
      <c r="B1775" s="829" t="s">
        <v>199</v>
      </c>
      <c r="C1775" s="839" t="s">
        <v>4542</v>
      </c>
      <c r="D1775" s="839" t="s">
        <v>4543</v>
      </c>
      <c r="E1775" s="853">
        <v>43983</v>
      </c>
      <c r="F1775" s="852">
        <v>2286.3200000000002</v>
      </c>
      <c r="G1775" s="834">
        <f t="shared" si="27"/>
        <v>2.2863200000000004</v>
      </c>
      <c r="H1775" s="835" t="s">
        <v>354</v>
      </c>
      <c r="I1775" s="850">
        <v>1</v>
      </c>
      <c r="J1775" s="855" t="s">
        <v>4109</v>
      </c>
    </row>
    <row r="1776" spans="1:10">
      <c r="A1776" s="839" t="s">
        <v>388</v>
      </c>
      <c r="B1776" s="830" t="s">
        <v>198</v>
      </c>
      <c r="C1776" s="839" t="s">
        <v>4544</v>
      </c>
      <c r="D1776" s="839" t="s">
        <v>4545</v>
      </c>
      <c r="E1776" s="853">
        <v>43983</v>
      </c>
      <c r="F1776" s="852">
        <v>920</v>
      </c>
      <c r="G1776" s="834">
        <f t="shared" ref="G1776:G1839" si="28">F1776/1000</f>
        <v>0.92</v>
      </c>
      <c r="H1776" s="835" t="s">
        <v>356</v>
      </c>
      <c r="I1776" s="850">
        <v>1</v>
      </c>
      <c r="J1776" s="855" t="s">
        <v>4132</v>
      </c>
    </row>
    <row r="1777" spans="1:10">
      <c r="A1777" s="839" t="s">
        <v>388</v>
      </c>
      <c r="B1777" s="830" t="s">
        <v>198</v>
      </c>
      <c r="C1777" s="839" t="s">
        <v>4546</v>
      </c>
      <c r="D1777" s="839" t="s">
        <v>4547</v>
      </c>
      <c r="E1777" s="853">
        <v>43983</v>
      </c>
      <c r="F1777" s="852">
        <v>1110</v>
      </c>
      <c r="G1777" s="834">
        <f t="shared" si="28"/>
        <v>1.1100000000000001</v>
      </c>
      <c r="H1777" s="835" t="s">
        <v>356</v>
      </c>
      <c r="I1777" s="850">
        <v>3</v>
      </c>
      <c r="J1777" s="855" t="s">
        <v>4132</v>
      </c>
    </row>
    <row r="1778" spans="1:10">
      <c r="A1778" s="839" t="s">
        <v>388</v>
      </c>
      <c r="B1778" s="830" t="s">
        <v>198</v>
      </c>
      <c r="C1778" s="839" t="s">
        <v>4548</v>
      </c>
      <c r="D1778" s="839" t="s">
        <v>4549</v>
      </c>
      <c r="E1778" s="853">
        <v>43983</v>
      </c>
      <c r="F1778" s="852">
        <v>860</v>
      </c>
      <c r="G1778" s="834">
        <f t="shared" si="28"/>
        <v>0.86</v>
      </c>
      <c r="H1778" s="835" t="s">
        <v>356</v>
      </c>
      <c r="I1778" s="850">
        <v>2</v>
      </c>
      <c r="J1778" s="855" t="s">
        <v>4132</v>
      </c>
    </row>
    <row r="1779" spans="1:10">
      <c r="A1779" s="839" t="s">
        <v>194</v>
      </c>
      <c r="B1779" s="829" t="s">
        <v>199</v>
      </c>
      <c r="C1779" s="839" t="s">
        <v>4550</v>
      </c>
      <c r="D1779" s="839" t="s">
        <v>4551</v>
      </c>
      <c r="E1779" s="853">
        <v>43983</v>
      </c>
      <c r="F1779" s="852">
        <v>90.32</v>
      </c>
      <c r="G1779" s="834">
        <f t="shared" si="28"/>
        <v>9.0319999999999998E-2</v>
      </c>
      <c r="H1779" s="835" t="s">
        <v>354</v>
      </c>
      <c r="I1779" s="850">
        <v>1</v>
      </c>
      <c r="J1779" s="855" t="s">
        <v>533</v>
      </c>
    </row>
    <row r="1780" spans="1:10">
      <c r="A1780" s="839" t="s">
        <v>244</v>
      </c>
      <c r="B1780" s="830" t="s">
        <v>198</v>
      </c>
      <c r="C1780" s="839" t="s">
        <v>4552</v>
      </c>
      <c r="D1780" s="839" t="s">
        <v>4553</v>
      </c>
      <c r="E1780" s="853">
        <v>43983</v>
      </c>
      <c r="F1780" s="852">
        <v>799</v>
      </c>
      <c r="G1780" s="834">
        <f t="shared" si="28"/>
        <v>0.79900000000000004</v>
      </c>
      <c r="H1780" s="835" t="s">
        <v>356</v>
      </c>
      <c r="I1780" s="850">
        <v>1</v>
      </c>
      <c r="J1780" s="855" t="s">
        <v>4132</v>
      </c>
    </row>
    <row r="1781" spans="1:10">
      <c r="A1781" s="839" t="s">
        <v>244</v>
      </c>
      <c r="B1781" s="830" t="s">
        <v>198</v>
      </c>
      <c r="C1781" s="839" t="s">
        <v>4554</v>
      </c>
      <c r="D1781" s="839" t="s">
        <v>4555</v>
      </c>
      <c r="E1781" s="853">
        <v>43983</v>
      </c>
      <c r="F1781" s="852">
        <v>659</v>
      </c>
      <c r="G1781" s="834">
        <f t="shared" si="28"/>
        <v>0.65900000000000003</v>
      </c>
      <c r="H1781" s="835" t="s">
        <v>356</v>
      </c>
      <c r="I1781" s="850">
        <v>1</v>
      </c>
      <c r="J1781" s="855" t="s">
        <v>4132</v>
      </c>
    </row>
    <row r="1782" spans="1:10">
      <c r="A1782" s="839" t="s">
        <v>244</v>
      </c>
      <c r="B1782" s="830" t="s">
        <v>198</v>
      </c>
      <c r="C1782" s="839" t="s">
        <v>4556</v>
      </c>
      <c r="D1782" s="839" t="s">
        <v>4557</v>
      </c>
      <c r="E1782" s="853">
        <v>43983</v>
      </c>
      <c r="F1782" s="852">
        <v>1070</v>
      </c>
      <c r="G1782" s="834">
        <f t="shared" si="28"/>
        <v>1.07</v>
      </c>
      <c r="H1782" s="835" t="s">
        <v>356</v>
      </c>
      <c r="I1782" s="850">
        <v>1</v>
      </c>
      <c r="J1782" s="855" t="s">
        <v>4132</v>
      </c>
    </row>
    <row r="1783" spans="1:10">
      <c r="A1783" s="839" t="s">
        <v>244</v>
      </c>
      <c r="B1783" s="830" t="s">
        <v>198</v>
      </c>
      <c r="C1783" s="839" t="s">
        <v>4558</v>
      </c>
      <c r="D1783" s="839" t="s">
        <v>4559</v>
      </c>
      <c r="E1783" s="853">
        <v>43983</v>
      </c>
      <c r="F1783" s="852">
        <v>592</v>
      </c>
      <c r="G1783" s="834">
        <f t="shared" si="28"/>
        <v>0.59199999999999997</v>
      </c>
      <c r="H1783" s="835" t="s">
        <v>356</v>
      </c>
      <c r="I1783" s="850">
        <v>1</v>
      </c>
      <c r="J1783" s="855" t="s">
        <v>4132</v>
      </c>
    </row>
    <row r="1784" spans="1:10">
      <c r="A1784" s="839" t="s">
        <v>386</v>
      </c>
      <c r="B1784" s="829" t="s">
        <v>1250</v>
      </c>
      <c r="C1784" s="839" t="s">
        <v>4560</v>
      </c>
      <c r="D1784" s="839" t="s">
        <v>4561</v>
      </c>
      <c r="E1784" s="853">
        <v>43983</v>
      </c>
      <c r="F1784" s="852">
        <v>879</v>
      </c>
      <c r="G1784" s="834">
        <f t="shared" si="28"/>
        <v>0.879</v>
      </c>
      <c r="H1784" s="835" t="s">
        <v>535</v>
      </c>
      <c r="I1784" s="850">
        <v>1</v>
      </c>
      <c r="J1784" s="855" t="s">
        <v>535</v>
      </c>
    </row>
    <row r="1785" spans="1:10">
      <c r="A1785" s="839" t="s">
        <v>386</v>
      </c>
      <c r="B1785" s="829" t="s">
        <v>1250</v>
      </c>
      <c r="C1785" s="839" t="s">
        <v>4562</v>
      </c>
      <c r="D1785" s="839" t="s">
        <v>4563</v>
      </c>
      <c r="E1785" s="853">
        <v>43983</v>
      </c>
      <c r="F1785" s="852">
        <v>166</v>
      </c>
      <c r="G1785" s="834">
        <f t="shared" si="28"/>
        <v>0.16600000000000001</v>
      </c>
      <c r="H1785" s="835" t="s">
        <v>535</v>
      </c>
      <c r="I1785" s="850">
        <v>1</v>
      </c>
      <c r="J1785" s="855" t="s">
        <v>535</v>
      </c>
    </row>
    <row r="1786" spans="1:10">
      <c r="A1786" s="839" t="s">
        <v>386</v>
      </c>
      <c r="B1786" s="829" t="s">
        <v>1250</v>
      </c>
      <c r="C1786" s="839" t="s">
        <v>4564</v>
      </c>
      <c r="D1786" s="839" t="s">
        <v>4565</v>
      </c>
      <c r="E1786" s="853">
        <v>43983</v>
      </c>
      <c r="F1786" s="852">
        <v>185</v>
      </c>
      <c r="G1786" s="834">
        <f t="shared" si="28"/>
        <v>0.185</v>
      </c>
      <c r="H1786" s="835" t="s">
        <v>535</v>
      </c>
      <c r="I1786" s="850">
        <v>1</v>
      </c>
      <c r="J1786" s="855" t="s">
        <v>535</v>
      </c>
    </row>
    <row r="1787" spans="1:10">
      <c r="A1787" s="839" t="s">
        <v>386</v>
      </c>
      <c r="B1787" s="829" t="s">
        <v>1250</v>
      </c>
      <c r="C1787" s="839" t="s">
        <v>4566</v>
      </c>
      <c r="D1787" s="839" t="s">
        <v>4567</v>
      </c>
      <c r="E1787" s="853">
        <v>43983</v>
      </c>
      <c r="F1787" s="852">
        <v>90</v>
      </c>
      <c r="G1787" s="834">
        <f t="shared" si="28"/>
        <v>0.09</v>
      </c>
      <c r="H1787" s="835" t="s">
        <v>535</v>
      </c>
      <c r="I1787" s="850">
        <v>1</v>
      </c>
      <c r="J1787" s="855" t="s">
        <v>535</v>
      </c>
    </row>
    <row r="1788" spans="1:10">
      <c r="A1788" s="839" t="s">
        <v>386</v>
      </c>
      <c r="B1788" s="829" t="s">
        <v>1250</v>
      </c>
      <c r="C1788" s="839" t="s">
        <v>4568</v>
      </c>
      <c r="D1788" s="839" t="s">
        <v>4569</v>
      </c>
      <c r="E1788" s="853">
        <v>43983</v>
      </c>
      <c r="F1788" s="852">
        <v>346</v>
      </c>
      <c r="G1788" s="834">
        <f t="shared" si="28"/>
        <v>0.34599999999999997</v>
      </c>
      <c r="H1788" s="835" t="s">
        <v>535</v>
      </c>
      <c r="I1788" s="850">
        <v>1</v>
      </c>
      <c r="J1788" s="855" t="s">
        <v>535</v>
      </c>
    </row>
    <row r="1789" spans="1:10">
      <c r="A1789" s="839" t="s">
        <v>386</v>
      </c>
      <c r="B1789" s="829" t="s">
        <v>1250</v>
      </c>
      <c r="C1789" s="839" t="s">
        <v>4570</v>
      </c>
      <c r="D1789" s="839" t="s">
        <v>4571</v>
      </c>
      <c r="E1789" s="853">
        <v>43983</v>
      </c>
      <c r="F1789" s="852">
        <v>312</v>
      </c>
      <c r="G1789" s="834">
        <f t="shared" si="28"/>
        <v>0.312</v>
      </c>
      <c r="H1789" s="835" t="s">
        <v>535</v>
      </c>
      <c r="I1789" s="850">
        <v>1</v>
      </c>
      <c r="J1789" s="855" t="s">
        <v>535</v>
      </c>
    </row>
    <row r="1790" spans="1:10">
      <c r="A1790" s="839" t="s">
        <v>386</v>
      </c>
      <c r="B1790" s="829" t="s">
        <v>1250</v>
      </c>
      <c r="C1790" s="839" t="s">
        <v>4572</v>
      </c>
      <c r="D1790" s="839" t="s">
        <v>4573</v>
      </c>
      <c r="E1790" s="853">
        <v>43983</v>
      </c>
      <c r="F1790" s="852">
        <v>77</v>
      </c>
      <c r="G1790" s="834">
        <f t="shared" si="28"/>
        <v>7.6999999999999999E-2</v>
      </c>
      <c r="H1790" s="835" t="s">
        <v>535</v>
      </c>
      <c r="I1790" s="850">
        <v>1</v>
      </c>
      <c r="J1790" s="855" t="s">
        <v>535</v>
      </c>
    </row>
    <row r="1791" spans="1:10">
      <c r="A1791" s="839" t="s">
        <v>386</v>
      </c>
      <c r="B1791" s="829" t="s">
        <v>1250</v>
      </c>
      <c r="C1791" s="839" t="s">
        <v>4574</v>
      </c>
      <c r="D1791" s="839" t="s">
        <v>4575</v>
      </c>
      <c r="E1791" s="853">
        <v>43983</v>
      </c>
      <c r="F1791" s="852">
        <v>477</v>
      </c>
      <c r="G1791" s="834">
        <f t="shared" si="28"/>
        <v>0.47699999999999998</v>
      </c>
      <c r="H1791" s="835" t="s">
        <v>535</v>
      </c>
      <c r="I1791" s="850">
        <v>1</v>
      </c>
      <c r="J1791" s="855" t="s">
        <v>535</v>
      </c>
    </row>
    <row r="1792" spans="1:10">
      <c r="A1792" s="839" t="s">
        <v>386</v>
      </c>
      <c r="B1792" s="829" t="s">
        <v>1250</v>
      </c>
      <c r="C1792" s="839" t="s">
        <v>4576</v>
      </c>
      <c r="D1792" s="839" t="s">
        <v>4577</v>
      </c>
      <c r="E1792" s="853">
        <v>43983</v>
      </c>
      <c r="F1792" s="852">
        <v>569</v>
      </c>
      <c r="G1792" s="834">
        <f t="shared" si="28"/>
        <v>0.56899999999999995</v>
      </c>
      <c r="H1792" s="835" t="s">
        <v>535</v>
      </c>
      <c r="I1792" s="850">
        <v>1</v>
      </c>
      <c r="J1792" s="855" t="s">
        <v>535</v>
      </c>
    </row>
    <row r="1793" spans="1:10">
      <c r="A1793" s="839" t="s">
        <v>386</v>
      </c>
      <c r="B1793" s="829" t="s">
        <v>1250</v>
      </c>
      <c r="C1793" s="839" t="s">
        <v>4578</v>
      </c>
      <c r="D1793" s="839" t="s">
        <v>4579</v>
      </c>
      <c r="E1793" s="853">
        <v>43983</v>
      </c>
      <c r="F1793" s="852">
        <v>522</v>
      </c>
      <c r="G1793" s="834">
        <f t="shared" si="28"/>
        <v>0.52200000000000002</v>
      </c>
      <c r="H1793" s="835" t="s">
        <v>535</v>
      </c>
      <c r="I1793" s="850">
        <v>1</v>
      </c>
      <c r="J1793" s="855" t="s">
        <v>535</v>
      </c>
    </row>
    <row r="1794" spans="1:10">
      <c r="A1794" s="839" t="s">
        <v>189</v>
      </c>
      <c r="B1794" s="830" t="s">
        <v>198</v>
      </c>
      <c r="C1794" s="839" t="s">
        <v>4580</v>
      </c>
      <c r="D1794" s="839" t="s">
        <v>4581</v>
      </c>
      <c r="E1794" s="853">
        <v>43983</v>
      </c>
      <c r="F1794" s="852">
        <v>232</v>
      </c>
      <c r="G1794" s="834">
        <f t="shared" si="28"/>
        <v>0.23200000000000001</v>
      </c>
      <c r="H1794" s="835" t="s">
        <v>355</v>
      </c>
      <c r="I1794" s="850">
        <v>1</v>
      </c>
      <c r="J1794" s="855" t="s">
        <v>4201</v>
      </c>
    </row>
    <row r="1795" spans="1:10">
      <c r="A1795" s="839" t="s">
        <v>186</v>
      </c>
      <c r="B1795" s="830" t="s">
        <v>198</v>
      </c>
      <c r="C1795" s="839" t="s">
        <v>4582</v>
      </c>
      <c r="D1795" s="839" t="s">
        <v>4583</v>
      </c>
      <c r="E1795" s="853">
        <v>43983</v>
      </c>
      <c r="F1795" s="852">
        <v>1975.8940920766647</v>
      </c>
      <c r="G1795" s="834">
        <f t="shared" si="28"/>
        <v>1.9758940920766648</v>
      </c>
      <c r="H1795" s="835" t="s">
        <v>67</v>
      </c>
      <c r="I1795" s="850">
        <v>1</v>
      </c>
      <c r="J1795" s="837" t="s">
        <v>67</v>
      </c>
    </row>
    <row r="1796" spans="1:10">
      <c r="A1796" s="839" t="s">
        <v>186</v>
      </c>
      <c r="B1796" s="830" t="s">
        <v>198</v>
      </c>
      <c r="C1796" s="839" t="s">
        <v>4584</v>
      </c>
      <c r="D1796" s="839" t="s">
        <v>4585</v>
      </c>
      <c r="E1796" s="853">
        <v>43983</v>
      </c>
      <c r="F1796" s="852">
        <v>1975.8940920766647</v>
      </c>
      <c r="G1796" s="834">
        <f t="shared" si="28"/>
        <v>1.9758940920766648</v>
      </c>
      <c r="H1796" s="835" t="s">
        <v>67</v>
      </c>
      <c r="I1796" s="850">
        <v>1</v>
      </c>
      <c r="J1796" s="837" t="s">
        <v>67</v>
      </c>
    </row>
    <row r="1797" spans="1:10">
      <c r="A1797" s="839" t="s">
        <v>193</v>
      </c>
      <c r="B1797" s="829" t="s">
        <v>199</v>
      </c>
      <c r="C1797" s="839" t="s">
        <v>4586</v>
      </c>
      <c r="D1797" s="839" t="s">
        <v>4587</v>
      </c>
      <c r="E1797" s="853">
        <v>44013</v>
      </c>
      <c r="F1797" s="852">
        <v>24500</v>
      </c>
      <c r="G1797" s="834">
        <f t="shared" si="28"/>
        <v>24.5</v>
      </c>
      <c r="H1797" s="835" t="s">
        <v>354</v>
      </c>
      <c r="I1797" s="850">
        <v>1</v>
      </c>
      <c r="J1797" s="855" t="s">
        <v>4109</v>
      </c>
    </row>
    <row r="1798" spans="1:10">
      <c r="A1798" s="839" t="s">
        <v>185</v>
      </c>
      <c r="B1798" s="830" t="s">
        <v>198</v>
      </c>
      <c r="C1798" s="839" t="s">
        <v>4588</v>
      </c>
      <c r="D1798" s="839" t="s">
        <v>4589</v>
      </c>
      <c r="E1798" s="853">
        <v>44013</v>
      </c>
      <c r="F1798" s="852">
        <v>933</v>
      </c>
      <c r="G1798" s="834">
        <f t="shared" si="28"/>
        <v>0.93300000000000005</v>
      </c>
      <c r="H1798" s="835" t="s">
        <v>354</v>
      </c>
      <c r="I1798" s="850">
        <v>1</v>
      </c>
      <c r="J1798" s="855" t="s">
        <v>4109</v>
      </c>
    </row>
    <row r="1799" spans="1:10">
      <c r="A1799" s="839" t="s">
        <v>185</v>
      </c>
      <c r="B1799" s="830" t="s">
        <v>198</v>
      </c>
      <c r="C1799" s="839" t="s">
        <v>4590</v>
      </c>
      <c r="D1799" s="839" t="s">
        <v>4591</v>
      </c>
      <c r="E1799" s="853">
        <v>44013</v>
      </c>
      <c r="F1799" s="852">
        <v>81</v>
      </c>
      <c r="G1799" s="834">
        <f t="shared" si="28"/>
        <v>8.1000000000000003E-2</v>
      </c>
      <c r="H1799" s="835" t="s">
        <v>356</v>
      </c>
      <c r="I1799" s="850">
        <v>1</v>
      </c>
      <c r="J1799" s="855" t="s">
        <v>4132</v>
      </c>
    </row>
    <row r="1800" spans="1:10">
      <c r="A1800" s="839" t="s">
        <v>185</v>
      </c>
      <c r="B1800" s="830" t="s">
        <v>198</v>
      </c>
      <c r="C1800" s="839" t="s">
        <v>4592</v>
      </c>
      <c r="D1800" s="839" t="s">
        <v>4593</v>
      </c>
      <c r="E1800" s="853">
        <v>44013</v>
      </c>
      <c r="F1800" s="852">
        <v>78</v>
      </c>
      <c r="G1800" s="834">
        <f t="shared" si="28"/>
        <v>7.8E-2</v>
      </c>
      <c r="H1800" s="835" t="s">
        <v>356</v>
      </c>
      <c r="I1800" s="850">
        <v>1</v>
      </c>
      <c r="J1800" s="855" t="s">
        <v>4132</v>
      </c>
    </row>
    <row r="1801" spans="1:10">
      <c r="A1801" s="839" t="s">
        <v>185</v>
      </c>
      <c r="B1801" s="830" t="s">
        <v>198</v>
      </c>
      <c r="C1801" s="839" t="s">
        <v>4594</v>
      </c>
      <c r="D1801" s="839" t="s">
        <v>4595</v>
      </c>
      <c r="E1801" s="853">
        <v>44013</v>
      </c>
      <c r="F1801" s="852">
        <v>945</v>
      </c>
      <c r="G1801" s="834">
        <f t="shared" si="28"/>
        <v>0.94499999999999995</v>
      </c>
      <c r="H1801" s="835" t="s">
        <v>354</v>
      </c>
      <c r="I1801" s="850">
        <v>1</v>
      </c>
      <c r="J1801" s="855" t="s">
        <v>4109</v>
      </c>
    </row>
    <row r="1802" spans="1:10">
      <c r="A1802" s="839" t="s">
        <v>185</v>
      </c>
      <c r="B1802" s="830" t="s">
        <v>198</v>
      </c>
      <c r="C1802" s="839" t="s">
        <v>4596</v>
      </c>
      <c r="D1802" s="839" t="s">
        <v>4597</v>
      </c>
      <c r="E1802" s="853">
        <v>44013</v>
      </c>
      <c r="F1802" s="852">
        <v>2795</v>
      </c>
      <c r="G1802" s="834">
        <f t="shared" si="28"/>
        <v>2.7949999999999999</v>
      </c>
      <c r="H1802" s="835" t="s">
        <v>354</v>
      </c>
      <c r="I1802" s="850">
        <v>1</v>
      </c>
      <c r="J1802" s="855" t="s">
        <v>4109</v>
      </c>
    </row>
    <row r="1803" spans="1:10">
      <c r="A1803" s="839" t="s">
        <v>185</v>
      </c>
      <c r="B1803" s="830" t="s">
        <v>198</v>
      </c>
      <c r="C1803" s="839" t="s">
        <v>4598</v>
      </c>
      <c r="D1803" s="839" t="s">
        <v>4599</v>
      </c>
      <c r="E1803" s="853">
        <v>44013</v>
      </c>
      <c r="F1803" s="852">
        <v>134</v>
      </c>
      <c r="G1803" s="834">
        <f t="shared" si="28"/>
        <v>0.13400000000000001</v>
      </c>
      <c r="H1803" s="835" t="s">
        <v>356</v>
      </c>
      <c r="I1803" s="850">
        <v>1</v>
      </c>
      <c r="J1803" s="855" t="s">
        <v>4132</v>
      </c>
    </row>
    <row r="1804" spans="1:10">
      <c r="A1804" s="839" t="s">
        <v>196</v>
      </c>
      <c r="B1804" s="830" t="s">
        <v>198</v>
      </c>
      <c r="C1804" s="839" t="s">
        <v>4600</v>
      </c>
      <c r="D1804" s="839" t="s">
        <v>4601</v>
      </c>
      <c r="E1804" s="853">
        <v>44013</v>
      </c>
      <c r="F1804" s="852">
        <v>340</v>
      </c>
      <c r="G1804" s="834">
        <f t="shared" si="28"/>
        <v>0.34</v>
      </c>
      <c r="H1804" s="835" t="s">
        <v>356</v>
      </c>
      <c r="I1804" s="850">
        <v>1</v>
      </c>
      <c r="J1804" s="855" t="s">
        <v>4132</v>
      </c>
    </row>
    <row r="1805" spans="1:10">
      <c r="A1805" s="839" t="s">
        <v>185</v>
      </c>
      <c r="B1805" s="830" t="s">
        <v>198</v>
      </c>
      <c r="C1805" s="839" t="s">
        <v>4602</v>
      </c>
      <c r="D1805" s="839" t="s">
        <v>4343</v>
      </c>
      <c r="E1805" s="853">
        <v>44013</v>
      </c>
      <c r="F1805" s="852">
        <v>2448</v>
      </c>
      <c r="G1805" s="834">
        <f t="shared" si="28"/>
        <v>2.448</v>
      </c>
      <c r="H1805" s="835" t="s">
        <v>354</v>
      </c>
      <c r="I1805" s="850">
        <v>1</v>
      </c>
      <c r="J1805" s="855" t="s">
        <v>4109</v>
      </c>
    </row>
    <row r="1806" spans="1:10">
      <c r="A1806" s="839" t="s">
        <v>185</v>
      </c>
      <c r="B1806" s="830" t="s">
        <v>198</v>
      </c>
      <c r="C1806" s="839" t="s">
        <v>4603</v>
      </c>
      <c r="D1806" s="839" t="s">
        <v>4345</v>
      </c>
      <c r="E1806" s="853">
        <v>44013</v>
      </c>
      <c r="F1806" s="852">
        <v>2448</v>
      </c>
      <c r="G1806" s="834">
        <f t="shared" si="28"/>
        <v>2.448</v>
      </c>
      <c r="H1806" s="835" t="s">
        <v>354</v>
      </c>
      <c r="I1806" s="850">
        <v>1</v>
      </c>
      <c r="J1806" s="855" t="s">
        <v>4109</v>
      </c>
    </row>
    <row r="1807" spans="1:10">
      <c r="A1807" s="839" t="s">
        <v>185</v>
      </c>
      <c r="B1807" s="830" t="s">
        <v>198</v>
      </c>
      <c r="C1807" s="839" t="s">
        <v>4604</v>
      </c>
      <c r="D1807" s="839" t="s">
        <v>4347</v>
      </c>
      <c r="E1807" s="853">
        <v>44013</v>
      </c>
      <c r="F1807" s="852">
        <v>432</v>
      </c>
      <c r="G1807" s="834">
        <f t="shared" si="28"/>
        <v>0.432</v>
      </c>
      <c r="H1807" s="835" t="s">
        <v>354</v>
      </c>
      <c r="I1807" s="850">
        <v>1</v>
      </c>
      <c r="J1807" s="856" t="s">
        <v>533</v>
      </c>
    </row>
    <row r="1808" spans="1:10">
      <c r="A1808" s="839" t="s">
        <v>185</v>
      </c>
      <c r="B1808" s="830" t="s">
        <v>198</v>
      </c>
      <c r="C1808" s="839" t="s">
        <v>4605</v>
      </c>
      <c r="D1808" s="839" t="s">
        <v>4349</v>
      </c>
      <c r="E1808" s="853">
        <v>44013</v>
      </c>
      <c r="F1808" s="852">
        <v>432</v>
      </c>
      <c r="G1808" s="834">
        <f t="shared" si="28"/>
        <v>0.432</v>
      </c>
      <c r="H1808" s="835" t="s">
        <v>354</v>
      </c>
      <c r="I1808" s="850">
        <v>1</v>
      </c>
      <c r="J1808" s="856" t="s">
        <v>533</v>
      </c>
    </row>
    <row r="1809" spans="1:10">
      <c r="A1809" s="839" t="s">
        <v>189</v>
      </c>
      <c r="B1809" s="830" t="s">
        <v>198</v>
      </c>
      <c r="C1809" s="839" t="s">
        <v>4606</v>
      </c>
      <c r="D1809" s="839" t="s">
        <v>4607</v>
      </c>
      <c r="E1809" s="853">
        <v>44013</v>
      </c>
      <c r="F1809" s="852">
        <v>279</v>
      </c>
      <c r="G1809" s="834">
        <f t="shared" si="28"/>
        <v>0.27900000000000003</v>
      </c>
      <c r="H1809" s="835" t="s">
        <v>356</v>
      </c>
      <c r="I1809" s="850">
        <v>1</v>
      </c>
      <c r="J1809" s="855" t="s">
        <v>4132</v>
      </c>
    </row>
    <row r="1810" spans="1:10">
      <c r="A1810" s="839" t="s">
        <v>189</v>
      </c>
      <c r="B1810" s="830" t="s">
        <v>198</v>
      </c>
      <c r="C1810" s="839" t="s">
        <v>4608</v>
      </c>
      <c r="D1810" s="839" t="s">
        <v>4609</v>
      </c>
      <c r="E1810" s="853">
        <v>44013</v>
      </c>
      <c r="F1810" s="852">
        <v>1359</v>
      </c>
      <c r="G1810" s="834">
        <f t="shared" si="28"/>
        <v>1.359</v>
      </c>
      <c r="H1810" s="835" t="s">
        <v>356</v>
      </c>
      <c r="I1810" s="850">
        <v>1</v>
      </c>
      <c r="J1810" s="855" t="s">
        <v>4132</v>
      </c>
    </row>
    <row r="1811" spans="1:10">
      <c r="A1811" s="839" t="s">
        <v>189</v>
      </c>
      <c r="B1811" s="830" t="s">
        <v>198</v>
      </c>
      <c r="C1811" s="839" t="s">
        <v>4610</v>
      </c>
      <c r="D1811" s="839" t="s">
        <v>4611</v>
      </c>
      <c r="E1811" s="853">
        <v>44013</v>
      </c>
      <c r="F1811" s="852">
        <v>1431</v>
      </c>
      <c r="G1811" s="834">
        <f t="shared" si="28"/>
        <v>1.431</v>
      </c>
      <c r="H1811" s="835" t="s">
        <v>356</v>
      </c>
      <c r="I1811" s="850">
        <v>1</v>
      </c>
      <c r="J1811" s="855" t="s">
        <v>4132</v>
      </c>
    </row>
    <row r="1812" spans="1:10">
      <c r="A1812" s="839" t="s">
        <v>189</v>
      </c>
      <c r="B1812" s="830" t="s">
        <v>198</v>
      </c>
      <c r="C1812" s="839" t="s">
        <v>4612</v>
      </c>
      <c r="D1812" s="839" t="s">
        <v>4613</v>
      </c>
      <c r="E1812" s="853">
        <v>44013</v>
      </c>
      <c r="F1812" s="852">
        <v>100.9</v>
      </c>
      <c r="G1812" s="834">
        <f t="shared" si="28"/>
        <v>0.1009</v>
      </c>
      <c r="H1812" s="835" t="s">
        <v>356</v>
      </c>
      <c r="I1812" s="850">
        <v>1</v>
      </c>
      <c r="J1812" s="855" t="s">
        <v>4132</v>
      </c>
    </row>
    <row r="1813" spans="1:10">
      <c r="A1813" s="839" t="s">
        <v>189</v>
      </c>
      <c r="B1813" s="830" t="s">
        <v>198</v>
      </c>
      <c r="C1813" s="839" t="s">
        <v>4614</v>
      </c>
      <c r="D1813" s="839" t="s">
        <v>4615</v>
      </c>
      <c r="E1813" s="853">
        <v>44013</v>
      </c>
      <c r="F1813" s="852">
        <v>261.8</v>
      </c>
      <c r="G1813" s="834">
        <f t="shared" si="28"/>
        <v>0.26180000000000003</v>
      </c>
      <c r="H1813" s="835" t="s">
        <v>356</v>
      </c>
      <c r="I1813" s="850">
        <v>1</v>
      </c>
      <c r="J1813" s="855" t="s">
        <v>4132</v>
      </c>
    </row>
    <row r="1814" spans="1:10">
      <c r="A1814" s="839" t="s">
        <v>185</v>
      </c>
      <c r="B1814" s="830" t="s">
        <v>198</v>
      </c>
      <c r="C1814" s="839" t="s">
        <v>4616</v>
      </c>
      <c r="D1814" s="839" t="s">
        <v>4343</v>
      </c>
      <c r="E1814" s="853">
        <v>44013</v>
      </c>
      <c r="F1814" s="852">
        <v>1836</v>
      </c>
      <c r="G1814" s="834">
        <f t="shared" si="28"/>
        <v>1.8360000000000001</v>
      </c>
      <c r="H1814" s="835" t="s">
        <v>354</v>
      </c>
      <c r="I1814" s="850">
        <v>1</v>
      </c>
      <c r="J1814" s="855" t="s">
        <v>4109</v>
      </c>
    </row>
    <row r="1815" spans="1:10">
      <c r="A1815" s="839" t="s">
        <v>185</v>
      </c>
      <c r="B1815" s="830" t="s">
        <v>198</v>
      </c>
      <c r="C1815" s="839" t="s">
        <v>4617</v>
      </c>
      <c r="D1815" s="839" t="s">
        <v>4345</v>
      </c>
      <c r="E1815" s="853">
        <v>44013</v>
      </c>
      <c r="F1815" s="852">
        <v>1836</v>
      </c>
      <c r="G1815" s="834">
        <f t="shared" si="28"/>
        <v>1.8360000000000001</v>
      </c>
      <c r="H1815" s="835" t="s">
        <v>354</v>
      </c>
      <c r="I1815" s="850">
        <v>1</v>
      </c>
      <c r="J1815" s="855" t="s">
        <v>4109</v>
      </c>
    </row>
    <row r="1816" spans="1:10">
      <c r="A1816" s="839" t="s">
        <v>185</v>
      </c>
      <c r="B1816" s="830" t="s">
        <v>198</v>
      </c>
      <c r="C1816" s="839" t="s">
        <v>4618</v>
      </c>
      <c r="D1816" s="839" t="s">
        <v>4347</v>
      </c>
      <c r="E1816" s="853">
        <v>44013</v>
      </c>
      <c r="F1816" s="852">
        <v>324</v>
      </c>
      <c r="G1816" s="834">
        <f t="shared" si="28"/>
        <v>0.32400000000000001</v>
      </c>
      <c r="H1816" s="835" t="s">
        <v>354</v>
      </c>
      <c r="I1816" s="850">
        <v>1</v>
      </c>
      <c r="J1816" s="856" t="s">
        <v>533</v>
      </c>
    </row>
    <row r="1817" spans="1:10">
      <c r="A1817" s="839" t="s">
        <v>185</v>
      </c>
      <c r="B1817" s="830" t="s">
        <v>198</v>
      </c>
      <c r="C1817" s="839" t="s">
        <v>4619</v>
      </c>
      <c r="D1817" s="839" t="s">
        <v>4349</v>
      </c>
      <c r="E1817" s="853">
        <v>44013</v>
      </c>
      <c r="F1817" s="852">
        <v>324</v>
      </c>
      <c r="G1817" s="834">
        <f t="shared" si="28"/>
        <v>0.32400000000000001</v>
      </c>
      <c r="H1817" s="835" t="s">
        <v>354</v>
      </c>
      <c r="I1817" s="850">
        <v>1</v>
      </c>
      <c r="J1817" s="856" t="s">
        <v>533</v>
      </c>
    </row>
    <row r="1818" spans="1:10">
      <c r="A1818" s="839" t="s">
        <v>195</v>
      </c>
      <c r="B1818" s="830" t="s">
        <v>198</v>
      </c>
      <c r="C1818" s="839" t="s">
        <v>4620</v>
      </c>
      <c r="D1818" s="839" t="s">
        <v>4621</v>
      </c>
      <c r="E1818" s="853">
        <v>44013</v>
      </c>
      <c r="F1818" s="852">
        <v>2023.34</v>
      </c>
      <c r="G1818" s="834">
        <f t="shared" si="28"/>
        <v>2.0233400000000001</v>
      </c>
      <c r="H1818" s="835" t="s">
        <v>356</v>
      </c>
      <c r="I1818" s="850">
        <v>1</v>
      </c>
      <c r="J1818" s="855" t="s">
        <v>4132</v>
      </c>
    </row>
    <row r="1819" spans="1:10">
      <c r="A1819" s="839" t="s">
        <v>195</v>
      </c>
      <c r="B1819" s="830" t="s">
        <v>198</v>
      </c>
      <c r="C1819" s="839" t="s">
        <v>4622</v>
      </c>
      <c r="D1819" s="839" t="s">
        <v>4623</v>
      </c>
      <c r="E1819" s="853">
        <v>44013</v>
      </c>
      <c r="F1819" s="852">
        <v>2667.46</v>
      </c>
      <c r="G1819" s="834">
        <f t="shared" si="28"/>
        <v>2.6674600000000002</v>
      </c>
      <c r="H1819" s="835" t="s">
        <v>356</v>
      </c>
      <c r="I1819" s="850">
        <v>1</v>
      </c>
      <c r="J1819" s="855" t="s">
        <v>4132</v>
      </c>
    </row>
    <row r="1820" spans="1:10">
      <c r="A1820" s="839" t="s">
        <v>195</v>
      </c>
      <c r="B1820" s="830" t="s">
        <v>198</v>
      </c>
      <c r="C1820" s="839" t="s">
        <v>4624</v>
      </c>
      <c r="D1820" s="839" t="s">
        <v>4625</v>
      </c>
      <c r="E1820" s="853">
        <v>44013</v>
      </c>
      <c r="F1820" s="852">
        <v>454.57</v>
      </c>
      <c r="G1820" s="834">
        <f t="shared" si="28"/>
        <v>0.45456999999999997</v>
      </c>
      <c r="H1820" s="835" t="s">
        <v>356</v>
      </c>
      <c r="I1820" s="850">
        <v>1</v>
      </c>
      <c r="J1820" s="855" t="s">
        <v>4132</v>
      </c>
    </row>
    <row r="1821" spans="1:10">
      <c r="A1821" s="839" t="s">
        <v>195</v>
      </c>
      <c r="B1821" s="830" t="s">
        <v>198</v>
      </c>
      <c r="C1821" s="839" t="s">
        <v>4626</v>
      </c>
      <c r="D1821" s="839" t="s">
        <v>4627</v>
      </c>
      <c r="E1821" s="853">
        <v>44013</v>
      </c>
      <c r="F1821" s="852">
        <v>482.2</v>
      </c>
      <c r="G1821" s="834">
        <f t="shared" si="28"/>
        <v>0.48219999999999996</v>
      </c>
      <c r="H1821" s="835" t="s">
        <v>356</v>
      </c>
      <c r="I1821" s="850">
        <v>1</v>
      </c>
      <c r="J1821" s="855" t="s">
        <v>4132</v>
      </c>
    </row>
    <row r="1822" spans="1:10">
      <c r="A1822" s="839" t="s">
        <v>195</v>
      </c>
      <c r="B1822" s="830" t="s">
        <v>198</v>
      </c>
      <c r="C1822" s="839" t="s">
        <v>4628</v>
      </c>
      <c r="D1822" s="839" t="s">
        <v>4629</v>
      </c>
      <c r="E1822" s="853">
        <v>44013</v>
      </c>
      <c r="F1822" s="852">
        <v>661.95</v>
      </c>
      <c r="G1822" s="834">
        <f t="shared" si="28"/>
        <v>0.66195000000000004</v>
      </c>
      <c r="H1822" s="835" t="s">
        <v>356</v>
      </c>
      <c r="I1822" s="850">
        <v>1</v>
      </c>
      <c r="J1822" s="855" t="s">
        <v>4132</v>
      </c>
    </row>
    <row r="1823" spans="1:10">
      <c r="A1823" s="839" t="s">
        <v>195</v>
      </c>
      <c r="B1823" s="830" t="s">
        <v>198</v>
      </c>
      <c r="C1823" s="839" t="s">
        <v>4630</v>
      </c>
      <c r="D1823" s="839" t="s">
        <v>4631</v>
      </c>
      <c r="E1823" s="853">
        <v>44013</v>
      </c>
      <c r="F1823" s="852">
        <v>398.68</v>
      </c>
      <c r="G1823" s="834">
        <f t="shared" si="28"/>
        <v>0.39868000000000003</v>
      </c>
      <c r="H1823" s="835" t="s">
        <v>356</v>
      </c>
      <c r="I1823" s="850">
        <v>1</v>
      </c>
      <c r="J1823" s="855" t="s">
        <v>4132</v>
      </c>
    </row>
    <row r="1824" spans="1:10">
      <c r="A1824" s="839" t="s">
        <v>195</v>
      </c>
      <c r="B1824" s="830" t="s">
        <v>198</v>
      </c>
      <c r="C1824" s="839" t="s">
        <v>4632</v>
      </c>
      <c r="D1824" s="839" t="s">
        <v>4633</v>
      </c>
      <c r="E1824" s="853">
        <v>44013</v>
      </c>
      <c r="F1824" s="852">
        <v>251.15</v>
      </c>
      <c r="G1824" s="834">
        <f t="shared" si="28"/>
        <v>0.25114999999999998</v>
      </c>
      <c r="H1824" s="835" t="s">
        <v>356</v>
      </c>
      <c r="I1824" s="850">
        <v>1</v>
      </c>
      <c r="J1824" s="855" t="s">
        <v>4132</v>
      </c>
    </row>
    <row r="1825" spans="1:10">
      <c r="A1825" s="839" t="s">
        <v>195</v>
      </c>
      <c r="B1825" s="830" t="s">
        <v>198</v>
      </c>
      <c r="C1825" s="839" t="s">
        <v>4634</v>
      </c>
      <c r="D1825" s="839" t="s">
        <v>4635</v>
      </c>
      <c r="E1825" s="853">
        <v>44013</v>
      </c>
      <c r="F1825" s="852">
        <v>294.77999999999997</v>
      </c>
      <c r="G1825" s="834">
        <f t="shared" si="28"/>
        <v>0.29477999999999999</v>
      </c>
      <c r="H1825" s="835" t="s">
        <v>356</v>
      </c>
      <c r="I1825" s="850">
        <v>2</v>
      </c>
      <c r="J1825" s="855" t="s">
        <v>4132</v>
      </c>
    </row>
    <row r="1826" spans="1:10">
      <c r="A1826" s="839" t="s">
        <v>195</v>
      </c>
      <c r="B1826" s="830" t="s">
        <v>198</v>
      </c>
      <c r="C1826" s="839" t="s">
        <v>4636</v>
      </c>
      <c r="D1826" s="839" t="s">
        <v>4637</v>
      </c>
      <c r="E1826" s="853">
        <v>44013</v>
      </c>
      <c r="F1826" s="852">
        <v>134.04</v>
      </c>
      <c r="G1826" s="834">
        <f t="shared" si="28"/>
        <v>0.13403999999999999</v>
      </c>
      <c r="H1826" s="835" t="s">
        <v>356</v>
      </c>
      <c r="I1826" s="850">
        <v>2</v>
      </c>
      <c r="J1826" s="855" t="s">
        <v>4132</v>
      </c>
    </row>
    <row r="1827" spans="1:10">
      <c r="A1827" s="839" t="s">
        <v>195</v>
      </c>
      <c r="B1827" s="830" t="s">
        <v>198</v>
      </c>
      <c r="C1827" s="839" t="s">
        <v>4638</v>
      </c>
      <c r="D1827" s="839" t="s">
        <v>4639</v>
      </c>
      <c r="E1827" s="853">
        <v>44013</v>
      </c>
      <c r="F1827" s="852">
        <v>98.76</v>
      </c>
      <c r="G1827" s="834">
        <f t="shared" si="28"/>
        <v>9.8760000000000001E-2</v>
      </c>
      <c r="H1827" s="835" t="s">
        <v>356</v>
      </c>
      <c r="I1827" s="850">
        <v>2</v>
      </c>
      <c r="J1827" s="855" t="s">
        <v>4132</v>
      </c>
    </row>
    <row r="1828" spans="1:10">
      <c r="A1828" s="839" t="s">
        <v>186</v>
      </c>
      <c r="B1828" s="830" t="s">
        <v>198</v>
      </c>
      <c r="C1828" s="839" t="s">
        <v>4640</v>
      </c>
      <c r="D1828" s="839" t="s">
        <v>4583</v>
      </c>
      <c r="E1828" s="853">
        <v>44013</v>
      </c>
      <c r="F1828" s="852">
        <v>1204.0939193257075</v>
      </c>
      <c r="G1828" s="834">
        <f t="shared" si="28"/>
        <v>1.2040939193257074</v>
      </c>
      <c r="H1828" s="835" t="s">
        <v>67</v>
      </c>
      <c r="I1828" s="850">
        <v>1</v>
      </c>
      <c r="J1828" s="837" t="s">
        <v>67</v>
      </c>
    </row>
    <row r="1829" spans="1:10">
      <c r="A1829" s="839" t="s">
        <v>186</v>
      </c>
      <c r="B1829" s="830" t="s">
        <v>198</v>
      </c>
      <c r="C1829" s="839" t="s">
        <v>4641</v>
      </c>
      <c r="D1829" s="839" t="s">
        <v>4585</v>
      </c>
      <c r="E1829" s="853">
        <v>44013</v>
      </c>
      <c r="F1829" s="852">
        <v>1204.0939193257075</v>
      </c>
      <c r="G1829" s="834">
        <f t="shared" si="28"/>
        <v>1.2040939193257074</v>
      </c>
      <c r="H1829" s="835" t="s">
        <v>67</v>
      </c>
      <c r="I1829" s="850">
        <v>1</v>
      </c>
      <c r="J1829" s="837" t="s">
        <v>67</v>
      </c>
    </row>
    <row r="1830" spans="1:10">
      <c r="A1830" s="839" t="s">
        <v>186</v>
      </c>
      <c r="B1830" s="830" t="s">
        <v>198</v>
      </c>
      <c r="C1830" s="839" t="s">
        <v>4642</v>
      </c>
      <c r="D1830" s="839" t="s">
        <v>4583</v>
      </c>
      <c r="E1830" s="853">
        <v>44013</v>
      </c>
      <c r="F1830" s="852">
        <v>401.36463977523579</v>
      </c>
      <c r="G1830" s="834">
        <f t="shared" si="28"/>
        <v>0.40136463977523579</v>
      </c>
      <c r="H1830" s="835" t="s">
        <v>354</v>
      </c>
      <c r="I1830" s="850">
        <v>1</v>
      </c>
      <c r="J1830" s="855" t="s">
        <v>4109</v>
      </c>
    </row>
    <row r="1831" spans="1:10">
      <c r="A1831" s="839" t="s">
        <v>186</v>
      </c>
      <c r="B1831" s="830" t="s">
        <v>198</v>
      </c>
      <c r="C1831" s="839" t="s">
        <v>4643</v>
      </c>
      <c r="D1831" s="839" t="s">
        <v>4585</v>
      </c>
      <c r="E1831" s="853">
        <v>44013</v>
      </c>
      <c r="F1831" s="852">
        <v>401.36463977523579</v>
      </c>
      <c r="G1831" s="834">
        <f t="shared" si="28"/>
        <v>0.40136463977523579</v>
      </c>
      <c r="H1831" s="835" t="s">
        <v>354</v>
      </c>
      <c r="I1831" s="850">
        <v>1</v>
      </c>
      <c r="J1831" s="855" t="s">
        <v>4109</v>
      </c>
    </row>
    <row r="1832" spans="1:10">
      <c r="A1832" s="839" t="s">
        <v>186</v>
      </c>
      <c r="B1832" s="830" t="s">
        <v>198</v>
      </c>
      <c r="C1832" s="839" t="s">
        <v>4644</v>
      </c>
      <c r="D1832" s="839" t="s">
        <v>4645</v>
      </c>
      <c r="E1832" s="853">
        <v>44013</v>
      </c>
      <c r="F1832" s="852">
        <v>445.51475015051176</v>
      </c>
      <c r="G1832" s="834">
        <f t="shared" si="28"/>
        <v>0.44551475015051178</v>
      </c>
      <c r="H1832" s="835" t="s">
        <v>356</v>
      </c>
      <c r="I1832" s="850">
        <v>1</v>
      </c>
      <c r="J1832" s="855" t="s">
        <v>4132</v>
      </c>
    </row>
    <row r="1833" spans="1:10">
      <c r="A1833" s="839" t="s">
        <v>194</v>
      </c>
      <c r="B1833" s="829" t="s">
        <v>199</v>
      </c>
      <c r="C1833" s="839" t="s">
        <v>4646</v>
      </c>
      <c r="D1833" s="839" t="s">
        <v>4647</v>
      </c>
      <c r="E1833" s="853">
        <v>44013</v>
      </c>
      <c r="F1833" s="852">
        <v>470</v>
      </c>
      <c r="G1833" s="834">
        <f t="shared" si="28"/>
        <v>0.47</v>
      </c>
      <c r="H1833" s="835" t="s">
        <v>354</v>
      </c>
      <c r="I1833" s="850">
        <v>1</v>
      </c>
      <c r="J1833" s="856" t="s">
        <v>533</v>
      </c>
    </row>
    <row r="1834" spans="1:10">
      <c r="A1834" s="839" t="s">
        <v>194</v>
      </c>
      <c r="B1834" s="829" t="s">
        <v>199</v>
      </c>
      <c r="C1834" s="839" t="s">
        <v>4648</v>
      </c>
      <c r="D1834" s="839" t="s">
        <v>4649</v>
      </c>
      <c r="E1834" s="853">
        <v>44013</v>
      </c>
      <c r="F1834" s="852">
        <v>470</v>
      </c>
      <c r="G1834" s="834">
        <f t="shared" si="28"/>
        <v>0.47</v>
      </c>
      <c r="H1834" s="835" t="s">
        <v>354</v>
      </c>
      <c r="I1834" s="850">
        <v>1</v>
      </c>
      <c r="J1834" s="856" t="s">
        <v>533</v>
      </c>
    </row>
    <row r="1835" spans="1:10">
      <c r="A1835" s="839" t="s">
        <v>194</v>
      </c>
      <c r="B1835" s="829" t="s">
        <v>199</v>
      </c>
      <c r="C1835" s="839" t="s">
        <v>4650</v>
      </c>
      <c r="D1835" s="839" t="s">
        <v>4651</v>
      </c>
      <c r="E1835" s="853">
        <v>44013</v>
      </c>
      <c r="F1835" s="852">
        <v>362</v>
      </c>
      <c r="G1835" s="834">
        <f t="shared" si="28"/>
        <v>0.36199999999999999</v>
      </c>
      <c r="H1835" s="835" t="s">
        <v>354</v>
      </c>
      <c r="I1835" s="850">
        <v>1</v>
      </c>
      <c r="J1835" s="856" t="s">
        <v>533</v>
      </c>
    </row>
    <row r="1836" spans="1:10">
      <c r="A1836" s="839" t="s">
        <v>194</v>
      </c>
      <c r="B1836" s="829" t="s">
        <v>199</v>
      </c>
      <c r="C1836" s="839" t="s">
        <v>4652</v>
      </c>
      <c r="D1836" s="839" t="s">
        <v>4653</v>
      </c>
      <c r="E1836" s="853">
        <v>44013</v>
      </c>
      <c r="F1836" s="852">
        <v>362</v>
      </c>
      <c r="G1836" s="834">
        <f t="shared" si="28"/>
        <v>0.36199999999999999</v>
      </c>
      <c r="H1836" s="835" t="s">
        <v>354</v>
      </c>
      <c r="I1836" s="850">
        <v>1</v>
      </c>
      <c r="J1836" s="856" t="s">
        <v>533</v>
      </c>
    </row>
    <row r="1837" spans="1:10">
      <c r="A1837" s="839" t="s">
        <v>194</v>
      </c>
      <c r="B1837" s="829" t="s">
        <v>199</v>
      </c>
      <c r="C1837" s="839" t="s">
        <v>4654</v>
      </c>
      <c r="D1837" s="839" t="s">
        <v>4655</v>
      </c>
      <c r="E1837" s="853">
        <v>44013</v>
      </c>
      <c r="F1837" s="852">
        <v>1100</v>
      </c>
      <c r="G1837" s="834">
        <f t="shared" si="28"/>
        <v>1.1000000000000001</v>
      </c>
      <c r="H1837" s="835" t="s">
        <v>354</v>
      </c>
      <c r="I1837" s="850">
        <v>1</v>
      </c>
      <c r="J1837" s="856" t="s">
        <v>533</v>
      </c>
    </row>
    <row r="1838" spans="1:10">
      <c r="A1838" s="839" t="s">
        <v>194</v>
      </c>
      <c r="B1838" s="829" t="s">
        <v>199</v>
      </c>
      <c r="C1838" s="839" t="s">
        <v>4656</v>
      </c>
      <c r="D1838" s="839" t="s">
        <v>4657</v>
      </c>
      <c r="E1838" s="853">
        <v>44013</v>
      </c>
      <c r="F1838" s="852">
        <v>1100</v>
      </c>
      <c r="G1838" s="834">
        <f t="shared" si="28"/>
        <v>1.1000000000000001</v>
      </c>
      <c r="H1838" s="835" t="s">
        <v>354</v>
      </c>
      <c r="I1838" s="850">
        <v>1</v>
      </c>
      <c r="J1838" s="856" t="s">
        <v>533</v>
      </c>
    </row>
    <row r="1839" spans="1:10">
      <c r="A1839" s="839" t="s">
        <v>386</v>
      </c>
      <c r="B1839" s="829" t="s">
        <v>1250</v>
      </c>
      <c r="C1839" s="839" t="s">
        <v>4658</v>
      </c>
      <c r="D1839" s="839" t="s">
        <v>4659</v>
      </c>
      <c r="E1839" s="853">
        <v>44013</v>
      </c>
      <c r="F1839" s="852">
        <v>213</v>
      </c>
      <c r="G1839" s="834">
        <f t="shared" si="28"/>
        <v>0.21299999999999999</v>
      </c>
      <c r="H1839" s="835" t="s">
        <v>535</v>
      </c>
      <c r="I1839" s="850">
        <v>1</v>
      </c>
      <c r="J1839" s="855" t="s">
        <v>535</v>
      </c>
    </row>
    <row r="1840" spans="1:10">
      <c r="A1840" s="839" t="s">
        <v>386</v>
      </c>
      <c r="B1840" s="829" t="s">
        <v>1250</v>
      </c>
      <c r="C1840" s="839" t="s">
        <v>4660</v>
      </c>
      <c r="D1840" s="839" t="s">
        <v>4661</v>
      </c>
      <c r="E1840" s="853">
        <v>44013</v>
      </c>
      <c r="F1840" s="852">
        <v>485</v>
      </c>
      <c r="G1840" s="834">
        <f t="shared" ref="G1840:G1903" si="29">F1840/1000</f>
        <v>0.48499999999999999</v>
      </c>
      <c r="H1840" s="835" t="s">
        <v>535</v>
      </c>
      <c r="I1840" s="850">
        <v>1</v>
      </c>
      <c r="J1840" s="855" t="s">
        <v>535</v>
      </c>
    </row>
    <row r="1841" spans="1:10">
      <c r="A1841" s="839" t="s">
        <v>386</v>
      </c>
      <c r="B1841" s="829" t="s">
        <v>1250</v>
      </c>
      <c r="C1841" s="839" t="s">
        <v>4662</v>
      </c>
      <c r="D1841" s="839" t="s">
        <v>4663</v>
      </c>
      <c r="E1841" s="853">
        <v>44013</v>
      </c>
      <c r="F1841" s="852">
        <v>447</v>
      </c>
      <c r="G1841" s="834">
        <f t="shared" si="29"/>
        <v>0.44700000000000001</v>
      </c>
      <c r="H1841" s="835" t="s">
        <v>535</v>
      </c>
      <c r="I1841" s="850">
        <v>1</v>
      </c>
      <c r="J1841" s="855" t="s">
        <v>535</v>
      </c>
    </row>
    <row r="1842" spans="1:10">
      <c r="A1842" s="839" t="s">
        <v>386</v>
      </c>
      <c r="B1842" s="829" t="s">
        <v>1250</v>
      </c>
      <c r="C1842" s="839" t="s">
        <v>4664</v>
      </c>
      <c r="D1842" s="839" t="s">
        <v>4665</v>
      </c>
      <c r="E1842" s="853">
        <v>44013</v>
      </c>
      <c r="F1842" s="852">
        <v>116</v>
      </c>
      <c r="G1842" s="834">
        <f t="shared" si="29"/>
        <v>0.11600000000000001</v>
      </c>
      <c r="H1842" s="835" t="s">
        <v>535</v>
      </c>
      <c r="I1842" s="850">
        <v>1</v>
      </c>
      <c r="J1842" s="855" t="s">
        <v>535</v>
      </c>
    </row>
    <row r="1843" spans="1:10">
      <c r="A1843" s="839" t="s">
        <v>185</v>
      </c>
      <c r="B1843" s="830" t="s">
        <v>198</v>
      </c>
      <c r="C1843" s="839" t="s">
        <v>4666</v>
      </c>
      <c r="D1843" s="839" t="s">
        <v>4667</v>
      </c>
      <c r="E1843" s="853">
        <v>44013</v>
      </c>
      <c r="F1843" s="852">
        <v>415</v>
      </c>
      <c r="G1843" s="834">
        <f t="shared" si="29"/>
        <v>0.41499999999999998</v>
      </c>
      <c r="H1843" s="835" t="s">
        <v>356</v>
      </c>
      <c r="I1843" s="850">
        <v>1</v>
      </c>
      <c r="J1843" s="855" t="s">
        <v>4132</v>
      </c>
    </row>
    <row r="1844" spans="1:10">
      <c r="A1844" s="839" t="s">
        <v>185</v>
      </c>
      <c r="B1844" s="830" t="s">
        <v>198</v>
      </c>
      <c r="C1844" s="839" t="s">
        <v>4668</v>
      </c>
      <c r="D1844" s="839" t="s">
        <v>4669</v>
      </c>
      <c r="E1844" s="853">
        <v>44013</v>
      </c>
      <c r="F1844" s="852">
        <v>510</v>
      </c>
      <c r="G1844" s="834">
        <f t="shared" si="29"/>
        <v>0.51</v>
      </c>
      <c r="H1844" s="835" t="s">
        <v>356</v>
      </c>
      <c r="I1844" s="850">
        <v>1</v>
      </c>
      <c r="J1844" s="855" t="s">
        <v>4132</v>
      </c>
    </row>
    <row r="1845" spans="1:10">
      <c r="A1845" s="839" t="s">
        <v>185</v>
      </c>
      <c r="B1845" s="830" t="s">
        <v>198</v>
      </c>
      <c r="C1845" s="839" t="s">
        <v>4670</v>
      </c>
      <c r="D1845" s="839" t="s">
        <v>4671</v>
      </c>
      <c r="E1845" s="853">
        <v>44013</v>
      </c>
      <c r="F1845" s="852">
        <v>249</v>
      </c>
      <c r="G1845" s="834">
        <f t="shared" si="29"/>
        <v>0.249</v>
      </c>
      <c r="H1845" s="835" t="s">
        <v>356</v>
      </c>
      <c r="I1845" s="850">
        <v>1</v>
      </c>
      <c r="J1845" s="855" t="s">
        <v>4132</v>
      </c>
    </row>
    <row r="1846" spans="1:10">
      <c r="A1846" s="839" t="s">
        <v>185</v>
      </c>
      <c r="B1846" s="830" t="s">
        <v>198</v>
      </c>
      <c r="C1846" s="839" t="s">
        <v>4672</v>
      </c>
      <c r="D1846" s="839" t="s">
        <v>4673</v>
      </c>
      <c r="E1846" s="853">
        <v>44013</v>
      </c>
      <c r="F1846" s="852">
        <v>351</v>
      </c>
      <c r="G1846" s="834">
        <f t="shared" si="29"/>
        <v>0.35099999999999998</v>
      </c>
      <c r="H1846" s="835" t="s">
        <v>356</v>
      </c>
      <c r="I1846" s="850">
        <v>1</v>
      </c>
      <c r="J1846" s="855" t="s">
        <v>4132</v>
      </c>
    </row>
    <row r="1847" spans="1:10">
      <c r="A1847" s="839" t="s">
        <v>185</v>
      </c>
      <c r="B1847" s="830" t="s">
        <v>198</v>
      </c>
      <c r="C1847" s="839" t="s">
        <v>4674</v>
      </c>
      <c r="D1847" s="839" t="s">
        <v>4675</v>
      </c>
      <c r="E1847" s="853">
        <v>44013</v>
      </c>
      <c r="F1847" s="852">
        <v>80</v>
      </c>
      <c r="G1847" s="834">
        <f t="shared" si="29"/>
        <v>0.08</v>
      </c>
      <c r="H1847" s="835" t="s">
        <v>356</v>
      </c>
      <c r="I1847" s="850">
        <v>4</v>
      </c>
      <c r="J1847" s="855" t="s">
        <v>4132</v>
      </c>
    </row>
    <row r="1848" spans="1:10">
      <c r="A1848" s="839" t="s">
        <v>196</v>
      </c>
      <c r="B1848" s="830" t="s">
        <v>198</v>
      </c>
      <c r="C1848" s="839" t="s">
        <v>4676</v>
      </c>
      <c r="D1848" s="839" t="s">
        <v>4677</v>
      </c>
      <c r="E1848" s="853">
        <v>44013</v>
      </c>
      <c r="F1848" s="852">
        <v>73</v>
      </c>
      <c r="G1848" s="834">
        <f t="shared" si="29"/>
        <v>7.2999999999999995E-2</v>
      </c>
      <c r="H1848" s="835" t="s">
        <v>356</v>
      </c>
      <c r="I1848" s="850">
        <v>1</v>
      </c>
      <c r="J1848" s="855" t="s">
        <v>4132</v>
      </c>
    </row>
    <row r="1849" spans="1:10">
      <c r="A1849" s="839" t="s">
        <v>196</v>
      </c>
      <c r="B1849" s="830" t="s">
        <v>198</v>
      </c>
      <c r="C1849" s="839" t="s">
        <v>4678</v>
      </c>
      <c r="D1849" s="839" t="s">
        <v>4679</v>
      </c>
      <c r="E1849" s="853">
        <v>44013</v>
      </c>
      <c r="F1849" s="852">
        <v>586</v>
      </c>
      <c r="G1849" s="834">
        <f t="shared" si="29"/>
        <v>0.58599999999999997</v>
      </c>
      <c r="H1849" s="835" t="s">
        <v>356</v>
      </c>
      <c r="I1849" s="850">
        <v>2</v>
      </c>
      <c r="J1849" s="855" t="s">
        <v>4132</v>
      </c>
    </row>
    <row r="1850" spans="1:10">
      <c r="A1850" s="839" t="s">
        <v>189</v>
      </c>
      <c r="B1850" s="830" t="s">
        <v>198</v>
      </c>
      <c r="C1850" s="839" t="s">
        <v>4680</v>
      </c>
      <c r="D1850" s="839" t="s">
        <v>4681</v>
      </c>
      <c r="E1850" s="853">
        <v>44013</v>
      </c>
      <c r="F1850" s="852">
        <v>134.19999999999999</v>
      </c>
      <c r="G1850" s="834">
        <f t="shared" si="29"/>
        <v>0.13419999999999999</v>
      </c>
      <c r="H1850" s="835" t="s">
        <v>356</v>
      </c>
      <c r="I1850" s="850">
        <v>1</v>
      </c>
      <c r="J1850" s="855" t="s">
        <v>4132</v>
      </c>
    </row>
    <row r="1851" spans="1:10">
      <c r="A1851" s="839" t="s">
        <v>189</v>
      </c>
      <c r="B1851" s="830" t="s">
        <v>198</v>
      </c>
      <c r="C1851" s="839" t="s">
        <v>4682</v>
      </c>
      <c r="D1851" s="839" t="s">
        <v>4683</v>
      </c>
      <c r="E1851" s="853">
        <v>44013</v>
      </c>
      <c r="F1851" s="852">
        <v>134.19999999999999</v>
      </c>
      <c r="G1851" s="834">
        <f t="shared" si="29"/>
        <v>0.13419999999999999</v>
      </c>
      <c r="H1851" s="835" t="s">
        <v>356</v>
      </c>
      <c r="I1851" s="850">
        <v>1</v>
      </c>
      <c r="J1851" s="855" t="s">
        <v>4132</v>
      </c>
    </row>
    <row r="1852" spans="1:10">
      <c r="A1852" s="839" t="s">
        <v>196</v>
      </c>
      <c r="B1852" s="830" t="s">
        <v>198</v>
      </c>
      <c r="C1852" s="839" t="s">
        <v>4684</v>
      </c>
      <c r="D1852" s="839" t="s">
        <v>4685</v>
      </c>
      <c r="E1852" s="853">
        <v>44013</v>
      </c>
      <c r="F1852" s="852">
        <v>392</v>
      </c>
      <c r="G1852" s="834">
        <f t="shared" si="29"/>
        <v>0.39200000000000002</v>
      </c>
      <c r="H1852" s="835" t="s">
        <v>356</v>
      </c>
      <c r="I1852" s="850">
        <v>2</v>
      </c>
      <c r="J1852" s="855" t="s">
        <v>4132</v>
      </c>
    </row>
    <row r="1853" spans="1:10">
      <c r="A1853" s="839" t="s">
        <v>196</v>
      </c>
      <c r="B1853" s="830" t="s">
        <v>198</v>
      </c>
      <c r="C1853" s="839" t="s">
        <v>4686</v>
      </c>
      <c r="D1853" s="839" t="s">
        <v>4687</v>
      </c>
      <c r="E1853" s="853">
        <v>44013</v>
      </c>
      <c r="F1853" s="852">
        <v>283.3</v>
      </c>
      <c r="G1853" s="834">
        <f t="shared" si="29"/>
        <v>0.2833</v>
      </c>
      <c r="H1853" s="835" t="s">
        <v>356</v>
      </c>
      <c r="I1853" s="850">
        <v>1</v>
      </c>
      <c r="J1853" s="855" t="s">
        <v>4132</v>
      </c>
    </row>
    <row r="1854" spans="1:10">
      <c r="A1854" s="839" t="s">
        <v>196</v>
      </c>
      <c r="B1854" s="830" t="s">
        <v>198</v>
      </c>
      <c r="C1854" s="839" t="s">
        <v>4688</v>
      </c>
      <c r="D1854" s="839" t="s">
        <v>4689</v>
      </c>
      <c r="E1854" s="853">
        <v>44013</v>
      </c>
      <c r="F1854" s="852">
        <v>231</v>
      </c>
      <c r="G1854" s="834">
        <f t="shared" si="29"/>
        <v>0.23100000000000001</v>
      </c>
      <c r="H1854" s="835" t="s">
        <v>356</v>
      </c>
      <c r="I1854" s="850">
        <v>1</v>
      </c>
      <c r="J1854" s="855" t="s">
        <v>4132</v>
      </c>
    </row>
    <row r="1855" spans="1:10">
      <c r="A1855" s="839" t="s">
        <v>191</v>
      </c>
      <c r="B1855" s="830" t="s">
        <v>198</v>
      </c>
      <c r="C1855" s="839" t="s">
        <v>4690</v>
      </c>
      <c r="D1855" s="839" t="s">
        <v>4691</v>
      </c>
      <c r="E1855" s="853">
        <v>44013</v>
      </c>
      <c r="F1855" s="852">
        <v>9030.7043949428062</v>
      </c>
      <c r="G1855" s="834">
        <f t="shared" si="29"/>
        <v>9.0307043949428056</v>
      </c>
      <c r="H1855" s="835" t="s">
        <v>355</v>
      </c>
      <c r="I1855" s="850">
        <v>1</v>
      </c>
      <c r="J1855" s="855" t="s">
        <v>4201</v>
      </c>
    </row>
    <row r="1856" spans="1:10">
      <c r="A1856" s="839" t="s">
        <v>186</v>
      </c>
      <c r="B1856" s="830" t="s">
        <v>198</v>
      </c>
      <c r="C1856" s="839" t="s">
        <v>4692</v>
      </c>
      <c r="D1856" s="839" t="s">
        <v>4693</v>
      </c>
      <c r="E1856" s="853">
        <v>44013</v>
      </c>
      <c r="F1856" s="852">
        <v>1127.8346377684127</v>
      </c>
      <c r="G1856" s="834">
        <f t="shared" si="29"/>
        <v>1.1278346377684128</v>
      </c>
      <c r="H1856" s="835" t="s">
        <v>356</v>
      </c>
      <c r="I1856" s="850">
        <v>1</v>
      </c>
      <c r="J1856" s="855" t="s">
        <v>4132</v>
      </c>
    </row>
    <row r="1857" spans="1:10">
      <c r="A1857" s="839" t="s">
        <v>186</v>
      </c>
      <c r="B1857" s="830" t="s">
        <v>198</v>
      </c>
      <c r="C1857" s="839" t="s">
        <v>4694</v>
      </c>
      <c r="D1857" s="839" t="s">
        <v>4695</v>
      </c>
      <c r="E1857" s="853">
        <v>44013</v>
      </c>
      <c r="F1857" s="852">
        <v>1127.8346377684127</v>
      </c>
      <c r="G1857" s="834">
        <f t="shared" si="29"/>
        <v>1.1278346377684128</v>
      </c>
      <c r="H1857" s="835" t="s">
        <v>356</v>
      </c>
      <c r="I1857" s="850">
        <v>1</v>
      </c>
      <c r="J1857" s="855" t="s">
        <v>4132</v>
      </c>
    </row>
    <row r="1858" spans="1:10">
      <c r="A1858" s="839" t="s">
        <v>194</v>
      </c>
      <c r="B1858" s="829" t="s">
        <v>199</v>
      </c>
      <c r="C1858" s="839" t="s">
        <v>4696</v>
      </c>
      <c r="D1858" s="839" t="s">
        <v>4697</v>
      </c>
      <c r="E1858" s="853">
        <v>44013</v>
      </c>
      <c r="F1858" s="852">
        <v>846</v>
      </c>
      <c r="G1858" s="834">
        <f t="shared" si="29"/>
        <v>0.84599999999999997</v>
      </c>
      <c r="H1858" s="835" t="s">
        <v>354</v>
      </c>
      <c r="I1858" s="850">
        <v>1</v>
      </c>
      <c r="J1858" s="856" t="s">
        <v>533</v>
      </c>
    </row>
    <row r="1859" spans="1:10">
      <c r="A1859" s="839" t="s">
        <v>194</v>
      </c>
      <c r="B1859" s="829" t="s">
        <v>199</v>
      </c>
      <c r="C1859" s="839" t="s">
        <v>4698</v>
      </c>
      <c r="D1859" s="839" t="s">
        <v>4699</v>
      </c>
      <c r="E1859" s="853">
        <v>44013</v>
      </c>
      <c r="F1859" s="852">
        <v>846</v>
      </c>
      <c r="G1859" s="834">
        <f t="shared" si="29"/>
        <v>0.84599999999999997</v>
      </c>
      <c r="H1859" s="835" t="s">
        <v>354</v>
      </c>
      <c r="I1859" s="850">
        <v>1</v>
      </c>
      <c r="J1859" s="856" t="s">
        <v>533</v>
      </c>
    </row>
    <row r="1860" spans="1:10">
      <c r="A1860" s="839" t="s">
        <v>194</v>
      </c>
      <c r="B1860" s="829" t="s">
        <v>199</v>
      </c>
      <c r="C1860" s="839" t="s">
        <v>4700</v>
      </c>
      <c r="D1860" s="839" t="s">
        <v>4701</v>
      </c>
      <c r="E1860" s="853">
        <v>44013</v>
      </c>
      <c r="F1860" s="852">
        <v>743</v>
      </c>
      <c r="G1860" s="834">
        <f t="shared" si="29"/>
        <v>0.74299999999999999</v>
      </c>
      <c r="H1860" s="835" t="s">
        <v>354</v>
      </c>
      <c r="I1860" s="850">
        <v>1</v>
      </c>
      <c r="J1860" s="856" t="s">
        <v>533</v>
      </c>
    </row>
    <row r="1861" spans="1:10">
      <c r="A1861" s="839" t="s">
        <v>194</v>
      </c>
      <c r="B1861" s="829" t="s">
        <v>199</v>
      </c>
      <c r="C1861" s="839" t="s">
        <v>4702</v>
      </c>
      <c r="D1861" s="839" t="s">
        <v>4703</v>
      </c>
      <c r="E1861" s="853">
        <v>44013</v>
      </c>
      <c r="F1861" s="852">
        <v>743</v>
      </c>
      <c r="G1861" s="834">
        <f t="shared" si="29"/>
        <v>0.74299999999999999</v>
      </c>
      <c r="H1861" s="835" t="s">
        <v>354</v>
      </c>
      <c r="I1861" s="850">
        <v>1</v>
      </c>
      <c r="J1861" s="856" t="s">
        <v>533</v>
      </c>
    </row>
    <row r="1862" spans="1:10">
      <c r="A1862" s="839" t="s">
        <v>194</v>
      </c>
      <c r="B1862" s="829" t="s">
        <v>199</v>
      </c>
      <c r="C1862" s="839" t="s">
        <v>4704</v>
      </c>
      <c r="D1862" s="839" t="s">
        <v>4705</v>
      </c>
      <c r="E1862" s="853">
        <v>44013</v>
      </c>
      <c r="F1862" s="852">
        <v>1070</v>
      </c>
      <c r="G1862" s="834">
        <f t="shared" si="29"/>
        <v>1.07</v>
      </c>
      <c r="H1862" s="835" t="s">
        <v>354</v>
      </c>
      <c r="I1862" s="850">
        <v>1</v>
      </c>
      <c r="J1862" s="856" t="s">
        <v>533</v>
      </c>
    </row>
    <row r="1863" spans="1:10">
      <c r="A1863" s="839" t="s">
        <v>194</v>
      </c>
      <c r="B1863" s="829" t="s">
        <v>199</v>
      </c>
      <c r="C1863" s="839" t="s">
        <v>4706</v>
      </c>
      <c r="D1863" s="839" t="s">
        <v>4707</v>
      </c>
      <c r="E1863" s="853">
        <v>44013</v>
      </c>
      <c r="F1863" s="852">
        <v>1070</v>
      </c>
      <c r="G1863" s="834">
        <f t="shared" si="29"/>
        <v>1.07</v>
      </c>
      <c r="H1863" s="835" t="s">
        <v>354</v>
      </c>
      <c r="I1863" s="850">
        <v>1</v>
      </c>
      <c r="J1863" s="856" t="s">
        <v>533</v>
      </c>
    </row>
    <row r="1864" spans="1:10">
      <c r="A1864" s="839" t="s">
        <v>194</v>
      </c>
      <c r="B1864" s="829" t="s">
        <v>199</v>
      </c>
      <c r="C1864" s="839" t="s">
        <v>4708</v>
      </c>
      <c r="D1864" s="839" t="s">
        <v>4709</v>
      </c>
      <c r="E1864" s="853">
        <v>44013</v>
      </c>
      <c r="F1864" s="852">
        <v>1390</v>
      </c>
      <c r="G1864" s="834">
        <f t="shared" si="29"/>
        <v>1.39</v>
      </c>
      <c r="H1864" s="835" t="s">
        <v>354</v>
      </c>
      <c r="I1864" s="850">
        <v>1</v>
      </c>
      <c r="J1864" s="856" t="s">
        <v>533</v>
      </c>
    </row>
    <row r="1865" spans="1:10">
      <c r="A1865" s="839" t="s">
        <v>194</v>
      </c>
      <c r="B1865" s="829" t="s">
        <v>199</v>
      </c>
      <c r="C1865" s="839" t="s">
        <v>4710</v>
      </c>
      <c r="D1865" s="839" t="s">
        <v>4711</v>
      </c>
      <c r="E1865" s="853">
        <v>44013</v>
      </c>
      <c r="F1865" s="852">
        <v>1390</v>
      </c>
      <c r="G1865" s="834">
        <f t="shared" si="29"/>
        <v>1.39</v>
      </c>
      <c r="H1865" s="835" t="s">
        <v>354</v>
      </c>
      <c r="I1865" s="850">
        <v>1</v>
      </c>
      <c r="J1865" s="856" t="s">
        <v>533</v>
      </c>
    </row>
    <row r="1866" spans="1:10">
      <c r="A1866" s="839" t="s">
        <v>194</v>
      </c>
      <c r="B1866" s="829" t="s">
        <v>199</v>
      </c>
      <c r="C1866" s="839" t="s">
        <v>4712</v>
      </c>
      <c r="D1866" s="839" t="s">
        <v>4713</v>
      </c>
      <c r="E1866" s="853">
        <v>44013</v>
      </c>
      <c r="F1866" s="852">
        <v>1120</v>
      </c>
      <c r="G1866" s="834">
        <f t="shared" si="29"/>
        <v>1.1200000000000001</v>
      </c>
      <c r="H1866" s="835" t="s">
        <v>354</v>
      </c>
      <c r="I1866" s="850">
        <v>1</v>
      </c>
      <c r="J1866" s="856" t="s">
        <v>533</v>
      </c>
    </row>
    <row r="1867" spans="1:10">
      <c r="A1867" s="839" t="s">
        <v>194</v>
      </c>
      <c r="B1867" s="829" t="s">
        <v>199</v>
      </c>
      <c r="C1867" s="839" t="s">
        <v>4714</v>
      </c>
      <c r="D1867" s="839" t="s">
        <v>4715</v>
      </c>
      <c r="E1867" s="853">
        <v>44013</v>
      </c>
      <c r="F1867" s="852">
        <v>1120</v>
      </c>
      <c r="G1867" s="834">
        <f t="shared" si="29"/>
        <v>1.1200000000000001</v>
      </c>
      <c r="H1867" s="835" t="s">
        <v>354</v>
      </c>
      <c r="I1867" s="850">
        <v>1</v>
      </c>
      <c r="J1867" s="856" t="s">
        <v>533</v>
      </c>
    </row>
    <row r="1868" spans="1:10">
      <c r="A1868" s="839" t="s">
        <v>194</v>
      </c>
      <c r="B1868" s="829" t="s">
        <v>199</v>
      </c>
      <c r="C1868" s="839" t="s">
        <v>4716</v>
      </c>
      <c r="D1868" s="839" t="s">
        <v>4717</v>
      </c>
      <c r="E1868" s="853">
        <v>44013</v>
      </c>
      <c r="F1868" s="852">
        <v>1164</v>
      </c>
      <c r="G1868" s="834">
        <f t="shared" si="29"/>
        <v>1.1639999999999999</v>
      </c>
      <c r="H1868" s="835" t="s">
        <v>354</v>
      </c>
      <c r="I1868" s="850">
        <v>1</v>
      </c>
      <c r="J1868" s="856" t="s">
        <v>533</v>
      </c>
    </row>
    <row r="1869" spans="1:10">
      <c r="A1869" s="839" t="s">
        <v>194</v>
      </c>
      <c r="B1869" s="829" t="s">
        <v>199</v>
      </c>
      <c r="C1869" s="839" t="s">
        <v>4718</v>
      </c>
      <c r="D1869" s="839" t="s">
        <v>4719</v>
      </c>
      <c r="E1869" s="853">
        <v>44013</v>
      </c>
      <c r="F1869" s="852">
        <v>1164</v>
      </c>
      <c r="G1869" s="834">
        <f t="shared" si="29"/>
        <v>1.1639999999999999</v>
      </c>
      <c r="H1869" s="835" t="s">
        <v>354</v>
      </c>
      <c r="I1869" s="850">
        <v>1</v>
      </c>
      <c r="J1869" s="856" t="s">
        <v>533</v>
      </c>
    </row>
    <row r="1870" spans="1:10">
      <c r="A1870" s="839" t="s">
        <v>189</v>
      </c>
      <c r="B1870" s="830" t="s">
        <v>198</v>
      </c>
      <c r="C1870" s="839" t="s">
        <v>4720</v>
      </c>
      <c r="D1870" s="839" t="s">
        <v>4721</v>
      </c>
      <c r="E1870" s="853">
        <v>44013</v>
      </c>
      <c r="F1870" s="852">
        <v>650</v>
      </c>
      <c r="G1870" s="834">
        <f t="shared" si="29"/>
        <v>0.65</v>
      </c>
      <c r="H1870" s="835" t="s">
        <v>356</v>
      </c>
      <c r="I1870" s="850">
        <v>1</v>
      </c>
      <c r="J1870" s="855" t="s">
        <v>4132</v>
      </c>
    </row>
    <row r="1871" spans="1:10">
      <c r="A1871" s="839" t="s">
        <v>189</v>
      </c>
      <c r="B1871" s="830" t="s">
        <v>198</v>
      </c>
      <c r="C1871" s="839" t="s">
        <v>4722</v>
      </c>
      <c r="D1871" s="839" t="s">
        <v>4723</v>
      </c>
      <c r="E1871" s="853">
        <v>44013</v>
      </c>
      <c r="F1871" s="852">
        <v>740</v>
      </c>
      <c r="G1871" s="834">
        <f t="shared" si="29"/>
        <v>0.74</v>
      </c>
      <c r="H1871" s="835" t="s">
        <v>356</v>
      </c>
      <c r="I1871" s="850">
        <v>1</v>
      </c>
      <c r="J1871" s="855" t="s">
        <v>4132</v>
      </c>
    </row>
    <row r="1872" spans="1:10">
      <c r="A1872" s="839" t="s">
        <v>186</v>
      </c>
      <c r="B1872" s="830" t="s">
        <v>198</v>
      </c>
      <c r="C1872" s="839" t="s">
        <v>4724</v>
      </c>
      <c r="D1872" s="839" t="s">
        <v>4355</v>
      </c>
      <c r="E1872" s="853">
        <v>44013</v>
      </c>
      <c r="F1872" s="852">
        <v>4738.7116195063218</v>
      </c>
      <c r="G1872" s="834">
        <f t="shared" si="29"/>
        <v>4.7387116195063221</v>
      </c>
      <c r="H1872" s="835" t="s">
        <v>67</v>
      </c>
      <c r="I1872" s="850">
        <v>1</v>
      </c>
      <c r="J1872" s="837" t="s">
        <v>67</v>
      </c>
    </row>
    <row r="1873" spans="1:10">
      <c r="A1873" s="839" t="s">
        <v>186</v>
      </c>
      <c r="B1873" s="830" t="s">
        <v>198</v>
      </c>
      <c r="C1873" s="839" t="s">
        <v>4725</v>
      </c>
      <c r="D1873" s="839" t="s">
        <v>4359</v>
      </c>
      <c r="E1873" s="853">
        <v>44013</v>
      </c>
      <c r="F1873" s="852">
        <v>1975.3160746538231</v>
      </c>
      <c r="G1873" s="834">
        <f t="shared" si="29"/>
        <v>1.975316074653823</v>
      </c>
      <c r="H1873" s="835" t="s">
        <v>67</v>
      </c>
      <c r="I1873" s="850">
        <v>1</v>
      </c>
      <c r="J1873" s="837" t="s">
        <v>67</v>
      </c>
    </row>
    <row r="1874" spans="1:10">
      <c r="A1874" s="839" t="s">
        <v>186</v>
      </c>
      <c r="B1874" s="830" t="s">
        <v>198</v>
      </c>
      <c r="C1874" s="839" t="s">
        <v>4726</v>
      </c>
      <c r="D1874" s="839" t="s">
        <v>4355</v>
      </c>
      <c r="E1874" s="853">
        <v>44013</v>
      </c>
      <c r="F1874" s="852">
        <v>1579.5705398354405</v>
      </c>
      <c r="G1874" s="834">
        <f t="shared" si="29"/>
        <v>1.5795705398354405</v>
      </c>
      <c r="H1874" s="835" t="s">
        <v>354</v>
      </c>
      <c r="I1874" s="850">
        <v>1</v>
      </c>
      <c r="J1874" s="855" t="s">
        <v>4109</v>
      </c>
    </row>
    <row r="1875" spans="1:10">
      <c r="A1875" s="839" t="s">
        <v>186</v>
      </c>
      <c r="B1875" s="830" t="s">
        <v>198</v>
      </c>
      <c r="C1875" s="839" t="s">
        <v>4727</v>
      </c>
      <c r="D1875" s="839" t="s">
        <v>4359</v>
      </c>
      <c r="E1875" s="853">
        <v>44013</v>
      </c>
      <c r="F1875" s="852">
        <v>658.43869155127436</v>
      </c>
      <c r="G1875" s="834">
        <f t="shared" si="29"/>
        <v>0.65843869155127432</v>
      </c>
      <c r="H1875" s="835" t="s">
        <v>354</v>
      </c>
      <c r="I1875" s="850">
        <v>1</v>
      </c>
      <c r="J1875" s="855" t="s">
        <v>4109</v>
      </c>
    </row>
    <row r="1876" spans="1:10">
      <c r="A1876" s="839" t="s">
        <v>194</v>
      </c>
      <c r="B1876" s="829" t="s">
        <v>199</v>
      </c>
      <c r="C1876" s="839" t="s">
        <v>4728</v>
      </c>
      <c r="D1876" s="839" t="s">
        <v>4729</v>
      </c>
      <c r="E1876" s="853">
        <v>44044</v>
      </c>
      <c r="F1876" s="852">
        <v>3370</v>
      </c>
      <c r="G1876" s="834">
        <f t="shared" si="29"/>
        <v>3.37</v>
      </c>
      <c r="H1876" s="835" t="s">
        <v>535</v>
      </c>
      <c r="I1876" s="850">
        <v>1</v>
      </c>
      <c r="J1876" s="855" t="s">
        <v>535</v>
      </c>
    </row>
    <row r="1877" spans="1:10">
      <c r="A1877" s="839" t="s">
        <v>186</v>
      </c>
      <c r="B1877" s="830" t="s">
        <v>198</v>
      </c>
      <c r="C1877" s="839" t="s">
        <v>4730</v>
      </c>
      <c r="D1877" s="839" t="s">
        <v>4731</v>
      </c>
      <c r="E1877" s="853">
        <v>44044</v>
      </c>
      <c r="F1877" s="852">
        <v>3405.9003051881996</v>
      </c>
      <c r="G1877" s="834">
        <f t="shared" si="29"/>
        <v>3.4059003051881995</v>
      </c>
      <c r="H1877" s="835" t="s">
        <v>67</v>
      </c>
      <c r="I1877" s="850">
        <v>1</v>
      </c>
      <c r="J1877" s="837" t="s">
        <v>67</v>
      </c>
    </row>
    <row r="1878" spans="1:10">
      <c r="A1878" s="839" t="s">
        <v>186</v>
      </c>
      <c r="B1878" s="830" t="s">
        <v>198</v>
      </c>
      <c r="C1878" s="839" t="s">
        <v>4732</v>
      </c>
      <c r="D1878" s="839" t="s">
        <v>4733</v>
      </c>
      <c r="E1878" s="853">
        <v>44044</v>
      </c>
      <c r="F1878" s="852">
        <v>406.91759918616481</v>
      </c>
      <c r="G1878" s="834">
        <f t="shared" si="29"/>
        <v>0.40691759918616482</v>
      </c>
      <c r="H1878" s="835" t="s">
        <v>354</v>
      </c>
      <c r="I1878" s="850">
        <v>1</v>
      </c>
      <c r="J1878" s="855" t="s">
        <v>4109</v>
      </c>
    </row>
    <row r="1879" spans="1:10">
      <c r="A1879" s="839" t="s">
        <v>186</v>
      </c>
      <c r="B1879" s="830" t="s">
        <v>198</v>
      </c>
      <c r="C1879" s="839" t="s">
        <v>4734</v>
      </c>
      <c r="D1879" s="839" t="s">
        <v>4735</v>
      </c>
      <c r="E1879" s="853">
        <v>44044</v>
      </c>
      <c r="F1879" s="852">
        <v>406.91759918616481</v>
      </c>
      <c r="G1879" s="834">
        <f t="shared" si="29"/>
        <v>0.40691759918616482</v>
      </c>
      <c r="H1879" s="835" t="s">
        <v>354</v>
      </c>
      <c r="I1879" s="850">
        <v>1</v>
      </c>
      <c r="J1879" s="855" t="s">
        <v>4109</v>
      </c>
    </row>
    <row r="1880" spans="1:10">
      <c r="A1880" s="839" t="s">
        <v>194</v>
      </c>
      <c r="B1880" s="829" t="s">
        <v>199</v>
      </c>
      <c r="C1880" s="839" t="s">
        <v>4736</v>
      </c>
      <c r="D1880" s="839" t="s">
        <v>4737</v>
      </c>
      <c r="E1880" s="853">
        <v>44044</v>
      </c>
      <c r="F1880" s="852">
        <v>798.6</v>
      </c>
      <c r="G1880" s="834">
        <f t="shared" si="29"/>
        <v>0.79859999999999998</v>
      </c>
      <c r="H1880" s="835" t="s">
        <v>535</v>
      </c>
      <c r="I1880" s="850">
        <v>1</v>
      </c>
      <c r="J1880" s="855" t="s">
        <v>535</v>
      </c>
    </row>
    <row r="1881" spans="1:10">
      <c r="A1881" s="839" t="s">
        <v>194</v>
      </c>
      <c r="B1881" s="829" t="s">
        <v>199</v>
      </c>
      <c r="C1881" s="839" t="s">
        <v>4738</v>
      </c>
      <c r="D1881" s="839" t="s">
        <v>4739</v>
      </c>
      <c r="E1881" s="853">
        <v>44044</v>
      </c>
      <c r="F1881" s="852">
        <v>989.8</v>
      </c>
      <c r="G1881" s="834">
        <f t="shared" si="29"/>
        <v>0.9897999999999999</v>
      </c>
      <c r="H1881" s="835" t="s">
        <v>535</v>
      </c>
      <c r="I1881" s="850">
        <v>1</v>
      </c>
      <c r="J1881" s="855" t="s">
        <v>535</v>
      </c>
    </row>
    <row r="1882" spans="1:10">
      <c r="A1882" s="839" t="s">
        <v>194</v>
      </c>
      <c r="B1882" s="829" t="s">
        <v>199</v>
      </c>
      <c r="C1882" s="839" t="s">
        <v>4740</v>
      </c>
      <c r="D1882" s="839" t="s">
        <v>4741</v>
      </c>
      <c r="E1882" s="853">
        <v>44044</v>
      </c>
      <c r="F1882" s="852">
        <v>892.4</v>
      </c>
      <c r="G1882" s="834">
        <f t="shared" si="29"/>
        <v>0.89239999999999997</v>
      </c>
      <c r="H1882" s="835" t="s">
        <v>535</v>
      </c>
      <c r="I1882" s="850">
        <v>1</v>
      </c>
      <c r="J1882" s="855" t="s">
        <v>535</v>
      </c>
    </row>
    <row r="1883" spans="1:10">
      <c r="A1883" s="839" t="s">
        <v>194</v>
      </c>
      <c r="B1883" s="829" t="s">
        <v>199</v>
      </c>
      <c r="C1883" s="839" t="s">
        <v>4742</v>
      </c>
      <c r="D1883" s="839" t="s">
        <v>4743</v>
      </c>
      <c r="E1883" s="853">
        <v>44044</v>
      </c>
      <c r="F1883" s="852">
        <v>7000</v>
      </c>
      <c r="G1883" s="834">
        <f t="shared" si="29"/>
        <v>7</v>
      </c>
      <c r="H1883" s="835" t="s">
        <v>354</v>
      </c>
      <c r="I1883" s="850">
        <v>1</v>
      </c>
      <c r="J1883" s="855" t="s">
        <v>4109</v>
      </c>
    </row>
    <row r="1884" spans="1:10">
      <c r="A1884" s="839" t="s">
        <v>194</v>
      </c>
      <c r="B1884" s="829" t="s">
        <v>199</v>
      </c>
      <c r="C1884" s="839" t="s">
        <v>4744</v>
      </c>
      <c r="D1884" s="839" t="s">
        <v>4745</v>
      </c>
      <c r="E1884" s="853">
        <v>44044</v>
      </c>
      <c r="F1884" s="852">
        <v>9000</v>
      </c>
      <c r="G1884" s="834">
        <f t="shared" si="29"/>
        <v>9</v>
      </c>
      <c r="H1884" s="835" t="s">
        <v>354</v>
      </c>
      <c r="I1884" s="850">
        <v>1</v>
      </c>
      <c r="J1884" s="855" t="s">
        <v>4109</v>
      </c>
    </row>
    <row r="1885" spans="1:10">
      <c r="A1885" s="839" t="s">
        <v>194</v>
      </c>
      <c r="B1885" s="829" t="s">
        <v>199</v>
      </c>
      <c r="C1885" s="839" t="s">
        <v>4746</v>
      </c>
      <c r="D1885" s="839" t="s">
        <v>4747</v>
      </c>
      <c r="E1885" s="853">
        <v>44044</v>
      </c>
      <c r="F1885" s="852">
        <v>210</v>
      </c>
      <c r="G1885" s="834">
        <f t="shared" si="29"/>
        <v>0.21</v>
      </c>
      <c r="H1885" s="835" t="s">
        <v>354</v>
      </c>
      <c r="I1885" s="850">
        <v>1</v>
      </c>
      <c r="J1885" s="856" t="s">
        <v>533</v>
      </c>
    </row>
    <row r="1886" spans="1:10">
      <c r="A1886" s="839" t="s">
        <v>194</v>
      </c>
      <c r="B1886" s="829" t="s">
        <v>199</v>
      </c>
      <c r="C1886" s="839" t="s">
        <v>4748</v>
      </c>
      <c r="D1886" s="839" t="s">
        <v>4749</v>
      </c>
      <c r="E1886" s="853">
        <v>44044</v>
      </c>
      <c r="F1886" s="852">
        <v>210</v>
      </c>
      <c r="G1886" s="834">
        <f t="shared" si="29"/>
        <v>0.21</v>
      </c>
      <c r="H1886" s="835" t="s">
        <v>354</v>
      </c>
      <c r="I1886" s="850">
        <v>1</v>
      </c>
      <c r="J1886" s="856" t="s">
        <v>533</v>
      </c>
    </row>
    <row r="1887" spans="1:10">
      <c r="A1887" s="839" t="s">
        <v>397</v>
      </c>
      <c r="B1887" s="830" t="s">
        <v>198</v>
      </c>
      <c r="C1887" s="839" t="s">
        <v>4750</v>
      </c>
      <c r="D1887" s="839" t="s">
        <v>4751</v>
      </c>
      <c r="E1887" s="853">
        <v>44044</v>
      </c>
      <c r="F1887" s="852">
        <v>259</v>
      </c>
      <c r="G1887" s="834">
        <f t="shared" si="29"/>
        <v>0.25900000000000001</v>
      </c>
      <c r="H1887" s="835" t="s">
        <v>356</v>
      </c>
      <c r="I1887" s="850">
        <v>1</v>
      </c>
      <c r="J1887" s="855" t="s">
        <v>4132</v>
      </c>
    </row>
    <row r="1888" spans="1:10">
      <c r="A1888" s="839" t="s">
        <v>397</v>
      </c>
      <c r="B1888" s="830" t="s">
        <v>198</v>
      </c>
      <c r="C1888" s="839" t="s">
        <v>4752</v>
      </c>
      <c r="D1888" s="839" t="s">
        <v>4753</v>
      </c>
      <c r="E1888" s="853">
        <v>44044</v>
      </c>
      <c r="F1888" s="852">
        <v>250</v>
      </c>
      <c r="G1888" s="834">
        <f t="shared" si="29"/>
        <v>0.25</v>
      </c>
      <c r="H1888" s="835" t="s">
        <v>356</v>
      </c>
      <c r="I1888" s="850">
        <v>1</v>
      </c>
      <c r="J1888" s="855" t="s">
        <v>4132</v>
      </c>
    </row>
    <row r="1889" spans="1:10">
      <c r="A1889" s="839" t="s">
        <v>397</v>
      </c>
      <c r="B1889" s="830" t="s">
        <v>198</v>
      </c>
      <c r="C1889" s="839" t="s">
        <v>4754</v>
      </c>
      <c r="D1889" s="839" t="s">
        <v>4755</v>
      </c>
      <c r="E1889" s="853">
        <v>44044</v>
      </c>
      <c r="F1889" s="852">
        <v>250</v>
      </c>
      <c r="G1889" s="834">
        <f t="shared" si="29"/>
        <v>0.25</v>
      </c>
      <c r="H1889" s="835" t="s">
        <v>356</v>
      </c>
      <c r="I1889" s="850">
        <v>1</v>
      </c>
      <c r="J1889" s="855" t="s">
        <v>4132</v>
      </c>
    </row>
    <row r="1890" spans="1:10">
      <c r="A1890" s="839" t="s">
        <v>189</v>
      </c>
      <c r="B1890" s="830" t="s">
        <v>198</v>
      </c>
      <c r="C1890" s="839" t="s">
        <v>4756</v>
      </c>
      <c r="D1890" s="839" t="s">
        <v>4757</v>
      </c>
      <c r="E1890" s="853">
        <v>44044</v>
      </c>
      <c r="F1890" s="852">
        <v>215.8</v>
      </c>
      <c r="G1890" s="834">
        <f t="shared" si="29"/>
        <v>0.21580000000000002</v>
      </c>
      <c r="H1890" s="835" t="s">
        <v>356</v>
      </c>
      <c r="I1890" s="850">
        <v>1</v>
      </c>
      <c r="J1890" s="855" t="s">
        <v>4132</v>
      </c>
    </row>
    <row r="1891" spans="1:10">
      <c r="A1891" s="839" t="s">
        <v>189</v>
      </c>
      <c r="B1891" s="830" t="s">
        <v>198</v>
      </c>
      <c r="C1891" s="839" t="s">
        <v>4758</v>
      </c>
      <c r="D1891" s="839" t="s">
        <v>4759</v>
      </c>
      <c r="E1891" s="853">
        <v>44044</v>
      </c>
      <c r="F1891" s="852">
        <v>257.89999999999998</v>
      </c>
      <c r="G1891" s="834">
        <f t="shared" si="29"/>
        <v>0.25789999999999996</v>
      </c>
      <c r="H1891" s="835" t="s">
        <v>356</v>
      </c>
      <c r="I1891" s="850">
        <v>1</v>
      </c>
      <c r="J1891" s="855" t="s">
        <v>4132</v>
      </c>
    </row>
    <row r="1892" spans="1:10">
      <c r="A1892" s="839" t="s">
        <v>189</v>
      </c>
      <c r="B1892" s="830" t="s">
        <v>198</v>
      </c>
      <c r="C1892" s="839" t="s">
        <v>4760</v>
      </c>
      <c r="D1892" s="839" t="s">
        <v>4761</v>
      </c>
      <c r="E1892" s="853">
        <v>44044</v>
      </c>
      <c r="F1892" s="852">
        <v>267.60000000000002</v>
      </c>
      <c r="G1892" s="834">
        <f t="shared" si="29"/>
        <v>0.2676</v>
      </c>
      <c r="H1892" s="835" t="s">
        <v>356</v>
      </c>
      <c r="I1892" s="850">
        <v>1</v>
      </c>
      <c r="J1892" s="855" t="s">
        <v>4132</v>
      </c>
    </row>
    <row r="1893" spans="1:10">
      <c r="A1893" s="839" t="s">
        <v>189</v>
      </c>
      <c r="B1893" s="830" t="s">
        <v>198</v>
      </c>
      <c r="C1893" s="839" t="s">
        <v>4762</v>
      </c>
      <c r="D1893" s="839" t="s">
        <v>4763</v>
      </c>
      <c r="E1893" s="853">
        <v>44044</v>
      </c>
      <c r="F1893" s="852">
        <v>199.5</v>
      </c>
      <c r="G1893" s="834">
        <f t="shared" si="29"/>
        <v>0.19950000000000001</v>
      </c>
      <c r="H1893" s="835" t="s">
        <v>356</v>
      </c>
      <c r="I1893" s="850">
        <v>1</v>
      </c>
      <c r="J1893" s="855" t="s">
        <v>4132</v>
      </c>
    </row>
    <row r="1894" spans="1:10">
      <c r="A1894" s="839" t="s">
        <v>189</v>
      </c>
      <c r="B1894" s="830" t="s">
        <v>198</v>
      </c>
      <c r="C1894" s="839" t="s">
        <v>4764</v>
      </c>
      <c r="D1894" s="839" t="s">
        <v>4765</v>
      </c>
      <c r="E1894" s="853">
        <v>44044</v>
      </c>
      <c r="F1894" s="852">
        <v>292.2</v>
      </c>
      <c r="G1894" s="834">
        <f t="shared" si="29"/>
        <v>0.29220000000000002</v>
      </c>
      <c r="H1894" s="835" t="s">
        <v>356</v>
      </c>
      <c r="I1894" s="850">
        <v>1</v>
      </c>
      <c r="J1894" s="855" t="s">
        <v>4132</v>
      </c>
    </row>
    <row r="1895" spans="1:10">
      <c r="A1895" s="839" t="s">
        <v>189</v>
      </c>
      <c r="B1895" s="830" t="s">
        <v>198</v>
      </c>
      <c r="C1895" s="839" t="s">
        <v>4766</v>
      </c>
      <c r="D1895" s="839" t="s">
        <v>4767</v>
      </c>
      <c r="E1895" s="853">
        <v>44044</v>
      </c>
      <c r="F1895" s="852">
        <v>150.19999999999999</v>
      </c>
      <c r="G1895" s="834">
        <f t="shared" si="29"/>
        <v>0.1502</v>
      </c>
      <c r="H1895" s="835" t="s">
        <v>356</v>
      </c>
      <c r="I1895" s="850">
        <v>1</v>
      </c>
      <c r="J1895" s="855" t="s">
        <v>4132</v>
      </c>
    </row>
    <row r="1896" spans="1:10">
      <c r="A1896" s="839" t="s">
        <v>189</v>
      </c>
      <c r="B1896" s="830" t="s">
        <v>198</v>
      </c>
      <c r="C1896" s="839" t="s">
        <v>4768</v>
      </c>
      <c r="D1896" s="839" t="s">
        <v>4769</v>
      </c>
      <c r="E1896" s="853">
        <v>44044</v>
      </c>
      <c r="F1896" s="852">
        <v>940</v>
      </c>
      <c r="G1896" s="834">
        <f t="shared" si="29"/>
        <v>0.94</v>
      </c>
      <c r="H1896" s="835" t="s">
        <v>356</v>
      </c>
      <c r="I1896" s="850">
        <v>1</v>
      </c>
      <c r="J1896" s="855" t="s">
        <v>4132</v>
      </c>
    </row>
    <row r="1897" spans="1:10">
      <c r="A1897" s="839" t="s">
        <v>186</v>
      </c>
      <c r="B1897" s="830" t="s">
        <v>198</v>
      </c>
      <c r="C1897" s="839" t="s">
        <v>4770</v>
      </c>
      <c r="D1897" s="839" t="s">
        <v>4771</v>
      </c>
      <c r="E1897" s="853">
        <v>44044</v>
      </c>
      <c r="F1897" s="852">
        <v>720.2441505595117</v>
      </c>
      <c r="G1897" s="834">
        <f t="shared" si="29"/>
        <v>0.72024415055951174</v>
      </c>
      <c r="H1897" s="835" t="s">
        <v>355</v>
      </c>
      <c r="I1897" s="850">
        <v>1</v>
      </c>
      <c r="J1897" s="855" t="s">
        <v>4201</v>
      </c>
    </row>
    <row r="1898" spans="1:10">
      <c r="A1898" s="839" t="s">
        <v>186</v>
      </c>
      <c r="B1898" s="830" t="s">
        <v>198</v>
      </c>
      <c r="C1898" s="839" t="s">
        <v>4772</v>
      </c>
      <c r="D1898" s="839" t="s">
        <v>4773</v>
      </c>
      <c r="E1898" s="853">
        <v>44044</v>
      </c>
      <c r="F1898" s="852">
        <v>1129.1963377416073</v>
      </c>
      <c r="G1898" s="834">
        <f t="shared" si="29"/>
        <v>1.1291963377416072</v>
      </c>
      <c r="H1898" s="835" t="s">
        <v>356</v>
      </c>
      <c r="I1898" s="850">
        <v>1</v>
      </c>
      <c r="J1898" s="855" t="s">
        <v>4132</v>
      </c>
    </row>
    <row r="1899" spans="1:10">
      <c r="A1899" s="839" t="s">
        <v>186</v>
      </c>
      <c r="B1899" s="830" t="s">
        <v>198</v>
      </c>
      <c r="C1899" s="839" t="s">
        <v>4774</v>
      </c>
      <c r="D1899" s="839" t="s">
        <v>4775</v>
      </c>
      <c r="E1899" s="853">
        <v>44044</v>
      </c>
      <c r="F1899" s="852">
        <v>1200.4069175991863</v>
      </c>
      <c r="G1899" s="834">
        <f t="shared" si="29"/>
        <v>1.2004069175991863</v>
      </c>
      <c r="H1899" s="835" t="s">
        <v>356</v>
      </c>
      <c r="I1899" s="850">
        <v>1</v>
      </c>
      <c r="J1899" s="855" t="s">
        <v>4132</v>
      </c>
    </row>
    <row r="1900" spans="1:10">
      <c r="A1900" s="839" t="s">
        <v>196</v>
      </c>
      <c r="B1900" s="830" t="s">
        <v>198</v>
      </c>
      <c r="C1900" s="839" t="s">
        <v>4776</v>
      </c>
      <c r="D1900" s="839" t="s">
        <v>4777</v>
      </c>
      <c r="E1900" s="853">
        <v>44044</v>
      </c>
      <c r="F1900" s="852">
        <v>240</v>
      </c>
      <c r="G1900" s="834">
        <f t="shared" si="29"/>
        <v>0.24</v>
      </c>
      <c r="H1900" s="835" t="s">
        <v>356</v>
      </c>
      <c r="I1900" s="850">
        <v>1</v>
      </c>
      <c r="J1900" s="855" t="s">
        <v>4132</v>
      </c>
    </row>
    <row r="1901" spans="1:10">
      <c r="A1901" s="839" t="s">
        <v>196</v>
      </c>
      <c r="B1901" s="830" t="s">
        <v>198</v>
      </c>
      <c r="C1901" s="839" t="s">
        <v>4778</v>
      </c>
      <c r="D1901" s="839" t="s">
        <v>4779</v>
      </c>
      <c r="E1901" s="853">
        <v>44044</v>
      </c>
      <c r="F1901" s="852">
        <v>293</v>
      </c>
      <c r="G1901" s="834">
        <f t="shared" si="29"/>
        <v>0.29299999999999998</v>
      </c>
      <c r="H1901" s="835" t="s">
        <v>356</v>
      </c>
      <c r="I1901" s="850">
        <v>1</v>
      </c>
      <c r="J1901" s="855" t="s">
        <v>4132</v>
      </c>
    </row>
    <row r="1902" spans="1:10">
      <c r="A1902" s="839" t="s">
        <v>186</v>
      </c>
      <c r="B1902" s="830" t="s">
        <v>198</v>
      </c>
      <c r="C1902" s="839" t="s">
        <v>4780</v>
      </c>
      <c r="D1902" s="839" t="s">
        <v>4781</v>
      </c>
      <c r="E1902" s="853">
        <v>44044</v>
      </c>
      <c r="F1902" s="852">
        <v>445.57477110884997</v>
      </c>
      <c r="G1902" s="834">
        <f t="shared" si="29"/>
        <v>0.44557477110884997</v>
      </c>
      <c r="H1902" s="835" t="s">
        <v>356</v>
      </c>
      <c r="I1902" s="850">
        <v>3</v>
      </c>
      <c r="J1902" s="855" t="s">
        <v>4132</v>
      </c>
    </row>
    <row r="1903" spans="1:10">
      <c r="A1903" s="839" t="s">
        <v>391</v>
      </c>
      <c r="B1903" s="830" t="s">
        <v>198</v>
      </c>
      <c r="C1903" s="839" t="s">
        <v>4782</v>
      </c>
      <c r="D1903" s="839" t="s">
        <v>4783</v>
      </c>
      <c r="E1903" s="853">
        <v>44044</v>
      </c>
      <c r="F1903" s="852">
        <v>4000</v>
      </c>
      <c r="G1903" s="834">
        <f t="shared" si="29"/>
        <v>4</v>
      </c>
      <c r="H1903" s="835" t="s">
        <v>67</v>
      </c>
      <c r="I1903" s="850">
        <v>1</v>
      </c>
      <c r="J1903" s="837" t="s">
        <v>67</v>
      </c>
    </row>
    <row r="1904" spans="1:10">
      <c r="A1904" s="839" t="s">
        <v>391</v>
      </c>
      <c r="B1904" s="830" t="s">
        <v>198</v>
      </c>
      <c r="C1904" s="839" t="s">
        <v>4784</v>
      </c>
      <c r="D1904" s="839" t="s">
        <v>4785</v>
      </c>
      <c r="E1904" s="853">
        <v>44044</v>
      </c>
      <c r="F1904" s="852">
        <v>5440</v>
      </c>
      <c r="G1904" s="834">
        <f t="shared" ref="G1904:G1967" si="30">F1904/1000</f>
        <v>5.44</v>
      </c>
      <c r="H1904" s="835" t="s">
        <v>67</v>
      </c>
      <c r="I1904" s="850">
        <v>1</v>
      </c>
      <c r="J1904" s="837" t="s">
        <v>67</v>
      </c>
    </row>
    <row r="1905" spans="1:10">
      <c r="A1905" s="839" t="s">
        <v>391</v>
      </c>
      <c r="B1905" s="830" t="s">
        <v>198</v>
      </c>
      <c r="C1905" s="839" t="s">
        <v>4786</v>
      </c>
      <c r="D1905" s="839" t="s">
        <v>4787</v>
      </c>
      <c r="E1905" s="853">
        <v>44044</v>
      </c>
      <c r="F1905" s="852">
        <v>3400</v>
      </c>
      <c r="G1905" s="834">
        <f t="shared" si="30"/>
        <v>3.4</v>
      </c>
      <c r="H1905" s="835" t="s">
        <v>67</v>
      </c>
      <c r="I1905" s="850">
        <v>1</v>
      </c>
      <c r="J1905" s="837" t="s">
        <v>67</v>
      </c>
    </row>
    <row r="1906" spans="1:10">
      <c r="A1906" s="839" t="s">
        <v>391</v>
      </c>
      <c r="B1906" s="830" t="s">
        <v>198</v>
      </c>
      <c r="C1906" s="839" t="s">
        <v>4788</v>
      </c>
      <c r="D1906" s="839" t="s">
        <v>4789</v>
      </c>
      <c r="E1906" s="853">
        <v>44044</v>
      </c>
      <c r="F1906" s="852">
        <v>2760</v>
      </c>
      <c r="G1906" s="834">
        <f t="shared" si="30"/>
        <v>2.76</v>
      </c>
      <c r="H1906" s="835" t="s">
        <v>67</v>
      </c>
      <c r="I1906" s="850">
        <v>1</v>
      </c>
      <c r="J1906" s="837" t="s">
        <v>67</v>
      </c>
    </row>
    <row r="1907" spans="1:10">
      <c r="A1907" s="839" t="s">
        <v>386</v>
      </c>
      <c r="B1907" s="829" t="s">
        <v>1250</v>
      </c>
      <c r="C1907" s="839" t="s">
        <v>4790</v>
      </c>
      <c r="D1907" s="839" t="s">
        <v>4791</v>
      </c>
      <c r="E1907" s="853">
        <v>44044</v>
      </c>
      <c r="F1907" s="852">
        <v>520</v>
      </c>
      <c r="G1907" s="834">
        <f t="shared" si="30"/>
        <v>0.52</v>
      </c>
      <c r="H1907" s="835" t="s">
        <v>535</v>
      </c>
      <c r="I1907" s="850">
        <v>1</v>
      </c>
      <c r="J1907" s="855" t="s">
        <v>535</v>
      </c>
    </row>
    <row r="1908" spans="1:10">
      <c r="A1908" s="839" t="s">
        <v>386</v>
      </c>
      <c r="B1908" s="829" t="s">
        <v>1250</v>
      </c>
      <c r="C1908" s="839" t="s">
        <v>4792</v>
      </c>
      <c r="D1908" s="839" t="s">
        <v>4793</v>
      </c>
      <c r="E1908" s="853">
        <v>44044</v>
      </c>
      <c r="F1908" s="852">
        <v>806</v>
      </c>
      <c r="G1908" s="834">
        <f t="shared" si="30"/>
        <v>0.80600000000000005</v>
      </c>
      <c r="H1908" s="835" t="s">
        <v>535</v>
      </c>
      <c r="I1908" s="850">
        <v>1</v>
      </c>
      <c r="J1908" s="855" t="s">
        <v>535</v>
      </c>
    </row>
    <row r="1909" spans="1:10">
      <c r="A1909" s="839" t="s">
        <v>386</v>
      </c>
      <c r="B1909" s="829" t="s">
        <v>1250</v>
      </c>
      <c r="C1909" s="839" t="s">
        <v>4794</v>
      </c>
      <c r="D1909" s="839" t="s">
        <v>4795</v>
      </c>
      <c r="E1909" s="853">
        <v>44044</v>
      </c>
      <c r="F1909" s="852">
        <v>287</v>
      </c>
      <c r="G1909" s="834">
        <f t="shared" si="30"/>
        <v>0.28699999999999998</v>
      </c>
      <c r="H1909" s="835" t="s">
        <v>535</v>
      </c>
      <c r="I1909" s="850">
        <v>1</v>
      </c>
      <c r="J1909" s="855" t="s">
        <v>535</v>
      </c>
    </row>
    <row r="1910" spans="1:10">
      <c r="A1910" s="839" t="s">
        <v>386</v>
      </c>
      <c r="B1910" s="829" t="s">
        <v>1250</v>
      </c>
      <c r="C1910" s="839" t="s">
        <v>4796</v>
      </c>
      <c r="D1910" s="839" t="s">
        <v>4797</v>
      </c>
      <c r="E1910" s="853">
        <v>44044</v>
      </c>
      <c r="F1910" s="852">
        <v>265</v>
      </c>
      <c r="G1910" s="834">
        <f t="shared" si="30"/>
        <v>0.26500000000000001</v>
      </c>
      <c r="H1910" s="835" t="s">
        <v>535</v>
      </c>
      <c r="I1910" s="850">
        <v>1</v>
      </c>
      <c r="J1910" s="855" t="s">
        <v>535</v>
      </c>
    </row>
    <row r="1911" spans="1:10">
      <c r="A1911" s="839" t="s">
        <v>191</v>
      </c>
      <c r="B1911" s="830" t="s">
        <v>198</v>
      </c>
      <c r="C1911" s="839" t="s">
        <v>4798</v>
      </c>
      <c r="D1911" s="839" t="s">
        <v>4799</v>
      </c>
      <c r="E1911" s="853">
        <v>44044</v>
      </c>
      <c r="F1911" s="852">
        <v>1627.6703967446592</v>
      </c>
      <c r="G1911" s="834">
        <f t="shared" si="30"/>
        <v>1.6276703967446593</v>
      </c>
      <c r="H1911" s="835" t="s">
        <v>355</v>
      </c>
      <c r="I1911" s="850">
        <v>1</v>
      </c>
      <c r="J1911" s="855" t="s">
        <v>4201</v>
      </c>
    </row>
    <row r="1912" spans="1:10">
      <c r="A1912" s="839" t="s">
        <v>191</v>
      </c>
      <c r="B1912" s="830" t="s">
        <v>198</v>
      </c>
      <c r="C1912" s="839" t="s">
        <v>4800</v>
      </c>
      <c r="D1912" s="839" t="s">
        <v>4801</v>
      </c>
      <c r="E1912" s="853">
        <v>44044</v>
      </c>
      <c r="F1912" s="852">
        <v>7934.8931841302137</v>
      </c>
      <c r="G1912" s="834">
        <f t="shared" si="30"/>
        <v>7.9348931841302139</v>
      </c>
      <c r="H1912" s="835" t="s">
        <v>67</v>
      </c>
      <c r="I1912" s="850">
        <v>1</v>
      </c>
      <c r="J1912" s="837" t="s">
        <v>67</v>
      </c>
    </row>
    <row r="1913" spans="1:10">
      <c r="A1913" s="839" t="s">
        <v>191</v>
      </c>
      <c r="B1913" s="830" t="s">
        <v>198</v>
      </c>
      <c r="C1913" s="839" t="s">
        <v>4802</v>
      </c>
      <c r="D1913" s="839" t="s">
        <v>4803</v>
      </c>
      <c r="E1913" s="853">
        <v>44044</v>
      </c>
      <c r="F1913" s="852">
        <v>7934.8931841302137</v>
      </c>
      <c r="G1913" s="834">
        <f t="shared" si="30"/>
        <v>7.9348931841302139</v>
      </c>
      <c r="H1913" s="835" t="s">
        <v>67</v>
      </c>
      <c r="I1913" s="850">
        <v>1</v>
      </c>
      <c r="J1913" s="837" t="s">
        <v>67</v>
      </c>
    </row>
    <row r="1914" spans="1:10">
      <c r="A1914" s="839" t="s">
        <v>186</v>
      </c>
      <c r="B1914" s="830" t="s">
        <v>198</v>
      </c>
      <c r="C1914" s="839" t="s">
        <v>4804</v>
      </c>
      <c r="D1914" s="839" t="s">
        <v>4357</v>
      </c>
      <c r="E1914" s="853">
        <v>44044</v>
      </c>
      <c r="F1914" s="852">
        <v>3007.9348931841305</v>
      </c>
      <c r="G1914" s="834">
        <f t="shared" si="30"/>
        <v>3.0079348931841303</v>
      </c>
      <c r="H1914" s="835" t="s">
        <v>67</v>
      </c>
      <c r="I1914" s="850">
        <v>1</v>
      </c>
      <c r="J1914" s="837" t="s">
        <v>67</v>
      </c>
    </row>
    <row r="1915" spans="1:10">
      <c r="A1915" s="839" t="s">
        <v>186</v>
      </c>
      <c r="B1915" s="830" t="s">
        <v>198</v>
      </c>
      <c r="C1915" s="839" t="s">
        <v>4805</v>
      </c>
      <c r="D1915" s="839" t="s">
        <v>4357</v>
      </c>
      <c r="E1915" s="853">
        <v>44044</v>
      </c>
      <c r="F1915" s="852">
        <v>1002.6449643947101</v>
      </c>
      <c r="G1915" s="834">
        <f t="shared" si="30"/>
        <v>1.0026449643947102</v>
      </c>
      <c r="H1915" s="835" t="s">
        <v>354</v>
      </c>
      <c r="I1915" s="850">
        <v>1</v>
      </c>
      <c r="J1915" s="855" t="s">
        <v>4109</v>
      </c>
    </row>
    <row r="1916" spans="1:10">
      <c r="A1916" s="839" t="s">
        <v>186</v>
      </c>
      <c r="B1916" s="830" t="s">
        <v>198</v>
      </c>
      <c r="C1916" s="839" t="s">
        <v>4806</v>
      </c>
      <c r="D1916" s="839" t="s">
        <v>4731</v>
      </c>
      <c r="E1916" s="853">
        <v>44044</v>
      </c>
      <c r="F1916" s="852">
        <v>2043.5401831129197</v>
      </c>
      <c r="G1916" s="834">
        <f t="shared" si="30"/>
        <v>2.0435401831129196</v>
      </c>
      <c r="H1916" s="835" t="s">
        <v>67</v>
      </c>
      <c r="I1916" s="850">
        <v>1</v>
      </c>
      <c r="J1916" s="837" t="s">
        <v>67</v>
      </c>
    </row>
    <row r="1917" spans="1:10">
      <c r="A1917" s="839" t="s">
        <v>186</v>
      </c>
      <c r="B1917" s="830" t="s">
        <v>198</v>
      </c>
      <c r="C1917" s="839" t="s">
        <v>4807</v>
      </c>
      <c r="D1917" s="839" t="s">
        <v>4731</v>
      </c>
      <c r="E1917" s="853">
        <v>44044</v>
      </c>
      <c r="F1917" s="852">
        <v>681.18006103763992</v>
      </c>
      <c r="G1917" s="834">
        <f t="shared" si="30"/>
        <v>0.68118006103763995</v>
      </c>
      <c r="H1917" s="835" t="s">
        <v>354</v>
      </c>
      <c r="I1917" s="850">
        <v>1</v>
      </c>
      <c r="J1917" s="855" t="s">
        <v>4109</v>
      </c>
    </row>
    <row r="1918" spans="1:10">
      <c r="A1918" s="839" t="s">
        <v>189</v>
      </c>
      <c r="B1918" s="830" t="s">
        <v>198</v>
      </c>
      <c r="C1918" s="839" t="s">
        <v>4808</v>
      </c>
      <c r="D1918" s="839" t="s">
        <v>4809</v>
      </c>
      <c r="E1918" s="853">
        <v>44044</v>
      </c>
      <c r="F1918" s="852">
        <v>928.4</v>
      </c>
      <c r="G1918" s="834">
        <f t="shared" si="30"/>
        <v>0.9284</v>
      </c>
      <c r="H1918" s="835" t="s">
        <v>356</v>
      </c>
      <c r="I1918" s="850">
        <v>1</v>
      </c>
      <c r="J1918" s="855" t="s">
        <v>4132</v>
      </c>
    </row>
    <row r="1919" spans="1:10">
      <c r="A1919" s="839" t="s">
        <v>191</v>
      </c>
      <c r="B1919" s="830" t="s">
        <v>198</v>
      </c>
      <c r="C1919" s="839" t="s">
        <v>4810</v>
      </c>
      <c r="D1919" s="839" t="s">
        <v>4811</v>
      </c>
      <c r="E1919" s="853">
        <v>44044</v>
      </c>
      <c r="F1919" s="852">
        <v>1627.6703967446592</v>
      </c>
      <c r="G1919" s="834">
        <f t="shared" si="30"/>
        <v>1.6276703967446593</v>
      </c>
      <c r="H1919" s="835" t="s">
        <v>535</v>
      </c>
      <c r="I1919" s="850">
        <v>1</v>
      </c>
      <c r="J1919" s="855" t="s">
        <v>535</v>
      </c>
    </row>
    <row r="1920" spans="1:10">
      <c r="A1920" s="839" t="s">
        <v>186</v>
      </c>
      <c r="B1920" s="830" t="s">
        <v>198</v>
      </c>
      <c r="C1920" s="839" t="s">
        <v>4812</v>
      </c>
      <c r="D1920" s="839" t="s">
        <v>4813</v>
      </c>
      <c r="E1920" s="853">
        <v>44044</v>
      </c>
      <c r="F1920" s="852">
        <v>136.31739572736521</v>
      </c>
      <c r="G1920" s="834">
        <f t="shared" si="30"/>
        <v>0.1363173957273652</v>
      </c>
      <c r="H1920" s="835" t="s">
        <v>535</v>
      </c>
      <c r="I1920" s="850">
        <v>2</v>
      </c>
      <c r="J1920" s="855" t="s">
        <v>535</v>
      </c>
    </row>
    <row r="1921" spans="1:10">
      <c r="A1921" s="839" t="s">
        <v>186</v>
      </c>
      <c r="B1921" s="830" t="s">
        <v>198</v>
      </c>
      <c r="C1921" s="839" t="s">
        <v>4814</v>
      </c>
      <c r="D1921" s="839" t="s">
        <v>4815</v>
      </c>
      <c r="E1921" s="853">
        <v>44075</v>
      </c>
      <c r="F1921" s="852">
        <v>230.99927812725585</v>
      </c>
      <c r="G1921" s="834">
        <f t="shared" si="30"/>
        <v>0.23099927812725585</v>
      </c>
      <c r="H1921" s="835" t="s">
        <v>356</v>
      </c>
      <c r="I1921" s="850">
        <v>1</v>
      </c>
      <c r="J1921" s="855" t="s">
        <v>4132</v>
      </c>
    </row>
    <row r="1922" spans="1:10">
      <c r="A1922" s="839" t="s">
        <v>186</v>
      </c>
      <c r="B1922" s="830" t="s">
        <v>198</v>
      </c>
      <c r="C1922" s="839" t="s">
        <v>4816</v>
      </c>
      <c r="D1922" s="839" t="s">
        <v>4817</v>
      </c>
      <c r="E1922" s="853">
        <v>44075</v>
      </c>
      <c r="F1922" s="852">
        <v>59.812313086521605</v>
      </c>
      <c r="G1922" s="834">
        <f t="shared" si="30"/>
        <v>5.9812313086521608E-2</v>
      </c>
      <c r="H1922" s="835" t="s">
        <v>356</v>
      </c>
      <c r="I1922" s="850">
        <v>1</v>
      </c>
      <c r="J1922" s="855" t="s">
        <v>4132</v>
      </c>
    </row>
    <row r="1923" spans="1:10">
      <c r="A1923" s="839" t="s">
        <v>186</v>
      </c>
      <c r="B1923" s="830" t="s">
        <v>198</v>
      </c>
      <c r="C1923" s="839" t="s">
        <v>4818</v>
      </c>
      <c r="D1923" s="839" t="s">
        <v>4819</v>
      </c>
      <c r="E1923" s="853">
        <v>44075</v>
      </c>
      <c r="F1923" s="852">
        <v>387.7487882850366</v>
      </c>
      <c r="G1923" s="834">
        <f t="shared" si="30"/>
        <v>0.38774878828503662</v>
      </c>
      <c r="H1923" s="835" t="s">
        <v>356</v>
      </c>
      <c r="I1923" s="850">
        <v>1</v>
      </c>
      <c r="J1923" s="855" t="s">
        <v>4132</v>
      </c>
    </row>
    <row r="1924" spans="1:10">
      <c r="A1924" s="839" t="s">
        <v>186</v>
      </c>
      <c r="B1924" s="830" t="s">
        <v>198</v>
      </c>
      <c r="C1924" s="839" t="s">
        <v>4820</v>
      </c>
      <c r="D1924" s="839" t="s">
        <v>4821</v>
      </c>
      <c r="E1924" s="853">
        <v>44075</v>
      </c>
      <c r="F1924" s="852">
        <v>1163.2463648551097</v>
      </c>
      <c r="G1924" s="834">
        <f t="shared" si="30"/>
        <v>1.1632463648551097</v>
      </c>
      <c r="H1924" s="835" t="s">
        <v>356</v>
      </c>
      <c r="I1924" s="850">
        <v>3</v>
      </c>
      <c r="J1924" s="855" t="s">
        <v>4132</v>
      </c>
    </row>
    <row r="1925" spans="1:10">
      <c r="A1925" s="839" t="s">
        <v>189</v>
      </c>
      <c r="B1925" s="830" t="s">
        <v>198</v>
      </c>
      <c r="C1925" s="839" t="s">
        <v>4822</v>
      </c>
      <c r="D1925" s="839" t="s">
        <v>4823</v>
      </c>
      <c r="E1925" s="853">
        <v>44075</v>
      </c>
      <c r="F1925" s="852">
        <v>999.5</v>
      </c>
      <c r="G1925" s="834">
        <f t="shared" si="30"/>
        <v>0.99950000000000006</v>
      </c>
      <c r="H1925" s="835" t="s">
        <v>356</v>
      </c>
      <c r="I1925" s="850">
        <v>1</v>
      </c>
      <c r="J1925" s="855" t="s">
        <v>4132</v>
      </c>
    </row>
    <row r="1926" spans="1:10">
      <c r="A1926" s="839" t="s">
        <v>189</v>
      </c>
      <c r="B1926" s="830" t="s">
        <v>198</v>
      </c>
      <c r="C1926" s="839" t="s">
        <v>4824</v>
      </c>
      <c r="D1926" s="839" t="s">
        <v>4825</v>
      </c>
      <c r="E1926" s="853">
        <v>44075</v>
      </c>
      <c r="F1926" s="852">
        <v>3000</v>
      </c>
      <c r="G1926" s="834">
        <f t="shared" si="30"/>
        <v>3</v>
      </c>
      <c r="H1926" s="835" t="s">
        <v>356</v>
      </c>
      <c r="I1926" s="850">
        <v>5</v>
      </c>
      <c r="J1926" s="855" t="s">
        <v>4132</v>
      </c>
    </row>
    <row r="1927" spans="1:10">
      <c r="A1927" s="839" t="s">
        <v>194</v>
      </c>
      <c r="B1927" s="829" t="s">
        <v>199</v>
      </c>
      <c r="C1927" s="839" t="s">
        <v>4826</v>
      </c>
      <c r="D1927" s="839" t="s">
        <v>4827</v>
      </c>
      <c r="E1927" s="853">
        <v>44075</v>
      </c>
      <c r="F1927" s="852">
        <v>496</v>
      </c>
      <c r="G1927" s="834">
        <f t="shared" si="30"/>
        <v>0.496</v>
      </c>
      <c r="H1927" s="835" t="s">
        <v>535</v>
      </c>
      <c r="I1927" s="850">
        <v>1</v>
      </c>
      <c r="J1927" s="855" t="s">
        <v>535</v>
      </c>
    </row>
    <row r="1928" spans="1:10">
      <c r="A1928" s="839" t="s">
        <v>189</v>
      </c>
      <c r="B1928" s="830" t="s">
        <v>198</v>
      </c>
      <c r="C1928" s="839" t="s">
        <v>4828</v>
      </c>
      <c r="D1928" s="839" t="s">
        <v>4829</v>
      </c>
      <c r="E1928" s="853">
        <v>44075</v>
      </c>
      <c r="F1928" s="852">
        <v>3000</v>
      </c>
      <c r="G1928" s="834">
        <f t="shared" si="30"/>
        <v>3</v>
      </c>
      <c r="H1928" s="835" t="s">
        <v>356</v>
      </c>
      <c r="I1928" s="850">
        <v>5</v>
      </c>
      <c r="J1928" s="855" t="s">
        <v>4132</v>
      </c>
    </row>
    <row r="1929" spans="1:10">
      <c r="A1929" s="839" t="s">
        <v>201</v>
      </c>
      <c r="B1929" s="830" t="s">
        <v>198</v>
      </c>
      <c r="C1929" s="839" t="s">
        <v>4830</v>
      </c>
      <c r="D1929" s="839" t="s">
        <v>4831</v>
      </c>
      <c r="E1929" s="853">
        <v>44075</v>
      </c>
      <c r="F1929" s="852">
        <v>2095</v>
      </c>
      <c r="G1929" s="834">
        <f t="shared" si="30"/>
        <v>2.0950000000000002</v>
      </c>
      <c r="H1929" s="835" t="s">
        <v>356</v>
      </c>
      <c r="I1929" s="850">
        <v>1</v>
      </c>
      <c r="J1929" s="855" t="s">
        <v>4132</v>
      </c>
    </row>
    <row r="1930" spans="1:10">
      <c r="A1930" s="839" t="s">
        <v>201</v>
      </c>
      <c r="B1930" s="830" t="s">
        <v>198</v>
      </c>
      <c r="C1930" s="839" t="s">
        <v>4832</v>
      </c>
      <c r="D1930" s="839" t="s">
        <v>4833</v>
      </c>
      <c r="E1930" s="853">
        <v>44075</v>
      </c>
      <c r="F1930" s="852">
        <v>1730</v>
      </c>
      <c r="G1930" s="834">
        <f t="shared" si="30"/>
        <v>1.73</v>
      </c>
      <c r="H1930" s="835" t="s">
        <v>356</v>
      </c>
      <c r="I1930" s="850">
        <v>1</v>
      </c>
      <c r="J1930" s="855" t="s">
        <v>4132</v>
      </c>
    </row>
    <row r="1931" spans="1:10">
      <c r="A1931" s="839" t="s">
        <v>201</v>
      </c>
      <c r="B1931" s="830" t="s">
        <v>198</v>
      </c>
      <c r="C1931" s="839" t="s">
        <v>4834</v>
      </c>
      <c r="D1931" s="839" t="s">
        <v>4835</v>
      </c>
      <c r="E1931" s="853">
        <v>44075</v>
      </c>
      <c r="F1931" s="852">
        <v>845</v>
      </c>
      <c r="G1931" s="834">
        <f t="shared" si="30"/>
        <v>0.84499999999999997</v>
      </c>
      <c r="H1931" s="835" t="s">
        <v>356</v>
      </c>
      <c r="I1931" s="850">
        <v>1</v>
      </c>
      <c r="J1931" s="855" t="s">
        <v>4132</v>
      </c>
    </row>
    <row r="1932" spans="1:10">
      <c r="A1932" s="839" t="s">
        <v>201</v>
      </c>
      <c r="B1932" s="830" t="s">
        <v>198</v>
      </c>
      <c r="C1932" s="839" t="s">
        <v>4836</v>
      </c>
      <c r="D1932" s="839" t="s">
        <v>4837</v>
      </c>
      <c r="E1932" s="853">
        <v>44075</v>
      </c>
      <c r="F1932" s="852">
        <v>745</v>
      </c>
      <c r="G1932" s="834">
        <f t="shared" si="30"/>
        <v>0.745</v>
      </c>
      <c r="H1932" s="835" t="s">
        <v>356</v>
      </c>
      <c r="I1932" s="850">
        <v>1</v>
      </c>
      <c r="J1932" s="855" t="s">
        <v>4132</v>
      </c>
    </row>
    <row r="1933" spans="1:10">
      <c r="A1933" s="839" t="s">
        <v>193</v>
      </c>
      <c r="B1933" s="829" t="s">
        <v>199</v>
      </c>
      <c r="C1933" s="839" t="s">
        <v>4838</v>
      </c>
      <c r="D1933" s="839" t="s">
        <v>4839</v>
      </c>
      <c r="E1933" s="853">
        <v>44075</v>
      </c>
      <c r="F1933" s="852">
        <v>17000</v>
      </c>
      <c r="G1933" s="834">
        <f t="shared" si="30"/>
        <v>17</v>
      </c>
      <c r="H1933" s="835" t="s">
        <v>354</v>
      </c>
      <c r="I1933" s="850">
        <v>1</v>
      </c>
      <c r="J1933" s="855" t="s">
        <v>4109</v>
      </c>
    </row>
    <row r="1934" spans="1:10">
      <c r="A1934" s="839" t="s">
        <v>189</v>
      </c>
      <c r="B1934" s="830" t="s">
        <v>198</v>
      </c>
      <c r="C1934" s="839" t="s">
        <v>4840</v>
      </c>
      <c r="D1934" s="839" t="s">
        <v>4841</v>
      </c>
      <c r="E1934" s="853">
        <v>44075</v>
      </c>
      <c r="F1934" s="852">
        <v>261.8</v>
      </c>
      <c r="G1934" s="834">
        <f t="shared" si="30"/>
        <v>0.26180000000000003</v>
      </c>
      <c r="H1934" s="835" t="s">
        <v>356</v>
      </c>
      <c r="I1934" s="850">
        <v>1</v>
      </c>
      <c r="J1934" s="855" t="s">
        <v>4132</v>
      </c>
    </row>
    <row r="1935" spans="1:10">
      <c r="A1935" s="839" t="s">
        <v>191</v>
      </c>
      <c r="B1935" s="830" t="s">
        <v>198</v>
      </c>
      <c r="C1935" s="839" t="s">
        <v>4842</v>
      </c>
      <c r="D1935" s="839" t="s">
        <v>4843</v>
      </c>
      <c r="E1935" s="853">
        <v>44075</v>
      </c>
      <c r="F1935" s="852">
        <v>1649.9948437661133</v>
      </c>
      <c r="G1935" s="834">
        <f t="shared" si="30"/>
        <v>1.6499948437661132</v>
      </c>
      <c r="H1935" s="835" t="s">
        <v>535</v>
      </c>
      <c r="I1935" s="850">
        <v>1</v>
      </c>
      <c r="J1935" s="855" t="s">
        <v>535</v>
      </c>
    </row>
    <row r="1936" spans="1:10">
      <c r="A1936" s="839" t="s">
        <v>191</v>
      </c>
      <c r="B1936" s="830" t="s">
        <v>198</v>
      </c>
      <c r="C1936" s="839" t="s">
        <v>4844</v>
      </c>
      <c r="D1936" s="839" t="s">
        <v>4845</v>
      </c>
      <c r="E1936" s="853">
        <v>44075</v>
      </c>
      <c r="F1936" s="852">
        <v>2070.7435289264722</v>
      </c>
      <c r="G1936" s="834">
        <f t="shared" si="30"/>
        <v>2.0707435289264722</v>
      </c>
      <c r="H1936" s="835" t="s">
        <v>535</v>
      </c>
      <c r="I1936" s="850">
        <v>1</v>
      </c>
      <c r="J1936" s="855" t="s">
        <v>535</v>
      </c>
    </row>
    <row r="1937" spans="1:10">
      <c r="A1937" s="839" t="s">
        <v>191</v>
      </c>
      <c r="B1937" s="830" t="s">
        <v>198</v>
      </c>
      <c r="C1937" s="839" t="s">
        <v>4846</v>
      </c>
      <c r="D1937" s="839" t="s">
        <v>4801</v>
      </c>
      <c r="E1937" s="853">
        <v>44075</v>
      </c>
      <c r="F1937" s="852">
        <v>8043.7248633598019</v>
      </c>
      <c r="G1937" s="834">
        <f t="shared" si="30"/>
        <v>8.0437248633598024</v>
      </c>
      <c r="H1937" s="835" t="s">
        <v>354</v>
      </c>
      <c r="I1937" s="850">
        <v>1</v>
      </c>
      <c r="J1937" s="855" t="s">
        <v>4109</v>
      </c>
    </row>
    <row r="1938" spans="1:10">
      <c r="A1938" s="839" t="s">
        <v>191</v>
      </c>
      <c r="B1938" s="830" t="s">
        <v>198</v>
      </c>
      <c r="C1938" s="839" t="s">
        <v>4847</v>
      </c>
      <c r="D1938" s="839" t="s">
        <v>4803</v>
      </c>
      <c r="E1938" s="853">
        <v>44075</v>
      </c>
      <c r="F1938" s="852">
        <v>8043.7248633598019</v>
      </c>
      <c r="G1938" s="834">
        <f t="shared" si="30"/>
        <v>8.0437248633598024</v>
      </c>
      <c r="H1938" s="835" t="s">
        <v>354</v>
      </c>
      <c r="I1938" s="850">
        <v>1</v>
      </c>
      <c r="J1938" s="855" t="s">
        <v>4109</v>
      </c>
    </row>
    <row r="1939" spans="1:10">
      <c r="A1939" s="839" t="s">
        <v>189</v>
      </c>
      <c r="B1939" s="830" t="s">
        <v>198</v>
      </c>
      <c r="C1939" s="839" t="s">
        <v>4848</v>
      </c>
      <c r="D1939" s="839" t="s">
        <v>4849</v>
      </c>
      <c r="E1939" s="853">
        <v>44075</v>
      </c>
      <c r="F1939" s="852">
        <v>322</v>
      </c>
      <c r="G1939" s="834">
        <f t="shared" si="30"/>
        <v>0.32200000000000001</v>
      </c>
      <c r="H1939" s="835" t="s">
        <v>356</v>
      </c>
      <c r="I1939" s="850">
        <v>1</v>
      </c>
      <c r="J1939" s="855" t="s">
        <v>4132</v>
      </c>
    </row>
    <row r="1940" spans="1:10">
      <c r="A1940" s="839" t="s">
        <v>189</v>
      </c>
      <c r="B1940" s="830" t="s">
        <v>198</v>
      </c>
      <c r="C1940" s="839" t="s">
        <v>4850</v>
      </c>
      <c r="D1940" s="839" t="s">
        <v>4851</v>
      </c>
      <c r="E1940" s="853">
        <v>44075</v>
      </c>
      <c r="F1940" s="852">
        <v>315</v>
      </c>
      <c r="G1940" s="834">
        <f t="shared" si="30"/>
        <v>0.315</v>
      </c>
      <c r="H1940" s="835" t="s">
        <v>356</v>
      </c>
      <c r="I1940" s="850">
        <v>1</v>
      </c>
      <c r="J1940" s="855" t="s">
        <v>4132</v>
      </c>
    </row>
    <row r="1941" spans="1:10">
      <c r="A1941" s="839" t="s">
        <v>186</v>
      </c>
      <c r="B1941" s="830" t="s">
        <v>198</v>
      </c>
      <c r="C1941" s="839" t="s">
        <v>4852</v>
      </c>
      <c r="D1941" s="839" t="s">
        <v>4853</v>
      </c>
      <c r="E1941" s="853">
        <v>44075</v>
      </c>
      <c r="F1941" s="852">
        <v>1297.3084459111064</v>
      </c>
      <c r="G1941" s="834">
        <f t="shared" si="30"/>
        <v>1.2973084459111064</v>
      </c>
      <c r="H1941" s="835" t="s">
        <v>535</v>
      </c>
      <c r="I1941" s="850">
        <v>1</v>
      </c>
      <c r="J1941" s="855" t="s">
        <v>535</v>
      </c>
    </row>
    <row r="1942" spans="1:10">
      <c r="A1942" s="839" t="s">
        <v>186</v>
      </c>
      <c r="B1942" s="830" t="s">
        <v>198</v>
      </c>
      <c r="C1942" s="839" t="s">
        <v>4854</v>
      </c>
      <c r="D1942" s="839" t="s">
        <v>4855</v>
      </c>
      <c r="E1942" s="853">
        <v>44075</v>
      </c>
      <c r="F1942" s="852">
        <v>233.06177168196351</v>
      </c>
      <c r="G1942" s="834">
        <f t="shared" si="30"/>
        <v>0.23306177168196351</v>
      </c>
      <c r="H1942" s="835" t="s">
        <v>535</v>
      </c>
      <c r="I1942" s="850">
        <v>1</v>
      </c>
      <c r="J1942" s="855" t="s">
        <v>535</v>
      </c>
    </row>
    <row r="1943" spans="1:10">
      <c r="A1943" s="839" t="s">
        <v>186</v>
      </c>
      <c r="B1943" s="830" t="s">
        <v>198</v>
      </c>
      <c r="C1943" s="839" t="s">
        <v>4856</v>
      </c>
      <c r="D1943" s="839" t="s">
        <v>4857</v>
      </c>
      <c r="E1943" s="853">
        <v>44075</v>
      </c>
      <c r="F1943" s="852">
        <v>2474.9922656491699</v>
      </c>
      <c r="G1943" s="834">
        <f t="shared" si="30"/>
        <v>2.4749922656491701</v>
      </c>
      <c r="H1943" s="835" t="s">
        <v>356</v>
      </c>
      <c r="I1943" s="850">
        <v>1</v>
      </c>
      <c r="J1943" s="855" t="s">
        <v>4132</v>
      </c>
    </row>
    <row r="1944" spans="1:10">
      <c r="A1944" s="839" t="s">
        <v>394</v>
      </c>
      <c r="B1944" s="830" t="s">
        <v>198</v>
      </c>
      <c r="C1944" s="839" t="s">
        <v>4858</v>
      </c>
      <c r="D1944" s="839" t="s">
        <v>4859</v>
      </c>
      <c r="E1944" s="853">
        <v>44075</v>
      </c>
      <c r="F1944" s="852">
        <v>1600</v>
      </c>
      <c r="G1944" s="834">
        <f t="shared" si="30"/>
        <v>1.6</v>
      </c>
      <c r="H1944" s="835" t="s">
        <v>356</v>
      </c>
      <c r="I1944" s="850">
        <v>1</v>
      </c>
      <c r="J1944" s="855" t="s">
        <v>4132</v>
      </c>
    </row>
    <row r="1945" spans="1:10">
      <c r="A1945" s="839" t="s">
        <v>201</v>
      </c>
      <c r="B1945" s="830" t="s">
        <v>198</v>
      </c>
      <c r="C1945" s="839" t="s">
        <v>4860</v>
      </c>
      <c r="D1945" s="839" t="s">
        <v>4861</v>
      </c>
      <c r="E1945" s="853">
        <v>44075</v>
      </c>
      <c r="F1945" s="852">
        <v>1285</v>
      </c>
      <c r="G1945" s="834">
        <f t="shared" si="30"/>
        <v>1.2849999999999999</v>
      </c>
      <c r="H1945" s="835" t="s">
        <v>356</v>
      </c>
      <c r="I1945" s="850">
        <v>1</v>
      </c>
      <c r="J1945" s="855" t="s">
        <v>4132</v>
      </c>
    </row>
    <row r="1946" spans="1:10">
      <c r="A1946" s="839" t="s">
        <v>201</v>
      </c>
      <c r="B1946" s="830" t="s">
        <v>198</v>
      </c>
      <c r="C1946" s="839" t="s">
        <v>4862</v>
      </c>
      <c r="D1946" s="839" t="s">
        <v>4863</v>
      </c>
      <c r="E1946" s="853">
        <v>44075</v>
      </c>
      <c r="F1946" s="852">
        <v>1260</v>
      </c>
      <c r="G1946" s="834">
        <f t="shared" si="30"/>
        <v>1.26</v>
      </c>
      <c r="H1946" s="835" t="s">
        <v>356</v>
      </c>
      <c r="I1946" s="850">
        <v>1</v>
      </c>
      <c r="J1946" s="855" t="s">
        <v>4132</v>
      </c>
    </row>
    <row r="1947" spans="1:10">
      <c r="A1947" s="839" t="s">
        <v>201</v>
      </c>
      <c r="B1947" s="830" t="s">
        <v>198</v>
      </c>
      <c r="C1947" s="839" t="s">
        <v>4864</v>
      </c>
      <c r="D1947" s="839" t="s">
        <v>4865</v>
      </c>
      <c r="E1947" s="853">
        <v>44075</v>
      </c>
      <c r="F1947" s="852">
        <v>2400</v>
      </c>
      <c r="G1947" s="834">
        <f t="shared" si="30"/>
        <v>2.4</v>
      </c>
      <c r="H1947" s="835" t="s">
        <v>356</v>
      </c>
      <c r="I1947" s="850">
        <v>1</v>
      </c>
      <c r="J1947" s="855" t="s">
        <v>4132</v>
      </c>
    </row>
    <row r="1948" spans="1:10">
      <c r="A1948" s="839" t="s">
        <v>201</v>
      </c>
      <c r="B1948" s="830" t="s">
        <v>198</v>
      </c>
      <c r="C1948" s="839" t="s">
        <v>4866</v>
      </c>
      <c r="D1948" s="839" t="s">
        <v>4867</v>
      </c>
      <c r="E1948" s="853">
        <v>44075</v>
      </c>
      <c r="F1948" s="852">
        <v>1985</v>
      </c>
      <c r="G1948" s="834">
        <f t="shared" si="30"/>
        <v>1.9850000000000001</v>
      </c>
      <c r="H1948" s="835" t="s">
        <v>356</v>
      </c>
      <c r="I1948" s="850">
        <v>1</v>
      </c>
      <c r="J1948" s="855" t="s">
        <v>4132</v>
      </c>
    </row>
    <row r="1949" spans="1:10">
      <c r="A1949" s="839" t="s">
        <v>185</v>
      </c>
      <c r="B1949" s="830" t="s">
        <v>198</v>
      </c>
      <c r="C1949" s="839" t="s">
        <v>4868</v>
      </c>
      <c r="D1949" s="839" t="s">
        <v>4869</v>
      </c>
      <c r="E1949" s="853">
        <v>44075</v>
      </c>
      <c r="F1949" s="852">
        <v>65</v>
      </c>
      <c r="G1949" s="834">
        <f t="shared" si="30"/>
        <v>6.5000000000000002E-2</v>
      </c>
      <c r="H1949" s="835" t="s">
        <v>356</v>
      </c>
      <c r="I1949" s="850">
        <v>1</v>
      </c>
      <c r="J1949" s="855" t="s">
        <v>4132</v>
      </c>
    </row>
    <row r="1950" spans="1:10">
      <c r="A1950" s="839" t="s">
        <v>185</v>
      </c>
      <c r="B1950" s="830" t="s">
        <v>198</v>
      </c>
      <c r="C1950" s="839" t="s">
        <v>4870</v>
      </c>
      <c r="D1950" s="839" t="s">
        <v>4871</v>
      </c>
      <c r="E1950" s="853">
        <v>44075</v>
      </c>
      <c r="F1950" s="852">
        <v>125</v>
      </c>
      <c r="G1950" s="834">
        <f t="shared" si="30"/>
        <v>0.125</v>
      </c>
      <c r="H1950" s="835" t="s">
        <v>356</v>
      </c>
      <c r="I1950" s="850">
        <v>1</v>
      </c>
      <c r="J1950" s="855" t="s">
        <v>4132</v>
      </c>
    </row>
    <row r="1951" spans="1:10">
      <c r="A1951" s="839" t="s">
        <v>388</v>
      </c>
      <c r="B1951" s="830" t="s">
        <v>198</v>
      </c>
      <c r="C1951" s="839" t="s">
        <v>4872</v>
      </c>
      <c r="D1951" s="839" t="s">
        <v>4873</v>
      </c>
      <c r="E1951" s="853">
        <v>44075</v>
      </c>
      <c r="F1951" s="852">
        <v>1320</v>
      </c>
      <c r="G1951" s="834">
        <f t="shared" si="30"/>
        <v>1.32</v>
      </c>
      <c r="H1951" s="835" t="s">
        <v>356</v>
      </c>
      <c r="I1951" s="850">
        <v>4</v>
      </c>
      <c r="J1951" s="855" t="s">
        <v>4132</v>
      </c>
    </row>
    <row r="1952" spans="1:10">
      <c r="A1952" s="839" t="s">
        <v>388</v>
      </c>
      <c r="B1952" s="830" t="s">
        <v>198</v>
      </c>
      <c r="C1952" s="839" t="s">
        <v>4874</v>
      </c>
      <c r="D1952" s="839" t="s">
        <v>4875</v>
      </c>
      <c r="E1952" s="853">
        <v>44075</v>
      </c>
      <c r="F1952" s="852">
        <v>2250</v>
      </c>
      <c r="G1952" s="834">
        <f t="shared" si="30"/>
        <v>2.25</v>
      </c>
      <c r="H1952" s="835" t="s">
        <v>356</v>
      </c>
      <c r="I1952" s="850">
        <v>3</v>
      </c>
      <c r="J1952" s="855" t="s">
        <v>4132</v>
      </c>
    </row>
    <row r="1953" spans="1:10">
      <c r="A1953" s="839" t="s">
        <v>189</v>
      </c>
      <c r="B1953" s="830" t="s">
        <v>198</v>
      </c>
      <c r="C1953" s="839" t="s">
        <v>4876</v>
      </c>
      <c r="D1953" s="839" t="s">
        <v>4877</v>
      </c>
      <c r="E1953" s="853">
        <v>44075</v>
      </c>
      <c r="F1953" s="852">
        <v>330</v>
      </c>
      <c r="G1953" s="834">
        <f t="shared" si="30"/>
        <v>0.33</v>
      </c>
      <c r="H1953" s="835" t="s">
        <v>356</v>
      </c>
      <c r="I1953" s="850">
        <v>1</v>
      </c>
      <c r="J1953" s="855" t="s">
        <v>4132</v>
      </c>
    </row>
    <row r="1954" spans="1:10">
      <c r="A1954" s="839" t="s">
        <v>189</v>
      </c>
      <c r="B1954" s="830" t="s">
        <v>198</v>
      </c>
      <c r="C1954" s="839" t="s">
        <v>4878</v>
      </c>
      <c r="D1954" s="839" t="s">
        <v>4879</v>
      </c>
      <c r="E1954" s="853">
        <v>44075</v>
      </c>
      <c r="F1954" s="852">
        <v>285</v>
      </c>
      <c r="G1954" s="834">
        <f t="shared" si="30"/>
        <v>0.28499999999999998</v>
      </c>
      <c r="H1954" s="835" t="s">
        <v>356</v>
      </c>
      <c r="I1954" s="850">
        <v>1</v>
      </c>
      <c r="J1954" s="855" t="s">
        <v>4132</v>
      </c>
    </row>
    <row r="1955" spans="1:10">
      <c r="A1955" s="839" t="s">
        <v>189</v>
      </c>
      <c r="B1955" s="830" t="s">
        <v>198</v>
      </c>
      <c r="C1955" s="839" t="s">
        <v>4880</v>
      </c>
      <c r="D1955" s="839" t="s">
        <v>4881</v>
      </c>
      <c r="E1955" s="853">
        <v>44075</v>
      </c>
      <c r="F1955" s="852">
        <v>400</v>
      </c>
      <c r="G1955" s="834">
        <f t="shared" si="30"/>
        <v>0.4</v>
      </c>
      <c r="H1955" s="835" t="s">
        <v>356</v>
      </c>
      <c r="I1955" s="850">
        <v>1</v>
      </c>
      <c r="J1955" s="855" t="s">
        <v>4132</v>
      </c>
    </row>
    <row r="1956" spans="1:10">
      <c r="A1956" s="839" t="s">
        <v>387</v>
      </c>
      <c r="B1956" s="830" t="s">
        <v>198</v>
      </c>
      <c r="C1956" s="839" t="s">
        <v>4882</v>
      </c>
      <c r="D1956" s="839" t="s">
        <v>4883</v>
      </c>
      <c r="E1956" s="853">
        <v>44075</v>
      </c>
      <c r="F1956" s="852">
        <v>1743</v>
      </c>
      <c r="G1956" s="834">
        <f t="shared" si="30"/>
        <v>1.7430000000000001</v>
      </c>
      <c r="H1956" s="835" t="s">
        <v>355</v>
      </c>
      <c r="I1956" s="850">
        <v>3</v>
      </c>
      <c r="J1956" s="855" t="s">
        <v>4201</v>
      </c>
    </row>
    <row r="1957" spans="1:10">
      <c r="A1957" s="839" t="s">
        <v>386</v>
      </c>
      <c r="B1957" s="829" t="s">
        <v>1250</v>
      </c>
      <c r="C1957" s="839" t="s">
        <v>4884</v>
      </c>
      <c r="D1957" s="839" t="s">
        <v>4885</v>
      </c>
      <c r="E1957" s="853">
        <v>44075</v>
      </c>
      <c r="F1957" s="852">
        <v>214</v>
      </c>
      <c r="G1957" s="834">
        <f t="shared" si="30"/>
        <v>0.214</v>
      </c>
      <c r="H1957" s="835" t="s">
        <v>535</v>
      </c>
      <c r="I1957" s="850">
        <v>1</v>
      </c>
      <c r="J1957" s="855" t="s">
        <v>535</v>
      </c>
    </row>
    <row r="1958" spans="1:10">
      <c r="A1958" s="839" t="s">
        <v>386</v>
      </c>
      <c r="B1958" s="829" t="s">
        <v>1250</v>
      </c>
      <c r="C1958" s="839" t="s">
        <v>4886</v>
      </c>
      <c r="D1958" s="839" t="s">
        <v>4887</v>
      </c>
      <c r="E1958" s="853">
        <v>44075</v>
      </c>
      <c r="F1958" s="852">
        <v>265</v>
      </c>
      <c r="G1958" s="834">
        <f t="shared" si="30"/>
        <v>0.26500000000000001</v>
      </c>
      <c r="H1958" s="835" t="s">
        <v>535</v>
      </c>
      <c r="I1958" s="850">
        <v>1</v>
      </c>
      <c r="J1958" s="855" t="s">
        <v>535</v>
      </c>
    </row>
    <row r="1959" spans="1:10">
      <c r="A1959" s="839" t="s">
        <v>386</v>
      </c>
      <c r="B1959" s="829" t="s">
        <v>1250</v>
      </c>
      <c r="C1959" s="839" t="s">
        <v>4888</v>
      </c>
      <c r="D1959" s="839" t="s">
        <v>4889</v>
      </c>
      <c r="E1959" s="853">
        <v>44075</v>
      </c>
      <c r="F1959" s="852">
        <v>249.64</v>
      </c>
      <c r="G1959" s="834">
        <f t="shared" si="30"/>
        <v>0.24963999999999997</v>
      </c>
      <c r="H1959" s="835" t="s">
        <v>535</v>
      </c>
      <c r="I1959" s="850">
        <v>1</v>
      </c>
      <c r="J1959" s="855" t="s">
        <v>535</v>
      </c>
    </row>
    <row r="1960" spans="1:10">
      <c r="A1960" s="839" t="s">
        <v>386</v>
      </c>
      <c r="B1960" s="829" t="s">
        <v>1250</v>
      </c>
      <c r="C1960" s="839" t="s">
        <v>4890</v>
      </c>
      <c r="D1960" s="839" t="s">
        <v>4891</v>
      </c>
      <c r="E1960" s="853">
        <v>44075</v>
      </c>
      <c r="F1960" s="852">
        <v>103</v>
      </c>
      <c r="G1960" s="834">
        <f t="shared" si="30"/>
        <v>0.10299999999999999</v>
      </c>
      <c r="H1960" s="835" t="s">
        <v>535</v>
      </c>
      <c r="I1960" s="850">
        <v>1</v>
      </c>
      <c r="J1960" s="855" t="s">
        <v>535</v>
      </c>
    </row>
    <row r="1961" spans="1:10">
      <c r="A1961" s="839" t="s">
        <v>386</v>
      </c>
      <c r="B1961" s="829" t="s">
        <v>1250</v>
      </c>
      <c r="C1961" s="839" t="s">
        <v>4892</v>
      </c>
      <c r="D1961" s="839" t="s">
        <v>4893</v>
      </c>
      <c r="E1961" s="853">
        <v>44075</v>
      </c>
      <c r="F1961" s="852">
        <v>543</v>
      </c>
      <c r="G1961" s="834">
        <f t="shared" si="30"/>
        <v>0.54300000000000004</v>
      </c>
      <c r="H1961" s="835" t="s">
        <v>535</v>
      </c>
      <c r="I1961" s="850">
        <v>1</v>
      </c>
      <c r="J1961" s="855" t="s">
        <v>535</v>
      </c>
    </row>
    <row r="1962" spans="1:10">
      <c r="A1962" s="839" t="s">
        <v>386</v>
      </c>
      <c r="B1962" s="829" t="s">
        <v>1250</v>
      </c>
      <c r="C1962" s="839" t="s">
        <v>4894</v>
      </c>
      <c r="D1962" s="839" t="s">
        <v>4895</v>
      </c>
      <c r="E1962" s="853">
        <v>44075</v>
      </c>
      <c r="F1962" s="852">
        <v>1101</v>
      </c>
      <c r="G1962" s="834">
        <f t="shared" si="30"/>
        <v>1.101</v>
      </c>
      <c r="H1962" s="835" t="s">
        <v>535</v>
      </c>
      <c r="I1962" s="850">
        <v>1</v>
      </c>
      <c r="J1962" s="855" t="s">
        <v>535</v>
      </c>
    </row>
    <row r="1963" spans="1:10">
      <c r="A1963" s="839" t="s">
        <v>386</v>
      </c>
      <c r="B1963" s="829" t="s">
        <v>1250</v>
      </c>
      <c r="C1963" s="839" t="s">
        <v>4896</v>
      </c>
      <c r="D1963" s="839" t="s">
        <v>4897</v>
      </c>
      <c r="E1963" s="853">
        <v>44075</v>
      </c>
      <c r="F1963" s="852">
        <v>1212</v>
      </c>
      <c r="G1963" s="834">
        <f t="shared" si="30"/>
        <v>1.212</v>
      </c>
      <c r="H1963" s="835" t="s">
        <v>535</v>
      </c>
      <c r="I1963" s="850">
        <v>1</v>
      </c>
      <c r="J1963" s="855" t="s">
        <v>535</v>
      </c>
    </row>
    <row r="1964" spans="1:10">
      <c r="A1964" s="839" t="s">
        <v>386</v>
      </c>
      <c r="B1964" s="829" t="s">
        <v>1250</v>
      </c>
      <c r="C1964" s="839" t="s">
        <v>4898</v>
      </c>
      <c r="D1964" s="839" t="s">
        <v>4899</v>
      </c>
      <c r="E1964" s="853">
        <v>44075</v>
      </c>
      <c r="F1964" s="852">
        <v>370.47</v>
      </c>
      <c r="G1964" s="834">
        <f t="shared" si="30"/>
        <v>0.37047000000000002</v>
      </c>
      <c r="H1964" s="835" t="s">
        <v>535</v>
      </c>
      <c r="I1964" s="850">
        <v>1</v>
      </c>
      <c r="J1964" s="855" t="s">
        <v>535</v>
      </c>
    </row>
    <row r="1965" spans="1:10">
      <c r="A1965" s="839" t="s">
        <v>386</v>
      </c>
      <c r="B1965" s="829" t="s">
        <v>1250</v>
      </c>
      <c r="C1965" s="839" t="s">
        <v>4900</v>
      </c>
      <c r="D1965" s="839" t="s">
        <v>4901</v>
      </c>
      <c r="E1965" s="853">
        <v>44075</v>
      </c>
      <c r="F1965" s="852">
        <v>162</v>
      </c>
      <c r="G1965" s="834">
        <f t="shared" si="30"/>
        <v>0.16200000000000001</v>
      </c>
      <c r="H1965" s="835" t="s">
        <v>535</v>
      </c>
      <c r="I1965" s="850">
        <v>1</v>
      </c>
      <c r="J1965" s="855" t="s">
        <v>535</v>
      </c>
    </row>
    <row r="1966" spans="1:10">
      <c r="A1966" s="839" t="s">
        <v>186</v>
      </c>
      <c r="B1966" s="830" t="s">
        <v>198</v>
      </c>
      <c r="C1966" s="839" t="s">
        <v>4902</v>
      </c>
      <c r="D1966" s="839" t="s">
        <v>4903</v>
      </c>
      <c r="E1966" s="853">
        <v>44105</v>
      </c>
      <c r="F1966" s="852">
        <v>618.62047633776683</v>
      </c>
      <c r="G1966" s="834">
        <f t="shared" si="30"/>
        <v>0.61862047633776684</v>
      </c>
      <c r="H1966" s="835" t="s">
        <v>535</v>
      </c>
      <c r="I1966" s="850">
        <v>1</v>
      </c>
      <c r="J1966" s="855" t="s">
        <v>535</v>
      </c>
    </row>
    <row r="1967" spans="1:10">
      <c r="A1967" s="839" t="s">
        <v>186</v>
      </c>
      <c r="B1967" s="830" t="s">
        <v>198</v>
      </c>
      <c r="C1967" s="839" t="s">
        <v>4904</v>
      </c>
      <c r="D1967" s="839" t="s">
        <v>4905</v>
      </c>
      <c r="E1967" s="853">
        <v>44105</v>
      </c>
      <c r="F1967" s="852">
        <v>618.62047633776683</v>
      </c>
      <c r="G1967" s="834">
        <f t="shared" si="30"/>
        <v>0.61862047633776684</v>
      </c>
      <c r="H1967" s="835" t="s">
        <v>535</v>
      </c>
      <c r="I1967" s="850">
        <v>1</v>
      </c>
      <c r="J1967" s="855" t="s">
        <v>535</v>
      </c>
    </row>
    <row r="1968" spans="1:10">
      <c r="A1968" s="839" t="s">
        <v>189</v>
      </c>
      <c r="B1968" s="830" t="s">
        <v>198</v>
      </c>
      <c r="C1968" s="839" t="s">
        <v>4906</v>
      </c>
      <c r="D1968" s="839" t="s">
        <v>4907</v>
      </c>
      <c r="E1968" s="853">
        <v>44105</v>
      </c>
      <c r="F1968" s="852">
        <v>316</v>
      </c>
      <c r="G1968" s="834">
        <f t="shared" ref="G1968:G2031" si="31">F1968/1000</f>
        <v>0.316</v>
      </c>
      <c r="H1968" s="835" t="s">
        <v>356</v>
      </c>
      <c r="I1968" s="850">
        <v>1</v>
      </c>
      <c r="J1968" s="855" t="s">
        <v>4132</v>
      </c>
    </row>
    <row r="1969" spans="1:10">
      <c r="A1969" s="839" t="s">
        <v>189</v>
      </c>
      <c r="B1969" s="830" t="s">
        <v>198</v>
      </c>
      <c r="C1969" s="839" t="s">
        <v>4908</v>
      </c>
      <c r="D1969" s="839" t="s">
        <v>4909</v>
      </c>
      <c r="E1969" s="853">
        <v>44105</v>
      </c>
      <c r="F1969" s="852">
        <v>247</v>
      </c>
      <c r="G1969" s="834">
        <f t="shared" si="31"/>
        <v>0.247</v>
      </c>
      <c r="H1969" s="835" t="s">
        <v>355</v>
      </c>
      <c r="I1969" s="850">
        <v>1</v>
      </c>
      <c r="J1969" s="855" t="s">
        <v>4201</v>
      </c>
    </row>
    <row r="1970" spans="1:10">
      <c r="A1970" s="839" t="s">
        <v>396</v>
      </c>
      <c r="B1970" s="830" t="s">
        <v>198</v>
      </c>
      <c r="C1970" s="839" t="s">
        <v>4910</v>
      </c>
      <c r="D1970" s="839" t="s">
        <v>4911</v>
      </c>
      <c r="E1970" s="853">
        <v>44105</v>
      </c>
      <c r="F1970" s="852">
        <v>188</v>
      </c>
      <c r="G1970" s="834">
        <f t="shared" si="31"/>
        <v>0.188</v>
      </c>
      <c r="H1970" s="835" t="s">
        <v>356</v>
      </c>
      <c r="I1970" s="850">
        <v>2</v>
      </c>
      <c r="J1970" s="855" t="s">
        <v>4132</v>
      </c>
    </row>
    <row r="1971" spans="1:10">
      <c r="A1971" s="839" t="s">
        <v>397</v>
      </c>
      <c r="B1971" s="830" t="s">
        <v>198</v>
      </c>
      <c r="C1971" s="839" t="s">
        <v>4912</v>
      </c>
      <c r="D1971" s="839" t="s">
        <v>4913</v>
      </c>
      <c r="E1971" s="853">
        <v>44105</v>
      </c>
      <c r="F1971" s="852">
        <v>255</v>
      </c>
      <c r="G1971" s="834">
        <f t="shared" si="31"/>
        <v>0.255</v>
      </c>
      <c r="H1971" s="835" t="s">
        <v>356</v>
      </c>
      <c r="I1971" s="850">
        <v>1</v>
      </c>
      <c r="J1971" s="855" t="s">
        <v>4132</v>
      </c>
    </row>
    <row r="1972" spans="1:10">
      <c r="A1972" s="839" t="s">
        <v>397</v>
      </c>
      <c r="B1972" s="830" t="s">
        <v>198</v>
      </c>
      <c r="C1972" s="839" t="s">
        <v>4914</v>
      </c>
      <c r="D1972" s="839" t="s">
        <v>4915</v>
      </c>
      <c r="E1972" s="853">
        <v>44105</v>
      </c>
      <c r="F1972" s="852">
        <v>480</v>
      </c>
      <c r="G1972" s="834">
        <f t="shared" si="31"/>
        <v>0.48</v>
      </c>
      <c r="H1972" s="835" t="s">
        <v>356</v>
      </c>
      <c r="I1972" s="850">
        <v>2</v>
      </c>
      <c r="J1972" s="855" t="s">
        <v>4132</v>
      </c>
    </row>
    <row r="1973" spans="1:10">
      <c r="A1973" s="839" t="s">
        <v>194</v>
      </c>
      <c r="B1973" s="829" t="s">
        <v>199</v>
      </c>
      <c r="C1973" s="839" t="s">
        <v>4916</v>
      </c>
      <c r="D1973" s="839" t="s">
        <v>4917</v>
      </c>
      <c r="E1973" s="853">
        <v>44105</v>
      </c>
      <c r="F1973" s="852">
        <v>950</v>
      </c>
      <c r="G1973" s="834">
        <f t="shared" si="31"/>
        <v>0.95</v>
      </c>
      <c r="H1973" s="835" t="s">
        <v>354</v>
      </c>
      <c r="I1973" s="850">
        <v>1</v>
      </c>
      <c r="J1973" s="856" t="s">
        <v>533</v>
      </c>
    </row>
    <row r="1974" spans="1:10">
      <c r="A1974" s="839" t="s">
        <v>194</v>
      </c>
      <c r="B1974" s="829" t="s">
        <v>199</v>
      </c>
      <c r="C1974" s="839" t="s">
        <v>4918</v>
      </c>
      <c r="D1974" s="839" t="s">
        <v>4919</v>
      </c>
      <c r="E1974" s="853">
        <v>44105</v>
      </c>
      <c r="F1974" s="852">
        <v>890</v>
      </c>
      <c r="G1974" s="834">
        <f t="shared" si="31"/>
        <v>0.89</v>
      </c>
      <c r="H1974" s="835" t="s">
        <v>354</v>
      </c>
      <c r="I1974" s="850">
        <v>1</v>
      </c>
      <c r="J1974" s="856" t="s">
        <v>533</v>
      </c>
    </row>
    <row r="1975" spans="1:10">
      <c r="A1975" s="839" t="s">
        <v>194</v>
      </c>
      <c r="B1975" s="829" t="s">
        <v>199</v>
      </c>
      <c r="C1975" s="839" t="s">
        <v>4920</v>
      </c>
      <c r="D1975" s="839" t="s">
        <v>4921</v>
      </c>
      <c r="E1975" s="853">
        <v>44105</v>
      </c>
      <c r="F1975" s="852">
        <v>919</v>
      </c>
      <c r="G1975" s="834">
        <f t="shared" si="31"/>
        <v>0.91900000000000004</v>
      </c>
      <c r="H1975" s="835" t="s">
        <v>354</v>
      </c>
      <c r="I1975" s="850">
        <v>1</v>
      </c>
      <c r="J1975" s="856" t="s">
        <v>533</v>
      </c>
    </row>
    <row r="1976" spans="1:10">
      <c r="A1976" s="839" t="s">
        <v>194</v>
      </c>
      <c r="B1976" s="829" t="s">
        <v>199</v>
      </c>
      <c r="C1976" s="839" t="s">
        <v>4922</v>
      </c>
      <c r="D1976" s="839" t="s">
        <v>4923</v>
      </c>
      <c r="E1976" s="853">
        <v>44105</v>
      </c>
      <c r="F1976" s="852">
        <v>828</v>
      </c>
      <c r="G1976" s="834">
        <f t="shared" si="31"/>
        <v>0.82799999999999996</v>
      </c>
      <c r="H1976" s="835" t="s">
        <v>354</v>
      </c>
      <c r="I1976" s="850">
        <v>1</v>
      </c>
      <c r="J1976" s="856" t="s">
        <v>533</v>
      </c>
    </row>
    <row r="1977" spans="1:10">
      <c r="A1977" s="839" t="s">
        <v>386</v>
      </c>
      <c r="B1977" s="829" t="s">
        <v>1250</v>
      </c>
      <c r="C1977" s="839" t="s">
        <v>4924</v>
      </c>
      <c r="D1977" s="839" t="s">
        <v>4925</v>
      </c>
      <c r="E1977" s="853">
        <v>44105</v>
      </c>
      <c r="F1977" s="852">
        <v>902</v>
      </c>
      <c r="G1977" s="834">
        <f t="shared" si="31"/>
        <v>0.90200000000000002</v>
      </c>
      <c r="H1977" s="835" t="s">
        <v>535</v>
      </c>
      <c r="I1977" s="850">
        <v>1</v>
      </c>
      <c r="J1977" s="855" t="s">
        <v>535</v>
      </c>
    </row>
    <row r="1978" spans="1:10">
      <c r="A1978" s="839" t="s">
        <v>386</v>
      </c>
      <c r="B1978" s="829" t="s">
        <v>1250</v>
      </c>
      <c r="C1978" s="839" t="s">
        <v>4926</v>
      </c>
      <c r="D1978" s="839" t="s">
        <v>4927</v>
      </c>
      <c r="E1978" s="853">
        <v>44105</v>
      </c>
      <c r="F1978" s="852">
        <v>651</v>
      </c>
      <c r="G1978" s="834">
        <f t="shared" si="31"/>
        <v>0.65100000000000002</v>
      </c>
      <c r="H1978" s="835" t="s">
        <v>535</v>
      </c>
      <c r="I1978" s="850">
        <v>1</v>
      </c>
      <c r="J1978" s="855" t="s">
        <v>535</v>
      </c>
    </row>
    <row r="1979" spans="1:10">
      <c r="A1979" s="839" t="s">
        <v>386</v>
      </c>
      <c r="B1979" s="829" t="s">
        <v>1250</v>
      </c>
      <c r="C1979" s="839" t="s">
        <v>4928</v>
      </c>
      <c r="D1979" s="839" t="s">
        <v>4929</v>
      </c>
      <c r="E1979" s="853">
        <v>44105</v>
      </c>
      <c r="F1979" s="852">
        <v>636</v>
      </c>
      <c r="G1979" s="834">
        <f t="shared" si="31"/>
        <v>0.63600000000000001</v>
      </c>
      <c r="H1979" s="835" t="s">
        <v>535</v>
      </c>
      <c r="I1979" s="850">
        <v>1</v>
      </c>
      <c r="J1979" s="855" t="s">
        <v>535</v>
      </c>
    </row>
    <row r="1980" spans="1:10">
      <c r="A1980" s="839" t="s">
        <v>386</v>
      </c>
      <c r="B1980" s="829" t="s">
        <v>1250</v>
      </c>
      <c r="C1980" s="839" t="s">
        <v>4930</v>
      </c>
      <c r="D1980" s="839" t="s">
        <v>4931</v>
      </c>
      <c r="E1980" s="853">
        <v>44105</v>
      </c>
      <c r="F1980" s="852">
        <v>1363</v>
      </c>
      <c r="G1980" s="834">
        <f t="shared" si="31"/>
        <v>1.363</v>
      </c>
      <c r="H1980" s="835" t="s">
        <v>535</v>
      </c>
      <c r="I1980" s="850">
        <v>1</v>
      </c>
      <c r="J1980" s="855" t="s">
        <v>535</v>
      </c>
    </row>
    <row r="1981" spans="1:10">
      <c r="A1981" s="839" t="s">
        <v>386</v>
      </c>
      <c r="B1981" s="829" t="s">
        <v>1250</v>
      </c>
      <c r="C1981" s="839" t="s">
        <v>4932</v>
      </c>
      <c r="D1981" s="839" t="s">
        <v>4933</v>
      </c>
      <c r="E1981" s="853">
        <v>44105</v>
      </c>
      <c r="F1981" s="852">
        <v>141</v>
      </c>
      <c r="G1981" s="834">
        <f t="shared" si="31"/>
        <v>0.14099999999999999</v>
      </c>
      <c r="H1981" s="835" t="s">
        <v>535</v>
      </c>
      <c r="I1981" s="850">
        <v>1</v>
      </c>
      <c r="J1981" s="855" t="s">
        <v>535</v>
      </c>
    </row>
    <row r="1982" spans="1:10">
      <c r="A1982" s="839" t="s">
        <v>386</v>
      </c>
      <c r="B1982" s="829" t="s">
        <v>1250</v>
      </c>
      <c r="C1982" s="839" t="s">
        <v>4934</v>
      </c>
      <c r="D1982" s="839" t="s">
        <v>4935</v>
      </c>
      <c r="E1982" s="853">
        <v>44105</v>
      </c>
      <c r="F1982" s="852">
        <v>249</v>
      </c>
      <c r="G1982" s="834">
        <f t="shared" si="31"/>
        <v>0.249</v>
      </c>
      <c r="H1982" s="835" t="s">
        <v>535</v>
      </c>
      <c r="I1982" s="850">
        <v>1</v>
      </c>
      <c r="J1982" s="855" t="s">
        <v>535</v>
      </c>
    </row>
    <row r="1983" spans="1:10">
      <c r="A1983" s="839" t="s">
        <v>191</v>
      </c>
      <c r="B1983" s="830" t="s">
        <v>198</v>
      </c>
      <c r="C1983" s="839" t="s">
        <v>4936</v>
      </c>
      <c r="D1983" s="839" t="s">
        <v>4937</v>
      </c>
      <c r="E1983" s="853">
        <v>44105</v>
      </c>
      <c r="F1983" s="852">
        <v>9897.9276214042693</v>
      </c>
      <c r="G1983" s="834">
        <f t="shared" si="31"/>
        <v>9.8979276214042695</v>
      </c>
      <c r="H1983" s="835" t="s">
        <v>67</v>
      </c>
      <c r="I1983" s="850">
        <v>1</v>
      </c>
      <c r="J1983" s="837" t="s">
        <v>67</v>
      </c>
    </row>
    <row r="1984" spans="1:10">
      <c r="A1984" s="839" t="s">
        <v>189</v>
      </c>
      <c r="B1984" s="830" t="s">
        <v>198</v>
      </c>
      <c r="C1984" s="839" t="s">
        <v>4938</v>
      </c>
      <c r="D1984" s="839" t="s">
        <v>4939</v>
      </c>
      <c r="E1984" s="853">
        <v>44105</v>
      </c>
      <c r="F1984" s="852">
        <v>1195</v>
      </c>
      <c r="G1984" s="834">
        <f t="shared" si="31"/>
        <v>1.1950000000000001</v>
      </c>
      <c r="H1984" s="835" t="s">
        <v>356</v>
      </c>
      <c r="I1984" s="850">
        <v>1</v>
      </c>
      <c r="J1984" s="855" t="s">
        <v>4132</v>
      </c>
    </row>
    <row r="1985" spans="1:10">
      <c r="A1985" s="839" t="s">
        <v>189</v>
      </c>
      <c r="B1985" s="830" t="s">
        <v>198</v>
      </c>
      <c r="C1985" s="839" t="s">
        <v>4940</v>
      </c>
      <c r="D1985" s="839" t="s">
        <v>4941</v>
      </c>
      <c r="E1985" s="853">
        <v>44105</v>
      </c>
      <c r="F1985" s="852">
        <v>585</v>
      </c>
      <c r="G1985" s="834">
        <f t="shared" si="31"/>
        <v>0.58499999999999996</v>
      </c>
      <c r="H1985" s="835" t="s">
        <v>356</v>
      </c>
      <c r="I1985" s="850">
        <v>1</v>
      </c>
      <c r="J1985" s="855" t="s">
        <v>4132</v>
      </c>
    </row>
    <row r="1986" spans="1:10">
      <c r="A1986" s="839" t="s">
        <v>189</v>
      </c>
      <c r="B1986" s="830" t="s">
        <v>198</v>
      </c>
      <c r="C1986" s="839" t="s">
        <v>4942</v>
      </c>
      <c r="D1986" s="839" t="s">
        <v>4943</v>
      </c>
      <c r="E1986" s="853">
        <v>44105</v>
      </c>
      <c r="F1986" s="852">
        <v>590</v>
      </c>
      <c r="G1986" s="834">
        <f t="shared" si="31"/>
        <v>0.59</v>
      </c>
      <c r="H1986" s="835" t="s">
        <v>356</v>
      </c>
      <c r="I1986" s="850">
        <v>1</v>
      </c>
      <c r="J1986" s="855" t="s">
        <v>4132</v>
      </c>
    </row>
    <row r="1987" spans="1:10">
      <c r="A1987" s="839" t="s">
        <v>189</v>
      </c>
      <c r="B1987" s="830" t="s">
        <v>198</v>
      </c>
      <c r="C1987" s="839" t="s">
        <v>4944</v>
      </c>
      <c r="D1987" s="839" t="s">
        <v>4945</v>
      </c>
      <c r="E1987" s="853">
        <v>44105</v>
      </c>
      <c r="F1987" s="852">
        <v>441</v>
      </c>
      <c r="G1987" s="834">
        <f t="shared" si="31"/>
        <v>0.441</v>
      </c>
      <c r="H1987" s="835" t="s">
        <v>356</v>
      </c>
      <c r="I1987" s="850">
        <v>1</v>
      </c>
      <c r="J1987" s="855" t="s">
        <v>4132</v>
      </c>
    </row>
    <row r="1988" spans="1:10">
      <c r="A1988" s="839" t="s">
        <v>189</v>
      </c>
      <c r="B1988" s="830" t="s">
        <v>198</v>
      </c>
      <c r="C1988" s="839" t="s">
        <v>4946</v>
      </c>
      <c r="D1988" s="839" t="s">
        <v>4947</v>
      </c>
      <c r="E1988" s="853">
        <v>44105</v>
      </c>
      <c r="F1988" s="852">
        <v>336</v>
      </c>
      <c r="G1988" s="834">
        <f t="shared" si="31"/>
        <v>0.33600000000000002</v>
      </c>
      <c r="H1988" s="835" t="s">
        <v>356</v>
      </c>
      <c r="I1988" s="850">
        <v>1</v>
      </c>
      <c r="J1988" s="855" t="s">
        <v>4132</v>
      </c>
    </row>
    <row r="1989" spans="1:10">
      <c r="A1989" s="839" t="s">
        <v>189</v>
      </c>
      <c r="B1989" s="830" t="s">
        <v>198</v>
      </c>
      <c r="C1989" s="839" t="s">
        <v>4948</v>
      </c>
      <c r="D1989" s="839" t="s">
        <v>4949</v>
      </c>
      <c r="E1989" s="853">
        <v>44105</v>
      </c>
      <c r="F1989" s="852">
        <v>256</v>
      </c>
      <c r="G1989" s="834">
        <f t="shared" si="31"/>
        <v>0.25600000000000001</v>
      </c>
      <c r="H1989" s="835" t="s">
        <v>356</v>
      </c>
      <c r="I1989" s="850">
        <v>1</v>
      </c>
      <c r="J1989" s="855" t="s">
        <v>4132</v>
      </c>
    </row>
    <row r="1990" spans="1:10">
      <c r="A1990" s="839" t="s">
        <v>189</v>
      </c>
      <c r="B1990" s="830" t="s">
        <v>198</v>
      </c>
      <c r="C1990" s="839" t="s">
        <v>4950</v>
      </c>
      <c r="D1990" s="839" t="s">
        <v>4951</v>
      </c>
      <c r="E1990" s="853">
        <v>44105</v>
      </c>
      <c r="F1990" s="852">
        <v>256</v>
      </c>
      <c r="G1990" s="834">
        <f t="shared" si="31"/>
        <v>0.25600000000000001</v>
      </c>
      <c r="H1990" s="835" t="s">
        <v>356</v>
      </c>
      <c r="I1990" s="850">
        <v>1</v>
      </c>
      <c r="J1990" s="855" t="s">
        <v>4132</v>
      </c>
    </row>
    <row r="1991" spans="1:10">
      <c r="A1991" s="839" t="s">
        <v>189</v>
      </c>
      <c r="B1991" s="830" t="s">
        <v>198</v>
      </c>
      <c r="C1991" s="839" t="s">
        <v>4952</v>
      </c>
      <c r="D1991" s="839" t="s">
        <v>4953</v>
      </c>
      <c r="E1991" s="853">
        <v>44105</v>
      </c>
      <c r="F1991" s="852">
        <v>256</v>
      </c>
      <c r="G1991" s="834">
        <f t="shared" si="31"/>
        <v>0.25600000000000001</v>
      </c>
      <c r="H1991" s="835" t="s">
        <v>356</v>
      </c>
      <c r="I1991" s="850">
        <v>1</v>
      </c>
      <c r="J1991" s="855" t="s">
        <v>4132</v>
      </c>
    </row>
    <row r="1992" spans="1:10">
      <c r="A1992" s="839" t="s">
        <v>189</v>
      </c>
      <c r="B1992" s="830" t="s">
        <v>198</v>
      </c>
      <c r="C1992" s="839" t="s">
        <v>4954</v>
      </c>
      <c r="D1992" s="839" t="s">
        <v>4955</v>
      </c>
      <c r="E1992" s="853">
        <v>44105</v>
      </c>
      <c r="F1992" s="852">
        <v>256</v>
      </c>
      <c r="G1992" s="834">
        <f t="shared" si="31"/>
        <v>0.25600000000000001</v>
      </c>
      <c r="H1992" s="835" t="s">
        <v>356</v>
      </c>
      <c r="I1992" s="850">
        <v>1</v>
      </c>
      <c r="J1992" s="855" t="s">
        <v>4132</v>
      </c>
    </row>
    <row r="1993" spans="1:10">
      <c r="A1993" s="839" t="s">
        <v>189</v>
      </c>
      <c r="B1993" s="830" t="s">
        <v>198</v>
      </c>
      <c r="C1993" s="839" t="s">
        <v>4956</v>
      </c>
      <c r="D1993" s="839" t="s">
        <v>4957</v>
      </c>
      <c r="E1993" s="853">
        <v>44105</v>
      </c>
      <c r="F1993" s="852">
        <v>298</v>
      </c>
      <c r="G1993" s="834">
        <f t="shared" si="31"/>
        <v>0.29799999999999999</v>
      </c>
      <c r="H1993" s="835" t="s">
        <v>356</v>
      </c>
      <c r="I1993" s="850">
        <v>1</v>
      </c>
      <c r="J1993" s="855" t="s">
        <v>4132</v>
      </c>
    </row>
    <row r="1994" spans="1:10">
      <c r="A1994" s="839" t="s">
        <v>189</v>
      </c>
      <c r="B1994" s="830" t="s">
        <v>198</v>
      </c>
      <c r="C1994" s="839" t="s">
        <v>4958</v>
      </c>
      <c r="D1994" s="839" t="s">
        <v>4959</v>
      </c>
      <c r="E1994" s="853">
        <v>44105</v>
      </c>
      <c r="F1994" s="852">
        <v>298</v>
      </c>
      <c r="G1994" s="834">
        <f t="shared" si="31"/>
        <v>0.29799999999999999</v>
      </c>
      <c r="H1994" s="835" t="s">
        <v>356</v>
      </c>
      <c r="I1994" s="850">
        <v>1</v>
      </c>
      <c r="J1994" s="855" t="s">
        <v>4132</v>
      </c>
    </row>
    <row r="1995" spans="1:10">
      <c r="A1995" s="839" t="s">
        <v>189</v>
      </c>
      <c r="B1995" s="830" t="s">
        <v>198</v>
      </c>
      <c r="C1995" s="839" t="s">
        <v>4960</v>
      </c>
      <c r="D1995" s="839" t="s">
        <v>4961</v>
      </c>
      <c r="E1995" s="853">
        <v>44105</v>
      </c>
      <c r="F1995" s="852">
        <v>94</v>
      </c>
      <c r="G1995" s="834">
        <f t="shared" si="31"/>
        <v>9.4E-2</v>
      </c>
      <c r="H1995" s="835" t="s">
        <v>356</v>
      </c>
      <c r="I1995" s="850">
        <v>1</v>
      </c>
      <c r="J1995" s="855" t="s">
        <v>4132</v>
      </c>
    </row>
    <row r="1996" spans="1:10">
      <c r="A1996" s="839" t="s">
        <v>189</v>
      </c>
      <c r="B1996" s="830" t="s">
        <v>198</v>
      </c>
      <c r="C1996" s="839" t="s">
        <v>4962</v>
      </c>
      <c r="D1996" s="839" t="s">
        <v>4963</v>
      </c>
      <c r="E1996" s="853">
        <v>44105</v>
      </c>
      <c r="F1996" s="852">
        <v>94</v>
      </c>
      <c r="G1996" s="834">
        <f t="shared" si="31"/>
        <v>9.4E-2</v>
      </c>
      <c r="H1996" s="835" t="s">
        <v>356</v>
      </c>
      <c r="I1996" s="850">
        <v>1</v>
      </c>
      <c r="J1996" s="855" t="s">
        <v>4132</v>
      </c>
    </row>
    <row r="1997" spans="1:10">
      <c r="A1997" s="839" t="s">
        <v>189</v>
      </c>
      <c r="B1997" s="830" t="s">
        <v>198</v>
      </c>
      <c r="C1997" s="839" t="s">
        <v>4964</v>
      </c>
      <c r="D1997" s="839" t="s">
        <v>4965</v>
      </c>
      <c r="E1997" s="853">
        <v>44105</v>
      </c>
      <c r="F1997" s="852">
        <v>110</v>
      </c>
      <c r="G1997" s="834">
        <f t="shared" si="31"/>
        <v>0.11</v>
      </c>
      <c r="H1997" s="835" t="s">
        <v>356</v>
      </c>
      <c r="I1997" s="850">
        <v>1</v>
      </c>
      <c r="J1997" s="855" t="s">
        <v>4132</v>
      </c>
    </row>
    <row r="1998" spans="1:10">
      <c r="A1998" s="839" t="s">
        <v>189</v>
      </c>
      <c r="B1998" s="830" t="s">
        <v>198</v>
      </c>
      <c r="C1998" s="839" t="s">
        <v>4966</v>
      </c>
      <c r="D1998" s="839" t="s">
        <v>4967</v>
      </c>
      <c r="E1998" s="853">
        <v>44105</v>
      </c>
      <c r="F1998" s="852">
        <v>98</v>
      </c>
      <c r="G1998" s="834">
        <f t="shared" si="31"/>
        <v>9.8000000000000004E-2</v>
      </c>
      <c r="H1998" s="835" t="s">
        <v>356</v>
      </c>
      <c r="I1998" s="850">
        <v>1</v>
      </c>
      <c r="J1998" s="855" t="s">
        <v>4132</v>
      </c>
    </row>
    <row r="1999" spans="1:10">
      <c r="A1999" s="839" t="s">
        <v>191</v>
      </c>
      <c r="B1999" s="830" t="s">
        <v>198</v>
      </c>
      <c r="C1999" s="839" t="s">
        <v>4968</v>
      </c>
      <c r="D1999" s="839" t="s">
        <v>4969</v>
      </c>
      <c r="E1999" s="853">
        <v>44105</v>
      </c>
      <c r="F1999" s="852">
        <v>1649.6546035673782</v>
      </c>
      <c r="G1999" s="834">
        <f t="shared" si="31"/>
        <v>1.6496546035673783</v>
      </c>
      <c r="H1999" s="835" t="s">
        <v>535</v>
      </c>
      <c r="I1999" s="850">
        <v>1</v>
      </c>
      <c r="J1999" s="855" t="s">
        <v>535</v>
      </c>
    </row>
    <row r="2000" spans="1:10">
      <c r="A2000" s="839" t="s">
        <v>194</v>
      </c>
      <c r="B2000" s="829" t="s">
        <v>199</v>
      </c>
      <c r="C2000" s="839" t="s">
        <v>4970</v>
      </c>
      <c r="D2000" s="839" t="s">
        <v>4971</v>
      </c>
      <c r="E2000" s="853">
        <v>44105</v>
      </c>
      <c r="F2000" s="852">
        <v>81.91</v>
      </c>
      <c r="G2000" s="834">
        <f t="shared" si="31"/>
        <v>8.1909999999999997E-2</v>
      </c>
      <c r="H2000" s="835" t="s">
        <v>354</v>
      </c>
      <c r="I2000" s="850">
        <v>1</v>
      </c>
      <c r="J2000" s="856" t="s">
        <v>533</v>
      </c>
    </row>
    <row r="2001" spans="1:10">
      <c r="A2001" s="839" t="s">
        <v>194</v>
      </c>
      <c r="B2001" s="829" t="s">
        <v>199</v>
      </c>
      <c r="C2001" s="839" t="s">
        <v>4970</v>
      </c>
      <c r="D2001" s="839" t="s">
        <v>4972</v>
      </c>
      <c r="E2001" s="853">
        <v>44105</v>
      </c>
      <c r="F2001" s="852">
        <v>18.600000000000001</v>
      </c>
      <c r="G2001" s="834">
        <f t="shared" si="31"/>
        <v>1.8600000000000002E-2</v>
      </c>
      <c r="H2001" s="835" t="s">
        <v>354</v>
      </c>
      <c r="I2001" s="850">
        <v>1</v>
      </c>
      <c r="J2001" s="856" t="s">
        <v>533</v>
      </c>
    </row>
    <row r="2002" spans="1:10">
      <c r="A2002" s="839" t="s">
        <v>194</v>
      </c>
      <c r="B2002" s="829" t="s">
        <v>199</v>
      </c>
      <c r="C2002" s="839" t="s">
        <v>4970</v>
      </c>
      <c r="D2002" s="839" t="s">
        <v>4973</v>
      </c>
      <c r="E2002" s="853">
        <v>44105</v>
      </c>
      <c r="F2002" s="852">
        <v>212.79</v>
      </c>
      <c r="G2002" s="834">
        <f t="shared" si="31"/>
        <v>0.21278999999999998</v>
      </c>
      <c r="H2002" s="835" t="s">
        <v>354</v>
      </c>
      <c r="I2002" s="850">
        <v>1</v>
      </c>
      <c r="J2002" s="856" t="s">
        <v>533</v>
      </c>
    </row>
    <row r="2003" spans="1:10">
      <c r="A2003" s="839" t="s">
        <v>194</v>
      </c>
      <c r="B2003" s="829" t="s">
        <v>199</v>
      </c>
      <c r="C2003" s="839" t="s">
        <v>4970</v>
      </c>
      <c r="D2003" s="839" t="s">
        <v>4974</v>
      </c>
      <c r="E2003" s="853">
        <v>44105</v>
      </c>
      <c r="F2003" s="852">
        <v>151.69999999999999</v>
      </c>
      <c r="G2003" s="834">
        <f t="shared" si="31"/>
        <v>0.1517</v>
      </c>
      <c r="H2003" s="835" t="s">
        <v>354</v>
      </c>
      <c r="I2003" s="850">
        <v>1</v>
      </c>
      <c r="J2003" s="856" t="s">
        <v>533</v>
      </c>
    </row>
    <row r="2004" spans="1:10">
      <c r="A2004" s="839" t="s">
        <v>194</v>
      </c>
      <c r="B2004" s="829" t="s">
        <v>199</v>
      </c>
      <c r="C2004" s="839" t="s">
        <v>4970</v>
      </c>
      <c r="D2004" s="839" t="s">
        <v>4975</v>
      </c>
      <c r="E2004" s="853">
        <v>44105</v>
      </c>
      <c r="F2004" s="852">
        <v>118.09</v>
      </c>
      <c r="G2004" s="834">
        <f t="shared" si="31"/>
        <v>0.11809</v>
      </c>
      <c r="H2004" s="835" t="s">
        <v>354</v>
      </c>
      <c r="I2004" s="850">
        <v>1</v>
      </c>
      <c r="J2004" s="856" t="s">
        <v>533</v>
      </c>
    </row>
    <row r="2005" spans="1:10">
      <c r="A2005" s="839" t="s">
        <v>191</v>
      </c>
      <c r="B2005" s="830" t="s">
        <v>198</v>
      </c>
      <c r="C2005" s="839" t="s">
        <v>4976</v>
      </c>
      <c r="D2005" s="839" t="s">
        <v>4977</v>
      </c>
      <c r="E2005" s="853">
        <v>44105</v>
      </c>
      <c r="F2005" s="852">
        <v>9279.3071450665029</v>
      </c>
      <c r="G2005" s="834">
        <f t="shared" si="31"/>
        <v>9.2793071450665021</v>
      </c>
      <c r="H2005" s="835" t="s">
        <v>67</v>
      </c>
      <c r="I2005" s="850">
        <v>1</v>
      </c>
      <c r="J2005" s="837" t="s">
        <v>67</v>
      </c>
    </row>
    <row r="2006" spans="1:10">
      <c r="A2006" s="839" t="s">
        <v>194</v>
      </c>
      <c r="B2006" s="829" t="s">
        <v>199</v>
      </c>
      <c r="C2006" s="839" t="s">
        <v>4978</v>
      </c>
      <c r="D2006" s="839" t="s">
        <v>4979</v>
      </c>
      <c r="E2006" s="853">
        <v>44105</v>
      </c>
      <c r="F2006" s="852">
        <v>528</v>
      </c>
      <c r="G2006" s="834">
        <f t="shared" si="31"/>
        <v>0.52800000000000002</v>
      </c>
      <c r="H2006" s="835" t="s">
        <v>354</v>
      </c>
      <c r="I2006" s="850">
        <v>1</v>
      </c>
      <c r="J2006" s="856" t="s">
        <v>533</v>
      </c>
    </row>
    <row r="2007" spans="1:10">
      <c r="A2007" s="839" t="s">
        <v>194</v>
      </c>
      <c r="B2007" s="829" t="s">
        <v>199</v>
      </c>
      <c r="C2007" s="839" t="s">
        <v>4980</v>
      </c>
      <c r="D2007" s="839" t="s">
        <v>4981</v>
      </c>
      <c r="E2007" s="853">
        <v>44105</v>
      </c>
      <c r="F2007" s="852">
        <v>528</v>
      </c>
      <c r="G2007" s="834">
        <f t="shared" si="31"/>
        <v>0.52800000000000002</v>
      </c>
      <c r="H2007" s="835" t="s">
        <v>354</v>
      </c>
      <c r="I2007" s="850">
        <v>1</v>
      </c>
      <c r="J2007" s="856" t="s">
        <v>533</v>
      </c>
    </row>
    <row r="2008" spans="1:10">
      <c r="A2008" s="839" t="s">
        <v>194</v>
      </c>
      <c r="B2008" s="829" t="s">
        <v>199</v>
      </c>
      <c r="C2008" s="839" t="s">
        <v>4982</v>
      </c>
      <c r="D2008" s="839" t="s">
        <v>4983</v>
      </c>
      <c r="E2008" s="853">
        <v>44105</v>
      </c>
      <c r="F2008" s="852">
        <v>1200</v>
      </c>
      <c r="G2008" s="834">
        <f t="shared" si="31"/>
        <v>1.2</v>
      </c>
      <c r="H2008" s="835" t="s">
        <v>354</v>
      </c>
      <c r="I2008" s="850">
        <v>1</v>
      </c>
      <c r="J2008" s="856" t="s">
        <v>533</v>
      </c>
    </row>
    <row r="2009" spans="1:10">
      <c r="A2009" s="839" t="s">
        <v>194</v>
      </c>
      <c r="B2009" s="829" t="s">
        <v>199</v>
      </c>
      <c r="C2009" s="839" t="s">
        <v>4984</v>
      </c>
      <c r="D2009" s="839" t="s">
        <v>4985</v>
      </c>
      <c r="E2009" s="853">
        <v>44105</v>
      </c>
      <c r="F2009" s="852">
        <v>1200</v>
      </c>
      <c r="G2009" s="834">
        <f t="shared" si="31"/>
        <v>1.2</v>
      </c>
      <c r="H2009" s="835" t="s">
        <v>354</v>
      </c>
      <c r="I2009" s="850">
        <v>1</v>
      </c>
      <c r="J2009" s="856" t="s">
        <v>533</v>
      </c>
    </row>
    <row r="2010" spans="1:10">
      <c r="A2010" s="839" t="s">
        <v>194</v>
      </c>
      <c r="B2010" s="829" t="s">
        <v>199</v>
      </c>
      <c r="C2010" s="839" t="s">
        <v>4986</v>
      </c>
      <c r="D2010" s="839" t="s">
        <v>4987</v>
      </c>
      <c r="E2010" s="853">
        <v>44105</v>
      </c>
      <c r="F2010" s="852">
        <v>628</v>
      </c>
      <c r="G2010" s="834">
        <f t="shared" si="31"/>
        <v>0.628</v>
      </c>
      <c r="H2010" s="835" t="s">
        <v>354</v>
      </c>
      <c r="I2010" s="850">
        <v>1</v>
      </c>
      <c r="J2010" s="856" t="s">
        <v>533</v>
      </c>
    </row>
    <row r="2011" spans="1:10">
      <c r="A2011" s="839" t="s">
        <v>194</v>
      </c>
      <c r="B2011" s="829" t="s">
        <v>199</v>
      </c>
      <c r="C2011" s="839" t="s">
        <v>4988</v>
      </c>
      <c r="D2011" s="839" t="s">
        <v>4989</v>
      </c>
      <c r="E2011" s="853">
        <v>44105</v>
      </c>
      <c r="F2011" s="852">
        <v>268</v>
      </c>
      <c r="G2011" s="834">
        <f t="shared" si="31"/>
        <v>0.26800000000000002</v>
      </c>
      <c r="H2011" s="835" t="s">
        <v>354</v>
      </c>
      <c r="I2011" s="850">
        <v>1</v>
      </c>
      <c r="J2011" s="856" t="s">
        <v>533</v>
      </c>
    </row>
    <row r="2012" spans="1:10">
      <c r="A2012" s="839" t="s">
        <v>194</v>
      </c>
      <c r="B2012" s="829" t="s">
        <v>199</v>
      </c>
      <c r="C2012" s="839" t="s">
        <v>4990</v>
      </c>
      <c r="D2012" s="839" t="s">
        <v>4991</v>
      </c>
      <c r="E2012" s="853">
        <v>44105</v>
      </c>
      <c r="F2012" s="852">
        <v>439</v>
      </c>
      <c r="G2012" s="834">
        <f t="shared" si="31"/>
        <v>0.439</v>
      </c>
      <c r="H2012" s="835" t="s">
        <v>354</v>
      </c>
      <c r="I2012" s="850">
        <v>1</v>
      </c>
      <c r="J2012" s="856" t="s">
        <v>533</v>
      </c>
    </row>
    <row r="2013" spans="1:10">
      <c r="A2013" s="839" t="s">
        <v>194</v>
      </c>
      <c r="B2013" s="829" t="s">
        <v>199</v>
      </c>
      <c r="C2013" s="839" t="s">
        <v>4992</v>
      </c>
      <c r="D2013" s="839" t="s">
        <v>4993</v>
      </c>
      <c r="E2013" s="853">
        <v>44105</v>
      </c>
      <c r="F2013" s="852">
        <v>279</v>
      </c>
      <c r="G2013" s="834">
        <f t="shared" si="31"/>
        <v>0.27900000000000003</v>
      </c>
      <c r="H2013" s="835" t="s">
        <v>354</v>
      </c>
      <c r="I2013" s="850">
        <v>1</v>
      </c>
      <c r="J2013" s="856" t="s">
        <v>533</v>
      </c>
    </row>
    <row r="2014" spans="1:10">
      <c r="A2014" s="839" t="s">
        <v>194</v>
      </c>
      <c r="B2014" s="829" t="s">
        <v>199</v>
      </c>
      <c r="C2014" s="839" t="s">
        <v>4994</v>
      </c>
      <c r="D2014" s="839" t="s">
        <v>4995</v>
      </c>
      <c r="E2014" s="853">
        <v>44105</v>
      </c>
      <c r="F2014" s="852">
        <v>2025</v>
      </c>
      <c r="G2014" s="834">
        <f t="shared" si="31"/>
        <v>2.0249999999999999</v>
      </c>
      <c r="H2014" s="835" t="s">
        <v>354</v>
      </c>
      <c r="I2014" s="850">
        <v>1</v>
      </c>
      <c r="J2014" s="856" t="s">
        <v>533</v>
      </c>
    </row>
    <row r="2015" spans="1:10">
      <c r="A2015" s="839" t="s">
        <v>194</v>
      </c>
      <c r="B2015" s="829" t="s">
        <v>199</v>
      </c>
      <c r="C2015" s="839" t="s">
        <v>4996</v>
      </c>
      <c r="D2015" s="839" t="s">
        <v>4997</v>
      </c>
      <c r="E2015" s="853">
        <v>44105</v>
      </c>
      <c r="F2015" s="852">
        <v>1839</v>
      </c>
      <c r="G2015" s="834">
        <f t="shared" si="31"/>
        <v>1.839</v>
      </c>
      <c r="H2015" s="835" t="s">
        <v>354</v>
      </c>
      <c r="I2015" s="850">
        <v>1</v>
      </c>
      <c r="J2015" s="856" t="s">
        <v>533</v>
      </c>
    </row>
    <row r="2016" spans="1:10">
      <c r="A2016" s="839" t="s">
        <v>194</v>
      </c>
      <c r="B2016" s="829" t="s">
        <v>199</v>
      </c>
      <c r="C2016" s="839" t="s">
        <v>4998</v>
      </c>
      <c r="D2016" s="839" t="s">
        <v>4999</v>
      </c>
      <c r="E2016" s="853">
        <v>44105</v>
      </c>
      <c r="F2016" s="852">
        <v>520</v>
      </c>
      <c r="G2016" s="834">
        <f t="shared" si="31"/>
        <v>0.52</v>
      </c>
      <c r="H2016" s="835" t="s">
        <v>354</v>
      </c>
      <c r="I2016" s="850">
        <v>1</v>
      </c>
      <c r="J2016" s="856" t="s">
        <v>533</v>
      </c>
    </row>
    <row r="2017" spans="1:10">
      <c r="A2017" s="839" t="s">
        <v>194</v>
      </c>
      <c r="B2017" s="829" t="s">
        <v>199</v>
      </c>
      <c r="C2017" s="839" t="s">
        <v>5000</v>
      </c>
      <c r="D2017" s="839" t="s">
        <v>5001</v>
      </c>
      <c r="E2017" s="853">
        <v>44105</v>
      </c>
      <c r="F2017" s="852">
        <v>392</v>
      </c>
      <c r="G2017" s="834">
        <f t="shared" si="31"/>
        <v>0.39200000000000002</v>
      </c>
      <c r="H2017" s="835" t="s">
        <v>354</v>
      </c>
      <c r="I2017" s="850">
        <v>1</v>
      </c>
      <c r="J2017" s="856" t="s">
        <v>533</v>
      </c>
    </row>
    <row r="2018" spans="1:10">
      <c r="A2018" s="839" t="s">
        <v>194</v>
      </c>
      <c r="B2018" s="829" t="s">
        <v>199</v>
      </c>
      <c r="C2018" s="839" t="s">
        <v>5002</v>
      </c>
      <c r="D2018" s="839" t="s">
        <v>5003</v>
      </c>
      <c r="E2018" s="853">
        <v>44105</v>
      </c>
      <c r="F2018" s="852">
        <v>430</v>
      </c>
      <c r="G2018" s="834">
        <f t="shared" si="31"/>
        <v>0.43</v>
      </c>
      <c r="H2018" s="835" t="s">
        <v>354</v>
      </c>
      <c r="I2018" s="850">
        <v>1</v>
      </c>
      <c r="J2018" s="856" t="s">
        <v>533</v>
      </c>
    </row>
    <row r="2019" spans="1:10">
      <c r="A2019" s="839" t="s">
        <v>194</v>
      </c>
      <c r="B2019" s="829" t="s">
        <v>199</v>
      </c>
      <c r="C2019" s="839" t="s">
        <v>5004</v>
      </c>
      <c r="D2019" s="839" t="s">
        <v>5005</v>
      </c>
      <c r="E2019" s="853">
        <v>44105</v>
      </c>
      <c r="F2019" s="852">
        <v>370</v>
      </c>
      <c r="G2019" s="834">
        <f t="shared" si="31"/>
        <v>0.37</v>
      </c>
      <c r="H2019" s="835" t="s">
        <v>354</v>
      </c>
      <c r="I2019" s="850">
        <v>1</v>
      </c>
      <c r="J2019" s="856" t="s">
        <v>533</v>
      </c>
    </row>
    <row r="2020" spans="1:10">
      <c r="A2020" s="839" t="s">
        <v>194</v>
      </c>
      <c r="B2020" s="829" t="s">
        <v>199</v>
      </c>
      <c r="C2020" s="839" t="s">
        <v>5006</v>
      </c>
      <c r="D2020" s="839" t="s">
        <v>5007</v>
      </c>
      <c r="E2020" s="853">
        <v>44105</v>
      </c>
      <c r="F2020" s="852">
        <v>1305</v>
      </c>
      <c r="G2020" s="834">
        <f t="shared" si="31"/>
        <v>1.3049999999999999</v>
      </c>
      <c r="H2020" s="835" t="s">
        <v>354</v>
      </c>
      <c r="I2020" s="850">
        <v>1</v>
      </c>
      <c r="J2020" s="856" t="s">
        <v>533</v>
      </c>
    </row>
    <row r="2021" spans="1:10">
      <c r="A2021" s="839" t="s">
        <v>194</v>
      </c>
      <c r="B2021" s="829" t="s">
        <v>199</v>
      </c>
      <c r="C2021" s="839" t="s">
        <v>5008</v>
      </c>
      <c r="D2021" s="839" t="s">
        <v>5009</v>
      </c>
      <c r="E2021" s="853">
        <v>44105</v>
      </c>
      <c r="F2021" s="852">
        <v>1200</v>
      </c>
      <c r="G2021" s="834">
        <f t="shared" si="31"/>
        <v>1.2</v>
      </c>
      <c r="H2021" s="835" t="s">
        <v>354</v>
      </c>
      <c r="I2021" s="850">
        <v>1</v>
      </c>
      <c r="J2021" s="856" t="s">
        <v>533</v>
      </c>
    </row>
    <row r="2022" spans="1:10">
      <c r="A2022" s="839" t="s">
        <v>194</v>
      </c>
      <c r="B2022" s="829" t="s">
        <v>199</v>
      </c>
      <c r="C2022" s="839" t="s">
        <v>5010</v>
      </c>
      <c r="D2022" s="839" t="s">
        <v>5011</v>
      </c>
      <c r="E2022" s="853">
        <v>44105</v>
      </c>
      <c r="F2022" s="852">
        <v>1256</v>
      </c>
      <c r="G2022" s="834">
        <f t="shared" si="31"/>
        <v>1.256</v>
      </c>
      <c r="H2022" s="835" t="s">
        <v>354</v>
      </c>
      <c r="I2022" s="850">
        <v>1</v>
      </c>
      <c r="J2022" s="856" t="s">
        <v>533</v>
      </c>
    </row>
    <row r="2023" spans="1:10">
      <c r="A2023" s="839" t="s">
        <v>194</v>
      </c>
      <c r="B2023" s="829" t="s">
        <v>199</v>
      </c>
      <c r="C2023" s="839" t="s">
        <v>5012</v>
      </c>
      <c r="D2023" s="839" t="s">
        <v>5013</v>
      </c>
      <c r="E2023" s="853">
        <v>44105</v>
      </c>
      <c r="F2023" s="852">
        <v>1098</v>
      </c>
      <c r="G2023" s="834">
        <f t="shared" si="31"/>
        <v>1.0980000000000001</v>
      </c>
      <c r="H2023" s="835" t="s">
        <v>354</v>
      </c>
      <c r="I2023" s="850">
        <v>1</v>
      </c>
      <c r="J2023" s="856" t="s">
        <v>533</v>
      </c>
    </row>
    <row r="2024" spans="1:10">
      <c r="A2024" s="839" t="s">
        <v>194</v>
      </c>
      <c r="B2024" s="829" t="s">
        <v>199</v>
      </c>
      <c r="C2024" s="839" t="s">
        <v>5014</v>
      </c>
      <c r="D2024" s="839" t="s">
        <v>5015</v>
      </c>
      <c r="E2024" s="853">
        <v>44105</v>
      </c>
      <c r="F2024" s="852">
        <v>930</v>
      </c>
      <c r="G2024" s="834">
        <f t="shared" si="31"/>
        <v>0.93</v>
      </c>
      <c r="H2024" s="835" t="s">
        <v>354</v>
      </c>
      <c r="I2024" s="850">
        <v>1</v>
      </c>
      <c r="J2024" s="856" t="s">
        <v>533</v>
      </c>
    </row>
    <row r="2025" spans="1:10">
      <c r="A2025" s="839" t="s">
        <v>194</v>
      </c>
      <c r="B2025" s="829" t="s">
        <v>199</v>
      </c>
      <c r="C2025" s="839" t="s">
        <v>5016</v>
      </c>
      <c r="D2025" s="839" t="s">
        <v>5017</v>
      </c>
      <c r="E2025" s="853">
        <v>44105</v>
      </c>
      <c r="F2025" s="852">
        <v>845</v>
      </c>
      <c r="G2025" s="834">
        <f t="shared" si="31"/>
        <v>0.84499999999999997</v>
      </c>
      <c r="H2025" s="835" t="s">
        <v>354</v>
      </c>
      <c r="I2025" s="850">
        <v>1</v>
      </c>
      <c r="J2025" s="856" t="s">
        <v>533</v>
      </c>
    </row>
    <row r="2026" spans="1:10">
      <c r="A2026" s="839" t="s">
        <v>194</v>
      </c>
      <c r="B2026" s="829" t="s">
        <v>199</v>
      </c>
      <c r="C2026" s="839" t="s">
        <v>5018</v>
      </c>
      <c r="D2026" s="839" t="s">
        <v>5019</v>
      </c>
      <c r="E2026" s="853">
        <v>44105</v>
      </c>
      <c r="F2026" s="852">
        <v>795</v>
      </c>
      <c r="G2026" s="834">
        <f t="shared" si="31"/>
        <v>0.79500000000000004</v>
      </c>
      <c r="H2026" s="835" t="s">
        <v>354</v>
      </c>
      <c r="I2026" s="850">
        <v>1</v>
      </c>
      <c r="J2026" s="856" t="s">
        <v>533</v>
      </c>
    </row>
    <row r="2027" spans="1:10">
      <c r="A2027" s="839" t="s">
        <v>194</v>
      </c>
      <c r="B2027" s="829" t="s">
        <v>199</v>
      </c>
      <c r="C2027" s="839" t="s">
        <v>5020</v>
      </c>
      <c r="D2027" s="839" t="s">
        <v>5021</v>
      </c>
      <c r="E2027" s="853">
        <v>44105</v>
      </c>
      <c r="F2027" s="852">
        <v>706</v>
      </c>
      <c r="G2027" s="834">
        <f t="shared" si="31"/>
        <v>0.70599999999999996</v>
      </c>
      <c r="H2027" s="835" t="s">
        <v>354</v>
      </c>
      <c r="I2027" s="850">
        <v>1</v>
      </c>
      <c r="J2027" s="856" t="s">
        <v>533</v>
      </c>
    </row>
    <row r="2028" spans="1:10">
      <c r="A2028" s="839" t="s">
        <v>194</v>
      </c>
      <c r="B2028" s="829" t="s">
        <v>199</v>
      </c>
      <c r="C2028" s="839" t="s">
        <v>5022</v>
      </c>
      <c r="D2028" s="839" t="s">
        <v>5023</v>
      </c>
      <c r="E2028" s="853">
        <v>44105</v>
      </c>
      <c r="F2028" s="852">
        <v>1875</v>
      </c>
      <c r="G2028" s="834">
        <f t="shared" si="31"/>
        <v>1.875</v>
      </c>
      <c r="H2028" s="835" t="s">
        <v>354</v>
      </c>
      <c r="I2028" s="850">
        <v>1</v>
      </c>
      <c r="J2028" s="856" t="s">
        <v>533</v>
      </c>
    </row>
    <row r="2029" spans="1:10">
      <c r="A2029" s="839" t="s">
        <v>194</v>
      </c>
      <c r="B2029" s="829" t="s">
        <v>199</v>
      </c>
      <c r="C2029" s="839" t="s">
        <v>5024</v>
      </c>
      <c r="D2029" s="839" t="s">
        <v>5025</v>
      </c>
      <c r="E2029" s="853">
        <v>44105</v>
      </c>
      <c r="F2029" s="852">
        <v>1710</v>
      </c>
      <c r="G2029" s="834">
        <f t="shared" si="31"/>
        <v>1.71</v>
      </c>
      <c r="H2029" s="835" t="s">
        <v>354</v>
      </c>
      <c r="I2029" s="850">
        <v>1</v>
      </c>
      <c r="J2029" s="856" t="s">
        <v>533</v>
      </c>
    </row>
    <row r="2030" spans="1:10">
      <c r="A2030" s="839" t="s">
        <v>194</v>
      </c>
      <c r="B2030" s="829" t="s">
        <v>199</v>
      </c>
      <c r="C2030" s="839" t="s">
        <v>5026</v>
      </c>
      <c r="D2030" s="839" t="s">
        <v>5027</v>
      </c>
      <c r="E2030" s="853">
        <v>44105</v>
      </c>
      <c r="F2030" s="852">
        <v>186</v>
      </c>
      <c r="G2030" s="834">
        <f t="shared" si="31"/>
        <v>0.186</v>
      </c>
      <c r="H2030" s="835" t="s">
        <v>354</v>
      </c>
      <c r="I2030" s="850">
        <v>1</v>
      </c>
      <c r="J2030" s="856" t="s">
        <v>533</v>
      </c>
    </row>
    <row r="2031" spans="1:10">
      <c r="A2031" s="839" t="s">
        <v>194</v>
      </c>
      <c r="B2031" s="829" t="s">
        <v>199</v>
      </c>
      <c r="C2031" s="839" t="s">
        <v>5028</v>
      </c>
      <c r="D2031" s="839" t="s">
        <v>5029</v>
      </c>
      <c r="E2031" s="853">
        <v>44105</v>
      </c>
      <c r="F2031" s="852">
        <v>30</v>
      </c>
      <c r="G2031" s="834">
        <f t="shared" si="31"/>
        <v>0.03</v>
      </c>
      <c r="H2031" s="835" t="s">
        <v>354</v>
      </c>
      <c r="I2031" s="850">
        <v>1</v>
      </c>
      <c r="J2031" s="856" t="s">
        <v>533</v>
      </c>
    </row>
    <row r="2032" spans="1:10">
      <c r="A2032" s="839" t="s">
        <v>194</v>
      </c>
      <c r="B2032" s="829" t="s">
        <v>199</v>
      </c>
      <c r="C2032" s="839" t="s">
        <v>5030</v>
      </c>
      <c r="D2032" s="839" t="s">
        <v>5031</v>
      </c>
      <c r="E2032" s="853">
        <v>44105</v>
      </c>
      <c r="F2032" s="852">
        <v>442</v>
      </c>
      <c r="G2032" s="834">
        <f t="shared" ref="G2032:G2095" si="32">F2032/1000</f>
        <v>0.442</v>
      </c>
      <c r="H2032" s="835" t="s">
        <v>354</v>
      </c>
      <c r="I2032" s="850">
        <v>1</v>
      </c>
      <c r="J2032" s="856" t="s">
        <v>533</v>
      </c>
    </row>
    <row r="2033" spans="1:10">
      <c r="A2033" s="839" t="s">
        <v>194</v>
      </c>
      <c r="B2033" s="829" t="s">
        <v>199</v>
      </c>
      <c r="C2033" s="839" t="s">
        <v>5032</v>
      </c>
      <c r="D2033" s="839" t="s">
        <v>5033</v>
      </c>
      <c r="E2033" s="853">
        <v>44105</v>
      </c>
      <c r="F2033" s="852">
        <v>415</v>
      </c>
      <c r="G2033" s="834">
        <f t="shared" si="32"/>
        <v>0.41499999999999998</v>
      </c>
      <c r="H2033" s="835" t="s">
        <v>354</v>
      </c>
      <c r="I2033" s="850">
        <v>1</v>
      </c>
      <c r="J2033" s="856" t="s">
        <v>533</v>
      </c>
    </row>
    <row r="2034" spans="1:10">
      <c r="A2034" s="839" t="s">
        <v>194</v>
      </c>
      <c r="B2034" s="829" t="s">
        <v>199</v>
      </c>
      <c r="C2034" s="839" t="s">
        <v>5034</v>
      </c>
      <c r="D2034" s="839" t="s">
        <v>5035</v>
      </c>
      <c r="E2034" s="853">
        <v>44105</v>
      </c>
      <c r="F2034" s="852">
        <v>1911</v>
      </c>
      <c r="G2034" s="834">
        <f t="shared" si="32"/>
        <v>1.911</v>
      </c>
      <c r="H2034" s="835" t="s">
        <v>354</v>
      </c>
      <c r="I2034" s="850">
        <v>1</v>
      </c>
      <c r="J2034" s="856" t="s">
        <v>533</v>
      </c>
    </row>
    <row r="2035" spans="1:10">
      <c r="A2035" s="839" t="s">
        <v>194</v>
      </c>
      <c r="B2035" s="829" t="s">
        <v>199</v>
      </c>
      <c r="C2035" s="839" t="s">
        <v>5036</v>
      </c>
      <c r="D2035" s="839" t="s">
        <v>5037</v>
      </c>
      <c r="E2035" s="853">
        <v>44105</v>
      </c>
      <c r="F2035" s="852">
        <v>1757</v>
      </c>
      <c r="G2035" s="834">
        <f t="shared" si="32"/>
        <v>1.7569999999999999</v>
      </c>
      <c r="H2035" s="835" t="s">
        <v>354</v>
      </c>
      <c r="I2035" s="850">
        <v>1</v>
      </c>
      <c r="J2035" s="856" t="s">
        <v>533</v>
      </c>
    </row>
    <row r="2036" spans="1:10">
      <c r="A2036" s="839" t="s">
        <v>194</v>
      </c>
      <c r="B2036" s="829" t="s">
        <v>199</v>
      </c>
      <c r="C2036" s="839" t="s">
        <v>5038</v>
      </c>
      <c r="D2036" s="839" t="s">
        <v>5039</v>
      </c>
      <c r="E2036" s="853">
        <v>44105</v>
      </c>
      <c r="F2036" s="852">
        <v>383</v>
      </c>
      <c r="G2036" s="834">
        <f t="shared" si="32"/>
        <v>0.38300000000000001</v>
      </c>
      <c r="H2036" s="835" t="s">
        <v>354</v>
      </c>
      <c r="I2036" s="850">
        <v>1</v>
      </c>
      <c r="J2036" s="856" t="s">
        <v>533</v>
      </c>
    </row>
    <row r="2037" spans="1:10">
      <c r="A2037" s="839" t="s">
        <v>194</v>
      </c>
      <c r="B2037" s="829" t="s">
        <v>199</v>
      </c>
      <c r="C2037" s="839" t="s">
        <v>5040</v>
      </c>
      <c r="D2037" s="839" t="s">
        <v>5041</v>
      </c>
      <c r="E2037" s="853">
        <v>44105</v>
      </c>
      <c r="F2037" s="852">
        <v>355</v>
      </c>
      <c r="G2037" s="834">
        <f t="shared" si="32"/>
        <v>0.35499999999999998</v>
      </c>
      <c r="H2037" s="835" t="s">
        <v>354</v>
      </c>
      <c r="I2037" s="850">
        <v>1</v>
      </c>
      <c r="J2037" s="856" t="s">
        <v>533</v>
      </c>
    </row>
    <row r="2038" spans="1:10">
      <c r="A2038" s="839" t="s">
        <v>186</v>
      </c>
      <c r="B2038" s="830" t="s">
        <v>198</v>
      </c>
      <c r="C2038" s="839" t="s">
        <v>5042</v>
      </c>
      <c r="D2038" s="839" t="s">
        <v>5043</v>
      </c>
      <c r="E2038" s="853">
        <v>44105</v>
      </c>
      <c r="F2038" s="852">
        <v>690.38045159294779</v>
      </c>
      <c r="G2038" s="834">
        <f t="shared" si="32"/>
        <v>0.69038045159294781</v>
      </c>
      <c r="H2038" s="835" t="s">
        <v>354</v>
      </c>
      <c r="I2038" s="850">
        <v>1</v>
      </c>
      <c r="J2038" s="855" t="s">
        <v>4109</v>
      </c>
    </row>
    <row r="2039" spans="1:10">
      <c r="A2039" s="839" t="s">
        <v>189</v>
      </c>
      <c r="B2039" s="830" t="s">
        <v>198</v>
      </c>
      <c r="C2039" s="839" t="s">
        <v>5044</v>
      </c>
      <c r="D2039" s="839" t="s">
        <v>5045</v>
      </c>
      <c r="E2039" s="853">
        <v>44105</v>
      </c>
      <c r="F2039" s="852">
        <v>446</v>
      </c>
      <c r="G2039" s="834">
        <f t="shared" si="32"/>
        <v>0.44600000000000001</v>
      </c>
      <c r="H2039" s="835" t="s">
        <v>356</v>
      </c>
      <c r="I2039" s="850">
        <v>1</v>
      </c>
      <c r="J2039" s="855" t="s">
        <v>4132</v>
      </c>
    </row>
    <row r="2040" spans="1:10">
      <c r="A2040" s="839" t="s">
        <v>391</v>
      </c>
      <c r="B2040" s="830" t="s">
        <v>198</v>
      </c>
      <c r="C2040" s="839" t="s">
        <v>5046</v>
      </c>
      <c r="D2040" s="839" t="s">
        <v>4783</v>
      </c>
      <c r="E2040" s="853">
        <v>44105</v>
      </c>
      <c r="F2040" s="852">
        <v>4000</v>
      </c>
      <c r="G2040" s="834">
        <f t="shared" si="32"/>
        <v>4</v>
      </c>
      <c r="H2040" s="835" t="s">
        <v>354</v>
      </c>
      <c r="I2040" s="850">
        <v>1</v>
      </c>
      <c r="J2040" s="855" t="s">
        <v>4109</v>
      </c>
    </row>
    <row r="2041" spans="1:10">
      <c r="A2041" s="839" t="s">
        <v>391</v>
      </c>
      <c r="B2041" s="830" t="s">
        <v>198</v>
      </c>
      <c r="C2041" s="839" t="s">
        <v>5047</v>
      </c>
      <c r="D2041" s="839" t="s">
        <v>4785</v>
      </c>
      <c r="E2041" s="853">
        <v>44105</v>
      </c>
      <c r="F2041" s="852">
        <v>5440</v>
      </c>
      <c r="G2041" s="834">
        <f t="shared" si="32"/>
        <v>5.44</v>
      </c>
      <c r="H2041" s="835" t="s">
        <v>354</v>
      </c>
      <c r="I2041" s="850">
        <v>1</v>
      </c>
      <c r="J2041" s="855" t="s">
        <v>4109</v>
      </c>
    </row>
    <row r="2042" spans="1:10">
      <c r="A2042" s="839" t="s">
        <v>189</v>
      </c>
      <c r="B2042" s="830" t="s">
        <v>198</v>
      </c>
      <c r="C2042" s="839" t="s">
        <v>5048</v>
      </c>
      <c r="D2042" s="839" t="s">
        <v>5049</v>
      </c>
      <c r="E2042" s="853">
        <v>44105</v>
      </c>
      <c r="F2042" s="852">
        <v>375</v>
      </c>
      <c r="G2042" s="834">
        <f t="shared" si="32"/>
        <v>0.375</v>
      </c>
      <c r="H2042" s="835" t="s">
        <v>356</v>
      </c>
      <c r="I2042" s="850">
        <v>1</v>
      </c>
      <c r="J2042" s="855" t="s">
        <v>4132</v>
      </c>
    </row>
    <row r="2043" spans="1:10">
      <c r="A2043" s="839" t="s">
        <v>189</v>
      </c>
      <c r="B2043" s="830" t="s">
        <v>198</v>
      </c>
      <c r="C2043" s="839" t="s">
        <v>5050</v>
      </c>
      <c r="D2043" s="839" t="s">
        <v>5051</v>
      </c>
      <c r="E2043" s="853">
        <v>44105</v>
      </c>
      <c r="F2043" s="852">
        <v>420</v>
      </c>
      <c r="G2043" s="834">
        <f t="shared" si="32"/>
        <v>0.42</v>
      </c>
      <c r="H2043" s="835" t="s">
        <v>356</v>
      </c>
      <c r="I2043" s="850">
        <v>1</v>
      </c>
      <c r="J2043" s="855" t="s">
        <v>4132</v>
      </c>
    </row>
    <row r="2044" spans="1:10">
      <c r="A2044" s="839" t="s">
        <v>191</v>
      </c>
      <c r="B2044" s="830" t="s">
        <v>198</v>
      </c>
      <c r="C2044" s="839" t="s">
        <v>5052</v>
      </c>
      <c r="D2044" s="839" t="s">
        <v>5053</v>
      </c>
      <c r="E2044" s="853">
        <v>44105</v>
      </c>
      <c r="F2044" s="852">
        <v>663.98597793586976</v>
      </c>
      <c r="G2044" s="834">
        <f t="shared" si="32"/>
        <v>0.66398597793586978</v>
      </c>
      <c r="H2044" s="835" t="s">
        <v>356</v>
      </c>
      <c r="I2044" s="850">
        <v>1</v>
      </c>
      <c r="J2044" s="855" t="s">
        <v>4132</v>
      </c>
    </row>
    <row r="2045" spans="1:10">
      <c r="A2045" s="839" t="s">
        <v>194</v>
      </c>
      <c r="B2045" s="829" t="s">
        <v>199</v>
      </c>
      <c r="C2045" s="839" t="s">
        <v>5054</v>
      </c>
      <c r="D2045" s="839" t="s">
        <v>5055</v>
      </c>
      <c r="E2045" s="853">
        <v>44136</v>
      </c>
      <c r="F2045" s="852">
        <v>295</v>
      </c>
      <c r="G2045" s="834">
        <f t="shared" si="32"/>
        <v>0.29499999999999998</v>
      </c>
      <c r="H2045" s="835" t="s">
        <v>354</v>
      </c>
      <c r="I2045" s="850">
        <v>1</v>
      </c>
      <c r="J2045" s="856" t="s">
        <v>533</v>
      </c>
    </row>
    <row r="2046" spans="1:10">
      <c r="A2046" s="839" t="s">
        <v>194</v>
      </c>
      <c r="B2046" s="829" t="s">
        <v>199</v>
      </c>
      <c r="C2046" s="839" t="s">
        <v>5056</v>
      </c>
      <c r="D2046" s="839" t="s">
        <v>5057</v>
      </c>
      <c r="E2046" s="853">
        <v>44136</v>
      </c>
      <c r="F2046" s="852">
        <v>295</v>
      </c>
      <c r="G2046" s="834">
        <f t="shared" si="32"/>
        <v>0.29499999999999998</v>
      </c>
      <c r="H2046" s="835" t="s">
        <v>354</v>
      </c>
      <c r="I2046" s="850">
        <v>1</v>
      </c>
      <c r="J2046" s="856" t="s">
        <v>533</v>
      </c>
    </row>
    <row r="2047" spans="1:10">
      <c r="A2047" s="839" t="s">
        <v>191</v>
      </c>
      <c r="B2047" s="830" t="s">
        <v>198</v>
      </c>
      <c r="C2047" s="839" t="s">
        <v>5058</v>
      </c>
      <c r="D2047" s="839" t="s">
        <v>5059</v>
      </c>
      <c r="E2047" s="853">
        <v>44136</v>
      </c>
      <c r="F2047" s="852">
        <v>132.2314049586777</v>
      </c>
      <c r="G2047" s="834">
        <f t="shared" si="32"/>
        <v>0.13223140495867769</v>
      </c>
      <c r="H2047" s="835" t="s">
        <v>355</v>
      </c>
      <c r="I2047" s="850">
        <v>1</v>
      </c>
      <c r="J2047" s="855" t="s">
        <v>4201</v>
      </c>
    </row>
    <row r="2048" spans="1:10">
      <c r="A2048" s="839" t="s">
        <v>186</v>
      </c>
      <c r="B2048" s="830" t="s">
        <v>198</v>
      </c>
      <c r="C2048" s="839" t="s">
        <v>5060</v>
      </c>
      <c r="D2048" s="839" t="s">
        <v>5061</v>
      </c>
      <c r="E2048" s="853">
        <v>44136</v>
      </c>
      <c r="F2048" s="852">
        <v>1161.1570247933885</v>
      </c>
      <c r="G2048" s="834">
        <f t="shared" si="32"/>
        <v>1.1611570247933884</v>
      </c>
      <c r="H2048" s="835" t="s">
        <v>356</v>
      </c>
      <c r="I2048" s="850">
        <v>1</v>
      </c>
      <c r="J2048" s="855" t="s">
        <v>4132</v>
      </c>
    </row>
    <row r="2049" spans="1:10">
      <c r="A2049" s="839" t="s">
        <v>186</v>
      </c>
      <c r="B2049" s="830" t="s">
        <v>198</v>
      </c>
      <c r="C2049" s="839" t="s">
        <v>5062</v>
      </c>
      <c r="D2049" s="839" t="s">
        <v>5063</v>
      </c>
      <c r="E2049" s="853">
        <v>44136</v>
      </c>
      <c r="F2049" s="852">
        <v>1161.1570247933885</v>
      </c>
      <c r="G2049" s="834">
        <f t="shared" si="32"/>
        <v>1.1611570247933884</v>
      </c>
      <c r="H2049" s="835" t="s">
        <v>356</v>
      </c>
      <c r="I2049" s="850">
        <v>1</v>
      </c>
      <c r="J2049" s="855" t="s">
        <v>4132</v>
      </c>
    </row>
    <row r="2050" spans="1:10">
      <c r="A2050" s="839" t="s">
        <v>391</v>
      </c>
      <c r="B2050" s="830" t="s">
        <v>198</v>
      </c>
      <c r="C2050" s="839" t="s">
        <v>5064</v>
      </c>
      <c r="D2050" s="839" t="s">
        <v>4783</v>
      </c>
      <c r="E2050" s="853">
        <v>44136</v>
      </c>
      <c r="F2050" s="852">
        <v>2000</v>
      </c>
      <c r="G2050" s="834">
        <f t="shared" si="32"/>
        <v>2</v>
      </c>
      <c r="H2050" s="835" t="s">
        <v>354</v>
      </c>
      <c r="I2050" s="850">
        <v>1</v>
      </c>
      <c r="J2050" s="855" t="s">
        <v>4109</v>
      </c>
    </row>
    <row r="2051" spans="1:10">
      <c r="A2051" s="839" t="s">
        <v>391</v>
      </c>
      <c r="B2051" s="830" t="s">
        <v>198</v>
      </c>
      <c r="C2051" s="839" t="s">
        <v>5065</v>
      </c>
      <c r="D2051" s="839" t="s">
        <v>4785</v>
      </c>
      <c r="E2051" s="853">
        <v>44136</v>
      </c>
      <c r="F2051" s="852">
        <v>2720</v>
      </c>
      <c r="G2051" s="834">
        <f t="shared" si="32"/>
        <v>2.72</v>
      </c>
      <c r="H2051" s="835" t="s">
        <v>354</v>
      </c>
      <c r="I2051" s="850">
        <v>1</v>
      </c>
      <c r="J2051" s="855" t="s">
        <v>4109</v>
      </c>
    </row>
    <row r="2052" spans="1:10">
      <c r="A2052" s="839" t="s">
        <v>194</v>
      </c>
      <c r="B2052" s="829" t="s">
        <v>199</v>
      </c>
      <c r="C2052" s="839" t="s">
        <v>1105</v>
      </c>
      <c r="D2052" s="839" t="s">
        <v>5066</v>
      </c>
      <c r="E2052" s="853">
        <v>44136</v>
      </c>
      <c r="F2052" s="852">
        <v>4800</v>
      </c>
      <c r="G2052" s="834">
        <f t="shared" si="32"/>
        <v>4.8</v>
      </c>
      <c r="H2052" s="835" t="s">
        <v>354</v>
      </c>
      <c r="I2052" s="850">
        <v>1</v>
      </c>
      <c r="J2052" s="855" t="s">
        <v>4109</v>
      </c>
    </row>
    <row r="2053" spans="1:10">
      <c r="A2053" s="839" t="s">
        <v>194</v>
      </c>
      <c r="B2053" s="829" t="s">
        <v>199</v>
      </c>
      <c r="C2053" s="839" t="s">
        <v>5067</v>
      </c>
      <c r="D2053" s="839" t="s">
        <v>5068</v>
      </c>
      <c r="E2053" s="853">
        <v>44136</v>
      </c>
      <c r="F2053" s="852">
        <v>7930</v>
      </c>
      <c r="G2053" s="834">
        <f t="shared" si="32"/>
        <v>7.93</v>
      </c>
      <c r="H2053" s="835" t="s">
        <v>354</v>
      </c>
      <c r="I2053" s="850">
        <v>1</v>
      </c>
      <c r="J2053" s="855" t="s">
        <v>4109</v>
      </c>
    </row>
    <row r="2054" spans="1:10">
      <c r="A2054" s="839" t="s">
        <v>194</v>
      </c>
      <c r="B2054" s="829" t="s">
        <v>199</v>
      </c>
      <c r="C2054" s="839" t="s">
        <v>5069</v>
      </c>
      <c r="D2054" s="839" t="s">
        <v>5070</v>
      </c>
      <c r="E2054" s="853">
        <v>44136</v>
      </c>
      <c r="F2054" s="852">
        <v>6800</v>
      </c>
      <c r="G2054" s="834">
        <f t="shared" si="32"/>
        <v>6.8</v>
      </c>
      <c r="H2054" s="835" t="s">
        <v>354</v>
      </c>
      <c r="I2054" s="850">
        <v>1</v>
      </c>
      <c r="J2054" s="855" t="s">
        <v>4109</v>
      </c>
    </row>
    <row r="2055" spans="1:10">
      <c r="A2055" s="839" t="s">
        <v>196</v>
      </c>
      <c r="B2055" s="830" t="s">
        <v>198</v>
      </c>
      <c r="C2055" s="839" t="s">
        <v>5071</v>
      </c>
      <c r="D2055" s="839" t="s">
        <v>5072</v>
      </c>
      <c r="E2055" s="853">
        <v>44136</v>
      </c>
      <c r="F2055" s="852">
        <v>322</v>
      </c>
      <c r="G2055" s="834">
        <f t="shared" si="32"/>
        <v>0.32200000000000001</v>
      </c>
      <c r="H2055" s="835" t="s">
        <v>356</v>
      </c>
      <c r="I2055" s="850">
        <v>1</v>
      </c>
      <c r="J2055" s="855" t="s">
        <v>4132</v>
      </c>
    </row>
    <row r="2056" spans="1:10">
      <c r="A2056" s="839" t="s">
        <v>191</v>
      </c>
      <c r="B2056" s="830" t="s">
        <v>198</v>
      </c>
      <c r="C2056" s="839" t="s">
        <v>5073</v>
      </c>
      <c r="D2056" s="839" t="s">
        <v>4977</v>
      </c>
      <c r="E2056" s="853">
        <v>44136</v>
      </c>
      <c r="F2056" s="852">
        <v>9297.5206611570247</v>
      </c>
      <c r="G2056" s="834">
        <f t="shared" si="32"/>
        <v>9.2975206611570247</v>
      </c>
      <c r="H2056" s="835" t="s">
        <v>354</v>
      </c>
      <c r="I2056" s="850">
        <v>1</v>
      </c>
      <c r="J2056" s="855" t="s">
        <v>4109</v>
      </c>
    </row>
    <row r="2057" spans="1:10">
      <c r="A2057" s="839" t="s">
        <v>201</v>
      </c>
      <c r="B2057" s="830" t="s">
        <v>198</v>
      </c>
      <c r="C2057" s="839" t="s">
        <v>5074</v>
      </c>
      <c r="D2057" s="839" t="s">
        <v>5075</v>
      </c>
      <c r="E2057" s="853">
        <v>44136</v>
      </c>
      <c r="F2057" s="852">
        <v>705</v>
      </c>
      <c r="G2057" s="834">
        <f t="shared" si="32"/>
        <v>0.70499999999999996</v>
      </c>
      <c r="H2057" s="835" t="s">
        <v>356</v>
      </c>
      <c r="I2057" s="850">
        <v>1</v>
      </c>
      <c r="J2057" s="855" t="s">
        <v>4132</v>
      </c>
    </row>
    <row r="2058" spans="1:10">
      <c r="A2058" s="839" t="s">
        <v>201</v>
      </c>
      <c r="B2058" s="830" t="s">
        <v>198</v>
      </c>
      <c r="C2058" s="839" t="s">
        <v>5076</v>
      </c>
      <c r="D2058" s="839" t="s">
        <v>5077</v>
      </c>
      <c r="E2058" s="853">
        <v>44136</v>
      </c>
      <c r="F2058" s="852">
        <v>583</v>
      </c>
      <c r="G2058" s="834">
        <f t="shared" si="32"/>
        <v>0.58299999999999996</v>
      </c>
      <c r="H2058" s="835" t="s">
        <v>356</v>
      </c>
      <c r="I2058" s="850">
        <v>1</v>
      </c>
      <c r="J2058" s="855" t="s">
        <v>4132</v>
      </c>
    </row>
    <row r="2059" spans="1:10">
      <c r="A2059" s="839" t="s">
        <v>194</v>
      </c>
      <c r="B2059" s="829" t="s">
        <v>199</v>
      </c>
      <c r="C2059" s="839" t="s">
        <v>5078</v>
      </c>
      <c r="D2059" s="839" t="s">
        <v>5079</v>
      </c>
      <c r="E2059" s="853">
        <v>44136</v>
      </c>
      <c r="F2059" s="852">
        <v>759</v>
      </c>
      <c r="G2059" s="834">
        <f t="shared" si="32"/>
        <v>0.75900000000000001</v>
      </c>
      <c r="H2059" s="835" t="s">
        <v>354</v>
      </c>
      <c r="I2059" s="850">
        <v>1</v>
      </c>
      <c r="J2059" s="856" t="s">
        <v>533</v>
      </c>
    </row>
    <row r="2060" spans="1:10">
      <c r="A2060" s="839" t="s">
        <v>194</v>
      </c>
      <c r="B2060" s="829" t="s">
        <v>199</v>
      </c>
      <c r="C2060" s="839" t="s">
        <v>5080</v>
      </c>
      <c r="D2060" s="839" t="s">
        <v>5081</v>
      </c>
      <c r="E2060" s="853">
        <v>44136</v>
      </c>
      <c r="F2060" s="852">
        <v>665</v>
      </c>
      <c r="G2060" s="834">
        <f t="shared" si="32"/>
        <v>0.66500000000000004</v>
      </c>
      <c r="H2060" s="835" t="s">
        <v>354</v>
      </c>
      <c r="I2060" s="850">
        <v>1</v>
      </c>
      <c r="J2060" s="856" t="s">
        <v>533</v>
      </c>
    </row>
    <row r="2061" spans="1:10">
      <c r="A2061" s="839" t="s">
        <v>189</v>
      </c>
      <c r="B2061" s="830" t="s">
        <v>198</v>
      </c>
      <c r="C2061" s="839" t="s">
        <v>5082</v>
      </c>
      <c r="D2061" s="839" t="s">
        <v>5083</v>
      </c>
      <c r="E2061" s="853">
        <v>44136</v>
      </c>
      <c r="F2061" s="852">
        <v>888</v>
      </c>
      <c r="G2061" s="834">
        <f t="shared" si="32"/>
        <v>0.88800000000000001</v>
      </c>
      <c r="H2061" s="835" t="s">
        <v>356</v>
      </c>
      <c r="I2061" s="850">
        <v>1</v>
      </c>
      <c r="J2061" s="855" t="s">
        <v>4132</v>
      </c>
    </row>
    <row r="2062" spans="1:10">
      <c r="A2062" s="839" t="s">
        <v>194</v>
      </c>
      <c r="B2062" s="829" t="s">
        <v>199</v>
      </c>
      <c r="C2062" s="839" t="s">
        <v>5084</v>
      </c>
      <c r="D2062" s="839" t="s">
        <v>5085</v>
      </c>
      <c r="E2062" s="853">
        <v>44136</v>
      </c>
      <c r="F2062" s="852">
        <v>1337</v>
      </c>
      <c r="G2062" s="834">
        <f t="shared" si="32"/>
        <v>1.337</v>
      </c>
      <c r="H2062" s="835" t="s">
        <v>354</v>
      </c>
      <c r="I2062" s="850">
        <v>1</v>
      </c>
      <c r="J2062" s="856" t="s">
        <v>533</v>
      </c>
    </row>
    <row r="2063" spans="1:10">
      <c r="A2063" s="839" t="s">
        <v>194</v>
      </c>
      <c r="B2063" s="829" t="s">
        <v>199</v>
      </c>
      <c r="C2063" s="839" t="s">
        <v>5086</v>
      </c>
      <c r="D2063" s="839" t="s">
        <v>5087</v>
      </c>
      <c r="E2063" s="853">
        <v>44136</v>
      </c>
      <c r="F2063" s="852">
        <v>1192</v>
      </c>
      <c r="G2063" s="834">
        <f t="shared" si="32"/>
        <v>1.1919999999999999</v>
      </c>
      <c r="H2063" s="835" t="s">
        <v>354</v>
      </c>
      <c r="I2063" s="850">
        <v>1</v>
      </c>
      <c r="J2063" s="856" t="s">
        <v>533</v>
      </c>
    </row>
    <row r="2064" spans="1:10">
      <c r="A2064" s="839" t="s">
        <v>194</v>
      </c>
      <c r="B2064" s="829" t="s">
        <v>199</v>
      </c>
      <c r="C2064" s="839" t="s">
        <v>5088</v>
      </c>
      <c r="D2064" s="839" t="s">
        <v>5089</v>
      </c>
      <c r="E2064" s="853">
        <v>44136</v>
      </c>
      <c r="F2064" s="852">
        <v>1144</v>
      </c>
      <c r="G2064" s="834">
        <f t="shared" si="32"/>
        <v>1.1439999999999999</v>
      </c>
      <c r="H2064" s="835" t="s">
        <v>354</v>
      </c>
      <c r="I2064" s="850">
        <v>1</v>
      </c>
      <c r="J2064" s="856" t="s">
        <v>533</v>
      </c>
    </row>
    <row r="2065" spans="1:10">
      <c r="A2065" s="839" t="s">
        <v>194</v>
      </c>
      <c r="B2065" s="829" t="s">
        <v>199</v>
      </c>
      <c r="C2065" s="839" t="s">
        <v>5090</v>
      </c>
      <c r="D2065" s="839" t="s">
        <v>5091</v>
      </c>
      <c r="E2065" s="853">
        <v>44136</v>
      </c>
      <c r="F2065" s="852">
        <v>1050</v>
      </c>
      <c r="G2065" s="834">
        <f t="shared" si="32"/>
        <v>1.05</v>
      </c>
      <c r="H2065" s="835" t="s">
        <v>354</v>
      </c>
      <c r="I2065" s="850">
        <v>1</v>
      </c>
      <c r="J2065" s="856" t="s">
        <v>533</v>
      </c>
    </row>
    <row r="2066" spans="1:10">
      <c r="A2066" s="839" t="s">
        <v>194</v>
      </c>
      <c r="B2066" s="829" t="s">
        <v>199</v>
      </c>
      <c r="C2066" s="839" t="s">
        <v>5092</v>
      </c>
      <c r="D2066" s="839" t="s">
        <v>5093</v>
      </c>
      <c r="E2066" s="853">
        <v>44136</v>
      </c>
      <c r="F2066" s="852">
        <v>1276</v>
      </c>
      <c r="G2066" s="834">
        <f t="shared" si="32"/>
        <v>1.276</v>
      </c>
      <c r="H2066" s="835" t="s">
        <v>354</v>
      </c>
      <c r="I2066" s="850">
        <v>1</v>
      </c>
      <c r="J2066" s="856" t="s">
        <v>533</v>
      </c>
    </row>
    <row r="2067" spans="1:10">
      <c r="A2067" s="839" t="s">
        <v>194</v>
      </c>
      <c r="B2067" s="829" t="s">
        <v>199</v>
      </c>
      <c r="C2067" s="839" t="s">
        <v>5094</v>
      </c>
      <c r="D2067" s="839" t="s">
        <v>5095</v>
      </c>
      <c r="E2067" s="853">
        <v>44136</v>
      </c>
      <c r="F2067" s="852">
        <v>1178</v>
      </c>
      <c r="G2067" s="834">
        <f t="shared" si="32"/>
        <v>1.1779999999999999</v>
      </c>
      <c r="H2067" s="835" t="s">
        <v>354</v>
      </c>
      <c r="I2067" s="850">
        <v>1</v>
      </c>
      <c r="J2067" s="856" t="s">
        <v>533</v>
      </c>
    </row>
    <row r="2068" spans="1:10">
      <c r="A2068" s="839" t="s">
        <v>194</v>
      </c>
      <c r="B2068" s="829" t="s">
        <v>199</v>
      </c>
      <c r="C2068" s="839" t="s">
        <v>5096</v>
      </c>
      <c r="D2068" s="839" t="s">
        <v>5097</v>
      </c>
      <c r="E2068" s="853">
        <v>44136</v>
      </c>
      <c r="F2068" s="852">
        <v>1091</v>
      </c>
      <c r="G2068" s="834">
        <f t="shared" si="32"/>
        <v>1.091</v>
      </c>
      <c r="H2068" s="835" t="s">
        <v>354</v>
      </c>
      <c r="I2068" s="850">
        <v>1</v>
      </c>
      <c r="J2068" s="856" t="s">
        <v>533</v>
      </c>
    </row>
    <row r="2069" spans="1:10">
      <c r="A2069" s="839" t="s">
        <v>194</v>
      </c>
      <c r="B2069" s="829" t="s">
        <v>199</v>
      </c>
      <c r="C2069" s="839" t="s">
        <v>5098</v>
      </c>
      <c r="D2069" s="839" t="s">
        <v>5099</v>
      </c>
      <c r="E2069" s="853">
        <v>44136</v>
      </c>
      <c r="F2069" s="852">
        <v>953</v>
      </c>
      <c r="G2069" s="834">
        <f t="shared" si="32"/>
        <v>0.95299999999999996</v>
      </c>
      <c r="H2069" s="835" t="s">
        <v>354</v>
      </c>
      <c r="I2069" s="850">
        <v>1</v>
      </c>
      <c r="J2069" s="856" t="s">
        <v>533</v>
      </c>
    </row>
    <row r="2070" spans="1:10">
      <c r="A2070" s="839" t="s">
        <v>194</v>
      </c>
      <c r="B2070" s="829" t="s">
        <v>199</v>
      </c>
      <c r="C2070" s="839" t="s">
        <v>5100</v>
      </c>
      <c r="D2070" s="839" t="s">
        <v>5101</v>
      </c>
      <c r="E2070" s="853">
        <v>44136</v>
      </c>
      <c r="F2070" s="852">
        <v>1270</v>
      </c>
      <c r="G2070" s="834">
        <f t="shared" si="32"/>
        <v>1.27</v>
      </c>
      <c r="H2070" s="835" t="s">
        <v>354</v>
      </c>
      <c r="I2070" s="850">
        <v>1</v>
      </c>
      <c r="J2070" s="856" t="s">
        <v>533</v>
      </c>
    </row>
    <row r="2071" spans="1:10">
      <c r="A2071" s="839" t="s">
        <v>194</v>
      </c>
      <c r="B2071" s="829" t="s">
        <v>199</v>
      </c>
      <c r="C2071" s="839" t="s">
        <v>5102</v>
      </c>
      <c r="D2071" s="839" t="s">
        <v>5103</v>
      </c>
      <c r="E2071" s="853">
        <v>44136</v>
      </c>
      <c r="F2071" s="852">
        <v>1184</v>
      </c>
      <c r="G2071" s="834">
        <f t="shared" si="32"/>
        <v>1.1839999999999999</v>
      </c>
      <c r="H2071" s="835" t="s">
        <v>354</v>
      </c>
      <c r="I2071" s="850">
        <v>1</v>
      </c>
      <c r="J2071" s="856" t="s">
        <v>533</v>
      </c>
    </row>
    <row r="2072" spans="1:10">
      <c r="A2072" s="839" t="s">
        <v>194</v>
      </c>
      <c r="B2072" s="829" t="s">
        <v>199</v>
      </c>
      <c r="C2072" s="839" t="s">
        <v>5104</v>
      </c>
      <c r="D2072" s="839" t="s">
        <v>5105</v>
      </c>
      <c r="E2072" s="853">
        <v>44136</v>
      </c>
      <c r="F2072" s="852">
        <v>1050</v>
      </c>
      <c r="G2072" s="834">
        <f t="shared" si="32"/>
        <v>1.05</v>
      </c>
      <c r="H2072" s="835" t="s">
        <v>354</v>
      </c>
      <c r="I2072" s="850">
        <v>1</v>
      </c>
      <c r="J2072" s="856" t="s">
        <v>533</v>
      </c>
    </row>
    <row r="2073" spans="1:10">
      <c r="A2073" s="839" t="s">
        <v>194</v>
      </c>
      <c r="B2073" s="829" t="s">
        <v>199</v>
      </c>
      <c r="C2073" s="839" t="s">
        <v>5106</v>
      </c>
      <c r="D2073" s="839" t="s">
        <v>5107</v>
      </c>
      <c r="E2073" s="853">
        <v>44136</v>
      </c>
      <c r="F2073" s="852">
        <v>943</v>
      </c>
      <c r="G2073" s="834">
        <f t="shared" si="32"/>
        <v>0.94299999999999995</v>
      </c>
      <c r="H2073" s="835" t="s">
        <v>354</v>
      </c>
      <c r="I2073" s="850">
        <v>1</v>
      </c>
      <c r="J2073" s="856" t="s">
        <v>533</v>
      </c>
    </row>
    <row r="2074" spans="1:10">
      <c r="A2074" s="839" t="s">
        <v>194</v>
      </c>
      <c r="B2074" s="829" t="s">
        <v>199</v>
      </c>
      <c r="C2074" s="839" t="s">
        <v>5108</v>
      </c>
      <c r="D2074" s="839" t="s">
        <v>5109</v>
      </c>
      <c r="E2074" s="853">
        <v>44136</v>
      </c>
      <c r="F2074" s="852">
        <v>1238</v>
      </c>
      <c r="G2074" s="834">
        <f t="shared" si="32"/>
        <v>1.238</v>
      </c>
      <c r="H2074" s="835" t="s">
        <v>354</v>
      </c>
      <c r="I2074" s="850">
        <v>1</v>
      </c>
      <c r="J2074" s="856" t="s">
        <v>533</v>
      </c>
    </row>
    <row r="2075" spans="1:10">
      <c r="A2075" s="839" t="s">
        <v>194</v>
      </c>
      <c r="B2075" s="829" t="s">
        <v>199</v>
      </c>
      <c r="C2075" s="839" t="s">
        <v>5110</v>
      </c>
      <c r="D2075" s="839" t="s">
        <v>5111</v>
      </c>
      <c r="E2075" s="853">
        <v>44136</v>
      </c>
      <c r="F2075" s="852">
        <v>1066</v>
      </c>
      <c r="G2075" s="834">
        <f t="shared" si="32"/>
        <v>1.0660000000000001</v>
      </c>
      <c r="H2075" s="835" t="s">
        <v>354</v>
      </c>
      <c r="I2075" s="850">
        <v>1</v>
      </c>
      <c r="J2075" s="856" t="s">
        <v>533</v>
      </c>
    </row>
    <row r="2076" spans="1:10">
      <c r="A2076" s="839" t="s">
        <v>194</v>
      </c>
      <c r="B2076" s="829" t="s">
        <v>199</v>
      </c>
      <c r="C2076" s="839" t="s">
        <v>5112</v>
      </c>
      <c r="D2076" s="839" t="s">
        <v>5113</v>
      </c>
      <c r="E2076" s="853">
        <v>44136</v>
      </c>
      <c r="F2076" s="852">
        <v>1300</v>
      </c>
      <c r="G2076" s="834">
        <f t="shared" si="32"/>
        <v>1.3</v>
      </c>
      <c r="H2076" s="835" t="s">
        <v>354</v>
      </c>
      <c r="I2076" s="850">
        <v>1</v>
      </c>
      <c r="J2076" s="856" t="s">
        <v>533</v>
      </c>
    </row>
    <row r="2077" spans="1:10">
      <c r="A2077" s="839" t="s">
        <v>194</v>
      </c>
      <c r="B2077" s="829" t="s">
        <v>199</v>
      </c>
      <c r="C2077" s="839" t="s">
        <v>5114</v>
      </c>
      <c r="D2077" s="839" t="s">
        <v>5115</v>
      </c>
      <c r="E2077" s="853">
        <v>44136</v>
      </c>
      <c r="F2077" s="852">
        <v>1250</v>
      </c>
      <c r="G2077" s="834">
        <f t="shared" si="32"/>
        <v>1.25</v>
      </c>
      <c r="H2077" s="835" t="s">
        <v>354</v>
      </c>
      <c r="I2077" s="850">
        <v>1</v>
      </c>
      <c r="J2077" s="856" t="s">
        <v>533</v>
      </c>
    </row>
    <row r="2078" spans="1:10">
      <c r="A2078" s="839" t="s">
        <v>194</v>
      </c>
      <c r="B2078" s="829" t="s">
        <v>199</v>
      </c>
      <c r="C2078" s="839" t="s">
        <v>5116</v>
      </c>
      <c r="D2078" s="839" t="s">
        <v>5117</v>
      </c>
      <c r="E2078" s="853">
        <v>44136</v>
      </c>
      <c r="F2078" s="852">
        <v>1180</v>
      </c>
      <c r="G2078" s="834">
        <f t="shared" si="32"/>
        <v>1.18</v>
      </c>
      <c r="H2078" s="835" t="s">
        <v>354</v>
      </c>
      <c r="I2078" s="850">
        <v>1</v>
      </c>
      <c r="J2078" s="856" t="s">
        <v>533</v>
      </c>
    </row>
    <row r="2079" spans="1:10">
      <c r="A2079" s="839" t="s">
        <v>194</v>
      </c>
      <c r="B2079" s="829" t="s">
        <v>199</v>
      </c>
      <c r="C2079" s="839" t="s">
        <v>5118</v>
      </c>
      <c r="D2079" s="839" t="s">
        <v>5119</v>
      </c>
      <c r="E2079" s="853">
        <v>44136</v>
      </c>
      <c r="F2079" s="852">
        <v>1094</v>
      </c>
      <c r="G2079" s="834">
        <f t="shared" si="32"/>
        <v>1.0940000000000001</v>
      </c>
      <c r="H2079" s="835" t="s">
        <v>354</v>
      </c>
      <c r="I2079" s="850">
        <v>1</v>
      </c>
      <c r="J2079" s="856" t="s">
        <v>533</v>
      </c>
    </row>
    <row r="2080" spans="1:10">
      <c r="A2080" s="839" t="s">
        <v>194</v>
      </c>
      <c r="B2080" s="829" t="s">
        <v>199</v>
      </c>
      <c r="C2080" s="839" t="s">
        <v>5120</v>
      </c>
      <c r="D2080" s="839" t="s">
        <v>5121</v>
      </c>
      <c r="E2080" s="853">
        <v>44136</v>
      </c>
      <c r="F2080" s="852">
        <v>552</v>
      </c>
      <c r="G2080" s="834">
        <f t="shared" si="32"/>
        <v>0.55200000000000005</v>
      </c>
      <c r="H2080" s="835" t="s">
        <v>354</v>
      </c>
      <c r="I2080" s="850">
        <v>1</v>
      </c>
      <c r="J2080" s="856" t="s">
        <v>533</v>
      </c>
    </row>
    <row r="2081" spans="1:10">
      <c r="A2081" s="839" t="s">
        <v>194</v>
      </c>
      <c r="B2081" s="829" t="s">
        <v>199</v>
      </c>
      <c r="C2081" s="839" t="s">
        <v>5122</v>
      </c>
      <c r="D2081" s="839" t="s">
        <v>5123</v>
      </c>
      <c r="E2081" s="853">
        <v>44136</v>
      </c>
      <c r="F2081" s="852">
        <v>512</v>
      </c>
      <c r="G2081" s="834">
        <f t="shared" si="32"/>
        <v>0.51200000000000001</v>
      </c>
      <c r="H2081" s="835" t="s">
        <v>354</v>
      </c>
      <c r="I2081" s="850">
        <v>1</v>
      </c>
      <c r="J2081" s="856" t="s">
        <v>533</v>
      </c>
    </row>
    <row r="2082" spans="1:10">
      <c r="A2082" s="839" t="s">
        <v>194</v>
      </c>
      <c r="B2082" s="829" t="s">
        <v>199</v>
      </c>
      <c r="C2082" s="839" t="s">
        <v>5124</v>
      </c>
      <c r="D2082" s="839" t="s">
        <v>5125</v>
      </c>
      <c r="E2082" s="853">
        <v>44136</v>
      </c>
      <c r="F2082" s="852">
        <v>575</v>
      </c>
      <c r="G2082" s="834">
        <f t="shared" si="32"/>
        <v>0.57499999999999996</v>
      </c>
      <c r="H2082" s="835" t="s">
        <v>354</v>
      </c>
      <c r="I2082" s="850">
        <v>1</v>
      </c>
      <c r="J2082" s="856" t="s">
        <v>533</v>
      </c>
    </row>
    <row r="2083" spans="1:10">
      <c r="A2083" s="839" t="s">
        <v>194</v>
      </c>
      <c r="B2083" s="829" t="s">
        <v>199</v>
      </c>
      <c r="C2083" s="839" t="s">
        <v>5126</v>
      </c>
      <c r="D2083" s="839" t="s">
        <v>5127</v>
      </c>
      <c r="E2083" s="853">
        <v>44136</v>
      </c>
      <c r="F2083" s="852">
        <v>502</v>
      </c>
      <c r="G2083" s="834">
        <f t="shared" si="32"/>
        <v>0.502</v>
      </c>
      <c r="H2083" s="835" t="s">
        <v>354</v>
      </c>
      <c r="I2083" s="850">
        <v>1</v>
      </c>
      <c r="J2083" s="856" t="s">
        <v>533</v>
      </c>
    </row>
    <row r="2084" spans="1:10">
      <c r="A2084" s="839" t="s">
        <v>186</v>
      </c>
      <c r="B2084" s="830" t="s">
        <v>198</v>
      </c>
      <c r="C2084" s="839" t="s">
        <v>5128</v>
      </c>
      <c r="D2084" s="839" t="s">
        <v>5129</v>
      </c>
      <c r="E2084" s="853">
        <v>44136</v>
      </c>
      <c r="F2084" s="852">
        <v>1549.5867768595042</v>
      </c>
      <c r="G2084" s="834">
        <f t="shared" si="32"/>
        <v>1.5495867768595042</v>
      </c>
      <c r="H2084" s="835" t="s">
        <v>67</v>
      </c>
      <c r="I2084" s="850">
        <v>1</v>
      </c>
      <c r="J2084" s="837" t="s">
        <v>67</v>
      </c>
    </row>
    <row r="2085" spans="1:10">
      <c r="A2085" s="839" t="s">
        <v>196</v>
      </c>
      <c r="B2085" s="830" t="s">
        <v>198</v>
      </c>
      <c r="C2085" s="839" t="s">
        <v>5130</v>
      </c>
      <c r="D2085" s="839" t="s">
        <v>5131</v>
      </c>
      <c r="E2085" s="853">
        <v>44136</v>
      </c>
      <c r="F2085" s="852">
        <v>693</v>
      </c>
      <c r="G2085" s="834">
        <f t="shared" si="32"/>
        <v>0.69299999999999995</v>
      </c>
      <c r="H2085" s="835" t="s">
        <v>356</v>
      </c>
      <c r="I2085" s="850">
        <v>3</v>
      </c>
      <c r="J2085" s="855" t="s">
        <v>4132</v>
      </c>
    </row>
    <row r="2086" spans="1:10">
      <c r="A2086" s="839" t="s">
        <v>186</v>
      </c>
      <c r="B2086" s="830" t="s">
        <v>198</v>
      </c>
      <c r="C2086" s="839" t="s">
        <v>5132</v>
      </c>
      <c r="D2086" s="839" t="s">
        <v>5129</v>
      </c>
      <c r="E2086" s="853">
        <v>44136</v>
      </c>
      <c r="F2086" s="852">
        <v>929.75206611570252</v>
      </c>
      <c r="G2086" s="834">
        <f t="shared" si="32"/>
        <v>0.92975206611570249</v>
      </c>
      <c r="H2086" s="835" t="s">
        <v>67</v>
      </c>
      <c r="I2086" s="850">
        <v>1</v>
      </c>
      <c r="J2086" s="837" t="s">
        <v>67</v>
      </c>
    </row>
    <row r="2087" spans="1:10">
      <c r="A2087" s="839" t="s">
        <v>189</v>
      </c>
      <c r="B2087" s="830" t="s">
        <v>198</v>
      </c>
      <c r="C2087" s="839" t="s">
        <v>5133</v>
      </c>
      <c r="D2087" s="839" t="s">
        <v>5134</v>
      </c>
      <c r="E2087" s="853">
        <v>44136</v>
      </c>
      <c r="F2087" s="852">
        <v>496</v>
      </c>
      <c r="G2087" s="834">
        <f t="shared" si="32"/>
        <v>0.496</v>
      </c>
      <c r="H2087" s="835" t="s">
        <v>356</v>
      </c>
      <c r="I2087" s="850">
        <v>2</v>
      </c>
      <c r="J2087" s="855" t="s">
        <v>4132</v>
      </c>
    </row>
    <row r="2088" spans="1:10">
      <c r="A2088" s="839" t="s">
        <v>189</v>
      </c>
      <c r="B2088" s="830" t="s">
        <v>198</v>
      </c>
      <c r="C2088" s="839" t="s">
        <v>5135</v>
      </c>
      <c r="D2088" s="839" t="s">
        <v>5136</v>
      </c>
      <c r="E2088" s="853">
        <v>44136</v>
      </c>
      <c r="F2088" s="852">
        <v>670</v>
      </c>
      <c r="G2088" s="834">
        <f t="shared" si="32"/>
        <v>0.67</v>
      </c>
      <c r="H2088" s="835" t="s">
        <v>356</v>
      </c>
      <c r="I2088" s="850">
        <v>2</v>
      </c>
      <c r="J2088" s="855" t="s">
        <v>4132</v>
      </c>
    </row>
    <row r="2089" spans="1:10">
      <c r="A2089" s="839" t="s">
        <v>194</v>
      </c>
      <c r="B2089" s="829" t="s">
        <v>199</v>
      </c>
      <c r="C2089" s="839" t="s">
        <v>5137</v>
      </c>
      <c r="D2089" s="839" t="s">
        <v>5138</v>
      </c>
      <c r="E2089" s="853">
        <v>44136</v>
      </c>
      <c r="F2089" s="852">
        <v>1111</v>
      </c>
      <c r="G2089" s="834">
        <f t="shared" si="32"/>
        <v>1.111</v>
      </c>
      <c r="H2089" s="835" t="s">
        <v>354</v>
      </c>
      <c r="I2089" s="850">
        <v>1</v>
      </c>
      <c r="J2089" s="856" t="s">
        <v>533</v>
      </c>
    </row>
    <row r="2090" spans="1:10">
      <c r="A2090" s="839" t="s">
        <v>194</v>
      </c>
      <c r="B2090" s="829" t="s">
        <v>199</v>
      </c>
      <c r="C2090" s="839" t="s">
        <v>5139</v>
      </c>
      <c r="D2090" s="839" t="s">
        <v>5140</v>
      </c>
      <c r="E2090" s="853">
        <v>44136</v>
      </c>
      <c r="F2090" s="852">
        <v>1022</v>
      </c>
      <c r="G2090" s="834">
        <f t="shared" si="32"/>
        <v>1.022</v>
      </c>
      <c r="H2090" s="835" t="s">
        <v>354</v>
      </c>
      <c r="I2090" s="850">
        <v>1</v>
      </c>
      <c r="J2090" s="856" t="s">
        <v>533</v>
      </c>
    </row>
    <row r="2091" spans="1:10">
      <c r="A2091" s="839" t="s">
        <v>194</v>
      </c>
      <c r="B2091" s="830" t="s">
        <v>199</v>
      </c>
      <c r="C2091" s="839" t="s">
        <v>5141</v>
      </c>
      <c r="D2091" s="839" t="s">
        <v>5142</v>
      </c>
      <c r="E2091" s="853">
        <v>44136</v>
      </c>
      <c r="F2091" s="852">
        <v>831</v>
      </c>
      <c r="G2091" s="834">
        <f t="shared" si="32"/>
        <v>0.83099999999999996</v>
      </c>
      <c r="H2091" s="835" t="s">
        <v>354</v>
      </c>
      <c r="I2091" s="850">
        <v>1</v>
      </c>
      <c r="J2091" s="856" t="s">
        <v>533</v>
      </c>
    </row>
    <row r="2092" spans="1:10">
      <c r="A2092" s="839" t="s">
        <v>194</v>
      </c>
      <c r="B2092" s="830" t="s">
        <v>199</v>
      </c>
      <c r="C2092" s="839" t="s">
        <v>5143</v>
      </c>
      <c r="D2092" s="839" t="s">
        <v>5144</v>
      </c>
      <c r="E2092" s="853">
        <v>44136</v>
      </c>
      <c r="F2092" s="852">
        <v>793</v>
      </c>
      <c r="G2092" s="834">
        <f t="shared" si="32"/>
        <v>0.79300000000000004</v>
      </c>
      <c r="H2092" s="835" t="s">
        <v>354</v>
      </c>
      <c r="I2092" s="850">
        <v>1</v>
      </c>
      <c r="J2092" s="856" t="s">
        <v>533</v>
      </c>
    </row>
    <row r="2093" spans="1:10">
      <c r="A2093" s="839" t="s">
        <v>386</v>
      </c>
      <c r="B2093" s="829" t="s">
        <v>1250</v>
      </c>
      <c r="C2093" s="839" t="s">
        <v>5145</v>
      </c>
      <c r="D2093" s="839" t="s">
        <v>5146</v>
      </c>
      <c r="E2093" s="853">
        <v>44136</v>
      </c>
      <c r="F2093" s="852">
        <v>260</v>
      </c>
      <c r="G2093" s="834">
        <f t="shared" si="32"/>
        <v>0.26</v>
      </c>
      <c r="H2093" s="835" t="s">
        <v>535</v>
      </c>
      <c r="I2093" s="850">
        <v>1</v>
      </c>
      <c r="J2093" s="855" t="s">
        <v>535</v>
      </c>
    </row>
    <row r="2094" spans="1:10">
      <c r="A2094" s="839" t="s">
        <v>386</v>
      </c>
      <c r="B2094" s="829" t="s">
        <v>1250</v>
      </c>
      <c r="C2094" s="839" t="s">
        <v>5147</v>
      </c>
      <c r="D2094" s="839" t="s">
        <v>5148</v>
      </c>
      <c r="E2094" s="853">
        <v>44136</v>
      </c>
      <c r="F2094" s="852">
        <v>614</v>
      </c>
      <c r="G2094" s="834">
        <f t="shared" si="32"/>
        <v>0.61399999999999999</v>
      </c>
      <c r="H2094" s="835" t="s">
        <v>535</v>
      </c>
      <c r="I2094" s="850">
        <v>1</v>
      </c>
      <c r="J2094" s="855" t="s">
        <v>535</v>
      </c>
    </row>
    <row r="2095" spans="1:10">
      <c r="A2095" s="839" t="s">
        <v>386</v>
      </c>
      <c r="B2095" s="829" t="s">
        <v>1250</v>
      </c>
      <c r="C2095" s="839" t="s">
        <v>5149</v>
      </c>
      <c r="D2095" s="839" t="s">
        <v>5150</v>
      </c>
      <c r="E2095" s="853">
        <v>44136</v>
      </c>
      <c r="F2095" s="852">
        <v>769</v>
      </c>
      <c r="G2095" s="834">
        <f t="shared" si="32"/>
        <v>0.76900000000000002</v>
      </c>
      <c r="H2095" s="835" t="s">
        <v>535</v>
      </c>
      <c r="I2095" s="850">
        <v>1</v>
      </c>
      <c r="J2095" s="855" t="s">
        <v>535</v>
      </c>
    </row>
    <row r="2096" spans="1:10">
      <c r="A2096" s="839" t="s">
        <v>386</v>
      </c>
      <c r="B2096" s="829" t="s">
        <v>1250</v>
      </c>
      <c r="C2096" s="839" t="s">
        <v>5151</v>
      </c>
      <c r="D2096" s="839" t="s">
        <v>5152</v>
      </c>
      <c r="E2096" s="853">
        <v>44136</v>
      </c>
      <c r="F2096" s="852">
        <v>2071</v>
      </c>
      <c r="G2096" s="834">
        <f t="shared" ref="G2096:G2159" si="33">F2096/1000</f>
        <v>2.0710000000000002</v>
      </c>
      <c r="H2096" s="835" t="s">
        <v>535</v>
      </c>
      <c r="I2096" s="850">
        <v>1</v>
      </c>
      <c r="J2096" s="855" t="s">
        <v>535</v>
      </c>
    </row>
    <row r="2097" spans="1:10">
      <c r="A2097" s="839" t="s">
        <v>386</v>
      </c>
      <c r="B2097" s="829" t="s">
        <v>1250</v>
      </c>
      <c r="C2097" s="839" t="s">
        <v>5153</v>
      </c>
      <c r="D2097" s="839" t="s">
        <v>5154</v>
      </c>
      <c r="E2097" s="853">
        <v>44136</v>
      </c>
      <c r="F2097" s="852">
        <v>944</v>
      </c>
      <c r="G2097" s="834">
        <f t="shared" si="33"/>
        <v>0.94399999999999995</v>
      </c>
      <c r="H2097" s="835" t="s">
        <v>535</v>
      </c>
      <c r="I2097" s="850">
        <v>1</v>
      </c>
      <c r="J2097" s="855" t="s">
        <v>535</v>
      </c>
    </row>
    <row r="2098" spans="1:10">
      <c r="A2098" s="839" t="s">
        <v>386</v>
      </c>
      <c r="B2098" s="829" t="s">
        <v>1250</v>
      </c>
      <c r="C2098" s="839" t="s">
        <v>5155</v>
      </c>
      <c r="D2098" s="839" t="s">
        <v>5156</v>
      </c>
      <c r="E2098" s="853">
        <v>44136</v>
      </c>
      <c r="F2098" s="852">
        <v>435</v>
      </c>
      <c r="G2098" s="834">
        <f t="shared" si="33"/>
        <v>0.435</v>
      </c>
      <c r="H2098" s="835" t="s">
        <v>535</v>
      </c>
      <c r="I2098" s="850">
        <v>1</v>
      </c>
      <c r="J2098" s="855" t="s">
        <v>535</v>
      </c>
    </row>
    <row r="2099" spans="1:10">
      <c r="A2099" s="839" t="s">
        <v>189</v>
      </c>
      <c r="B2099" s="830" t="s">
        <v>198</v>
      </c>
      <c r="C2099" s="839" t="s">
        <v>5157</v>
      </c>
      <c r="D2099" s="839" t="s">
        <v>5158</v>
      </c>
      <c r="E2099" s="853">
        <v>44136</v>
      </c>
      <c r="F2099" s="852">
        <v>166</v>
      </c>
      <c r="G2099" s="834">
        <f t="shared" si="33"/>
        <v>0.16600000000000001</v>
      </c>
      <c r="H2099" s="835" t="s">
        <v>356</v>
      </c>
      <c r="I2099" s="850">
        <v>1</v>
      </c>
      <c r="J2099" s="855" t="s">
        <v>4132</v>
      </c>
    </row>
    <row r="2100" spans="1:10">
      <c r="A2100" s="839" t="s">
        <v>186</v>
      </c>
      <c r="B2100" s="830" t="s">
        <v>198</v>
      </c>
      <c r="C2100" s="839" t="s">
        <v>5159</v>
      </c>
      <c r="D2100" s="839" t="s">
        <v>5160</v>
      </c>
      <c r="E2100" s="853">
        <v>44136</v>
      </c>
      <c r="F2100" s="852">
        <v>13287.190082644629</v>
      </c>
      <c r="G2100" s="834">
        <f t="shared" si="33"/>
        <v>13.28719008264463</v>
      </c>
      <c r="H2100" s="835" t="s">
        <v>67</v>
      </c>
      <c r="I2100" s="850">
        <v>1</v>
      </c>
      <c r="J2100" s="837" t="s">
        <v>67</v>
      </c>
    </row>
    <row r="2101" spans="1:10">
      <c r="A2101" s="839" t="s">
        <v>186</v>
      </c>
      <c r="B2101" s="830" t="s">
        <v>198</v>
      </c>
      <c r="C2101" s="839" t="s">
        <v>5161</v>
      </c>
      <c r="D2101" s="839" t="s">
        <v>5162</v>
      </c>
      <c r="E2101" s="853">
        <v>44136</v>
      </c>
      <c r="F2101" s="852">
        <v>8388.4297520661166</v>
      </c>
      <c r="G2101" s="834">
        <f t="shared" si="33"/>
        <v>8.3884297520661164</v>
      </c>
      <c r="H2101" s="835" t="s">
        <v>67</v>
      </c>
      <c r="I2101" s="850">
        <v>1</v>
      </c>
      <c r="J2101" s="837" t="s">
        <v>67</v>
      </c>
    </row>
    <row r="2102" spans="1:10">
      <c r="A2102" s="839" t="s">
        <v>186</v>
      </c>
      <c r="B2102" s="830" t="s">
        <v>198</v>
      </c>
      <c r="C2102" s="839" t="s">
        <v>5163</v>
      </c>
      <c r="D2102" s="839" t="s">
        <v>5164</v>
      </c>
      <c r="E2102" s="853">
        <v>44136</v>
      </c>
      <c r="F2102" s="852">
        <v>8597.1074380165301</v>
      </c>
      <c r="G2102" s="834">
        <f t="shared" si="33"/>
        <v>8.5971074380165309</v>
      </c>
      <c r="H2102" s="835" t="s">
        <v>67</v>
      </c>
      <c r="I2102" s="850">
        <v>1</v>
      </c>
      <c r="J2102" s="837" t="s">
        <v>67</v>
      </c>
    </row>
    <row r="2103" spans="1:10">
      <c r="A2103" s="839" t="s">
        <v>186</v>
      </c>
      <c r="B2103" s="830" t="s">
        <v>198</v>
      </c>
      <c r="C2103" s="839" t="s">
        <v>5165</v>
      </c>
      <c r="D2103" s="839" t="s">
        <v>5166</v>
      </c>
      <c r="E2103" s="853">
        <v>44136</v>
      </c>
      <c r="F2103" s="852">
        <v>6725.2066115702482</v>
      </c>
      <c r="G2103" s="834">
        <f t="shared" si="33"/>
        <v>6.7252066115702487</v>
      </c>
      <c r="H2103" s="835" t="s">
        <v>67</v>
      </c>
      <c r="I2103" s="850">
        <v>1</v>
      </c>
      <c r="J2103" s="837" t="s">
        <v>67</v>
      </c>
    </row>
    <row r="2104" spans="1:10">
      <c r="A2104" s="839" t="s">
        <v>186</v>
      </c>
      <c r="B2104" s="830" t="s">
        <v>198</v>
      </c>
      <c r="C2104" s="839" t="s">
        <v>5167</v>
      </c>
      <c r="D2104" s="839" t="s">
        <v>5168</v>
      </c>
      <c r="E2104" s="853">
        <v>44136</v>
      </c>
      <c r="F2104" s="852">
        <v>8420.454545454546</v>
      </c>
      <c r="G2104" s="834">
        <f t="shared" si="33"/>
        <v>8.4204545454545467</v>
      </c>
      <c r="H2104" s="835" t="s">
        <v>67</v>
      </c>
      <c r="I2104" s="850">
        <v>1</v>
      </c>
      <c r="J2104" s="837" t="s">
        <v>67</v>
      </c>
    </row>
    <row r="2105" spans="1:10">
      <c r="A2105" s="839" t="s">
        <v>186</v>
      </c>
      <c r="B2105" s="830" t="s">
        <v>198</v>
      </c>
      <c r="C2105" s="839" t="s">
        <v>5169</v>
      </c>
      <c r="D2105" s="839" t="s">
        <v>5170</v>
      </c>
      <c r="E2105" s="853">
        <v>44136</v>
      </c>
      <c r="F2105" s="852">
        <v>6404.9586776859505</v>
      </c>
      <c r="G2105" s="834">
        <f t="shared" si="33"/>
        <v>6.4049586776859506</v>
      </c>
      <c r="H2105" s="835" t="s">
        <v>67</v>
      </c>
      <c r="I2105" s="850">
        <v>1</v>
      </c>
      <c r="J2105" s="837" t="s">
        <v>67</v>
      </c>
    </row>
    <row r="2106" spans="1:10">
      <c r="A2106" s="839" t="s">
        <v>186</v>
      </c>
      <c r="B2106" s="830" t="s">
        <v>198</v>
      </c>
      <c r="C2106" s="839" t="s">
        <v>5171</v>
      </c>
      <c r="D2106" s="839" t="s">
        <v>5172</v>
      </c>
      <c r="E2106" s="853">
        <v>44136</v>
      </c>
      <c r="F2106" s="852">
        <v>6508.2644628099179</v>
      </c>
      <c r="G2106" s="834">
        <f t="shared" si="33"/>
        <v>6.508264462809918</v>
      </c>
      <c r="H2106" s="835" t="s">
        <v>67</v>
      </c>
      <c r="I2106" s="850">
        <v>1</v>
      </c>
      <c r="J2106" s="837" t="s">
        <v>67</v>
      </c>
    </row>
    <row r="2107" spans="1:10">
      <c r="A2107" s="839" t="s">
        <v>186</v>
      </c>
      <c r="B2107" s="830" t="s">
        <v>198</v>
      </c>
      <c r="C2107" s="839" t="s">
        <v>5173</v>
      </c>
      <c r="D2107" s="839" t="s">
        <v>5129</v>
      </c>
      <c r="E2107" s="853">
        <v>44136</v>
      </c>
      <c r="F2107" s="852">
        <v>309.91735537190084</v>
      </c>
      <c r="G2107" s="834">
        <f t="shared" si="33"/>
        <v>0.30991735537190085</v>
      </c>
      <c r="H2107" s="835" t="s">
        <v>354</v>
      </c>
      <c r="I2107" s="850">
        <v>1</v>
      </c>
      <c r="J2107" s="855" t="s">
        <v>4109</v>
      </c>
    </row>
    <row r="2108" spans="1:10">
      <c r="A2108" s="839" t="s">
        <v>194</v>
      </c>
      <c r="B2108" s="829" t="s">
        <v>199</v>
      </c>
      <c r="C2108" s="839" t="s">
        <v>5174</v>
      </c>
      <c r="D2108" s="839" t="s">
        <v>5175</v>
      </c>
      <c r="E2108" s="853">
        <v>44136</v>
      </c>
      <c r="F2108" s="852">
        <v>216</v>
      </c>
      <c r="G2108" s="834">
        <f t="shared" si="33"/>
        <v>0.216</v>
      </c>
      <c r="H2108" s="835" t="s">
        <v>354</v>
      </c>
      <c r="I2108" s="850">
        <v>1</v>
      </c>
      <c r="J2108" s="856" t="s">
        <v>533</v>
      </c>
    </row>
    <row r="2109" spans="1:10">
      <c r="A2109" s="839" t="s">
        <v>194</v>
      </c>
      <c r="B2109" s="829" t="s">
        <v>199</v>
      </c>
      <c r="C2109" s="839" t="s">
        <v>5176</v>
      </c>
      <c r="D2109" s="839" t="s">
        <v>5177</v>
      </c>
      <c r="E2109" s="853">
        <v>44136</v>
      </c>
      <c r="F2109" s="852">
        <v>177</v>
      </c>
      <c r="G2109" s="834">
        <f t="shared" si="33"/>
        <v>0.17699999999999999</v>
      </c>
      <c r="H2109" s="835" t="s">
        <v>354</v>
      </c>
      <c r="I2109" s="850">
        <v>1</v>
      </c>
      <c r="J2109" s="856" t="s">
        <v>533</v>
      </c>
    </row>
    <row r="2110" spans="1:10">
      <c r="A2110" s="839" t="s">
        <v>194</v>
      </c>
      <c r="B2110" s="829" t="s">
        <v>199</v>
      </c>
      <c r="C2110" s="839" t="s">
        <v>5178</v>
      </c>
      <c r="D2110" s="839" t="s">
        <v>5179</v>
      </c>
      <c r="E2110" s="853">
        <v>44136</v>
      </c>
      <c r="F2110" s="852">
        <v>204</v>
      </c>
      <c r="G2110" s="834">
        <f t="shared" si="33"/>
        <v>0.20399999999999999</v>
      </c>
      <c r="H2110" s="835" t="s">
        <v>354</v>
      </c>
      <c r="I2110" s="850">
        <v>1</v>
      </c>
      <c r="J2110" s="856" t="s">
        <v>533</v>
      </c>
    </row>
    <row r="2111" spans="1:10">
      <c r="A2111" s="839" t="s">
        <v>194</v>
      </c>
      <c r="B2111" s="829" t="s">
        <v>199</v>
      </c>
      <c r="C2111" s="839" t="s">
        <v>5180</v>
      </c>
      <c r="D2111" s="839" t="s">
        <v>5181</v>
      </c>
      <c r="E2111" s="853">
        <v>44136</v>
      </c>
      <c r="F2111" s="852">
        <v>177</v>
      </c>
      <c r="G2111" s="834">
        <f t="shared" si="33"/>
        <v>0.17699999999999999</v>
      </c>
      <c r="H2111" s="835" t="s">
        <v>354</v>
      </c>
      <c r="I2111" s="850">
        <v>1</v>
      </c>
      <c r="J2111" s="856" t="s">
        <v>533</v>
      </c>
    </row>
    <row r="2112" spans="1:10">
      <c r="A2112" s="839" t="s">
        <v>194</v>
      </c>
      <c r="B2112" s="829" t="s">
        <v>199</v>
      </c>
      <c r="C2112" s="839" t="s">
        <v>5182</v>
      </c>
      <c r="D2112" s="839" t="s">
        <v>5183</v>
      </c>
      <c r="E2112" s="853">
        <v>44136</v>
      </c>
      <c r="F2112" s="852">
        <v>56.8</v>
      </c>
      <c r="G2112" s="834">
        <f t="shared" si="33"/>
        <v>5.6799999999999996E-2</v>
      </c>
      <c r="H2112" s="835" t="s">
        <v>354</v>
      </c>
      <c r="I2112" s="850">
        <v>1</v>
      </c>
      <c r="J2112" s="856" t="s">
        <v>533</v>
      </c>
    </row>
    <row r="2113" spans="1:10">
      <c r="A2113" s="839" t="s">
        <v>194</v>
      </c>
      <c r="B2113" s="829" t="s">
        <v>199</v>
      </c>
      <c r="C2113" s="839" t="s">
        <v>5184</v>
      </c>
      <c r="D2113" s="839" t="s">
        <v>5185</v>
      </c>
      <c r="E2113" s="853">
        <v>44136</v>
      </c>
      <c r="F2113" s="852">
        <v>56.8</v>
      </c>
      <c r="G2113" s="834">
        <f t="shared" si="33"/>
        <v>5.6799999999999996E-2</v>
      </c>
      <c r="H2113" s="835" t="s">
        <v>354</v>
      </c>
      <c r="I2113" s="850">
        <v>1</v>
      </c>
      <c r="J2113" s="856" t="s">
        <v>533</v>
      </c>
    </row>
    <row r="2114" spans="1:10">
      <c r="A2114" s="839" t="s">
        <v>191</v>
      </c>
      <c r="B2114" s="830" t="s">
        <v>198</v>
      </c>
      <c r="C2114" s="839" t="s">
        <v>5186</v>
      </c>
      <c r="D2114" s="839" t="s">
        <v>5187</v>
      </c>
      <c r="E2114" s="853">
        <v>44136</v>
      </c>
      <c r="F2114" s="852">
        <v>547.52066115702485</v>
      </c>
      <c r="G2114" s="834">
        <f t="shared" si="33"/>
        <v>0.5475206611570248</v>
      </c>
      <c r="H2114" s="835" t="s">
        <v>356</v>
      </c>
      <c r="I2114" s="850">
        <v>1</v>
      </c>
      <c r="J2114" s="855" t="s">
        <v>4132</v>
      </c>
    </row>
    <row r="2115" spans="1:10">
      <c r="A2115" s="839" t="s">
        <v>191</v>
      </c>
      <c r="B2115" s="830" t="s">
        <v>198</v>
      </c>
      <c r="C2115" s="839" t="s">
        <v>5188</v>
      </c>
      <c r="D2115" s="839" t="s">
        <v>5189</v>
      </c>
      <c r="E2115" s="853">
        <v>44136</v>
      </c>
      <c r="F2115" s="852">
        <v>1652.8925619834711</v>
      </c>
      <c r="G2115" s="834">
        <f t="shared" si="33"/>
        <v>1.6528925619834711</v>
      </c>
      <c r="H2115" s="835" t="s">
        <v>535</v>
      </c>
      <c r="I2115" s="850">
        <v>1</v>
      </c>
      <c r="J2115" s="855" t="s">
        <v>535</v>
      </c>
    </row>
    <row r="2116" spans="1:10">
      <c r="A2116" s="839" t="s">
        <v>191</v>
      </c>
      <c r="B2116" s="830" t="s">
        <v>198</v>
      </c>
      <c r="C2116" s="839" t="s">
        <v>5190</v>
      </c>
      <c r="D2116" s="839" t="s">
        <v>5191</v>
      </c>
      <c r="E2116" s="853">
        <v>44136</v>
      </c>
      <c r="F2116" s="852">
        <v>1652.8925619834711</v>
      </c>
      <c r="G2116" s="834">
        <f t="shared" si="33"/>
        <v>1.6528925619834711</v>
      </c>
      <c r="H2116" s="835" t="s">
        <v>535</v>
      </c>
      <c r="I2116" s="850">
        <v>1</v>
      </c>
      <c r="J2116" s="855" t="s">
        <v>535</v>
      </c>
    </row>
    <row r="2117" spans="1:10">
      <c r="A2117" s="839" t="s">
        <v>186</v>
      </c>
      <c r="B2117" s="830" t="s">
        <v>198</v>
      </c>
      <c r="C2117" s="839" t="s">
        <v>5192</v>
      </c>
      <c r="D2117" s="839" t="s">
        <v>5193</v>
      </c>
      <c r="E2117" s="853">
        <v>44166</v>
      </c>
      <c r="F2117" s="852">
        <v>1637.7444860590927</v>
      </c>
      <c r="G2117" s="834">
        <f t="shared" si="33"/>
        <v>1.6377444860590926</v>
      </c>
      <c r="H2117" s="835" t="s">
        <v>354</v>
      </c>
      <c r="I2117" s="850">
        <v>1</v>
      </c>
      <c r="J2117" s="855" t="s">
        <v>4109</v>
      </c>
    </row>
    <row r="2118" spans="1:10">
      <c r="A2118" s="839" t="s">
        <v>186</v>
      </c>
      <c r="B2118" s="830" t="s">
        <v>198</v>
      </c>
      <c r="C2118" s="839" t="s">
        <v>5194</v>
      </c>
      <c r="D2118" s="839" t="s">
        <v>5195</v>
      </c>
      <c r="E2118" s="853">
        <v>44166</v>
      </c>
      <c r="F2118" s="852">
        <v>1025.3849354972949</v>
      </c>
      <c r="G2118" s="834">
        <f t="shared" si="33"/>
        <v>1.0253849354972948</v>
      </c>
      <c r="H2118" s="835" t="s">
        <v>354</v>
      </c>
      <c r="I2118" s="850">
        <v>1</v>
      </c>
      <c r="J2118" s="855" t="s">
        <v>4109</v>
      </c>
    </row>
    <row r="2119" spans="1:10">
      <c r="A2119" s="839" t="s">
        <v>194</v>
      </c>
      <c r="B2119" s="829" t="s">
        <v>199</v>
      </c>
      <c r="C2119" s="839" t="s">
        <v>5196</v>
      </c>
      <c r="D2119" s="839" t="s">
        <v>5197</v>
      </c>
      <c r="E2119" s="853">
        <v>44166</v>
      </c>
      <c r="F2119" s="852">
        <v>4800</v>
      </c>
      <c r="G2119" s="834">
        <f t="shared" si="33"/>
        <v>4.8</v>
      </c>
      <c r="H2119" s="835" t="s">
        <v>354</v>
      </c>
      <c r="I2119" s="850">
        <v>1</v>
      </c>
      <c r="J2119" s="855" t="s">
        <v>4109</v>
      </c>
    </row>
    <row r="2120" spans="1:10">
      <c r="A2120" s="839" t="s">
        <v>194</v>
      </c>
      <c r="B2120" s="829" t="s">
        <v>199</v>
      </c>
      <c r="C2120" s="839" t="s">
        <v>5198</v>
      </c>
      <c r="D2120" s="839" t="s">
        <v>5199</v>
      </c>
      <c r="E2120" s="853">
        <v>44166</v>
      </c>
      <c r="F2120" s="852">
        <v>7700</v>
      </c>
      <c r="G2120" s="834">
        <f t="shared" si="33"/>
        <v>7.7</v>
      </c>
      <c r="H2120" s="835" t="s">
        <v>354</v>
      </c>
      <c r="I2120" s="850">
        <v>1</v>
      </c>
      <c r="J2120" s="855" t="s">
        <v>4109</v>
      </c>
    </row>
    <row r="2121" spans="1:10">
      <c r="A2121" s="839" t="s">
        <v>194</v>
      </c>
      <c r="B2121" s="829" t="s">
        <v>199</v>
      </c>
      <c r="C2121" s="839" t="s">
        <v>5200</v>
      </c>
      <c r="D2121" s="839" t="s">
        <v>5201</v>
      </c>
      <c r="E2121" s="853">
        <v>44166</v>
      </c>
      <c r="F2121" s="852">
        <v>158</v>
      </c>
      <c r="G2121" s="834">
        <f t="shared" si="33"/>
        <v>0.158</v>
      </c>
      <c r="H2121" s="835" t="s">
        <v>354</v>
      </c>
      <c r="I2121" s="850">
        <v>1</v>
      </c>
      <c r="J2121" s="856" t="s">
        <v>533</v>
      </c>
    </row>
    <row r="2122" spans="1:10">
      <c r="A2122" s="839" t="s">
        <v>194</v>
      </c>
      <c r="B2122" s="829" t="s">
        <v>199</v>
      </c>
      <c r="C2122" s="839" t="s">
        <v>5202</v>
      </c>
      <c r="D2122" s="839" t="s">
        <v>5203</v>
      </c>
      <c r="E2122" s="853">
        <v>44166</v>
      </c>
      <c r="F2122" s="852">
        <v>115</v>
      </c>
      <c r="G2122" s="834">
        <f t="shared" si="33"/>
        <v>0.115</v>
      </c>
      <c r="H2122" s="835" t="s">
        <v>354</v>
      </c>
      <c r="I2122" s="850">
        <v>1</v>
      </c>
      <c r="J2122" s="856" t="s">
        <v>533</v>
      </c>
    </row>
    <row r="2123" spans="1:10">
      <c r="A2123" s="839" t="s">
        <v>194</v>
      </c>
      <c r="B2123" s="829" t="s">
        <v>199</v>
      </c>
      <c r="C2123" s="839" t="s">
        <v>5204</v>
      </c>
      <c r="D2123" s="839" t="s">
        <v>5205</v>
      </c>
      <c r="E2123" s="853">
        <v>44166</v>
      </c>
      <c r="F2123" s="852">
        <v>1200</v>
      </c>
      <c r="G2123" s="834">
        <f t="shared" si="33"/>
        <v>1.2</v>
      </c>
      <c r="H2123" s="835" t="s">
        <v>354</v>
      </c>
      <c r="I2123" s="850">
        <v>1</v>
      </c>
      <c r="J2123" s="856" t="s">
        <v>533</v>
      </c>
    </row>
    <row r="2124" spans="1:10">
      <c r="A2124" s="839" t="s">
        <v>194</v>
      </c>
      <c r="B2124" s="829" t="s">
        <v>199</v>
      </c>
      <c r="C2124" s="839" t="s">
        <v>5206</v>
      </c>
      <c r="D2124" s="839" t="s">
        <v>5207</v>
      </c>
      <c r="E2124" s="853">
        <v>44166</v>
      </c>
      <c r="F2124" s="852">
        <v>1200</v>
      </c>
      <c r="G2124" s="834">
        <f t="shared" si="33"/>
        <v>1.2</v>
      </c>
      <c r="H2124" s="835" t="s">
        <v>354</v>
      </c>
      <c r="I2124" s="850">
        <v>1</v>
      </c>
      <c r="J2124" s="856" t="s">
        <v>533</v>
      </c>
    </row>
    <row r="2125" spans="1:10">
      <c r="A2125" s="839" t="s">
        <v>194</v>
      </c>
      <c r="B2125" s="829" t="s">
        <v>199</v>
      </c>
      <c r="C2125" s="839" t="s">
        <v>5208</v>
      </c>
      <c r="D2125" s="839" t="s">
        <v>5209</v>
      </c>
      <c r="E2125" s="853">
        <v>44166</v>
      </c>
      <c r="F2125" s="852">
        <v>1150</v>
      </c>
      <c r="G2125" s="834">
        <f t="shared" si="33"/>
        <v>1.1499999999999999</v>
      </c>
      <c r="H2125" s="835" t="s">
        <v>354</v>
      </c>
      <c r="I2125" s="850">
        <v>1</v>
      </c>
      <c r="J2125" s="856" t="s">
        <v>533</v>
      </c>
    </row>
    <row r="2126" spans="1:10">
      <c r="A2126" s="839" t="s">
        <v>194</v>
      </c>
      <c r="B2126" s="829" t="s">
        <v>199</v>
      </c>
      <c r="C2126" s="839" t="s">
        <v>5210</v>
      </c>
      <c r="D2126" s="839" t="s">
        <v>5211</v>
      </c>
      <c r="E2126" s="853">
        <v>44166</v>
      </c>
      <c r="F2126" s="852">
        <v>1064</v>
      </c>
      <c r="G2126" s="834">
        <f t="shared" si="33"/>
        <v>1.0640000000000001</v>
      </c>
      <c r="H2126" s="835" t="s">
        <v>354</v>
      </c>
      <c r="I2126" s="850">
        <v>1</v>
      </c>
      <c r="J2126" s="856" t="s">
        <v>533</v>
      </c>
    </row>
    <row r="2127" spans="1:10">
      <c r="A2127" s="839" t="s">
        <v>189</v>
      </c>
      <c r="B2127" s="830" t="s">
        <v>198</v>
      </c>
      <c r="C2127" s="839" t="s">
        <v>5212</v>
      </c>
      <c r="D2127" s="839" t="s">
        <v>5213</v>
      </c>
      <c r="E2127" s="853">
        <v>44166</v>
      </c>
      <c r="F2127" s="852">
        <v>123</v>
      </c>
      <c r="G2127" s="834">
        <f t="shared" si="33"/>
        <v>0.123</v>
      </c>
      <c r="H2127" s="835" t="s">
        <v>356</v>
      </c>
      <c r="I2127" s="850">
        <v>1</v>
      </c>
      <c r="J2127" s="855" t="s">
        <v>4132</v>
      </c>
    </row>
    <row r="2128" spans="1:10">
      <c r="A2128" s="839" t="s">
        <v>186</v>
      </c>
      <c r="B2128" s="830" t="s">
        <v>198</v>
      </c>
      <c r="C2128" s="839" t="s">
        <v>5214</v>
      </c>
      <c r="D2128" s="839" t="s">
        <v>5215</v>
      </c>
      <c r="E2128" s="853">
        <v>44166</v>
      </c>
      <c r="F2128" s="852">
        <v>1052.8506034124011</v>
      </c>
      <c r="G2128" s="834">
        <f t="shared" si="33"/>
        <v>1.0528506034124012</v>
      </c>
      <c r="H2128" s="835" t="s">
        <v>356</v>
      </c>
      <c r="I2128" s="850">
        <v>1</v>
      </c>
      <c r="J2128" s="855" t="s">
        <v>4132</v>
      </c>
    </row>
    <row r="2129" spans="1:10">
      <c r="A2129" s="839" t="s">
        <v>194</v>
      </c>
      <c r="B2129" s="829" t="s">
        <v>199</v>
      </c>
      <c r="C2129" s="839" t="s">
        <v>5216</v>
      </c>
      <c r="D2129" s="839" t="s">
        <v>5217</v>
      </c>
      <c r="E2129" s="853">
        <v>44166</v>
      </c>
      <c r="F2129" s="852">
        <v>7700</v>
      </c>
      <c r="G2129" s="834">
        <f t="shared" si="33"/>
        <v>7.7</v>
      </c>
      <c r="H2129" s="835" t="s">
        <v>354</v>
      </c>
      <c r="I2129" s="850">
        <v>1</v>
      </c>
      <c r="J2129" s="855" t="s">
        <v>4109</v>
      </c>
    </row>
    <row r="2130" spans="1:10">
      <c r="A2130" s="839" t="s">
        <v>194</v>
      </c>
      <c r="B2130" s="829" t="s">
        <v>199</v>
      </c>
      <c r="C2130" s="839" t="s">
        <v>5218</v>
      </c>
      <c r="D2130" s="839" t="s">
        <v>5219</v>
      </c>
      <c r="E2130" s="853">
        <v>44166</v>
      </c>
      <c r="F2130" s="852">
        <v>7700</v>
      </c>
      <c r="G2130" s="834">
        <f t="shared" si="33"/>
        <v>7.7</v>
      </c>
      <c r="H2130" s="835" t="s">
        <v>354</v>
      </c>
      <c r="I2130" s="850">
        <v>1</v>
      </c>
      <c r="J2130" s="855" t="s">
        <v>4109</v>
      </c>
    </row>
    <row r="2131" spans="1:10">
      <c r="A2131" s="839" t="s">
        <v>186</v>
      </c>
      <c r="B2131" s="830" t="s">
        <v>198</v>
      </c>
      <c r="C2131" s="839" t="s">
        <v>5220</v>
      </c>
      <c r="D2131" s="839" t="s">
        <v>5221</v>
      </c>
      <c r="E2131" s="853">
        <v>44166</v>
      </c>
      <c r="F2131" s="852">
        <v>312.10986267166044</v>
      </c>
      <c r="G2131" s="834">
        <f t="shared" si="33"/>
        <v>0.31210986267166041</v>
      </c>
      <c r="H2131" s="835" t="s">
        <v>354</v>
      </c>
      <c r="I2131" s="850">
        <v>1</v>
      </c>
      <c r="J2131" s="855" t="s">
        <v>4109</v>
      </c>
    </row>
    <row r="2132" spans="1:10">
      <c r="A2132" s="839" t="s">
        <v>388</v>
      </c>
      <c r="B2132" s="830" t="s">
        <v>198</v>
      </c>
      <c r="C2132" s="839" t="s">
        <v>5222</v>
      </c>
      <c r="D2132" s="839" t="s">
        <v>5223</v>
      </c>
      <c r="E2132" s="853">
        <v>44166</v>
      </c>
      <c r="F2132" s="852">
        <v>1320</v>
      </c>
      <c r="G2132" s="834">
        <f t="shared" si="33"/>
        <v>1.32</v>
      </c>
      <c r="H2132" s="835" t="s">
        <v>356</v>
      </c>
      <c r="I2132" s="850">
        <v>4</v>
      </c>
      <c r="J2132" s="855" t="s">
        <v>4132</v>
      </c>
    </row>
    <row r="2133" spans="1:10">
      <c r="A2133" s="839" t="s">
        <v>388</v>
      </c>
      <c r="B2133" s="830" t="s">
        <v>198</v>
      </c>
      <c r="C2133" s="839" t="s">
        <v>5224</v>
      </c>
      <c r="D2133" s="839" t="s">
        <v>5225</v>
      </c>
      <c r="E2133" s="853">
        <v>44166</v>
      </c>
      <c r="F2133" s="852">
        <v>1500</v>
      </c>
      <c r="G2133" s="834">
        <f t="shared" si="33"/>
        <v>1.5</v>
      </c>
      <c r="H2133" s="835" t="s">
        <v>356</v>
      </c>
      <c r="I2133" s="850">
        <v>2</v>
      </c>
      <c r="J2133" s="855" t="s">
        <v>4132</v>
      </c>
    </row>
    <row r="2134" spans="1:10">
      <c r="A2134" s="839" t="s">
        <v>388</v>
      </c>
      <c r="B2134" s="830" t="s">
        <v>198</v>
      </c>
      <c r="C2134" s="839" t="s">
        <v>5226</v>
      </c>
      <c r="D2134" s="839" t="s">
        <v>5227</v>
      </c>
      <c r="E2134" s="853">
        <v>44166</v>
      </c>
      <c r="F2134" s="852">
        <v>1400</v>
      </c>
      <c r="G2134" s="834">
        <f t="shared" si="33"/>
        <v>1.4</v>
      </c>
      <c r="H2134" s="835" t="s">
        <v>356</v>
      </c>
      <c r="I2134" s="850">
        <v>4</v>
      </c>
      <c r="J2134" s="855" t="s">
        <v>4132</v>
      </c>
    </row>
    <row r="2135" spans="1:10">
      <c r="A2135" s="839" t="s">
        <v>194</v>
      </c>
      <c r="B2135" s="829" t="s">
        <v>199</v>
      </c>
      <c r="C2135" s="839" t="s">
        <v>5228</v>
      </c>
      <c r="D2135" s="839" t="s">
        <v>5229</v>
      </c>
      <c r="E2135" s="853">
        <v>44166</v>
      </c>
      <c r="F2135" s="852">
        <v>300</v>
      </c>
      <c r="G2135" s="834">
        <f t="shared" si="33"/>
        <v>0.3</v>
      </c>
      <c r="H2135" s="835" t="s">
        <v>354</v>
      </c>
      <c r="I2135" s="850">
        <v>1</v>
      </c>
      <c r="J2135" s="856" t="s">
        <v>533</v>
      </c>
    </row>
    <row r="2136" spans="1:10">
      <c r="A2136" s="839" t="s">
        <v>194</v>
      </c>
      <c r="B2136" s="829" t="s">
        <v>199</v>
      </c>
      <c r="C2136" s="839" t="s">
        <v>5230</v>
      </c>
      <c r="D2136" s="839" t="s">
        <v>5231</v>
      </c>
      <c r="E2136" s="853">
        <v>44166</v>
      </c>
      <c r="F2136" s="852">
        <v>300</v>
      </c>
      <c r="G2136" s="834">
        <f t="shared" si="33"/>
        <v>0.3</v>
      </c>
      <c r="H2136" s="835" t="s">
        <v>354</v>
      </c>
      <c r="I2136" s="850">
        <v>1</v>
      </c>
      <c r="J2136" s="856" t="s">
        <v>533</v>
      </c>
    </row>
    <row r="2137" spans="1:10">
      <c r="A2137" s="839" t="s">
        <v>194</v>
      </c>
      <c r="B2137" s="829" t="s">
        <v>199</v>
      </c>
      <c r="C2137" s="839" t="s">
        <v>5232</v>
      </c>
      <c r="D2137" s="839" t="s">
        <v>5233</v>
      </c>
      <c r="E2137" s="853">
        <v>44166</v>
      </c>
      <c r="F2137" s="852">
        <v>108</v>
      </c>
      <c r="G2137" s="834">
        <f t="shared" si="33"/>
        <v>0.108</v>
      </c>
      <c r="H2137" s="835" t="s">
        <v>354</v>
      </c>
      <c r="I2137" s="850">
        <v>1</v>
      </c>
      <c r="J2137" s="856" t="s">
        <v>533</v>
      </c>
    </row>
    <row r="2138" spans="1:10">
      <c r="A2138" s="839" t="s">
        <v>194</v>
      </c>
      <c r="B2138" s="829" t="s">
        <v>199</v>
      </c>
      <c r="C2138" s="839" t="s">
        <v>5234</v>
      </c>
      <c r="D2138" s="839" t="s">
        <v>5235</v>
      </c>
      <c r="E2138" s="853">
        <v>44166</v>
      </c>
      <c r="F2138" s="852">
        <v>108</v>
      </c>
      <c r="G2138" s="834">
        <f t="shared" si="33"/>
        <v>0.108</v>
      </c>
      <c r="H2138" s="835" t="s">
        <v>354</v>
      </c>
      <c r="I2138" s="850">
        <v>1</v>
      </c>
      <c r="J2138" s="856" t="s">
        <v>533</v>
      </c>
    </row>
    <row r="2139" spans="1:10">
      <c r="A2139" s="839" t="s">
        <v>194</v>
      </c>
      <c r="B2139" s="829" t="s">
        <v>199</v>
      </c>
      <c r="C2139" s="839" t="s">
        <v>5236</v>
      </c>
      <c r="D2139" s="839" t="s">
        <v>5237</v>
      </c>
      <c r="E2139" s="853">
        <v>44166</v>
      </c>
      <c r="F2139" s="852">
        <v>126</v>
      </c>
      <c r="G2139" s="834">
        <f t="shared" si="33"/>
        <v>0.126</v>
      </c>
      <c r="H2139" s="835" t="s">
        <v>354</v>
      </c>
      <c r="I2139" s="850">
        <v>1</v>
      </c>
      <c r="J2139" s="856" t="s">
        <v>533</v>
      </c>
    </row>
    <row r="2140" spans="1:10">
      <c r="A2140" s="839" t="s">
        <v>194</v>
      </c>
      <c r="B2140" s="829" t="s">
        <v>199</v>
      </c>
      <c r="C2140" s="839" t="s">
        <v>5238</v>
      </c>
      <c r="D2140" s="839" t="s">
        <v>5239</v>
      </c>
      <c r="E2140" s="853">
        <v>44166</v>
      </c>
      <c r="F2140" s="852">
        <v>126</v>
      </c>
      <c r="G2140" s="834">
        <f t="shared" si="33"/>
        <v>0.126</v>
      </c>
      <c r="H2140" s="835" t="s">
        <v>354</v>
      </c>
      <c r="I2140" s="850">
        <v>1</v>
      </c>
      <c r="J2140" s="856" t="s">
        <v>533</v>
      </c>
    </row>
    <row r="2141" spans="1:10">
      <c r="A2141" s="839" t="s">
        <v>194</v>
      </c>
      <c r="B2141" s="829" t="s">
        <v>199</v>
      </c>
      <c r="C2141" s="839" t="s">
        <v>5240</v>
      </c>
      <c r="D2141" s="839" t="s">
        <v>5241</v>
      </c>
      <c r="E2141" s="853">
        <v>44166</v>
      </c>
      <c r="F2141" s="852">
        <v>140</v>
      </c>
      <c r="G2141" s="834">
        <f t="shared" si="33"/>
        <v>0.14000000000000001</v>
      </c>
      <c r="H2141" s="835" t="s">
        <v>354</v>
      </c>
      <c r="I2141" s="850">
        <v>1</v>
      </c>
      <c r="J2141" s="856" t="s">
        <v>533</v>
      </c>
    </row>
    <row r="2142" spans="1:10">
      <c r="A2142" s="839" t="s">
        <v>194</v>
      </c>
      <c r="B2142" s="829" t="s">
        <v>199</v>
      </c>
      <c r="C2142" s="839" t="s">
        <v>5242</v>
      </c>
      <c r="D2142" s="839" t="s">
        <v>5243</v>
      </c>
      <c r="E2142" s="853">
        <v>44166</v>
      </c>
      <c r="F2142" s="852">
        <v>121</v>
      </c>
      <c r="G2142" s="834">
        <f t="shared" si="33"/>
        <v>0.121</v>
      </c>
      <c r="H2142" s="835" t="s">
        <v>354</v>
      </c>
      <c r="I2142" s="850">
        <v>1</v>
      </c>
      <c r="J2142" s="856" t="s">
        <v>533</v>
      </c>
    </row>
    <row r="2143" spans="1:10">
      <c r="A2143" s="839" t="s">
        <v>194</v>
      </c>
      <c r="B2143" s="829" t="s">
        <v>199</v>
      </c>
      <c r="C2143" s="839" t="s">
        <v>5244</v>
      </c>
      <c r="D2143" s="839" t="s">
        <v>5245</v>
      </c>
      <c r="E2143" s="853">
        <v>44166</v>
      </c>
      <c r="F2143" s="852">
        <v>911</v>
      </c>
      <c r="G2143" s="834">
        <f t="shared" si="33"/>
        <v>0.91100000000000003</v>
      </c>
      <c r="H2143" s="835" t="s">
        <v>354</v>
      </c>
      <c r="I2143" s="850">
        <v>1</v>
      </c>
      <c r="J2143" s="856" t="s">
        <v>533</v>
      </c>
    </row>
    <row r="2144" spans="1:10">
      <c r="A2144" s="839" t="s">
        <v>194</v>
      </c>
      <c r="B2144" s="829" t="s">
        <v>199</v>
      </c>
      <c r="C2144" s="839" t="s">
        <v>5246</v>
      </c>
      <c r="D2144" s="839" t="s">
        <v>5247</v>
      </c>
      <c r="E2144" s="853">
        <v>44166</v>
      </c>
      <c r="F2144" s="852">
        <v>854</v>
      </c>
      <c r="G2144" s="834">
        <f t="shared" si="33"/>
        <v>0.85399999999999998</v>
      </c>
      <c r="H2144" s="835" t="s">
        <v>354</v>
      </c>
      <c r="I2144" s="850">
        <v>1</v>
      </c>
      <c r="J2144" s="856" t="s">
        <v>533</v>
      </c>
    </row>
    <row r="2145" spans="1:10">
      <c r="A2145" s="839" t="s">
        <v>194</v>
      </c>
      <c r="B2145" s="829" t="s">
        <v>199</v>
      </c>
      <c r="C2145" s="839" t="s">
        <v>5248</v>
      </c>
      <c r="D2145" s="839" t="s">
        <v>5249</v>
      </c>
      <c r="E2145" s="853">
        <v>44166</v>
      </c>
      <c r="F2145" s="852">
        <v>613</v>
      </c>
      <c r="G2145" s="834">
        <f t="shared" si="33"/>
        <v>0.61299999999999999</v>
      </c>
      <c r="H2145" s="835" t="s">
        <v>354</v>
      </c>
      <c r="I2145" s="850">
        <v>1</v>
      </c>
      <c r="J2145" s="856" t="s">
        <v>533</v>
      </c>
    </row>
    <row r="2146" spans="1:10">
      <c r="A2146" s="839" t="s">
        <v>194</v>
      </c>
      <c r="B2146" s="829" t="s">
        <v>199</v>
      </c>
      <c r="C2146" s="839" t="s">
        <v>5250</v>
      </c>
      <c r="D2146" s="839" t="s">
        <v>5251</v>
      </c>
      <c r="E2146" s="853">
        <v>44166</v>
      </c>
      <c r="F2146" s="852">
        <v>575</v>
      </c>
      <c r="G2146" s="834">
        <f t="shared" si="33"/>
        <v>0.57499999999999996</v>
      </c>
      <c r="H2146" s="835" t="s">
        <v>354</v>
      </c>
      <c r="I2146" s="850">
        <v>1</v>
      </c>
      <c r="J2146" s="856" t="s">
        <v>533</v>
      </c>
    </row>
    <row r="2147" spans="1:10">
      <c r="A2147" s="839" t="s">
        <v>189</v>
      </c>
      <c r="B2147" s="830" t="s">
        <v>198</v>
      </c>
      <c r="C2147" s="839" t="s">
        <v>5252</v>
      </c>
      <c r="D2147" s="839" t="s">
        <v>5253</v>
      </c>
      <c r="E2147" s="853">
        <v>44166</v>
      </c>
      <c r="F2147" s="852">
        <v>200</v>
      </c>
      <c r="G2147" s="834">
        <f t="shared" si="33"/>
        <v>0.2</v>
      </c>
      <c r="H2147" s="835" t="s">
        <v>356</v>
      </c>
      <c r="I2147" s="850">
        <v>1</v>
      </c>
      <c r="J2147" s="855" t="s">
        <v>4132</v>
      </c>
    </row>
    <row r="2148" spans="1:10">
      <c r="A2148" s="839" t="s">
        <v>201</v>
      </c>
      <c r="B2148" s="830" t="s">
        <v>198</v>
      </c>
      <c r="C2148" s="839" t="s">
        <v>5254</v>
      </c>
      <c r="D2148" s="839" t="s">
        <v>5255</v>
      </c>
      <c r="E2148" s="853">
        <v>44166</v>
      </c>
      <c r="F2148" s="852">
        <v>617</v>
      </c>
      <c r="G2148" s="834">
        <f t="shared" si="33"/>
        <v>0.61699999999999999</v>
      </c>
      <c r="H2148" s="835" t="s">
        <v>356</v>
      </c>
      <c r="I2148" s="850">
        <v>1</v>
      </c>
      <c r="J2148" s="855" t="s">
        <v>4132</v>
      </c>
    </row>
    <row r="2149" spans="1:10">
      <c r="A2149" s="839" t="s">
        <v>196</v>
      </c>
      <c r="B2149" s="830" t="s">
        <v>198</v>
      </c>
      <c r="C2149" s="839" t="s">
        <v>5256</v>
      </c>
      <c r="D2149" s="839" t="s">
        <v>5257</v>
      </c>
      <c r="E2149" s="853">
        <v>44166</v>
      </c>
      <c r="F2149" s="852">
        <v>590</v>
      </c>
      <c r="G2149" s="834">
        <f t="shared" si="33"/>
        <v>0.59</v>
      </c>
      <c r="H2149" s="835" t="s">
        <v>356</v>
      </c>
      <c r="I2149" s="850">
        <v>2</v>
      </c>
      <c r="J2149" s="855" t="s">
        <v>4132</v>
      </c>
    </row>
    <row r="2150" spans="1:10">
      <c r="A2150" s="839" t="s">
        <v>185</v>
      </c>
      <c r="B2150" s="830" t="s">
        <v>198</v>
      </c>
      <c r="C2150" s="839" t="s">
        <v>5258</v>
      </c>
      <c r="D2150" s="839" t="s">
        <v>5259</v>
      </c>
      <c r="E2150" s="853">
        <v>44166</v>
      </c>
      <c r="F2150" s="852">
        <v>1285</v>
      </c>
      <c r="G2150" s="834">
        <f t="shared" si="33"/>
        <v>1.2849999999999999</v>
      </c>
      <c r="H2150" s="835" t="s">
        <v>356</v>
      </c>
      <c r="I2150" s="850">
        <v>1</v>
      </c>
      <c r="J2150" s="855" t="s">
        <v>4132</v>
      </c>
    </row>
    <row r="2151" spans="1:10">
      <c r="A2151" s="839" t="s">
        <v>185</v>
      </c>
      <c r="B2151" s="830" t="s">
        <v>198</v>
      </c>
      <c r="C2151" s="839" t="s">
        <v>5260</v>
      </c>
      <c r="D2151" s="839" t="s">
        <v>5261</v>
      </c>
      <c r="E2151" s="853">
        <v>44166</v>
      </c>
      <c r="F2151" s="852">
        <v>163</v>
      </c>
      <c r="G2151" s="834">
        <f t="shared" si="33"/>
        <v>0.16300000000000001</v>
      </c>
      <c r="H2151" s="835" t="s">
        <v>356</v>
      </c>
      <c r="I2151" s="850">
        <v>1</v>
      </c>
      <c r="J2151" s="855" t="s">
        <v>4132</v>
      </c>
    </row>
    <row r="2152" spans="1:10">
      <c r="A2152" s="839" t="s">
        <v>185</v>
      </c>
      <c r="B2152" s="830" t="s">
        <v>198</v>
      </c>
      <c r="C2152" s="839" t="s">
        <v>5262</v>
      </c>
      <c r="D2152" s="839" t="s">
        <v>5263</v>
      </c>
      <c r="E2152" s="853">
        <v>44166</v>
      </c>
      <c r="F2152" s="852">
        <v>1414</v>
      </c>
      <c r="G2152" s="834">
        <f t="shared" si="33"/>
        <v>1.4139999999999999</v>
      </c>
      <c r="H2152" s="835" t="s">
        <v>356</v>
      </c>
      <c r="I2152" s="850">
        <v>2</v>
      </c>
      <c r="J2152" s="855" t="s">
        <v>4132</v>
      </c>
    </row>
    <row r="2153" spans="1:10">
      <c r="A2153" s="839" t="s">
        <v>185</v>
      </c>
      <c r="B2153" s="830" t="s">
        <v>198</v>
      </c>
      <c r="C2153" s="839" t="s">
        <v>5264</v>
      </c>
      <c r="D2153" s="839" t="s">
        <v>5265</v>
      </c>
      <c r="E2153" s="853">
        <v>44166</v>
      </c>
      <c r="F2153" s="852">
        <v>552</v>
      </c>
      <c r="G2153" s="834">
        <f t="shared" si="33"/>
        <v>0.55200000000000005</v>
      </c>
      <c r="H2153" s="835" t="s">
        <v>356</v>
      </c>
      <c r="I2153" s="850">
        <v>2</v>
      </c>
      <c r="J2153" s="855" t="s">
        <v>4132</v>
      </c>
    </row>
    <row r="2154" spans="1:10">
      <c r="A2154" s="839" t="s">
        <v>185</v>
      </c>
      <c r="B2154" s="830" t="s">
        <v>198</v>
      </c>
      <c r="C2154" s="839" t="s">
        <v>5266</v>
      </c>
      <c r="D2154" s="839" t="s">
        <v>5267</v>
      </c>
      <c r="E2154" s="853">
        <v>44166</v>
      </c>
      <c r="F2154" s="852">
        <v>113</v>
      </c>
      <c r="G2154" s="834">
        <f t="shared" si="33"/>
        <v>0.113</v>
      </c>
      <c r="H2154" s="835" t="s">
        <v>356</v>
      </c>
      <c r="I2154" s="850">
        <v>1</v>
      </c>
      <c r="J2154" s="855" t="s">
        <v>4132</v>
      </c>
    </row>
    <row r="2155" spans="1:10">
      <c r="A2155" s="839" t="s">
        <v>185</v>
      </c>
      <c r="B2155" s="830" t="s">
        <v>198</v>
      </c>
      <c r="C2155" s="839" t="s">
        <v>5268</v>
      </c>
      <c r="D2155" s="839" t="s">
        <v>5269</v>
      </c>
      <c r="E2155" s="853">
        <v>44166</v>
      </c>
      <c r="F2155" s="852">
        <v>40</v>
      </c>
      <c r="G2155" s="834">
        <f t="shared" si="33"/>
        <v>0.04</v>
      </c>
      <c r="H2155" s="835" t="s">
        <v>356</v>
      </c>
      <c r="I2155" s="850">
        <v>2</v>
      </c>
      <c r="J2155" s="855" t="s">
        <v>4132</v>
      </c>
    </row>
    <row r="2156" spans="1:10">
      <c r="A2156" s="839" t="s">
        <v>186</v>
      </c>
      <c r="B2156" s="830" t="s">
        <v>198</v>
      </c>
      <c r="C2156" s="839" t="s">
        <v>5270</v>
      </c>
      <c r="D2156" s="839" t="s">
        <v>5271</v>
      </c>
      <c r="E2156" s="853">
        <v>44166</v>
      </c>
      <c r="F2156" s="852">
        <v>199.75031210986268</v>
      </c>
      <c r="G2156" s="834">
        <f t="shared" si="33"/>
        <v>0.19975031210986269</v>
      </c>
      <c r="H2156" s="835" t="s">
        <v>356</v>
      </c>
      <c r="I2156" s="850">
        <v>1</v>
      </c>
      <c r="J2156" s="855" t="s">
        <v>4132</v>
      </c>
    </row>
    <row r="2157" spans="1:10">
      <c r="A2157" s="839" t="s">
        <v>386</v>
      </c>
      <c r="B2157" s="829" t="s">
        <v>1250</v>
      </c>
      <c r="C2157" s="839" t="s">
        <v>5272</v>
      </c>
      <c r="D2157" s="839" t="s">
        <v>5273</v>
      </c>
      <c r="E2157" s="853">
        <v>44166</v>
      </c>
      <c r="F2157" s="852">
        <v>273</v>
      </c>
      <c r="G2157" s="834">
        <f t="shared" si="33"/>
        <v>0.27300000000000002</v>
      </c>
      <c r="H2157" s="835" t="s">
        <v>535</v>
      </c>
      <c r="I2157" s="850">
        <v>1</v>
      </c>
      <c r="J2157" s="855" t="s">
        <v>535</v>
      </c>
    </row>
    <row r="2158" spans="1:10">
      <c r="A2158" s="839" t="s">
        <v>386</v>
      </c>
      <c r="B2158" s="829" t="s">
        <v>1250</v>
      </c>
      <c r="C2158" s="839" t="s">
        <v>5274</v>
      </c>
      <c r="D2158" s="839" t="s">
        <v>5275</v>
      </c>
      <c r="E2158" s="853">
        <v>44166</v>
      </c>
      <c r="F2158" s="852">
        <v>382</v>
      </c>
      <c r="G2158" s="834">
        <f t="shared" si="33"/>
        <v>0.38200000000000001</v>
      </c>
      <c r="H2158" s="835" t="s">
        <v>535</v>
      </c>
      <c r="I2158" s="850">
        <v>1</v>
      </c>
      <c r="J2158" s="855" t="s">
        <v>535</v>
      </c>
    </row>
    <row r="2159" spans="1:10">
      <c r="A2159" s="839" t="s">
        <v>386</v>
      </c>
      <c r="B2159" s="829" t="s">
        <v>1250</v>
      </c>
      <c r="C2159" s="839" t="s">
        <v>5276</v>
      </c>
      <c r="D2159" s="839" t="s">
        <v>5277</v>
      </c>
      <c r="E2159" s="853">
        <v>44166</v>
      </c>
      <c r="F2159" s="852">
        <v>622</v>
      </c>
      <c r="G2159" s="834">
        <f t="shared" si="33"/>
        <v>0.622</v>
      </c>
      <c r="H2159" s="835" t="s">
        <v>535</v>
      </c>
      <c r="I2159" s="850">
        <v>1</v>
      </c>
      <c r="J2159" s="855" t="s">
        <v>535</v>
      </c>
    </row>
    <row r="2160" spans="1:10">
      <c r="A2160" s="839" t="s">
        <v>386</v>
      </c>
      <c r="B2160" s="829" t="s">
        <v>1250</v>
      </c>
      <c r="C2160" s="839" t="s">
        <v>5278</v>
      </c>
      <c r="D2160" s="839" t="s">
        <v>5279</v>
      </c>
      <c r="E2160" s="853">
        <v>44166</v>
      </c>
      <c r="F2160" s="852">
        <v>2427</v>
      </c>
      <c r="G2160" s="834">
        <f t="shared" ref="G2160:G2223" si="34">F2160/1000</f>
        <v>2.427</v>
      </c>
      <c r="H2160" s="835" t="s">
        <v>535</v>
      </c>
      <c r="I2160" s="850">
        <v>1</v>
      </c>
      <c r="J2160" s="855" t="s">
        <v>535</v>
      </c>
    </row>
    <row r="2161" spans="1:10">
      <c r="A2161" s="839" t="s">
        <v>386</v>
      </c>
      <c r="B2161" s="829" t="s">
        <v>1250</v>
      </c>
      <c r="C2161" s="839" t="s">
        <v>5280</v>
      </c>
      <c r="D2161" s="839" t="s">
        <v>5281</v>
      </c>
      <c r="E2161" s="853">
        <v>44166</v>
      </c>
      <c r="F2161" s="852">
        <v>390</v>
      </c>
      <c r="G2161" s="834">
        <f t="shared" si="34"/>
        <v>0.39</v>
      </c>
      <c r="H2161" s="835" t="s">
        <v>535</v>
      </c>
      <c r="I2161" s="850">
        <v>1</v>
      </c>
      <c r="J2161" s="855" t="s">
        <v>535</v>
      </c>
    </row>
    <row r="2162" spans="1:10">
      <c r="A2162" s="839" t="s">
        <v>191</v>
      </c>
      <c r="B2162" s="830" t="s">
        <v>198</v>
      </c>
      <c r="C2162" s="839" t="s">
        <v>5282</v>
      </c>
      <c r="D2162" s="839" t="s">
        <v>5283</v>
      </c>
      <c r="E2162" s="853">
        <v>44166</v>
      </c>
      <c r="F2162" s="852">
        <v>669.99583853516435</v>
      </c>
      <c r="G2162" s="834">
        <f t="shared" si="34"/>
        <v>0.66999583853516431</v>
      </c>
      <c r="H2162" s="835" t="s">
        <v>356</v>
      </c>
      <c r="I2162" s="850">
        <v>1</v>
      </c>
      <c r="J2162" s="855" t="s">
        <v>4132</v>
      </c>
    </row>
    <row r="2163" spans="1:10">
      <c r="A2163" s="839" t="s">
        <v>191</v>
      </c>
      <c r="B2163" s="830" t="s">
        <v>198</v>
      </c>
      <c r="C2163" s="839" t="s">
        <v>5284</v>
      </c>
      <c r="D2163" s="839" t="s">
        <v>5285</v>
      </c>
      <c r="E2163" s="853">
        <v>44166</v>
      </c>
      <c r="F2163" s="852">
        <v>478.56845609654596</v>
      </c>
      <c r="G2163" s="834">
        <f t="shared" si="34"/>
        <v>0.47856845609654597</v>
      </c>
      <c r="H2163" s="835" t="s">
        <v>535</v>
      </c>
      <c r="I2163" s="850">
        <v>1</v>
      </c>
      <c r="J2163" s="855" t="s">
        <v>535</v>
      </c>
    </row>
    <row r="2164" spans="1:10">
      <c r="A2164" s="839" t="s">
        <v>191</v>
      </c>
      <c r="B2164" s="830" t="s">
        <v>198</v>
      </c>
      <c r="C2164" s="839" t="s">
        <v>5286</v>
      </c>
      <c r="D2164" s="839" t="s">
        <v>5287</v>
      </c>
      <c r="E2164" s="853">
        <v>44166</v>
      </c>
      <c r="F2164" s="852">
        <v>4889.7211818560127</v>
      </c>
      <c r="G2164" s="834">
        <f t="shared" si="34"/>
        <v>4.8897211818560127</v>
      </c>
      <c r="H2164" s="835" t="s">
        <v>67</v>
      </c>
      <c r="I2164" s="850">
        <v>1</v>
      </c>
      <c r="J2164" s="837" t="s">
        <v>67</v>
      </c>
    </row>
    <row r="2165" spans="1:10">
      <c r="A2165" s="839" t="s">
        <v>186</v>
      </c>
      <c r="B2165" s="830" t="s">
        <v>198</v>
      </c>
      <c r="C2165" s="839" t="s">
        <v>5288</v>
      </c>
      <c r="D2165" s="839" t="s">
        <v>5289</v>
      </c>
      <c r="E2165" s="853">
        <v>44166</v>
      </c>
      <c r="F2165" s="852">
        <v>270.495214315439</v>
      </c>
      <c r="G2165" s="834">
        <f t="shared" si="34"/>
        <v>0.27049521431543899</v>
      </c>
      <c r="H2165" s="835" t="s">
        <v>4201</v>
      </c>
      <c r="I2165" s="850">
        <v>1</v>
      </c>
      <c r="J2165" s="855" t="s">
        <v>4201</v>
      </c>
    </row>
    <row r="2166" spans="1:10">
      <c r="A2166" s="839" t="s">
        <v>194</v>
      </c>
      <c r="B2166" s="829" t="s">
        <v>199</v>
      </c>
      <c r="C2166" s="839" t="s">
        <v>5290</v>
      </c>
      <c r="D2166" s="839" t="s">
        <v>5291</v>
      </c>
      <c r="E2166" s="853">
        <v>44166</v>
      </c>
      <c r="F2166" s="852">
        <v>11025</v>
      </c>
      <c r="G2166" s="834">
        <f t="shared" si="34"/>
        <v>11.025</v>
      </c>
      <c r="H2166" s="835" t="s">
        <v>354</v>
      </c>
      <c r="I2166" s="850">
        <v>1</v>
      </c>
      <c r="J2166" s="855" t="s">
        <v>4109</v>
      </c>
    </row>
    <row r="2167" spans="1:10">
      <c r="A2167" s="839" t="s">
        <v>194</v>
      </c>
      <c r="B2167" s="829" t="s">
        <v>199</v>
      </c>
      <c r="C2167" s="839" t="s">
        <v>5292</v>
      </c>
      <c r="D2167" s="839" t="s">
        <v>5293</v>
      </c>
      <c r="E2167" s="853">
        <v>44166</v>
      </c>
      <c r="F2167" s="852">
        <v>1180</v>
      </c>
      <c r="G2167" s="834">
        <f t="shared" si="34"/>
        <v>1.18</v>
      </c>
      <c r="H2167" s="835" t="s">
        <v>354</v>
      </c>
      <c r="I2167" s="850">
        <v>1</v>
      </c>
      <c r="J2167" s="855" t="s">
        <v>4109</v>
      </c>
    </row>
    <row r="2168" spans="1:10">
      <c r="A2168" s="839" t="s">
        <v>194</v>
      </c>
      <c r="B2168" s="829" t="s">
        <v>199</v>
      </c>
      <c r="C2168" s="839" t="s">
        <v>5294</v>
      </c>
      <c r="D2168" s="839" t="s">
        <v>5295</v>
      </c>
      <c r="E2168" s="853">
        <v>44166</v>
      </c>
      <c r="F2168" s="852">
        <v>1090</v>
      </c>
      <c r="G2168" s="834">
        <f t="shared" si="34"/>
        <v>1.0900000000000001</v>
      </c>
      <c r="H2168" s="835" t="s">
        <v>354</v>
      </c>
      <c r="I2168" s="850">
        <v>1</v>
      </c>
      <c r="J2168" s="855" t="s">
        <v>4109</v>
      </c>
    </row>
    <row r="2169" spans="1:10">
      <c r="A2169" s="839" t="s">
        <v>194</v>
      </c>
      <c r="B2169" s="829" t="s">
        <v>199</v>
      </c>
      <c r="C2169" s="839" t="s">
        <v>5296</v>
      </c>
      <c r="D2169" s="839" t="s">
        <v>5297</v>
      </c>
      <c r="E2169" s="853">
        <v>44166</v>
      </c>
      <c r="F2169" s="852">
        <v>1090</v>
      </c>
      <c r="G2169" s="834">
        <f t="shared" si="34"/>
        <v>1.0900000000000001</v>
      </c>
      <c r="H2169" s="835" t="s">
        <v>354</v>
      </c>
      <c r="I2169" s="850">
        <v>1</v>
      </c>
      <c r="J2169" s="855" t="s">
        <v>4109</v>
      </c>
    </row>
    <row r="2170" spans="1:10">
      <c r="A2170" s="839" t="s">
        <v>194</v>
      </c>
      <c r="B2170" s="829" t="s">
        <v>199</v>
      </c>
      <c r="C2170" s="839" t="s">
        <v>5298</v>
      </c>
      <c r="D2170" s="839" t="s">
        <v>5299</v>
      </c>
      <c r="E2170" s="853">
        <v>44166</v>
      </c>
      <c r="F2170" s="852">
        <v>1180</v>
      </c>
      <c r="G2170" s="834">
        <f t="shared" si="34"/>
        <v>1.18</v>
      </c>
      <c r="H2170" s="835" t="s">
        <v>354</v>
      </c>
      <c r="I2170" s="850">
        <v>1</v>
      </c>
      <c r="J2170" s="855" t="s">
        <v>4109</v>
      </c>
    </row>
    <row r="2171" spans="1:10">
      <c r="A2171" s="839" t="s">
        <v>191</v>
      </c>
      <c r="B2171" s="830" t="s">
        <v>198</v>
      </c>
      <c r="C2171" s="839" t="s">
        <v>5300</v>
      </c>
      <c r="D2171" s="839" t="s">
        <v>5301</v>
      </c>
      <c r="E2171" s="853">
        <v>44166</v>
      </c>
      <c r="F2171" s="852">
        <v>2089.0553474823137</v>
      </c>
      <c r="G2171" s="834">
        <f t="shared" si="34"/>
        <v>2.0890553474823137</v>
      </c>
      <c r="H2171" s="835" t="s">
        <v>535</v>
      </c>
      <c r="I2171" s="850">
        <v>1</v>
      </c>
      <c r="J2171" s="855" t="s">
        <v>535</v>
      </c>
    </row>
    <row r="2172" spans="1:10" s="837" customFormat="1">
      <c r="A2172" s="857" t="s">
        <v>194</v>
      </c>
      <c r="B2172" s="829" t="s">
        <v>199</v>
      </c>
      <c r="C2172" s="857" t="s">
        <v>5302</v>
      </c>
      <c r="D2172" s="857" t="s">
        <v>5303</v>
      </c>
      <c r="E2172" s="858">
        <v>44197</v>
      </c>
      <c r="F2172" s="859">
        <v>5000</v>
      </c>
      <c r="G2172" s="860">
        <f t="shared" si="34"/>
        <v>5</v>
      </c>
      <c r="H2172" s="835" t="s">
        <v>354</v>
      </c>
      <c r="I2172" s="850">
        <v>1</v>
      </c>
      <c r="J2172" s="855" t="s">
        <v>4109</v>
      </c>
    </row>
    <row r="2173" spans="1:10" s="837" customFormat="1">
      <c r="A2173" s="857" t="s">
        <v>194</v>
      </c>
      <c r="B2173" s="829" t="s">
        <v>199</v>
      </c>
      <c r="C2173" s="857" t="s">
        <v>5304</v>
      </c>
      <c r="D2173" s="857" t="s">
        <v>5305</v>
      </c>
      <c r="E2173" s="858">
        <v>44197</v>
      </c>
      <c r="F2173" s="859">
        <v>5000</v>
      </c>
      <c r="G2173" s="860">
        <f t="shared" si="34"/>
        <v>5</v>
      </c>
      <c r="H2173" s="835" t="s">
        <v>354</v>
      </c>
      <c r="I2173" s="850">
        <v>1</v>
      </c>
      <c r="J2173" s="855" t="s">
        <v>4109</v>
      </c>
    </row>
    <row r="2174" spans="1:10" s="837" customFormat="1">
      <c r="A2174" s="857" t="s">
        <v>391</v>
      </c>
      <c r="B2174" s="830" t="s">
        <v>198</v>
      </c>
      <c r="C2174" s="857" t="s">
        <v>5306</v>
      </c>
      <c r="D2174" s="857" t="s">
        <v>4787</v>
      </c>
      <c r="E2174" s="858">
        <v>44197</v>
      </c>
      <c r="F2174" s="859">
        <v>3400</v>
      </c>
      <c r="G2174" s="860">
        <f t="shared" si="34"/>
        <v>3.4</v>
      </c>
      <c r="H2174" s="835" t="s">
        <v>354</v>
      </c>
      <c r="I2174" s="850">
        <v>1</v>
      </c>
      <c r="J2174" s="855" t="s">
        <v>4109</v>
      </c>
    </row>
    <row r="2175" spans="1:10" s="837" customFormat="1">
      <c r="A2175" s="857" t="s">
        <v>391</v>
      </c>
      <c r="B2175" s="830" t="s">
        <v>198</v>
      </c>
      <c r="C2175" s="857" t="s">
        <v>5307</v>
      </c>
      <c r="D2175" s="857" t="s">
        <v>4789</v>
      </c>
      <c r="E2175" s="858">
        <v>44197</v>
      </c>
      <c r="F2175" s="859">
        <v>2760</v>
      </c>
      <c r="G2175" s="860">
        <f t="shared" si="34"/>
        <v>2.76</v>
      </c>
      <c r="H2175" s="835" t="s">
        <v>354</v>
      </c>
      <c r="I2175" s="850">
        <v>1</v>
      </c>
      <c r="J2175" s="855" t="s">
        <v>4109</v>
      </c>
    </row>
    <row r="2176" spans="1:10" s="837" customFormat="1">
      <c r="A2176" s="857" t="s">
        <v>191</v>
      </c>
      <c r="B2176" s="830" t="s">
        <v>198</v>
      </c>
      <c r="C2176" s="857" t="s">
        <v>1103</v>
      </c>
      <c r="D2176" s="857" t="s">
        <v>4937</v>
      </c>
      <c r="E2176" s="858">
        <v>44197</v>
      </c>
      <c r="F2176" s="859">
        <v>9995.2106282406348</v>
      </c>
      <c r="G2176" s="860">
        <f t="shared" si="34"/>
        <v>9.9952106282406348</v>
      </c>
      <c r="H2176" s="835" t="s">
        <v>354</v>
      </c>
      <c r="I2176" s="850">
        <v>1</v>
      </c>
      <c r="J2176" s="855" t="s">
        <v>4109</v>
      </c>
    </row>
    <row r="2177" spans="1:10" s="837" customFormat="1">
      <c r="A2177" s="857" t="s">
        <v>194</v>
      </c>
      <c r="B2177" s="829" t="s">
        <v>199</v>
      </c>
      <c r="C2177" s="857" t="s">
        <v>5308</v>
      </c>
      <c r="D2177" s="857" t="s">
        <v>5309</v>
      </c>
      <c r="E2177" s="858">
        <v>44197</v>
      </c>
      <c r="F2177" s="859">
        <v>11025</v>
      </c>
      <c r="G2177" s="860">
        <f t="shared" si="34"/>
        <v>11.025</v>
      </c>
      <c r="H2177" s="835" t="s">
        <v>354</v>
      </c>
      <c r="I2177" s="850">
        <v>1</v>
      </c>
      <c r="J2177" s="855" t="s">
        <v>4109</v>
      </c>
    </row>
    <row r="2178" spans="1:10" s="837" customFormat="1">
      <c r="A2178" s="857" t="s">
        <v>186</v>
      </c>
      <c r="B2178" s="830" t="s">
        <v>198</v>
      </c>
      <c r="C2178" s="857" t="s">
        <v>5310</v>
      </c>
      <c r="D2178" s="857" t="s">
        <v>5311</v>
      </c>
      <c r="E2178" s="858">
        <v>44197</v>
      </c>
      <c r="F2178" s="859">
        <v>982.86237844366235</v>
      </c>
      <c r="G2178" s="860">
        <f t="shared" si="34"/>
        <v>0.98286237844366231</v>
      </c>
      <c r="H2178" s="835" t="s">
        <v>535</v>
      </c>
      <c r="I2178" s="850">
        <v>1</v>
      </c>
      <c r="J2178" s="855" t="s">
        <v>535</v>
      </c>
    </row>
    <row r="2179" spans="1:10" s="837" customFormat="1">
      <c r="A2179" s="857" t="s">
        <v>194</v>
      </c>
      <c r="B2179" s="829" t="s">
        <v>199</v>
      </c>
      <c r="C2179" s="857" t="s">
        <v>5312</v>
      </c>
      <c r="D2179" s="857" t="s">
        <v>5313</v>
      </c>
      <c r="E2179" s="858">
        <v>44197</v>
      </c>
      <c r="F2179" s="859">
        <v>508</v>
      </c>
      <c r="G2179" s="860">
        <f t="shared" si="34"/>
        <v>0.50800000000000001</v>
      </c>
      <c r="H2179" s="835" t="s">
        <v>354</v>
      </c>
      <c r="I2179" s="850">
        <v>1</v>
      </c>
      <c r="J2179" s="856" t="s">
        <v>533</v>
      </c>
    </row>
    <row r="2180" spans="1:10" s="837" customFormat="1">
      <c r="A2180" s="857" t="s">
        <v>194</v>
      </c>
      <c r="B2180" s="829" t="s">
        <v>199</v>
      </c>
      <c r="C2180" s="857" t="s">
        <v>5314</v>
      </c>
      <c r="D2180" s="857" t="s">
        <v>5315</v>
      </c>
      <c r="E2180" s="858">
        <v>44197</v>
      </c>
      <c r="F2180" s="859">
        <v>508</v>
      </c>
      <c r="G2180" s="860">
        <f t="shared" si="34"/>
        <v>0.50800000000000001</v>
      </c>
      <c r="H2180" s="835" t="s">
        <v>354</v>
      </c>
      <c r="I2180" s="850">
        <v>1</v>
      </c>
      <c r="J2180" s="856" t="s">
        <v>533</v>
      </c>
    </row>
    <row r="2181" spans="1:10" s="837" customFormat="1">
      <c r="A2181" s="857" t="s">
        <v>244</v>
      </c>
      <c r="B2181" s="830" t="s">
        <v>198</v>
      </c>
      <c r="C2181" s="857" t="s">
        <v>5316</v>
      </c>
      <c r="D2181" s="857" t="s">
        <v>5317</v>
      </c>
      <c r="E2181" s="858">
        <v>44197</v>
      </c>
      <c r="F2181" s="859">
        <v>231</v>
      </c>
      <c r="G2181" s="860">
        <f t="shared" si="34"/>
        <v>0.23100000000000001</v>
      </c>
      <c r="H2181" s="835" t="s">
        <v>356</v>
      </c>
      <c r="I2181" s="850">
        <v>3</v>
      </c>
      <c r="J2181" s="855" t="s">
        <v>4132</v>
      </c>
    </row>
    <row r="2182" spans="1:10" s="837" customFormat="1">
      <c r="A2182" s="857" t="s">
        <v>244</v>
      </c>
      <c r="B2182" s="830" t="s">
        <v>198</v>
      </c>
      <c r="C2182" s="857" t="s">
        <v>5318</v>
      </c>
      <c r="D2182" s="857" t="s">
        <v>5319</v>
      </c>
      <c r="E2182" s="858">
        <v>44197</v>
      </c>
      <c r="F2182" s="859">
        <v>460</v>
      </c>
      <c r="G2182" s="860">
        <f t="shared" si="34"/>
        <v>0.46</v>
      </c>
      <c r="H2182" s="835" t="s">
        <v>356</v>
      </c>
      <c r="I2182" s="850">
        <v>1</v>
      </c>
      <c r="J2182" s="855" t="s">
        <v>4132</v>
      </c>
    </row>
    <row r="2183" spans="1:10" s="837" customFormat="1">
      <c r="A2183" s="857" t="s">
        <v>191</v>
      </c>
      <c r="B2183" s="830" t="s">
        <v>198</v>
      </c>
      <c r="C2183" s="857" t="s">
        <v>5320</v>
      </c>
      <c r="D2183" s="857" t="s">
        <v>5321</v>
      </c>
      <c r="E2183" s="858">
        <v>44197</v>
      </c>
      <c r="F2183" s="859">
        <v>11390.375445099222</v>
      </c>
      <c r="G2183" s="860">
        <f t="shared" si="34"/>
        <v>11.390375445099222</v>
      </c>
      <c r="H2183" s="835" t="s">
        <v>67</v>
      </c>
      <c r="I2183" s="850">
        <v>1</v>
      </c>
      <c r="J2183" s="837" t="s">
        <v>67</v>
      </c>
    </row>
    <row r="2184" spans="1:10" s="837" customFormat="1">
      <c r="A2184" s="857" t="s">
        <v>194</v>
      </c>
      <c r="B2184" s="829" t="s">
        <v>199</v>
      </c>
      <c r="C2184" s="857" t="s">
        <v>5322</v>
      </c>
      <c r="D2184" s="857" t="s">
        <v>5323</v>
      </c>
      <c r="E2184" s="858">
        <v>44197</v>
      </c>
      <c r="F2184" s="859">
        <v>1090</v>
      </c>
      <c r="G2184" s="860">
        <f t="shared" si="34"/>
        <v>1.0900000000000001</v>
      </c>
      <c r="H2184" s="835" t="s">
        <v>354</v>
      </c>
      <c r="I2184" s="850">
        <v>1</v>
      </c>
      <c r="J2184" s="855" t="s">
        <v>4109</v>
      </c>
    </row>
    <row r="2185" spans="1:10" s="837" customFormat="1">
      <c r="A2185" s="857" t="s">
        <v>194</v>
      </c>
      <c r="B2185" s="829" t="s">
        <v>199</v>
      </c>
      <c r="C2185" s="857" t="s">
        <v>5324</v>
      </c>
      <c r="D2185" s="857" t="s">
        <v>5325</v>
      </c>
      <c r="E2185" s="858">
        <v>44197</v>
      </c>
      <c r="F2185" s="859">
        <v>1910</v>
      </c>
      <c r="G2185" s="860">
        <f t="shared" si="34"/>
        <v>1.91</v>
      </c>
      <c r="H2185" s="835" t="s">
        <v>354</v>
      </c>
      <c r="I2185" s="850">
        <v>1</v>
      </c>
      <c r="J2185" s="855" t="s">
        <v>4109</v>
      </c>
    </row>
    <row r="2186" spans="1:10" s="837" customFormat="1">
      <c r="A2186" s="857" t="s">
        <v>194</v>
      </c>
      <c r="B2186" s="829" t="s">
        <v>199</v>
      </c>
      <c r="C2186" s="857" t="s">
        <v>5326</v>
      </c>
      <c r="D2186" s="857" t="s">
        <v>5327</v>
      </c>
      <c r="E2186" s="858">
        <v>44197</v>
      </c>
      <c r="F2186" s="859">
        <v>1000</v>
      </c>
      <c r="G2186" s="860">
        <f t="shared" si="34"/>
        <v>1</v>
      </c>
      <c r="H2186" s="835" t="s">
        <v>354</v>
      </c>
      <c r="I2186" s="850">
        <v>1</v>
      </c>
      <c r="J2186" s="855" t="s">
        <v>4109</v>
      </c>
    </row>
    <row r="2187" spans="1:10" s="837" customFormat="1">
      <c r="A2187" s="857" t="s">
        <v>194</v>
      </c>
      <c r="B2187" s="829" t="s">
        <v>199</v>
      </c>
      <c r="C2187" s="857" t="s">
        <v>5328</v>
      </c>
      <c r="D2187" s="857" t="s">
        <v>5329</v>
      </c>
      <c r="E2187" s="858">
        <v>44197</v>
      </c>
      <c r="F2187" s="859">
        <v>1090</v>
      </c>
      <c r="G2187" s="860">
        <f t="shared" si="34"/>
        <v>1.0900000000000001</v>
      </c>
      <c r="H2187" s="835" t="s">
        <v>354</v>
      </c>
      <c r="I2187" s="850">
        <v>1</v>
      </c>
      <c r="J2187" s="855" t="s">
        <v>4109</v>
      </c>
    </row>
    <row r="2188" spans="1:10" s="837" customFormat="1">
      <c r="A2188" s="857" t="s">
        <v>194</v>
      </c>
      <c r="B2188" s="829" t="s">
        <v>199</v>
      </c>
      <c r="C2188" s="857" t="s">
        <v>5330</v>
      </c>
      <c r="D2188" s="857" t="s">
        <v>5331</v>
      </c>
      <c r="E2188" s="858">
        <v>44197</v>
      </c>
      <c r="F2188" s="859">
        <v>1360</v>
      </c>
      <c r="G2188" s="860">
        <f t="shared" si="34"/>
        <v>1.36</v>
      </c>
      <c r="H2188" s="835" t="s">
        <v>354</v>
      </c>
      <c r="I2188" s="850">
        <v>1</v>
      </c>
      <c r="J2188" s="855" t="s">
        <v>4109</v>
      </c>
    </row>
    <row r="2189" spans="1:10" s="837" customFormat="1">
      <c r="A2189" s="857" t="s">
        <v>194</v>
      </c>
      <c r="B2189" s="829" t="s">
        <v>199</v>
      </c>
      <c r="C2189" s="857" t="s">
        <v>5332</v>
      </c>
      <c r="D2189" s="857" t="s">
        <v>5333</v>
      </c>
      <c r="E2189" s="858">
        <v>44197</v>
      </c>
      <c r="F2189" s="859">
        <v>1180</v>
      </c>
      <c r="G2189" s="860">
        <f t="shared" si="34"/>
        <v>1.18</v>
      </c>
      <c r="H2189" s="835" t="s">
        <v>354</v>
      </c>
      <c r="I2189" s="850">
        <v>1</v>
      </c>
      <c r="J2189" s="855" t="s">
        <v>4109</v>
      </c>
    </row>
    <row r="2190" spans="1:10" s="837" customFormat="1">
      <c r="A2190" s="857" t="s">
        <v>194</v>
      </c>
      <c r="B2190" s="829" t="s">
        <v>199</v>
      </c>
      <c r="C2190" s="857" t="s">
        <v>5334</v>
      </c>
      <c r="D2190" s="857" t="s">
        <v>5335</v>
      </c>
      <c r="E2190" s="858">
        <v>44197</v>
      </c>
      <c r="F2190" s="859">
        <v>1640</v>
      </c>
      <c r="G2190" s="860">
        <f t="shared" si="34"/>
        <v>1.64</v>
      </c>
      <c r="H2190" s="835" t="s">
        <v>354</v>
      </c>
      <c r="I2190" s="850">
        <v>1</v>
      </c>
      <c r="J2190" s="855" t="s">
        <v>4109</v>
      </c>
    </row>
    <row r="2191" spans="1:10" s="837" customFormat="1">
      <c r="A2191" s="857" t="s">
        <v>194</v>
      </c>
      <c r="B2191" s="829" t="s">
        <v>199</v>
      </c>
      <c r="C2191" s="857" t="s">
        <v>5336</v>
      </c>
      <c r="D2191" s="857" t="s">
        <v>5337</v>
      </c>
      <c r="E2191" s="858">
        <v>44197</v>
      </c>
      <c r="F2191" s="859">
        <v>1820</v>
      </c>
      <c r="G2191" s="860">
        <f t="shared" si="34"/>
        <v>1.82</v>
      </c>
      <c r="H2191" s="835" t="s">
        <v>354</v>
      </c>
      <c r="I2191" s="850">
        <v>1</v>
      </c>
      <c r="J2191" s="855" t="s">
        <v>4109</v>
      </c>
    </row>
    <row r="2192" spans="1:10" s="837" customFormat="1">
      <c r="A2192" s="857" t="s">
        <v>194</v>
      </c>
      <c r="B2192" s="829" t="s">
        <v>199</v>
      </c>
      <c r="C2192" s="857" t="s">
        <v>5338</v>
      </c>
      <c r="D2192" s="857" t="s">
        <v>5339</v>
      </c>
      <c r="E2192" s="858">
        <v>44197</v>
      </c>
      <c r="F2192" s="859">
        <v>1180</v>
      </c>
      <c r="G2192" s="860">
        <f t="shared" si="34"/>
        <v>1.18</v>
      </c>
      <c r="H2192" s="835" t="s">
        <v>354</v>
      </c>
      <c r="I2192" s="850">
        <v>1</v>
      </c>
      <c r="J2192" s="855" t="s">
        <v>4109</v>
      </c>
    </row>
    <row r="2193" spans="1:10" s="837" customFormat="1">
      <c r="A2193" s="857" t="s">
        <v>194</v>
      </c>
      <c r="B2193" s="829" t="s">
        <v>199</v>
      </c>
      <c r="C2193" s="857" t="s">
        <v>5340</v>
      </c>
      <c r="D2193" s="857" t="s">
        <v>5341</v>
      </c>
      <c r="E2193" s="858">
        <v>44197</v>
      </c>
      <c r="F2193" s="859">
        <v>1270</v>
      </c>
      <c r="G2193" s="860">
        <f t="shared" si="34"/>
        <v>1.27</v>
      </c>
      <c r="H2193" s="835" t="s">
        <v>354</v>
      </c>
      <c r="I2193" s="850">
        <v>1</v>
      </c>
      <c r="J2193" s="855" t="s">
        <v>4109</v>
      </c>
    </row>
    <row r="2194" spans="1:10" s="837" customFormat="1">
      <c r="A2194" s="857" t="s">
        <v>194</v>
      </c>
      <c r="B2194" s="829" t="s">
        <v>199</v>
      </c>
      <c r="C2194" s="857" t="s">
        <v>1101</v>
      </c>
      <c r="D2194" s="857" t="s">
        <v>5342</v>
      </c>
      <c r="E2194" s="858">
        <v>44197</v>
      </c>
      <c r="F2194" s="859">
        <v>2640</v>
      </c>
      <c r="G2194" s="860">
        <f t="shared" si="34"/>
        <v>2.64</v>
      </c>
      <c r="H2194" s="835" t="s">
        <v>354</v>
      </c>
      <c r="I2194" s="850">
        <v>1</v>
      </c>
      <c r="J2194" s="855" t="s">
        <v>4109</v>
      </c>
    </row>
    <row r="2195" spans="1:10" s="837" customFormat="1">
      <c r="A2195" s="857" t="s">
        <v>194</v>
      </c>
      <c r="B2195" s="829" t="s">
        <v>199</v>
      </c>
      <c r="C2195" s="857" t="s">
        <v>5343</v>
      </c>
      <c r="D2195" s="857" t="s">
        <v>5344</v>
      </c>
      <c r="E2195" s="858">
        <v>44197</v>
      </c>
      <c r="F2195" s="859">
        <v>1270</v>
      </c>
      <c r="G2195" s="860">
        <f t="shared" si="34"/>
        <v>1.27</v>
      </c>
      <c r="H2195" s="835" t="s">
        <v>354</v>
      </c>
      <c r="I2195" s="850">
        <v>1</v>
      </c>
      <c r="J2195" s="855" t="s">
        <v>4109</v>
      </c>
    </row>
    <row r="2196" spans="1:10" s="837" customFormat="1">
      <c r="A2196" s="857" t="s">
        <v>194</v>
      </c>
      <c r="B2196" s="829" t="s">
        <v>199</v>
      </c>
      <c r="C2196" s="857" t="s">
        <v>5345</v>
      </c>
      <c r="D2196" s="857" t="s">
        <v>5346</v>
      </c>
      <c r="E2196" s="858">
        <v>44197</v>
      </c>
      <c r="F2196" s="859">
        <v>3550</v>
      </c>
      <c r="G2196" s="860">
        <f t="shared" si="34"/>
        <v>3.55</v>
      </c>
      <c r="H2196" s="835" t="s">
        <v>354</v>
      </c>
      <c r="I2196" s="850">
        <v>1</v>
      </c>
      <c r="J2196" s="855" t="s">
        <v>4109</v>
      </c>
    </row>
    <row r="2197" spans="1:10" s="837" customFormat="1">
      <c r="A2197" s="857" t="s">
        <v>194</v>
      </c>
      <c r="B2197" s="829" t="s">
        <v>199</v>
      </c>
      <c r="C2197" s="857" t="s">
        <v>5347</v>
      </c>
      <c r="D2197" s="857" t="s">
        <v>5348</v>
      </c>
      <c r="E2197" s="858">
        <v>44197</v>
      </c>
      <c r="F2197" s="859">
        <v>1910</v>
      </c>
      <c r="G2197" s="860">
        <f t="shared" si="34"/>
        <v>1.91</v>
      </c>
      <c r="H2197" s="835" t="s">
        <v>354</v>
      </c>
      <c r="I2197" s="850">
        <v>1</v>
      </c>
      <c r="J2197" s="855" t="s">
        <v>4109</v>
      </c>
    </row>
    <row r="2198" spans="1:10" s="837" customFormat="1">
      <c r="A2198" s="857" t="s">
        <v>194</v>
      </c>
      <c r="B2198" s="829" t="s">
        <v>199</v>
      </c>
      <c r="C2198" s="857" t="s">
        <v>5349</v>
      </c>
      <c r="D2198" s="857" t="s">
        <v>5350</v>
      </c>
      <c r="E2198" s="858">
        <v>44197</v>
      </c>
      <c r="F2198" s="859">
        <v>2360</v>
      </c>
      <c r="G2198" s="860">
        <f t="shared" si="34"/>
        <v>2.36</v>
      </c>
      <c r="H2198" s="835" t="s">
        <v>354</v>
      </c>
      <c r="I2198" s="850">
        <v>1</v>
      </c>
      <c r="J2198" s="855" t="s">
        <v>4109</v>
      </c>
    </row>
    <row r="2199" spans="1:10" s="837" customFormat="1">
      <c r="A2199" s="857" t="s">
        <v>194</v>
      </c>
      <c r="B2199" s="829" t="s">
        <v>199</v>
      </c>
      <c r="C2199" s="857" t="s">
        <v>5351</v>
      </c>
      <c r="D2199" s="857" t="s">
        <v>5352</v>
      </c>
      <c r="E2199" s="858">
        <v>44197</v>
      </c>
      <c r="F2199" s="859">
        <v>433</v>
      </c>
      <c r="G2199" s="860">
        <f t="shared" si="34"/>
        <v>0.433</v>
      </c>
      <c r="H2199" s="835" t="s">
        <v>535</v>
      </c>
      <c r="I2199" s="850">
        <v>1</v>
      </c>
      <c r="J2199" s="855" t="s">
        <v>535</v>
      </c>
    </row>
    <row r="2200" spans="1:10" s="837" customFormat="1">
      <c r="A2200" s="857" t="s">
        <v>194</v>
      </c>
      <c r="B2200" s="829" t="s">
        <v>199</v>
      </c>
      <c r="C2200" s="857" t="s">
        <v>5353</v>
      </c>
      <c r="D2200" s="857" t="s">
        <v>5354</v>
      </c>
      <c r="E2200" s="858">
        <v>44197</v>
      </c>
      <c r="F2200" s="859">
        <v>159</v>
      </c>
      <c r="G2200" s="860">
        <f t="shared" si="34"/>
        <v>0.159</v>
      </c>
      <c r="H2200" s="835" t="s">
        <v>535</v>
      </c>
      <c r="I2200" s="850">
        <v>1</v>
      </c>
      <c r="J2200" s="855" t="s">
        <v>535</v>
      </c>
    </row>
    <row r="2201" spans="1:10" s="837" customFormat="1">
      <c r="A2201" s="857" t="s">
        <v>196</v>
      </c>
      <c r="B2201" s="830" t="s">
        <v>198</v>
      </c>
      <c r="C2201" s="857" t="s">
        <v>5355</v>
      </c>
      <c r="D2201" s="857" t="s">
        <v>5356</v>
      </c>
      <c r="E2201" s="858">
        <v>44197</v>
      </c>
      <c r="F2201" s="859">
        <v>130</v>
      </c>
      <c r="G2201" s="860">
        <f t="shared" si="34"/>
        <v>0.13</v>
      </c>
      <c r="H2201" s="835" t="s">
        <v>356</v>
      </c>
      <c r="I2201" s="850">
        <v>2</v>
      </c>
      <c r="J2201" s="855" t="s">
        <v>4132</v>
      </c>
    </row>
    <row r="2202" spans="1:10" s="837" customFormat="1">
      <c r="A2202" s="857" t="s">
        <v>196</v>
      </c>
      <c r="B2202" s="830" t="s">
        <v>198</v>
      </c>
      <c r="C2202" s="857" t="s">
        <v>5357</v>
      </c>
      <c r="D2202" s="857" t="s">
        <v>5358</v>
      </c>
      <c r="E2202" s="858">
        <v>44197</v>
      </c>
      <c r="F2202" s="859">
        <v>244</v>
      </c>
      <c r="G2202" s="860">
        <f t="shared" si="34"/>
        <v>0.24399999999999999</v>
      </c>
      <c r="H2202" s="835" t="s">
        <v>356</v>
      </c>
      <c r="I2202" s="850">
        <v>4</v>
      </c>
      <c r="J2202" s="855" t="s">
        <v>4132</v>
      </c>
    </row>
    <row r="2203" spans="1:10" s="837" customFormat="1">
      <c r="A2203" s="857" t="s">
        <v>196</v>
      </c>
      <c r="B2203" s="830" t="s">
        <v>198</v>
      </c>
      <c r="C2203" s="857" t="s">
        <v>5359</v>
      </c>
      <c r="D2203" s="857" t="s">
        <v>5360</v>
      </c>
      <c r="E2203" s="858">
        <v>44197</v>
      </c>
      <c r="F2203" s="859">
        <v>380</v>
      </c>
      <c r="G2203" s="860">
        <f t="shared" si="34"/>
        <v>0.38</v>
      </c>
      <c r="H2203" s="835" t="s">
        <v>356</v>
      </c>
      <c r="I2203" s="850">
        <v>10</v>
      </c>
      <c r="J2203" s="855" t="s">
        <v>4132</v>
      </c>
    </row>
    <row r="2204" spans="1:10" s="837" customFormat="1">
      <c r="A2204" s="857" t="s">
        <v>196</v>
      </c>
      <c r="B2204" s="830" t="s">
        <v>198</v>
      </c>
      <c r="C2204" s="857" t="s">
        <v>5361</v>
      </c>
      <c r="D2204" s="857" t="s">
        <v>5362</v>
      </c>
      <c r="E2204" s="858">
        <v>44197</v>
      </c>
      <c r="F2204" s="859">
        <v>260</v>
      </c>
      <c r="G2204" s="860">
        <f t="shared" si="34"/>
        <v>0.26</v>
      </c>
      <c r="H2204" s="835" t="s">
        <v>356</v>
      </c>
      <c r="I2204" s="850">
        <v>4</v>
      </c>
      <c r="J2204" s="855" t="s">
        <v>4132</v>
      </c>
    </row>
    <row r="2205" spans="1:10" s="837" customFormat="1">
      <c r="A2205" s="857" t="s">
        <v>196</v>
      </c>
      <c r="B2205" s="830" t="s">
        <v>198</v>
      </c>
      <c r="C2205" s="857" t="s">
        <v>5363</v>
      </c>
      <c r="D2205" s="857" t="s">
        <v>5364</v>
      </c>
      <c r="E2205" s="858">
        <v>44197</v>
      </c>
      <c r="F2205" s="859">
        <v>260</v>
      </c>
      <c r="G2205" s="860">
        <f t="shared" si="34"/>
        <v>0.26</v>
      </c>
      <c r="H2205" s="835" t="s">
        <v>356</v>
      </c>
      <c r="I2205" s="850">
        <v>4</v>
      </c>
      <c r="J2205" s="855" t="s">
        <v>4132</v>
      </c>
    </row>
    <row r="2206" spans="1:10" s="837" customFormat="1">
      <c r="A2206" s="857" t="s">
        <v>191</v>
      </c>
      <c r="B2206" s="830" t="s">
        <v>198</v>
      </c>
      <c r="C2206" s="857" t="s">
        <v>5365</v>
      </c>
      <c r="D2206" s="857" t="s">
        <v>5366</v>
      </c>
      <c r="E2206" s="858">
        <v>44197</v>
      </c>
      <c r="F2206" s="859">
        <v>670.51204631114251</v>
      </c>
      <c r="G2206" s="860">
        <f t="shared" si="34"/>
        <v>0.67051204631114247</v>
      </c>
      <c r="H2206" s="835" t="s">
        <v>356</v>
      </c>
      <c r="I2206" s="850">
        <v>1</v>
      </c>
      <c r="J2206" s="855" t="s">
        <v>4132</v>
      </c>
    </row>
    <row r="2207" spans="1:10" s="837" customFormat="1">
      <c r="A2207" s="857" t="s">
        <v>191</v>
      </c>
      <c r="B2207" s="830" t="s">
        <v>198</v>
      </c>
      <c r="C2207" s="857" t="s">
        <v>5367</v>
      </c>
      <c r="D2207" s="857" t="s">
        <v>5368</v>
      </c>
      <c r="E2207" s="858">
        <v>44197</v>
      </c>
      <c r="F2207" s="859">
        <v>468.5254981987797</v>
      </c>
      <c r="G2207" s="860">
        <f t="shared" si="34"/>
        <v>0.4685254981987797</v>
      </c>
      <c r="H2207" s="835" t="s">
        <v>356</v>
      </c>
      <c r="I2207" s="850">
        <v>1</v>
      </c>
      <c r="J2207" s="855" t="s">
        <v>4132</v>
      </c>
    </row>
    <row r="2208" spans="1:10" s="837" customFormat="1">
      <c r="A2208" s="857" t="s">
        <v>191</v>
      </c>
      <c r="B2208" s="830" t="s">
        <v>198</v>
      </c>
      <c r="C2208" s="857" t="s">
        <v>5369</v>
      </c>
      <c r="D2208" s="857" t="s">
        <v>5287</v>
      </c>
      <c r="E2208" s="858">
        <v>44197</v>
      </c>
      <c r="F2208" s="859">
        <v>3911.7769454848103</v>
      </c>
      <c r="G2208" s="860">
        <f t="shared" si="34"/>
        <v>3.9117769454848101</v>
      </c>
      <c r="H2208" s="835" t="s">
        <v>354</v>
      </c>
      <c r="I2208" s="850">
        <v>1</v>
      </c>
      <c r="J2208" s="855" t="s">
        <v>4109</v>
      </c>
    </row>
    <row r="2209" spans="1:10" s="837" customFormat="1">
      <c r="A2209" s="857" t="s">
        <v>194</v>
      </c>
      <c r="B2209" s="829" t="s">
        <v>199</v>
      </c>
      <c r="C2209" s="857" t="s">
        <v>5370</v>
      </c>
      <c r="D2209" s="857" t="s">
        <v>5371</v>
      </c>
      <c r="E2209" s="858">
        <v>44197</v>
      </c>
      <c r="F2209" s="859">
        <v>2990</v>
      </c>
      <c r="G2209" s="860">
        <f t="shared" si="34"/>
        <v>2.99</v>
      </c>
      <c r="H2209" s="835" t="s">
        <v>354</v>
      </c>
      <c r="I2209" s="850">
        <v>1</v>
      </c>
      <c r="J2209" s="855" t="s">
        <v>4109</v>
      </c>
    </row>
    <row r="2210" spans="1:10" s="837" customFormat="1">
      <c r="A2210" s="857" t="s">
        <v>194</v>
      </c>
      <c r="B2210" s="829" t="s">
        <v>199</v>
      </c>
      <c r="C2210" s="857" t="s">
        <v>5372</v>
      </c>
      <c r="D2210" s="857" t="s">
        <v>5373</v>
      </c>
      <c r="E2210" s="858">
        <v>44197</v>
      </c>
      <c r="F2210" s="859">
        <v>2485</v>
      </c>
      <c r="G2210" s="860">
        <f t="shared" si="34"/>
        <v>2.4849999999999999</v>
      </c>
      <c r="H2210" s="835" t="s">
        <v>354</v>
      </c>
      <c r="I2210" s="850">
        <v>1</v>
      </c>
      <c r="J2210" s="855" t="s">
        <v>4109</v>
      </c>
    </row>
    <row r="2211" spans="1:10" s="837" customFormat="1">
      <c r="A2211" s="857" t="s">
        <v>194</v>
      </c>
      <c r="B2211" s="829" t="s">
        <v>199</v>
      </c>
      <c r="C2211" s="857" t="s">
        <v>5374</v>
      </c>
      <c r="D2211" s="857" t="s">
        <v>5375</v>
      </c>
      <c r="E2211" s="858">
        <v>44197</v>
      </c>
      <c r="F2211" s="859">
        <v>1560</v>
      </c>
      <c r="G2211" s="860">
        <f t="shared" si="34"/>
        <v>1.56</v>
      </c>
      <c r="H2211" s="835" t="s">
        <v>354</v>
      </c>
      <c r="I2211" s="850">
        <v>1</v>
      </c>
      <c r="J2211" s="855" t="s">
        <v>4109</v>
      </c>
    </row>
    <row r="2212" spans="1:10" s="837" customFormat="1">
      <c r="A2212" s="857" t="s">
        <v>194</v>
      </c>
      <c r="B2212" s="829" t="s">
        <v>199</v>
      </c>
      <c r="C2212" s="857" t="s">
        <v>5376</v>
      </c>
      <c r="D2212" s="857" t="s">
        <v>5377</v>
      </c>
      <c r="E2212" s="858">
        <v>44197</v>
      </c>
      <c r="F2212" s="859">
        <v>1350</v>
      </c>
      <c r="G2212" s="860">
        <f t="shared" si="34"/>
        <v>1.35</v>
      </c>
      <c r="H2212" s="835" t="s">
        <v>354</v>
      </c>
      <c r="I2212" s="850">
        <v>1</v>
      </c>
      <c r="J2212" s="855" t="s">
        <v>4109</v>
      </c>
    </row>
    <row r="2213" spans="1:10" s="837" customFormat="1">
      <c r="A2213" s="857" t="s">
        <v>244</v>
      </c>
      <c r="B2213" s="830" t="s">
        <v>198</v>
      </c>
      <c r="C2213" s="857" t="s">
        <v>5378</v>
      </c>
      <c r="D2213" s="857" t="s">
        <v>5379</v>
      </c>
      <c r="E2213" s="858">
        <v>44197</v>
      </c>
      <c r="F2213" s="859">
        <v>440</v>
      </c>
      <c r="G2213" s="860">
        <f t="shared" si="34"/>
        <v>0.44</v>
      </c>
      <c r="H2213" s="835" t="s">
        <v>356</v>
      </c>
      <c r="I2213" s="850">
        <v>1</v>
      </c>
      <c r="J2213" s="855" t="s">
        <v>4132</v>
      </c>
    </row>
    <row r="2214" spans="1:10" s="837" customFormat="1">
      <c r="A2214" s="857" t="s">
        <v>244</v>
      </c>
      <c r="B2214" s="830" t="s">
        <v>198</v>
      </c>
      <c r="C2214" s="857" t="s">
        <v>5380</v>
      </c>
      <c r="D2214" s="857" t="s">
        <v>5381</v>
      </c>
      <c r="E2214" s="858">
        <v>44197</v>
      </c>
      <c r="F2214" s="859">
        <v>400</v>
      </c>
      <c r="G2214" s="860">
        <f t="shared" si="34"/>
        <v>0.4</v>
      </c>
      <c r="H2214" s="835" t="s">
        <v>356</v>
      </c>
      <c r="I2214" s="850">
        <v>1</v>
      </c>
      <c r="J2214" s="855" t="s">
        <v>4132</v>
      </c>
    </row>
    <row r="2215" spans="1:10" s="837" customFormat="1">
      <c r="A2215" s="857" t="s">
        <v>244</v>
      </c>
      <c r="B2215" s="830" t="s">
        <v>198</v>
      </c>
      <c r="C2215" s="857" t="s">
        <v>5382</v>
      </c>
      <c r="D2215" s="857" t="s">
        <v>5383</v>
      </c>
      <c r="E2215" s="858">
        <v>44197</v>
      </c>
      <c r="F2215" s="859">
        <v>440</v>
      </c>
      <c r="G2215" s="860">
        <f t="shared" si="34"/>
        <v>0.44</v>
      </c>
      <c r="H2215" s="835" t="s">
        <v>356</v>
      </c>
      <c r="I2215" s="850">
        <v>1</v>
      </c>
      <c r="J2215" s="855" t="s">
        <v>4132</v>
      </c>
    </row>
    <row r="2216" spans="1:10" s="837" customFormat="1">
      <c r="A2216" s="857" t="s">
        <v>244</v>
      </c>
      <c r="B2216" s="830" t="s">
        <v>198</v>
      </c>
      <c r="C2216" s="857" t="s">
        <v>5384</v>
      </c>
      <c r="D2216" s="857" t="s">
        <v>5385</v>
      </c>
      <c r="E2216" s="858">
        <v>44197</v>
      </c>
      <c r="F2216" s="859">
        <v>440</v>
      </c>
      <c r="G2216" s="860">
        <f t="shared" si="34"/>
        <v>0.44</v>
      </c>
      <c r="H2216" s="835" t="s">
        <v>356</v>
      </c>
      <c r="I2216" s="850">
        <v>1</v>
      </c>
      <c r="J2216" s="855" t="s">
        <v>4132</v>
      </c>
    </row>
    <row r="2217" spans="1:10" s="837" customFormat="1">
      <c r="A2217" s="857" t="s">
        <v>244</v>
      </c>
      <c r="B2217" s="830" t="s">
        <v>198</v>
      </c>
      <c r="C2217" s="857" t="s">
        <v>5386</v>
      </c>
      <c r="D2217" s="857" t="s">
        <v>5387</v>
      </c>
      <c r="E2217" s="858">
        <v>44197</v>
      </c>
      <c r="F2217" s="859">
        <v>440</v>
      </c>
      <c r="G2217" s="860">
        <f t="shared" si="34"/>
        <v>0.44</v>
      </c>
      <c r="H2217" s="835" t="s">
        <v>356</v>
      </c>
      <c r="I2217" s="850">
        <v>1</v>
      </c>
      <c r="J2217" s="855" t="s">
        <v>4132</v>
      </c>
    </row>
    <row r="2218" spans="1:10" s="837" customFormat="1">
      <c r="A2218" s="857" t="s">
        <v>244</v>
      </c>
      <c r="B2218" s="830" t="s">
        <v>198</v>
      </c>
      <c r="C2218" s="857" t="s">
        <v>5388</v>
      </c>
      <c r="D2218" s="857" t="s">
        <v>5389</v>
      </c>
      <c r="E2218" s="858">
        <v>44197</v>
      </c>
      <c r="F2218" s="859">
        <v>440</v>
      </c>
      <c r="G2218" s="860">
        <f t="shared" si="34"/>
        <v>0.44</v>
      </c>
      <c r="H2218" s="835" t="s">
        <v>356</v>
      </c>
      <c r="I2218" s="850">
        <v>1</v>
      </c>
      <c r="J2218" s="855" t="s">
        <v>4132</v>
      </c>
    </row>
    <row r="2219" spans="1:10" s="837" customFormat="1">
      <c r="A2219" s="857" t="s">
        <v>244</v>
      </c>
      <c r="B2219" s="830" t="s">
        <v>198</v>
      </c>
      <c r="C2219" s="857" t="s">
        <v>5390</v>
      </c>
      <c r="D2219" s="857" t="s">
        <v>5391</v>
      </c>
      <c r="E2219" s="858">
        <v>44197</v>
      </c>
      <c r="F2219" s="859">
        <v>400</v>
      </c>
      <c r="G2219" s="860">
        <f t="shared" si="34"/>
        <v>0.4</v>
      </c>
      <c r="H2219" s="835" t="s">
        <v>356</v>
      </c>
      <c r="I2219" s="850">
        <v>1</v>
      </c>
      <c r="J2219" s="855" t="s">
        <v>4132</v>
      </c>
    </row>
    <row r="2220" spans="1:10" s="837" customFormat="1">
      <c r="A2220" s="857" t="s">
        <v>244</v>
      </c>
      <c r="B2220" s="830" t="s">
        <v>198</v>
      </c>
      <c r="C2220" s="857" t="s">
        <v>5392</v>
      </c>
      <c r="D2220" s="857" t="s">
        <v>5393</v>
      </c>
      <c r="E2220" s="858">
        <v>44197</v>
      </c>
      <c r="F2220" s="859">
        <v>440</v>
      </c>
      <c r="G2220" s="860">
        <f t="shared" si="34"/>
        <v>0.44</v>
      </c>
      <c r="H2220" s="835" t="s">
        <v>356</v>
      </c>
      <c r="I2220" s="850">
        <v>1</v>
      </c>
      <c r="J2220" s="855" t="s">
        <v>4132</v>
      </c>
    </row>
    <row r="2221" spans="1:10" s="837" customFormat="1">
      <c r="A2221" s="857" t="s">
        <v>244</v>
      </c>
      <c r="B2221" s="830" t="s">
        <v>198</v>
      </c>
      <c r="C2221" s="857" t="s">
        <v>5394</v>
      </c>
      <c r="D2221" s="857" t="s">
        <v>5395</v>
      </c>
      <c r="E2221" s="858">
        <v>44197</v>
      </c>
      <c r="F2221" s="859">
        <v>440</v>
      </c>
      <c r="G2221" s="860">
        <f t="shared" si="34"/>
        <v>0.44</v>
      </c>
      <c r="H2221" s="835" t="s">
        <v>356</v>
      </c>
      <c r="I2221" s="850">
        <v>1</v>
      </c>
      <c r="J2221" s="855" t="s">
        <v>4132</v>
      </c>
    </row>
    <row r="2222" spans="1:10" s="837" customFormat="1">
      <c r="A2222" s="857" t="s">
        <v>244</v>
      </c>
      <c r="B2222" s="830" t="s">
        <v>198</v>
      </c>
      <c r="C2222" s="857" t="s">
        <v>5396</v>
      </c>
      <c r="D2222" s="857" t="s">
        <v>5397</v>
      </c>
      <c r="E2222" s="858">
        <v>44197</v>
      </c>
      <c r="F2222" s="859">
        <v>440</v>
      </c>
      <c r="G2222" s="860">
        <f t="shared" si="34"/>
        <v>0.44</v>
      </c>
      <c r="H2222" s="835" t="s">
        <v>356</v>
      </c>
      <c r="I2222" s="850">
        <v>1</v>
      </c>
      <c r="J2222" s="855" t="s">
        <v>4132</v>
      </c>
    </row>
    <row r="2223" spans="1:10" s="837" customFormat="1">
      <c r="A2223" s="857" t="s">
        <v>396</v>
      </c>
      <c r="B2223" s="830" t="s">
        <v>198</v>
      </c>
      <c r="C2223" s="857" t="s">
        <v>5398</v>
      </c>
      <c r="D2223" s="857" t="s">
        <v>5399</v>
      </c>
      <c r="E2223" s="858">
        <v>44197</v>
      </c>
      <c r="F2223" s="859">
        <v>470</v>
      </c>
      <c r="G2223" s="860">
        <f t="shared" si="34"/>
        <v>0.47</v>
      </c>
      <c r="H2223" s="835" t="s">
        <v>356</v>
      </c>
      <c r="I2223" s="850">
        <v>5</v>
      </c>
      <c r="J2223" s="855" t="s">
        <v>4132</v>
      </c>
    </row>
    <row r="2224" spans="1:10" s="837" customFormat="1">
      <c r="A2224" s="857" t="s">
        <v>196</v>
      </c>
      <c r="B2224" s="830" t="s">
        <v>198</v>
      </c>
      <c r="C2224" s="857" t="s">
        <v>5400</v>
      </c>
      <c r="D2224" s="857" t="s">
        <v>5401</v>
      </c>
      <c r="E2224" s="858">
        <v>44197</v>
      </c>
      <c r="F2224" s="859">
        <v>355</v>
      </c>
      <c r="G2224" s="860">
        <f t="shared" ref="G2224:G2287" si="35">F2224/1000</f>
        <v>0.35499999999999998</v>
      </c>
      <c r="H2224" s="835" t="s">
        <v>356</v>
      </c>
      <c r="I2224" s="850">
        <v>1</v>
      </c>
      <c r="J2224" s="855" t="s">
        <v>4132</v>
      </c>
    </row>
    <row r="2225" spans="1:10" s="837" customFormat="1">
      <c r="A2225" s="857" t="s">
        <v>196</v>
      </c>
      <c r="B2225" s="830" t="s">
        <v>198</v>
      </c>
      <c r="C2225" s="857" t="s">
        <v>5402</v>
      </c>
      <c r="D2225" s="857" t="s">
        <v>5403</v>
      </c>
      <c r="E2225" s="858">
        <v>44197</v>
      </c>
      <c r="F2225" s="859">
        <v>586</v>
      </c>
      <c r="G2225" s="860">
        <f t="shared" si="35"/>
        <v>0.58599999999999997</v>
      </c>
      <c r="H2225" s="835" t="s">
        <v>356</v>
      </c>
      <c r="I2225" s="850">
        <v>2</v>
      </c>
      <c r="J2225" s="855" t="s">
        <v>4132</v>
      </c>
    </row>
    <row r="2226" spans="1:10" s="837" customFormat="1">
      <c r="A2226" s="857" t="s">
        <v>191</v>
      </c>
      <c r="B2226" s="830" t="s">
        <v>198</v>
      </c>
      <c r="C2226" s="857" t="s">
        <v>5404</v>
      </c>
      <c r="D2226" s="857" t="s">
        <v>5405</v>
      </c>
      <c r="E2226" s="858">
        <v>44197</v>
      </c>
      <c r="F2226" s="859">
        <v>2090.6648897403325</v>
      </c>
      <c r="G2226" s="860">
        <f t="shared" si="35"/>
        <v>2.0906648897403324</v>
      </c>
      <c r="H2226" s="835" t="s">
        <v>535</v>
      </c>
      <c r="I2226" s="850">
        <v>1</v>
      </c>
      <c r="J2226" s="855" t="s">
        <v>535</v>
      </c>
    </row>
    <row r="2227" spans="1:10" s="837" customFormat="1">
      <c r="A2227" s="857" t="s">
        <v>195</v>
      </c>
      <c r="B2227" s="830" t="s">
        <v>198</v>
      </c>
      <c r="C2227" s="857" t="s">
        <v>5406</v>
      </c>
      <c r="D2227" s="857" t="s">
        <v>5407</v>
      </c>
      <c r="E2227" s="858">
        <v>44197</v>
      </c>
      <c r="F2227" s="859">
        <v>1350</v>
      </c>
      <c r="G2227" s="860">
        <f t="shared" si="35"/>
        <v>1.35</v>
      </c>
      <c r="H2227" s="835" t="s">
        <v>356</v>
      </c>
      <c r="I2227" s="850">
        <v>1</v>
      </c>
      <c r="J2227" s="855" t="s">
        <v>4132</v>
      </c>
    </row>
    <row r="2228" spans="1:10" s="837" customFormat="1">
      <c r="A2228" s="857" t="s">
        <v>387</v>
      </c>
      <c r="B2228" s="830" t="s">
        <v>198</v>
      </c>
      <c r="C2228" s="857" t="s">
        <v>5408</v>
      </c>
      <c r="D2228" s="857" t="s">
        <v>5409</v>
      </c>
      <c r="E2228" s="858">
        <v>44197</v>
      </c>
      <c r="F2228" s="859">
        <v>400</v>
      </c>
      <c r="G2228" s="860">
        <f t="shared" si="35"/>
        <v>0.4</v>
      </c>
      <c r="H2228" s="835" t="s">
        <v>356</v>
      </c>
      <c r="I2228" s="850">
        <v>1</v>
      </c>
      <c r="J2228" s="855" t="s">
        <v>4132</v>
      </c>
    </row>
    <row r="2229" spans="1:10" s="837" customFormat="1">
      <c r="A2229" s="857" t="s">
        <v>387</v>
      </c>
      <c r="B2229" s="830" t="s">
        <v>198</v>
      </c>
      <c r="C2229" s="857" t="s">
        <v>5410</v>
      </c>
      <c r="D2229" s="857" t="s">
        <v>5411</v>
      </c>
      <c r="E2229" s="858">
        <v>44197</v>
      </c>
      <c r="F2229" s="859">
        <v>263</v>
      </c>
      <c r="G2229" s="860">
        <f t="shared" si="35"/>
        <v>0.26300000000000001</v>
      </c>
      <c r="H2229" s="835" t="s">
        <v>356</v>
      </c>
      <c r="I2229" s="850">
        <v>1</v>
      </c>
      <c r="J2229" s="855" t="s">
        <v>4132</v>
      </c>
    </row>
    <row r="2230" spans="1:10" s="837" customFormat="1">
      <c r="A2230" s="857" t="s">
        <v>386</v>
      </c>
      <c r="B2230" s="829" t="s">
        <v>1250</v>
      </c>
      <c r="C2230" s="857" t="s">
        <v>5412</v>
      </c>
      <c r="D2230" s="857" t="s">
        <v>5413</v>
      </c>
      <c r="E2230" s="858">
        <v>44197</v>
      </c>
      <c r="F2230" s="859">
        <v>325</v>
      </c>
      <c r="G2230" s="860">
        <f t="shared" si="35"/>
        <v>0.32500000000000001</v>
      </c>
      <c r="H2230" s="835" t="s">
        <v>535</v>
      </c>
      <c r="I2230" s="850">
        <v>1</v>
      </c>
      <c r="J2230" s="855" t="s">
        <v>535</v>
      </c>
    </row>
    <row r="2231" spans="1:10" s="837" customFormat="1">
      <c r="A2231" s="857" t="s">
        <v>386</v>
      </c>
      <c r="B2231" s="829" t="s">
        <v>1250</v>
      </c>
      <c r="C2231" s="857" t="s">
        <v>5414</v>
      </c>
      <c r="D2231" s="857" t="s">
        <v>5415</v>
      </c>
      <c r="E2231" s="858">
        <v>44197</v>
      </c>
      <c r="F2231" s="859">
        <v>595</v>
      </c>
      <c r="G2231" s="860">
        <f t="shared" si="35"/>
        <v>0.59499999999999997</v>
      </c>
      <c r="H2231" s="835" t="s">
        <v>535</v>
      </c>
      <c r="I2231" s="850">
        <v>1</v>
      </c>
      <c r="J2231" s="855" t="s">
        <v>535</v>
      </c>
    </row>
    <row r="2232" spans="1:10" s="837" customFormat="1">
      <c r="A2232" s="857" t="s">
        <v>386</v>
      </c>
      <c r="B2232" s="829" t="s">
        <v>1250</v>
      </c>
      <c r="C2232" s="857" t="s">
        <v>5416</v>
      </c>
      <c r="D2232" s="857" t="s">
        <v>5417</v>
      </c>
      <c r="E2232" s="858">
        <v>44197</v>
      </c>
      <c r="F2232" s="859">
        <v>1260</v>
      </c>
      <c r="G2232" s="860">
        <f t="shared" si="35"/>
        <v>1.26</v>
      </c>
      <c r="H2232" s="835" t="s">
        <v>535</v>
      </c>
      <c r="I2232" s="850">
        <v>1</v>
      </c>
      <c r="J2232" s="855" t="s">
        <v>535</v>
      </c>
    </row>
    <row r="2233" spans="1:10" s="837" customFormat="1">
      <c r="A2233" s="857" t="s">
        <v>196</v>
      </c>
      <c r="B2233" s="830" t="s">
        <v>198</v>
      </c>
      <c r="C2233" s="857" t="s">
        <v>5418</v>
      </c>
      <c r="D2233" s="857" t="s">
        <v>5419</v>
      </c>
      <c r="E2233" s="858">
        <v>44197</v>
      </c>
      <c r="F2233" s="859">
        <v>320</v>
      </c>
      <c r="G2233" s="860">
        <f t="shared" si="35"/>
        <v>0.32</v>
      </c>
      <c r="H2233" s="835" t="s">
        <v>356</v>
      </c>
      <c r="I2233" s="850">
        <v>2</v>
      </c>
      <c r="J2233" s="855" t="s">
        <v>4132</v>
      </c>
    </row>
    <row r="2234" spans="1:10" s="837" customFormat="1">
      <c r="A2234" s="857" t="s">
        <v>196</v>
      </c>
      <c r="B2234" s="830" t="s">
        <v>198</v>
      </c>
      <c r="C2234" s="857" t="s">
        <v>5420</v>
      </c>
      <c r="D2234" s="857" t="s">
        <v>5421</v>
      </c>
      <c r="E2234" s="858">
        <v>44197</v>
      </c>
      <c r="F2234" s="859">
        <v>376</v>
      </c>
      <c r="G2234" s="860">
        <f t="shared" si="35"/>
        <v>0.376</v>
      </c>
      <c r="H2234" s="835" t="s">
        <v>356</v>
      </c>
      <c r="I2234" s="850">
        <v>1</v>
      </c>
      <c r="J2234" s="855" t="s">
        <v>4132</v>
      </c>
    </row>
    <row r="2235" spans="1:10" s="837" customFormat="1">
      <c r="A2235" s="857" t="s">
        <v>196</v>
      </c>
      <c r="B2235" s="830" t="s">
        <v>198</v>
      </c>
      <c r="C2235" s="857" t="s">
        <v>5422</v>
      </c>
      <c r="D2235" s="857" t="s">
        <v>5423</v>
      </c>
      <c r="E2235" s="858">
        <v>44197</v>
      </c>
      <c r="F2235" s="859">
        <v>380</v>
      </c>
      <c r="G2235" s="860">
        <f t="shared" si="35"/>
        <v>0.38</v>
      </c>
      <c r="H2235" s="835" t="s">
        <v>356</v>
      </c>
      <c r="I2235" s="850">
        <v>1</v>
      </c>
      <c r="J2235" s="855" t="s">
        <v>4132</v>
      </c>
    </row>
    <row r="2236" spans="1:10" s="837" customFormat="1">
      <c r="A2236" s="857" t="s">
        <v>196</v>
      </c>
      <c r="B2236" s="830" t="s">
        <v>198</v>
      </c>
      <c r="C2236" s="857" t="s">
        <v>5424</v>
      </c>
      <c r="D2236" s="857" t="s">
        <v>5425</v>
      </c>
      <c r="E2236" s="858">
        <v>44197</v>
      </c>
      <c r="F2236" s="859">
        <v>368</v>
      </c>
      <c r="G2236" s="860">
        <f t="shared" si="35"/>
        <v>0.36799999999999999</v>
      </c>
      <c r="H2236" s="835" t="s">
        <v>356</v>
      </c>
      <c r="I2236" s="850">
        <v>1</v>
      </c>
      <c r="J2236" s="855" t="s">
        <v>4132</v>
      </c>
    </row>
    <row r="2237" spans="1:10" s="837" customFormat="1">
      <c r="A2237" s="857" t="s">
        <v>196</v>
      </c>
      <c r="B2237" s="830" t="s">
        <v>198</v>
      </c>
      <c r="C2237" s="857" t="s">
        <v>5426</v>
      </c>
      <c r="D2237" s="857" t="s">
        <v>5427</v>
      </c>
      <c r="E2237" s="858">
        <v>44197</v>
      </c>
      <c r="F2237" s="859">
        <v>335</v>
      </c>
      <c r="G2237" s="860">
        <f t="shared" si="35"/>
        <v>0.33500000000000002</v>
      </c>
      <c r="H2237" s="835" t="s">
        <v>356</v>
      </c>
      <c r="I2237" s="850">
        <v>1</v>
      </c>
      <c r="J2237" s="855" t="s">
        <v>4132</v>
      </c>
    </row>
    <row r="2238" spans="1:10" s="837" customFormat="1">
      <c r="A2238" s="857" t="s">
        <v>196</v>
      </c>
      <c r="B2238" s="830" t="s">
        <v>198</v>
      </c>
      <c r="C2238" s="857" t="s">
        <v>5428</v>
      </c>
      <c r="D2238" s="857" t="s">
        <v>5429</v>
      </c>
      <c r="E2238" s="858">
        <v>44197</v>
      </c>
      <c r="F2238" s="859">
        <v>347</v>
      </c>
      <c r="G2238" s="860">
        <f t="shared" si="35"/>
        <v>0.34699999999999998</v>
      </c>
      <c r="H2238" s="835" t="s">
        <v>356</v>
      </c>
      <c r="I2238" s="850">
        <v>1</v>
      </c>
      <c r="J2238" s="855" t="s">
        <v>4132</v>
      </c>
    </row>
    <row r="2239" spans="1:10" s="837" customFormat="1">
      <c r="A2239" s="857" t="s">
        <v>196</v>
      </c>
      <c r="B2239" s="830" t="s">
        <v>198</v>
      </c>
      <c r="C2239" s="857" t="s">
        <v>5430</v>
      </c>
      <c r="D2239" s="857" t="s">
        <v>5431</v>
      </c>
      <c r="E2239" s="858">
        <v>44197</v>
      </c>
      <c r="F2239" s="859">
        <v>310</v>
      </c>
      <c r="G2239" s="860">
        <f t="shared" si="35"/>
        <v>0.31</v>
      </c>
      <c r="H2239" s="835" t="s">
        <v>356</v>
      </c>
      <c r="I2239" s="850">
        <v>1</v>
      </c>
      <c r="J2239" s="855" t="s">
        <v>4132</v>
      </c>
    </row>
    <row r="2240" spans="1:10" s="837" customFormat="1">
      <c r="A2240" s="857" t="s">
        <v>196</v>
      </c>
      <c r="B2240" s="830" t="s">
        <v>198</v>
      </c>
      <c r="C2240" s="857" t="s">
        <v>5432</v>
      </c>
      <c r="D2240" s="857" t="s">
        <v>5433</v>
      </c>
      <c r="E2240" s="858">
        <v>44197</v>
      </c>
      <c r="F2240" s="859">
        <v>170</v>
      </c>
      <c r="G2240" s="860">
        <f t="shared" si="35"/>
        <v>0.17</v>
      </c>
      <c r="H2240" s="835" t="s">
        <v>356</v>
      </c>
      <c r="I2240" s="850">
        <v>1</v>
      </c>
      <c r="J2240" s="855" t="s">
        <v>4132</v>
      </c>
    </row>
    <row r="2241" spans="1:10" s="837" customFormat="1">
      <c r="A2241" s="857" t="s">
        <v>191</v>
      </c>
      <c r="B2241" s="830" t="s">
        <v>198</v>
      </c>
      <c r="C2241" s="857" t="s">
        <v>5434</v>
      </c>
      <c r="D2241" s="857" t="s">
        <v>5287</v>
      </c>
      <c r="E2241" s="858">
        <v>44197</v>
      </c>
      <c r="F2241" s="859">
        <v>978.69770734856206</v>
      </c>
      <c r="G2241" s="860">
        <f t="shared" si="35"/>
        <v>0.9786977073485621</v>
      </c>
      <c r="H2241" s="835" t="s">
        <v>354</v>
      </c>
      <c r="I2241" s="850">
        <v>2</v>
      </c>
      <c r="J2241" s="855" t="s">
        <v>4109</v>
      </c>
    </row>
    <row r="2242" spans="1:10" s="837" customFormat="1">
      <c r="A2242" s="857" t="s">
        <v>397</v>
      </c>
      <c r="B2242" s="830" t="s">
        <v>198</v>
      </c>
      <c r="C2242" s="857" t="s">
        <v>5435</v>
      </c>
      <c r="D2242" s="857" t="s">
        <v>5436</v>
      </c>
      <c r="E2242" s="858">
        <v>44197</v>
      </c>
      <c r="F2242" s="859">
        <v>240</v>
      </c>
      <c r="G2242" s="860">
        <f t="shared" si="35"/>
        <v>0.24</v>
      </c>
      <c r="H2242" s="835" t="s">
        <v>356</v>
      </c>
      <c r="I2242" s="850">
        <v>1</v>
      </c>
      <c r="J2242" s="855" t="s">
        <v>4132</v>
      </c>
    </row>
    <row r="2243" spans="1:10" s="837" customFormat="1">
      <c r="A2243" s="857" t="s">
        <v>397</v>
      </c>
      <c r="B2243" s="830" t="s">
        <v>198</v>
      </c>
      <c r="C2243" s="857" t="s">
        <v>5437</v>
      </c>
      <c r="D2243" s="857" t="s">
        <v>5438</v>
      </c>
      <c r="E2243" s="858">
        <v>44197</v>
      </c>
      <c r="F2243" s="859">
        <v>240</v>
      </c>
      <c r="G2243" s="860">
        <f t="shared" si="35"/>
        <v>0.24</v>
      </c>
      <c r="H2243" s="835" t="s">
        <v>356</v>
      </c>
      <c r="I2243" s="850">
        <v>1</v>
      </c>
      <c r="J2243" s="855" t="s">
        <v>4132</v>
      </c>
    </row>
    <row r="2244" spans="1:10" s="837" customFormat="1">
      <c r="A2244" s="857" t="s">
        <v>196</v>
      </c>
      <c r="B2244" s="830" t="s">
        <v>198</v>
      </c>
      <c r="C2244" s="857" t="s">
        <v>5439</v>
      </c>
      <c r="D2244" s="857" t="s">
        <v>5440</v>
      </c>
      <c r="E2244" s="858">
        <v>44197</v>
      </c>
      <c r="F2244" s="859">
        <v>630</v>
      </c>
      <c r="G2244" s="860">
        <f t="shared" si="35"/>
        <v>0.63</v>
      </c>
      <c r="H2244" s="835" t="s">
        <v>356</v>
      </c>
      <c r="I2244" s="850">
        <v>30</v>
      </c>
      <c r="J2244" s="855" t="s">
        <v>4132</v>
      </c>
    </row>
    <row r="2245" spans="1:10" s="837" customFormat="1">
      <c r="A2245" s="857" t="s">
        <v>387</v>
      </c>
      <c r="B2245" s="830" t="s">
        <v>198</v>
      </c>
      <c r="C2245" s="857" t="s">
        <v>5441</v>
      </c>
      <c r="D2245" s="857" t="s">
        <v>5442</v>
      </c>
      <c r="E2245" s="858">
        <v>44197</v>
      </c>
      <c r="F2245" s="859">
        <v>4440</v>
      </c>
      <c r="G2245" s="860">
        <f t="shared" si="35"/>
        <v>4.4400000000000004</v>
      </c>
      <c r="H2245" s="835" t="s">
        <v>354</v>
      </c>
      <c r="I2245" s="850">
        <v>1</v>
      </c>
      <c r="J2245" s="855" t="s">
        <v>4109</v>
      </c>
    </row>
    <row r="2246" spans="1:10" s="837" customFormat="1">
      <c r="A2246" s="857" t="s">
        <v>387</v>
      </c>
      <c r="B2246" s="830" t="s">
        <v>198</v>
      </c>
      <c r="C2246" s="857" t="s">
        <v>5443</v>
      </c>
      <c r="D2246" s="857" t="s">
        <v>5444</v>
      </c>
      <c r="E2246" s="858">
        <v>44197</v>
      </c>
      <c r="F2246" s="859">
        <v>56</v>
      </c>
      <c r="G2246" s="860">
        <f t="shared" si="35"/>
        <v>5.6000000000000001E-2</v>
      </c>
      <c r="H2246" s="835" t="s">
        <v>354</v>
      </c>
      <c r="I2246" s="850">
        <v>1</v>
      </c>
      <c r="J2246" s="855" t="s">
        <v>4109</v>
      </c>
    </row>
    <row r="2247" spans="1:10" s="837" customFormat="1">
      <c r="A2247" s="857" t="s">
        <v>189</v>
      </c>
      <c r="B2247" s="830" t="s">
        <v>198</v>
      </c>
      <c r="C2247" s="857" t="s">
        <v>5445</v>
      </c>
      <c r="D2247" s="857" t="s">
        <v>5446</v>
      </c>
      <c r="E2247" s="858">
        <v>44197</v>
      </c>
      <c r="F2247" s="859">
        <v>257</v>
      </c>
      <c r="G2247" s="860">
        <f t="shared" si="35"/>
        <v>0.25700000000000001</v>
      </c>
      <c r="H2247" s="835" t="s">
        <v>356</v>
      </c>
      <c r="I2247" s="850">
        <v>1</v>
      </c>
      <c r="J2247" s="855" t="s">
        <v>4132</v>
      </c>
    </row>
    <row r="2248" spans="1:10" s="837" customFormat="1">
      <c r="A2248" s="857" t="s">
        <v>186</v>
      </c>
      <c r="B2248" s="830" t="s">
        <v>198</v>
      </c>
      <c r="C2248" s="857" t="s">
        <v>5447</v>
      </c>
      <c r="D2248" s="857" t="s">
        <v>5448</v>
      </c>
      <c r="E2248" s="858">
        <v>44197</v>
      </c>
      <c r="F2248" s="859">
        <v>593.46563105178768</v>
      </c>
      <c r="G2248" s="860">
        <f t="shared" si="35"/>
        <v>0.59346563105178773</v>
      </c>
      <c r="H2248" s="835" t="s">
        <v>535</v>
      </c>
      <c r="I2248" s="850">
        <v>1</v>
      </c>
      <c r="J2248" s="855" t="s">
        <v>535</v>
      </c>
    </row>
    <row r="2249" spans="1:10" s="837" customFormat="1">
      <c r="A2249" s="857" t="s">
        <v>186</v>
      </c>
      <c r="B2249" s="830" t="s">
        <v>198</v>
      </c>
      <c r="C2249" s="857" t="s">
        <v>5449</v>
      </c>
      <c r="D2249" s="857" t="s">
        <v>5450</v>
      </c>
      <c r="E2249" s="858">
        <v>44197</v>
      </c>
      <c r="F2249" s="859">
        <v>295.69164775211874</v>
      </c>
      <c r="G2249" s="860">
        <f t="shared" si="35"/>
        <v>0.29569164775211876</v>
      </c>
      <c r="H2249" s="835" t="s">
        <v>535</v>
      </c>
      <c r="I2249" s="850">
        <v>1</v>
      </c>
      <c r="J2249" s="855" t="s">
        <v>535</v>
      </c>
    </row>
    <row r="2250" spans="1:10" s="837" customFormat="1">
      <c r="A2250" s="857" t="s">
        <v>186</v>
      </c>
      <c r="B2250" s="830" t="s">
        <v>198</v>
      </c>
      <c r="C2250" s="857" t="s">
        <v>5451</v>
      </c>
      <c r="D2250" s="857" t="s">
        <v>5452</v>
      </c>
      <c r="E2250" s="858">
        <v>44197</v>
      </c>
      <c r="F2250" s="859">
        <v>649.68869083564118</v>
      </c>
      <c r="G2250" s="860">
        <f t="shared" si="35"/>
        <v>0.64968869083564118</v>
      </c>
      <c r="H2250" s="835" t="s">
        <v>535</v>
      </c>
      <c r="I2250" s="850">
        <v>1</v>
      </c>
      <c r="J2250" s="855" t="s">
        <v>535</v>
      </c>
    </row>
    <row r="2251" spans="1:10" s="837" customFormat="1">
      <c r="A2251" s="857" t="s">
        <v>186</v>
      </c>
      <c r="B2251" s="830" t="s">
        <v>198</v>
      </c>
      <c r="C2251" s="857" t="s">
        <v>5453</v>
      </c>
      <c r="D2251" s="857" t="s">
        <v>5454</v>
      </c>
      <c r="E2251" s="858">
        <v>44197</v>
      </c>
      <c r="F2251" s="859">
        <v>201.98654811236281</v>
      </c>
      <c r="G2251" s="860">
        <f t="shared" si="35"/>
        <v>0.2019865481123628</v>
      </c>
      <c r="H2251" s="835" t="s">
        <v>356</v>
      </c>
      <c r="I2251" s="850">
        <v>1</v>
      </c>
      <c r="J2251" s="855" t="s">
        <v>4132</v>
      </c>
    </row>
    <row r="2252" spans="1:10" s="837" customFormat="1">
      <c r="A2252" s="857" t="s">
        <v>186</v>
      </c>
      <c r="B2252" s="830" t="s">
        <v>198</v>
      </c>
      <c r="C2252" s="857" t="s">
        <v>5455</v>
      </c>
      <c r="D2252" s="857" t="s">
        <v>5456</v>
      </c>
      <c r="E2252" s="858">
        <v>44197</v>
      </c>
      <c r="F2252" s="859">
        <v>201.98654811236281</v>
      </c>
      <c r="G2252" s="860">
        <f t="shared" si="35"/>
        <v>0.2019865481123628</v>
      </c>
      <c r="H2252" s="835" t="s">
        <v>356</v>
      </c>
      <c r="I2252" s="850">
        <v>1</v>
      </c>
      <c r="J2252" s="855" t="s">
        <v>4132</v>
      </c>
    </row>
    <row r="2253" spans="1:10">
      <c r="A2253" s="839" t="s">
        <v>186</v>
      </c>
      <c r="B2253" s="830" t="s">
        <v>198</v>
      </c>
      <c r="C2253" s="839" t="s">
        <v>5457</v>
      </c>
      <c r="D2253" s="839" t="s">
        <v>5458</v>
      </c>
      <c r="E2253" s="858">
        <v>44228</v>
      </c>
      <c r="F2253" s="852">
        <v>682.40432612312816</v>
      </c>
      <c r="G2253" s="860">
        <f t="shared" si="35"/>
        <v>0.68240432612312818</v>
      </c>
      <c r="H2253" s="835" t="s">
        <v>354</v>
      </c>
      <c r="I2253" s="850">
        <v>1</v>
      </c>
      <c r="J2253" s="855" t="s">
        <v>4109</v>
      </c>
    </row>
    <row r="2254" spans="1:10">
      <c r="A2254" s="839" t="s">
        <v>194</v>
      </c>
      <c r="B2254" s="829" t="s">
        <v>199</v>
      </c>
      <c r="C2254" s="839" t="s">
        <v>5459</v>
      </c>
      <c r="D2254" s="839" t="s">
        <v>5460</v>
      </c>
      <c r="E2254" s="858">
        <v>44228</v>
      </c>
      <c r="F2254" s="852">
        <v>4700</v>
      </c>
      <c r="G2254" s="860">
        <f t="shared" si="35"/>
        <v>4.7</v>
      </c>
      <c r="H2254" s="835" t="s">
        <v>354</v>
      </c>
      <c r="I2254" s="850">
        <v>1</v>
      </c>
      <c r="J2254" s="855" t="s">
        <v>4109</v>
      </c>
    </row>
    <row r="2255" spans="1:10">
      <c r="A2255" s="839" t="s">
        <v>194</v>
      </c>
      <c r="B2255" s="829" t="s">
        <v>199</v>
      </c>
      <c r="C2255" s="839" t="s">
        <v>5461</v>
      </c>
      <c r="D2255" s="839" t="s">
        <v>5462</v>
      </c>
      <c r="E2255" s="858">
        <v>44228</v>
      </c>
      <c r="F2255" s="852">
        <v>35</v>
      </c>
      <c r="G2255" s="860">
        <f t="shared" si="35"/>
        <v>3.5000000000000003E-2</v>
      </c>
      <c r="H2255" s="835" t="s">
        <v>354</v>
      </c>
      <c r="I2255" s="850">
        <v>1</v>
      </c>
      <c r="J2255" s="856" t="s">
        <v>533</v>
      </c>
    </row>
    <row r="2256" spans="1:10">
      <c r="A2256" s="839" t="s">
        <v>391</v>
      </c>
      <c r="B2256" s="830" t="s">
        <v>198</v>
      </c>
      <c r="C2256" s="839" t="s">
        <v>5463</v>
      </c>
      <c r="D2256" s="839" t="s">
        <v>4787</v>
      </c>
      <c r="E2256" s="858">
        <v>44228</v>
      </c>
      <c r="F2256" s="852">
        <v>1700</v>
      </c>
      <c r="G2256" s="860">
        <f t="shared" si="35"/>
        <v>1.7</v>
      </c>
      <c r="H2256" s="835" t="s">
        <v>354</v>
      </c>
      <c r="I2256" s="850">
        <v>1</v>
      </c>
      <c r="J2256" s="855" t="s">
        <v>4109</v>
      </c>
    </row>
    <row r="2257" spans="1:10">
      <c r="A2257" s="839" t="s">
        <v>391</v>
      </c>
      <c r="B2257" s="830" t="s">
        <v>198</v>
      </c>
      <c r="C2257" s="839" t="s">
        <v>5464</v>
      </c>
      <c r="D2257" s="839" t="s">
        <v>4789</v>
      </c>
      <c r="E2257" s="858">
        <v>44228</v>
      </c>
      <c r="F2257" s="852">
        <v>1380</v>
      </c>
      <c r="G2257" s="860">
        <f t="shared" si="35"/>
        <v>1.38</v>
      </c>
      <c r="H2257" s="835" t="s">
        <v>354</v>
      </c>
      <c r="I2257" s="850">
        <v>1</v>
      </c>
      <c r="J2257" s="855" t="s">
        <v>4109</v>
      </c>
    </row>
    <row r="2258" spans="1:10">
      <c r="A2258" s="839" t="s">
        <v>194</v>
      </c>
      <c r="B2258" s="829" t="s">
        <v>199</v>
      </c>
      <c r="C2258" s="839" t="s">
        <v>5465</v>
      </c>
      <c r="D2258" s="839" t="s">
        <v>5466</v>
      </c>
      <c r="E2258" s="858">
        <v>44228</v>
      </c>
      <c r="F2258" s="852">
        <v>3100</v>
      </c>
      <c r="G2258" s="860">
        <f t="shared" si="35"/>
        <v>3.1</v>
      </c>
      <c r="H2258" s="835" t="s">
        <v>354</v>
      </c>
      <c r="I2258" s="850">
        <v>1</v>
      </c>
      <c r="J2258" s="855" t="s">
        <v>4109</v>
      </c>
    </row>
    <row r="2259" spans="1:10">
      <c r="A2259" s="839" t="s">
        <v>186</v>
      </c>
      <c r="B2259" s="830" t="s">
        <v>198</v>
      </c>
      <c r="C2259" s="839" t="s">
        <v>5467</v>
      </c>
      <c r="D2259" s="839" t="s">
        <v>5468</v>
      </c>
      <c r="E2259" s="858">
        <v>44228</v>
      </c>
      <c r="F2259" s="852">
        <v>815.3078202995008</v>
      </c>
      <c r="G2259" s="860">
        <f t="shared" si="35"/>
        <v>0.81530782029950077</v>
      </c>
      <c r="H2259" s="835" t="s">
        <v>356</v>
      </c>
      <c r="I2259" s="850">
        <v>1</v>
      </c>
      <c r="J2259" s="855" t="s">
        <v>4132</v>
      </c>
    </row>
    <row r="2260" spans="1:10">
      <c r="A2260" s="839" t="s">
        <v>186</v>
      </c>
      <c r="B2260" s="830" t="s">
        <v>198</v>
      </c>
      <c r="C2260" s="839" t="s">
        <v>5469</v>
      </c>
      <c r="D2260" s="839" t="s">
        <v>5470</v>
      </c>
      <c r="E2260" s="858">
        <v>44228</v>
      </c>
      <c r="F2260" s="852">
        <v>461.73044925124793</v>
      </c>
      <c r="G2260" s="860">
        <f t="shared" si="35"/>
        <v>0.46173044925124795</v>
      </c>
      <c r="H2260" s="835" t="s">
        <v>356</v>
      </c>
      <c r="I2260" s="850">
        <v>1</v>
      </c>
      <c r="J2260" s="855" t="s">
        <v>4132</v>
      </c>
    </row>
    <row r="2261" spans="1:10">
      <c r="A2261" s="839" t="s">
        <v>186</v>
      </c>
      <c r="B2261" s="830" t="s">
        <v>198</v>
      </c>
      <c r="C2261" s="839" t="s">
        <v>5471</v>
      </c>
      <c r="D2261" s="839" t="s">
        <v>5472</v>
      </c>
      <c r="E2261" s="858">
        <v>44228</v>
      </c>
      <c r="F2261" s="852">
        <v>311.98003327787023</v>
      </c>
      <c r="G2261" s="860">
        <f t="shared" si="35"/>
        <v>0.31198003327787022</v>
      </c>
      <c r="H2261" s="835" t="s">
        <v>356</v>
      </c>
      <c r="I2261" s="850">
        <v>2</v>
      </c>
      <c r="J2261" s="855" t="s">
        <v>4132</v>
      </c>
    </row>
    <row r="2262" spans="1:10">
      <c r="A2262" s="839" t="s">
        <v>194</v>
      </c>
      <c r="B2262" s="829" t="s">
        <v>199</v>
      </c>
      <c r="C2262" s="839" t="s">
        <v>5473</v>
      </c>
      <c r="D2262" s="839" t="s">
        <v>5474</v>
      </c>
      <c r="E2262" s="858">
        <v>44228</v>
      </c>
      <c r="F2262" s="852">
        <v>1446</v>
      </c>
      <c r="G2262" s="860">
        <f t="shared" si="35"/>
        <v>1.446</v>
      </c>
      <c r="H2262" s="835" t="s">
        <v>354</v>
      </c>
      <c r="I2262" s="850">
        <v>1</v>
      </c>
      <c r="J2262" s="855" t="s">
        <v>4109</v>
      </c>
    </row>
    <row r="2263" spans="1:10">
      <c r="A2263" s="839" t="s">
        <v>194</v>
      </c>
      <c r="B2263" s="829" t="s">
        <v>199</v>
      </c>
      <c r="C2263" s="839" t="s">
        <v>5475</v>
      </c>
      <c r="D2263" s="839" t="s">
        <v>5476</v>
      </c>
      <c r="E2263" s="858">
        <v>44228</v>
      </c>
      <c r="F2263" s="852">
        <v>1164</v>
      </c>
      <c r="G2263" s="860">
        <f t="shared" si="35"/>
        <v>1.1639999999999999</v>
      </c>
      <c r="H2263" s="835" t="s">
        <v>354</v>
      </c>
      <c r="I2263" s="850">
        <v>1</v>
      </c>
      <c r="J2263" s="855" t="s">
        <v>4109</v>
      </c>
    </row>
    <row r="2264" spans="1:10">
      <c r="A2264" s="839" t="s">
        <v>194</v>
      </c>
      <c r="B2264" s="829" t="s">
        <v>199</v>
      </c>
      <c r="C2264" s="839" t="s">
        <v>1094</v>
      </c>
      <c r="D2264" s="839" t="s">
        <v>5477</v>
      </c>
      <c r="E2264" s="858">
        <v>44228</v>
      </c>
      <c r="F2264" s="852">
        <v>1926</v>
      </c>
      <c r="G2264" s="860">
        <f t="shared" si="35"/>
        <v>1.9259999999999999</v>
      </c>
      <c r="H2264" s="835" t="s">
        <v>354</v>
      </c>
      <c r="I2264" s="850">
        <v>1</v>
      </c>
      <c r="J2264" s="855" t="s">
        <v>4109</v>
      </c>
    </row>
    <row r="2265" spans="1:10">
      <c r="A2265" s="839" t="s">
        <v>194</v>
      </c>
      <c r="B2265" s="829" t="s">
        <v>199</v>
      </c>
      <c r="C2265" s="839" t="s">
        <v>5478</v>
      </c>
      <c r="D2265" s="839" t="s">
        <v>5479</v>
      </c>
      <c r="E2265" s="858">
        <v>44228</v>
      </c>
      <c r="F2265" s="852">
        <v>1164</v>
      </c>
      <c r="G2265" s="860">
        <f t="shared" si="35"/>
        <v>1.1639999999999999</v>
      </c>
      <c r="H2265" s="835" t="s">
        <v>354</v>
      </c>
      <c r="I2265" s="850">
        <v>1</v>
      </c>
      <c r="J2265" s="855" t="s">
        <v>4109</v>
      </c>
    </row>
    <row r="2266" spans="1:10">
      <c r="A2266" s="839" t="s">
        <v>186</v>
      </c>
      <c r="B2266" s="830" t="s">
        <v>198</v>
      </c>
      <c r="C2266" s="839" t="s">
        <v>5480</v>
      </c>
      <c r="D2266" s="839" t="s">
        <v>5160</v>
      </c>
      <c r="E2266" s="858">
        <v>44228</v>
      </c>
      <c r="F2266" s="852">
        <v>8025.3743760399338</v>
      </c>
      <c r="G2266" s="860">
        <f t="shared" si="35"/>
        <v>8.0253743760399345</v>
      </c>
      <c r="H2266" s="835" t="s">
        <v>67</v>
      </c>
      <c r="I2266" s="850">
        <v>1</v>
      </c>
      <c r="J2266" s="837" t="s">
        <v>67</v>
      </c>
    </row>
    <row r="2267" spans="1:10">
      <c r="A2267" s="839" t="s">
        <v>186</v>
      </c>
      <c r="B2267" s="830" t="s">
        <v>198</v>
      </c>
      <c r="C2267" s="839" t="s">
        <v>5481</v>
      </c>
      <c r="D2267" s="839" t="s">
        <v>5162</v>
      </c>
      <c r="E2267" s="858">
        <v>44228</v>
      </c>
      <c r="F2267" s="852">
        <v>5066.5557404326128</v>
      </c>
      <c r="G2267" s="860">
        <f t="shared" si="35"/>
        <v>5.0665557404326131</v>
      </c>
      <c r="H2267" s="835" t="s">
        <v>67</v>
      </c>
      <c r="I2267" s="850">
        <v>1</v>
      </c>
      <c r="J2267" s="837" t="s">
        <v>67</v>
      </c>
    </row>
    <row r="2268" spans="1:10">
      <c r="A2268" s="839" t="s">
        <v>186</v>
      </c>
      <c r="B2268" s="830" t="s">
        <v>198</v>
      </c>
      <c r="C2268" s="839" t="s">
        <v>5482</v>
      </c>
      <c r="D2268" s="839" t="s">
        <v>5164</v>
      </c>
      <c r="E2268" s="858">
        <v>44228</v>
      </c>
      <c r="F2268" s="852">
        <v>5192.5956738768718</v>
      </c>
      <c r="G2268" s="860">
        <f t="shared" si="35"/>
        <v>5.1925956738768715</v>
      </c>
      <c r="H2268" s="835" t="s">
        <v>67</v>
      </c>
      <c r="I2268" s="850">
        <v>1</v>
      </c>
      <c r="J2268" s="837" t="s">
        <v>67</v>
      </c>
    </row>
    <row r="2269" spans="1:10">
      <c r="A2269" s="839" t="s">
        <v>186</v>
      </c>
      <c r="B2269" s="830" t="s">
        <v>198</v>
      </c>
      <c r="C2269" s="839" t="s">
        <v>5483</v>
      </c>
      <c r="D2269" s="839" t="s">
        <v>5166</v>
      </c>
      <c r="E2269" s="858">
        <v>44228</v>
      </c>
      <c r="F2269" s="852">
        <v>4061.9800332778705</v>
      </c>
      <c r="G2269" s="860">
        <f t="shared" si="35"/>
        <v>4.0619800332778704</v>
      </c>
      <c r="H2269" s="835" t="s">
        <v>67</v>
      </c>
      <c r="I2269" s="850">
        <v>1</v>
      </c>
      <c r="J2269" s="837" t="s">
        <v>67</v>
      </c>
    </row>
    <row r="2270" spans="1:10">
      <c r="A2270" s="839" t="s">
        <v>186</v>
      </c>
      <c r="B2270" s="830" t="s">
        <v>198</v>
      </c>
      <c r="C2270" s="839" t="s">
        <v>5484</v>
      </c>
      <c r="D2270" s="839" t="s">
        <v>5168</v>
      </c>
      <c r="E2270" s="858">
        <v>44228</v>
      </c>
      <c r="F2270" s="852">
        <v>5085.8985024958401</v>
      </c>
      <c r="G2270" s="860">
        <f t="shared" si="35"/>
        <v>5.0858985024958399</v>
      </c>
      <c r="H2270" s="835" t="s">
        <v>67</v>
      </c>
      <c r="I2270" s="850">
        <v>1</v>
      </c>
      <c r="J2270" s="837" t="s">
        <v>67</v>
      </c>
    </row>
    <row r="2271" spans="1:10">
      <c r="A2271" s="839" t="s">
        <v>186</v>
      </c>
      <c r="B2271" s="830" t="s">
        <v>198</v>
      </c>
      <c r="C2271" s="839" t="s">
        <v>5485</v>
      </c>
      <c r="D2271" s="839" t="s">
        <v>5170</v>
      </c>
      <c r="E2271" s="858">
        <v>44228</v>
      </c>
      <c r="F2271" s="852">
        <v>3868.5524126455907</v>
      </c>
      <c r="G2271" s="860">
        <f t="shared" si="35"/>
        <v>3.8685524126455908</v>
      </c>
      <c r="H2271" s="835" t="s">
        <v>67</v>
      </c>
      <c r="I2271" s="850">
        <v>1</v>
      </c>
      <c r="J2271" s="837" t="s">
        <v>67</v>
      </c>
    </row>
    <row r="2272" spans="1:10">
      <c r="A2272" s="839" t="s">
        <v>186</v>
      </c>
      <c r="B2272" s="830" t="s">
        <v>198</v>
      </c>
      <c r="C2272" s="839" t="s">
        <v>5486</v>
      </c>
      <c r="D2272" s="839" t="s">
        <v>5172</v>
      </c>
      <c r="E2272" s="858">
        <v>44228</v>
      </c>
      <c r="F2272" s="852">
        <v>3930.9484193011649</v>
      </c>
      <c r="G2272" s="860">
        <f t="shared" si="35"/>
        <v>3.9309484193011648</v>
      </c>
      <c r="H2272" s="835" t="s">
        <v>67</v>
      </c>
      <c r="I2272" s="850">
        <v>1</v>
      </c>
      <c r="J2272" s="837" t="s">
        <v>67</v>
      </c>
    </row>
    <row r="2273" spans="1:10">
      <c r="A2273" s="839" t="s">
        <v>194</v>
      </c>
      <c r="B2273" s="829" t="s">
        <v>199</v>
      </c>
      <c r="C2273" s="839" t="s">
        <v>5487</v>
      </c>
      <c r="D2273" s="839" t="s">
        <v>5488</v>
      </c>
      <c r="E2273" s="858">
        <v>44228</v>
      </c>
      <c r="F2273" s="852">
        <v>1360</v>
      </c>
      <c r="G2273" s="860">
        <f t="shared" si="35"/>
        <v>1.36</v>
      </c>
      <c r="H2273" s="835" t="s">
        <v>354</v>
      </c>
      <c r="I2273" s="850">
        <v>1</v>
      </c>
      <c r="J2273" s="855" t="s">
        <v>4109</v>
      </c>
    </row>
    <row r="2274" spans="1:10">
      <c r="A2274" s="839" t="s">
        <v>186</v>
      </c>
      <c r="B2274" s="830" t="s">
        <v>198</v>
      </c>
      <c r="C2274" s="839" t="s">
        <v>5489</v>
      </c>
      <c r="D2274" s="839" t="s">
        <v>5490</v>
      </c>
      <c r="E2274" s="858">
        <v>44228</v>
      </c>
      <c r="F2274" s="852">
        <v>1747.0881863560733</v>
      </c>
      <c r="G2274" s="860">
        <f t="shared" si="35"/>
        <v>1.7470881863560732</v>
      </c>
      <c r="H2274" s="835" t="s">
        <v>356</v>
      </c>
      <c r="I2274" s="850">
        <v>1</v>
      </c>
      <c r="J2274" s="855" t="s">
        <v>4132</v>
      </c>
    </row>
    <row r="2275" spans="1:10">
      <c r="A2275" s="839" t="s">
        <v>186</v>
      </c>
      <c r="B2275" s="830" t="s">
        <v>198</v>
      </c>
      <c r="C2275" s="839" t="s">
        <v>5491</v>
      </c>
      <c r="D2275" s="839" t="s">
        <v>5492</v>
      </c>
      <c r="E2275" s="858">
        <v>44228</v>
      </c>
      <c r="F2275" s="852">
        <v>480.44925124792013</v>
      </c>
      <c r="G2275" s="860">
        <f t="shared" si="35"/>
        <v>0.48044925124792015</v>
      </c>
      <c r="H2275" s="835" t="s">
        <v>356</v>
      </c>
      <c r="I2275" s="850">
        <v>1</v>
      </c>
      <c r="J2275" s="855" t="s">
        <v>4132</v>
      </c>
    </row>
    <row r="2276" spans="1:10">
      <c r="A2276" s="839" t="s">
        <v>186</v>
      </c>
      <c r="B2276" s="830" t="s">
        <v>198</v>
      </c>
      <c r="C2276" s="839" t="s">
        <v>5493</v>
      </c>
      <c r="D2276" s="839" t="s">
        <v>5494</v>
      </c>
      <c r="E2276" s="858">
        <v>44228</v>
      </c>
      <c r="F2276" s="852">
        <v>1547.4209650582363</v>
      </c>
      <c r="G2276" s="860">
        <f t="shared" si="35"/>
        <v>1.5474209650582362</v>
      </c>
      <c r="H2276" s="835" t="s">
        <v>356</v>
      </c>
      <c r="I2276" s="850">
        <v>1</v>
      </c>
      <c r="J2276" s="855" t="s">
        <v>4132</v>
      </c>
    </row>
    <row r="2277" spans="1:10">
      <c r="A2277" s="839" t="s">
        <v>186</v>
      </c>
      <c r="B2277" s="830" t="s">
        <v>198</v>
      </c>
      <c r="C2277" s="839" t="s">
        <v>5495</v>
      </c>
      <c r="D2277" s="839" t="s">
        <v>5496</v>
      </c>
      <c r="E2277" s="858">
        <v>44228</v>
      </c>
      <c r="F2277" s="852">
        <v>1320.7154742096507</v>
      </c>
      <c r="G2277" s="860">
        <f t="shared" si="35"/>
        <v>1.3207154742096507</v>
      </c>
      <c r="H2277" s="835" t="s">
        <v>356</v>
      </c>
      <c r="I2277" s="850">
        <v>1</v>
      </c>
      <c r="J2277" s="855" t="s">
        <v>4132</v>
      </c>
    </row>
    <row r="2278" spans="1:10">
      <c r="A2278" s="839" t="s">
        <v>196</v>
      </c>
      <c r="B2278" s="830" t="s">
        <v>198</v>
      </c>
      <c r="C2278" s="839" t="s">
        <v>5497</v>
      </c>
      <c r="D2278" s="839" t="s">
        <v>5498</v>
      </c>
      <c r="E2278" s="858">
        <v>44228</v>
      </c>
      <c r="F2278" s="852">
        <v>355</v>
      </c>
      <c r="G2278" s="860">
        <f t="shared" si="35"/>
        <v>0.35499999999999998</v>
      </c>
      <c r="H2278" s="835" t="s">
        <v>356</v>
      </c>
      <c r="I2278" s="850">
        <v>1</v>
      </c>
      <c r="J2278" s="855" t="s">
        <v>4132</v>
      </c>
    </row>
    <row r="2279" spans="1:10">
      <c r="A2279" s="839" t="s">
        <v>196</v>
      </c>
      <c r="B2279" s="830" t="s">
        <v>198</v>
      </c>
      <c r="C2279" s="839" t="s">
        <v>5499</v>
      </c>
      <c r="D2279" s="839" t="s">
        <v>5500</v>
      </c>
      <c r="E2279" s="858">
        <v>44228</v>
      </c>
      <c r="F2279" s="852">
        <v>1005</v>
      </c>
      <c r="G2279" s="860">
        <f t="shared" si="35"/>
        <v>1.0049999999999999</v>
      </c>
      <c r="H2279" s="835" t="s">
        <v>356</v>
      </c>
      <c r="I2279" s="850">
        <v>3</v>
      </c>
      <c r="J2279" s="855" t="s">
        <v>4132</v>
      </c>
    </row>
    <row r="2280" spans="1:10">
      <c r="A2280" s="839" t="s">
        <v>196</v>
      </c>
      <c r="B2280" s="830" t="s">
        <v>198</v>
      </c>
      <c r="C2280" s="839" t="s">
        <v>5501</v>
      </c>
      <c r="D2280" s="839" t="s">
        <v>5502</v>
      </c>
      <c r="E2280" s="858">
        <v>44228</v>
      </c>
      <c r="F2280" s="852">
        <v>240</v>
      </c>
      <c r="G2280" s="860">
        <f t="shared" si="35"/>
        <v>0.24</v>
      </c>
      <c r="H2280" s="835" t="s">
        <v>356</v>
      </c>
      <c r="I2280" s="850">
        <v>1</v>
      </c>
      <c r="J2280" s="855" t="s">
        <v>4132</v>
      </c>
    </row>
    <row r="2281" spans="1:10">
      <c r="A2281" s="839" t="s">
        <v>196</v>
      </c>
      <c r="B2281" s="830" t="s">
        <v>198</v>
      </c>
      <c r="C2281" s="839" t="s">
        <v>5503</v>
      </c>
      <c r="D2281" s="839" t="s">
        <v>5504</v>
      </c>
      <c r="E2281" s="858">
        <v>44228</v>
      </c>
      <c r="F2281" s="852">
        <v>293</v>
      </c>
      <c r="G2281" s="860">
        <f t="shared" si="35"/>
        <v>0.29299999999999998</v>
      </c>
      <c r="H2281" s="835" t="s">
        <v>356</v>
      </c>
      <c r="I2281" s="850">
        <v>1</v>
      </c>
      <c r="J2281" s="855" t="s">
        <v>4132</v>
      </c>
    </row>
    <row r="2282" spans="1:10">
      <c r="A2282" s="839" t="s">
        <v>244</v>
      </c>
      <c r="B2282" s="830" t="s">
        <v>198</v>
      </c>
      <c r="C2282" s="839" t="s">
        <v>5505</v>
      </c>
      <c r="D2282" s="839" t="s">
        <v>5506</v>
      </c>
      <c r="E2282" s="858">
        <v>44228</v>
      </c>
      <c r="F2282" s="852">
        <v>1315.8</v>
      </c>
      <c r="G2282" s="860">
        <f t="shared" si="35"/>
        <v>1.3157999999999999</v>
      </c>
      <c r="H2282" s="835" t="s">
        <v>356</v>
      </c>
      <c r="I2282" s="850">
        <v>6</v>
      </c>
      <c r="J2282" s="855" t="s">
        <v>4132</v>
      </c>
    </row>
    <row r="2283" spans="1:10">
      <c r="A2283" s="839" t="s">
        <v>244</v>
      </c>
      <c r="B2283" s="830" t="s">
        <v>198</v>
      </c>
      <c r="C2283" s="839" t="s">
        <v>5507</v>
      </c>
      <c r="D2283" s="839" t="s">
        <v>5508</v>
      </c>
      <c r="E2283" s="858">
        <v>44228</v>
      </c>
      <c r="F2283" s="852">
        <v>1122</v>
      </c>
      <c r="G2283" s="860">
        <f t="shared" si="35"/>
        <v>1.1220000000000001</v>
      </c>
      <c r="H2283" s="835" t="s">
        <v>356</v>
      </c>
      <c r="I2283" s="850">
        <v>12</v>
      </c>
      <c r="J2283" s="855" t="s">
        <v>4132</v>
      </c>
    </row>
    <row r="2284" spans="1:10">
      <c r="A2284" s="839" t="s">
        <v>201</v>
      </c>
      <c r="B2284" s="830" t="s">
        <v>198</v>
      </c>
      <c r="C2284" s="839" t="s">
        <v>5509</v>
      </c>
      <c r="D2284" s="839" t="s">
        <v>5510</v>
      </c>
      <c r="E2284" s="858">
        <v>44228</v>
      </c>
      <c r="F2284" s="852">
        <v>2610</v>
      </c>
      <c r="G2284" s="860">
        <f t="shared" si="35"/>
        <v>2.61</v>
      </c>
      <c r="H2284" s="835" t="s">
        <v>356</v>
      </c>
      <c r="I2284" s="850">
        <v>1</v>
      </c>
      <c r="J2284" s="855" t="s">
        <v>4132</v>
      </c>
    </row>
    <row r="2285" spans="1:10">
      <c r="A2285" s="839" t="s">
        <v>201</v>
      </c>
      <c r="B2285" s="830" t="s">
        <v>198</v>
      </c>
      <c r="C2285" s="839" t="s">
        <v>5511</v>
      </c>
      <c r="D2285" s="839" t="s">
        <v>5512</v>
      </c>
      <c r="E2285" s="858">
        <v>44228</v>
      </c>
      <c r="F2285" s="852">
        <v>2515</v>
      </c>
      <c r="G2285" s="860">
        <f t="shared" si="35"/>
        <v>2.5150000000000001</v>
      </c>
      <c r="H2285" s="835" t="s">
        <v>356</v>
      </c>
      <c r="I2285" s="850">
        <v>1</v>
      </c>
      <c r="J2285" s="855" t="s">
        <v>4132</v>
      </c>
    </row>
    <row r="2286" spans="1:10">
      <c r="A2286" s="839" t="s">
        <v>194</v>
      </c>
      <c r="B2286" s="829" t="s">
        <v>199</v>
      </c>
      <c r="C2286" s="839" t="s">
        <v>5513</v>
      </c>
      <c r="D2286" s="839" t="s">
        <v>5514</v>
      </c>
      <c r="E2286" s="858">
        <v>44228</v>
      </c>
      <c r="F2286" s="852">
        <v>1660</v>
      </c>
      <c r="G2286" s="860">
        <f t="shared" si="35"/>
        <v>1.66</v>
      </c>
      <c r="H2286" s="835" t="s">
        <v>535</v>
      </c>
      <c r="I2286" s="850">
        <v>1</v>
      </c>
      <c r="J2286" s="855" t="s">
        <v>535</v>
      </c>
    </row>
    <row r="2287" spans="1:10">
      <c r="A2287" s="839" t="s">
        <v>194</v>
      </c>
      <c r="B2287" s="829" t="s">
        <v>199</v>
      </c>
      <c r="C2287" s="839" t="s">
        <v>5515</v>
      </c>
      <c r="D2287" s="839" t="s">
        <v>5516</v>
      </c>
      <c r="E2287" s="858">
        <v>44228</v>
      </c>
      <c r="F2287" s="852">
        <v>1477</v>
      </c>
      <c r="G2287" s="860">
        <f t="shared" si="35"/>
        <v>1.4770000000000001</v>
      </c>
      <c r="H2287" s="835" t="s">
        <v>535</v>
      </c>
      <c r="I2287" s="850">
        <v>1</v>
      </c>
      <c r="J2287" s="855" t="s">
        <v>535</v>
      </c>
    </row>
    <row r="2288" spans="1:10">
      <c r="A2288" s="839" t="s">
        <v>193</v>
      </c>
      <c r="B2288" s="829" t="s">
        <v>199</v>
      </c>
      <c r="C2288" s="839" t="s">
        <v>5517</v>
      </c>
      <c r="D2288" s="839" t="s">
        <v>5518</v>
      </c>
      <c r="E2288" s="858">
        <v>44228</v>
      </c>
      <c r="F2288" s="852">
        <v>7833.3333333333303</v>
      </c>
      <c r="G2288" s="860">
        <f t="shared" ref="G2288:G2351" si="36">F2288/1000</f>
        <v>7.8333333333333304</v>
      </c>
      <c r="H2288" s="835" t="s">
        <v>354</v>
      </c>
      <c r="I2288" s="850">
        <v>1</v>
      </c>
      <c r="J2288" s="855" t="s">
        <v>4109</v>
      </c>
    </row>
    <row r="2289" spans="1:10">
      <c r="A2289" s="839" t="s">
        <v>193</v>
      </c>
      <c r="B2289" s="829" t="s">
        <v>199</v>
      </c>
      <c r="C2289" s="839" t="s">
        <v>5517</v>
      </c>
      <c r="D2289" s="839" t="s">
        <v>5519</v>
      </c>
      <c r="E2289" s="858">
        <v>44228</v>
      </c>
      <c r="F2289" s="852">
        <v>8533.3333333333303</v>
      </c>
      <c r="G2289" s="860">
        <f t="shared" si="36"/>
        <v>8.5333333333333297</v>
      </c>
      <c r="H2289" s="835" t="s">
        <v>354</v>
      </c>
      <c r="I2289" s="850">
        <v>1</v>
      </c>
      <c r="J2289" s="855" t="s">
        <v>4109</v>
      </c>
    </row>
    <row r="2290" spans="1:10">
      <c r="A2290" s="839" t="s">
        <v>193</v>
      </c>
      <c r="B2290" s="829" t="s">
        <v>199</v>
      </c>
      <c r="C2290" s="839" t="s">
        <v>5517</v>
      </c>
      <c r="D2290" s="839" t="s">
        <v>5520</v>
      </c>
      <c r="E2290" s="858">
        <v>44228</v>
      </c>
      <c r="F2290" s="852">
        <v>9233.3333333333303</v>
      </c>
      <c r="G2290" s="860">
        <f t="shared" si="36"/>
        <v>9.2333333333333307</v>
      </c>
      <c r="H2290" s="835" t="s">
        <v>354</v>
      </c>
      <c r="I2290" s="850">
        <v>1</v>
      </c>
      <c r="J2290" s="855" t="s">
        <v>4109</v>
      </c>
    </row>
    <row r="2291" spans="1:10">
      <c r="A2291" s="839" t="s">
        <v>196</v>
      </c>
      <c r="B2291" s="830" t="s">
        <v>198</v>
      </c>
      <c r="C2291" s="839" t="s">
        <v>5521</v>
      </c>
      <c r="D2291" s="839" t="s">
        <v>5522</v>
      </c>
      <c r="E2291" s="858">
        <v>44228</v>
      </c>
      <c r="F2291" s="852">
        <v>310</v>
      </c>
      <c r="G2291" s="860">
        <f t="shared" si="36"/>
        <v>0.31</v>
      </c>
      <c r="H2291" s="835" t="s">
        <v>356</v>
      </c>
      <c r="I2291" s="850">
        <v>1</v>
      </c>
      <c r="J2291" s="855" t="s">
        <v>4132</v>
      </c>
    </row>
    <row r="2292" spans="1:10">
      <c r="A2292" s="839" t="s">
        <v>196</v>
      </c>
      <c r="B2292" s="830" t="s">
        <v>198</v>
      </c>
      <c r="C2292" s="839" t="s">
        <v>5523</v>
      </c>
      <c r="D2292" s="839" t="s">
        <v>5524</v>
      </c>
      <c r="E2292" s="858">
        <v>44228</v>
      </c>
      <c r="F2292" s="852">
        <v>670</v>
      </c>
      <c r="G2292" s="860">
        <f t="shared" si="36"/>
        <v>0.67</v>
      </c>
      <c r="H2292" s="835" t="s">
        <v>356</v>
      </c>
      <c r="I2292" s="850">
        <v>2</v>
      </c>
      <c r="J2292" s="855" t="s">
        <v>4132</v>
      </c>
    </row>
    <row r="2293" spans="1:10">
      <c r="A2293" s="839" t="s">
        <v>196</v>
      </c>
      <c r="B2293" s="830" t="s">
        <v>198</v>
      </c>
      <c r="C2293" s="839" t="s">
        <v>5525</v>
      </c>
      <c r="D2293" s="839" t="s">
        <v>5526</v>
      </c>
      <c r="E2293" s="858">
        <v>44228</v>
      </c>
      <c r="F2293" s="852">
        <v>293</v>
      </c>
      <c r="G2293" s="860">
        <f t="shared" si="36"/>
        <v>0.29299999999999998</v>
      </c>
      <c r="H2293" s="835" t="s">
        <v>356</v>
      </c>
      <c r="I2293" s="850">
        <v>1</v>
      </c>
      <c r="J2293" s="855" t="s">
        <v>4132</v>
      </c>
    </row>
    <row r="2294" spans="1:10">
      <c r="A2294" s="839" t="s">
        <v>196</v>
      </c>
      <c r="B2294" s="830" t="s">
        <v>198</v>
      </c>
      <c r="C2294" s="839" t="s">
        <v>5527</v>
      </c>
      <c r="D2294" s="839" t="s">
        <v>5528</v>
      </c>
      <c r="E2294" s="858">
        <v>44228</v>
      </c>
      <c r="F2294" s="852">
        <v>532</v>
      </c>
      <c r="G2294" s="860">
        <f t="shared" si="36"/>
        <v>0.53200000000000003</v>
      </c>
      <c r="H2294" s="835" t="s">
        <v>356</v>
      </c>
      <c r="I2294" s="850">
        <v>2</v>
      </c>
      <c r="J2294" s="855" t="s">
        <v>4132</v>
      </c>
    </row>
    <row r="2295" spans="1:10">
      <c r="A2295" s="839" t="s">
        <v>189</v>
      </c>
      <c r="B2295" s="830" t="s">
        <v>198</v>
      </c>
      <c r="C2295" s="839" t="s">
        <v>5529</v>
      </c>
      <c r="D2295" s="839" t="s">
        <v>5530</v>
      </c>
      <c r="E2295" s="858">
        <v>44228</v>
      </c>
      <c r="F2295" s="852">
        <v>236</v>
      </c>
      <c r="G2295" s="860">
        <f t="shared" si="36"/>
        <v>0.23599999999999999</v>
      </c>
      <c r="H2295" s="835" t="s">
        <v>356</v>
      </c>
      <c r="I2295" s="850">
        <v>1</v>
      </c>
      <c r="J2295" s="855" t="s">
        <v>4132</v>
      </c>
    </row>
    <row r="2296" spans="1:10">
      <c r="A2296" s="839" t="s">
        <v>189</v>
      </c>
      <c r="B2296" s="830" t="s">
        <v>198</v>
      </c>
      <c r="C2296" s="839" t="s">
        <v>5531</v>
      </c>
      <c r="D2296" s="839" t="s">
        <v>5532</v>
      </c>
      <c r="E2296" s="858">
        <v>44228</v>
      </c>
      <c r="F2296" s="852">
        <v>235</v>
      </c>
      <c r="G2296" s="860">
        <f t="shared" si="36"/>
        <v>0.23499999999999999</v>
      </c>
      <c r="H2296" s="835" t="s">
        <v>356</v>
      </c>
      <c r="I2296" s="850">
        <v>1</v>
      </c>
      <c r="J2296" s="855" t="s">
        <v>4132</v>
      </c>
    </row>
    <row r="2297" spans="1:10">
      <c r="A2297" s="839" t="s">
        <v>191</v>
      </c>
      <c r="B2297" s="830" t="s">
        <v>198</v>
      </c>
      <c r="C2297" s="839" t="s">
        <v>5533</v>
      </c>
      <c r="D2297" s="839" t="s">
        <v>5534</v>
      </c>
      <c r="E2297" s="858">
        <v>44228</v>
      </c>
      <c r="F2297" s="852">
        <v>690.51580698835278</v>
      </c>
      <c r="G2297" s="860">
        <f t="shared" si="36"/>
        <v>0.6905158069883528</v>
      </c>
      <c r="H2297" s="835" t="s">
        <v>356</v>
      </c>
      <c r="I2297" s="850">
        <v>1</v>
      </c>
      <c r="J2297" s="855" t="s">
        <v>4132</v>
      </c>
    </row>
    <row r="2298" spans="1:10">
      <c r="A2298" s="839" t="s">
        <v>191</v>
      </c>
      <c r="B2298" s="830" t="s">
        <v>198</v>
      </c>
      <c r="C2298" s="839" t="s">
        <v>5535</v>
      </c>
      <c r="D2298" s="839" t="s">
        <v>5536</v>
      </c>
      <c r="E2298" s="858">
        <v>44228</v>
      </c>
      <c r="F2298" s="852">
        <v>690.51580698835278</v>
      </c>
      <c r="G2298" s="860">
        <f t="shared" si="36"/>
        <v>0.6905158069883528</v>
      </c>
      <c r="H2298" s="835" t="s">
        <v>356</v>
      </c>
      <c r="I2298" s="850">
        <v>1</v>
      </c>
      <c r="J2298" s="855" t="s">
        <v>4132</v>
      </c>
    </row>
    <row r="2299" spans="1:10">
      <c r="A2299" s="839" t="s">
        <v>191</v>
      </c>
      <c r="B2299" s="830" t="s">
        <v>198</v>
      </c>
      <c r="C2299" s="839" t="s">
        <v>5537</v>
      </c>
      <c r="D2299" s="839" t="s">
        <v>5538</v>
      </c>
      <c r="E2299" s="858">
        <v>44228</v>
      </c>
      <c r="F2299" s="852">
        <v>690.51580698835278</v>
      </c>
      <c r="G2299" s="860">
        <f t="shared" si="36"/>
        <v>0.6905158069883528</v>
      </c>
      <c r="H2299" s="835" t="s">
        <v>356</v>
      </c>
      <c r="I2299" s="850">
        <v>1</v>
      </c>
      <c r="J2299" s="855" t="s">
        <v>4132</v>
      </c>
    </row>
    <row r="2300" spans="1:10">
      <c r="A2300" s="839" t="s">
        <v>334</v>
      </c>
      <c r="B2300" s="830" t="s">
        <v>198</v>
      </c>
      <c r="C2300" s="839" t="s">
        <v>5539</v>
      </c>
      <c r="D2300" s="839" t="s">
        <v>5540</v>
      </c>
      <c r="E2300" s="858">
        <v>44228</v>
      </c>
      <c r="F2300" s="852">
        <v>220.46589018302831</v>
      </c>
      <c r="G2300" s="860">
        <f t="shared" si="36"/>
        <v>0.22046589018302831</v>
      </c>
      <c r="H2300" s="835" t="s">
        <v>4201</v>
      </c>
      <c r="I2300" s="850">
        <v>1</v>
      </c>
      <c r="J2300" s="855" t="s">
        <v>4201</v>
      </c>
    </row>
    <row r="2301" spans="1:10">
      <c r="A2301" s="839" t="s">
        <v>334</v>
      </c>
      <c r="B2301" s="830" t="s">
        <v>198</v>
      </c>
      <c r="C2301" s="839" t="s">
        <v>5541</v>
      </c>
      <c r="D2301" s="839" t="s">
        <v>5542</v>
      </c>
      <c r="E2301" s="858">
        <v>44228</v>
      </c>
      <c r="F2301" s="852">
        <v>135.19134775374377</v>
      </c>
      <c r="G2301" s="860">
        <f t="shared" si="36"/>
        <v>0.13519134775374378</v>
      </c>
      <c r="H2301" s="835" t="s">
        <v>355</v>
      </c>
      <c r="I2301" s="850">
        <v>1</v>
      </c>
      <c r="J2301" s="855" t="s">
        <v>4201</v>
      </c>
    </row>
    <row r="2302" spans="1:10">
      <c r="A2302" s="839" t="s">
        <v>334</v>
      </c>
      <c r="B2302" s="830" t="s">
        <v>198</v>
      </c>
      <c r="C2302" s="839" t="s">
        <v>5543</v>
      </c>
      <c r="D2302" s="839" t="s">
        <v>5544</v>
      </c>
      <c r="E2302" s="858">
        <v>44228</v>
      </c>
      <c r="F2302" s="852">
        <v>22.878535773710482</v>
      </c>
      <c r="G2302" s="859">
        <f t="shared" si="36"/>
        <v>2.2878535773710483E-2</v>
      </c>
      <c r="H2302" s="835" t="s">
        <v>355</v>
      </c>
      <c r="I2302" s="850">
        <v>1</v>
      </c>
      <c r="J2302" s="855" t="s">
        <v>4201</v>
      </c>
    </row>
    <row r="2303" spans="1:10">
      <c r="A2303" s="839" t="s">
        <v>334</v>
      </c>
      <c r="B2303" s="830" t="s">
        <v>198</v>
      </c>
      <c r="C2303" s="839" t="s">
        <v>5545</v>
      </c>
      <c r="D2303" s="839" t="s">
        <v>5546</v>
      </c>
      <c r="E2303" s="858">
        <v>44228</v>
      </c>
      <c r="F2303" s="852">
        <v>22.878535773710482</v>
      </c>
      <c r="G2303" s="859">
        <f t="shared" si="36"/>
        <v>2.2878535773710483E-2</v>
      </c>
      <c r="H2303" s="835" t="s">
        <v>355</v>
      </c>
      <c r="I2303" s="850">
        <v>1</v>
      </c>
      <c r="J2303" s="855" t="s">
        <v>4201</v>
      </c>
    </row>
    <row r="2304" spans="1:10">
      <c r="A2304" s="839" t="s">
        <v>186</v>
      </c>
      <c r="B2304" s="830" t="s">
        <v>198</v>
      </c>
      <c r="C2304" s="839" t="s">
        <v>5547</v>
      </c>
      <c r="D2304" s="839" t="s">
        <v>5548</v>
      </c>
      <c r="E2304" s="858">
        <v>44228</v>
      </c>
      <c r="F2304" s="852">
        <v>245.42429284525792</v>
      </c>
      <c r="G2304" s="860">
        <f t="shared" si="36"/>
        <v>0.24542429284525794</v>
      </c>
      <c r="H2304" s="835" t="s">
        <v>356</v>
      </c>
      <c r="I2304" s="850">
        <v>1</v>
      </c>
      <c r="J2304" s="855" t="s">
        <v>4132</v>
      </c>
    </row>
    <row r="2305" spans="1:10">
      <c r="A2305" s="839" t="s">
        <v>186</v>
      </c>
      <c r="B2305" s="830" t="s">
        <v>198</v>
      </c>
      <c r="C2305" s="839" t="s">
        <v>5549</v>
      </c>
      <c r="D2305" s="839" t="s">
        <v>5550</v>
      </c>
      <c r="E2305" s="858">
        <v>44228</v>
      </c>
      <c r="F2305" s="852">
        <v>201.74708818635608</v>
      </c>
      <c r="G2305" s="860">
        <f t="shared" si="36"/>
        <v>0.20174708818635609</v>
      </c>
      <c r="H2305" s="835" t="s">
        <v>356</v>
      </c>
      <c r="I2305" s="850">
        <v>1</v>
      </c>
      <c r="J2305" s="855" t="s">
        <v>4132</v>
      </c>
    </row>
    <row r="2306" spans="1:10">
      <c r="A2306" s="839" t="s">
        <v>186</v>
      </c>
      <c r="B2306" s="830" t="s">
        <v>198</v>
      </c>
      <c r="C2306" s="839" t="s">
        <v>5551</v>
      </c>
      <c r="D2306" s="839" t="s">
        <v>5552</v>
      </c>
      <c r="E2306" s="858">
        <v>44228</v>
      </c>
      <c r="F2306" s="852">
        <v>201.74708818635608</v>
      </c>
      <c r="G2306" s="860">
        <f t="shared" si="36"/>
        <v>0.20174708818635609</v>
      </c>
      <c r="H2306" s="835" t="s">
        <v>356</v>
      </c>
      <c r="I2306" s="850">
        <v>1</v>
      </c>
      <c r="J2306" s="855" t="s">
        <v>4132</v>
      </c>
    </row>
    <row r="2307" spans="1:10">
      <c r="A2307" s="839" t="s">
        <v>191</v>
      </c>
      <c r="B2307" s="830" t="s">
        <v>198</v>
      </c>
      <c r="C2307" s="839" t="s">
        <v>5553</v>
      </c>
      <c r="D2307" s="839" t="s">
        <v>5554</v>
      </c>
      <c r="E2307" s="858">
        <v>44228</v>
      </c>
      <c r="F2307" s="852">
        <v>742.51247920133119</v>
      </c>
      <c r="G2307" s="860">
        <f t="shared" si="36"/>
        <v>0.74251247920133123</v>
      </c>
      <c r="H2307" s="835" t="s">
        <v>356</v>
      </c>
      <c r="I2307" s="850">
        <v>1</v>
      </c>
      <c r="J2307" s="855" t="s">
        <v>4132</v>
      </c>
    </row>
    <row r="2308" spans="1:10">
      <c r="A2308" s="839" t="s">
        <v>201</v>
      </c>
      <c r="B2308" s="830" t="s">
        <v>198</v>
      </c>
      <c r="C2308" s="839" t="s">
        <v>5555</v>
      </c>
      <c r="D2308" s="839" t="s">
        <v>5556</v>
      </c>
      <c r="E2308" s="858">
        <v>44228</v>
      </c>
      <c r="F2308" s="852">
        <v>665</v>
      </c>
      <c r="G2308" s="860">
        <f t="shared" si="36"/>
        <v>0.66500000000000004</v>
      </c>
      <c r="H2308" s="835" t="s">
        <v>356</v>
      </c>
      <c r="I2308" s="850">
        <v>1</v>
      </c>
      <c r="J2308" s="855" t="s">
        <v>4132</v>
      </c>
    </row>
    <row r="2309" spans="1:10">
      <c r="A2309" s="839" t="s">
        <v>201</v>
      </c>
      <c r="B2309" s="830" t="s">
        <v>198</v>
      </c>
      <c r="C2309" s="839" t="s">
        <v>5557</v>
      </c>
      <c r="D2309" s="839" t="s">
        <v>5558</v>
      </c>
      <c r="E2309" s="858">
        <v>44228</v>
      </c>
      <c r="F2309" s="852">
        <v>705</v>
      </c>
      <c r="G2309" s="860">
        <f t="shared" si="36"/>
        <v>0.70499999999999996</v>
      </c>
      <c r="H2309" s="835" t="s">
        <v>356</v>
      </c>
      <c r="I2309" s="850">
        <v>1</v>
      </c>
      <c r="J2309" s="855" t="s">
        <v>4132</v>
      </c>
    </row>
    <row r="2310" spans="1:10">
      <c r="A2310" s="839" t="s">
        <v>196</v>
      </c>
      <c r="B2310" s="830" t="s">
        <v>198</v>
      </c>
      <c r="C2310" s="839" t="s">
        <v>5559</v>
      </c>
      <c r="D2310" s="839" t="s">
        <v>5560</v>
      </c>
      <c r="E2310" s="858">
        <v>44228</v>
      </c>
      <c r="F2310" s="852">
        <v>568</v>
      </c>
      <c r="G2310" s="860">
        <f t="shared" si="36"/>
        <v>0.56799999999999995</v>
      </c>
      <c r="H2310" s="835" t="s">
        <v>356</v>
      </c>
      <c r="I2310" s="850">
        <v>2</v>
      </c>
      <c r="J2310" s="855" t="s">
        <v>4132</v>
      </c>
    </row>
    <row r="2311" spans="1:10">
      <c r="A2311" s="839" t="s">
        <v>196</v>
      </c>
      <c r="B2311" s="830" t="s">
        <v>198</v>
      </c>
      <c r="C2311" s="839" t="s">
        <v>5561</v>
      </c>
      <c r="D2311" s="839" t="s">
        <v>5562</v>
      </c>
      <c r="E2311" s="858">
        <v>44228</v>
      </c>
      <c r="F2311" s="852">
        <v>266</v>
      </c>
      <c r="G2311" s="860">
        <f t="shared" si="36"/>
        <v>0.26600000000000001</v>
      </c>
      <c r="H2311" s="835" t="s">
        <v>356</v>
      </c>
      <c r="I2311" s="850">
        <v>1</v>
      </c>
      <c r="J2311" s="855" t="s">
        <v>4132</v>
      </c>
    </row>
    <row r="2312" spans="1:10">
      <c r="A2312" s="839" t="s">
        <v>193</v>
      </c>
      <c r="B2312" s="829" t="s">
        <v>199</v>
      </c>
      <c r="C2312" s="839" t="s">
        <v>5563</v>
      </c>
      <c r="D2312" s="839" t="s">
        <v>5564</v>
      </c>
      <c r="E2312" s="858">
        <v>44228</v>
      </c>
      <c r="F2312" s="852">
        <v>16124</v>
      </c>
      <c r="G2312" s="860">
        <f t="shared" si="36"/>
        <v>16.123999999999999</v>
      </c>
      <c r="H2312" s="835" t="s">
        <v>354</v>
      </c>
      <c r="I2312" s="850">
        <v>1</v>
      </c>
      <c r="J2312" s="855" t="s">
        <v>4109</v>
      </c>
    </row>
    <row r="2313" spans="1:10">
      <c r="A2313" s="839" t="s">
        <v>194</v>
      </c>
      <c r="B2313" s="829" t="s">
        <v>199</v>
      </c>
      <c r="C2313" s="839" t="s">
        <v>5565</v>
      </c>
      <c r="D2313" s="839" t="s">
        <v>5566</v>
      </c>
      <c r="E2313" s="858">
        <v>44228</v>
      </c>
      <c r="F2313" s="852">
        <v>4710</v>
      </c>
      <c r="G2313" s="860">
        <f t="shared" si="36"/>
        <v>4.71</v>
      </c>
      <c r="H2313" s="835" t="s">
        <v>354</v>
      </c>
      <c r="I2313" s="850">
        <v>1</v>
      </c>
      <c r="J2313" s="855" t="s">
        <v>4109</v>
      </c>
    </row>
    <row r="2314" spans="1:10">
      <c r="A2314" s="839" t="s">
        <v>194</v>
      </c>
      <c r="B2314" s="829" t="s">
        <v>199</v>
      </c>
      <c r="C2314" s="839" t="s">
        <v>5567</v>
      </c>
      <c r="D2314" s="839" t="s">
        <v>5568</v>
      </c>
      <c r="E2314" s="858">
        <v>44228</v>
      </c>
      <c r="F2314" s="852">
        <v>1860</v>
      </c>
      <c r="G2314" s="860">
        <f t="shared" si="36"/>
        <v>1.86</v>
      </c>
      <c r="H2314" s="835" t="s">
        <v>354</v>
      </c>
      <c r="I2314" s="850">
        <v>1</v>
      </c>
      <c r="J2314" s="855" t="s">
        <v>4109</v>
      </c>
    </row>
    <row r="2315" spans="1:10">
      <c r="A2315" s="839" t="s">
        <v>194</v>
      </c>
      <c r="B2315" s="829" t="s">
        <v>199</v>
      </c>
      <c r="C2315" s="839" t="s">
        <v>5569</v>
      </c>
      <c r="D2315" s="839" t="s">
        <v>5570</v>
      </c>
      <c r="E2315" s="858">
        <v>44228</v>
      </c>
      <c r="F2315" s="852">
        <v>1530</v>
      </c>
      <c r="G2315" s="860">
        <f t="shared" si="36"/>
        <v>1.53</v>
      </c>
      <c r="H2315" s="835" t="s">
        <v>354</v>
      </c>
      <c r="I2315" s="850">
        <v>1</v>
      </c>
      <c r="J2315" s="855" t="s">
        <v>4109</v>
      </c>
    </row>
    <row r="2316" spans="1:10">
      <c r="A2316" s="839" t="s">
        <v>386</v>
      </c>
      <c r="B2316" s="829" t="s">
        <v>1250</v>
      </c>
      <c r="C2316" s="839" t="s">
        <v>5571</v>
      </c>
      <c r="D2316" s="839" t="s">
        <v>5572</v>
      </c>
      <c r="E2316" s="858">
        <v>44228</v>
      </c>
      <c r="F2316" s="852">
        <v>450</v>
      </c>
      <c r="G2316" s="860">
        <f t="shared" si="36"/>
        <v>0.45</v>
      </c>
      <c r="H2316" s="835" t="s">
        <v>535</v>
      </c>
      <c r="I2316" s="850">
        <v>1</v>
      </c>
      <c r="J2316" s="855" t="s">
        <v>535</v>
      </c>
    </row>
    <row r="2317" spans="1:10">
      <c r="A2317" s="839" t="s">
        <v>386</v>
      </c>
      <c r="B2317" s="829" t="s">
        <v>1250</v>
      </c>
      <c r="C2317" s="839" t="s">
        <v>5573</v>
      </c>
      <c r="D2317" s="839" t="s">
        <v>5574</v>
      </c>
      <c r="E2317" s="858">
        <v>44228</v>
      </c>
      <c r="F2317" s="852">
        <v>222</v>
      </c>
      <c r="G2317" s="860">
        <f t="shared" si="36"/>
        <v>0.222</v>
      </c>
      <c r="H2317" s="835" t="s">
        <v>535</v>
      </c>
      <c r="I2317" s="850">
        <v>1</v>
      </c>
      <c r="J2317" s="855" t="s">
        <v>535</v>
      </c>
    </row>
    <row r="2318" spans="1:10">
      <c r="A2318" s="839" t="s">
        <v>386</v>
      </c>
      <c r="B2318" s="829" t="s">
        <v>1250</v>
      </c>
      <c r="C2318" s="839" t="s">
        <v>5575</v>
      </c>
      <c r="D2318" s="839" t="s">
        <v>5576</v>
      </c>
      <c r="E2318" s="858">
        <v>44228</v>
      </c>
      <c r="F2318" s="852">
        <v>293</v>
      </c>
      <c r="G2318" s="860">
        <f t="shared" si="36"/>
        <v>0.29299999999999998</v>
      </c>
      <c r="H2318" s="835" t="s">
        <v>535</v>
      </c>
      <c r="I2318" s="850">
        <v>1</v>
      </c>
      <c r="J2318" s="855" t="s">
        <v>535</v>
      </c>
    </row>
    <row r="2319" spans="1:10">
      <c r="A2319" s="839" t="s">
        <v>386</v>
      </c>
      <c r="B2319" s="829" t="s">
        <v>1250</v>
      </c>
      <c r="C2319" s="839" t="s">
        <v>5577</v>
      </c>
      <c r="D2319" s="839" t="s">
        <v>5578</v>
      </c>
      <c r="E2319" s="858">
        <v>44228</v>
      </c>
      <c r="F2319" s="852">
        <v>120</v>
      </c>
      <c r="G2319" s="860">
        <f t="shared" si="36"/>
        <v>0.12</v>
      </c>
      <c r="H2319" s="835" t="s">
        <v>535</v>
      </c>
      <c r="I2319" s="850">
        <v>1</v>
      </c>
      <c r="J2319" s="855" t="s">
        <v>535</v>
      </c>
    </row>
    <row r="2320" spans="1:10">
      <c r="A2320" s="839" t="s">
        <v>386</v>
      </c>
      <c r="B2320" s="829" t="s">
        <v>1250</v>
      </c>
      <c r="C2320" s="839" t="s">
        <v>5579</v>
      </c>
      <c r="D2320" s="839" t="s">
        <v>5580</v>
      </c>
      <c r="E2320" s="858">
        <v>44228</v>
      </c>
      <c r="F2320" s="852">
        <v>840</v>
      </c>
      <c r="G2320" s="860">
        <f t="shared" si="36"/>
        <v>0.84</v>
      </c>
      <c r="H2320" s="835" t="s">
        <v>535</v>
      </c>
      <c r="I2320" s="850">
        <v>1</v>
      </c>
      <c r="J2320" s="855" t="s">
        <v>535</v>
      </c>
    </row>
    <row r="2321" spans="1:10">
      <c r="A2321" s="839" t="s">
        <v>386</v>
      </c>
      <c r="B2321" s="829" t="s">
        <v>1250</v>
      </c>
      <c r="C2321" s="839" t="s">
        <v>5581</v>
      </c>
      <c r="D2321" s="839" t="s">
        <v>5582</v>
      </c>
      <c r="E2321" s="858">
        <v>44228</v>
      </c>
      <c r="F2321" s="852">
        <v>434</v>
      </c>
      <c r="G2321" s="860">
        <f t="shared" si="36"/>
        <v>0.434</v>
      </c>
      <c r="H2321" s="835" t="s">
        <v>535</v>
      </c>
      <c r="I2321" s="850">
        <v>1</v>
      </c>
      <c r="J2321" s="855" t="s">
        <v>535</v>
      </c>
    </row>
    <row r="2322" spans="1:10">
      <c r="A2322" s="839" t="s">
        <v>186</v>
      </c>
      <c r="B2322" s="830" t="s">
        <v>198</v>
      </c>
      <c r="C2322" s="839" t="s">
        <v>5583</v>
      </c>
      <c r="D2322" s="839" t="s">
        <v>5160</v>
      </c>
      <c r="E2322" s="858">
        <v>44228</v>
      </c>
      <c r="F2322" s="852">
        <v>2675.1247920133114</v>
      </c>
      <c r="G2322" s="860">
        <f t="shared" si="36"/>
        <v>2.6751247920133112</v>
      </c>
      <c r="H2322" s="835" t="s">
        <v>354</v>
      </c>
      <c r="I2322" s="850">
        <v>1</v>
      </c>
      <c r="J2322" s="855" t="s">
        <v>4109</v>
      </c>
    </row>
    <row r="2323" spans="1:10">
      <c r="A2323" s="839" t="s">
        <v>186</v>
      </c>
      <c r="B2323" s="830" t="s">
        <v>198</v>
      </c>
      <c r="C2323" s="839" t="s">
        <v>5584</v>
      </c>
      <c r="D2323" s="839" t="s">
        <v>5162</v>
      </c>
      <c r="E2323" s="858">
        <v>44228</v>
      </c>
      <c r="F2323" s="852">
        <v>1688.8519134775374</v>
      </c>
      <c r="G2323" s="860">
        <f t="shared" si="36"/>
        <v>1.6888519134775375</v>
      </c>
      <c r="H2323" s="835" t="s">
        <v>354</v>
      </c>
      <c r="I2323" s="850">
        <v>1</v>
      </c>
      <c r="J2323" s="855" t="s">
        <v>4109</v>
      </c>
    </row>
    <row r="2324" spans="1:10">
      <c r="A2324" s="839" t="s">
        <v>186</v>
      </c>
      <c r="B2324" s="830" t="s">
        <v>198</v>
      </c>
      <c r="C2324" s="839" t="s">
        <v>5585</v>
      </c>
      <c r="D2324" s="839" t="s">
        <v>5164</v>
      </c>
      <c r="E2324" s="858">
        <v>44228</v>
      </c>
      <c r="F2324" s="852">
        <v>1730.865224625624</v>
      </c>
      <c r="G2324" s="860">
        <f t="shared" si="36"/>
        <v>1.730865224625624</v>
      </c>
      <c r="H2324" s="835" t="s">
        <v>354</v>
      </c>
      <c r="I2324" s="850">
        <v>1</v>
      </c>
      <c r="J2324" s="855" t="s">
        <v>4109</v>
      </c>
    </row>
    <row r="2325" spans="1:10">
      <c r="A2325" s="839" t="s">
        <v>186</v>
      </c>
      <c r="B2325" s="830" t="s">
        <v>198</v>
      </c>
      <c r="C2325" s="839" t="s">
        <v>5586</v>
      </c>
      <c r="D2325" s="839" t="s">
        <v>5166</v>
      </c>
      <c r="E2325" s="858">
        <v>44228</v>
      </c>
      <c r="F2325" s="852">
        <v>1353.9933444259568</v>
      </c>
      <c r="G2325" s="860">
        <f t="shared" si="36"/>
        <v>1.3539933444259569</v>
      </c>
      <c r="H2325" s="835" t="s">
        <v>354</v>
      </c>
      <c r="I2325" s="850">
        <v>1</v>
      </c>
      <c r="J2325" s="855" t="s">
        <v>4109</v>
      </c>
    </row>
    <row r="2326" spans="1:10">
      <c r="A2326" s="839" t="s">
        <v>186</v>
      </c>
      <c r="B2326" s="830" t="s">
        <v>198</v>
      </c>
      <c r="C2326" s="839" t="s">
        <v>5587</v>
      </c>
      <c r="D2326" s="839" t="s">
        <v>5168</v>
      </c>
      <c r="E2326" s="858">
        <v>44228</v>
      </c>
      <c r="F2326" s="852">
        <v>1695.2995008319467</v>
      </c>
      <c r="G2326" s="860">
        <f t="shared" si="36"/>
        <v>1.6952995008319467</v>
      </c>
      <c r="H2326" s="835" t="s">
        <v>354</v>
      </c>
      <c r="I2326" s="850">
        <v>1</v>
      </c>
      <c r="J2326" s="855" t="s">
        <v>4109</v>
      </c>
    </row>
    <row r="2327" spans="1:10">
      <c r="A2327" s="839" t="s">
        <v>186</v>
      </c>
      <c r="B2327" s="830" t="s">
        <v>198</v>
      </c>
      <c r="C2327" s="839" t="s">
        <v>5588</v>
      </c>
      <c r="D2327" s="839" t="s">
        <v>5170</v>
      </c>
      <c r="E2327" s="858">
        <v>44228</v>
      </c>
      <c r="F2327" s="852">
        <v>1289.5174708818636</v>
      </c>
      <c r="G2327" s="860">
        <f t="shared" si="36"/>
        <v>1.2895174708818635</v>
      </c>
      <c r="H2327" s="835" t="s">
        <v>354</v>
      </c>
      <c r="I2327" s="850">
        <v>1</v>
      </c>
      <c r="J2327" s="855" t="s">
        <v>4109</v>
      </c>
    </row>
    <row r="2328" spans="1:10">
      <c r="A2328" s="839" t="s">
        <v>186</v>
      </c>
      <c r="B2328" s="830" t="s">
        <v>198</v>
      </c>
      <c r="C2328" s="839" t="s">
        <v>5589</v>
      </c>
      <c r="D2328" s="839" t="s">
        <v>5172</v>
      </c>
      <c r="E2328" s="858">
        <v>44228</v>
      </c>
      <c r="F2328" s="852">
        <v>1310.3161397670549</v>
      </c>
      <c r="G2328" s="860">
        <f t="shared" si="36"/>
        <v>1.3103161397670549</v>
      </c>
      <c r="H2328" s="835" t="s">
        <v>354</v>
      </c>
      <c r="I2328" s="850">
        <v>1</v>
      </c>
      <c r="J2328" s="855" t="s">
        <v>4109</v>
      </c>
    </row>
    <row r="2329" spans="1:10">
      <c r="A2329" s="839" t="s">
        <v>196</v>
      </c>
      <c r="B2329" s="830" t="s">
        <v>198</v>
      </c>
      <c r="C2329" s="839" t="s">
        <v>5590</v>
      </c>
      <c r="D2329" s="839" t="s">
        <v>5591</v>
      </c>
      <c r="E2329" s="858">
        <v>44228</v>
      </c>
      <c r="F2329" s="852">
        <v>305</v>
      </c>
      <c r="G2329" s="860">
        <f t="shared" si="36"/>
        <v>0.30499999999999999</v>
      </c>
      <c r="H2329" s="835" t="s">
        <v>356</v>
      </c>
      <c r="I2329" s="850">
        <v>1</v>
      </c>
      <c r="J2329" s="855" t="s">
        <v>4132</v>
      </c>
    </row>
    <row r="2330" spans="1:10">
      <c r="A2330" s="839" t="s">
        <v>191</v>
      </c>
      <c r="B2330" s="830" t="s">
        <v>198</v>
      </c>
      <c r="C2330" s="839" t="s">
        <v>5592</v>
      </c>
      <c r="D2330" s="839" t="s">
        <v>5321</v>
      </c>
      <c r="E2330" s="858">
        <v>44228</v>
      </c>
      <c r="F2330" s="852">
        <v>9101.4975041597336</v>
      </c>
      <c r="G2330" s="860">
        <f t="shared" si="36"/>
        <v>9.1014975041597328</v>
      </c>
      <c r="H2330" s="835" t="s">
        <v>354</v>
      </c>
      <c r="I2330" s="850">
        <v>1</v>
      </c>
      <c r="J2330" s="855" t="s">
        <v>4109</v>
      </c>
    </row>
    <row r="2331" spans="1:10">
      <c r="A2331" s="839" t="s">
        <v>193</v>
      </c>
      <c r="B2331" s="829" t="s">
        <v>199</v>
      </c>
      <c r="C2331" s="839" t="s">
        <v>5593</v>
      </c>
      <c r="D2331" s="839" t="s">
        <v>5594</v>
      </c>
      <c r="E2331" s="858">
        <v>44256</v>
      </c>
      <c r="F2331" s="852">
        <v>21065</v>
      </c>
      <c r="G2331" s="860">
        <f t="shared" si="36"/>
        <v>21.065000000000001</v>
      </c>
      <c r="H2331" s="835" t="s">
        <v>354</v>
      </c>
      <c r="I2331" s="850">
        <v>1</v>
      </c>
      <c r="J2331" s="855" t="s">
        <v>4109</v>
      </c>
    </row>
    <row r="2332" spans="1:10">
      <c r="A2332" s="839" t="s">
        <v>196</v>
      </c>
      <c r="B2332" s="830" t="s">
        <v>198</v>
      </c>
      <c r="C2332" s="839" t="s">
        <v>5595</v>
      </c>
      <c r="D2332" s="839" t="s">
        <v>5596</v>
      </c>
      <c r="E2332" s="858">
        <v>44256</v>
      </c>
      <c r="F2332" s="852">
        <v>177</v>
      </c>
      <c r="G2332" s="860">
        <f t="shared" si="36"/>
        <v>0.17699999999999999</v>
      </c>
      <c r="H2332" s="835" t="s">
        <v>356</v>
      </c>
      <c r="I2332" s="850">
        <v>3</v>
      </c>
      <c r="J2332" s="855" t="s">
        <v>4132</v>
      </c>
    </row>
    <row r="2333" spans="1:10">
      <c r="A2333" s="839" t="s">
        <v>196</v>
      </c>
      <c r="B2333" s="830" t="s">
        <v>198</v>
      </c>
      <c r="C2333" s="839" t="s">
        <v>5597</v>
      </c>
      <c r="D2333" s="839" t="s">
        <v>5598</v>
      </c>
      <c r="E2333" s="858">
        <v>44256</v>
      </c>
      <c r="F2333" s="852">
        <v>118</v>
      </c>
      <c r="G2333" s="860">
        <f t="shared" si="36"/>
        <v>0.11799999999999999</v>
      </c>
      <c r="H2333" s="835" t="s">
        <v>356</v>
      </c>
      <c r="I2333" s="850">
        <v>2</v>
      </c>
      <c r="J2333" s="855" t="s">
        <v>4132</v>
      </c>
    </row>
    <row r="2334" spans="1:10">
      <c r="A2334" s="839" t="s">
        <v>196</v>
      </c>
      <c r="B2334" s="830" t="s">
        <v>198</v>
      </c>
      <c r="C2334" s="839" t="s">
        <v>5599</v>
      </c>
      <c r="D2334" s="839" t="s">
        <v>5600</v>
      </c>
      <c r="E2334" s="858">
        <v>44256</v>
      </c>
      <c r="F2334" s="852">
        <v>330</v>
      </c>
      <c r="G2334" s="860">
        <f t="shared" si="36"/>
        <v>0.33</v>
      </c>
      <c r="H2334" s="835" t="s">
        <v>356</v>
      </c>
      <c r="I2334" s="850">
        <v>1</v>
      </c>
      <c r="J2334" s="855" t="s">
        <v>4132</v>
      </c>
    </row>
    <row r="2335" spans="1:10">
      <c r="A2335" s="839" t="s">
        <v>196</v>
      </c>
      <c r="B2335" s="830" t="s">
        <v>198</v>
      </c>
      <c r="C2335" s="839" t="s">
        <v>5601</v>
      </c>
      <c r="D2335" s="839" t="s">
        <v>5602</v>
      </c>
      <c r="E2335" s="858">
        <v>44256</v>
      </c>
      <c r="F2335" s="852">
        <v>180</v>
      </c>
      <c r="G2335" s="860">
        <f t="shared" si="36"/>
        <v>0.18</v>
      </c>
      <c r="H2335" s="835" t="s">
        <v>356</v>
      </c>
      <c r="I2335" s="850">
        <v>2</v>
      </c>
      <c r="J2335" s="855" t="s">
        <v>4132</v>
      </c>
    </row>
    <row r="2336" spans="1:10">
      <c r="A2336" s="839" t="s">
        <v>186</v>
      </c>
      <c r="B2336" s="830" t="s">
        <v>198</v>
      </c>
      <c r="C2336" s="839" t="s">
        <v>5603</v>
      </c>
      <c r="D2336" s="839" t="s">
        <v>5604</v>
      </c>
      <c r="E2336" s="858">
        <v>44256</v>
      </c>
      <c r="F2336" s="852">
        <v>199.6295534060506</v>
      </c>
      <c r="G2336" s="860">
        <f t="shared" si="36"/>
        <v>0.1996295534060506</v>
      </c>
      <c r="H2336" s="835" t="s">
        <v>356</v>
      </c>
      <c r="I2336" s="850">
        <v>1</v>
      </c>
      <c r="J2336" s="855" t="s">
        <v>4132</v>
      </c>
    </row>
    <row r="2337" spans="1:10">
      <c r="A2337" s="839" t="s">
        <v>186</v>
      </c>
      <c r="B2337" s="830" t="s">
        <v>198</v>
      </c>
      <c r="C2337" s="839" t="s">
        <v>5605</v>
      </c>
      <c r="D2337" s="839" t="s">
        <v>5606</v>
      </c>
      <c r="E2337" s="858">
        <v>44256</v>
      </c>
      <c r="F2337" s="852">
        <v>176.99115044247787</v>
      </c>
      <c r="G2337" s="860">
        <f t="shared" si="36"/>
        <v>0.17699115044247787</v>
      </c>
      <c r="H2337" s="835" t="s">
        <v>356</v>
      </c>
      <c r="I2337" s="850">
        <v>1</v>
      </c>
      <c r="J2337" s="855" t="s">
        <v>4132</v>
      </c>
    </row>
    <row r="2338" spans="1:10">
      <c r="A2338" s="839" t="s">
        <v>186</v>
      </c>
      <c r="B2338" s="830" t="s">
        <v>198</v>
      </c>
      <c r="C2338" s="839" t="s">
        <v>5607</v>
      </c>
      <c r="D2338" s="839" t="s">
        <v>5608</v>
      </c>
      <c r="E2338" s="858">
        <v>44256</v>
      </c>
      <c r="F2338" s="852">
        <v>176.99115044247787</v>
      </c>
      <c r="G2338" s="860">
        <f t="shared" si="36"/>
        <v>0.17699115044247787</v>
      </c>
      <c r="H2338" s="835" t="s">
        <v>356</v>
      </c>
      <c r="I2338" s="850">
        <v>1</v>
      </c>
      <c r="J2338" s="855" t="s">
        <v>4132</v>
      </c>
    </row>
    <row r="2339" spans="1:10">
      <c r="A2339" s="839" t="s">
        <v>186</v>
      </c>
      <c r="B2339" s="830" t="s">
        <v>198</v>
      </c>
      <c r="C2339" s="839" t="s">
        <v>5609</v>
      </c>
      <c r="D2339" s="839" t="s">
        <v>5610</v>
      </c>
      <c r="E2339" s="858">
        <v>44256</v>
      </c>
      <c r="F2339" s="852">
        <v>176.99115044247787</v>
      </c>
      <c r="G2339" s="860">
        <f t="shared" si="36"/>
        <v>0.17699115044247787</v>
      </c>
      <c r="H2339" s="835" t="s">
        <v>356</v>
      </c>
      <c r="I2339" s="850">
        <v>1</v>
      </c>
      <c r="J2339" s="855" t="s">
        <v>4132</v>
      </c>
    </row>
    <row r="2340" spans="1:10">
      <c r="A2340" s="839" t="s">
        <v>334</v>
      </c>
      <c r="B2340" s="830" t="s">
        <v>198</v>
      </c>
      <c r="C2340" s="839" t="s">
        <v>5611</v>
      </c>
      <c r="D2340" s="839" t="s">
        <v>5612</v>
      </c>
      <c r="E2340" s="858">
        <v>44256</v>
      </c>
      <c r="F2340" s="852">
        <v>374.56266721547638</v>
      </c>
      <c r="G2340" s="860">
        <f t="shared" si="36"/>
        <v>0.37456266721547637</v>
      </c>
      <c r="H2340" s="835" t="s">
        <v>356</v>
      </c>
      <c r="I2340" s="850">
        <v>1</v>
      </c>
      <c r="J2340" s="855" t="s">
        <v>4132</v>
      </c>
    </row>
    <row r="2341" spans="1:10">
      <c r="A2341" s="839" t="s">
        <v>194</v>
      </c>
      <c r="B2341" s="829" t="s">
        <v>199</v>
      </c>
      <c r="C2341" s="839" t="s">
        <v>5613</v>
      </c>
      <c r="D2341" s="839" t="s">
        <v>5614</v>
      </c>
      <c r="E2341" s="858">
        <v>44256</v>
      </c>
      <c r="F2341" s="852">
        <v>356</v>
      </c>
      <c r="G2341" s="860">
        <f t="shared" si="36"/>
        <v>0.35599999999999998</v>
      </c>
      <c r="H2341" s="835" t="s">
        <v>535</v>
      </c>
      <c r="I2341" s="850">
        <v>1</v>
      </c>
      <c r="J2341" s="855" t="s">
        <v>535</v>
      </c>
    </row>
    <row r="2342" spans="1:10">
      <c r="A2342" s="839" t="s">
        <v>194</v>
      </c>
      <c r="B2342" s="829" t="s">
        <v>199</v>
      </c>
      <c r="C2342" s="839" t="s">
        <v>5615</v>
      </c>
      <c r="D2342" s="839" t="s">
        <v>5616</v>
      </c>
      <c r="E2342" s="858">
        <v>44256</v>
      </c>
      <c r="F2342" s="852">
        <v>2500</v>
      </c>
      <c r="G2342" s="860">
        <f t="shared" si="36"/>
        <v>2.5</v>
      </c>
      <c r="H2342" s="835" t="s">
        <v>354</v>
      </c>
      <c r="I2342" s="850">
        <v>1</v>
      </c>
      <c r="J2342" s="855" t="s">
        <v>4109</v>
      </c>
    </row>
    <row r="2343" spans="1:10">
      <c r="A2343" s="839" t="s">
        <v>194</v>
      </c>
      <c r="B2343" s="829" t="s">
        <v>199</v>
      </c>
      <c r="C2343" s="839" t="s">
        <v>5617</v>
      </c>
      <c r="D2343" s="839" t="s">
        <v>5618</v>
      </c>
      <c r="E2343" s="858">
        <v>44256</v>
      </c>
      <c r="F2343" s="852">
        <v>1900</v>
      </c>
      <c r="G2343" s="860">
        <f t="shared" si="36"/>
        <v>1.9</v>
      </c>
      <c r="H2343" s="835" t="s">
        <v>354</v>
      </c>
      <c r="I2343" s="850">
        <v>1</v>
      </c>
      <c r="J2343" s="855" t="s">
        <v>4109</v>
      </c>
    </row>
    <row r="2344" spans="1:10">
      <c r="A2344" s="839" t="s">
        <v>191</v>
      </c>
      <c r="B2344" s="830" t="s">
        <v>198</v>
      </c>
      <c r="C2344" s="839" t="s">
        <v>5619</v>
      </c>
      <c r="D2344" s="839" t="s">
        <v>5620</v>
      </c>
      <c r="E2344" s="858">
        <v>44256</v>
      </c>
      <c r="F2344" s="852">
        <v>734.71907799958797</v>
      </c>
      <c r="G2344" s="860">
        <f t="shared" si="36"/>
        <v>0.73471907799958802</v>
      </c>
      <c r="H2344" s="835" t="s">
        <v>356</v>
      </c>
      <c r="I2344" s="850">
        <v>1</v>
      </c>
      <c r="J2344" s="855" t="s">
        <v>4132</v>
      </c>
    </row>
    <row r="2345" spans="1:10">
      <c r="A2345" s="839" t="s">
        <v>191</v>
      </c>
      <c r="B2345" s="830" t="s">
        <v>198</v>
      </c>
      <c r="C2345" s="839" t="s">
        <v>5621</v>
      </c>
      <c r="D2345" s="839" t="s">
        <v>5622</v>
      </c>
      <c r="E2345" s="858">
        <v>44256</v>
      </c>
      <c r="F2345" s="852">
        <v>465.11627906976742</v>
      </c>
      <c r="G2345" s="860">
        <f t="shared" si="36"/>
        <v>0.46511627906976744</v>
      </c>
      <c r="H2345" s="835" t="s">
        <v>356</v>
      </c>
      <c r="I2345" s="850">
        <v>1</v>
      </c>
      <c r="J2345" s="855" t="s">
        <v>4132</v>
      </c>
    </row>
    <row r="2346" spans="1:10">
      <c r="A2346" s="839" t="s">
        <v>191</v>
      </c>
      <c r="B2346" s="830" t="s">
        <v>198</v>
      </c>
      <c r="C2346" s="839" t="s">
        <v>5623</v>
      </c>
      <c r="D2346" s="839" t="s">
        <v>5624</v>
      </c>
      <c r="E2346" s="858">
        <v>44256</v>
      </c>
      <c r="F2346" s="852">
        <v>413.66536324346572</v>
      </c>
      <c r="G2346" s="860">
        <f t="shared" si="36"/>
        <v>0.4136653632434657</v>
      </c>
      <c r="H2346" s="835" t="s">
        <v>356</v>
      </c>
      <c r="I2346" s="850">
        <v>1</v>
      </c>
      <c r="J2346" s="855" t="s">
        <v>4132</v>
      </c>
    </row>
    <row r="2347" spans="1:10">
      <c r="A2347" s="839" t="s">
        <v>191</v>
      </c>
      <c r="B2347" s="830" t="s">
        <v>198</v>
      </c>
      <c r="C2347" s="839" t="s">
        <v>5625</v>
      </c>
      <c r="D2347" s="839" t="s">
        <v>5626</v>
      </c>
      <c r="E2347" s="858">
        <v>44256</v>
      </c>
      <c r="F2347" s="852">
        <v>734.71907799958797</v>
      </c>
      <c r="G2347" s="860">
        <f t="shared" si="36"/>
        <v>0.73471907799958802</v>
      </c>
      <c r="H2347" s="835" t="s">
        <v>356</v>
      </c>
      <c r="I2347" s="850">
        <v>1</v>
      </c>
      <c r="J2347" s="855" t="s">
        <v>4132</v>
      </c>
    </row>
    <row r="2348" spans="1:10">
      <c r="A2348" s="839" t="s">
        <v>194</v>
      </c>
      <c r="B2348" s="829" t="s">
        <v>199</v>
      </c>
      <c r="C2348" s="839" t="s">
        <v>5627</v>
      </c>
      <c r="D2348" s="839" t="s">
        <v>5628</v>
      </c>
      <c r="E2348" s="858">
        <v>44256</v>
      </c>
      <c r="F2348" s="852">
        <v>1700</v>
      </c>
      <c r="G2348" s="860">
        <f t="shared" si="36"/>
        <v>1.7</v>
      </c>
      <c r="H2348" s="835" t="s">
        <v>354</v>
      </c>
      <c r="I2348" s="850">
        <v>1</v>
      </c>
      <c r="J2348" s="855" t="s">
        <v>4109</v>
      </c>
    </row>
    <row r="2349" spans="1:10">
      <c r="A2349" s="839" t="s">
        <v>194</v>
      </c>
      <c r="B2349" s="829" t="s">
        <v>199</v>
      </c>
      <c r="C2349" s="839" t="s">
        <v>5629</v>
      </c>
      <c r="D2349" s="839" t="s">
        <v>5630</v>
      </c>
      <c r="E2349" s="858">
        <v>44256</v>
      </c>
      <c r="F2349" s="852">
        <v>2100</v>
      </c>
      <c r="G2349" s="860">
        <f t="shared" si="36"/>
        <v>2.1</v>
      </c>
      <c r="H2349" s="835" t="s">
        <v>354</v>
      </c>
      <c r="I2349" s="850">
        <v>1</v>
      </c>
      <c r="J2349" s="855" t="s">
        <v>4109</v>
      </c>
    </row>
    <row r="2350" spans="1:10">
      <c r="A2350" s="839" t="s">
        <v>186</v>
      </c>
      <c r="B2350" s="830" t="s">
        <v>198</v>
      </c>
      <c r="C2350" s="839" t="s">
        <v>5631</v>
      </c>
      <c r="D2350" s="839" t="s">
        <v>5632</v>
      </c>
      <c r="E2350" s="858">
        <v>44256</v>
      </c>
      <c r="F2350" s="852">
        <v>21868.697262811278</v>
      </c>
      <c r="G2350" s="860">
        <f t="shared" si="36"/>
        <v>21.868697262811278</v>
      </c>
      <c r="H2350" s="835" t="s">
        <v>354</v>
      </c>
      <c r="I2350" s="850">
        <v>1</v>
      </c>
      <c r="J2350" s="855" t="s">
        <v>4109</v>
      </c>
    </row>
    <row r="2351" spans="1:10">
      <c r="A2351" s="839" t="s">
        <v>391</v>
      </c>
      <c r="B2351" s="830" t="s">
        <v>198</v>
      </c>
      <c r="C2351" s="839" t="s">
        <v>5633</v>
      </c>
      <c r="D2351" s="839" t="s">
        <v>5634</v>
      </c>
      <c r="E2351" s="858">
        <v>44256</v>
      </c>
      <c r="F2351" s="852">
        <v>3940</v>
      </c>
      <c r="G2351" s="860">
        <f t="shared" si="36"/>
        <v>3.94</v>
      </c>
      <c r="H2351" s="835" t="s">
        <v>356</v>
      </c>
      <c r="I2351" s="850">
        <v>1</v>
      </c>
      <c r="J2351" s="855" t="s">
        <v>4132</v>
      </c>
    </row>
    <row r="2352" spans="1:10">
      <c r="A2352" s="839" t="s">
        <v>189</v>
      </c>
      <c r="B2352" s="830" t="s">
        <v>198</v>
      </c>
      <c r="C2352" s="839" t="s">
        <v>5635</v>
      </c>
      <c r="D2352" s="839" t="s">
        <v>5636</v>
      </c>
      <c r="E2352" s="858">
        <v>44256</v>
      </c>
      <c r="F2352" s="852">
        <v>307</v>
      </c>
      <c r="G2352" s="860">
        <f t="shared" ref="G2352:G2415" si="37">F2352/1000</f>
        <v>0.307</v>
      </c>
      <c r="H2352" s="835" t="s">
        <v>356</v>
      </c>
      <c r="I2352" s="850">
        <v>1</v>
      </c>
      <c r="J2352" s="855" t="s">
        <v>4132</v>
      </c>
    </row>
    <row r="2353" spans="1:10">
      <c r="A2353" s="839" t="s">
        <v>194</v>
      </c>
      <c r="B2353" s="829" t="s">
        <v>199</v>
      </c>
      <c r="C2353" s="839" t="s">
        <v>5637</v>
      </c>
      <c r="D2353" s="839" t="s">
        <v>5638</v>
      </c>
      <c r="E2353" s="858">
        <v>44256</v>
      </c>
      <c r="F2353" s="852">
        <v>509</v>
      </c>
      <c r="G2353" s="860">
        <f t="shared" si="37"/>
        <v>0.50900000000000001</v>
      </c>
      <c r="H2353" s="835" t="s">
        <v>535</v>
      </c>
      <c r="I2353" s="850">
        <v>1</v>
      </c>
      <c r="J2353" s="855" t="s">
        <v>535</v>
      </c>
    </row>
    <row r="2354" spans="1:10">
      <c r="A2354" s="839" t="s">
        <v>191</v>
      </c>
      <c r="B2354" s="830" t="s">
        <v>198</v>
      </c>
      <c r="C2354" s="839" t="s">
        <v>5639</v>
      </c>
      <c r="D2354" s="839" t="s">
        <v>5640</v>
      </c>
      <c r="E2354" s="858">
        <v>44256</v>
      </c>
      <c r="F2354" s="852">
        <v>2418.1930438361801</v>
      </c>
      <c r="G2354" s="860">
        <f t="shared" si="37"/>
        <v>2.4181930438361801</v>
      </c>
      <c r="H2354" s="835" t="s">
        <v>67</v>
      </c>
      <c r="I2354" s="850">
        <v>1</v>
      </c>
      <c r="J2354" s="837" t="s">
        <v>67</v>
      </c>
    </row>
    <row r="2355" spans="1:10">
      <c r="A2355" s="839" t="s">
        <v>196</v>
      </c>
      <c r="B2355" s="830" t="s">
        <v>198</v>
      </c>
      <c r="C2355" s="839" t="s">
        <v>5641</v>
      </c>
      <c r="D2355" s="839" t="s">
        <v>5642</v>
      </c>
      <c r="E2355" s="858">
        <v>44256</v>
      </c>
      <c r="F2355" s="852">
        <v>590</v>
      </c>
      <c r="G2355" s="860">
        <f t="shared" si="37"/>
        <v>0.59</v>
      </c>
      <c r="H2355" s="835" t="s">
        <v>356</v>
      </c>
      <c r="I2355" s="850">
        <v>1</v>
      </c>
      <c r="J2355" s="855" t="s">
        <v>4132</v>
      </c>
    </row>
    <row r="2356" spans="1:10">
      <c r="A2356" s="839" t="s">
        <v>196</v>
      </c>
      <c r="B2356" s="830" t="s">
        <v>198</v>
      </c>
      <c r="C2356" s="839" t="s">
        <v>5643</v>
      </c>
      <c r="D2356" s="839" t="s">
        <v>5644</v>
      </c>
      <c r="E2356" s="858">
        <v>44256</v>
      </c>
      <c r="F2356" s="852">
        <v>322</v>
      </c>
      <c r="G2356" s="860">
        <f t="shared" si="37"/>
        <v>0.32200000000000001</v>
      </c>
      <c r="H2356" s="835" t="s">
        <v>356</v>
      </c>
      <c r="I2356" s="850">
        <v>1</v>
      </c>
      <c r="J2356" s="855" t="s">
        <v>4132</v>
      </c>
    </row>
    <row r="2357" spans="1:10">
      <c r="A2357" s="839" t="s">
        <v>196</v>
      </c>
      <c r="B2357" s="830" t="s">
        <v>198</v>
      </c>
      <c r="C2357" s="839" t="s">
        <v>5645</v>
      </c>
      <c r="D2357" s="839" t="s">
        <v>5646</v>
      </c>
      <c r="E2357" s="858">
        <v>44256</v>
      </c>
      <c r="F2357" s="852">
        <v>180</v>
      </c>
      <c r="G2357" s="860">
        <f t="shared" si="37"/>
        <v>0.18</v>
      </c>
      <c r="H2357" s="835" t="s">
        <v>356</v>
      </c>
      <c r="I2357" s="850">
        <v>2</v>
      </c>
      <c r="J2357" s="855" t="s">
        <v>4132</v>
      </c>
    </row>
    <row r="2358" spans="1:10">
      <c r="A2358" s="839" t="s">
        <v>244</v>
      </c>
      <c r="B2358" s="830" t="s">
        <v>198</v>
      </c>
      <c r="C2358" s="839" t="s">
        <v>5647</v>
      </c>
      <c r="D2358" s="839" t="s">
        <v>5648</v>
      </c>
      <c r="E2358" s="858">
        <v>44256</v>
      </c>
      <c r="F2358" s="852">
        <v>1760</v>
      </c>
      <c r="G2358" s="860">
        <f t="shared" si="37"/>
        <v>1.76</v>
      </c>
      <c r="H2358" s="835" t="s">
        <v>356</v>
      </c>
      <c r="I2358" s="850">
        <v>4</v>
      </c>
      <c r="J2358" s="855" t="s">
        <v>4132</v>
      </c>
    </row>
    <row r="2359" spans="1:10">
      <c r="A2359" s="839" t="s">
        <v>196</v>
      </c>
      <c r="B2359" s="830" t="s">
        <v>198</v>
      </c>
      <c r="C2359" s="839" t="s">
        <v>5649</v>
      </c>
      <c r="D2359" s="839" t="s">
        <v>5650</v>
      </c>
      <c r="E2359" s="858">
        <v>44256</v>
      </c>
      <c r="F2359" s="852">
        <v>422</v>
      </c>
      <c r="G2359" s="860">
        <f t="shared" si="37"/>
        <v>0.42199999999999999</v>
      </c>
      <c r="H2359" s="835" t="s">
        <v>356</v>
      </c>
      <c r="I2359" s="850">
        <v>1</v>
      </c>
      <c r="J2359" s="855" t="s">
        <v>4132</v>
      </c>
    </row>
    <row r="2360" spans="1:10">
      <c r="A2360" s="839" t="s">
        <v>185</v>
      </c>
      <c r="B2360" s="830" t="s">
        <v>198</v>
      </c>
      <c r="C2360" s="839" t="s">
        <v>5651</v>
      </c>
      <c r="D2360" s="839" t="s">
        <v>5652</v>
      </c>
      <c r="E2360" s="858">
        <v>44256</v>
      </c>
      <c r="F2360" s="852">
        <v>4071.3</v>
      </c>
      <c r="G2360" s="860">
        <f t="shared" si="37"/>
        <v>4.0712999999999999</v>
      </c>
      <c r="H2360" s="835" t="s">
        <v>67</v>
      </c>
      <c r="I2360" s="850">
        <v>1</v>
      </c>
      <c r="J2360" s="837" t="s">
        <v>67</v>
      </c>
    </row>
    <row r="2361" spans="1:10">
      <c r="A2361" s="839" t="s">
        <v>185</v>
      </c>
      <c r="B2361" s="830" t="s">
        <v>198</v>
      </c>
      <c r="C2361" s="839" t="s">
        <v>5653</v>
      </c>
      <c r="D2361" s="839" t="s">
        <v>5654</v>
      </c>
      <c r="E2361" s="858">
        <v>44256</v>
      </c>
      <c r="F2361" s="852">
        <v>581.70000000000005</v>
      </c>
      <c r="G2361" s="860">
        <f t="shared" si="37"/>
        <v>0.58169999999999999</v>
      </c>
      <c r="H2361" s="835" t="s">
        <v>67</v>
      </c>
      <c r="I2361" s="850">
        <v>1</v>
      </c>
      <c r="J2361" s="837" t="s">
        <v>67</v>
      </c>
    </row>
    <row r="2362" spans="1:10">
      <c r="A2362" s="839" t="s">
        <v>185</v>
      </c>
      <c r="B2362" s="830" t="s">
        <v>198</v>
      </c>
      <c r="C2362" s="839" t="s">
        <v>5655</v>
      </c>
      <c r="D2362" s="839" t="s">
        <v>5656</v>
      </c>
      <c r="E2362" s="858">
        <v>44256</v>
      </c>
      <c r="F2362" s="852">
        <v>4071.3</v>
      </c>
      <c r="G2362" s="860">
        <f t="shared" si="37"/>
        <v>4.0712999999999999</v>
      </c>
      <c r="H2362" s="835" t="s">
        <v>67</v>
      </c>
      <c r="I2362" s="850">
        <v>1</v>
      </c>
      <c r="J2362" s="837" t="s">
        <v>67</v>
      </c>
    </row>
    <row r="2363" spans="1:10">
      <c r="A2363" s="839" t="s">
        <v>185</v>
      </c>
      <c r="B2363" s="830" t="s">
        <v>198</v>
      </c>
      <c r="C2363" s="839" t="s">
        <v>5657</v>
      </c>
      <c r="D2363" s="839" t="s">
        <v>5658</v>
      </c>
      <c r="E2363" s="858">
        <v>44256</v>
      </c>
      <c r="F2363" s="852">
        <v>581.70000000000005</v>
      </c>
      <c r="G2363" s="860">
        <f t="shared" si="37"/>
        <v>0.58169999999999999</v>
      </c>
      <c r="H2363" s="835" t="s">
        <v>67</v>
      </c>
      <c r="I2363" s="850">
        <v>1</v>
      </c>
      <c r="J2363" s="837" t="s">
        <v>67</v>
      </c>
    </row>
    <row r="2364" spans="1:10">
      <c r="A2364" s="839" t="s">
        <v>185</v>
      </c>
      <c r="B2364" s="830" t="s">
        <v>198</v>
      </c>
      <c r="C2364" s="839" t="s">
        <v>5659</v>
      </c>
      <c r="D2364" s="839" t="s">
        <v>5660</v>
      </c>
      <c r="E2364" s="858">
        <v>44256</v>
      </c>
      <c r="F2364" s="852">
        <v>1599.3</v>
      </c>
      <c r="G2364" s="860">
        <f t="shared" si="37"/>
        <v>1.5992999999999999</v>
      </c>
      <c r="H2364" s="835" t="s">
        <v>67</v>
      </c>
      <c r="I2364" s="850">
        <v>1</v>
      </c>
      <c r="J2364" s="837" t="s">
        <v>67</v>
      </c>
    </row>
    <row r="2365" spans="1:10">
      <c r="A2365" s="839" t="s">
        <v>185</v>
      </c>
      <c r="B2365" s="830" t="s">
        <v>198</v>
      </c>
      <c r="C2365" s="839" t="s">
        <v>5661</v>
      </c>
      <c r="D2365" s="839" t="s">
        <v>5662</v>
      </c>
      <c r="E2365" s="858">
        <v>44256</v>
      </c>
      <c r="F2365" s="852">
        <v>756.3</v>
      </c>
      <c r="G2365" s="860">
        <f t="shared" si="37"/>
        <v>0.75629999999999997</v>
      </c>
      <c r="H2365" s="835" t="s">
        <v>67</v>
      </c>
      <c r="I2365" s="850">
        <v>1</v>
      </c>
      <c r="J2365" s="837" t="s">
        <v>67</v>
      </c>
    </row>
    <row r="2366" spans="1:10">
      <c r="A2366" s="839" t="s">
        <v>185</v>
      </c>
      <c r="B2366" s="830" t="s">
        <v>198</v>
      </c>
      <c r="C2366" s="839" t="s">
        <v>5663</v>
      </c>
      <c r="D2366" s="839" t="s">
        <v>5664</v>
      </c>
      <c r="E2366" s="858">
        <v>44256</v>
      </c>
      <c r="F2366" s="852">
        <v>308.10000000000002</v>
      </c>
      <c r="G2366" s="860">
        <f t="shared" si="37"/>
        <v>0.30810000000000004</v>
      </c>
      <c r="H2366" s="835" t="s">
        <v>67</v>
      </c>
      <c r="I2366" s="850">
        <v>1</v>
      </c>
      <c r="J2366" s="837" t="s">
        <v>67</v>
      </c>
    </row>
    <row r="2367" spans="1:10">
      <c r="A2367" s="839" t="s">
        <v>185</v>
      </c>
      <c r="B2367" s="830" t="s">
        <v>198</v>
      </c>
      <c r="C2367" s="839" t="s">
        <v>5665</v>
      </c>
      <c r="D2367" s="839" t="s">
        <v>5666</v>
      </c>
      <c r="E2367" s="858">
        <v>44256</v>
      </c>
      <c r="F2367" s="852">
        <v>756</v>
      </c>
      <c r="G2367" s="860">
        <f t="shared" si="37"/>
        <v>0.75600000000000001</v>
      </c>
      <c r="H2367" s="835" t="s">
        <v>67</v>
      </c>
      <c r="I2367" s="850">
        <v>1</v>
      </c>
      <c r="J2367" s="837" t="s">
        <v>67</v>
      </c>
    </row>
    <row r="2368" spans="1:10">
      <c r="A2368" s="839" t="s">
        <v>185</v>
      </c>
      <c r="B2368" s="830" t="s">
        <v>198</v>
      </c>
      <c r="C2368" s="839" t="s">
        <v>5667</v>
      </c>
      <c r="D2368" s="839" t="s">
        <v>5668</v>
      </c>
      <c r="E2368" s="858">
        <v>44256</v>
      </c>
      <c r="F2368" s="852">
        <v>1451.1</v>
      </c>
      <c r="G2368" s="860">
        <f t="shared" si="37"/>
        <v>1.4510999999999998</v>
      </c>
      <c r="H2368" s="835" t="s">
        <v>67</v>
      </c>
      <c r="I2368" s="850">
        <v>1</v>
      </c>
      <c r="J2368" s="837" t="s">
        <v>67</v>
      </c>
    </row>
    <row r="2369" spans="1:10">
      <c r="A2369" s="839" t="s">
        <v>185</v>
      </c>
      <c r="B2369" s="830" t="s">
        <v>198</v>
      </c>
      <c r="C2369" s="839" t="s">
        <v>5669</v>
      </c>
      <c r="D2369" s="839" t="s">
        <v>5670</v>
      </c>
      <c r="E2369" s="858">
        <v>44256</v>
      </c>
      <c r="F2369" s="852">
        <v>177</v>
      </c>
      <c r="G2369" s="860">
        <f t="shared" si="37"/>
        <v>0.17699999999999999</v>
      </c>
      <c r="H2369" s="835" t="s">
        <v>67</v>
      </c>
      <c r="I2369" s="850">
        <v>1</v>
      </c>
      <c r="J2369" s="837" t="s">
        <v>67</v>
      </c>
    </row>
    <row r="2370" spans="1:10">
      <c r="A2370" s="839" t="s">
        <v>185</v>
      </c>
      <c r="B2370" s="830" t="s">
        <v>198</v>
      </c>
      <c r="C2370" s="839" t="s">
        <v>5671</v>
      </c>
      <c r="D2370" s="839" t="s">
        <v>5672</v>
      </c>
      <c r="E2370" s="858">
        <v>44256</v>
      </c>
      <c r="F2370" s="852">
        <v>814.5</v>
      </c>
      <c r="G2370" s="860">
        <f t="shared" si="37"/>
        <v>0.8145</v>
      </c>
      <c r="H2370" s="835" t="s">
        <v>67</v>
      </c>
      <c r="I2370" s="850">
        <v>1</v>
      </c>
      <c r="J2370" s="837" t="s">
        <v>67</v>
      </c>
    </row>
    <row r="2371" spans="1:10">
      <c r="A2371" s="839" t="s">
        <v>185</v>
      </c>
      <c r="B2371" s="830" t="s">
        <v>198</v>
      </c>
      <c r="C2371" s="839" t="s">
        <v>5673</v>
      </c>
      <c r="D2371" s="839" t="s">
        <v>5674</v>
      </c>
      <c r="E2371" s="858">
        <v>44256</v>
      </c>
      <c r="F2371" s="852">
        <v>1292.0999999999999</v>
      </c>
      <c r="G2371" s="860">
        <f t="shared" si="37"/>
        <v>1.2920999999999998</v>
      </c>
      <c r="H2371" s="835" t="s">
        <v>67</v>
      </c>
      <c r="I2371" s="850">
        <v>1</v>
      </c>
      <c r="J2371" s="837" t="s">
        <v>67</v>
      </c>
    </row>
    <row r="2372" spans="1:10">
      <c r="A2372" s="839" t="s">
        <v>185</v>
      </c>
      <c r="B2372" s="830" t="s">
        <v>198</v>
      </c>
      <c r="C2372" s="839" t="s">
        <v>5675</v>
      </c>
      <c r="D2372" s="839" t="s">
        <v>5676</v>
      </c>
      <c r="E2372" s="858">
        <v>44256</v>
      </c>
      <c r="F2372" s="852">
        <v>780</v>
      </c>
      <c r="G2372" s="860">
        <f t="shared" si="37"/>
        <v>0.78</v>
      </c>
      <c r="H2372" s="835" t="s">
        <v>67</v>
      </c>
      <c r="I2372" s="850">
        <v>1</v>
      </c>
      <c r="J2372" s="837" t="s">
        <v>67</v>
      </c>
    </row>
    <row r="2373" spans="1:10">
      <c r="A2373" s="839" t="s">
        <v>185</v>
      </c>
      <c r="B2373" s="830" t="s">
        <v>198</v>
      </c>
      <c r="C2373" s="839" t="s">
        <v>5677</v>
      </c>
      <c r="D2373" s="839" t="s">
        <v>5678</v>
      </c>
      <c r="E2373" s="858">
        <v>44256</v>
      </c>
      <c r="F2373" s="852">
        <v>195</v>
      </c>
      <c r="G2373" s="860">
        <f t="shared" si="37"/>
        <v>0.19500000000000001</v>
      </c>
      <c r="H2373" s="835" t="s">
        <v>67</v>
      </c>
      <c r="I2373" s="850">
        <v>1</v>
      </c>
      <c r="J2373" s="837" t="s">
        <v>67</v>
      </c>
    </row>
    <row r="2374" spans="1:10">
      <c r="A2374" s="839" t="s">
        <v>185</v>
      </c>
      <c r="B2374" s="830" t="s">
        <v>198</v>
      </c>
      <c r="C2374" s="839" t="s">
        <v>5679</v>
      </c>
      <c r="D2374" s="839" t="s">
        <v>5680</v>
      </c>
      <c r="E2374" s="858">
        <v>44256</v>
      </c>
      <c r="F2374" s="852">
        <v>756</v>
      </c>
      <c r="G2374" s="860">
        <f t="shared" si="37"/>
        <v>0.75600000000000001</v>
      </c>
      <c r="H2374" s="835" t="s">
        <v>67</v>
      </c>
      <c r="I2374" s="850">
        <v>1</v>
      </c>
      <c r="J2374" s="837" t="s">
        <v>67</v>
      </c>
    </row>
    <row r="2375" spans="1:10">
      <c r="A2375" s="839" t="s">
        <v>185</v>
      </c>
      <c r="B2375" s="830" t="s">
        <v>198</v>
      </c>
      <c r="C2375" s="839" t="s">
        <v>5681</v>
      </c>
      <c r="D2375" s="839" t="s">
        <v>5682</v>
      </c>
      <c r="E2375" s="858">
        <v>44256</v>
      </c>
      <c r="F2375" s="852">
        <v>697.8</v>
      </c>
      <c r="G2375" s="860">
        <f t="shared" si="37"/>
        <v>0.69779999999999998</v>
      </c>
      <c r="H2375" s="835" t="s">
        <v>67</v>
      </c>
      <c r="I2375" s="850">
        <v>1</v>
      </c>
      <c r="J2375" s="837" t="s">
        <v>67</v>
      </c>
    </row>
    <row r="2376" spans="1:10">
      <c r="A2376" s="839" t="s">
        <v>185</v>
      </c>
      <c r="B2376" s="830" t="s">
        <v>198</v>
      </c>
      <c r="C2376" s="839" t="s">
        <v>5683</v>
      </c>
      <c r="D2376" s="839" t="s">
        <v>5684</v>
      </c>
      <c r="E2376" s="858">
        <v>44256</v>
      </c>
      <c r="F2376" s="852">
        <v>1338</v>
      </c>
      <c r="G2376" s="860">
        <f t="shared" si="37"/>
        <v>1.3380000000000001</v>
      </c>
      <c r="H2376" s="835" t="s">
        <v>67</v>
      </c>
      <c r="I2376" s="850">
        <v>1</v>
      </c>
      <c r="J2376" s="837" t="s">
        <v>67</v>
      </c>
    </row>
    <row r="2377" spans="1:10">
      <c r="A2377" s="839" t="s">
        <v>185</v>
      </c>
      <c r="B2377" s="830" t="s">
        <v>198</v>
      </c>
      <c r="C2377" s="839" t="s">
        <v>5685</v>
      </c>
      <c r="D2377" s="839" t="s">
        <v>5686</v>
      </c>
      <c r="E2377" s="858">
        <v>44256</v>
      </c>
      <c r="F2377" s="852">
        <v>756</v>
      </c>
      <c r="G2377" s="860">
        <f t="shared" si="37"/>
        <v>0.75600000000000001</v>
      </c>
      <c r="H2377" s="835" t="s">
        <v>67</v>
      </c>
      <c r="I2377" s="850">
        <v>1</v>
      </c>
      <c r="J2377" s="837" t="s">
        <v>67</v>
      </c>
    </row>
    <row r="2378" spans="1:10">
      <c r="A2378" s="839" t="s">
        <v>185</v>
      </c>
      <c r="B2378" s="830" t="s">
        <v>198</v>
      </c>
      <c r="C2378" s="839" t="s">
        <v>5687</v>
      </c>
      <c r="D2378" s="839" t="s">
        <v>5688</v>
      </c>
      <c r="E2378" s="858">
        <v>44256</v>
      </c>
      <c r="F2378" s="852">
        <v>697.8</v>
      </c>
      <c r="G2378" s="860">
        <f t="shared" si="37"/>
        <v>0.69779999999999998</v>
      </c>
      <c r="H2378" s="835" t="s">
        <v>67</v>
      </c>
      <c r="I2378" s="850">
        <v>1</v>
      </c>
      <c r="J2378" s="837" t="s">
        <v>67</v>
      </c>
    </row>
    <row r="2379" spans="1:10">
      <c r="A2379" s="839" t="s">
        <v>185</v>
      </c>
      <c r="B2379" s="830" t="s">
        <v>198</v>
      </c>
      <c r="C2379" s="839" t="s">
        <v>5689</v>
      </c>
      <c r="D2379" s="839" t="s">
        <v>5690</v>
      </c>
      <c r="E2379" s="858">
        <v>44256</v>
      </c>
      <c r="F2379" s="852">
        <v>116.1</v>
      </c>
      <c r="G2379" s="860">
        <f t="shared" si="37"/>
        <v>0.11609999999999999</v>
      </c>
      <c r="H2379" s="835" t="s">
        <v>67</v>
      </c>
      <c r="I2379" s="850">
        <v>1</v>
      </c>
      <c r="J2379" s="837" t="s">
        <v>67</v>
      </c>
    </row>
    <row r="2380" spans="1:10">
      <c r="A2380" s="839" t="s">
        <v>185</v>
      </c>
      <c r="B2380" s="830" t="s">
        <v>198</v>
      </c>
      <c r="C2380" s="839" t="s">
        <v>5691</v>
      </c>
      <c r="D2380" s="839" t="s">
        <v>5692</v>
      </c>
      <c r="E2380" s="858">
        <v>44256</v>
      </c>
      <c r="F2380" s="852">
        <v>911.1</v>
      </c>
      <c r="G2380" s="860">
        <f t="shared" si="37"/>
        <v>0.91110000000000002</v>
      </c>
      <c r="H2380" s="835" t="s">
        <v>67</v>
      </c>
      <c r="I2380" s="850">
        <v>1</v>
      </c>
      <c r="J2380" s="837" t="s">
        <v>67</v>
      </c>
    </row>
    <row r="2381" spans="1:10">
      <c r="A2381" s="839" t="s">
        <v>185</v>
      </c>
      <c r="B2381" s="830" t="s">
        <v>198</v>
      </c>
      <c r="C2381" s="839" t="s">
        <v>5693</v>
      </c>
      <c r="D2381" s="839" t="s">
        <v>5694</v>
      </c>
      <c r="E2381" s="858">
        <v>44256</v>
      </c>
      <c r="F2381" s="852">
        <v>697.8</v>
      </c>
      <c r="G2381" s="860">
        <f t="shared" si="37"/>
        <v>0.69779999999999998</v>
      </c>
      <c r="H2381" s="835" t="s">
        <v>67</v>
      </c>
      <c r="I2381" s="850">
        <v>1</v>
      </c>
      <c r="J2381" s="837" t="s">
        <v>67</v>
      </c>
    </row>
    <row r="2382" spans="1:10">
      <c r="A2382" s="839" t="s">
        <v>185</v>
      </c>
      <c r="B2382" s="830" t="s">
        <v>198</v>
      </c>
      <c r="C2382" s="839" t="s">
        <v>5695</v>
      </c>
      <c r="D2382" s="839" t="s">
        <v>5696</v>
      </c>
      <c r="E2382" s="858">
        <v>44256</v>
      </c>
      <c r="F2382" s="852">
        <v>697.8</v>
      </c>
      <c r="G2382" s="860">
        <f t="shared" si="37"/>
        <v>0.69779999999999998</v>
      </c>
      <c r="H2382" s="835" t="s">
        <v>67</v>
      </c>
      <c r="I2382" s="850">
        <v>1</v>
      </c>
      <c r="J2382" s="837" t="s">
        <v>67</v>
      </c>
    </row>
    <row r="2383" spans="1:10">
      <c r="A2383" s="839" t="s">
        <v>185</v>
      </c>
      <c r="B2383" s="830" t="s">
        <v>198</v>
      </c>
      <c r="C2383" s="839" t="s">
        <v>5697</v>
      </c>
      <c r="D2383" s="839" t="s">
        <v>5698</v>
      </c>
      <c r="E2383" s="858">
        <v>44256</v>
      </c>
      <c r="F2383" s="852">
        <v>450</v>
      </c>
      <c r="G2383" s="860">
        <f t="shared" si="37"/>
        <v>0.45</v>
      </c>
      <c r="H2383" s="835" t="s">
        <v>67</v>
      </c>
      <c r="I2383" s="850">
        <v>1</v>
      </c>
      <c r="J2383" s="837" t="s">
        <v>67</v>
      </c>
    </row>
    <row r="2384" spans="1:10">
      <c r="A2384" s="839" t="s">
        <v>185</v>
      </c>
      <c r="B2384" s="830" t="s">
        <v>198</v>
      </c>
      <c r="C2384" s="839" t="s">
        <v>5699</v>
      </c>
      <c r="D2384" s="839" t="s">
        <v>5700</v>
      </c>
      <c r="E2384" s="858">
        <v>44256</v>
      </c>
      <c r="F2384" s="852">
        <v>116.1</v>
      </c>
      <c r="G2384" s="860">
        <f t="shared" si="37"/>
        <v>0.11609999999999999</v>
      </c>
      <c r="H2384" s="835" t="s">
        <v>67</v>
      </c>
      <c r="I2384" s="850">
        <v>1</v>
      </c>
      <c r="J2384" s="837" t="s">
        <v>67</v>
      </c>
    </row>
    <row r="2385" spans="1:10">
      <c r="A2385" s="839" t="s">
        <v>185</v>
      </c>
      <c r="B2385" s="830" t="s">
        <v>198</v>
      </c>
      <c r="C2385" s="839" t="s">
        <v>5701</v>
      </c>
      <c r="D2385" s="839" t="s">
        <v>545</v>
      </c>
      <c r="E2385" s="858">
        <v>44256</v>
      </c>
      <c r="F2385" s="852">
        <v>1861.2</v>
      </c>
      <c r="G2385" s="860">
        <f t="shared" si="37"/>
        <v>1.8612</v>
      </c>
      <c r="H2385" s="835" t="s">
        <v>67</v>
      </c>
      <c r="I2385" s="850">
        <v>1</v>
      </c>
      <c r="J2385" s="837" t="s">
        <v>67</v>
      </c>
    </row>
    <row r="2386" spans="1:10">
      <c r="A2386" s="839" t="s">
        <v>185</v>
      </c>
      <c r="B2386" s="830" t="s">
        <v>198</v>
      </c>
      <c r="C2386" s="839" t="s">
        <v>5702</v>
      </c>
      <c r="D2386" s="839" t="s">
        <v>546</v>
      </c>
      <c r="E2386" s="858">
        <v>44256</v>
      </c>
      <c r="F2386" s="852">
        <v>450</v>
      </c>
      <c r="G2386" s="860">
        <f t="shared" si="37"/>
        <v>0.45</v>
      </c>
      <c r="H2386" s="835" t="s">
        <v>67</v>
      </c>
      <c r="I2386" s="850">
        <v>1</v>
      </c>
      <c r="J2386" s="837" t="s">
        <v>67</v>
      </c>
    </row>
    <row r="2387" spans="1:10">
      <c r="A2387" s="839" t="s">
        <v>185</v>
      </c>
      <c r="B2387" s="830" t="s">
        <v>198</v>
      </c>
      <c r="C2387" s="839" t="s">
        <v>5703</v>
      </c>
      <c r="D2387" s="839" t="s">
        <v>547</v>
      </c>
      <c r="E2387" s="858">
        <v>44256</v>
      </c>
      <c r="F2387" s="852">
        <v>390</v>
      </c>
      <c r="G2387" s="860">
        <f t="shared" si="37"/>
        <v>0.39</v>
      </c>
      <c r="H2387" s="835" t="s">
        <v>67</v>
      </c>
      <c r="I2387" s="850">
        <v>1</v>
      </c>
      <c r="J2387" s="837" t="s">
        <v>67</v>
      </c>
    </row>
    <row r="2388" spans="1:10">
      <c r="A2388" s="839" t="s">
        <v>185</v>
      </c>
      <c r="B2388" s="830" t="s">
        <v>198</v>
      </c>
      <c r="C2388" s="839" t="s">
        <v>5704</v>
      </c>
      <c r="D2388" s="839" t="s">
        <v>548</v>
      </c>
      <c r="E2388" s="858">
        <v>44256</v>
      </c>
      <c r="F2388" s="852">
        <v>390</v>
      </c>
      <c r="G2388" s="860">
        <f t="shared" si="37"/>
        <v>0.39</v>
      </c>
      <c r="H2388" s="835" t="s">
        <v>67</v>
      </c>
      <c r="I2388" s="850">
        <v>1</v>
      </c>
      <c r="J2388" s="837" t="s">
        <v>67</v>
      </c>
    </row>
    <row r="2389" spans="1:10">
      <c r="A2389" s="839" t="s">
        <v>185</v>
      </c>
      <c r="B2389" s="830" t="s">
        <v>198</v>
      </c>
      <c r="C2389" s="839" t="s">
        <v>5705</v>
      </c>
      <c r="D2389" s="839" t="s">
        <v>549</v>
      </c>
      <c r="E2389" s="858">
        <v>44256</v>
      </c>
      <c r="F2389" s="852">
        <v>600</v>
      </c>
      <c r="G2389" s="860">
        <f t="shared" si="37"/>
        <v>0.6</v>
      </c>
      <c r="H2389" s="835" t="s">
        <v>67</v>
      </c>
      <c r="I2389" s="850">
        <v>1</v>
      </c>
      <c r="J2389" s="837" t="s">
        <v>67</v>
      </c>
    </row>
    <row r="2390" spans="1:10">
      <c r="A2390" s="839" t="s">
        <v>185</v>
      </c>
      <c r="B2390" s="830" t="s">
        <v>198</v>
      </c>
      <c r="C2390" s="839" t="s">
        <v>5706</v>
      </c>
      <c r="D2390" s="839" t="s">
        <v>550</v>
      </c>
      <c r="E2390" s="858">
        <v>44256</v>
      </c>
      <c r="F2390" s="852">
        <v>1861.2</v>
      </c>
      <c r="G2390" s="860">
        <f t="shared" si="37"/>
        <v>1.8612</v>
      </c>
      <c r="H2390" s="835" t="s">
        <v>67</v>
      </c>
      <c r="I2390" s="850">
        <v>1</v>
      </c>
      <c r="J2390" s="837" t="s">
        <v>67</v>
      </c>
    </row>
    <row r="2391" spans="1:10">
      <c r="A2391" s="839" t="s">
        <v>185</v>
      </c>
      <c r="B2391" s="830" t="s">
        <v>198</v>
      </c>
      <c r="C2391" s="839" t="s">
        <v>5707</v>
      </c>
      <c r="D2391" s="839" t="s">
        <v>551</v>
      </c>
      <c r="E2391" s="858">
        <v>44256</v>
      </c>
      <c r="F2391" s="852">
        <v>450</v>
      </c>
      <c r="G2391" s="860">
        <f t="shared" si="37"/>
        <v>0.45</v>
      </c>
      <c r="H2391" s="835" t="s">
        <v>67</v>
      </c>
      <c r="I2391" s="850">
        <v>1</v>
      </c>
      <c r="J2391" s="837" t="s">
        <v>67</v>
      </c>
    </row>
    <row r="2392" spans="1:10">
      <c r="A2392" s="839" t="s">
        <v>185</v>
      </c>
      <c r="B2392" s="830" t="s">
        <v>198</v>
      </c>
      <c r="C2392" s="839" t="s">
        <v>5708</v>
      </c>
      <c r="D2392" s="839" t="s">
        <v>552</v>
      </c>
      <c r="E2392" s="858">
        <v>44256</v>
      </c>
      <c r="F2392" s="852">
        <v>390</v>
      </c>
      <c r="G2392" s="860">
        <f t="shared" si="37"/>
        <v>0.39</v>
      </c>
      <c r="H2392" s="835" t="s">
        <v>67</v>
      </c>
      <c r="I2392" s="850">
        <v>1</v>
      </c>
      <c r="J2392" s="837" t="s">
        <v>67</v>
      </c>
    </row>
    <row r="2393" spans="1:10">
      <c r="A2393" s="839" t="s">
        <v>185</v>
      </c>
      <c r="B2393" s="830" t="s">
        <v>198</v>
      </c>
      <c r="C2393" s="839" t="s">
        <v>5709</v>
      </c>
      <c r="D2393" s="839" t="s">
        <v>554</v>
      </c>
      <c r="E2393" s="858">
        <v>44256</v>
      </c>
      <c r="F2393" s="852">
        <v>600</v>
      </c>
      <c r="G2393" s="860">
        <f t="shared" si="37"/>
        <v>0.6</v>
      </c>
      <c r="H2393" s="835" t="s">
        <v>67</v>
      </c>
      <c r="I2393" s="850">
        <v>1</v>
      </c>
      <c r="J2393" s="837" t="s">
        <v>67</v>
      </c>
    </row>
    <row r="2394" spans="1:10">
      <c r="A2394" s="839" t="s">
        <v>185</v>
      </c>
      <c r="B2394" s="830" t="s">
        <v>198</v>
      </c>
      <c r="C2394" s="839" t="s">
        <v>5710</v>
      </c>
      <c r="D2394" s="839" t="s">
        <v>553</v>
      </c>
      <c r="E2394" s="858">
        <v>44256</v>
      </c>
      <c r="F2394" s="852">
        <v>390</v>
      </c>
      <c r="G2394" s="860">
        <f t="shared" si="37"/>
        <v>0.39</v>
      </c>
      <c r="H2394" s="835" t="s">
        <v>67</v>
      </c>
      <c r="I2394" s="850">
        <v>1</v>
      </c>
      <c r="J2394" s="837" t="s">
        <v>67</v>
      </c>
    </row>
    <row r="2395" spans="1:10">
      <c r="A2395" s="839" t="s">
        <v>185</v>
      </c>
      <c r="B2395" s="830" t="s">
        <v>198</v>
      </c>
      <c r="C2395" s="839" t="s">
        <v>5711</v>
      </c>
      <c r="D2395" s="839" t="s">
        <v>555</v>
      </c>
      <c r="E2395" s="858">
        <v>44256</v>
      </c>
      <c r="F2395" s="852">
        <v>1866.6</v>
      </c>
      <c r="G2395" s="860">
        <f t="shared" si="37"/>
        <v>1.8665999999999998</v>
      </c>
      <c r="H2395" s="835" t="s">
        <v>67</v>
      </c>
      <c r="I2395" s="850">
        <v>1</v>
      </c>
      <c r="J2395" s="837" t="s">
        <v>67</v>
      </c>
    </row>
    <row r="2396" spans="1:10">
      <c r="A2396" s="839" t="s">
        <v>185</v>
      </c>
      <c r="B2396" s="830" t="s">
        <v>198</v>
      </c>
      <c r="C2396" s="839" t="s">
        <v>5712</v>
      </c>
      <c r="D2396" s="839" t="s">
        <v>557</v>
      </c>
      <c r="E2396" s="858">
        <v>44256</v>
      </c>
      <c r="F2396" s="852">
        <v>1373.7</v>
      </c>
      <c r="G2396" s="860">
        <f t="shared" si="37"/>
        <v>1.3737000000000001</v>
      </c>
      <c r="H2396" s="835" t="s">
        <v>67</v>
      </c>
      <c r="I2396" s="850">
        <v>1</v>
      </c>
      <c r="J2396" s="837" t="s">
        <v>67</v>
      </c>
    </row>
    <row r="2397" spans="1:10">
      <c r="A2397" s="839" t="s">
        <v>185</v>
      </c>
      <c r="B2397" s="830" t="s">
        <v>198</v>
      </c>
      <c r="C2397" s="839" t="s">
        <v>5713</v>
      </c>
      <c r="D2397" s="839" t="s">
        <v>559</v>
      </c>
      <c r="E2397" s="858">
        <v>44256</v>
      </c>
      <c r="F2397" s="852">
        <v>630</v>
      </c>
      <c r="G2397" s="860">
        <f t="shared" si="37"/>
        <v>0.63</v>
      </c>
      <c r="H2397" s="835" t="s">
        <v>67</v>
      </c>
      <c r="I2397" s="850">
        <v>1</v>
      </c>
      <c r="J2397" s="837" t="s">
        <v>67</v>
      </c>
    </row>
    <row r="2398" spans="1:10">
      <c r="A2398" s="839" t="s">
        <v>185</v>
      </c>
      <c r="B2398" s="830" t="s">
        <v>198</v>
      </c>
      <c r="C2398" s="839" t="s">
        <v>5714</v>
      </c>
      <c r="D2398" s="839" t="s">
        <v>561</v>
      </c>
      <c r="E2398" s="858">
        <v>44256</v>
      </c>
      <c r="F2398" s="852">
        <v>2216.6999999999998</v>
      </c>
      <c r="G2398" s="860">
        <f t="shared" si="37"/>
        <v>2.2166999999999999</v>
      </c>
      <c r="H2398" s="835" t="s">
        <v>67</v>
      </c>
      <c r="I2398" s="850">
        <v>1</v>
      </c>
      <c r="J2398" s="837" t="s">
        <v>67</v>
      </c>
    </row>
    <row r="2399" spans="1:10">
      <c r="A2399" s="839" t="s">
        <v>185</v>
      </c>
      <c r="B2399" s="830" t="s">
        <v>198</v>
      </c>
      <c r="C2399" s="839" t="s">
        <v>5715</v>
      </c>
      <c r="D2399" s="839" t="s">
        <v>563</v>
      </c>
      <c r="E2399" s="858">
        <v>44256</v>
      </c>
      <c r="F2399" s="852">
        <v>1373.7</v>
      </c>
      <c r="G2399" s="860">
        <f t="shared" si="37"/>
        <v>1.3737000000000001</v>
      </c>
      <c r="H2399" s="835" t="s">
        <v>67</v>
      </c>
      <c r="I2399" s="850">
        <v>1</v>
      </c>
      <c r="J2399" s="837" t="s">
        <v>67</v>
      </c>
    </row>
    <row r="2400" spans="1:10">
      <c r="A2400" s="839" t="s">
        <v>185</v>
      </c>
      <c r="B2400" s="830" t="s">
        <v>198</v>
      </c>
      <c r="C2400" s="839" t="s">
        <v>5716</v>
      </c>
      <c r="D2400" s="839" t="s">
        <v>5717</v>
      </c>
      <c r="E2400" s="858">
        <v>44256</v>
      </c>
      <c r="F2400" s="852">
        <v>1373.7</v>
      </c>
      <c r="G2400" s="860">
        <f t="shared" si="37"/>
        <v>1.3737000000000001</v>
      </c>
      <c r="H2400" s="835" t="s">
        <v>67</v>
      </c>
      <c r="I2400" s="850">
        <v>1</v>
      </c>
      <c r="J2400" s="837" t="s">
        <v>67</v>
      </c>
    </row>
    <row r="2401" spans="1:10">
      <c r="A2401" s="839" t="s">
        <v>185</v>
      </c>
      <c r="B2401" s="830" t="s">
        <v>198</v>
      </c>
      <c r="C2401" s="839" t="s">
        <v>5718</v>
      </c>
      <c r="D2401" s="839" t="s">
        <v>5719</v>
      </c>
      <c r="E2401" s="858">
        <v>44256</v>
      </c>
      <c r="F2401" s="852">
        <v>1631.4</v>
      </c>
      <c r="G2401" s="860">
        <f t="shared" si="37"/>
        <v>1.6314000000000002</v>
      </c>
      <c r="H2401" s="835" t="s">
        <v>67</v>
      </c>
      <c r="I2401" s="850">
        <v>1</v>
      </c>
      <c r="J2401" s="837" t="s">
        <v>67</v>
      </c>
    </row>
    <row r="2402" spans="1:10">
      <c r="A2402" s="839" t="s">
        <v>185</v>
      </c>
      <c r="B2402" s="830" t="s">
        <v>198</v>
      </c>
      <c r="C2402" s="839" t="s">
        <v>5720</v>
      </c>
      <c r="D2402" s="839" t="s">
        <v>5721</v>
      </c>
      <c r="E2402" s="858">
        <v>44256</v>
      </c>
      <c r="F2402" s="852">
        <v>692.4</v>
      </c>
      <c r="G2402" s="860">
        <f t="shared" si="37"/>
        <v>0.69240000000000002</v>
      </c>
      <c r="H2402" s="835" t="s">
        <v>67</v>
      </c>
      <c r="I2402" s="850">
        <v>1</v>
      </c>
      <c r="J2402" s="837" t="s">
        <v>67</v>
      </c>
    </row>
    <row r="2403" spans="1:10">
      <c r="A2403" s="839" t="s">
        <v>185</v>
      </c>
      <c r="B2403" s="830" t="s">
        <v>198</v>
      </c>
      <c r="C2403" s="839" t="s">
        <v>5722</v>
      </c>
      <c r="D2403" s="839" t="s">
        <v>5723</v>
      </c>
      <c r="E2403" s="858">
        <v>44256</v>
      </c>
      <c r="F2403" s="852">
        <v>600</v>
      </c>
      <c r="G2403" s="860">
        <f t="shared" si="37"/>
        <v>0.6</v>
      </c>
      <c r="H2403" s="835" t="s">
        <v>67</v>
      </c>
      <c r="I2403" s="850">
        <v>1</v>
      </c>
      <c r="J2403" s="837" t="s">
        <v>67</v>
      </c>
    </row>
    <row r="2404" spans="1:10">
      <c r="A2404" s="839" t="s">
        <v>185</v>
      </c>
      <c r="B2404" s="830" t="s">
        <v>198</v>
      </c>
      <c r="C2404" s="839" t="s">
        <v>5724</v>
      </c>
      <c r="D2404" s="839" t="s">
        <v>5725</v>
      </c>
      <c r="E2404" s="858">
        <v>44256</v>
      </c>
      <c r="F2404" s="852">
        <v>600</v>
      </c>
      <c r="G2404" s="860">
        <f t="shared" si="37"/>
        <v>0.6</v>
      </c>
      <c r="H2404" s="835" t="s">
        <v>67</v>
      </c>
      <c r="I2404" s="850">
        <v>1</v>
      </c>
      <c r="J2404" s="837" t="s">
        <v>67</v>
      </c>
    </row>
    <row r="2405" spans="1:10">
      <c r="A2405" s="839" t="s">
        <v>185</v>
      </c>
      <c r="B2405" s="830" t="s">
        <v>198</v>
      </c>
      <c r="C2405" s="839" t="s">
        <v>5726</v>
      </c>
      <c r="D2405" s="839" t="s">
        <v>5727</v>
      </c>
      <c r="E2405" s="858">
        <v>44256</v>
      </c>
      <c r="F2405" s="852">
        <v>1631.4</v>
      </c>
      <c r="G2405" s="860">
        <f t="shared" si="37"/>
        <v>1.6314000000000002</v>
      </c>
      <c r="H2405" s="835" t="s">
        <v>67</v>
      </c>
      <c r="I2405" s="850">
        <v>1</v>
      </c>
      <c r="J2405" s="837" t="s">
        <v>67</v>
      </c>
    </row>
    <row r="2406" spans="1:10">
      <c r="A2406" s="839" t="s">
        <v>185</v>
      </c>
      <c r="B2406" s="830" t="s">
        <v>198</v>
      </c>
      <c r="C2406" s="839" t="s">
        <v>5728</v>
      </c>
      <c r="D2406" s="839" t="s">
        <v>5729</v>
      </c>
      <c r="E2406" s="858">
        <v>44256</v>
      </c>
      <c r="F2406" s="852">
        <v>1631.4</v>
      </c>
      <c r="G2406" s="860">
        <f t="shared" si="37"/>
        <v>1.6314000000000002</v>
      </c>
      <c r="H2406" s="835" t="s">
        <v>67</v>
      </c>
      <c r="I2406" s="850">
        <v>1</v>
      </c>
      <c r="J2406" s="837" t="s">
        <v>67</v>
      </c>
    </row>
    <row r="2407" spans="1:10">
      <c r="A2407" s="839" t="s">
        <v>185</v>
      </c>
      <c r="B2407" s="830" t="s">
        <v>198</v>
      </c>
      <c r="C2407" s="839" t="s">
        <v>5730</v>
      </c>
      <c r="D2407" s="839" t="s">
        <v>565</v>
      </c>
      <c r="E2407" s="858">
        <v>44256</v>
      </c>
      <c r="F2407" s="852">
        <v>1238.0999999999999</v>
      </c>
      <c r="G2407" s="860">
        <f t="shared" si="37"/>
        <v>1.2381</v>
      </c>
      <c r="H2407" s="835" t="s">
        <v>67</v>
      </c>
      <c r="I2407" s="850">
        <v>1</v>
      </c>
      <c r="J2407" s="837" t="s">
        <v>67</v>
      </c>
    </row>
    <row r="2408" spans="1:10">
      <c r="A2408" s="839" t="s">
        <v>185</v>
      </c>
      <c r="B2408" s="830" t="s">
        <v>198</v>
      </c>
      <c r="C2408" s="839" t="s">
        <v>5731</v>
      </c>
      <c r="D2408" s="839" t="s">
        <v>567</v>
      </c>
      <c r="E2408" s="858">
        <v>44256</v>
      </c>
      <c r="F2408" s="852">
        <v>2216.6999999999998</v>
      </c>
      <c r="G2408" s="860">
        <f t="shared" si="37"/>
        <v>2.2166999999999999</v>
      </c>
      <c r="H2408" s="835" t="s">
        <v>67</v>
      </c>
      <c r="I2408" s="850">
        <v>1</v>
      </c>
      <c r="J2408" s="837" t="s">
        <v>67</v>
      </c>
    </row>
    <row r="2409" spans="1:10">
      <c r="A2409" s="839" t="s">
        <v>185</v>
      </c>
      <c r="B2409" s="830" t="s">
        <v>198</v>
      </c>
      <c r="C2409" s="839" t="s">
        <v>5732</v>
      </c>
      <c r="D2409" s="839" t="s">
        <v>569</v>
      </c>
      <c r="E2409" s="858">
        <v>44256</v>
      </c>
      <c r="F2409" s="852">
        <v>630</v>
      </c>
      <c r="G2409" s="860">
        <f t="shared" si="37"/>
        <v>0.63</v>
      </c>
      <c r="H2409" s="835" t="s">
        <v>67</v>
      </c>
      <c r="I2409" s="850">
        <v>1</v>
      </c>
      <c r="J2409" s="837" t="s">
        <v>67</v>
      </c>
    </row>
    <row r="2410" spans="1:10">
      <c r="A2410" s="839" t="s">
        <v>185</v>
      </c>
      <c r="B2410" s="830" t="s">
        <v>198</v>
      </c>
      <c r="C2410" s="839" t="s">
        <v>5733</v>
      </c>
      <c r="D2410" s="839" t="s">
        <v>571</v>
      </c>
      <c r="E2410" s="858">
        <v>44256</v>
      </c>
      <c r="F2410" s="852">
        <v>1238.0999999999999</v>
      </c>
      <c r="G2410" s="860">
        <f t="shared" si="37"/>
        <v>1.2381</v>
      </c>
      <c r="H2410" s="835" t="s">
        <v>67</v>
      </c>
      <c r="I2410" s="850">
        <v>1</v>
      </c>
      <c r="J2410" s="837" t="s">
        <v>67</v>
      </c>
    </row>
    <row r="2411" spans="1:10">
      <c r="A2411" s="839" t="s">
        <v>185</v>
      </c>
      <c r="B2411" s="830" t="s">
        <v>198</v>
      </c>
      <c r="C2411" s="839" t="s">
        <v>5734</v>
      </c>
      <c r="D2411" s="839" t="s">
        <v>573</v>
      </c>
      <c r="E2411" s="858">
        <v>44256</v>
      </c>
      <c r="F2411" s="852">
        <v>2216.6999999999998</v>
      </c>
      <c r="G2411" s="860">
        <f t="shared" si="37"/>
        <v>2.2166999999999999</v>
      </c>
      <c r="H2411" s="835" t="s">
        <v>67</v>
      </c>
      <c r="I2411" s="850">
        <v>1</v>
      </c>
      <c r="J2411" s="837" t="s">
        <v>67</v>
      </c>
    </row>
    <row r="2412" spans="1:10">
      <c r="A2412" s="839" t="s">
        <v>185</v>
      </c>
      <c r="B2412" s="830" t="s">
        <v>198</v>
      </c>
      <c r="C2412" s="839" t="s">
        <v>5735</v>
      </c>
      <c r="D2412" s="839" t="s">
        <v>575</v>
      </c>
      <c r="E2412" s="858">
        <v>44256</v>
      </c>
      <c r="F2412" s="852">
        <v>630</v>
      </c>
      <c r="G2412" s="860">
        <f t="shared" si="37"/>
        <v>0.63</v>
      </c>
      <c r="H2412" s="835" t="s">
        <v>67</v>
      </c>
      <c r="I2412" s="850">
        <v>1</v>
      </c>
      <c r="J2412" s="837" t="s">
        <v>67</v>
      </c>
    </row>
    <row r="2413" spans="1:10">
      <c r="A2413" s="839" t="s">
        <v>185</v>
      </c>
      <c r="B2413" s="830" t="s">
        <v>198</v>
      </c>
      <c r="C2413" s="839" t="s">
        <v>5736</v>
      </c>
      <c r="D2413" s="839" t="s">
        <v>600</v>
      </c>
      <c r="E2413" s="858">
        <v>44256</v>
      </c>
      <c r="F2413" s="852">
        <v>675</v>
      </c>
      <c r="G2413" s="860">
        <f t="shared" si="37"/>
        <v>0.67500000000000004</v>
      </c>
      <c r="H2413" s="835" t="s">
        <v>67</v>
      </c>
      <c r="I2413" s="850">
        <v>1</v>
      </c>
      <c r="J2413" s="837" t="s">
        <v>67</v>
      </c>
    </row>
    <row r="2414" spans="1:10">
      <c r="A2414" s="839" t="s">
        <v>388</v>
      </c>
      <c r="B2414" s="830" t="s">
        <v>198</v>
      </c>
      <c r="C2414" s="839" t="s">
        <v>5737</v>
      </c>
      <c r="D2414" s="839" t="s">
        <v>5738</v>
      </c>
      <c r="E2414" s="858">
        <v>44256</v>
      </c>
      <c r="F2414" s="852">
        <v>2220</v>
      </c>
      <c r="G2414" s="860">
        <f t="shared" si="37"/>
        <v>2.2200000000000002</v>
      </c>
      <c r="H2414" s="835" t="s">
        <v>356</v>
      </c>
      <c r="I2414" s="850">
        <v>6</v>
      </c>
      <c r="J2414" s="855" t="s">
        <v>4132</v>
      </c>
    </row>
    <row r="2415" spans="1:10">
      <c r="A2415" s="839" t="s">
        <v>388</v>
      </c>
      <c r="B2415" s="830" t="s">
        <v>198</v>
      </c>
      <c r="C2415" s="839" t="s">
        <v>5739</v>
      </c>
      <c r="D2415" s="839" t="s">
        <v>5740</v>
      </c>
      <c r="E2415" s="858">
        <v>44256</v>
      </c>
      <c r="F2415" s="852">
        <v>800</v>
      </c>
      <c r="G2415" s="860">
        <f t="shared" si="37"/>
        <v>0.8</v>
      </c>
      <c r="H2415" s="835" t="s">
        <v>356</v>
      </c>
      <c r="I2415" s="850">
        <v>4</v>
      </c>
      <c r="J2415" s="855" t="s">
        <v>4132</v>
      </c>
    </row>
    <row r="2416" spans="1:10">
      <c r="A2416" s="839" t="s">
        <v>388</v>
      </c>
      <c r="B2416" s="830" t="s">
        <v>198</v>
      </c>
      <c r="C2416" s="839" t="s">
        <v>5741</v>
      </c>
      <c r="D2416" s="839" t="s">
        <v>5742</v>
      </c>
      <c r="E2416" s="858">
        <v>44256</v>
      </c>
      <c r="F2416" s="852">
        <v>1800</v>
      </c>
      <c r="G2416" s="860">
        <f t="shared" ref="G2416:G2479" si="38">F2416/1000</f>
        <v>1.8</v>
      </c>
      <c r="H2416" s="835" t="s">
        <v>356</v>
      </c>
      <c r="I2416" s="850">
        <v>6</v>
      </c>
      <c r="J2416" s="855" t="s">
        <v>4132</v>
      </c>
    </row>
    <row r="2417" spans="1:10">
      <c r="A2417" s="839" t="s">
        <v>186</v>
      </c>
      <c r="B2417" s="830" t="s">
        <v>198</v>
      </c>
      <c r="C2417" s="839" t="s">
        <v>5743</v>
      </c>
      <c r="D2417" s="839" t="s">
        <v>5744</v>
      </c>
      <c r="E2417" s="858">
        <v>44256</v>
      </c>
      <c r="F2417" s="852">
        <v>1333.6077382177402</v>
      </c>
      <c r="G2417" s="860">
        <f t="shared" si="38"/>
        <v>1.3336077382177403</v>
      </c>
      <c r="H2417" s="835" t="s">
        <v>356</v>
      </c>
      <c r="I2417" s="850">
        <v>1</v>
      </c>
      <c r="J2417" s="855" t="s">
        <v>4132</v>
      </c>
    </row>
    <row r="2418" spans="1:10">
      <c r="A2418" s="839" t="s">
        <v>194</v>
      </c>
      <c r="B2418" s="829" t="s">
        <v>199</v>
      </c>
      <c r="C2418" s="839" t="s">
        <v>5745</v>
      </c>
      <c r="D2418" s="839" t="s">
        <v>5746</v>
      </c>
      <c r="E2418" s="858">
        <v>44256</v>
      </c>
      <c r="F2418" s="852">
        <v>867</v>
      </c>
      <c r="G2418" s="860">
        <f t="shared" si="38"/>
        <v>0.86699999999999999</v>
      </c>
      <c r="H2418" s="835" t="s">
        <v>535</v>
      </c>
      <c r="I2418" s="850">
        <v>1</v>
      </c>
      <c r="J2418" s="855" t="s">
        <v>535</v>
      </c>
    </row>
    <row r="2419" spans="1:10">
      <c r="A2419" s="839" t="s">
        <v>186</v>
      </c>
      <c r="B2419" s="830" t="s">
        <v>198</v>
      </c>
      <c r="C2419" s="839" t="s">
        <v>1095</v>
      </c>
      <c r="D2419" s="839" t="s">
        <v>5747</v>
      </c>
      <c r="E2419" s="858">
        <v>44256</v>
      </c>
      <c r="F2419" s="852">
        <v>2647.04671743157</v>
      </c>
      <c r="G2419" s="860">
        <f t="shared" si="38"/>
        <v>2.6470467174315702</v>
      </c>
      <c r="H2419" s="835" t="s">
        <v>354</v>
      </c>
      <c r="I2419" s="850">
        <v>1</v>
      </c>
      <c r="J2419" s="855" t="s">
        <v>4109</v>
      </c>
    </row>
    <row r="2420" spans="1:10">
      <c r="A2420" s="839" t="s">
        <v>186</v>
      </c>
      <c r="B2420" s="830" t="s">
        <v>198</v>
      </c>
      <c r="C2420" s="839" t="s">
        <v>5748</v>
      </c>
      <c r="D2420" s="839" t="s">
        <v>5749</v>
      </c>
      <c r="E2420" s="858">
        <v>44256</v>
      </c>
      <c r="F2420" s="852">
        <v>1671.1257460382794</v>
      </c>
      <c r="G2420" s="860">
        <f t="shared" si="38"/>
        <v>1.6711257460382793</v>
      </c>
      <c r="H2420" s="835" t="s">
        <v>354</v>
      </c>
      <c r="I2420" s="850">
        <v>1</v>
      </c>
      <c r="J2420" s="855" t="s">
        <v>4109</v>
      </c>
    </row>
    <row r="2421" spans="1:10">
      <c r="A2421" s="839" t="s">
        <v>186</v>
      </c>
      <c r="B2421" s="830" t="s">
        <v>198</v>
      </c>
      <c r="C2421" s="839" t="s">
        <v>5750</v>
      </c>
      <c r="D2421" s="839" t="s">
        <v>5751</v>
      </c>
      <c r="E2421" s="858">
        <v>44256</v>
      </c>
      <c r="F2421" s="852">
        <v>1712.6980860259312</v>
      </c>
      <c r="G2421" s="860">
        <f t="shared" si="38"/>
        <v>1.7126980860259311</v>
      </c>
      <c r="H2421" s="835" t="s">
        <v>354</v>
      </c>
      <c r="I2421" s="850">
        <v>1</v>
      </c>
      <c r="J2421" s="855" t="s">
        <v>4109</v>
      </c>
    </row>
    <row r="2422" spans="1:10">
      <c r="A2422" s="839" t="s">
        <v>186</v>
      </c>
      <c r="B2422" s="830" t="s">
        <v>198</v>
      </c>
      <c r="C2422" s="839" t="s">
        <v>1096</v>
      </c>
      <c r="D2422" s="839" t="s">
        <v>5752</v>
      </c>
      <c r="E2422" s="858">
        <v>44256</v>
      </c>
      <c r="F2422" s="852">
        <v>1339.7818481168963</v>
      </c>
      <c r="G2422" s="860">
        <f t="shared" si="38"/>
        <v>1.3397818481168964</v>
      </c>
      <c r="H2422" s="835" t="s">
        <v>354</v>
      </c>
      <c r="I2422" s="850">
        <v>1</v>
      </c>
      <c r="J2422" s="855" t="s">
        <v>4109</v>
      </c>
    </row>
    <row r="2423" spans="1:10">
      <c r="A2423" s="839" t="s">
        <v>186</v>
      </c>
      <c r="B2423" s="830" t="s">
        <v>198</v>
      </c>
      <c r="C2423" s="839" t="s">
        <v>1097</v>
      </c>
      <c r="D2423" s="839" t="s">
        <v>5753</v>
      </c>
      <c r="E2423" s="858">
        <v>44256</v>
      </c>
      <c r="F2423" s="852">
        <v>1677.5056596007407</v>
      </c>
      <c r="G2423" s="860">
        <f t="shared" si="38"/>
        <v>1.6775056596007407</v>
      </c>
      <c r="H2423" s="835" t="s">
        <v>354</v>
      </c>
      <c r="I2423" s="850">
        <v>1</v>
      </c>
      <c r="J2423" s="855" t="s">
        <v>4109</v>
      </c>
    </row>
    <row r="2424" spans="1:10">
      <c r="A2424" s="839" t="s">
        <v>186</v>
      </c>
      <c r="B2424" s="830" t="s">
        <v>198</v>
      </c>
      <c r="C2424" s="839" t="s">
        <v>1098</v>
      </c>
      <c r="D2424" s="839" t="s">
        <v>5754</v>
      </c>
      <c r="E2424" s="858">
        <v>44256</v>
      </c>
      <c r="F2424" s="852">
        <v>1275.9827124922822</v>
      </c>
      <c r="G2424" s="860">
        <f t="shared" si="38"/>
        <v>1.2759827124922822</v>
      </c>
      <c r="H2424" s="835" t="s">
        <v>354</v>
      </c>
      <c r="I2424" s="850">
        <v>1</v>
      </c>
      <c r="J2424" s="855" t="s">
        <v>4109</v>
      </c>
    </row>
    <row r="2425" spans="1:10">
      <c r="A2425" s="839" t="s">
        <v>186</v>
      </c>
      <c r="B2425" s="830" t="s">
        <v>198</v>
      </c>
      <c r="C2425" s="839" t="s">
        <v>1099</v>
      </c>
      <c r="D2425" s="839" t="s">
        <v>5755</v>
      </c>
      <c r="E2425" s="858">
        <v>44256</v>
      </c>
      <c r="F2425" s="852">
        <v>1296.5630788228029</v>
      </c>
      <c r="G2425" s="860">
        <f t="shared" si="38"/>
        <v>1.2965630788228029</v>
      </c>
      <c r="H2425" s="835" t="s">
        <v>354</v>
      </c>
      <c r="I2425" s="850">
        <v>1</v>
      </c>
      <c r="J2425" s="855" t="s">
        <v>4109</v>
      </c>
    </row>
    <row r="2426" spans="1:10">
      <c r="A2426" s="839" t="s">
        <v>191</v>
      </c>
      <c r="B2426" s="830" t="s">
        <v>198</v>
      </c>
      <c r="C2426" s="839" t="s">
        <v>5756</v>
      </c>
      <c r="D2426" s="839" t="s">
        <v>5757</v>
      </c>
      <c r="E2426" s="858">
        <v>44256</v>
      </c>
      <c r="F2426" s="852">
        <v>1872.813336077382</v>
      </c>
      <c r="G2426" s="860">
        <f t="shared" si="38"/>
        <v>1.872813336077382</v>
      </c>
      <c r="H2426" s="835" t="s">
        <v>535</v>
      </c>
      <c r="I2426" s="850">
        <v>1</v>
      </c>
      <c r="J2426" s="855" t="s">
        <v>535</v>
      </c>
    </row>
    <row r="2427" spans="1:10">
      <c r="A2427" s="839" t="s">
        <v>386</v>
      </c>
      <c r="B2427" s="829" t="s">
        <v>1250</v>
      </c>
      <c r="C2427" s="839" t="s">
        <v>5758</v>
      </c>
      <c r="D2427" s="839" t="s">
        <v>5759</v>
      </c>
      <c r="E2427" s="858">
        <v>44256</v>
      </c>
      <c r="F2427" s="852">
        <v>523</v>
      </c>
      <c r="G2427" s="860">
        <f t="shared" si="38"/>
        <v>0.52300000000000002</v>
      </c>
      <c r="H2427" s="835" t="s">
        <v>535</v>
      </c>
      <c r="I2427" s="850">
        <v>1</v>
      </c>
      <c r="J2427" s="855" t="s">
        <v>535</v>
      </c>
    </row>
    <row r="2428" spans="1:10">
      <c r="A2428" s="839" t="s">
        <v>386</v>
      </c>
      <c r="B2428" s="829" t="s">
        <v>1250</v>
      </c>
      <c r="C2428" s="839" t="s">
        <v>5760</v>
      </c>
      <c r="D2428" s="839" t="s">
        <v>5761</v>
      </c>
      <c r="E2428" s="858">
        <v>44256</v>
      </c>
      <c r="F2428" s="852">
        <v>1722</v>
      </c>
      <c r="G2428" s="860">
        <f t="shared" si="38"/>
        <v>1.722</v>
      </c>
      <c r="H2428" s="835" t="s">
        <v>535</v>
      </c>
      <c r="I2428" s="850">
        <v>1</v>
      </c>
      <c r="J2428" s="855" t="s">
        <v>535</v>
      </c>
    </row>
    <row r="2429" spans="1:10">
      <c r="A2429" s="839" t="s">
        <v>386</v>
      </c>
      <c r="B2429" s="829" t="s">
        <v>1250</v>
      </c>
      <c r="C2429" s="839" t="s">
        <v>5762</v>
      </c>
      <c r="D2429" s="839" t="s">
        <v>5763</v>
      </c>
      <c r="E2429" s="858">
        <v>44256</v>
      </c>
      <c r="F2429" s="852">
        <v>328</v>
      </c>
      <c r="G2429" s="860">
        <f t="shared" si="38"/>
        <v>0.32800000000000001</v>
      </c>
      <c r="H2429" s="835" t="s">
        <v>535</v>
      </c>
      <c r="I2429" s="850">
        <v>1</v>
      </c>
      <c r="J2429" s="855" t="s">
        <v>535</v>
      </c>
    </row>
    <row r="2430" spans="1:10">
      <c r="A2430" s="839" t="s">
        <v>386</v>
      </c>
      <c r="B2430" s="829" t="s">
        <v>1250</v>
      </c>
      <c r="C2430" s="839" t="s">
        <v>5764</v>
      </c>
      <c r="D2430" s="839" t="s">
        <v>5765</v>
      </c>
      <c r="E2430" s="858">
        <v>44256</v>
      </c>
      <c r="F2430" s="852">
        <v>229</v>
      </c>
      <c r="G2430" s="860">
        <f t="shared" si="38"/>
        <v>0.22900000000000001</v>
      </c>
      <c r="H2430" s="835" t="s">
        <v>535</v>
      </c>
      <c r="I2430" s="850">
        <v>1</v>
      </c>
      <c r="J2430" s="855" t="s">
        <v>535</v>
      </c>
    </row>
    <row r="2431" spans="1:10">
      <c r="A2431" s="839" t="s">
        <v>386</v>
      </c>
      <c r="B2431" s="829" t="s">
        <v>1250</v>
      </c>
      <c r="C2431" s="839" t="s">
        <v>5766</v>
      </c>
      <c r="D2431" s="839" t="s">
        <v>5767</v>
      </c>
      <c r="E2431" s="858">
        <v>44256</v>
      </c>
      <c r="F2431" s="852">
        <v>604</v>
      </c>
      <c r="G2431" s="860">
        <f t="shared" si="38"/>
        <v>0.60399999999999998</v>
      </c>
      <c r="H2431" s="835" t="s">
        <v>535</v>
      </c>
      <c r="I2431" s="850">
        <v>1</v>
      </c>
      <c r="J2431" s="855" t="s">
        <v>535</v>
      </c>
    </row>
    <row r="2432" spans="1:10">
      <c r="A2432" s="839" t="s">
        <v>386</v>
      </c>
      <c r="B2432" s="829" t="s">
        <v>1250</v>
      </c>
      <c r="C2432" s="839" t="s">
        <v>5768</v>
      </c>
      <c r="D2432" s="839" t="s">
        <v>5769</v>
      </c>
      <c r="E2432" s="858">
        <v>44256</v>
      </c>
      <c r="F2432" s="852">
        <v>2114</v>
      </c>
      <c r="G2432" s="860">
        <f t="shared" si="38"/>
        <v>2.1139999999999999</v>
      </c>
      <c r="H2432" s="835" t="s">
        <v>535</v>
      </c>
      <c r="I2432" s="850">
        <v>1</v>
      </c>
      <c r="J2432" s="855" t="s">
        <v>535</v>
      </c>
    </row>
    <row r="2433" spans="1:10">
      <c r="A2433" s="839" t="s">
        <v>195</v>
      </c>
      <c r="B2433" s="830" t="s">
        <v>198</v>
      </c>
      <c r="C2433" s="839" t="s">
        <v>5770</v>
      </c>
      <c r="D2433" s="839" t="s">
        <v>5771</v>
      </c>
      <c r="E2433" s="858">
        <v>44256</v>
      </c>
      <c r="F2433" s="852">
        <v>320</v>
      </c>
      <c r="G2433" s="860">
        <f t="shared" si="38"/>
        <v>0.32</v>
      </c>
      <c r="H2433" s="835" t="s">
        <v>356</v>
      </c>
      <c r="I2433" s="850">
        <v>1</v>
      </c>
      <c r="J2433" s="855" t="s">
        <v>4132</v>
      </c>
    </row>
    <row r="2434" spans="1:10">
      <c r="A2434" s="839" t="s">
        <v>186</v>
      </c>
      <c r="B2434" s="830" t="s">
        <v>198</v>
      </c>
      <c r="C2434" s="839" t="s">
        <v>5772</v>
      </c>
      <c r="D2434" s="839" t="s">
        <v>5773</v>
      </c>
      <c r="E2434" s="858">
        <v>44256</v>
      </c>
      <c r="F2434" s="852">
        <v>199.629553406051</v>
      </c>
      <c r="G2434" s="860">
        <f t="shared" si="38"/>
        <v>0.19962955340605101</v>
      </c>
      <c r="H2434" s="835" t="s">
        <v>356</v>
      </c>
      <c r="I2434" s="850">
        <v>1</v>
      </c>
      <c r="J2434" s="855" t="s">
        <v>4132</v>
      </c>
    </row>
    <row r="2435" spans="1:10">
      <c r="A2435" s="839" t="s">
        <v>186</v>
      </c>
      <c r="B2435" s="830" t="s">
        <v>198</v>
      </c>
      <c r="C2435" s="839" t="s">
        <v>5774</v>
      </c>
      <c r="D2435" s="839" t="s">
        <v>5775</v>
      </c>
      <c r="E2435" s="858">
        <v>44256</v>
      </c>
      <c r="F2435" s="852">
        <v>1070.1790491870754</v>
      </c>
      <c r="G2435" s="860">
        <f t="shared" si="38"/>
        <v>1.0701790491870755</v>
      </c>
      <c r="H2435" s="835" t="s">
        <v>535</v>
      </c>
      <c r="I2435" s="850">
        <v>1</v>
      </c>
      <c r="J2435" s="855" t="s">
        <v>535</v>
      </c>
    </row>
    <row r="2436" spans="1:10">
      <c r="A2436" s="839" t="s">
        <v>186</v>
      </c>
      <c r="B2436" s="830" t="s">
        <v>198</v>
      </c>
      <c r="C2436" s="839" t="s">
        <v>5776</v>
      </c>
      <c r="D2436" s="839" t="s">
        <v>5777</v>
      </c>
      <c r="E2436" s="858">
        <v>44256</v>
      </c>
      <c r="F2436" s="852">
        <v>1572.3399876517801</v>
      </c>
      <c r="G2436" s="860">
        <f t="shared" si="38"/>
        <v>1.5723399876517801</v>
      </c>
      <c r="H2436" s="835" t="s">
        <v>356</v>
      </c>
      <c r="I2436" s="850">
        <v>1</v>
      </c>
      <c r="J2436" s="855" t="s">
        <v>4132</v>
      </c>
    </row>
    <row r="2437" spans="1:10">
      <c r="A2437" s="839" t="s">
        <v>186</v>
      </c>
      <c r="B2437" s="830" t="s">
        <v>198</v>
      </c>
      <c r="C2437" s="839" t="s">
        <v>5778</v>
      </c>
      <c r="D2437" s="839" t="s">
        <v>5779</v>
      </c>
      <c r="E2437" s="858">
        <v>44256</v>
      </c>
      <c r="F2437" s="852">
        <v>1146.3264046100019</v>
      </c>
      <c r="G2437" s="860">
        <f t="shared" si="38"/>
        <v>1.1463264046100019</v>
      </c>
      <c r="H2437" s="835" t="s">
        <v>355</v>
      </c>
      <c r="I2437" s="850">
        <v>1</v>
      </c>
      <c r="J2437" s="855" t="s">
        <v>4201</v>
      </c>
    </row>
    <row r="2438" spans="1:10">
      <c r="A2438" s="839" t="s">
        <v>196</v>
      </c>
      <c r="B2438" s="830" t="s">
        <v>198</v>
      </c>
      <c r="C2438" s="839" t="s">
        <v>5780</v>
      </c>
      <c r="D2438" s="839" t="s">
        <v>5781</v>
      </c>
      <c r="E2438" s="858">
        <v>44256</v>
      </c>
      <c r="F2438" s="852">
        <v>240</v>
      </c>
      <c r="G2438" s="860">
        <f t="shared" si="38"/>
        <v>0.24</v>
      </c>
      <c r="H2438" s="835" t="s">
        <v>356</v>
      </c>
      <c r="I2438" s="850">
        <v>1</v>
      </c>
      <c r="J2438" s="855" t="s">
        <v>4132</v>
      </c>
    </row>
    <row r="2439" spans="1:10">
      <c r="A2439" s="839" t="s">
        <v>191</v>
      </c>
      <c r="B2439" s="830" t="s">
        <v>198</v>
      </c>
      <c r="C2439" s="839" t="s">
        <v>5782</v>
      </c>
      <c r="D2439" s="839" t="s">
        <v>5783</v>
      </c>
      <c r="E2439" s="858">
        <v>44256</v>
      </c>
      <c r="F2439" s="852">
        <v>1708.1704054332165</v>
      </c>
      <c r="G2439" s="860">
        <f t="shared" si="38"/>
        <v>1.7081704054332165</v>
      </c>
      <c r="H2439" s="835" t="s">
        <v>535</v>
      </c>
      <c r="I2439" s="850">
        <v>1</v>
      </c>
      <c r="J2439" s="855" t="s">
        <v>535</v>
      </c>
    </row>
    <row r="2440" spans="1:10">
      <c r="A2440" s="839" t="s">
        <v>191</v>
      </c>
      <c r="B2440" s="830" t="s">
        <v>198</v>
      </c>
      <c r="C2440" s="839" t="s">
        <v>5784</v>
      </c>
      <c r="D2440" s="839" t="s">
        <v>5785</v>
      </c>
      <c r="E2440" s="858">
        <v>44256</v>
      </c>
      <c r="F2440" s="852">
        <v>1140.1522947108458</v>
      </c>
      <c r="G2440" s="860">
        <f t="shared" si="38"/>
        <v>1.1401522947108458</v>
      </c>
      <c r="H2440" s="835" t="s">
        <v>535</v>
      </c>
      <c r="I2440" s="850">
        <v>1</v>
      </c>
      <c r="J2440" s="855" t="s">
        <v>535</v>
      </c>
    </row>
    <row r="2441" spans="1:10">
      <c r="A2441" s="839" t="s">
        <v>196</v>
      </c>
      <c r="B2441" s="830" t="s">
        <v>198</v>
      </c>
      <c r="C2441" s="839" t="s">
        <v>5786</v>
      </c>
      <c r="D2441" s="839" t="s">
        <v>5787</v>
      </c>
      <c r="E2441" s="858">
        <v>44287</v>
      </c>
      <c r="F2441" s="852">
        <v>360</v>
      </c>
      <c r="G2441" s="860">
        <f t="shared" si="38"/>
        <v>0.36</v>
      </c>
      <c r="H2441" s="835" t="s">
        <v>356</v>
      </c>
      <c r="I2441" s="850">
        <v>2</v>
      </c>
      <c r="J2441" s="855" t="s">
        <v>4132</v>
      </c>
    </row>
    <row r="2442" spans="1:10">
      <c r="A2442" s="839" t="s">
        <v>196</v>
      </c>
      <c r="B2442" s="830" t="s">
        <v>198</v>
      </c>
      <c r="C2442" s="839" t="s">
        <v>5788</v>
      </c>
      <c r="D2442" s="839" t="s">
        <v>5789</v>
      </c>
      <c r="E2442" s="858">
        <v>44287</v>
      </c>
      <c r="F2442" s="852">
        <v>334</v>
      </c>
      <c r="G2442" s="860">
        <f t="shared" si="38"/>
        <v>0.33400000000000002</v>
      </c>
      <c r="H2442" s="835" t="s">
        <v>356</v>
      </c>
      <c r="I2442" s="850">
        <v>2</v>
      </c>
      <c r="J2442" s="855" t="s">
        <v>4132</v>
      </c>
    </row>
    <row r="2443" spans="1:10">
      <c r="A2443" s="839" t="s">
        <v>386</v>
      </c>
      <c r="B2443" s="829" t="s">
        <v>1250</v>
      </c>
      <c r="C2443" s="839" t="s">
        <v>5790</v>
      </c>
      <c r="D2443" s="839" t="s">
        <v>5791</v>
      </c>
      <c r="E2443" s="858">
        <v>44287</v>
      </c>
      <c r="F2443" s="852">
        <v>271</v>
      </c>
      <c r="G2443" s="860">
        <f t="shared" si="38"/>
        <v>0.27100000000000002</v>
      </c>
      <c r="H2443" s="835" t="s">
        <v>535</v>
      </c>
      <c r="I2443" s="850">
        <v>1</v>
      </c>
      <c r="J2443" s="855" t="s">
        <v>535</v>
      </c>
    </row>
    <row r="2444" spans="1:10">
      <c r="A2444" s="839" t="s">
        <v>386</v>
      </c>
      <c r="B2444" s="829" t="s">
        <v>1250</v>
      </c>
      <c r="C2444" s="839" t="s">
        <v>5792</v>
      </c>
      <c r="D2444" s="839" t="s">
        <v>5793</v>
      </c>
      <c r="E2444" s="858">
        <v>44287</v>
      </c>
      <c r="F2444" s="852">
        <v>1012</v>
      </c>
      <c r="G2444" s="860">
        <f t="shared" si="38"/>
        <v>1.012</v>
      </c>
      <c r="H2444" s="835" t="s">
        <v>535</v>
      </c>
      <c r="I2444" s="850">
        <v>1</v>
      </c>
      <c r="J2444" s="855" t="s">
        <v>535</v>
      </c>
    </row>
    <row r="2445" spans="1:10">
      <c r="A2445" s="839" t="s">
        <v>386</v>
      </c>
      <c r="B2445" s="829" t="s">
        <v>1250</v>
      </c>
      <c r="C2445" s="839" t="s">
        <v>5794</v>
      </c>
      <c r="D2445" s="839" t="s">
        <v>5795</v>
      </c>
      <c r="E2445" s="858">
        <v>44287</v>
      </c>
      <c r="F2445" s="852">
        <v>317</v>
      </c>
      <c r="G2445" s="860">
        <f t="shared" si="38"/>
        <v>0.317</v>
      </c>
      <c r="H2445" s="835" t="s">
        <v>535</v>
      </c>
      <c r="I2445" s="850">
        <v>1</v>
      </c>
      <c r="J2445" s="855" t="s">
        <v>535</v>
      </c>
    </row>
    <row r="2446" spans="1:10">
      <c r="A2446" s="839" t="s">
        <v>386</v>
      </c>
      <c r="B2446" s="829" t="s">
        <v>1250</v>
      </c>
      <c r="C2446" s="839" t="s">
        <v>5796</v>
      </c>
      <c r="D2446" s="839" t="s">
        <v>5797</v>
      </c>
      <c r="E2446" s="858">
        <v>44287</v>
      </c>
      <c r="F2446" s="852">
        <v>968</v>
      </c>
      <c r="G2446" s="860">
        <f t="shared" si="38"/>
        <v>0.96799999999999997</v>
      </c>
      <c r="H2446" s="835" t="s">
        <v>535</v>
      </c>
      <c r="I2446" s="850">
        <v>1</v>
      </c>
      <c r="J2446" s="855" t="s">
        <v>535</v>
      </c>
    </row>
    <row r="2447" spans="1:10">
      <c r="A2447" s="839" t="s">
        <v>386</v>
      </c>
      <c r="B2447" s="829" t="s">
        <v>1250</v>
      </c>
      <c r="C2447" s="839" t="s">
        <v>5798</v>
      </c>
      <c r="D2447" s="839" t="s">
        <v>5799</v>
      </c>
      <c r="E2447" s="858">
        <v>44287</v>
      </c>
      <c r="F2447" s="852">
        <v>507</v>
      </c>
      <c r="G2447" s="860">
        <f t="shared" si="38"/>
        <v>0.50700000000000001</v>
      </c>
      <c r="H2447" s="835" t="s">
        <v>535</v>
      </c>
      <c r="I2447" s="850">
        <v>1</v>
      </c>
      <c r="J2447" s="855" t="s">
        <v>535</v>
      </c>
    </row>
    <row r="2448" spans="1:10">
      <c r="A2448" s="839" t="s">
        <v>386</v>
      </c>
      <c r="B2448" s="829" t="s">
        <v>1250</v>
      </c>
      <c r="C2448" s="839" t="s">
        <v>5800</v>
      </c>
      <c r="D2448" s="839" t="s">
        <v>5801</v>
      </c>
      <c r="E2448" s="858">
        <v>44287</v>
      </c>
      <c r="F2448" s="852">
        <v>183</v>
      </c>
      <c r="G2448" s="860">
        <f t="shared" si="38"/>
        <v>0.183</v>
      </c>
      <c r="H2448" s="835" t="s">
        <v>535</v>
      </c>
      <c r="I2448" s="850">
        <v>1</v>
      </c>
      <c r="J2448" s="855" t="s">
        <v>535</v>
      </c>
    </row>
    <row r="2449" spans="1:10">
      <c r="A2449" s="839" t="s">
        <v>386</v>
      </c>
      <c r="B2449" s="829" t="s">
        <v>1250</v>
      </c>
      <c r="C2449" s="839" t="s">
        <v>5802</v>
      </c>
      <c r="D2449" s="839" t="s">
        <v>5803</v>
      </c>
      <c r="E2449" s="858">
        <v>44287</v>
      </c>
      <c r="F2449" s="852">
        <v>394</v>
      </c>
      <c r="G2449" s="860">
        <f t="shared" si="38"/>
        <v>0.39400000000000002</v>
      </c>
      <c r="H2449" s="835" t="s">
        <v>535</v>
      </c>
      <c r="I2449" s="850">
        <v>1</v>
      </c>
      <c r="J2449" s="855" t="s">
        <v>535</v>
      </c>
    </row>
    <row r="2450" spans="1:10">
      <c r="A2450" s="839" t="s">
        <v>196</v>
      </c>
      <c r="B2450" s="830" t="s">
        <v>198</v>
      </c>
      <c r="C2450" s="839" t="s">
        <v>5804</v>
      </c>
      <c r="D2450" s="839" t="s">
        <v>5805</v>
      </c>
      <c r="E2450" s="858">
        <v>44287</v>
      </c>
      <c r="F2450" s="852">
        <v>212</v>
      </c>
      <c r="G2450" s="860">
        <f t="shared" si="38"/>
        <v>0.21199999999999999</v>
      </c>
      <c r="H2450" s="835" t="s">
        <v>356</v>
      </c>
      <c r="I2450" s="850">
        <v>1</v>
      </c>
      <c r="J2450" s="855" t="s">
        <v>4132</v>
      </c>
    </row>
    <row r="2451" spans="1:10">
      <c r="A2451" s="839" t="s">
        <v>196</v>
      </c>
      <c r="B2451" s="830" t="s">
        <v>198</v>
      </c>
      <c r="C2451" s="839" t="s">
        <v>5806</v>
      </c>
      <c r="D2451" s="839" t="s">
        <v>5807</v>
      </c>
      <c r="E2451" s="858">
        <v>44287</v>
      </c>
      <c r="F2451" s="852">
        <v>900</v>
      </c>
      <c r="G2451" s="860">
        <f t="shared" si="38"/>
        <v>0.9</v>
      </c>
      <c r="H2451" s="835" t="s">
        <v>356</v>
      </c>
      <c r="I2451" s="850">
        <v>2</v>
      </c>
      <c r="J2451" s="855" t="s">
        <v>4132</v>
      </c>
    </row>
    <row r="2452" spans="1:10">
      <c r="A2452" s="839" t="s">
        <v>196</v>
      </c>
      <c r="B2452" s="830" t="s">
        <v>198</v>
      </c>
      <c r="C2452" s="839" t="s">
        <v>5808</v>
      </c>
      <c r="D2452" s="839" t="s">
        <v>5809</v>
      </c>
      <c r="E2452" s="858">
        <v>44287</v>
      </c>
      <c r="F2452" s="852">
        <v>870</v>
      </c>
      <c r="G2452" s="860">
        <f t="shared" si="38"/>
        <v>0.87</v>
      </c>
      <c r="H2452" s="835" t="s">
        <v>356</v>
      </c>
      <c r="I2452" s="850">
        <v>3</v>
      </c>
      <c r="J2452" s="855" t="s">
        <v>4132</v>
      </c>
    </row>
    <row r="2453" spans="1:10">
      <c r="A2453" s="839" t="s">
        <v>196</v>
      </c>
      <c r="B2453" s="830" t="s">
        <v>198</v>
      </c>
      <c r="C2453" s="839" t="s">
        <v>5810</v>
      </c>
      <c r="D2453" s="839" t="s">
        <v>5811</v>
      </c>
      <c r="E2453" s="858">
        <v>44287</v>
      </c>
      <c r="F2453" s="852">
        <v>566</v>
      </c>
      <c r="G2453" s="860">
        <f t="shared" si="38"/>
        <v>0.56599999999999995</v>
      </c>
      <c r="H2453" s="835" t="s">
        <v>356</v>
      </c>
      <c r="I2453" s="850">
        <v>2</v>
      </c>
      <c r="J2453" s="855" t="s">
        <v>4132</v>
      </c>
    </row>
    <row r="2454" spans="1:10">
      <c r="A2454" s="839" t="s">
        <v>196</v>
      </c>
      <c r="B2454" s="830" t="s">
        <v>198</v>
      </c>
      <c r="C2454" s="839" t="s">
        <v>5812</v>
      </c>
      <c r="D2454" s="839" t="s">
        <v>5813</v>
      </c>
      <c r="E2454" s="858">
        <v>44287</v>
      </c>
      <c r="F2454" s="852">
        <v>515</v>
      </c>
      <c r="G2454" s="860">
        <f t="shared" si="38"/>
        <v>0.51500000000000001</v>
      </c>
      <c r="H2454" s="835" t="s">
        <v>356</v>
      </c>
      <c r="I2454" s="850">
        <v>1</v>
      </c>
      <c r="J2454" s="855" t="s">
        <v>4132</v>
      </c>
    </row>
    <row r="2455" spans="1:10">
      <c r="A2455" s="839" t="s">
        <v>201</v>
      </c>
      <c r="B2455" s="830" t="s">
        <v>198</v>
      </c>
      <c r="C2455" s="839" t="s">
        <v>5814</v>
      </c>
      <c r="D2455" s="839" t="s">
        <v>5815</v>
      </c>
      <c r="E2455" s="858">
        <v>44287</v>
      </c>
      <c r="F2455" s="852">
        <v>1415</v>
      </c>
      <c r="G2455" s="860">
        <f t="shared" si="38"/>
        <v>1.415</v>
      </c>
      <c r="H2455" s="835" t="s">
        <v>356</v>
      </c>
      <c r="I2455" s="850">
        <v>1</v>
      </c>
      <c r="J2455" s="855" t="s">
        <v>4132</v>
      </c>
    </row>
    <row r="2456" spans="1:10">
      <c r="A2456" s="839" t="s">
        <v>201</v>
      </c>
      <c r="B2456" s="830" t="s">
        <v>198</v>
      </c>
      <c r="C2456" s="839" t="s">
        <v>5816</v>
      </c>
      <c r="D2456" s="839" t="s">
        <v>5817</v>
      </c>
      <c r="E2456" s="858">
        <v>44287</v>
      </c>
      <c r="F2456" s="852">
        <v>1620</v>
      </c>
      <c r="G2456" s="860">
        <f t="shared" si="38"/>
        <v>1.62</v>
      </c>
      <c r="H2456" s="835" t="s">
        <v>356</v>
      </c>
      <c r="I2456" s="850">
        <v>1</v>
      </c>
      <c r="J2456" s="855" t="s">
        <v>4132</v>
      </c>
    </row>
    <row r="2457" spans="1:10">
      <c r="A2457" s="839" t="s">
        <v>201</v>
      </c>
      <c r="B2457" s="830" t="s">
        <v>198</v>
      </c>
      <c r="C2457" s="839" t="s">
        <v>5818</v>
      </c>
      <c r="D2457" s="839" t="s">
        <v>5819</v>
      </c>
      <c r="E2457" s="858">
        <v>44287</v>
      </c>
      <c r="F2457" s="852">
        <v>745</v>
      </c>
      <c r="G2457" s="860">
        <f t="shared" si="38"/>
        <v>0.745</v>
      </c>
      <c r="H2457" s="835" t="s">
        <v>356</v>
      </c>
      <c r="I2457" s="850">
        <v>1</v>
      </c>
      <c r="J2457" s="855" t="s">
        <v>4132</v>
      </c>
    </row>
    <row r="2458" spans="1:10">
      <c r="A2458" s="839" t="s">
        <v>189</v>
      </c>
      <c r="B2458" s="830" t="s">
        <v>198</v>
      </c>
      <c r="C2458" s="839" t="s">
        <v>5820</v>
      </c>
      <c r="D2458" s="839" t="s">
        <v>5821</v>
      </c>
      <c r="E2458" s="858">
        <v>44287</v>
      </c>
      <c r="F2458" s="852">
        <v>304</v>
      </c>
      <c r="G2458" s="860">
        <f t="shared" si="38"/>
        <v>0.30399999999999999</v>
      </c>
      <c r="H2458" s="835" t="s">
        <v>356</v>
      </c>
      <c r="I2458" s="850">
        <v>1</v>
      </c>
      <c r="J2458" s="855" t="s">
        <v>4132</v>
      </c>
    </row>
    <row r="2459" spans="1:10">
      <c r="A2459" s="839" t="s">
        <v>189</v>
      </c>
      <c r="B2459" s="830" t="s">
        <v>198</v>
      </c>
      <c r="C2459" s="839" t="s">
        <v>5822</v>
      </c>
      <c r="D2459" s="839" t="s">
        <v>5823</v>
      </c>
      <c r="E2459" s="858">
        <v>44287</v>
      </c>
      <c r="F2459" s="852">
        <v>1700</v>
      </c>
      <c r="G2459" s="860">
        <f t="shared" si="38"/>
        <v>1.7</v>
      </c>
      <c r="H2459" s="835" t="s">
        <v>356</v>
      </c>
      <c r="I2459" s="850">
        <v>10</v>
      </c>
      <c r="J2459" s="855" t="s">
        <v>4132</v>
      </c>
    </row>
    <row r="2460" spans="1:10">
      <c r="A2460" s="839" t="s">
        <v>201</v>
      </c>
      <c r="B2460" s="830" t="s">
        <v>198</v>
      </c>
      <c r="C2460" s="839" t="s">
        <v>5824</v>
      </c>
      <c r="D2460" s="839" t="s">
        <v>5825</v>
      </c>
      <c r="E2460" s="858">
        <v>44287</v>
      </c>
      <c r="F2460" s="852">
        <v>745</v>
      </c>
      <c r="G2460" s="860">
        <f t="shared" si="38"/>
        <v>0.745</v>
      </c>
      <c r="H2460" s="835" t="s">
        <v>356</v>
      </c>
      <c r="I2460" s="850">
        <v>1</v>
      </c>
      <c r="J2460" s="855" t="s">
        <v>4132</v>
      </c>
    </row>
    <row r="2461" spans="1:10">
      <c r="A2461" s="839" t="s">
        <v>185</v>
      </c>
      <c r="B2461" s="830" t="s">
        <v>198</v>
      </c>
      <c r="C2461" s="839" t="s">
        <v>5826</v>
      </c>
      <c r="D2461" s="839" t="s">
        <v>5652</v>
      </c>
      <c r="E2461" s="858">
        <v>44287</v>
      </c>
      <c r="F2461" s="852">
        <v>5428.4</v>
      </c>
      <c r="G2461" s="860">
        <f t="shared" si="38"/>
        <v>5.4283999999999999</v>
      </c>
      <c r="H2461" s="835" t="s">
        <v>354</v>
      </c>
      <c r="I2461" s="850">
        <v>1</v>
      </c>
      <c r="J2461" s="855" t="s">
        <v>4109</v>
      </c>
    </row>
    <row r="2462" spans="1:10">
      <c r="A2462" s="839" t="s">
        <v>185</v>
      </c>
      <c r="B2462" s="830" t="s">
        <v>198</v>
      </c>
      <c r="C2462" s="839" t="s">
        <v>5827</v>
      </c>
      <c r="D2462" s="839" t="s">
        <v>5654</v>
      </c>
      <c r="E2462" s="858">
        <v>44287</v>
      </c>
      <c r="F2462" s="852">
        <v>775.6</v>
      </c>
      <c r="G2462" s="860">
        <f t="shared" si="38"/>
        <v>0.77560000000000007</v>
      </c>
      <c r="H2462" s="835" t="s">
        <v>354</v>
      </c>
      <c r="I2462" s="850">
        <v>1</v>
      </c>
      <c r="J2462" s="855" t="s">
        <v>4109</v>
      </c>
    </row>
    <row r="2463" spans="1:10">
      <c r="A2463" s="839" t="s">
        <v>185</v>
      </c>
      <c r="B2463" s="830" t="s">
        <v>198</v>
      </c>
      <c r="C2463" s="839" t="s">
        <v>5828</v>
      </c>
      <c r="D2463" s="839" t="s">
        <v>5656</v>
      </c>
      <c r="E2463" s="858">
        <v>44287</v>
      </c>
      <c r="F2463" s="852">
        <v>5428.4</v>
      </c>
      <c r="G2463" s="860">
        <f t="shared" si="38"/>
        <v>5.4283999999999999</v>
      </c>
      <c r="H2463" s="835" t="s">
        <v>354</v>
      </c>
      <c r="I2463" s="850">
        <v>1</v>
      </c>
      <c r="J2463" s="855" t="s">
        <v>4109</v>
      </c>
    </row>
    <row r="2464" spans="1:10">
      <c r="A2464" s="839" t="s">
        <v>185</v>
      </c>
      <c r="B2464" s="830" t="s">
        <v>198</v>
      </c>
      <c r="C2464" s="839" t="s">
        <v>5829</v>
      </c>
      <c r="D2464" s="839" t="s">
        <v>5658</v>
      </c>
      <c r="E2464" s="858">
        <v>44287</v>
      </c>
      <c r="F2464" s="852">
        <v>775.6</v>
      </c>
      <c r="G2464" s="860">
        <f t="shared" si="38"/>
        <v>0.77560000000000007</v>
      </c>
      <c r="H2464" s="835" t="s">
        <v>354</v>
      </c>
      <c r="I2464" s="850">
        <v>1</v>
      </c>
      <c r="J2464" s="855" t="s">
        <v>4109</v>
      </c>
    </row>
    <row r="2465" spans="1:10">
      <c r="A2465" s="839" t="s">
        <v>185</v>
      </c>
      <c r="B2465" s="830" t="s">
        <v>198</v>
      </c>
      <c r="C2465" s="839" t="s">
        <v>5830</v>
      </c>
      <c r="D2465" s="839" t="s">
        <v>5660</v>
      </c>
      <c r="E2465" s="858">
        <v>44287</v>
      </c>
      <c r="F2465" s="852">
        <v>2132.4</v>
      </c>
      <c r="G2465" s="860">
        <f t="shared" si="38"/>
        <v>2.1324000000000001</v>
      </c>
      <c r="H2465" s="835" t="s">
        <v>354</v>
      </c>
      <c r="I2465" s="850">
        <v>1</v>
      </c>
      <c r="J2465" s="855" t="s">
        <v>4109</v>
      </c>
    </row>
    <row r="2466" spans="1:10">
      <c r="A2466" s="839" t="s">
        <v>185</v>
      </c>
      <c r="B2466" s="830" t="s">
        <v>198</v>
      </c>
      <c r="C2466" s="839" t="s">
        <v>5831</v>
      </c>
      <c r="D2466" s="839" t="s">
        <v>5662</v>
      </c>
      <c r="E2466" s="858">
        <v>44287</v>
      </c>
      <c r="F2466" s="852">
        <v>1008.4</v>
      </c>
      <c r="G2466" s="860">
        <f t="shared" si="38"/>
        <v>1.0084</v>
      </c>
      <c r="H2466" s="835" t="s">
        <v>354</v>
      </c>
      <c r="I2466" s="850">
        <v>1</v>
      </c>
      <c r="J2466" s="855" t="s">
        <v>4109</v>
      </c>
    </row>
    <row r="2467" spans="1:10">
      <c r="A2467" s="839" t="s">
        <v>185</v>
      </c>
      <c r="B2467" s="830" t="s">
        <v>198</v>
      </c>
      <c r="C2467" s="839" t="s">
        <v>5832</v>
      </c>
      <c r="D2467" s="839" t="s">
        <v>5664</v>
      </c>
      <c r="E2467" s="858">
        <v>44287</v>
      </c>
      <c r="F2467" s="852">
        <v>410.8</v>
      </c>
      <c r="G2467" s="860">
        <f t="shared" si="38"/>
        <v>0.4108</v>
      </c>
      <c r="H2467" s="835" t="s">
        <v>354</v>
      </c>
      <c r="I2467" s="850">
        <v>1</v>
      </c>
      <c r="J2467" s="855" t="s">
        <v>4109</v>
      </c>
    </row>
    <row r="2468" spans="1:10">
      <c r="A2468" s="839" t="s">
        <v>185</v>
      </c>
      <c r="B2468" s="830" t="s">
        <v>198</v>
      </c>
      <c r="C2468" s="839" t="s">
        <v>5833</v>
      </c>
      <c r="D2468" s="839" t="s">
        <v>5666</v>
      </c>
      <c r="E2468" s="858">
        <v>44287</v>
      </c>
      <c r="F2468" s="852">
        <v>1008</v>
      </c>
      <c r="G2468" s="860">
        <f t="shared" si="38"/>
        <v>1.008</v>
      </c>
      <c r="H2468" s="835" t="s">
        <v>354</v>
      </c>
      <c r="I2468" s="850">
        <v>1</v>
      </c>
      <c r="J2468" s="855" t="s">
        <v>4109</v>
      </c>
    </row>
    <row r="2469" spans="1:10">
      <c r="A2469" s="839" t="s">
        <v>185</v>
      </c>
      <c r="B2469" s="830" t="s">
        <v>198</v>
      </c>
      <c r="C2469" s="839" t="s">
        <v>5834</v>
      </c>
      <c r="D2469" s="839" t="s">
        <v>5668</v>
      </c>
      <c r="E2469" s="858">
        <v>44287</v>
      </c>
      <c r="F2469" s="852">
        <v>1934.8</v>
      </c>
      <c r="G2469" s="860">
        <f t="shared" si="38"/>
        <v>1.9347999999999999</v>
      </c>
      <c r="H2469" s="835" t="s">
        <v>354</v>
      </c>
      <c r="I2469" s="850">
        <v>1</v>
      </c>
      <c r="J2469" s="855" t="s">
        <v>4109</v>
      </c>
    </row>
    <row r="2470" spans="1:10">
      <c r="A2470" s="839" t="s">
        <v>185</v>
      </c>
      <c r="B2470" s="830" t="s">
        <v>198</v>
      </c>
      <c r="C2470" s="839" t="s">
        <v>5835</v>
      </c>
      <c r="D2470" s="839" t="s">
        <v>5670</v>
      </c>
      <c r="E2470" s="858">
        <v>44287</v>
      </c>
      <c r="F2470" s="852">
        <v>236</v>
      </c>
      <c r="G2470" s="860">
        <f t="shared" si="38"/>
        <v>0.23599999999999999</v>
      </c>
      <c r="H2470" s="835" t="s">
        <v>354</v>
      </c>
      <c r="I2470" s="850">
        <v>1</v>
      </c>
      <c r="J2470" s="855" t="s">
        <v>4109</v>
      </c>
    </row>
    <row r="2471" spans="1:10">
      <c r="A2471" s="839" t="s">
        <v>185</v>
      </c>
      <c r="B2471" s="830" t="s">
        <v>198</v>
      </c>
      <c r="C2471" s="839" t="s">
        <v>5836</v>
      </c>
      <c r="D2471" s="839" t="s">
        <v>5672</v>
      </c>
      <c r="E2471" s="858">
        <v>44287</v>
      </c>
      <c r="F2471" s="852">
        <v>1086</v>
      </c>
      <c r="G2471" s="860">
        <f t="shared" si="38"/>
        <v>1.0860000000000001</v>
      </c>
      <c r="H2471" s="835" t="s">
        <v>354</v>
      </c>
      <c r="I2471" s="850">
        <v>1</v>
      </c>
      <c r="J2471" s="855" t="s">
        <v>4109</v>
      </c>
    </row>
    <row r="2472" spans="1:10">
      <c r="A2472" s="839" t="s">
        <v>185</v>
      </c>
      <c r="B2472" s="830" t="s">
        <v>198</v>
      </c>
      <c r="C2472" s="839" t="s">
        <v>5837</v>
      </c>
      <c r="D2472" s="839" t="s">
        <v>5674</v>
      </c>
      <c r="E2472" s="858">
        <v>44287</v>
      </c>
      <c r="F2472" s="852">
        <v>1722.8</v>
      </c>
      <c r="G2472" s="860">
        <f t="shared" si="38"/>
        <v>1.7227999999999999</v>
      </c>
      <c r="H2472" s="835" t="s">
        <v>354</v>
      </c>
      <c r="I2472" s="850">
        <v>1</v>
      </c>
      <c r="J2472" s="855" t="s">
        <v>4109</v>
      </c>
    </row>
    <row r="2473" spans="1:10">
      <c r="A2473" s="839" t="s">
        <v>185</v>
      </c>
      <c r="B2473" s="830" t="s">
        <v>198</v>
      </c>
      <c r="C2473" s="839" t="s">
        <v>5838</v>
      </c>
      <c r="D2473" s="839" t="s">
        <v>5721</v>
      </c>
      <c r="E2473" s="858">
        <v>44287</v>
      </c>
      <c r="F2473" s="852">
        <v>923.2</v>
      </c>
      <c r="G2473" s="860">
        <f t="shared" si="38"/>
        <v>0.92320000000000002</v>
      </c>
      <c r="H2473" s="835" t="s">
        <v>354</v>
      </c>
      <c r="I2473" s="850">
        <v>1</v>
      </c>
      <c r="J2473" s="855" t="s">
        <v>4109</v>
      </c>
    </row>
    <row r="2474" spans="1:10">
      <c r="A2474" s="839" t="s">
        <v>185</v>
      </c>
      <c r="B2474" s="830" t="s">
        <v>198</v>
      </c>
      <c r="C2474" s="839" t="s">
        <v>5839</v>
      </c>
      <c r="D2474" s="839" t="s">
        <v>5723</v>
      </c>
      <c r="E2474" s="858">
        <v>44287</v>
      </c>
      <c r="F2474" s="852">
        <v>800</v>
      </c>
      <c r="G2474" s="860">
        <f t="shared" si="38"/>
        <v>0.8</v>
      </c>
      <c r="H2474" s="835" t="s">
        <v>354</v>
      </c>
      <c r="I2474" s="850">
        <v>1</v>
      </c>
      <c r="J2474" s="855" t="s">
        <v>4109</v>
      </c>
    </row>
    <row r="2475" spans="1:10">
      <c r="A2475" s="839" t="s">
        <v>185</v>
      </c>
      <c r="B2475" s="830" t="s">
        <v>198</v>
      </c>
      <c r="C2475" s="839" t="s">
        <v>5840</v>
      </c>
      <c r="D2475" s="839" t="s">
        <v>5725</v>
      </c>
      <c r="E2475" s="858">
        <v>44287</v>
      </c>
      <c r="F2475" s="852">
        <v>800</v>
      </c>
      <c r="G2475" s="860">
        <f t="shared" si="38"/>
        <v>0.8</v>
      </c>
      <c r="H2475" s="835" t="s">
        <v>354</v>
      </c>
      <c r="I2475" s="850">
        <v>1</v>
      </c>
      <c r="J2475" s="855" t="s">
        <v>4109</v>
      </c>
    </row>
    <row r="2476" spans="1:10">
      <c r="A2476" s="839" t="s">
        <v>185</v>
      </c>
      <c r="B2476" s="830" t="s">
        <v>198</v>
      </c>
      <c r="C2476" s="839" t="s">
        <v>5841</v>
      </c>
      <c r="D2476" s="839" t="s">
        <v>5727</v>
      </c>
      <c r="E2476" s="858">
        <v>44287</v>
      </c>
      <c r="F2476" s="852">
        <v>2175.1999999999998</v>
      </c>
      <c r="G2476" s="860">
        <f t="shared" si="38"/>
        <v>2.1751999999999998</v>
      </c>
      <c r="H2476" s="835" t="s">
        <v>354</v>
      </c>
      <c r="I2476" s="850">
        <v>1</v>
      </c>
      <c r="J2476" s="855" t="s">
        <v>4109</v>
      </c>
    </row>
    <row r="2477" spans="1:10">
      <c r="A2477" s="839" t="s">
        <v>185</v>
      </c>
      <c r="B2477" s="830" t="s">
        <v>198</v>
      </c>
      <c r="C2477" s="839" t="s">
        <v>5842</v>
      </c>
      <c r="D2477" s="839" t="s">
        <v>5729</v>
      </c>
      <c r="E2477" s="858">
        <v>44287</v>
      </c>
      <c r="F2477" s="852">
        <v>2175.1999999999998</v>
      </c>
      <c r="G2477" s="860">
        <f t="shared" si="38"/>
        <v>2.1751999999999998</v>
      </c>
      <c r="H2477" s="835" t="s">
        <v>354</v>
      </c>
      <c r="I2477" s="850">
        <v>1</v>
      </c>
      <c r="J2477" s="855" t="s">
        <v>4109</v>
      </c>
    </row>
    <row r="2478" spans="1:10">
      <c r="A2478" s="839" t="s">
        <v>185</v>
      </c>
      <c r="B2478" s="830" t="s">
        <v>198</v>
      </c>
      <c r="C2478" s="839" t="s">
        <v>5843</v>
      </c>
      <c r="D2478" s="839" t="s">
        <v>565</v>
      </c>
      <c r="E2478" s="858">
        <v>44287</v>
      </c>
      <c r="F2478" s="852">
        <v>1650.8</v>
      </c>
      <c r="G2478" s="860">
        <f t="shared" si="38"/>
        <v>1.6508</v>
      </c>
      <c r="H2478" s="835" t="s">
        <v>354</v>
      </c>
      <c r="I2478" s="850">
        <v>1</v>
      </c>
      <c r="J2478" s="855" t="s">
        <v>4109</v>
      </c>
    </row>
    <row r="2479" spans="1:10">
      <c r="A2479" s="839" t="s">
        <v>185</v>
      </c>
      <c r="B2479" s="830" t="s">
        <v>198</v>
      </c>
      <c r="C2479" s="839" t="s">
        <v>5844</v>
      </c>
      <c r="D2479" s="839" t="s">
        <v>567</v>
      </c>
      <c r="E2479" s="858">
        <v>44287</v>
      </c>
      <c r="F2479" s="852">
        <v>2955.6</v>
      </c>
      <c r="G2479" s="860">
        <f t="shared" si="38"/>
        <v>2.9556</v>
      </c>
      <c r="H2479" s="835" t="s">
        <v>354</v>
      </c>
      <c r="I2479" s="850">
        <v>1</v>
      </c>
      <c r="J2479" s="855" t="s">
        <v>4109</v>
      </c>
    </row>
    <row r="2480" spans="1:10">
      <c r="A2480" s="839" t="s">
        <v>185</v>
      </c>
      <c r="B2480" s="830" t="s">
        <v>198</v>
      </c>
      <c r="C2480" s="839" t="s">
        <v>5845</v>
      </c>
      <c r="D2480" s="839" t="s">
        <v>569</v>
      </c>
      <c r="E2480" s="858">
        <v>44287</v>
      </c>
      <c r="F2480" s="852">
        <v>840</v>
      </c>
      <c r="G2480" s="860">
        <f t="shared" ref="G2480:G2543" si="39">F2480/1000</f>
        <v>0.84</v>
      </c>
      <c r="H2480" s="835" t="s">
        <v>354</v>
      </c>
      <c r="I2480" s="850">
        <v>1</v>
      </c>
      <c r="J2480" s="855" t="s">
        <v>4109</v>
      </c>
    </row>
    <row r="2481" spans="1:10">
      <c r="A2481" s="839" t="s">
        <v>185</v>
      </c>
      <c r="B2481" s="830" t="s">
        <v>198</v>
      </c>
      <c r="C2481" s="839" t="s">
        <v>5846</v>
      </c>
      <c r="D2481" s="839" t="s">
        <v>571</v>
      </c>
      <c r="E2481" s="858">
        <v>44287</v>
      </c>
      <c r="F2481" s="852">
        <v>1650.8</v>
      </c>
      <c r="G2481" s="860">
        <f t="shared" si="39"/>
        <v>1.6508</v>
      </c>
      <c r="H2481" s="835" t="s">
        <v>354</v>
      </c>
      <c r="I2481" s="850">
        <v>1</v>
      </c>
      <c r="J2481" s="855" t="s">
        <v>4109</v>
      </c>
    </row>
    <row r="2482" spans="1:10">
      <c r="A2482" s="839" t="s">
        <v>185</v>
      </c>
      <c r="B2482" s="830" t="s">
        <v>198</v>
      </c>
      <c r="C2482" s="839" t="s">
        <v>5847</v>
      </c>
      <c r="D2482" s="839" t="s">
        <v>573</v>
      </c>
      <c r="E2482" s="858">
        <v>44287</v>
      </c>
      <c r="F2482" s="852">
        <v>2955.6</v>
      </c>
      <c r="G2482" s="860">
        <f t="shared" si="39"/>
        <v>2.9556</v>
      </c>
      <c r="H2482" s="835" t="s">
        <v>354</v>
      </c>
      <c r="I2482" s="850">
        <v>1</v>
      </c>
      <c r="J2482" s="855" t="s">
        <v>4109</v>
      </c>
    </row>
    <row r="2483" spans="1:10">
      <c r="A2483" s="839" t="s">
        <v>185</v>
      </c>
      <c r="B2483" s="830" t="s">
        <v>198</v>
      </c>
      <c r="C2483" s="839" t="s">
        <v>5848</v>
      </c>
      <c r="D2483" s="839" t="s">
        <v>575</v>
      </c>
      <c r="E2483" s="858">
        <v>44287</v>
      </c>
      <c r="F2483" s="852">
        <v>840</v>
      </c>
      <c r="G2483" s="860">
        <f t="shared" si="39"/>
        <v>0.84</v>
      </c>
      <c r="H2483" s="835" t="s">
        <v>354</v>
      </c>
      <c r="I2483" s="850">
        <v>1</v>
      </c>
      <c r="J2483" s="855" t="s">
        <v>4109</v>
      </c>
    </row>
    <row r="2484" spans="1:10">
      <c r="A2484" s="839" t="s">
        <v>185</v>
      </c>
      <c r="B2484" s="830" t="s">
        <v>198</v>
      </c>
      <c r="C2484" s="839" t="s">
        <v>5849</v>
      </c>
      <c r="D2484" s="839" t="s">
        <v>5676</v>
      </c>
      <c r="E2484" s="858">
        <v>44287</v>
      </c>
      <c r="F2484" s="852">
        <v>1040</v>
      </c>
      <c r="G2484" s="860">
        <f t="shared" si="39"/>
        <v>1.04</v>
      </c>
      <c r="H2484" s="835" t="s">
        <v>354</v>
      </c>
      <c r="I2484" s="850">
        <v>1</v>
      </c>
      <c r="J2484" s="855" t="s">
        <v>4109</v>
      </c>
    </row>
    <row r="2485" spans="1:10">
      <c r="A2485" s="839" t="s">
        <v>185</v>
      </c>
      <c r="B2485" s="830" t="s">
        <v>198</v>
      </c>
      <c r="C2485" s="839" t="s">
        <v>5850</v>
      </c>
      <c r="D2485" s="839" t="s">
        <v>5678</v>
      </c>
      <c r="E2485" s="858">
        <v>44287</v>
      </c>
      <c r="F2485" s="852">
        <v>260</v>
      </c>
      <c r="G2485" s="860">
        <f t="shared" si="39"/>
        <v>0.26</v>
      </c>
      <c r="H2485" s="835" t="s">
        <v>354</v>
      </c>
      <c r="I2485" s="850">
        <v>1</v>
      </c>
      <c r="J2485" s="855" t="s">
        <v>4109</v>
      </c>
    </row>
    <row r="2486" spans="1:10">
      <c r="A2486" s="839" t="s">
        <v>185</v>
      </c>
      <c r="B2486" s="830" t="s">
        <v>198</v>
      </c>
      <c r="C2486" s="839" t="s">
        <v>5851</v>
      </c>
      <c r="D2486" s="839" t="s">
        <v>5680</v>
      </c>
      <c r="E2486" s="858">
        <v>44287</v>
      </c>
      <c r="F2486" s="852">
        <v>1008</v>
      </c>
      <c r="G2486" s="860">
        <f t="shared" si="39"/>
        <v>1.008</v>
      </c>
      <c r="H2486" s="835" t="s">
        <v>354</v>
      </c>
      <c r="I2486" s="850">
        <v>1</v>
      </c>
      <c r="J2486" s="855" t="s">
        <v>4109</v>
      </c>
    </row>
    <row r="2487" spans="1:10">
      <c r="A2487" s="839" t="s">
        <v>185</v>
      </c>
      <c r="B2487" s="830" t="s">
        <v>198</v>
      </c>
      <c r="C2487" s="839" t="s">
        <v>5852</v>
      </c>
      <c r="D2487" s="839" t="s">
        <v>5682</v>
      </c>
      <c r="E2487" s="858">
        <v>44287</v>
      </c>
      <c r="F2487" s="852">
        <v>930.4</v>
      </c>
      <c r="G2487" s="860">
        <f t="shared" si="39"/>
        <v>0.9304</v>
      </c>
      <c r="H2487" s="835" t="s">
        <v>354</v>
      </c>
      <c r="I2487" s="850">
        <v>1</v>
      </c>
      <c r="J2487" s="855" t="s">
        <v>4109</v>
      </c>
    </row>
    <row r="2488" spans="1:10">
      <c r="A2488" s="839" t="s">
        <v>185</v>
      </c>
      <c r="B2488" s="830" t="s">
        <v>198</v>
      </c>
      <c r="C2488" s="839" t="s">
        <v>5853</v>
      </c>
      <c r="D2488" s="839" t="s">
        <v>5684</v>
      </c>
      <c r="E2488" s="858">
        <v>44287</v>
      </c>
      <c r="F2488" s="852">
        <v>1784</v>
      </c>
      <c r="G2488" s="860">
        <f t="shared" si="39"/>
        <v>1.784</v>
      </c>
      <c r="H2488" s="835" t="s">
        <v>354</v>
      </c>
      <c r="I2488" s="850">
        <v>1</v>
      </c>
      <c r="J2488" s="855" t="s">
        <v>4109</v>
      </c>
    </row>
    <row r="2489" spans="1:10">
      <c r="A2489" s="839" t="s">
        <v>185</v>
      </c>
      <c r="B2489" s="830" t="s">
        <v>198</v>
      </c>
      <c r="C2489" s="839" t="s">
        <v>5854</v>
      </c>
      <c r="D2489" s="839" t="s">
        <v>5686</v>
      </c>
      <c r="E2489" s="858">
        <v>44287</v>
      </c>
      <c r="F2489" s="852">
        <v>1008</v>
      </c>
      <c r="G2489" s="860">
        <f t="shared" si="39"/>
        <v>1.008</v>
      </c>
      <c r="H2489" s="835" t="s">
        <v>354</v>
      </c>
      <c r="I2489" s="850">
        <v>1</v>
      </c>
      <c r="J2489" s="855" t="s">
        <v>4109</v>
      </c>
    </row>
    <row r="2490" spans="1:10">
      <c r="A2490" s="839" t="s">
        <v>185</v>
      </c>
      <c r="B2490" s="830" t="s">
        <v>198</v>
      </c>
      <c r="C2490" s="839" t="s">
        <v>5855</v>
      </c>
      <c r="D2490" s="839" t="s">
        <v>5688</v>
      </c>
      <c r="E2490" s="858">
        <v>44287</v>
      </c>
      <c r="F2490" s="852">
        <v>930.4</v>
      </c>
      <c r="G2490" s="860">
        <f t="shared" si="39"/>
        <v>0.9304</v>
      </c>
      <c r="H2490" s="835" t="s">
        <v>354</v>
      </c>
      <c r="I2490" s="850">
        <v>1</v>
      </c>
      <c r="J2490" s="855" t="s">
        <v>4109</v>
      </c>
    </row>
    <row r="2491" spans="1:10">
      <c r="A2491" s="839" t="s">
        <v>185</v>
      </c>
      <c r="B2491" s="830" t="s">
        <v>198</v>
      </c>
      <c r="C2491" s="839" t="s">
        <v>5856</v>
      </c>
      <c r="D2491" s="839" t="s">
        <v>5690</v>
      </c>
      <c r="E2491" s="858">
        <v>44287</v>
      </c>
      <c r="F2491" s="852">
        <v>154.80000000000001</v>
      </c>
      <c r="G2491" s="860">
        <f t="shared" si="39"/>
        <v>0.15480000000000002</v>
      </c>
      <c r="H2491" s="835" t="s">
        <v>354</v>
      </c>
      <c r="I2491" s="850">
        <v>1</v>
      </c>
      <c r="J2491" s="855" t="s">
        <v>4109</v>
      </c>
    </row>
    <row r="2492" spans="1:10">
      <c r="A2492" s="839" t="s">
        <v>185</v>
      </c>
      <c r="B2492" s="830" t="s">
        <v>198</v>
      </c>
      <c r="C2492" s="839" t="s">
        <v>5857</v>
      </c>
      <c r="D2492" s="839" t="s">
        <v>5692</v>
      </c>
      <c r="E2492" s="858">
        <v>44287</v>
      </c>
      <c r="F2492" s="852">
        <v>1214.8</v>
      </c>
      <c r="G2492" s="860">
        <f t="shared" si="39"/>
        <v>1.2147999999999999</v>
      </c>
      <c r="H2492" s="835" t="s">
        <v>354</v>
      </c>
      <c r="I2492" s="850">
        <v>1</v>
      </c>
      <c r="J2492" s="855" t="s">
        <v>4109</v>
      </c>
    </row>
    <row r="2493" spans="1:10">
      <c r="A2493" s="839" t="s">
        <v>185</v>
      </c>
      <c r="B2493" s="830" t="s">
        <v>198</v>
      </c>
      <c r="C2493" s="839" t="s">
        <v>5858</v>
      </c>
      <c r="D2493" s="839" t="s">
        <v>5696</v>
      </c>
      <c r="E2493" s="858">
        <v>44287</v>
      </c>
      <c r="F2493" s="852">
        <v>930.4</v>
      </c>
      <c r="G2493" s="860">
        <f t="shared" si="39"/>
        <v>0.9304</v>
      </c>
      <c r="H2493" s="835" t="s">
        <v>354</v>
      </c>
      <c r="I2493" s="850">
        <v>1</v>
      </c>
      <c r="J2493" s="855" t="s">
        <v>4109</v>
      </c>
    </row>
    <row r="2494" spans="1:10">
      <c r="A2494" s="839" t="s">
        <v>185</v>
      </c>
      <c r="B2494" s="830" t="s">
        <v>198</v>
      </c>
      <c r="C2494" s="839" t="s">
        <v>5859</v>
      </c>
      <c r="D2494" s="839" t="s">
        <v>5694</v>
      </c>
      <c r="E2494" s="858">
        <v>44287</v>
      </c>
      <c r="F2494" s="852">
        <v>930.4</v>
      </c>
      <c r="G2494" s="860">
        <f t="shared" si="39"/>
        <v>0.9304</v>
      </c>
      <c r="H2494" s="835" t="s">
        <v>354</v>
      </c>
      <c r="I2494" s="850">
        <v>1</v>
      </c>
      <c r="J2494" s="855" t="s">
        <v>4109</v>
      </c>
    </row>
    <row r="2495" spans="1:10">
      <c r="A2495" s="839" t="s">
        <v>185</v>
      </c>
      <c r="B2495" s="830" t="s">
        <v>198</v>
      </c>
      <c r="C2495" s="839" t="s">
        <v>5860</v>
      </c>
      <c r="D2495" s="839" t="s">
        <v>5698</v>
      </c>
      <c r="E2495" s="858">
        <v>44287</v>
      </c>
      <c r="F2495" s="852">
        <v>600</v>
      </c>
      <c r="G2495" s="860">
        <f t="shared" si="39"/>
        <v>0.6</v>
      </c>
      <c r="H2495" s="835" t="s">
        <v>354</v>
      </c>
      <c r="I2495" s="850">
        <v>1</v>
      </c>
      <c r="J2495" s="855" t="s">
        <v>4109</v>
      </c>
    </row>
    <row r="2496" spans="1:10">
      <c r="A2496" s="839" t="s">
        <v>185</v>
      </c>
      <c r="B2496" s="830" t="s">
        <v>198</v>
      </c>
      <c r="C2496" s="839" t="s">
        <v>5861</v>
      </c>
      <c r="D2496" s="839" t="s">
        <v>5700</v>
      </c>
      <c r="E2496" s="858">
        <v>44287</v>
      </c>
      <c r="F2496" s="852">
        <v>154.80000000000001</v>
      </c>
      <c r="G2496" s="860">
        <f t="shared" si="39"/>
        <v>0.15480000000000002</v>
      </c>
      <c r="H2496" s="835" t="s">
        <v>354</v>
      </c>
      <c r="I2496" s="850">
        <v>1</v>
      </c>
      <c r="J2496" s="855" t="s">
        <v>4109</v>
      </c>
    </row>
    <row r="2497" spans="1:10">
      <c r="A2497" s="839" t="s">
        <v>185</v>
      </c>
      <c r="B2497" s="830" t="s">
        <v>198</v>
      </c>
      <c r="C2497" s="839" t="s">
        <v>5862</v>
      </c>
      <c r="D2497" s="839" t="s">
        <v>555</v>
      </c>
      <c r="E2497" s="858">
        <v>44287</v>
      </c>
      <c r="F2497" s="852">
        <v>2488.8000000000002</v>
      </c>
      <c r="G2497" s="860">
        <f t="shared" si="39"/>
        <v>2.4888000000000003</v>
      </c>
      <c r="H2497" s="835" t="s">
        <v>354</v>
      </c>
      <c r="I2497" s="850">
        <v>1</v>
      </c>
      <c r="J2497" s="855" t="s">
        <v>4109</v>
      </c>
    </row>
    <row r="2498" spans="1:10">
      <c r="A2498" s="839" t="s">
        <v>185</v>
      </c>
      <c r="B2498" s="830" t="s">
        <v>198</v>
      </c>
      <c r="C2498" s="839" t="s">
        <v>5863</v>
      </c>
      <c r="D2498" s="839" t="s">
        <v>557</v>
      </c>
      <c r="E2498" s="858">
        <v>44287</v>
      </c>
      <c r="F2498" s="852">
        <v>1831.6</v>
      </c>
      <c r="G2498" s="860">
        <f t="shared" si="39"/>
        <v>1.8315999999999999</v>
      </c>
      <c r="H2498" s="835" t="s">
        <v>354</v>
      </c>
      <c r="I2498" s="850">
        <v>1</v>
      </c>
      <c r="J2498" s="855" t="s">
        <v>4109</v>
      </c>
    </row>
    <row r="2499" spans="1:10">
      <c r="A2499" s="839" t="s">
        <v>185</v>
      </c>
      <c r="B2499" s="830" t="s">
        <v>198</v>
      </c>
      <c r="C2499" s="839" t="s">
        <v>5864</v>
      </c>
      <c r="D2499" s="839" t="s">
        <v>559</v>
      </c>
      <c r="E2499" s="858">
        <v>44287</v>
      </c>
      <c r="F2499" s="852">
        <v>840</v>
      </c>
      <c r="G2499" s="860">
        <f t="shared" si="39"/>
        <v>0.84</v>
      </c>
      <c r="H2499" s="835" t="s">
        <v>354</v>
      </c>
      <c r="I2499" s="850">
        <v>1</v>
      </c>
      <c r="J2499" s="855" t="s">
        <v>4109</v>
      </c>
    </row>
    <row r="2500" spans="1:10">
      <c r="A2500" s="839" t="s">
        <v>185</v>
      </c>
      <c r="B2500" s="830" t="s">
        <v>198</v>
      </c>
      <c r="C2500" s="839" t="s">
        <v>5865</v>
      </c>
      <c r="D2500" s="839" t="s">
        <v>561</v>
      </c>
      <c r="E2500" s="858">
        <v>44287</v>
      </c>
      <c r="F2500" s="852">
        <v>2955.6</v>
      </c>
      <c r="G2500" s="860">
        <f t="shared" si="39"/>
        <v>2.9556</v>
      </c>
      <c r="H2500" s="835" t="s">
        <v>354</v>
      </c>
      <c r="I2500" s="850">
        <v>1</v>
      </c>
      <c r="J2500" s="855" t="s">
        <v>4109</v>
      </c>
    </row>
    <row r="2501" spans="1:10">
      <c r="A2501" s="839" t="s">
        <v>185</v>
      </c>
      <c r="B2501" s="830" t="s">
        <v>198</v>
      </c>
      <c r="C2501" s="839" t="s">
        <v>5866</v>
      </c>
      <c r="D2501" s="839" t="s">
        <v>563</v>
      </c>
      <c r="E2501" s="858">
        <v>44287</v>
      </c>
      <c r="F2501" s="852">
        <v>1831.6</v>
      </c>
      <c r="G2501" s="860">
        <f t="shared" si="39"/>
        <v>1.8315999999999999</v>
      </c>
      <c r="H2501" s="835" t="s">
        <v>354</v>
      </c>
      <c r="I2501" s="850">
        <v>1</v>
      </c>
      <c r="J2501" s="855" t="s">
        <v>4109</v>
      </c>
    </row>
    <row r="2502" spans="1:10">
      <c r="A2502" s="839" t="s">
        <v>185</v>
      </c>
      <c r="B2502" s="830" t="s">
        <v>198</v>
      </c>
      <c r="C2502" s="839" t="s">
        <v>5867</v>
      </c>
      <c r="D2502" s="839" t="s">
        <v>5717</v>
      </c>
      <c r="E2502" s="858">
        <v>44287</v>
      </c>
      <c r="F2502" s="852">
        <v>1831.6</v>
      </c>
      <c r="G2502" s="860">
        <f t="shared" si="39"/>
        <v>1.8315999999999999</v>
      </c>
      <c r="H2502" s="835" t="s">
        <v>354</v>
      </c>
      <c r="I2502" s="850">
        <v>1</v>
      </c>
      <c r="J2502" s="855" t="s">
        <v>4109</v>
      </c>
    </row>
    <row r="2503" spans="1:10">
      <c r="A2503" s="839" t="s">
        <v>185</v>
      </c>
      <c r="B2503" s="830" t="s">
        <v>198</v>
      </c>
      <c r="C2503" s="839" t="s">
        <v>5868</v>
      </c>
      <c r="D2503" s="839" t="s">
        <v>5719</v>
      </c>
      <c r="E2503" s="858">
        <v>44287</v>
      </c>
      <c r="F2503" s="852">
        <v>2175.1999999999998</v>
      </c>
      <c r="G2503" s="860">
        <f t="shared" si="39"/>
        <v>2.1751999999999998</v>
      </c>
      <c r="H2503" s="835" t="s">
        <v>354</v>
      </c>
      <c r="I2503" s="850">
        <v>1</v>
      </c>
      <c r="J2503" s="855" t="s">
        <v>4109</v>
      </c>
    </row>
    <row r="2504" spans="1:10">
      <c r="A2504" s="839" t="s">
        <v>186</v>
      </c>
      <c r="B2504" s="830" t="s">
        <v>198</v>
      </c>
      <c r="C2504" s="839" t="s">
        <v>5869</v>
      </c>
      <c r="D2504" s="839" t="s">
        <v>5870</v>
      </c>
      <c r="E2504" s="858">
        <v>44287</v>
      </c>
      <c r="F2504" s="852">
        <v>352.35936534102615</v>
      </c>
      <c r="G2504" s="860">
        <f t="shared" si="39"/>
        <v>0.35235936534102613</v>
      </c>
      <c r="H2504" s="835" t="s">
        <v>535</v>
      </c>
      <c r="I2504" s="850">
        <v>1</v>
      </c>
      <c r="J2504" s="855" t="s">
        <v>535</v>
      </c>
    </row>
    <row r="2505" spans="1:10">
      <c r="A2505" s="839" t="s">
        <v>196</v>
      </c>
      <c r="B2505" s="830" t="s">
        <v>198</v>
      </c>
      <c r="C2505" s="839" t="s">
        <v>5871</v>
      </c>
      <c r="D2505" s="839" t="s">
        <v>5872</v>
      </c>
      <c r="E2505" s="858">
        <v>44287</v>
      </c>
      <c r="F2505" s="852">
        <v>310</v>
      </c>
      <c r="G2505" s="860">
        <f t="shared" si="39"/>
        <v>0.31</v>
      </c>
      <c r="H2505" s="835" t="s">
        <v>356</v>
      </c>
      <c r="I2505" s="850">
        <v>1</v>
      </c>
      <c r="J2505" s="855" t="s">
        <v>4132</v>
      </c>
    </row>
    <row r="2506" spans="1:10">
      <c r="A2506" s="839" t="s">
        <v>196</v>
      </c>
      <c r="B2506" s="830" t="s">
        <v>198</v>
      </c>
      <c r="C2506" s="839" t="s">
        <v>5873</v>
      </c>
      <c r="D2506" s="839" t="s">
        <v>5874</v>
      </c>
      <c r="E2506" s="858">
        <v>44287</v>
      </c>
      <c r="F2506" s="852">
        <v>450</v>
      </c>
      <c r="G2506" s="860">
        <f t="shared" si="39"/>
        <v>0.45</v>
      </c>
      <c r="H2506" s="835" t="s">
        <v>356</v>
      </c>
      <c r="I2506" s="850">
        <v>1</v>
      </c>
      <c r="J2506" s="855" t="s">
        <v>4132</v>
      </c>
    </row>
    <row r="2507" spans="1:10">
      <c r="A2507" s="839" t="s">
        <v>186</v>
      </c>
      <c r="B2507" s="830" t="s">
        <v>198</v>
      </c>
      <c r="C2507" s="839" t="s">
        <v>5875</v>
      </c>
      <c r="D2507" s="839" t="s">
        <v>5876</v>
      </c>
      <c r="E2507" s="858">
        <v>44287</v>
      </c>
      <c r="F2507" s="852">
        <v>9926.8493715227687</v>
      </c>
      <c r="G2507" s="860">
        <f t="shared" si="39"/>
        <v>9.9268493715227688</v>
      </c>
      <c r="H2507" s="835" t="s">
        <v>67</v>
      </c>
      <c r="I2507" s="850">
        <v>1</v>
      </c>
      <c r="J2507" s="837" t="s">
        <v>67</v>
      </c>
    </row>
    <row r="2508" spans="1:10">
      <c r="A2508" s="839" t="s">
        <v>186</v>
      </c>
      <c r="B2508" s="830" t="s">
        <v>198</v>
      </c>
      <c r="C2508" s="839" t="s">
        <v>5877</v>
      </c>
      <c r="D2508" s="839" t="s">
        <v>5878</v>
      </c>
      <c r="E2508" s="858">
        <v>44287</v>
      </c>
      <c r="F2508" s="852">
        <v>7487.1213682258394</v>
      </c>
      <c r="G2508" s="860">
        <f t="shared" si="39"/>
        <v>7.4871213682258393</v>
      </c>
      <c r="H2508" s="835" t="s">
        <v>67</v>
      </c>
      <c r="I2508" s="850">
        <v>1</v>
      </c>
      <c r="J2508" s="837" t="s">
        <v>67</v>
      </c>
    </row>
    <row r="2509" spans="1:10">
      <c r="A2509" s="839" t="s">
        <v>186</v>
      </c>
      <c r="B2509" s="830" t="s">
        <v>198</v>
      </c>
      <c r="C2509" s="839" t="s">
        <v>5879</v>
      </c>
      <c r="D2509" s="839" t="s">
        <v>5880</v>
      </c>
      <c r="E2509" s="858">
        <v>44287</v>
      </c>
      <c r="F2509" s="852">
        <v>7632.3923346383681</v>
      </c>
      <c r="G2509" s="860">
        <f t="shared" si="39"/>
        <v>7.632392334638368</v>
      </c>
      <c r="H2509" s="835" t="s">
        <v>67</v>
      </c>
      <c r="I2509" s="850">
        <v>1</v>
      </c>
      <c r="J2509" s="837" t="s">
        <v>67</v>
      </c>
    </row>
    <row r="2510" spans="1:10">
      <c r="A2510" s="839" t="s">
        <v>186</v>
      </c>
      <c r="B2510" s="830" t="s">
        <v>198</v>
      </c>
      <c r="C2510" s="839" t="s">
        <v>5881</v>
      </c>
      <c r="D2510" s="839" t="s">
        <v>5882</v>
      </c>
      <c r="E2510" s="858">
        <v>44287</v>
      </c>
      <c r="F2510" s="852">
        <v>7828.1475376056042</v>
      </c>
      <c r="G2510" s="860">
        <f t="shared" si="39"/>
        <v>7.828147537605604</v>
      </c>
      <c r="H2510" s="835" t="s">
        <v>67</v>
      </c>
      <c r="I2510" s="850">
        <v>1</v>
      </c>
      <c r="J2510" s="837" t="s">
        <v>67</v>
      </c>
    </row>
    <row r="2511" spans="1:10">
      <c r="A2511" s="839" t="s">
        <v>186</v>
      </c>
      <c r="B2511" s="830" t="s">
        <v>198</v>
      </c>
      <c r="C2511" s="839" t="s">
        <v>5883</v>
      </c>
      <c r="D2511" s="839" t="s">
        <v>5884</v>
      </c>
      <c r="E2511" s="858">
        <v>44287</v>
      </c>
      <c r="F2511" s="852">
        <v>4327.2202761178651</v>
      </c>
      <c r="G2511" s="860">
        <f t="shared" si="39"/>
        <v>4.3272202761178651</v>
      </c>
      <c r="H2511" s="835" t="s">
        <v>67</v>
      </c>
      <c r="I2511" s="850">
        <v>1</v>
      </c>
      <c r="J2511" s="837" t="s">
        <v>67</v>
      </c>
    </row>
    <row r="2512" spans="1:10">
      <c r="A2512" s="839" t="s">
        <v>194</v>
      </c>
      <c r="B2512" s="829" t="s">
        <v>199</v>
      </c>
      <c r="C2512" s="839" t="s">
        <v>5885</v>
      </c>
      <c r="D2512" s="839" t="s">
        <v>5886</v>
      </c>
      <c r="E2512" s="858">
        <v>44287</v>
      </c>
      <c r="F2512" s="852">
        <v>356</v>
      </c>
      <c r="G2512" s="860">
        <f t="shared" si="39"/>
        <v>0.35599999999999998</v>
      </c>
      <c r="H2512" s="835" t="s">
        <v>535</v>
      </c>
      <c r="I2512" s="850">
        <v>1</v>
      </c>
      <c r="J2512" s="855" t="s">
        <v>535</v>
      </c>
    </row>
    <row r="2513" spans="1:10">
      <c r="A2513" s="839" t="s">
        <v>186</v>
      </c>
      <c r="B2513" s="830" t="s">
        <v>198</v>
      </c>
      <c r="C2513" s="839" t="s">
        <v>5887</v>
      </c>
      <c r="D2513" s="839" t="s">
        <v>5888</v>
      </c>
      <c r="E2513" s="858">
        <v>44287</v>
      </c>
      <c r="F2513" s="852">
        <v>5241.0879868122811</v>
      </c>
      <c r="G2513" s="860">
        <f t="shared" si="39"/>
        <v>5.2410879868122811</v>
      </c>
      <c r="H2513" s="835" t="s">
        <v>67</v>
      </c>
      <c r="I2513" s="850">
        <v>1</v>
      </c>
      <c r="J2513" s="837" t="s">
        <v>67</v>
      </c>
    </row>
    <row r="2514" spans="1:10">
      <c r="A2514" s="839" t="s">
        <v>186</v>
      </c>
      <c r="B2514" s="830" t="s">
        <v>198</v>
      </c>
      <c r="C2514" s="839" t="s">
        <v>5889</v>
      </c>
      <c r="D2514" s="839" t="s">
        <v>5890</v>
      </c>
      <c r="E2514" s="858">
        <v>44287</v>
      </c>
      <c r="F2514" s="852">
        <v>1976.0972594271584</v>
      </c>
      <c r="G2514" s="860">
        <f t="shared" si="39"/>
        <v>1.9760972594271584</v>
      </c>
      <c r="H2514" s="835" t="s">
        <v>67</v>
      </c>
      <c r="I2514" s="850">
        <v>1</v>
      </c>
      <c r="J2514" s="837" t="s">
        <v>67</v>
      </c>
    </row>
    <row r="2515" spans="1:10">
      <c r="A2515" s="839" t="s">
        <v>186</v>
      </c>
      <c r="B2515" s="830" t="s">
        <v>198</v>
      </c>
      <c r="C2515" s="839" t="s">
        <v>5891</v>
      </c>
      <c r="D2515" s="839" t="s">
        <v>5892</v>
      </c>
      <c r="E2515" s="858">
        <v>44287</v>
      </c>
      <c r="F2515" s="852">
        <v>2101.7927055429632</v>
      </c>
      <c r="G2515" s="860">
        <f t="shared" si="39"/>
        <v>2.1017927055429633</v>
      </c>
      <c r="H2515" s="835" t="s">
        <v>67</v>
      </c>
      <c r="I2515" s="850">
        <v>1</v>
      </c>
      <c r="J2515" s="837" t="s">
        <v>67</v>
      </c>
    </row>
    <row r="2516" spans="1:10">
      <c r="A2516" s="839" t="s">
        <v>186</v>
      </c>
      <c r="B2516" s="830" t="s">
        <v>198</v>
      </c>
      <c r="C2516" s="839" t="s">
        <v>5893</v>
      </c>
      <c r="D2516" s="839" t="s">
        <v>5894</v>
      </c>
      <c r="E2516" s="858">
        <v>44287</v>
      </c>
      <c r="F2516" s="852">
        <v>1617.5561508345354</v>
      </c>
      <c r="G2516" s="860">
        <f t="shared" si="39"/>
        <v>1.6175561508345353</v>
      </c>
      <c r="H2516" s="835" t="s">
        <v>67</v>
      </c>
      <c r="I2516" s="850">
        <v>1</v>
      </c>
      <c r="J2516" s="837" t="s">
        <v>67</v>
      </c>
    </row>
    <row r="2517" spans="1:10">
      <c r="A2517" s="839" t="s">
        <v>186</v>
      </c>
      <c r="B2517" s="830" t="s">
        <v>198</v>
      </c>
      <c r="C2517" s="839" t="s">
        <v>5895</v>
      </c>
      <c r="D2517" s="839" t="s">
        <v>5896</v>
      </c>
      <c r="E2517" s="858">
        <v>44287</v>
      </c>
      <c r="F2517" s="852">
        <v>1617.5561508345354</v>
      </c>
      <c r="G2517" s="860">
        <f t="shared" si="39"/>
        <v>1.6175561508345353</v>
      </c>
      <c r="H2517" s="835" t="s">
        <v>67</v>
      </c>
      <c r="I2517" s="850">
        <v>1</v>
      </c>
      <c r="J2517" s="837" t="s">
        <v>67</v>
      </c>
    </row>
    <row r="2518" spans="1:10">
      <c r="A2518" s="839" t="s">
        <v>186</v>
      </c>
      <c r="B2518" s="830" t="s">
        <v>198</v>
      </c>
      <c r="C2518" s="839" t="s">
        <v>5897</v>
      </c>
      <c r="D2518" s="839" t="s">
        <v>5898</v>
      </c>
      <c r="E2518" s="858">
        <v>44287</v>
      </c>
      <c r="F2518" s="852">
        <v>9046.9812487121362</v>
      </c>
      <c r="G2518" s="860">
        <f t="shared" si="39"/>
        <v>9.0469812487121359</v>
      </c>
      <c r="H2518" s="835" t="s">
        <v>67</v>
      </c>
      <c r="I2518" s="850">
        <v>1</v>
      </c>
      <c r="J2518" s="837" t="s">
        <v>67</v>
      </c>
    </row>
    <row r="2519" spans="1:10">
      <c r="A2519" s="839" t="s">
        <v>186</v>
      </c>
      <c r="B2519" s="830" t="s">
        <v>198</v>
      </c>
      <c r="C2519" s="839" t="s">
        <v>5899</v>
      </c>
      <c r="D2519" s="839" t="s">
        <v>5900</v>
      </c>
      <c r="E2519" s="858">
        <v>44287</v>
      </c>
      <c r="F2519" s="852">
        <v>7215.1246651555739</v>
      </c>
      <c r="G2519" s="860">
        <f t="shared" si="39"/>
        <v>7.2151246651555736</v>
      </c>
      <c r="H2519" s="835" t="s">
        <v>67</v>
      </c>
      <c r="I2519" s="850">
        <v>1</v>
      </c>
      <c r="J2519" s="837" t="s">
        <v>67</v>
      </c>
    </row>
    <row r="2520" spans="1:10">
      <c r="A2520" s="839" t="s">
        <v>186</v>
      </c>
      <c r="B2520" s="830" t="s">
        <v>198</v>
      </c>
      <c r="C2520" s="839" t="s">
        <v>5901</v>
      </c>
      <c r="D2520" s="839" t="s">
        <v>5902</v>
      </c>
      <c r="E2520" s="858">
        <v>44287</v>
      </c>
      <c r="F2520" s="852">
        <v>7589.1201318771891</v>
      </c>
      <c r="G2520" s="860">
        <f t="shared" si="39"/>
        <v>7.5891201318771895</v>
      </c>
      <c r="H2520" s="835" t="s">
        <v>67</v>
      </c>
      <c r="I2520" s="850">
        <v>1</v>
      </c>
      <c r="J2520" s="837" t="s">
        <v>67</v>
      </c>
    </row>
    <row r="2521" spans="1:10">
      <c r="A2521" s="839" t="s">
        <v>186</v>
      </c>
      <c r="B2521" s="830" t="s">
        <v>198</v>
      </c>
      <c r="C2521" s="839" t="s">
        <v>5903</v>
      </c>
      <c r="D2521" s="839" t="s">
        <v>5904</v>
      </c>
      <c r="E2521" s="858">
        <v>44287</v>
      </c>
      <c r="F2521" s="852">
        <v>7285.1844220070061</v>
      </c>
      <c r="G2521" s="860">
        <f t="shared" si="39"/>
        <v>7.2851844220070063</v>
      </c>
      <c r="H2521" s="835" t="s">
        <v>67</v>
      </c>
      <c r="I2521" s="850">
        <v>1</v>
      </c>
      <c r="J2521" s="837" t="s">
        <v>67</v>
      </c>
    </row>
    <row r="2522" spans="1:10">
      <c r="A2522" s="839" t="s">
        <v>186</v>
      </c>
      <c r="B2522" s="830" t="s">
        <v>198</v>
      </c>
      <c r="C2522" s="839" t="s">
        <v>5905</v>
      </c>
      <c r="D2522" s="839" t="s">
        <v>5906</v>
      </c>
      <c r="E2522" s="858">
        <v>44287</v>
      </c>
      <c r="F2522" s="852">
        <v>3393.5194724912426</v>
      </c>
      <c r="G2522" s="860">
        <f t="shared" si="39"/>
        <v>3.3935194724912425</v>
      </c>
      <c r="H2522" s="835" t="s">
        <v>67</v>
      </c>
      <c r="I2522" s="850">
        <v>1</v>
      </c>
      <c r="J2522" s="837" t="s">
        <v>67</v>
      </c>
    </row>
    <row r="2523" spans="1:10">
      <c r="A2523" s="839" t="s">
        <v>186</v>
      </c>
      <c r="B2523" s="830" t="s">
        <v>198</v>
      </c>
      <c r="C2523" s="839" t="s">
        <v>5907</v>
      </c>
      <c r="D2523" s="839" t="s">
        <v>5908</v>
      </c>
      <c r="E2523" s="858">
        <v>44287</v>
      </c>
      <c r="F2523" s="852">
        <v>5048.4236554708423</v>
      </c>
      <c r="G2523" s="860">
        <f t="shared" si="39"/>
        <v>5.0484236554708426</v>
      </c>
      <c r="H2523" s="835" t="s">
        <v>67</v>
      </c>
      <c r="I2523" s="850">
        <v>1</v>
      </c>
      <c r="J2523" s="837" t="s">
        <v>67</v>
      </c>
    </row>
    <row r="2524" spans="1:10">
      <c r="A2524" s="839" t="s">
        <v>186</v>
      </c>
      <c r="B2524" s="830" t="s">
        <v>198</v>
      </c>
      <c r="C2524" s="839" t="s">
        <v>5909</v>
      </c>
      <c r="D2524" s="839" t="s">
        <v>5910</v>
      </c>
      <c r="E2524" s="858">
        <v>44287</v>
      </c>
      <c r="F2524" s="852">
        <v>2060.5810838656503</v>
      </c>
      <c r="G2524" s="860">
        <f t="shared" si="39"/>
        <v>2.0605810838656504</v>
      </c>
      <c r="H2524" s="835" t="s">
        <v>67</v>
      </c>
      <c r="I2524" s="850">
        <v>1</v>
      </c>
      <c r="J2524" s="837" t="s">
        <v>67</v>
      </c>
    </row>
    <row r="2525" spans="1:10">
      <c r="A2525" s="839" t="s">
        <v>186</v>
      </c>
      <c r="B2525" s="830" t="s">
        <v>198</v>
      </c>
      <c r="C2525" s="839" t="s">
        <v>5911</v>
      </c>
      <c r="D2525" s="839" t="s">
        <v>5912</v>
      </c>
      <c r="E2525" s="858">
        <v>44287</v>
      </c>
      <c r="F2525" s="852">
        <v>1854.5229754790851</v>
      </c>
      <c r="G2525" s="860">
        <f t="shared" si="39"/>
        <v>1.8545229754790851</v>
      </c>
      <c r="H2525" s="835" t="s">
        <v>67</v>
      </c>
      <c r="I2525" s="850">
        <v>1</v>
      </c>
      <c r="J2525" s="837" t="s">
        <v>67</v>
      </c>
    </row>
    <row r="2526" spans="1:10">
      <c r="A2526" s="839" t="s">
        <v>186</v>
      </c>
      <c r="B2526" s="830" t="s">
        <v>198</v>
      </c>
      <c r="C2526" s="839" t="s">
        <v>5913</v>
      </c>
      <c r="D2526" s="839" t="s">
        <v>5914</v>
      </c>
      <c r="E2526" s="858">
        <v>44287</v>
      </c>
      <c r="F2526" s="852">
        <v>1854.5229754790851</v>
      </c>
      <c r="G2526" s="860">
        <f t="shared" si="39"/>
        <v>1.8545229754790851</v>
      </c>
      <c r="H2526" s="835" t="s">
        <v>67</v>
      </c>
      <c r="I2526" s="850">
        <v>1</v>
      </c>
      <c r="J2526" s="837" t="s">
        <v>67</v>
      </c>
    </row>
    <row r="2527" spans="1:10">
      <c r="A2527" s="839" t="s">
        <v>186</v>
      </c>
      <c r="B2527" s="830" t="s">
        <v>198</v>
      </c>
      <c r="C2527" s="839" t="s">
        <v>5915</v>
      </c>
      <c r="D2527" s="839" t="s">
        <v>5916</v>
      </c>
      <c r="E2527" s="858">
        <v>44287</v>
      </c>
      <c r="F2527" s="852">
        <v>916.9585823202143</v>
      </c>
      <c r="G2527" s="860">
        <f t="shared" si="39"/>
        <v>0.91695858232021432</v>
      </c>
      <c r="H2527" s="835" t="s">
        <v>535</v>
      </c>
      <c r="I2527" s="850">
        <v>1</v>
      </c>
      <c r="J2527" s="855" t="s">
        <v>535</v>
      </c>
    </row>
    <row r="2528" spans="1:10">
      <c r="A2528" s="839" t="s">
        <v>196</v>
      </c>
      <c r="B2528" s="830" t="s">
        <v>198</v>
      </c>
      <c r="C2528" s="839" t="s">
        <v>5917</v>
      </c>
      <c r="D2528" s="839" t="s">
        <v>5918</v>
      </c>
      <c r="E2528" s="858">
        <v>44287</v>
      </c>
      <c r="F2528" s="852">
        <v>347</v>
      </c>
      <c r="G2528" s="860">
        <f t="shared" si="39"/>
        <v>0.34699999999999998</v>
      </c>
      <c r="H2528" s="835" t="s">
        <v>356</v>
      </c>
      <c r="I2528" s="850">
        <v>1</v>
      </c>
      <c r="J2528" s="855" t="s">
        <v>4132</v>
      </c>
    </row>
    <row r="2529" spans="1:10">
      <c r="A2529" s="839" t="s">
        <v>189</v>
      </c>
      <c r="B2529" s="830" t="s">
        <v>198</v>
      </c>
      <c r="C2529" s="839" t="s">
        <v>5919</v>
      </c>
      <c r="D2529" s="839" t="s">
        <v>5920</v>
      </c>
      <c r="E2529" s="858">
        <v>44287</v>
      </c>
      <c r="F2529" s="852">
        <v>1700</v>
      </c>
      <c r="G2529" s="860">
        <f t="shared" si="39"/>
        <v>1.7</v>
      </c>
      <c r="H2529" s="835" t="s">
        <v>356</v>
      </c>
      <c r="I2529" s="850">
        <v>10</v>
      </c>
      <c r="J2529" s="855" t="s">
        <v>4132</v>
      </c>
    </row>
    <row r="2530" spans="1:10">
      <c r="A2530" s="839" t="s">
        <v>189</v>
      </c>
      <c r="B2530" s="830" t="s">
        <v>198</v>
      </c>
      <c r="C2530" s="839" t="s">
        <v>5921</v>
      </c>
      <c r="D2530" s="839" t="s">
        <v>5922</v>
      </c>
      <c r="E2530" s="858">
        <v>44287</v>
      </c>
      <c r="F2530" s="852">
        <v>154</v>
      </c>
      <c r="G2530" s="860">
        <f t="shared" si="39"/>
        <v>0.154</v>
      </c>
      <c r="H2530" s="835" t="s">
        <v>356</v>
      </c>
      <c r="I2530" s="850">
        <v>2</v>
      </c>
      <c r="J2530" s="855" t="s">
        <v>4132</v>
      </c>
    </row>
    <row r="2531" spans="1:10">
      <c r="A2531" s="839" t="s">
        <v>186</v>
      </c>
      <c r="B2531" s="830" t="s">
        <v>198</v>
      </c>
      <c r="C2531" s="839" t="s">
        <v>5923</v>
      </c>
      <c r="D2531" s="839" t="s">
        <v>5924</v>
      </c>
      <c r="E2531" s="858">
        <v>44287</v>
      </c>
      <c r="F2531" s="852">
        <v>4007.8302081186894</v>
      </c>
      <c r="G2531" s="860">
        <f t="shared" si="39"/>
        <v>4.0078302081186896</v>
      </c>
      <c r="H2531" s="835" t="s">
        <v>67</v>
      </c>
      <c r="I2531" s="850">
        <v>1</v>
      </c>
      <c r="J2531" s="837" t="s">
        <v>67</v>
      </c>
    </row>
    <row r="2532" spans="1:10">
      <c r="A2532" s="839" t="s">
        <v>191</v>
      </c>
      <c r="B2532" s="830" t="s">
        <v>198</v>
      </c>
      <c r="C2532" s="839" t="s">
        <v>5925</v>
      </c>
      <c r="D2532" s="839" t="s">
        <v>5640</v>
      </c>
      <c r="E2532" s="858">
        <v>44287</v>
      </c>
      <c r="F2532" s="852">
        <v>1936.9462188337111</v>
      </c>
      <c r="G2532" s="860">
        <f t="shared" si="39"/>
        <v>1.9369462188337112</v>
      </c>
      <c r="H2532" s="835" t="s">
        <v>354</v>
      </c>
      <c r="I2532" s="850">
        <v>1</v>
      </c>
      <c r="J2532" s="855" t="s">
        <v>4109</v>
      </c>
    </row>
    <row r="2533" spans="1:10">
      <c r="A2533" s="839" t="s">
        <v>186</v>
      </c>
      <c r="B2533" s="830" t="s">
        <v>198</v>
      </c>
      <c r="C2533" s="839" t="s">
        <v>5926</v>
      </c>
      <c r="D2533" s="839" t="s">
        <v>5927</v>
      </c>
      <c r="E2533" s="858">
        <v>44287</v>
      </c>
      <c r="F2533" s="852">
        <v>278.17844632186274</v>
      </c>
      <c r="G2533" s="860">
        <f t="shared" si="39"/>
        <v>0.27817844632186273</v>
      </c>
      <c r="H2533" s="835" t="s">
        <v>356</v>
      </c>
      <c r="I2533" s="850">
        <v>1</v>
      </c>
      <c r="J2533" s="855" t="s">
        <v>4132</v>
      </c>
    </row>
    <row r="2534" spans="1:10">
      <c r="A2534" s="839" t="s">
        <v>186</v>
      </c>
      <c r="B2534" s="830" t="s">
        <v>198</v>
      </c>
      <c r="C2534" s="839" t="s">
        <v>5928</v>
      </c>
      <c r="D2534" s="839" t="s">
        <v>5929</v>
      </c>
      <c r="E2534" s="858">
        <v>44287</v>
      </c>
      <c r="F2534" s="852">
        <v>877.80754172676689</v>
      </c>
      <c r="G2534" s="860">
        <f t="shared" si="39"/>
        <v>0.87780754172676689</v>
      </c>
      <c r="H2534" s="835" t="s">
        <v>356</v>
      </c>
      <c r="I2534" s="850">
        <v>1</v>
      </c>
      <c r="J2534" s="855" t="s">
        <v>4132</v>
      </c>
    </row>
    <row r="2535" spans="1:10">
      <c r="A2535" s="839" t="s">
        <v>186</v>
      </c>
      <c r="B2535" s="830" t="s">
        <v>198</v>
      </c>
      <c r="C2535" s="839" t="s">
        <v>5930</v>
      </c>
      <c r="D2535" s="839" t="s">
        <v>5924</v>
      </c>
      <c r="E2535" s="858">
        <v>44287</v>
      </c>
      <c r="F2535" s="852">
        <v>2404.6981248712136</v>
      </c>
      <c r="G2535" s="860">
        <f t="shared" si="39"/>
        <v>2.4046981248712136</v>
      </c>
      <c r="H2535" s="835" t="s">
        <v>67</v>
      </c>
      <c r="I2535" s="850">
        <v>1</v>
      </c>
      <c r="J2535" s="837" t="s">
        <v>67</v>
      </c>
    </row>
    <row r="2536" spans="1:10">
      <c r="A2536" s="839" t="s">
        <v>186</v>
      </c>
      <c r="B2536" s="830" t="s">
        <v>198</v>
      </c>
      <c r="C2536" s="839" t="s">
        <v>5931</v>
      </c>
      <c r="D2536" s="839" t="s">
        <v>5924</v>
      </c>
      <c r="E2536" s="858">
        <v>44287</v>
      </c>
      <c r="F2536" s="852">
        <v>801.56604162373787</v>
      </c>
      <c r="G2536" s="860">
        <f t="shared" si="39"/>
        <v>0.8015660416237379</v>
      </c>
      <c r="H2536" s="835" t="s">
        <v>354</v>
      </c>
      <c r="I2536" s="850">
        <v>1</v>
      </c>
      <c r="J2536" s="855" t="s">
        <v>4109</v>
      </c>
    </row>
    <row r="2537" spans="1:10">
      <c r="A2537" s="839" t="s">
        <v>186</v>
      </c>
      <c r="B2537" s="830" t="s">
        <v>198</v>
      </c>
      <c r="C2537" s="839" t="s">
        <v>5932</v>
      </c>
      <c r="D2537" s="839" t="s">
        <v>5933</v>
      </c>
      <c r="E2537" s="858">
        <v>44287</v>
      </c>
      <c r="F2537" s="852">
        <v>2266.6391922522153</v>
      </c>
      <c r="G2537" s="860">
        <f t="shared" si="39"/>
        <v>2.2666391922522151</v>
      </c>
      <c r="H2537" s="835" t="s">
        <v>67</v>
      </c>
      <c r="I2537" s="850">
        <v>1</v>
      </c>
      <c r="J2537" s="837" t="s">
        <v>67</v>
      </c>
    </row>
    <row r="2538" spans="1:10">
      <c r="A2538" s="839" t="s">
        <v>201</v>
      </c>
      <c r="B2538" s="830" t="s">
        <v>198</v>
      </c>
      <c r="C2538" s="839" t="s">
        <v>5934</v>
      </c>
      <c r="D2538" s="839" t="s">
        <v>5935</v>
      </c>
      <c r="E2538" s="858">
        <v>44317</v>
      </c>
      <c r="F2538" s="852">
        <v>845</v>
      </c>
      <c r="G2538" s="860">
        <f t="shared" si="39"/>
        <v>0.84499999999999997</v>
      </c>
      <c r="H2538" s="835" t="s">
        <v>356</v>
      </c>
      <c r="I2538" s="850">
        <v>1</v>
      </c>
      <c r="J2538" s="855" t="s">
        <v>4132</v>
      </c>
    </row>
    <row r="2539" spans="1:10">
      <c r="A2539" s="839" t="s">
        <v>201</v>
      </c>
      <c r="B2539" s="830" t="s">
        <v>198</v>
      </c>
      <c r="C2539" s="839" t="s">
        <v>5936</v>
      </c>
      <c r="D2539" s="839" t="s">
        <v>5937</v>
      </c>
      <c r="E2539" s="858">
        <v>44317</v>
      </c>
      <c r="F2539" s="852">
        <v>1730</v>
      </c>
      <c r="G2539" s="860">
        <f t="shared" si="39"/>
        <v>1.73</v>
      </c>
      <c r="H2539" s="835" t="s">
        <v>356</v>
      </c>
      <c r="I2539" s="850">
        <v>1</v>
      </c>
      <c r="J2539" s="855" t="s">
        <v>4132</v>
      </c>
    </row>
    <row r="2540" spans="1:10">
      <c r="A2540" s="839" t="s">
        <v>191</v>
      </c>
      <c r="B2540" s="830" t="s">
        <v>198</v>
      </c>
      <c r="C2540" s="839" t="s">
        <v>5938</v>
      </c>
      <c r="D2540" s="839" t="s">
        <v>5321</v>
      </c>
      <c r="E2540" s="858">
        <v>44317</v>
      </c>
      <c r="F2540" s="852">
        <v>2274.4282744282746</v>
      </c>
      <c r="G2540" s="860">
        <f t="shared" si="39"/>
        <v>2.2744282744282747</v>
      </c>
      <c r="H2540" s="835" t="s">
        <v>354</v>
      </c>
      <c r="I2540" s="850">
        <v>1</v>
      </c>
      <c r="J2540" s="855" t="s">
        <v>4109</v>
      </c>
    </row>
    <row r="2541" spans="1:10">
      <c r="A2541" s="839" t="s">
        <v>244</v>
      </c>
      <c r="B2541" s="830" t="s">
        <v>198</v>
      </c>
      <c r="C2541" s="839" t="s">
        <v>5939</v>
      </c>
      <c r="D2541" s="839" t="s">
        <v>5940</v>
      </c>
      <c r="E2541" s="858">
        <v>44317</v>
      </c>
      <c r="F2541" s="852">
        <v>972</v>
      </c>
      <c r="G2541" s="860">
        <f t="shared" si="39"/>
        <v>0.97199999999999998</v>
      </c>
      <c r="H2541" s="835" t="s">
        <v>356</v>
      </c>
      <c r="I2541" s="850">
        <v>1</v>
      </c>
      <c r="J2541" s="855" t="s">
        <v>4132</v>
      </c>
    </row>
    <row r="2542" spans="1:10">
      <c r="A2542" s="839" t="s">
        <v>244</v>
      </c>
      <c r="B2542" s="830" t="s">
        <v>198</v>
      </c>
      <c r="C2542" s="839" t="s">
        <v>5941</v>
      </c>
      <c r="D2542" s="839" t="s">
        <v>5942</v>
      </c>
      <c r="E2542" s="858">
        <v>44317</v>
      </c>
      <c r="F2542" s="852">
        <v>692</v>
      </c>
      <c r="G2542" s="860">
        <f t="shared" si="39"/>
        <v>0.69199999999999995</v>
      </c>
      <c r="H2542" s="835" t="s">
        <v>356</v>
      </c>
      <c r="I2542" s="850">
        <v>1</v>
      </c>
      <c r="J2542" s="855" t="s">
        <v>4132</v>
      </c>
    </row>
    <row r="2543" spans="1:10">
      <c r="A2543" s="839" t="s">
        <v>196</v>
      </c>
      <c r="B2543" s="830" t="s">
        <v>198</v>
      </c>
      <c r="C2543" s="839" t="s">
        <v>5943</v>
      </c>
      <c r="D2543" s="839" t="s">
        <v>5944</v>
      </c>
      <c r="E2543" s="858">
        <v>44317</v>
      </c>
      <c r="F2543" s="852">
        <v>480</v>
      </c>
      <c r="G2543" s="860">
        <f t="shared" si="39"/>
        <v>0.48</v>
      </c>
      <c r="H2543" s="835" t="s">
        <v>356</v>
      </c>
      <c r="I2543" s="850">
        <v>2</v>
      </c>
      <c r="J2543" s="855" t="s">
        <v>4132</v>
      </c>
    </row>
    <row r="2544" spans="1:10">
      <c r="A2544" s="839" t="s">
        <v>185</v>
      </c>
      <c r="B2544" s="830" t="s">
        <v>198</v>
      </c>
      <c r="C2544" s="839" t="s">
        <v>5945</v>
      </c>
      <c r="D2544" s="839" t="s">
        <v>600</v>
      </c>
      <c r="E2544" s="858">
        <v>44317</v>
      </c>
      <c r="F2544" s="852">
        <v>900</v>
      </c>
      <c r="G2544" s="860">
        <f t="shared" ref="G2544:G2607" si="40">F2544/1000</f>
        <v>0.9</v>
      </c>
      <c r="H2544" s="835" t="s">
        <v>67</v>
      </c>
      <c r="I2544" s="850">
        <v>1</v>
      </c>
      <c r="J2544" s="837" t="s">
        <v>67</v>
      </c>
    </row>
    <row r="2545" spans="1:10">
      <c r="A2545" s="839" t="s">
        <v>185</v>
      </c>
      <c r="B2545" s="830" t="s">
        <v>198</v>
      </c>
      <c r="C2545" s="839" t="s">
        <v>5946</v>
      </c>
      <c r="D2545" s="839" t="s">
        <v>545</v>
      </c>
      <c r="E2545" s="858">
        <v>44317</v>
      </c>
      <c r="F2545" s="852">
        <v>2481.6</v>
      </c>
      <c r="G2545" s="860">
        <f t="shared" si="40"/>
        <v>2.4815999999999998</v>
      </c>
      <c r="H2545" s="835" t="s">
        <v>67</v>
      </c>
      <c r="I2545" s="850">
        <v>1</v>
      </c>
      <c r="J2545" s="837" t="s">
        <v>67</v>
      </c>
    </row>
    <row r="2546" spans="1:10">
      <c r="A2546" s="839" t="s">
        <v>185</v>
      </c>
      <c r="B2546" s="830" t="s">
        <v>198</v>
      </c>
      <c r="C2546" s="839" t="s">
        <v>5947</v>
      </c>
      <c r="D2546" s="839" t="s">
        <v>546</v>
      </c>
      <c r="E2546" s="858">
        <v>44317</v>
      </c>
      <c r="F2546" s="852">
        <v>600</v>
      </c>
      <c r="G2546" s="860">
        <f t="shared" si="40"/>
        <v>0.6</v>
      </c>
      <c r="H2546" s="835" t="s">
        <v>67</v>
      </c>
      <c r="I2546" s="850">
        <v>1</v>
      </c>
      <c r="J2546" s="837" t="s">
        <v>67</v>
      </c>
    </row>
    <row r="2547" spans="1:10">
      <c r="A2547" s="839" t="s">
        <v>185</v>
      </c>
      <c r="B2547" s="830" t="s">
        <v>198</v>
      </c>
      <c r="C2547" s="839" t="s">
        <v>5948</v>
      </c>
      <c r="D2547" s="839" t="s">
        <v>547</v>
      </c>
      <c r="E2547" s="858">
        <v>44317</v>
      </c>
      <c r="F2547" s="852">
        <v>520</v>
      </c>
      <c r="G2547" s="860">
        <f t="shared" si="40"/>
        <v>0.52</v>
      </c>
      <c r="H2547" s="835" t="s">
        <v>67</v>
      </c>
      <c r="I2547" s="850">
        <v>1</v>
      </c>
      <c r="J2547" s="837" t="s">
        <v>67</v>
      </c>
    </row>
    <row r="2548" spans="1:10">
      <c r="A2548" s="839" t="s">
        <v>185</v>
      </c>
      <c r="B2548" s="830" t="s">
        <v>198</v>
      </c>
      <c r="C2548" s="839" t="s">
        <v>5949</v>
      </c>
      <c r="D2548" s="839" t="s">
        <v>548</v>
      </c>
      <c r="E2548" s="858">
        <v>44317</v>
      </c>
      <c r="F2548" s="852">
        <v>520</v>
      </c>
      <c r="G2548" s="860">
        <f t="shared" si="40"/>
        <v>0.52</v>
      </c>
      <c r="H2548" s="835" t="s">
        <v>67</v>
      </c>
      <c r="I2548" s="850">
        <v>1</v>
      </c>
      <c r="J2548" s="837" t="s">
        <v>67</v>
      </c>
    </row>
    <row r="2549" spans="1:10">
      <c r="A2549" s="839" t="s">
        <v>185</v>
      </c>
      <c r="B2549" s="830" t="s">
        <v>198</v>
      </c>
      <c r="C2549" s="839" t="s">
        <v>5950</v>
      </c>
      <c r="D2549" s="839" t="s">
        <v>549</v>
      </c>
      <c r="E2549" s="858">
        <v>44317</v>
      </c>
      <c r="F2549" s="852">
        <v>800</v>
      </c>
      <c r="G2549" s="860">
        <f t="shared" si="40"/>
        <v>0.8</v>
      </c>
      <c r="H2549" s="835" t="s">
        <v>67</v>
      </c>
      <c r="I2549" s="850">
        <v>1</v>
      </c>
      <c r="J2549" s="837" t="s">
        <v>67</v>
      </c>
    </row>
    <row r="2550" spans="1:10">
      <c r="A2550" s="839" t="s">
        <v>185</v>
      </c>
      <c r="B2550" s="830" t="s">
        <v>198</v>
      </c>
      <c r="C2550" s="839" t="s">
        <v>5951</v>
      </c>
      <c r="D2550" s="839" t="s">
        <v>550</v>
      </c>
      <c r="E2550" s="858">
        <v>44317</v>
      </c>
      <c r="F2550" s="852">
        <v>2481.6</v>
      </c>
      <c r="G2550" s="860">
        <f t="shared" si="40"/>
        <v>2.4815999999999998</v>
      </c>
      <c r="H2550" s="835" t="s">
        <v>67</v>
      </c>
      <c r="I2550" s="850">
        <v>1</v>
      </c>
      <c r="J2550" s="837" t="s">
        <v>67</v>
      </c>
    </row>
    <row r="2551" spans="1:10">
      <c r="A2551" s="839" t="s">
        <v>185</v>
      </c>
      <c r="B2551" s="830" t="s">
        <v>198</v>
      </c>
      <c r="C2551" s="839" t="s">
        <v>5952</v>
      </c>
      <c r="D2551" s="839" t="s">
        <v>551</v>
      </c>
      <c r="E2551" s="858">
        <v>44317</v>
      </c>
      <c r="F2551" s="852">
        <v>600</v>
      </c>
      <c r="G2551" s="860">
        <f t="shared" si="40"/>
        <v>0.6</v>
      </c>
      <c r="H2551" s="835" t="s">
        <v>67</v>
      </c>
      <c r="I2551" s="850">
        <v>1</v>
      </c>
      <c r="J2551" s="837" t="s">
        <v>67</v>
      </c>
    </row>
    <row r="2552" spans="1:10">
      <c r="A2552" s="839" t="s">
        <v>185</v>
      </c>
      <c r="B2552" s="830" t="s">
        <v>198</v>
      </c>
      <c r="C2552" s="839" t="s">
        <v>5953</v>
      </c>
      <c r="D2552" s="839" t="s">
        <v>552</v>
      </c>
      <c r="E2552" s="858">
        <v>44317</v>
      </c>
      <c r="F2552" s="852">
        <v>520</v>
      </c>
      <c r="G2552" s="860">
        <f t="shared" si="40"/>
        <v>0.52</v>
      </c>
      <c r="H2552" s="835" t="s">
        <v>67</v>
      </c>
      <c r="I2552" s="850">
        <v>1</v>
      </c>
      <c r="J2552" s="837" t="s">
        <v>67</v>
      </c>
    </row>
    <row r="2553" spans="1:10">
      <c r="A2553" s="839" t="s">
        <v>185</v>
      </c>
      <c r="B2553" s="830" t="s">
        <v>198</v>
      </c>
      <c r="C2553" s="839" t="s">
        <v>5954</v>
      </c>
      <c r="D2553" s="839" t="s">
        <v>553</v>
      </c>
      <c r="E2553" s="858">
        <v>44317</v>
      </c>
      <c r="F2553" s="852">
        <v>520</v>
      </c>
      <c r="G2553" s="860">
        <f t="shared" si="40"/>
        <v>0.52</v>
      </c>
      <c r="H2553" s="835" t="s">
        <v>67</v>
      </c>
      <c r="I2553" s="850">
        <v>1</v>
      </c>
      <c r="J2553" s="837" t="s">
        <v>67</v>
      </c>
    </row>
    <row r="2554" spans="1:10">
      <c r="A2554" s="839" t="s">
        <v>185</v>
      </c>
      <c r="B2554" s="830" t="s">
        <v>198</v>
      </c>
      <c r="C2554" s="839" t="s">
        <v>5955</v>
      </c>
      <c r="D2554" s="839" t="s">
        <v>554</v>
      </c>
      <c r="E2554" s="858">
        <v>44317</v>
      </c>
      <c r="F2554" s="852">
        <v>800</v>
      </c>
      <c r="G2554" s="860">
        <f t="shared" si="40"/>
        <v>0.8</v>
      </c>
      <c r="H2554" s="835" t="s">
        <v>67</v>
      </c>
      <c r="I2554" s="850">
        <v>1</v>
      </c>
      <c r="J2554" s="837" t="s">
        <v>67</v>
      </c>
    </row>
    <row r="2555" spans="1:10">
      <c r="A2555" s="839" t="s">
        <v>191</v>
      </c>
      <c r="B2555" s="830" t="s">
        <v>198</v>
      </c>
      <c r="C2555" s="839" t="s">
        <v>5956</v>
      </c>
      <c r="D2555" s="839" t="s">
        <v>5957</v>
      </c>
      <c r="E2555" s="858">
        <v>44317</v>
      </c>
      <c r="F2555" s="852">
        <v>536.38253638253639</v>
      </c>
      <c r="G2555" s="860">
        <f t="shared" si="40"/>
        <v>0.53638253638253641</v>
      </c>
      <c r="H2555" s="835" t="s">
        <v>356</v>
      </c>
      <c r="I2555" s="850">
        <v>1</v>
      </c>
      <c r="J2555" s="855" t="s">
        <v>4132</v>
      </c>
    </row>
    <row r="2556" spans="1:10">
      <c r="A2556" s="839" t="s">
        <v>191</v>
      </c>
      <c r="B2556" s="830" t="s">
        <v>198</v>
      </c>
      <c r="C2556" s="839" t="s">
        <v>5958</v>
      </c>
      <c r="D2556" s="839" t="s">
        <v>5959</v>
      </c>
      <c r="E2556" s="858">
        <v>44317</v>
      </c>
      <c r="F2556" s="852">
        <v>935.55093555093549</v>
      </c>
      <c r="G2556" s="860">
        <f t="shared" si="40"/>
        <v>0.93555093555093549</v>
      </c>
      <c r="H2556" s="835" t="s">
        <v>356</v>
      </c>
      <c r="I2556" s="850">
        <v>2</v>
      </c>
      <c r="J2556" s="855" t="s">
        <v>4132</v>
      </c>
    </row>
    <row r="2557" spans="1:10">
      <c r="A2557" s="839" t="s">
        <v>196</v>
      </c>
      <c r="B2557" s="830" t="s">
        <v>198</v>
      </c>
      <c r="C2557" s="839" t="s">
        <v>5960</v>
      </c>
      <c r="D2557" s="839" t="s">
        <v>5961</v>
      </c>
      <c r="E2557" s="858">
        <v>44317</v>
      </c>
      <c r="F2557" s="852">
        <v>400</v>
      </c>
      <c r="G2557" s="860">
        <f t="shared" si="40"/>
        <v>0.4</v>
      </c>
      <c r="H2557" s="835" t="s">
        <v>356</v>
      </c>
      <c r="I2557" s="850">
        <v>1</v>
      </c>
      <c r="J2557" s="855" t="s">
        <v>4132</v>
      </c>
    </row>
    <row r="2558" spans="1:10">
      <c r="A2558" s="839" t="s">
        <v>196</v>
      </c>
      <c r="B2558" s="830" t="s">
        <v>198</v>
      </c>
      <c r="C2558" s="839" t="s">
        <v>5962</v>
      </c>
      <c r="D2558" s="839" t="s">
        <v>5963</v>
      </c>
      <c r="E2558" s="858">
        <v>44317</v>
      </c>
      <c r="F2558" s="852">
        <v>195</v>
      </c>
      <c r="G2558" s="860">
        <f t="shared" si="40"/>
        <v>0.19500000000000001</v>
      </c>
      <c r="H2558" s="835" t="s">
        <v>356</v>
      </c>
      <c r="I2558" s="850">
        <v>1</v>
      </c>
      <c r="J2558" s="855" t="s">
        <v>4132</v>
      </c>
    </row>
    <row r="2559" spans="1:10">
      <c r="A2559" s="839" t="s">
        <v>191</v>
      </c>
      <c r="B2559" s="830" t="s">
        <v>198</v>
      </c>
      <c r="C2559" s="839" t="s">
        <v>5964</v>
      </c>
      <c r="D2559" s="839" t="s">
        <v>5640</v>
      </c>
      <c r="E2559" s="858">
        <v>44317</v>
      </c>
      <c r="F2559" s="852">
        <v>488.56548856548858</v>
      </c>
      <c r="G2559" s="860">
        <f t="shared" si="40"/>
        <v>0.48856548856548859</v>
      </c>
      <c r="H2559" s="835" t="s">
        <v>354</v>
      </c>
      <c r="I2559" s="850">
        <v>1</v>
      </c>
      <c r="J2559" s="855" t="s">
        <v>4109</v>
      </c>
    </row>
    <row r="2560" spans="1:10">
      <c r="A2560" s="839" t="s">
        <v>186</v>
      </c>
      <c r="B2560" s="830" t="s">
        <v>198</v>
      </c>
      <c r="C2560" s="839" t="s">
        <v>5965</v>
      </c>
      <c r="D2560" s="839" t="s">
        <v>5966</v>
      </c>
      <c r="E2560" s="858">
        <v>44317</v>
      </c>
      <c r="F2560" s="852">
        <v>808.73180873180866</v>
      </c>
      <c r="G2560" s="860">
        <f t="shared" si="40"/>
        <v>0.80873180873180861</v>
      </c>
      <c r="H2560" s="835" t="s">
        <v>354</v>
      </c>
      <c r="I2560" s="850">
        <v>1</v>
      </c>
      <c r="J2560" s="855" t="s">
        <v>4109</v>
      </c>
    </row>
    <row r="2561" spans="1:10">
      <c r="A2561" s="839" t="s">
        <v>185</v>
      </c>
      <c r="B2561" s="830" t="s">
        <v>198</v>
      </c>
      <c r="C2561" s="839" t="s">
        <v>5967</v>
      </c>
      <c r="D2561" s="839" t="s">
        <v>5652</v>
      </c>
      <c r="E2561" s="858">
        <v>44317</v>
      </c>
      <c r="F2561" s="852">
        <v>4071.3</v>
      </c>
      <c r="G2561" s="860">
        <f t="shared" si="40"/>
        <v>4.0712999999999999</v>
      </c>
      <c r="H2561" s="835" t="s">
        <v>354</v>
      </c>
      <c r="I2561" s="850">
        <v>1</v>
      </c>
      <c r="J2561" s="855" t="s">
        <v>4109</v>
      </c>
    </row>
    <row r="2562" spans="1:10">
      <c r="A2562" s="839" t="s">
        <v>185</v>
      </c>
      <c r="B2562" s="830" t="s">
        <v>198</v>
      </c>
      <c r="C2562" s="839" t="s">
        <v>5968</v>
      </c>
      <c r="D2562" s="839" t="s">
        <v>5654</v>
      </c>
      <c r="E2562" s="858">
        <v>44317</v>
      </c>
      <c r="F2562" s="852">
        <v>581.70000000000005</v>
      </c>
      <c r="G2562" s="860">
        <f t="shared" si="40"/>
        <v>0.58169999999999999</v>
      </c>
      <c r="H2562" s="835" t="s">
        <v>354</v>
      </c>
      <c r="I2562" s="850">
        <v>1</v>
      </c>
      <c r="J2562" s="855" t="s">
        <v>4109</v>
      </c>
    </row>
    <row r="2563" spans="1:10">
      <c r="A2563" s="839" t="s">
        <v>185</v>
      </c>
      <c r="B2563" s="830" t="s">
        <v>198</v>
      </c>
      <c r="C2563" s="839" t="s">
        <v>5969</v>
      </c>
      <c r="D2563" s="839" t="s">
        <v>5656</v>
      </c>
      <c r="E2563" s="858">
        <v>44317</v>
      </c>
      <c r="F2563" s="852">
        <v>4071.3</v>
      </c>
      <c r="G2563" s="860">
        <f t="shared" si="40"/>
        <v>4.0712999999999999</v>
      </c>
      <c r="H2563" s="835" t="s">
        <v>354</v>
      </c>
      <c r="I2563" s="850">
        <v>1</v>
      </c>
      <c r="J2563" s="855" t="s">
        <v>4109</v>
      </c>
    </row>
    <row r="2564" spans="1:10">
      <c r="A2564" s="839" t="s">
        <v>185</v>
      </c>
      <c r="B2564" s="830" t="s">
        <v>198</v>
      </c>
      <c r="C2564" s="839" t="s">
        <v>5970</v>
      </c>
      <c r="D2564" s="839" t="s">
        <v>5658</v>
      </c>
      <c r="E2564" s="858">
        <v>44317</v>
      </c>
      <c r="F2564" s="852">
        <v>581.70000000000005</v>
      </c>
      <c r="G2564" s="860">
        <f t="shared" si="40"/>
        <v>0.58169999999999999</v>
      </c>
      <c r="H2564" s="835" t="s">
        <v>354</v>
      </c>
      <c r="I2564" s="850">
        <v>1</v>
      </c>
      <c r="J2564" s="855" t="s">
        <v>4109</v>
      </c>
    </row>
    <row r="2565" spans="1:10">
      <c r="A2565" s="839" t="s">
        <v>185</v>
      </c>
      <c r="B2565" s="830" t="s">
        <v>198</v>
      </c>
      <c r="C2565" s="839" t="s">
        <v>5971</v>
      </c>
      <c r="D2565" s="839" t="s">
        <v>5660</v>
      </c>
      <c r="E2565" s="858">
        <v>44317</v>
      </c>
      <c r="F2565" s="852">
        <v>1599.3</v>
      </c>
      <c r="G2565" s="860">
        <f t="shared" si="40"/>
        <v>1.5992999999999999</v>
      </c>
      <c r="H2565" s="835" t="s">
        <v>354</v>
      </c>
      <c r="I2565" s="850">
        <v>1</v>
      </c>
      <c r="J2565" s="855" t="s">
        <v>4109</v>
      </c>
    </row>
    <row r="2566" spans="1:10">
      <c r="A2566" s="839" t="s">
        <v>185</v>
      </c>
      <c r="B2566" s="830" t="s">
        <v>198</v>
      </c>
      <c r="C2566" s="839" t="s">
        <v>5972</v>
      </c>
      <c r="D2566" s="839" t="s">
        <v>5662</v>
      </c>
      <c r="E2566" s="858">
        <v>44317</v>
      </c>
      <c r="F2566" s="852">
        <v>756.3</v>
      </c>
      <c r="G2566" s="860">
        <f t="shared" si="40"/>
        <v>0.75629999999999997</v>
      </c>
      <c r="H2566" s="835" t="s">
        <v>354</v>
      </c>
      <c r="I2566" s="850">
        <v>1</v>
      </c>
      <c r="J2566" s="855" t="s">
        <v>4109</v>
      </c>
    </row>
    <row r="2567" spans="1:10">
      <c r="A2567" s="839" t="s">
        <v>185</v>
      </c>
      <c r="B2567" s="830" t="s">
        <v>198</v>
      </c>
      <c r="C2567" s="839" t="s">
        <v>5973</v>
      </c>
      <c r="D2567" s="839" t="s">
        <v>5664</v>
      </c>
      <c r="E2567" s="858">
        <v>44317</v>
      </c>
      <c r="F2567" s="852">
        <v>308.10000000000002</v>
      </c>
      <c r="G2567" s="860">
        <f t="shared" si="40"/>
        <v>0.30810000000000004</v>
      </c>
      <c r="H2567" s="835" t="s">
        <v>354</v>
      </c>
      <c r="I2567" s="850">
        <v>1</v>
      </c>
      <c r="J2567" s="855" t="s">
        <v>4109</v>
      </c>
    </row>
    <row r="2568" spans="1:10">
      <c r="A2568" s="839" t="s">
        <v>185</v>
      </c>
      <c r="B2568" s="830" t="s">
        <v>198</v>
      </c>
      <c r="C2568" s="839" t="s">
        <v>5974</v>
      </c>
      <c r="D2568" s="839" t="s">
        <v>5666</v>
      </c>
      <c r="E2568" s="858">
        <v>44317</v>
      </c>
      <c r="F2568" s="852">
        <v>756</v>
      </c>
      <c r="G2568" s="860">
        <f t="shared" si="40"/>
        <v>0.75600000000000001</v>
      </c>
      <c r="H2568" s="835" t="s">
        <v>354</v>
      </c>
      <c r="I2568" s="850">
        <v>1</v>
      </c>
      <c r="J2568" s="855" t="s">
        <v>4109</v>
      </c>
    </row>
    <row r="2569" spans="1:10">
      <c r="A2569" s="839" t="s">
        <v>185</v>
      </c>
      <c r="B2569" s="830" t="s">
        <v>198</v>
      </c>
      <c r="C2569" s="839" t="s">
        <v>5975</v>
      </c>
      <c r="D2569" s="839" t="s">
        <v>5668</v>
      </c>
      <c r="E2569" s="858">
        <v>44317</v>
      </c>
      <c r="F2569" s="852">
        <v>1451.1</v>
      </c>
      <c r="G2569" s="860">
        <f t="shared" si="40"/>
        <v>1.4510999999999998</v>
      </c>
      <c r="H2569" s="835" t="s">
        <v>354</v>
      </c>
      <c r="I2569" s="850">
        <v>1</v>
      </c>
      <c r="J2569" s="855" t="s">
        <v>4109</v>
      </c>
    </row>
    <row r="2570" spans="1:10">
      <c r="A2570" s="839" t="s">
        <v>185</v>
      </c>
      <c r="B2570" s="830" t="s">
        <v>198</v>
      </c>
      <c r="C2570" s="839" t="s">
        <v>5976</v>
      </c>
      <c r="D2570" s="839" t="s">
        <v>5670</v>
      </c>
      <c r="E2570" s="858">
        <v>44317</v>
      </c>
      <c r="F2570" s="852">
        <v>177</v>
      </c>
      <c r="G2570" s="860">
        <f t="shared" si="40"/>
        <v>0.17699999999999999</v>
      </c>
      <c r="H2570" s="835" t="s">
        <v>354</v>
      </c>
      <c r="I2570" s="850">
        <v>1</v>
      </c>
      <c r="J2570" s="855" t="s">
        <v>4109</v>
      </c>
    </row>
    <row r="2571" spans="1:10">
      <c r="A2571" s="839" t="s">
        <v>185</v>
      </c>
      <c r="B2571" s="830" t="s">
        <v>198</v>
      </c>
      <c r="C2571" s="839" t="s">
        <v>5977</v>
      </c>
      <c r="D2571" s="839" t="s">
        <v>5672</v>
      </c>
      <c r="E2571" s="858">
        <v>44317</v>
      </c>
      <c r="F2571" s="852">
        <v>814.5</v>
      </c>
      <c r="G2571" s="860">
        <f t="shared" si="40"/>
        <v>0.8145</v>
      </c>
      <c r="H2571" s="835" t="s">
        <v>354</v>
      </c>
      <c r="I2571" s="850">
        <v>1</v>
      </c>
      <c r="J2571" s="855" t="s">
        <v>4109</v>
      </c>
    </row>
    <row r="2572" spans="1:10">
      <c r="A2572" s="839" t="s">
        <v>185</v>
      </c>
      <c r="B2572" s="830" t="s">
        <v>198</v>
      </c>
      <c r="C2572" s="839" t="s">
        <v>5978</v>
      </c>
      <c r="D2572" s="839" t="s">
        <v>5674</v>
      </c>
      <c r="E2572" s="858">
        <v>44317</v>
      </c>
      <c r="F2572" s="852">
        <v>1292.0999999999999</v>
      </c>
      <c r="G2572" s="860">
        <f t="shared" si="40"/>
        <v>1.2920999999999998</v>
      </c>
      <c r="H2572" s="835" t="s">
        <v>354</v>
      </c>
      <c r="I2572" s="850">
        <v>1</v>
      </c>
      <c r="J2572" s="855" t="s">
        <v>4109</v>
      </c>
    </row>
    <row r="2573" spans="1:10">
      <c r="A2573" s="839" t="s">
        <v>185</v>
      </c>
      <c r="B2573" s="830" t="s">
        <v>198</v>
      </c>
      <c r="C2573" s="839" t="s">
        <v>5979</v>
      </c>
      <c r="D2573" s="839" t="s">
        <v>5676</v>
      </c>
      <c r="E2573" s="858">
        <v>44317</v>
      </c>
      <c r="F2573" s="852">
        <v>780</v>
      </c>
      <c r="G2573" s="860">
        <f t="shared" si="40"/>
        <v>0.78</v>
      </c>
      <c r="H2573" s="835" t="s">
        <v>354</v>
      </c>
      <c r="I2573" s="850">
        <v>1</v>
      </c>
      <c r="J2573" s="855" t="s">
        <v>4109</v>
      </c>
    </row>
    <row r="2574" spans="1:10">
      <c r="A2574" s="839" t="s">
        <v>185</v>
      </c>
      <c r="B2574" s="830" t="s">
        <v>198</v>
      </c>
      <c r="C2574" s="839" t="s">
        <v>5980</v>
      </c>
      <c r="D2574" s="839" t="s">
        <v>5678</v>
      </c>
      <c r="E2574" s="858">
        <v>44317</v>
      </c>
      <c r="F2574" s="852">
        <v>195</v>
      </c>
      <c r="G2574" s="860">
        <f t="shared" si="40"/>
        <v>0.19500000000000001</v>
      </c>
      <c r="H2574" s="835" t="s">
        <v>354</v>
      </c>
      <c r="I2574" s="850">
        <v>1</v>
      </c>
      <c r="J2574" s="855" t="s">
        <v>4109</v>
      </c>
    </row>
    <row r="2575" spans="1:10">
      <c r="A2575" s="839" t="s">
        <v>185</v>
      </c>
      <c r="B2575" s="830" t="s">
        <v>198</v>
      </c>
      <c r="C2575" s="839" t="s">
        <v>5981</v>
      </c>
      <c r="D2575" s="839" t="s">
        <v>5682</v>
      </c>
      <c r="E2575" s="858">
        <v>44317</v>
      </c>
      <c r="F2575" s="852">
        <v>697.8</v>
      </c>
      <c r="G2575" s="860">
        <f t="shared" si="40"/>
        <v>0.69779999999999998</v>
      </c>
      <c r="H2575" s="835" t="s">
        <v>354</v>
      </c>
      <c r="I2575" s="850">
        <v>1</v>
      </c>
      <c r="J2575" s="855" t="s">
        <v>4109</v>
      </c>
    </row>
    <row r="2576" spans="1:10">
      <c r="A2576" s="839" t="s">
        <v>185</v>
      </c>
      <c r="B2576" s="830" t="s">
        <v>198</v>
      </c>
      <c r="C2576" s="839" t="s">
        <v>5982</v>
      </c>
      <c r="D2576" s="839" t="s">
        <v>5684</v>
      </c>
      <c r="E2576" s="858">
        <v>44317</v>
      </c>
      <c r="F2576" s="852">
        <v>1338</v>
      </c>
      <c r="G2576" s="860">
        <f t="shared" si="40"/>
        <v>1.3380000000000001</v>
      </c>
      <c r="H2576" s="835" t="s">
        <v>354</v>
      </c>
      <c r="I2576" s="850">
        <v>1</v>
      </c>
      <c r="J2576" s="855" t="s">
        <v>4109</v>
      </c>
    </row>
    <row r="2577" spans="1:10">
      <c r="A2577" s="839" t="s">
        <v>185</v>
      </c>
      <c r="B2577" s="830" t="s">
        <v>198</v>
      </c>
      <c r="C2577" s="839" t="s">
        <v>5983</v>
      </c>
      <c r="D2577" s="839" t="s">
        <v>5686</v>
      </c>
      <c r="E2577" s="858">
        <v>44317</v>
      </c>
      <c r="F2577" s="852">
        <v>756</v>
      </c>
      <c r="G2577" s="860">
        <f t="shared" si="40"/>
        <v>0.75600000000000001</v>
      </c>
      <c r="H2577" s="835" t="s">
        <v>354</v>
      </c>
      <c r="I2577" s="850">
        <v>1</v>
      </c>
      <c r="J2577" s="855" t="s">
        <v>4109</v>
      </c>
    </row>
    <row r="2578" spans="1:10">
      <c r="A2578" s="839" t="s">
        <v>185</v>
      </c>
      <c r="B2578" s="830" t="s">
        <v>198</v>
      </c>
      <c r="C2578" s="839" t="s">
        <v>5984</v>
      </c>
      <c r="D2578" s="839" t="s">
        <v>5688</v>
      </c>
      <c r="E2578" s="858">
        <v>44317</v>
      </c>
      <c r="F2578" s="852">
        <v>697.8</v>
      </c>
      <c r="G2578" s="860">
        <f t="shared" si="40"/>
        <v>0.69779999999999998</v>
      </c>
      <c r="H2578" s="835" t="s">
        <v>354</v>
      </c>
      <c r="I2578" s="850">
        <v>1</v>
      </c>
      <c r="J2578" s="855" t="s">
        <v>4109</v>
      </c>
    </row>
    <row r="2579" spans="1:10">
      <c r="A2579" s="839" t="s">
        <v>185</v>
      </c>
      <c r="B2579" s="830" t="s">
        <v>198</v>
      </c>
      <c r="C2579" s="839" t="s">
        <v>5985</v>
      </c>
      <c r="D2579" s="839" t="s">
        <v>5690</v>
      </c>
      <c r="E2579" s="858">
        <v>44317</v>
      </c>
      <c r="F2579" s="852">
        <v>116.1</v>
      </c>
      <c r="G2579" s="860">
        <f t="shared" si="40"/>
        <v>0.11609999999999999</v>
      </c>
      <c r="H2579" s="835" t="s">
        <v>354</v>
      </c>
      <c r="I2579" s="850">
        <v>1</v>
      </c>
      <c r="J2579" s="855" t="s">
        <v>4109</v>
      </c>
    </row>
    <row r="2580" spans="1:10">
      <c r="A2580" s="839" t="s">
        <v>185</v>
      </c>
      <c r="B2580" s="830" t="s">
        <v>198</v>
      </c>
      <c r="C2580" s="839" t="s">
        <v>5986</v>
      </c>
      <c r="D2580" s="839" t="s">
        <v>5692</v>
      </c>
      <c r="E2580" s="858">
        <v>44317</v>
      </c>
      <c r="F2580" s="852">
        <v>911.1</v>
      </c>
      <c r="G2580" s="860">
        <f t="shared" si="40"/>
        <v>0.91110000000000002</v>
      </c>
      <c r="H2580" s="835" t="s">
        <v>354</v>
      </c>
      <c r="I2580" s="850">
        <v>1</v>
      </c>
      <c r="J2580" s="855" t="s">
        <v>4109</v>
      </c>
    </row>
    <row r="2581" spans="1:10">
      <c r="A2581" s="839" t="s">
        <v>185</v>
      </c>
      <c r="B2581" s="830" t="s">
        <v>198</v>
      </c>
      <c r="C2581" s="839" t="s">
        <v>5987</v>
      </c>
      <c r="D2581" s="839" t="s">
        <v>5696</v>
      </c>
      <c r="E2581" s="858">
        <v>44317</v>
      </c>
      <c r="F2581" s="852">
        <v>697.8</v>
      </c>
      <c r="G2581" s="860">
        <f t="shared" si="40"/>
        <v>0.69779999999999998</v>
      </c>
      <c r="H2581" s="835" t="s">
        <v>354</v>
      </c>
      <c r="I2581" s="850">
        <v>1</v>
      </c>
      <c r="J2581" s="855" t="s">
        <v>4109</v>
      </c>
    </row>
    <row r="2582" spans="1:10">
      <c r="A2582" s="839" t="s">
        <v>185</v>
      </c>
      <c r="B2582" s="830" t="s">
        <v>198</v>
      </c>
      <c r="C2582" s="839" t="s">
        <v>5988</v>
      </c>
      <c r="D2582" s="839" t="s">
        <v>5694</v>
      </c>
      <c r="E2582" s="858">
        <v>44317</v>
      </c>
      <c r="F2582" s="852">
        <v>697.8</v>
      </c>
      <c r="G2582" s="860">
        <f t="shared" si="40"/>
        <v>0.69779999999999998</v>
      </c>
      <c r="H2582" s="835" t="s">
        <v>354</v>
      </c>
      <c r="I2582" s="850">
        <v>1</v>
      </c>
      <c r="J2582" s="855" t="s">
        <v>4109</v>
      </c>
    </row>
    <row r="2583" spans="1:10">
      <c r="A2583" s="839" t="s">
        <v>185</v>
      </c>
      <c r="B2583" s="830" t="s">
        <v>198</v>
      </c>
      <c r="C2583" s="839" t="s">
        <v>1104</v>
      </c>
      <c r="D2583" s="839" t="s">
        <v>5698</v>
      </c>
      <c r="E2583" s="858">
        <v>44317</v>
      </c>
      <c r="F2583" s="852">
        <v>450</v>
      </c>
      <c r="G2583" s="860">
        <f t="shared" si="40"/>
        <v>0.45</v>
      </c>
      <c r="H2583" s="835" t="s">
        <v>354</v>
      </c>
      <c r="I2583" s="850">
        <v>1</v>
      </c>
      <c r="J2583" s="855" t="s">
        <v>4109</v>
      </c>
    </row>
    <row r="2584" spans="1:10">
      <c r="A2584" s="839" t="s">
        <v>185</v>
      </c>
      <c r="B2584" s="830" t="s">
        <v>198</v>
      </c>
      <c r="C2584" s="839" t="s">
        <v>5989</v>
      </c>
      <c r="D2584" s="839" t="s">
        <v>5700</v>
      </c>
      <c r="E2584" s="858">
        <v>44317</v>
      </c>
      <c r="F2584" s="852">
        <v>116.1</v>
      </c>
      <c r="G2584" s="860">
        <f t="shared" si="40"/>
        <v>0.11609999999999999</v>
      </c>
      <c r="H2584" s="835" t="s">
        <v>354</v>
      </c>
      <c r="I2584" s="850">
        <v>1</v>
      </c>
      <c r="J2584" s="855" t="s">
        <v>4109</v>
      </c>
    </row>
    <row r="2585" spans="1:10">
      <c r="A2585" s="839" t="s">
        <v>194</v>
      </c>
      <c r="B2585" s="829" t="s">
        <v>199</v>
      </c>
      <c r="C2585" s="839" t="s">
        <v>5990</v>
      </c>
      <c r="D2585" s="839" t="s">
        <v>5991</v>
      </c>
      <c r="E2585" s="858">
        <v>44317</v>
      </c>
      <c r="F2585" s="852">
        <v>2210</v>
      </c>
      <c r="G2585" s="860">
        <f t="shared" si="40"/>
        <v>2.21</v>
      </c>
      <c r="H2585" s="835" t="s">
        <v>354</v>
      </c>
      <c r="I2585" s="850">
        <v>1</v>
      </c>
      <c r="J2585" s="855" t="s">
        <v>4109</v>
      </c>
    </row>
    <row r="2586" spans="1:10">
      <c r="A2586" s="839" t="s">
        <v>194</v>
      </c>
      <c r="B2586" s="829" t="s">
        <v>199</v>
      </c>
      <c r="C2586" s="839" t="s">
        <v>5992</v>
      </c>
      <c r="D2586" s="839" t="s">
        <v>5993</v>
      </c>
      <c r="E2586" s="858">
        <v>44317</v>
      </c>
      <c r="F2586" s="852">
        <v>2161</v>
      </c>
      <c r="G2586" s="860">
        <f t="shared" si="40"/>
        <v>2.161</v>
      </c>
      <c r="H2586" s="835" t="s">
        <v>354</v>
      </c>
      <c r="I2586" s="850">
        <v>1</v>
      </c>
      <c r="J2586" s="855" t="s">
        <v>4109</v>
      </c>
    </row>
    <row r="2587" spans="1:10">
      <c r="A2587" s="839" t="s">
        <v>186</v>
      </c>
      <c r="B2587" s="830" t="s">
        <v>198</v>
      </c>
      <c r="C2587" s="839" t="s">
        <v>5994</v>
      </c>
      <c r="D2587" s="839" t="s">
        <v>5876</v>
      </c>
      <c r="E2587" s="858">
        <v>44317</v>
      </c>
      <c r="F2587" s="852">
        <v>6009.3555093555087</v>
      </c>
      <c r="G2587" s="860">
        <f t="shared" si="40"/>
        <v>6.0093555093555091</v>
      </c>
      <c r="H2587" s="835" t="s">
        <v>67</v>
      </c>
      <c r="I2587" s="850">
        <v>1</v>
      </c>
      <c r="J2587" s="837" t="s">
        <v>67</v>
      </c>
    </row>
    <row r="2588" spans="1:10">
      <c r="A2588" s="839" t="s">
        <v>186</v>
      </c>
      <c r="B2588" s="830" t="s">
        <v>198</v>
      </c>
      <c r="C2588" s="839" t="s">
        <v>5995</v>
      </c>
      <c r="D2588" s="839" t="s">
        <v>5878</v>
      </c>
      <c r="E2588" s="858">
        <v>44317</v>
      </c>
      <c r="F2588" s="852">
        <v>4532.4324324324325</v>
      </c>
      <c r="G2588" s="860">
        <f t="shared" si="40"/>
        <v>4.5324324324324321</v>
      </c>
      <c r="H2588" s="835" t="s">
        <v>67</v>
      </c>
      <c r="I2588" s="850">
        <v>1</v>
      </c>
      <c r="J2588" s="837" t="s">
        <v>67</v>
      </c>
    </row>
    <row r="2589" spans="1:10">
      <c r="A2589" s="839" t="s">
        <v>186</v>
      </c>
      <c r="B2589" s="830" t="s">
        <v>198</v>
      </c>
      <c r="C2589" s="839" t="s">
        <v>5996</v>
      </c>
      <c r="D2589" s="839" t="s">
        <v>5880</v>
      </c>
      <c r="E2589" s="858">
        <v>44317</v>
      </c>
      <c r="F2589" s="852">
        <v>4620.3742203742204</v>
      </c>
      <c r="G2589" s="860">
        <f t="shared" si="40"/>
        <v>4.6203742203742202</v>
      </c>
      <c r="H2589" s="835" t="s">
        <v>67</v>
      </c>
      <c r="I2589" s="850">
        <v>1</v>
      </c>
      <c r="J2589" s="837" t="s">
        <v>67</v>
      </c>
    </row>
    <row r="2590" spans="1:10">
      <c r="A2590" s="839" t="s">
        <v>186</v>
      </c>
      <c r="B2590" s="830" t="s">
        <v>198</v>
      </c>
      <c r="C2590" s="839" t="s">
        <v>5997</v>
      </c>
      <c r="D2590" s="839" t="s">
        <v>5882</v>
      </c>
      <c r="E2590" s="858">
        <v>44317</v>
      </c>
      <c r="F2590" s="852">
        <v>4738.8773388773388</v>
      </c>
      <c r="G2590" s="860">
        <f t="shared" si="40"/>
        <v>4.7388773388773391</v>
      </c>
      <c r="H2590" s="835" t="s">
        <v>67</v>
      </c>
      <c r="I2590" s="850">
        <v>1</v>
      </c>
      <c r="J2590" s="837" t="s">
        <v>67</v>
      </c>
    </row>
    <row r="2591" spans="1:10">
      <c r="A2591" s="839" t="s">
        <v>186</v>
      </c>
      <c r="B2591" s="830" t="s">
        <v>198</v>
      </c>
      <c r="C2591" s="839" t="s">
        <v>5998</v>
      </c>
      <c r="D2591" s="839" t="s">
        <v>5884</v>
      </c>
      <c r="E2591" s="858">
        <v>44317</v>
      </c>
      <c r="F2591" s="852">
        <v>2619.5426195426194</v>
      </c>
      <c r="G2591" s="860">
        <f t="shared" si="40"/>
        <v>2.6195426195426195</v>
      </c>
      <c r="H2591" s="835" t="s">
        <v>67</v>
      </c>
      <c r="I2591" s="850">
        <v>1</v>
      </c>
      <c r="J2591" s="837" t="s">
        <v>67</v>
      </c>
    </row>
    <row r="2592" spans="1:10">
      <c r="A2592" s="839" t="s">
        <v>186</v>
      </c>
      <c r="B2592" s="830" t="s">
        <v>198</v>
      </c>
      <c r="C2592" s="839" t="s">
        <v>5999</v>
      </c>
      <c r="D2592" s="839" t="s">
        <v>5888</v>
      </c>
      <c r="E2592" s="858">
        <v>44317</v>
      </c>
      <c r="F2592" s="852">
        <v>3172.7650727650725</v>
      </c>
      <c r="G2592" s="860">
        <f t="shared" si="40"/>
        <v>3.1727650727650727</v>
      </c>
      <c r="H2592" s="835" t="s">
        <v>67</v>
      </c>
      <c r="I2592" s="850">
        <v>1</v>
      </c>
      <c r="J2592" s="837" t="s">
        <v>67</v>
      </c>
    </row>
    <row r="2593" spans="1:10">
      <c r="A2593" s="839" t="s">
        <v>186</v>
      </c>
      <c r="B2593" s="830" t="s">
        <v>198</v>
      </c>
      <c r="C2593" s="839" t="s">
        <v>6000</v>
      </c>
      <c r="D2593" s="839" t="s">
        <v>5890</v>
      </c>
      <c r="E2593" s="858">
        <v>44317</v>
      </c>
      <c r="F2593" s="852">
        <v>1196.2577962577961</v>
      </c>
      <c r="G2593" s="860">
        <f t="shared" si="40"/>
        <v>1.196257796257796</v>
      </c>
      <c r="H2593" s="835" t="s">
        <v>67</v>
      </c>
      <c r="I2593" s="850">
        <v>1</v>
      </c>
      <c r="J2593" s="837" t="s">
        <v>67</v>
      </c>
    </row>
    <row r="2594" spans="1:10">
      <c r="A2594" s="839" t="s">
        <v>186</v>
      </c>
      <c r="B2594" s="830" t="s">
        <v>198</v>
      </c>
      <c r="C2594" s="839" t="s">
        <v>6001</v>
      </c>
      <c r="D2594" s="839" t="s">
        <v>5892</v>
      </c>
      <c r="E2594" s="858">
        <v>44317</v>
      </c>
      <c r="F2594" s="852">
        <v>1272.3492723492723</v>
      </c>
      <c r="G2594" s="860">
        <f t="shared" si="40"/>
        <v>1.2723492723492722</v>
      </c>
      <c r="H2594" s="835" t="s">
        <v>67</v>
      </c>
      <c r="I2594" s="850">
        <v>1</v>
      </c>
      <c r="J2594" s="837" t="s">
        <v>67</v>
      </c>
    </row>
    <row r="2595" spans="1:10">
      <c r="A2595" s="839" t="s">
        <v>186</v>
      </c>
      <c r="B2595" s="830" t="s">
        <v>198</v>
      </c>
      <c r="C2595" s="839" t="s">
        <v>6002</v>
      </c>
      <c r="D2595" s="839" t="s">
        <v>5894</v>
      </c>
      <c r="E2595" s="858">
        <v>44317</v>
      </c>
      <c r="F2595" s="852">
        <v>979.20997920997922</v>
      </c>
      <c r="G2595" s="860">
        <f t="shared" si="40"/>
        <v>0.97920997920997921</v>
      </c>
      <c r="H2595" s="835" t="s">
        <v>67</v>
      </c>
      <c r="I2595" s="850">
        <v>1</v>
      </c>
      <c r="J2595" s="837" t="s">
        <v>67</v>
      </c>
    </row>
    <row r="2596" spans="1:10">
      <c r="A2596" s="839" t="s">
        <v>186</v>
      </c>
      <c r="B2596" s="830" t="s">
        <v>198</v>
      </c>
      <c r="C2596" s="839" t="s">
        <v>6003</v>
      </c>
      <c r="D2596" s="839" t="s">
        <v>5896</v>
      </c>
      <c r="E2596" s="858">
        <v>44317</v>
      </c>
      <c r="F2596" s="852">
        <v>979.20997920997922</v>
      </c>
      <c r="G2596" s="860">
        <f t="shared" si="40"/>
        <v>0.97920997920997921</v>
      </c>
      <c r="H2596" s="835" t="s">
        <v>67</v>
      </c>
      <c r="I2596" s="850">
        <v>1</v>
      </c>
      <c r="J2596" s="837" t="s">
        <v>67</v>
      </c>
    </row>
    <row r="2597" spans="1:10">
      <c r="A2597" s="839" t="s">
        <v>186</v>
      </c>
      <c r="B2597" s="830" t="s">
        <v>198</v>
      </c>
      <c r="C2597" s="839" t="s">
        <v>6004</v>
      </c>
      <c r="D2597" s="839" t="s">
        <v>5898</v>
      </c>
      <c r="E2597" s="858">
        <v>44317</v>
      </c>
      <c r="F2597" s="852">
        <v>5476.7151767151763</v>
      </c>
      <c r="G2597" s="860">
        <f t="shared" si="40"/>
        <v>5.4767151767151763</v>
      </c>
      <c r="H2597" s="835" t="s">
        <v>67</v>
      </c>
      <c r="I2597" s="850">
        <v>1</v>
      </c>
      <c r="J2597" s="837" t="s">
        <v>67</v>
      </c>
    </row>
    <row r="2598" spans="1:10">
      <c r="A2598" s="839" t="s">
        <v>186</v>
      </c>
      <c r="B2598" s="830" t="s">
        <v>198</v>
      </c>
      <c r="C2598" s="839" t="s">
        <v>6005</v>
      </c>
      <c r="D2598" s="839" t="s">
        <v>5900</v>
      </c>
      <c r="E2598" s="858">
        <v>44317</v>
      </c>
      <c r="F2598" s="852">
        <v>4367.7754677754674</v>
      </c>
      <c r="G2598" s="860">
        <f t="shared" si="40"/>
        <v>4.3677754677754672</v>
      </c>
      <c r="H2598" s="835" t="s">
        <v>67</v>
      </c>
      <c r="I2598" s="850">
        <v>1</v>
      </c>
      <c r="J2598" s="837" t="s">
        <v>67</v>
      </c>
    </row>
    <row r="2599" spans="1:10">
      <c r="A2599" s="839" t="s">
        <v>186</v>
      </c>
      <c r="B2599" s="830" t="s">
        <v>198</v>
      </c>
      <c r="C2599" s="839" t="s">
        <v>6006</v>
      </c>
      <c r="D2599" s="839" t="s">
        <v>5902</v>
      </c>
      <c r="E2599" s="858">
        <v>44317</v>
      </c>
      <c r="F2599" s="852">
        <v>4594.1787941787943</v>
      </c>
      <c r="G2599" s="860">
        <f t="shared" si="40"/>
        <v>4.5941787941787942</v>
      </c>
      <c r="H2599" s="835" t="s">
        <v>67</v>
      </c>
      <c r="I2599" s="850">
        <v>1</v>
      </c>
      <c r="J2599" s="837" t="s">
        <v>67</v>
      </c>
    </row>
    <row r="2600" spans="1:10">
      <c r="A2600" s="839" t="s">
        <v>186</v>
      </c>
      <c r="B2600" s="830" t="s">
        <v>198</v>
      </c>
      <c r="C2600" s="839" t="s">
        <v>6007</v>
      </c>
      <c r="D2600" s="839" t="s">
        <v>5904</v>
      </c>
      <c r="E2600" s="858">
        <v>44317</v>
      </c>
      <c r="F2600" s="852">
        <v>4410.1871101871102</v>
      </c>
      <c r="G2600" s="860">
        <f t="shared" si="40"/>
        <v>4.4101871101871106</v>
      </c>
      <c r="H2600" s="835" t="s">
        <v>67</v>
      </c>
      <c r="I2600" s="850">
        <v>1</v>
      </c>
      <c r="J2600" s="837" t="s">
        <v>67</v>
      </c>
    </row>
    <row r="2601" spans="1:10">
      <c r="A2601" s="839" t="s">
        <v>186</v>
      </c>
      <c r="B2601" s="830" t="s">
        <v>198</v>
      </c>
      <c r="C2601" s="839" t="s">
        <v>6008</v>
      </c>
      <c r="D2601" s="839" t="s">
        <v>5906</v>
      </c>
      <c r="E2601" s="858">
        <v>44317</v>
      </c>
      <c r="F2601" s="852">
        <v>2054.3139293139293</v>
      </c>
      <c r="G2601" s="860">
        <f t="shared" si="40"/>
        <v>2.0543139293139294</v>
      </c>
      <c r="H2601" s="835" t="s">
        <v>67</v>
      </c>
      <c r="I2601" s="850">
        <v>1</v>
      </c>
      <c r="J2601" s="837" t="s">
        <v>67</v>
      </c>
    </row>
    <row r="2602" spans="1:10">
      <c r="A2602" s="839" t="s">
        <v>186</v>
      </c>
      <c r="B2602" s="830" t="s">
        <v>198</v>
      </c>
      <c r="C2602" s="839" t="s">
        <v>6009</v>
      </c>
      <c r="D2602" s="839" t="s">
        <v>5908</v>
      </c>
      <c r="E2602" s="858">
        <v>44317</v>
      </c>
      <c r="F2602" s="852">
        <v>3056.133056133056</v>
      </c>
      <c r="G2602" s="860">
        <f t="shared" si="40"/>
        <v>3.056133056133056</v>
      </c>
      <c r="H2602" s="835" t="s">
        <v>67</v>
      </c>
      <c r="I2602" s="850">
        <v>1</v>
      </c>
      <c r="J2602" s="837" t="s">
        <v>67</v>
      </c>
    </row>
    <row r="2603" spans="1:10">
      <c r="A2603" s="839" t="s">
        <v>186</v>
      </c>
      <c r="B2603" s="830" t="s">
        <v>198</v>
      </c>
      <c r="C2603" s="839" t="s">
        <v>6010</v>
      </c>
      <c r="D2603" s="839" t="s">
        <v>5910</v>
      </c>
      <c r="E2603" s="858">
        <v>44317</v>
      </c>
      <c r="F2603" s="852">
        <v>1247.4012474012475</v>
      </c>
      <c r="G2603" s="860">
        <f t="shared" si="40"/>
        <v>1.2474012474012475</v>
      </c>
      <c r="H2603" s="835" t="s">
        <v>67</v>
      </c>
      <c r="I2603" s="850">
        <v>1</v>
      </c>
      <c r="J2603" s="837" t="s">
        <v>67</v>
      </c>
    </row>
    <row r="2604" spans="1:10">
      <c r="A2604" s="839" t="s">
        <v>186</v>
      </c>
      <c r="B2604" s="830" t="s">
        <v>198</v>
      </c>
      <c r="C2604" s="839" t="s">
        <v>6011</v>
      </c>
      <c r="D2604" s="839" t="s">
        <v>5912</v>
      </c>
      <c r="E2604" s="858">
        <v>44317</v>
      </c>
      <c r="F2604" s="852">
        <v>1122.6611226611226</v>
      </c>
      <c r="G2604" s="860">
        <f t="shared" si="40"/>
        <v>1.1226611226611225</v>
      </c>
      <c r="H2604" s="835" t="s">
        <v>67</v>
      </c>
      <c r="I2604" s="850">
        <v>1</v>
      </c>
      <c r="J2604" s="837" t="s">
        <v>67</v>
      </c>
    </row>
    <row r="2605" spans="1:10">
      <c r="A2605" s="839" t="s">
        <v>186</v>
      </c>
      <c r="B2605" s="830" t="s">
        <v>198</v>
      </c>
      <c r="C2605" s="839" t="s">
        <v>6012</v>
      </c>
      <c r="D2605" s="839" t="s">
        <v>5914</v>
      </c>
      <c r="E2605" s="858">
        <v>44317</v>
      </c>
      <c r="F2605" s="852">
        <v>1122.6611226611226</v>
      </c>
      <c r="G2605" s="860">
        <f t="shared" si="40"/>
        <v>1.1226611226611225</v>
      </c>
      <c r="H2605" s="835" t="s">
        <v>67</v>
      </c>
      <c r="I2605" s="850">
        <v>1</v>
      </c>
      <c r="J2605" s="837" t="s">
        <v>67</v>
      </c>
    </row>
    <row r="2606" spans="1:10">
      <c r="A2606" s="839" t="s">
        <v>244</v>
      </c>
      <c r="B2606" s="830" t="s">
        <v>198</v>
      </c>
      <c r="C2606" s="839" t="s">
        <v>6013</v>
      </c>
      <c r="D2606" s="839" t="s">
        <v>6014</v>
      </c>
      <c r="E2606" s="858">
        <v>44317</v>
      </c>
      <c r="F2606" s="852">
        <v>1760</v>
      </c>
      <c r="G2606" s="860">
        <f t="shared" si="40"/>
        <v>1.76</v>
      </c>
      <c r="H2606" s="835" t="s">
        <v>356</v>
      </c>
      <c r="I2606" s="850">
        <v>4</v>
      </c>
      <c r="J2606" s="855" t="s">
        <v>4132</v>
      </c>
    </row>
    <row r="2607" spans="1:10">
      <c r="A2607" s="839" t="s">
        <v>196</v>
      </c>
      <c r="B2607" s="830" t="s">
        <v>198</v>
      </c>
      <c r="C2607" s="839" t="s">
        <v>6015</v>
      </c>
      <c r="D2607" s="839" t="s">
        <v>6016</v>
      </c>
      <c r="E2607" s="858">
        <v>44317</v>
      </c>
      <c r="F2607" s="852">
        <v>462</v>
      </c>
      <c r="G2607" s="860">
        <f t="shared" si="40"/>
        <v>0.46200000000000002</v>
      </c>
      <c r="H2607" s="835" t="s">
        <v>356</v>
      </c>
      <c r="I2607" s="850">
        <v>6</v>
      </c>
      <c r="J2607" s="855" t="s">
        <v>4132</v>
      </c>
    </row>
    <row r="2608" spans="1:10">
      <c r="A2608" s="839" t="s">
        <v>196</v>
      </c>
      <c r="B2608" s="830" t="s">
        <v>198</v>
      </c>
      <c r="C2608" s="839" t="s">
        <v>6017</v>
      </c>
      <c r="D2608" s="839" t="s">
        <v>6018</v>
      </c>
      <c r="E2608" s="858">
        <v>44317</v>
      </c>
      <c r="F2608" s="852">
        <v>111</v>
      </c>
      <c r="G2608" s="860">
        <f t="shared" ref="G2608:G2671" si="41">F2608/1000</f>
        <v>0.111</v>
      </c>
      <c r="H2608" s="835" t="s">
        <v>356</v>
      </c>
      <c r="I2608" s="850">
        <v>3</v>
      </c>
      <c r="J2608" s="855" t="s">
        <v>4132</v>
      </c>
    </row>
    <row r="2609" spans="1:10">
      <c r="A2609" s="839" t="s">
        <v>196</v>
      </c>
      <c r="B2609" s="830" t="s">
        <v>198</v>
      </c>
      <c r="C2609" s="839" t="s">
        <v>6019</v>
      </c>
      <c r="D2609" s="839" t="s">
        <v>6020</v>
      </c>
      <c r="E2609" s="858">
        <v>44317</v>
      </c>
      <c r="F2609" s="852">
        <v>225</v>
      </c>
      <c r="G2609" s="860">
        <f t="shared" si="41"/>
        <v>0.22500000000000001</v>
      </c>
      <c r="H2609" s="835" t="s">
        <v>356</v>
      </c>
      <c r="I2609" s="850">
        <v>3</v>
      </c>
      <c r="J2609" s="855" t="s">
        <v>4132</v>
      </c>
    </row>
    <row r="2610" spans="1:10">
      <c r="A2610" s="839" t="s">
        <v>189</v>
      </c>
      <c r="B2610" s="830" t="s">
        <v>198</v>
      </c>
      <c r="C2610" s="839" t="s">
        <v>6021</v>
      </c>
      <c r="D2610" s="839" t="s">
        <v>6022</v>
      </c>
      <c r="E2610" s="858">
        <v>44317</v>
      </c>
      <c r="F2610" s="852">
        <v>164</v>
      </c>
      <c r="G2610" s="860">
        <f t="shared" si="41"/>
        <v>0.16400000000000001</v>
      </c>
      <c r="H2610" s="835" t="s">
        <v>356</v>
      </c>
      <c r="I2610" s="850">
        <v>1</v>
      </c>
      <c r="J2610" s="855" t="s">
        <v>4132</v>
      </c>
    </row>
    <row r="2611" spans="1:10">
      <c r="A2611" s="839" t="s">
        <v>189</v>
      </c>
      <c r="B2611" s="830" t="s">
        <v>198</v>
      </c>
      <c r="C2611" s="839" t="s">
        <v>6023</v>
      </c>
      <c r="D2611" s="839" t="s">
        <v>6024</v>
      </c>
      <c r="E2611" s="858">
        <v>44317</v>
      </c>
      <c r="F2611" s="852">
        <v>164</v>
      </c>
      <c r="G2611" s="860">
        <f t="shared" si="41"/>
        <v>0.16400000000000001</v>
      </c>
      <c r="H2611" s="835" t="s">
        <v>356</v>
      </c>
      <c r="I2611" s="850">
        <v>1</v>
      </c>
      <c r="J2611" s="855" t="s">
        <v>4132</v>
      </c>
    </row>
    <row r="2612" spans="1:10">
      <c r="A2612" s="839" t="s">
        <v>189</v>
      </c>
      <c r="B2612" s="830" t="s">
        <v>198</v>
      </c>
      <c r="C2612" s="839" t="s">
        <v>6025</v>
      </c>
      <c r="D2612" s="839" t="s">
        <v>6026</v>
      </c>
      <c r="E2612" s="858">
        <v>44317</v>
      </c>
      <c r="F2612" s="852">
        <v>179</v>
      </c>
      <c r="G2612" s="860">
        <f t="shared" si="41"/>
        <v>0.17899999999999999</v>
      </c>
      <c r="H2612" s="835" t="s">
        <v>356</v>
      </c>
      <c r="I2612" s="850">
        <v>1</v>
      </c>
      <c r="J2612" s="855" t="s">
        <v>4132</v>
      </c>
    </row>
    <row r="2613" spans="1:10">
      <c r="A2613" s="839" t="s">
        <v>186</v>
      </c>
      <c r="B2613" s="830" t="s">
        <v>198</v>
      </c>
      <c r="C2613" s="839" t="s">
        <v>6027</v>
      </c>
      <c r="D2613" s="839" t="s">
        <v>5933</v>
      </c>
      <c r="E2613" s="858">
        <v>44317</v>
      </c>
      <c r="F2613" s="852">
        <v>1372.1413721413721</v>
      </c>
      <c r="G2613" s="860">
        <f t="shared" si="41"/>
        <v>1.3721413721413722</v>
      </c>
      <c r="H2613" s="835" t="s">
        <v>67</v>
      </c>
      <c r="I2613" s="850">
        <v>1</v>
      </c>
      <c r="J2613" s="837" t="s">
        <v>67</v>
      </c>
    </row>
    <row r="2614" spans="1:10">
      <c r="A2614" s="839" t="s">
        <v>386</v>
      </c>
      <c r="B2614" s="829" t="s">
        <v>1250</v>
      </c>
      <c r="C2614" s="839" t="s">
        <v>6028</v>
      </c>
      <c r="D2614" s="839" t="s">
        <v>6029</v>
      </c>
      <c r="E2614" s="858">
        <v>44317</v>
      </c>
      <c r="F2614" s="852">
        <v>873</v>
      </c>
      <c r="G2614" s="860">
        <f t="shared" si="41"/>
        <v>0.873</v>
      </c>
      <c r="H2614" s="835" t="s">
        <v>535</v>
      </c>
      <c r="I2614" s="850">
        <v>1</v>
      </c>
      <c r="J2614" s="855" t="s">
        <v>535</v>
      </c>
    </row>
    <row r="2615" spans="1:10">
      <c r="A2615" s="839" t="s">
        <v>386</v>
      </c>
      <c r="B2615" s="829" t="s">
        <v>1250</v>
      </c>
      <c r="C2615" s="839" t="s">
        <v>6030</v>
      </c>
      <c r="D2615" s="839" t="s">
        <v>6031</v>
      </c>
      <c r="E2615" s="858">
        <v>44317</v>
      </c>
      <c r="F2615" s="852">
        <v>242</v>
      </c>
      <c r="G2615" s="860">
        <f t="shared" si="41"/>
        <v>0.24199999999999999</v>
      </c>
      <c r="H2615" s="835" t="s">
        <v>535</v>
      </c>
      <c r="I2615" s="850">
        <v>1</v>
      </c>
      <c r="J2615" s="855" t="s">
        <v>535</v>
      </c>
    </row>
    <row r="2616" spans="1:10">
      <c r="A2616" s="839" t="s">
        <v>386</v>
      </c>
      <c r="B2616" s="829" t="s">
        <v>1250</v>
      </c>
      <c r="C2616" s="839" t="s">
        <v>6032</v>
      </c>
      <c r="D2616" s="839" t="s">
        <v>6033</v>
      </c>
      <c r="E2616" s="858">
        <v>44317</v>
      </c>
      <c r="F2616" s="852">
        <v>552</v>
      </c>
      <c r="G2616" s="860">
        <f t="shared" si="41"/>
        <v>0.55200000000000005</v>
      </c>
      <c r="H2616" s="835" t="s">
        <v>535</v>
      </c>
      <c r="I2616" s="850">
        <v>1</v>
      </c>
      <c r="J2616" s="855" t="s">
        <v>535</v>
      </c>
    </row>
    <row r="2617" spans="1:10">
      <c r="A2617" s="839" t="s">
        <v>386</v>
      </c>
      <c r="B2617" s="829" t="s">
        <v>1250</v>
      </c>
      <c r="C2617" s="839" t="s">
        <v>6034</v>
      </c>
      <c r="D2617" s="839" t="s">
        <v>6035</v>
      </c>
      <c r="E2617" s="858">
        <v>44317</v>
      </c>
      <c r="F2617" s="852">
        <v>263</v>
      </c>
      <c r="G2617" s="860">
        <f t="shared" si="41"/>
        <v>0.26300000000000001</v>
      </c>
      <c r="H2617" s="835" t="s">
        <v>535</v>
      </c>
      <c r="I2617" s="850">
        <v>1</v>
      </c>
      <c r="J2617" s="855" t="s">
        <v>535</v>
      </c>
    </row>
    <row r="2618" spans="1:10">
      <c r="A2618" s="839" t="s">
        <v>386</v>
      </c>
      <c r="B2618" s="829" t="s">
        <v>1250</v>
      </c>
      <c r="C2618" s="839" t="s">
        <v>6036</v>
      </c>
      <c r="D2618" s="839" t="s">
        <v>6037</v>
      </c>
      <c r="E2618" s="858">
        <v>44317</v>
      </c>
      <c r="F2618" s="852">
        <v>237</v>
      </c>
      <c r="G2618" s="860">
        <f t="shared" si="41"/>
        <v>0.23699999999999999</v>
      </c>
      <c r="H2618" s="835" t="s">
        <v>535</v>
      </c>
      <c r="I2618" s="850">
        <v>1</v>
      </c>
      <c r="J2618" s="855" t="s">
        <v>535</v>
      </c>
    </row>
    <row r="2619" spans="1:10">
      <c r="A2619" s="839" t="s">
        <v>185</v>
      </c>
      <c r="B2619" s="830" t="s">
        <v>198</v>
      </c>
      <c r="C2619" s="839" t="s">
        <v>6038</v>
      </c>
      <c r="D2619" s="839" t="s">
        <v>5717</v>
      </c>
      <c r="E2619" s="858">
        <v>44317</v>
      </c>
      <c r="F2619" s="852">
        <v>1373.7</v>
      </c>
      <c r="G2619" s="860">
        <f t="shared" si="41"/>
        <v>1.3737000000000001</v>
      </c>
      <c r="H2619" s="835" t="s">
        <v>354</v>
      </c>
      <c r="I2619" s="850">
        <v>1</v>
      </c>
      <c r="J2619" s="855" t="s">
        <v>4109</v>
      </c>
    </row>
    <row r="2620" spans="1:10">
      <c r="A2620" s="839" t="s">
        <v>185</v>
      </c>
      <c r="B2620" s="830" t="s">
        <v>198</v>
      </c>
      <c r="C2620" s="839" t="s">
        <v>6039</v>
      </c>
      <c r="D2620" s="839" t="s">
        <v>5719</v>
      </c>
      <c r="E2620" s="858">
        <v>44317</v>
      </c>
      <c r="F2620" s="852">
        <v>1631.4</v>
      </c>
      <c r="G2620" s="860">
        <f t="shared" si="41"/>
        <v>1.6314000000000002</v>
      </c>
      <c r="H2620" s="835" t="s">
        <v>354</v>
      </c>
      <c r="I2620" s="850">
        <v>1</v>
      </c>
      <c r="J2620" s="855" t="s">
        <v>4109</v>
      </c>
    </row>
    <row r="2621" spans="1:10">
      <c r="A2621" s="839" t="s">
        <v>185</v>
      </c>
      <c r="B2621" s="830" t="s">
        <v>198</v>
      </c>
      <c r="C2621" s="839" t="s">
        <v>6040</v>
      </c>
      <c r="D2621" s="839" t="s">
        <v>5721</v>
      </c>
      <c r="E2621" s="858">
        <v>44317</v>
      </c>
      <c r="F2621" s="852">
        <v>692.4</v>
      </c>
      <c r="G2621" s="860">
        <f t="shared" si="41"/>
        <v>0.69240000000000002</v>
      </c>
      <c r="H2621" s="835" t="s">
        <v>354</v>
      </c>
      <c r="I2621" s="850">
        <v>1</v>
      </c>
      <c r="J2621" s="855" t="s">
        <v>4109</v>
      </c>
    </row>
    <row r="2622" spans="1:10">
      <c r="A2622" s="839" t="s">
        <v>185</v>
      </c>
      <c r="B2622" s="830" t="s">
        <v>198</v>
      </c>
      <c r="C2622" s="839" t="s">
        <v>6041</v>
      </c>
      <c r="D2622" s="839" t="s">
        <v>5723</v>
      </c>
      <c r="E2622" s="858">
        <v>44317</v>
      </c>
      <c r="F2622" s="852">
        <v>600</v>
      </c>
      <c r="G2622" s="860">
        <f t="shared" si="41"/>
        <v>0.6</v>
      </c>
      <c r="H2622" s="835" t="s">
        <v>354</v>
      </c>
      <c r="I2622" s="850">
        <v>1</v>
      </c>
      <c r="J2622" s="855" t="s">
        <v>4109</v>
      </c>
    </row>
    <row r="2623" spans="1:10">
      <c r="A2623" s="839" t="s">
        <v>185</v>
      </c>
      <c r="B2623" s="830" t="s">
        <v>198</v>
      </c>
      <c r="C2623" s="839" t="s">
        <v>6042</v>
      </c>
      <c r="D2623" s="839" t="s">
        <v>5725</v>
      </c>
      <c r="E2623" s="858">
        <v>44317</v>
      </c>
      <c r="F2623" s="852">
        <v>600</v>
      </c>
      <c r="G2623" s="860">
        <f t="shared" si="41"/>
        <v>0.6</v>
      </c>
      <c r="H2623" s="835" t="s">
        <v>354</v>
      </c>
      <c r="I2623" s="850">
        <v>1</v>
      </c>
      <c r="J2623" s="855" t="s">
        <v>4109</v>
      </c>
    </row>
    <row r="2624" spans="1:10">
      <c r="A2624" s="839" t="s">
        <v>185</v>
      </c>
      <c r="B2624" s="830" t="s">
        <v>198</v>
      </c>
      <c r="C2624" s="839" t="s">
        <v>6043</v>
      </c>
      <c r="D2624" s="839" t="s">
        <v>5727</v>
      </c>
      <c r="E2624" s="858">
        <v>44317</v>
      </c>
      <c r="F2624" s="852">
        <v>1631.4</v>
      </c>
      <c r="G2624" s="860">
        <f t="shared" si="41"/>
        <v>1.6314000000000002</v>
      </c>
      <c r="H2624" s="835" t="s">
        <v>354</v>
      </c>
      <c r="I2624" s="850">
        <v>1</v>
      </c>
      <c r="J2624" s="855" t="s">
        <v>4109</v>
      </c>
    </row>
    <row r="2625" spans="1:10">
      <c r="A2625" s="839" t="s">
        <v>185</v>
      </c>
      <c r="B2625" s="830" t="s">
        <v>198</v>
      </c>
      <c r="C2625" s="839" t="s">
        <v>6044</v>
      </c>
      <c r="D2625" s="839" t="s">
        <v>5729</v>
      </c>
      <c r="E2625" s="858">
        <v>44317</v>
      </c>
      <c r="F2625" s="852">
        <v>1631.4</v>
      </c>
      <c r="G2625" s="860">
        <f t="shared" si="41"/>
        <v>1.6314000000000002</v>
      </c>
      <c r="H2625" s="835" t="s">
        <v>354</v>
      </c>
      <c r="I2625" s="850">
        <v>1</v>
      </c>
      <c r="J2625" s="855" t="s">
        <v>4109</v>
      </c>
    </row>
    <row r="2626" spans="1:10">
      <c r="A2626" s="839" t="s">
        <v>186</v>
      </c>
      <c r="B2626" s="830" t="s">
        <v>198</v>
      </c>
      <c r="C2626" s="839" t="s">
        <v>6045</v>
      </c>
      <c r="D2626" s="839" t="s">
        <v>6046</v>
      </c>
      <c r="E2626" s="858">
        <v>44317</v>
      </c>
      <c r="F2626" s="852">
        <v>201.66320166320165</v>
      </c>
      <c r="G2626" s="860">
        <f t="shared" si="41"/>
        <v>0.20166320166320165</v>
      </c>
      <c r="H2626" s="835" t="s">
        <v>356</v>
      </c>
      <c r="I2626" s="850">
        <v>1</v>
      </c>
      <c r="J2626" s="855" t="s">
        <v>4132</v>
      </c>
    </row>
    <row r="2627" spans="1:10">
      <c r="A2627" s="839" t="s">
        <v>186</v>
      </c>
      <c r="B2627" s="830" t="s">
        <v>198</v>
      </c>
      <c r="C2627" s="839" t="s">
        <v>6047</v>
      </c>
      <c r="D2627" s="839" t="s">
        <v>6048</v>
      </c>
      <c r="E2627" s="858">
        <v>44317</v>
      </c>
      <c r="F2627" s="852">
        <v>509.35550935550935</v>
      </c>
      <c r="G2627" s="860">
        <f t="shared" si="41"/>
        <v>0.50935550935550933</v>
      </c>
      <c r="H2627" s="835" t="s">
        <v>356</v>
      </c>
      <c r="I2627" s="850">
        <v>1</v>
      </c>
      <c r="J2627" s="855" t="s">
        <v>4132</v>
      </c>
    </row>
    <row r="2628" spans="1:10">
      <c r="A2628" s="839" t="s">
        <v>186</v>
      </c>
      <c r="B2628" s="830" t="s">
        <v>198</v>
      </c>
      <c r="C2628" s="839" t="s">
        <v>6049</v>
      </c>
      <c r="D2628" s="839" t="s">
        <v>6050</v>
      </c>
      <c r="E2628" s="858">
        <v>44317</v>
      </c>
      <c r="F2628" s="852">
        <v>580.04158004158</v>
      </c>
      <c r="G2628" s="860">
        <f t="shared" si="41"/>
        <v>0.58004158004158002</v>
      </c>
      <c r="H2628" s="835" t="s">
        <v>356</v>
      </c>
      <c r="I2628" s="850">
        <v>1</v>
      </c>
      <c r="J2628" s="855" t="s">
        <v>4132</v>
      </c>
    </row>
    <row r="2629" spans="1:10">
      <c r="A2629" s="839" t="s">
        <v>196</v>
      </c>
      <c r="B2629" s="830" t="s">
        <v>198</v>
      </c>
      <c r="C2629" s="839" t="s">
        <v>6051</v>
      </c>
      <c r="D2629" s="839" t="s">
        <v>6052</v>
      </c>
      <c r="E2629" s="858">
        <v>44317</v>
      </c>
      <c r="F2629" s="852">
        <v>370</v>
      </c>
      <c r="G2629" s="860">
        <f t="shared" si="41"/>
        <v>0.37</v>
      </c>
      <c r="H2629" s="835" t="s">
        <v>356</v>
      </c>
      <c r="I2629" s="850">
        <v>1</v>
      </c>
      <c r="J2629" s="855" t="s">
        <v>4132</v>
      </c>
    </row>
    <row r="2630" spans="1:10">
      <c r="A2630" s="839" t="s">
        <v>196</v>
      </c>
      <c r="B2630" s="830" t="s">
        <v>198</v>
      </c>
      <c r="C2630" s="839" t="s">
        <v>6053</v>
      </c>
      <c r="D2630" s="839" t="s">
        <v>6054</v>
      </c>
      <c r="E2630" s="858">
        <v>44348</v>
      </c>
      <c r="F2630" s="852">
        <v>420</v>
      </c>
      <c r="G2630" s="860">
        <f t="shared" si="41"/>
        <v>0.42</v>
      </c>
      <c r="H2630" s="835" t="s">
        <v>356</v>
      </c>
      <c r="I2630" s="850">
        <v>6</v>
      </c>
      <c r="J2630" s="855" t="s">
        <v>4132</v>
      </c>
    </row>
    <row r="2631" spans="1:10">
      <c r="A2631" s="839" t="s">
        <v>194</v>
      </c>
      <c r="B2631" s="829" t="s">
        <v>199</v>
      </c>
      <c r="C2631" s="839" t="s">
        <v>6055</v>
      </c>
      <c r="D2631" s="839" t="s">
        <v>6056</v>
      </c>
      <c r="E2631" s="858">
        <v>44348</v>
      </c>
      <c r="F2631" s="852">
        <v>1622</v>
      </c>
      <c r="G2631" s="860">
        <f t="shared" si="41"/>
        <v>1.6220000000000001</v>
      </c>
      <c r="H2631" s="835" t="s">
        <v>354</v>
      </c>
      <c r="I2631" s="850">
        <v>1</v>
      </c>
      <c r="J2631" s="855" t="s">
        <v>4109</v>
      </c>
    </row>
    <row r="2632" spans="1:10">
      <c r="A2632" s="839" t="s">
        <v>194</v>
      </c>
      <c r="B2632" s="829" t="s">
        <v>199</v>
      </c>
      <c r="C2632" s="839" t="s">
        <v>6057</v>
      </c>
      <c r="D2632" s="839" t="s">
        <v>6058</v>
      </c>
      <c r="E2632" s="858">
        <v>44348</v>
      </c>
      <c r="F2632" s="852">
        <v>1181</v>
      </c>
      <c r="G2632" s="860">
        <f t="shared" si="41"/>
        <v>1.181</v>
      </c>
      <c r="H2632" s="835" t="s">
        <v>354</v>
      </c>
      <c r="I2632" s="850">
        <v>1</v>
      </c>
      <c r="J2632" s="855" t="s">
        <v>4109</v>
      </c>
    </row>
    <row r="2633" spans="1:10">
      <c r="A2633" s="839" t="s">
        <v>194</v>
      </c>
      <c r="B2633" s="829" t="s">
        <v>199</v>
      </c>
      <c r="C2633" s="839" t="s">
        <v>6059</v>
      </c>
      <c r="D2633" s="839" t="s">
        <v>6060</v>
      </c>
      <c r="E2633" s="858">
        <v>44348</v>
      </c>
      <c r="F2633" s="852">
        <v>1492</v>
      </c>
      <c r="G2633" s="860">
        <f t="shared" si="41"/>
        <v>1.492</v>
      </c>
      <c r="H2633" s="835" t="s">
        <v>354</v>
      </c>
      <c r="I2633" s="850">
        <v>1</v>
      </c>
      <c r="J2633" s="855" t="s">
        <v>4109</v>
      </c>
    </row>
    <row r="2634" spans="1:10">
      <c r="A2634" s="839" t="s">
        <v>194</v>
      </c>
      <c r="B2634" s="829" t="s">
        <v>199</v>
      </c>
      <c r="C2634" s="839" t="s">
        <v>6061</v>
      </c>
      <c r="D2634" s="839" t="s">
        <v>6062</v>
      </c>
      <c r="E2634" s="858">
        <v>44348</v>
      </c>
      <c r="F2634" s="852">
        <v>1400</v>
      </c>
      <c r="G2634" s="860">
        <f t="shared" si="41"/>
        <v>1.4</v>
      </c>
      <c r="H2634" s="835" t="s">
        <v>354</v>
      </c>
      <c r="I2634" s="850">
        <v>1</v>
      </c>
      <c r="J2634" s="855" t="s">
        <v>4109</v>
      </c>
    </row>
    <row r="2635" spans="1:10">
      <c r="A2635" s="839" t="s">
        <v>194</v>
      </c>
      <c r="B2635" s="829" t="s">
        <v>199</v>
      </c>
      <c r="C2635" s="839" t="s">
        <v>6063</v>
      </c>
      <c r="D2635" s="839" t="s">
        <v>6064</v>
      </c>
      <c r="E2635" s="858">
        <v>44348</v>
      </c>
      <c r="F2635" s="852">
        <v>900</v>
      </c>
      <c r="G2635" s="860">
        <f t="shared" si="41"/>
        <v>0.9</v>
      </c>
      <c r="H2635" s="835" t="s">
        <v>354</v>
      </c>
      <c r="I2635" s="850">
        <v>1</v>
      </c>
      <c r="J2635" s="855" t="s">
        <v>4109</v>
      </c>
    </row>
    <row r="2636" spans="1:10">
      <c r="A2636" s="839" t="s">
        <v>194</v>
      </c>
      <c r="B2636" s="829" t="s">
        <v>199</v>
      </c>
      <c r="C2636" s="839" t="s">
        <v>6065</v>
      </c>
      <c r="D2636" s="839" t="s">
        <v>6066</v>
      </c>
      <c r="E2636" s="858">
        <v>44348</v>
      </c>
      <c r="F2636" s="852">
        <v>900</v>
      </c>
      <c r="G2636" s="860">
        <f t="shared" si="41"/>
        <v>0.9</v>
      </c>
      <c r="H2636" s="835" t="s">
        <v>354</v>
      </c>
      <c r="I2636" s="850">
        <v>1</v>
      </c>
      <c r="J2636" s="855" t="s">
        <v>4109</v>
      </c>
    </row>
    <row r="2637" spans="1:10">
      <c r="A2637" s="839" t="s">
        <v>194</v>
      </c>
      <c r="B2637" s="829" t="s">
        <v>199</v>
      </c>
      <c r="C2637" s="839" t="s">
        <v>6067</v>
      </c>
      <c r="D2637" s="839" t="s">
        <v>6068</v>
      </c>
      <c r="E2637" s="858">
        <v>44348</v>
      </c>
      <c r="F2637" s="852">
        <v>900</v>
      </c>
      <c r="G2637" s="860">
        <f t="shared" si="41"/>
        <v>0.9</v>
      </c>
      <c r="H2637" s="835" t="s">
        <v>354</v>
      </c>
      <c r="I2637" s="850">
        <v>1</v>
      </c>
      <c r="J2637" s="855" t="s">
        <v>4109</v>
      </c>
    </row>
    <row r="2638" spans="1:10">
      <c r="A2638" s="839" t="s">
        <v>201</v>
      </c>
      <c r="B2638" s="830" t="s">
        <v>198</v>
      </c>
      <c r="C2638" s="839" t="s">
        <v>6069</v>
      </c>
      <c r="D2638" s="839" t="s">
        <v>6070</v>
      </c>
      <c r="E2638" s="858">
        <v>44348</v>
      </c>
      <c r="F2638" s="852">
        <v>1415</v>
      </c>
      <c r="G2638" s="860">
        <f t="shared" si="41"/>
        <v>1.415</v>
      </c>
      <c r="H2638" s="835" t="s">
        <v>356</v>
      </c>
      <c r="I2638" s="850">
        <v>1</v>
      </c>
      <c r="J2638" s="855" t="s">
        <v>4132</v>
      </c>
    </row>
    <row r="2639" spans="1:10">
      <c r="A2639" s="839" t="s">
        <v>201</v>
      </c>
      <c r="B2639" s="830" t="s">
        <v>198</v>
      </c>
      <c r="C2639" s="839" t="s">
        <v>6071</v>
      </c>
      <c r="D2639" s="839" t="s">
        <v>6072</v>
      </c>
      <c r="E2639" s="858">
        <v>44348</v>
      </c>
      <c r="F2639" s="852">
        <v>1620</v>
      </c>
      <c r="G2639" s="860">
        <f t="shared" si="41"/>
        <v>1.62</v>
      </c>
      <c r="H2639" s="835" t="s">
        <v>356</v>
      </c>
      <c r="I2639" s="850">
        <v>1</v>
      </c>
      <c r="J2639" s="855" t="s">
        <v>4132</v>
      </c>
    </row>
    <row r="2640" spans="1:10">
      <c r="A2640" s="839" t="s">
        <v>194</v>
      </c>
      <c r="B2640" s="829" t="s">
        <v>199</v>
      </c>
      <c r="C2640" s="839" t="s">
        <v>6073</v>
      </c>
      <c r="D2640" s="839" t="s">
        <v>6074</v>
      </c>
      <c r="E2640" s="858">
        <v>44348</v>
      </c>
      <c r="F2640" s="852">
        <v>685</v>
      </c>
      <c r="G2640" s="860">
        <f t="shared" si="41"/>
        <v>0.68500000000000005</v>
      </c>
      <c r="H2640" s="835" t="s">
        <v>535</v>
      </c>
      <c r="I2640" s="850">
        <v>1</v>
      </c>
      <c r="J2640" s="855" t="s">
        <v>535</v>
      </c>
    </row>
    <row r="2641" spans="1:10">
      <c r="A2641" s="839" t="s">
        <v>194</v>
      </c>
      <c r="B2641" s="829" t="s">
        <v>199</v>
      </c>
      <c r="C2641" s="839" t="s">
        <v>6075</v>
      </c>
      <c r="D2641" s="839" t="s">
        <v>6076</v>
      </c>
      <c r="E2641" s="858">
        <v>44348</v>
      </c>
      <c r="F2641" s="852">
        <v>685</v>
      </c>
      <c r="G2641" s="860">
        <f t="shared" si="41"/>
        <v>0.68500000000000005</v>
      </c>
      <c r="H2641" s="835" t="s">
        <v>535</v>
      </c>
      <c r="I2641" s="850">
        <v>1</v>
      </c>
      <c r="J2641" s="855" t="s">
        <v>535</v>
      </c>
    </row>
    <row r="2642" spans="1:10">
      <c r="A2642" s="839" t="s">
        <v>189</v>
      </c>
      <c r="B2642" s="830" t="s">
        <v>198</v>
      </c>
      <c r="C2642" s="839" t="s">
        <v>980</v>
      </c>
      <c r="D2642" s="839" t="s">
        <v>610</v>
      </c>
      <c r="E2642" s="858">
        <v>44348</v>
      </c>
      <c r="F2642" s="852">
        <v>444</v>
      </c>
      <c r="G2642" s="860">
        <f t="shared" si="41"/>
        <v>0.44400000000000001</v>
      </c>
      <c r="H2642" s="835" t="s">
        <v>356</v>
      </c>
      <c r="I2642" s="850">
        <v>2</v>
      </c>
      <c r="J2642" s="855" t="s">
        <v>4132</v>
      </c>
    </row>
    <row r="2643" spans="1:10">
      <c r="A2643" s="839" t="s">
        <v>186</v>
      </c>
      <c r="B2643" s="830" t="s">
        <v>198</v>
      </c>
      <c r="C2643" s="839" t="s">
        <v>6077</v>
      </c>
      <c r="D2643" s="839" t="s">
        <v>6078</v>
      </c>
      <c r="E2643" s="858">
        <v>44348</v>
      </c>
      <c r="F2643" s="852">
        <v>549.32382849355281</v>
      </c>
      <c r="G2643" s="860">
        <f t="shared" si="41"/>
        <v>0.54932382849355277</v>
      </c>
      <c r="H2643" s="835" t="s">
        <v>535</v>
      </c>
      <c r="I2643" s="850">
        <v>1</v>
      </c>
      <c r="J2643" s="855" t="s">
        <v>535</v>
      </c>
    </row>
    <row r="2644" spans="1:10">
      <c r="A2644" s="839" t="s">
        <v>189</v>
      </c>
      <c r="B2644" s="830" t="s">
        <v>198</v>
      </c>
      <c r="C2644" s="839" t="s">
        <v>6079</v>
      </c>
      <c r="D2644" s="839" t="s">
        <v>6080</v>
      </c>
      <c r="E2644" s="858">
        <v>44348</v>
      </c>
      <c r="F2644" s="852">
        <v>490</v>
      </c>
      <c r="G2644" s="860">
        <f t="shared" si="41"/>
        <v>0.49</v>
      </c>
      <c r="H2644" s="835" t="s">
        <v>356</v>
      </c>
      <c r="I2644" s="850">
        <v>1</v>
      </c>
      <c r="J2644" s="855" t="s">
        <v>4132</v>
      </c>
    </row>
    <row r="2645" spans="1:10">
      <c r="A2645" s="839" t="s">
        <v>189</v>
      </c>
      <c r="B2645" s="830" t="s">
        <v>198</v>
      </c>
      <c r="C2645" s="839" t="s">
        <v>6081</v>
      </c>
      <c r="D2645" s="839" t="s">
        <v>6082</v>
      </c>
      <c r="E2645" s="858">
        <v>44348</v>
      </c>
      <c r="F2645" s="852">
        <v>299</v>
      </c>
      <c r="G2645" s="860">
        <f t="shared" si="41"/>
        <v>0.29899999999999999</v>
      </c>
      <c r="H2645" s="835" t="s">
        <v>356</v>
      </c>
      <c r="I2645" s="850">
        <v>1</v>
      </c>
      <c r="J2645" s="855" t="s">
        <v>4132</v>
      </c>
    </row>
    <row r="2646" spans="1:10">
      <c r="A2646" s="839" t="s">
        <v>186</v>
      </c>
      <c r="B2646" s="830" t="s">
        <v>198</v>
      </c>
      <c r="C2646" s="839" t="s">
        <v>6083</v>
      </c>
      <c r="D2646" s="839" t="s">
        <v>6084</v>
      </c>
      <c r="E2646" s="858">
        <v>44348</v>
      </c>
      <c r="F2646" s="852">
        <v>398.36460844952302</v>
      </c>
      <c r="G2646" s="860">
        <f t="shared" si="41"/>
        <v>0.39836460844952304</v>
      </c>
      <c r="H2646" s="835" t="s">
        <v>356</v>
      </c>
      <c r="I2646" s="850">
        <v>1</v>
      </c>
      <c r="J2646" s="855" t="s">
        <v>4132</v>
      </c>
    </row>
    <row r="2647" spans="1:10">
      <c r="A2647" s="839" t="s">
        <v>194</v>
      </c>
      <c r="B2647" s="829" t="s">
        <v>199</v>
      </c>
      <c r="C2647" s="839" t="s">
        <v>6085</v>
      </c>
      <c r="D2647" s="839" t="s">
        <v>6086</v>
      </c>
      <c r="E2647" s="858">
        <v>44348</v>
      </c>
      <c r="F2647" s="852">
        <v>2920</v>
      </c>
      <c r="G2647" s="860">
        <f t="shared" si="41"/>
        <v>2.92</v>
      </c>
      <c r="H2647" s="835" t="s">
        <v>354</v>
      </c>
      <c r="I2647" s="850">
        <v>1</v>
      </c>
      <c r="J2647" s="855" t="s">
        <v>4109</v>
      </c>
    </row>
    <row r="2648" spans="1:10">
      <c r="A2648" s="839" t="s">
        <v>194</v>
      </c>
      <c r="B2648" s="829" t="s">
        <v>199</v>
      </c>
      <c r="C2648" s="839" t="s">
        <v>6087</v>
      </c>
      <c r="D2648" s="839" t="s">
        <v>6088</v>
      </c>
      <c r="E2648" s="858">
        <v>44348</v>
      </c>
      <c r="F2648" s="852">
        <v>2294</v>
      </c>
      <c r="G2648" s="860">
        <f t="shared" si="41"/>
        <v>2.294</v>
      </c>
      <c r="H2648" s="835" t="s">
        <v>354</v>
      </c>
      <c r="I2648" s="850">
        <v>1</v>
      </c>
      <c r="J2648" s="855" t="s">
        <v>4109</v>
      </c>
    </row>
    <row r="2649" spans="1:10">
      <c r="A2649" s="839" t="s">
        <v>194</v>
      </c>
      <c r="B2649" s="829" t="s">
        <v>199</v>
      </c>
      <c r="C2649" s="839" t="s">
        <v>6089</v>
      </c>
      <c r="D2649" s="839" t="s">
        <v>6090</v>
      </c>
      <c r="E2649" s="858">
        <v>44348</v>
      </c>
      <c r="F2649" s="852">
        <v>2499</v>
      </c>
      <c r="G2649" s="860">
        <f t="shared" si="41"/>
        <v>2.4990000000000001</v>
      </c>
      <c r="H2649" s="835" t="s">
        <v>354</v>
      </c>
      <c r="I2649" s="850">
        <v>1</v>
      </c>
      <c r="J2649" s="855" t="s">
        <v>4109</v>
      </c>
    </row>
    <row r="2650" spans="1:10">
      <c r="A2650" s="839" t="s">
        <v>194</v>
      </c>
      <c r="B2650" s="829" t="s">
        <v>199</v>
      </c>
      <c r="C2650" s="839" t="s">
        <v>6091</v>
      </c>
      <c r="D2650" s="839" t="s">
        <v>6092</v>
      </c>
      <c r="E2650" s="858">
        <v>44348</v>
      </c>
      <c r="F2650" s="852">
        <v>1837</v>
      </c>
      <c r="G2650" s="860">
        <f t="shared" si="41"/>
        <v>1.837</v>
      </c>
      <c r="H2650" s="835" t="s">
        <v>354</v>
      </c>
      <c r="I2650" s="850">
        <v>1</v>
      </c>
      <c r="J2650" s="855" t="s">
        <v>4109</v>
      </c>
    </row>
    <row r="2651" spans="1:10">
      <c r="A2651" s="839" t="s">
        <v>196</v>
      </c>
      <c r="B2651" s="830" t="s">
        <v>198</v>
      </c>
      <c r="C2651" s="839" t="s">
        <v>6093</v>
      </c>
      <c r="D2651" s="839" t="s">
        <v>6094</v>
      </c>
      <c r="E2651" s="858">
        <v>44348</v>
      </c>
      <c r="F2651" s="852">
        <v>135</v>
      </c>
      <c r="G2651" s="860">
        <f t="shared" si="41"/>
        <v>0.13500000000000001</v>
      </c>
      <c r="H2651" s="835" t="s">
        <v>356</v>
      </c>
      <c r="I2651" s="850">
        <v>1</v>
      </c>
      <c r="J2651" s="855" t="s">
        <v>4132</v>
      </c>
    </row>
    <row r="2652" spans="1:10">
      <c r="A2652" s="839" t="s">
        <v>196</v>
      </c>
      <c r="B2652" s="830" t="s">
        <v>198</v>
      </c>
      <c r="C2652" s="839" t="s">
        <v>6095</v>
      </c>
      <c r="D2652" s="839" t="s">
        <v>6096</v>
      </c>
      <c r="E2652" s="858">
        <v>44348</v>
      </c>
      <c r="F2652" s="852">
        <v>310</v>
      </c>
      <c r="G2652" s="860">
        <f t="shared" si="41"/>
        <v>0.31</v>
      </c>
      <c r="H2652" s="835" t="s">
        <v>356</v>
      </c>
      <c r="I2652" s="850">
        <v>1</v>
      </c>
      <c r="J2652" s="855" t="s">
        <v>4132</v>
      </c>
    </row>
    <row r="2653" spans="1:10">
      <c r="A2653" s="839" t="s">
        <v>196</v>
      </c>
      <c r="B2653" s="830" t="s">
        <v>198</v>
      </c>
      <c r="C2653" s="839" t="s">
        <v>6097</v>
      </c>
      <c r="D2653" s="839" t="s">
        <v>6098</v>
      </c>
      <c r="E2653" s="858">
        <v>44348</v>
      </c>
      <c r="F2653" s="852">
        <v>347</v>
      </c>
      <c r="G2653" s="860">
        <f t="shared" si="41"/>
        <v>0.34699999999999998</v>
      </c>
      <c r="H2653" s="835" t="s">
        <v>356</v>
      </c>
      <c r="I2653" s="850">
        <v>1</v>
      </c>
      <c r="J2653" s="855" t="s">
        <v>4132</v>
      </c>
    </row>
    <row r="2654" spans="1:10">
      <c r="A2654" s="839" t="s">
        <v>185</v>
      </c>
      <c r="B2654" s="830" t="s">
        <v>198</v>
      </c>
      <c r="C2654" s="839" t="s">
        <v>6099</v>
      </c>
      <c r="D2654" s="839" t="s">
        <v>6100</v>
      </c>
      <c r="E2654" s="858">
        <v>44348</v>
      </c>
      <c r="F2654" s="852">
        <v>908</v>
      </c>
      <c r="G2654" s="860">
        <f t="shared" si="41"/>
        <v>0.90800000000000003</v>
      </c>
      <c r="H2654" s="835" t="s">
        <v>356</v>
      </c>
      <c r="I2654" s="850">
        <v>2</v>
      </c>
      <c r="J2654" s="855" t="s">
        <v>4132</v>
      </c>
    </row>
    <row r="2655" spans="1:10">
      <c r="A2655" s="839" t="s">
        <v>194</v>
      </c>
      <c r="B2655" s="829" t="s">
        <v>199</v>
      </c>
      <c r="C2655" s="839" t="s">
        <v>6101</v>
      </c>
      <c r="D2655" s="839" t="s">
        <v>6102</v>
      </c>
      <c r="E2655" s="858">
        <v>44348</v>
      </c>
      <c r="F2655" s="852">
        <v>212.2</v>
      </c>
      <c r="G2655" s="860">
        <f t="shared" si="41"/>
        <v>0.2122</v>
      </c>
      <c r="H2655" s="835" t="s">
        <v>354</v>
      </c>
      <c r="I2655" s="850">
        <v>1</v>
      </c>
      <c r="J2655" s="856" t="s">
        <v>533</v>
      </c>
    </row>
    <row r="2656" spans="1:10">
      <c r="A2656" s="839" t="s">
        <v>200</v>
      </c>
      <c r="B2656" s="830" t="s">
        <v>198</v>
      </c>
      <c r="C2656" s="839" t="s">
        <v>6103</v>
      </c>
      <c r="D2656" s="839" t="s">
        <v>6104</v>
      </c>
      <c r="E2656" s="858">
        <v>44348</v>
      </c>
      <c r="F2656" s="852">
        <v>1492.8189537687388</v>
      </c>
      <c r="G2656" s="860">
        <f t="shared" si="41"/>
        <v>1.4928189537687389</v>
      </c>
      <c r="H2656" s="835" t="s">
        <v>535</v>
      </c>
      <c r="I2656" s="850">
        <v>1</v>
      </c>
      <c r="J2656" s="855" t="s">
        <v>535</v>
      </c>
    </row>
    <row r="2657" spans="1:10">
      <c r="A2657" s="839" t="s">
        <v>194</v>
      </c>
      <c r="B2657" s="829" t="s">
        <v>199</v>
      </c>
      <c r="C2657" s="839" t="s">
        <v>6105</v>
      </c>
      <c r="D2657" s="839" t="s">
        <v>6106</v>
      </c>
      <c r="E2657" s="858">
        <v>44348</v>
      </c>
      <c r="F2657" s="852">
        <v>1940</v>
      </c>
      <c r="G2657" s="860">
        <f t="shared" si="41"/>
        <v>1.94</v>
      </c>
      <c r="H2657" s="835" t="s">
        <v>354</v>
      </c>
      <c r="I2657" s="850">
        <v>1</v>
      </c>
      <c r="J2657" s="855" t="s">
        <v>4109</v>
      </c>
    </row>
    <row r="2658" spans="1:10">
      <c r="A2658" s="839" t="s">
        <v>194</v>
      </c>
      <c r="B2658" s="829" t="s">
        <v>199</v>
      </c>
      <c r="C2658" s="839" t="s">
        <v>6107</v>
      </c>
      <c r="D2658" s="839" t="s">
        <v>6108</v>
      </c>
      <c r="E2658" s="858">
        <v>44348</v>
      </c>
      <c r="F2658" s="852">
        <v>1334</v>
      </c>
      <c r="G2658" s="860">
        <f t="shared" si="41"/>
        <v>1.3340000000000001</v>
      </c>
      <c r="H2658" s="835" t="s">
        <v>354</v>
      </c>
      <c r="I2658" s="850">
        <v>1</v>
      </c>
      <c r="J2658" s="855" t="s">
        <v>4109</v>
      </c>
    </row>
    <row r="2659" spans="1:10">
      <c r="A2659" s="839" t="s">
        <v>194</v>
      </c>
      <c r="B2659" s="829" t="s">
        <v>199</v>
      </c>
      <c r="C2659" s="839" t="s">
        <v>6109</v>
      </c>
      <c r="D2659" s="839" t="s">
        <v>6110</v>
      </c>
      <c r="E2659" s="858">
        <v>44348</v>
      </c>
      <c r="F2659" s="852">
        <v>1427</v>
      </c>
      <c r="G2659" s="860">
        <f t="shared" si="41"/>
        <v>1.427</v>
      </c>
      <c r="H2659" s="835" t="s">
        <v>354</v>
      </c>
      <c r="I2659" s="850">
        <v>1</v>
      </c>
      <c r="J2659" s="855" t="s">
        <v>4109</v>
      </c>
    </row>
    <row r="2660" spans="1:10">
      <c r="A2660" s="839" t="s">
        <v>194</v>
      </c>
      <c r="B2660" s="829" t="s">
        <v>199</v>
      </c>
      <c r="C2660" s="839" t="s">
        <v>6111</v>
      </c>
      <c r="D2660" s="839" t="s">
        <v>6112</v>
      </c>
      <c r="E2660" s="858">
        <v>44348</v>
      </c>
      <c r="F2660" s="852">
        <v>120</v>
      </c>
      <c r="G2660" s="860">
        <f t="shared" si="41"/>
        <v>0.12</v>
      </c>
      <c r="H2660" s="835" t="s">
        <v>354</v>
      </c>
      <c r="I2660" s="850">
        <v>1</v>
      </c>
      <c r="J2660" s="856" t="s">
        <v>533</v>
      </c>
    </row>
    <row r="2661" spans="1:10">
      <c r="A2661" s="839" t="s">
        <v>194</v>
      </c>
      <c r="B2661" s="829" t="s">
        <v>199</v>
      </c>
      <c r="C2661" s="839" t="s">
        <v>6113</v>
      </c>
      <c r="D2661" s="839" t="s">
        <v>6114</v>
      </c>
      <c r="E2661" s="858">
        <v>44348</v>
      </c>
      <c r="F2661" s="852">
        <v>155</v>
      </c>
      <c r="G2661" s="860">
        <f t="shared" si="41"/>
        <v>0.155</v>
      </c>
      <c r="H2661" s="835" t="s">
        <v>354</v>
      </c>
      <c r="I2661" s="850">
        <v>1</v>
      </c>
      <c r="J2661" s="856" t="s">
        <v>533</v>
      </c>
    </row>
    <row r="2662" spans="1:10">
      <c r="A2662" s="839" t="s">
        <v>194</v>
      </c>
      <c r="B2662" s="829" t="s">
        <v>199</v>
      </c>
      <c r="C2662" s="839" t="s">
        <v>6115</v>
      </c>
      <c r="D2662" s="839" t="s">
        <v>6116</v>
      </c>
      <c r="E2662" s="858">
        <v>44348</v>
      </c>
      <c r="F2662" s="852">
        <v>500</v>
      </c>
      <c r="G2662" s="860">
        <f t="shared" si="41"/>
        <v>0.5</v>
      </c>
      <c r="H2662" s="835" t="s">
        <v>354</v>
      </c>
      <c r="I2662" s="850">
        <v>1</v>
      </c>
      <c r="J2662" s="856" t="s">
        <v>533</v>
      </c>
    </row>
    <row r="2663" spans="1:10">
      <c r="A2663" s="839" t="s">
        <v>194</v>
      </c>
      <c r="B2663" s="829" t="s">
        <v>199</v>
      </c>
      <c r="C2663" s="839" t="s">
        <v>6117</v>
      </c>
      <c r="D2663" s="839" t="s">
        <v>6118</v>
      </c>
      <c r="E2663" s="858">
        <v>44348</v>
      </c>
      <c r="F2663" s="852">
        <v>500</v>
      </c>
      <c r="G2663" s="860">
        <f t="shared" si="41"/>
        <v>0.5</v>
      </c>
      <c r="H2663" s="835" t="s">
        <v>354</v>
      </c>
      <c r="I2663" s="850">
        <v>1</v>
      </c>
      <c r="J2663" s="856" t="s">
        <v>533</v>
      </c>
    </row>
    <row r="2664" spans="1:10">
      <c r="A2664" s="839" t="s">
        <v>194</v>
      </c>
      <c r="B2664" s="829" t="s">
        <v>199</v>
      </c>
      <c r="C2664" s="839" t="s">
        <v>6119</v>
      </c>
      <c r="D2664" s="839" t="s">
        <v>6120</v>
      </c>
      <c r="E2664" s="858">
        <v>44348</v>
      </c>
      <c r="F2664" s="852">
        <v>547</v>
      </c>
      <c r="G2664" s="860">
        <f t="shared" si="41"/>
        <v>0.54700000000000004</v>
      </c>
      <c r="H2664" s="835" t="s">
        <v>354</v>
      </c>
      <c r="I2664" s="850">
        <v>1</v>
      </c>
      <c r="J2664" s="856" t="s">
        <v>533</v>
      </c>
    </row>
    <row r="2665" spans="1:10">
      <c r="A2665" s="839" t="s">
        <v>194</v>
      </c>
      <c r="B2665" s="829" t="s">
        <v>199</v>
      </c>
      <c r="C2665" s="839" t="s">
        <v>6121</v>
      </c>
      <c r="D2665" s="839" t="s">
        <v>6122</v>
      </c>
      <c r="E2665" s="858">
        <v>44348</v>
      </c>
      <c r="F2665" s="852">
        <v>547</v>
      </c>
      <c r="G2665" s="860">
        <f t="shared" si="41"/>
        <v>0.54700000000000004</v>
      </c>
      <c r="H2665" s="835" t="s">
        <v>354</v>
      </c>
      <c r="I2665" s="850">
        <v>1</v>
      </c>
      <c r="J2665" s="856" t="s">
        <v>533</v>
      </c>
    </row>
    <row r="2666" spans="1:10">
      <c r="A2666" s="839" t="s">
        <v>194</v>
      </c>
      <c r="B2666" s="829" t="s">
        <v>199</v>
      </c>
      <c r="C2666" s="839" t="s">
        <v>6123</v>
      </c>
      <c r="D2666" s="839" t="s">
        <v>6124</v>
      </c>
      <c r="E2666" s="858">
        <v>44348</v>
      </c>
      <c r="F2666" s="852">
        <v>543</v>
      </c>
      <c r="G2666" s="860">
        <f t="shared" si="41"/>
        <v>0.54300000000000004</v>
      </c>
      <c r="H2666" s="835" t="s">
        <v>354</v>
      </c>
      <c r="I2666" s="850">
        <v>1</v>
      </c>
      <c r="J2666" s="856" t="s">
        <v>533</v>
      </c>
    </row>
    <row r="2667" spans="1:10">
      <c r="A2667" s="839" t="s">
        <v>194</v>
      </c>
      <c r="B2667" s="829" t="s">
        <v>199</v>
      </c>
      <c r="C2667" s="839" t="s">
        <v>6125</v>
      </c>
      <c r="D2667" s="839" t="s">
        <v>6126</v>
      </c>
      <c r="E2667" s="858">
        <v>44348</v>
      </c>
      <c r="F2667" s="852">
        <v>543</v>
      </c>
      <c r="G2667" s="860">
        <f t="shared" si="41"/>
        <v>0.54300000000000004</v>
      </c>
      <c r="H2667" s="835" t="s">
        <v>354</v>
      </c>
      <c r="I2667" s="850">
        <v>1</v>
      </c>
      <c r="J2667" s="856" t="s">
        <v>533</v>
      </c>
    </row>
    <row r="2668" spans="1:10">
      <c r="A2668" s="839" t="s">
        <v>194</v>
      </c>
      <c r="B2668" s="829" t="s">
        <v>199</v>
      </c>
      <c r="C2668" s="839" t="s">
        <v>6127</v>
      </c>
      <c r="D2668" s="839" t="s">
        <v>6128</v>
      </c>
      <c r="E2668" s="858">
        <v>44348</v>
      </c>
      <c r="F2668" s="852">
        <v>546</v>
      </c>
      <c r="G2668" s="860">
        <f t="shared" si="41"/>
        <v>0.54600000000000004</v>
      </c>
      <c r="H2668" s="835" t="s">
        <v>354</v>
      </c>
      <c r="I2668" s="850">
        <v>1</v>
      </c>
      <c r="J2668" s="856" t="s">
        <v>533</v>
      </c>
    </row>
    <row r="2669" spans="1:10">
      <c r="A2669" s="839" t="s">
        <v>194</v>
      </c>
      <c r="B2669" s="829" t="s">
        <v>199</v>
      </c>
      <c r="C2669" s="839" t="s">
        <v>6129</v>
      </c>
      <c r="D2669" s="839" t="s">
        <v>6130</v>
      </c>
      <c r="E2669" s="858">
        <v>44348</v>
      </c>
      <c r="F2669" s="852">
        <v>546</v>
      </c>
      <c r="G2669" s="860">
        <f t="shared" si="41"/>
        <v>0.54600000000000004</v>
      </c>
      <c r="H2669" s="835" t="s">
        <v>354</v>
      </c>
      <c r="I2669" s="850">
        <v>1</v>
      </c>
      <c r="J2669" s="856" t="s">
        <v>533</v>
      </c>
    </row>
    <row r="2670" spans="1:10">
      <c r="A2670" s="839" t="s">
        <v>194</v>
      </c>
      <c r="B2670" s="829" t="s">
        <v>199</v>
      </c>
      <c r="C2670" s="839" t="s">
        <v>6131</v>
      </c>
      <c r="D2670" s="839" t="s">
        <v>6132</v>
      </c>
      <c r="E2670" s="858">
        <v>44348</v>
      </c>
      <c r="F2670" s="852">
        <v>87</v>
      </c>
      <c r="G2670" s="860">
        <f t="shared" si="41"/>
        <v>8.6999999999999994E-2</v>
      </c>
      <c r="H2670" s="835" t="s">
        <v>354</v>
      </c>
      <c r="I2670" s="850">
        <v>1</v>
      </c>
      <c r="J2670" s="856" t="s">
        <v>533</v>
      </c>
    </row>
    <row r="2671" spans="1:10">
      <c r="A2671" s="839" t="s">
        <v>194</v>
      </c>
      <c r="B2671" s="829" t="s">
        <v>199</v>
      </c>
      <c r="C2671" s="839" t="s">
        <v>6133</v>
      </c>
      <c r="D2671" s="839" t="s">
        <v>6134</v>
      </c>
      <c r="E2671" s="858">
        <v>44348</v>
      </c>
      <c r="F2671" s="852">
        <v>87</v>
      </c>
      <c r="G2671" s="860">
        <f t="shared" si="41"/>
        <v>8.6999999999999994E-2</v>
      </c>
      <c r="H2671" s="835" t="s">
        <v>354</v>
      </c>
      <c r="I2671" s="850">
        <v>1</v>
      </c>
      <c r="J2671" s="856" t="s">
        <v>533</v>
      </c>
    </row>
    <row r="2672" spans="1:10">
      <c r="A2672" s="839" t="s">
        <v>194</v>
      </c>
      <c r="B2672" s="829" t="s">
        <v>199</v>
      </c>
      <c r="C2672" s="839" t="s">
        <v>6135</v>
      </c>
      <c r="D2672" s="839" t="s">
        <v>6136</v>
      </c>
      <c r="E2672" s="858">
        <v>44348</v>
      </c>
      <c r="F2672" s="852">
        <v>218</v>
      </c>
      <c r="G2672" s="860">
        <f t="shared" ref="G2672:G2735" si="42">F2672/1000</f>
        <v>0.218</v>
      </c>
      <c r="H2672" s="835" t="s">
        <v>354</v>
      </c>
      <c r="I2672" s="850">
        <v>1</v>
      </c>
      <c r="J2672" s="856" t="s">
        <v>533</v>
      </c>
    </row>
    <row r="2673" spans="1:10">
      <c r="A2673" s="839" t="s">
        <v>194</v>
      </c>
      <c r="B2673" s="829" t="s">
        <v>199</v>
      </c>
      <c r="C2673" s="839" t="s">
        <v>6137</v>
      </c>
      <c r="D2673" s="839" t="s">
        <v>6138</v>
      </c>
      <c r="E2673" s="858">
        <v>44348</v>
      </c>
      <c r="F2673" s="852">
        <v>218</v>
      </c>
      <c r="G2673" s="860">
        <f t="shared" si="42"/>
        <v>0.218</v>
      </c>
      <c r="H2673" s="835" t="s">
        <v>354</v>
      </c>
      <c r="I2673" s="850">
        <v>1</v>
      </c>
      <c r="J2673" s="856" t="s">
        <v>533</v>
      </c>
    </row>
    <row r="2674" spans="1:10">
      <c r="A2674" s="839" t="s">
        <v>194</v>
      </c>
      <c r="B2674" s="829" t="s">
        <v>199</v>
      </c>
      <c r="C2674" s="839" t="s">
        <v>6139</v>
      </c>
      <c r="D2674" s="839" t="s">
        <v>6140</v>
      </c>
      <c r="E2674" s="858">
        <v>44348</v>
      </c>
      <c r="F2674" s="852">
        <v>332</v>
      </c>
      <c r="G2674" s="860">
        <f t="shared" si="42"/>
        <v>0.33200000000000002</v>
      </c>
      <c r="H2674" s="835" t="s">
        <v>354</v>
      </c>
      <c r="I2674" s="850">
        <v>1</v>
      </c>
      <c r="J2674" s="856" t="s">
        <v>533</v>
      </c>
    </row>
    <row r="2675" spans="1:10">
      <c r="A2675" s="839" t="s">
        <v>194</v>
      </c>
      <c r="B2675" s="829" t="s">
        <v>199</v>
      </c>
      <c r="C2675" s="839" t="s">
        <v>6141</v>
      </c>
      <c r="D2675" s="839" t="s">
        <v>6142</v>
      </c>
      <c r="E2675" s="858">
        <v>44348</v>
      </c>
      <c r="F2675" s="852">
        <v>332</v>
      </c>
      <c r="G2675" s="860">
        <f t="shared" si="42"/>
        <v>0.33200000000000002</v>
      </c>
      <c r="H2675" s="835" t="s">
        <v>354</v>
      </c>
      <c r="I2675" s="850">
        <v>1</v>
      </c>
      <c r="J2675" s="856" t="s">
        <v>533</v>
      </c>
    </row>
    <row r="2676" spans="1:10">
      <c r="A2676" s="839" t="s">
        <v>194</v>
      </c>
      <c r="B2676" s="829" t="s">
        <v>199</v>
      </c>
      <c r="C2676" s="839" t="s">
        <v>6143</v>
      </c>
      <c r="D2676" s="839" t="s">
        <v>6144</v>
      </c>
      <c r="E2676" s="858">
        <v>44348</v>
      </c>
      <c r="F2676" s="852">
        <v>82</v>
      </c>
      <c r="G2676" s="860">
        <f t="shared" si="42"/>
        <v>8.2000000000000003E-2</v>
      </c>
      <c r="H2676" s="835" t="s">
        <v>354</v>
      </c>
      <c r="I2676" s="850">
        <v>1</v>
      </c>
      <c r="J2676" s="856" t="s">
        <v>533</v>
      </c>
    </row>
    <row r="2677" spans="1:10">
      <c r="A2677" s="839" t="s">
        <v>194</v>
      </c>
      <c r="B2677" s="829" t="s">
        <v>199</v>
      </c>
      <c r="C2677" s="839" t="s">
        <v>6145</v>
      </c>
      <c r="D2677" s="839" t="s">
        <v>6146</v>
      </c>
      <c r="E2677" s="858">
        <v>44348</v>
      </c>
      <c r="F2677" s="852">
        <v>82</v>
      </c>
      <c r="G2677" s="860">
        <f t="shared" si="42"/>
        <v>8.2000000000000003E-2</v>
      </c>
      <c r="H2677" s="835" t="s">
        <v>354</v>
      </c>
      <c r="I2677" s="850">
        <v>1</v>
      </c>
      <c r="J2677" s="856" t="s">
        <v>533</v>
      </c>
    </row>
    <row r="2678" spans="1:10">
      <c r="A2678" s="839" t="s">
        <v>194</v>
      </c>
      <c r="B2678" s="829" t="s">
        <v>199</v>
      </c>
      <c r="C2678" s="839" t="s">
        <v>6147</v>
      </c>
      <c r="D2678" s="839" t="s">
        <v>6148</v>
      </c>
      <c r="E2678" s="858">
        <v>44348</v>
      </c>
      <c r="F2678" s="852">
        <v>480</v>
      </c>
      <c r="G2678" s="860">
        <f t="shared" si="42"/>
        <v>0.48</v>
      </c>
      <c r="H2678" s="835" t="s">
        <v>535</v>
      </c>
      <c r="I2678" s="850">
        <v>1</v>
      </c>
      <c r="J2678" s="855" t="s">
        <v>535</v>
      </c>
    </row>
    <row r="2679" spans="1:10">
      <c r="A2679" s="839" t="s">
        <v>186</v>
      </c>
      <c r="B2679" s="830" t="s">
        <v>198</v>
      </c>
      <c r="C2679" s="839" t="s">
        <v>6149</v>
      </c>
      <c r="D2679" s="839" t="s">
        <v>5876</v>
      </c>
      <c r="E2679" s="858">
        <v>44348</v>
      </c>
      <c r="F2679" s="852">
        <v>2020.1278960058705</v>
      </c>
      <c r="G2679" s="860">
        <f t="shared" si="42"/>
        <v>2.0201278960058704</v>
      </c>
      <c r="H2679" s="835" t="s">
        <v>354</v>
      </c>
      <c r="I2679" s="850">
        <v>1</v>
      </c>
      <c r="J2679" s="855" t="s">
        <v>4109</v>
      </c>
    </row>
    <row r="2680" spans="1:10">
      <c r="A2680" s="839" t="s">
        <v>186</v>
      </c>
      <c r="B2680" s="830" t="s">
        <v>198</v>
      </c>
      <c r="C2680" s="839" t="s">
        <v>6150</v>
      </c>
      <c r="D2680" s="839" t="s">
        <v>5878</v>
      </c>
      <c r="E2680" s="858">
        <v>44348</v>
      </c>
      <c r="F2680" s="852">
        <v>1523.6397945277283</v>
      </c>
      <c r="G2680" s="860">
        <f t="shared" si="42"/>
        <v>1.5236397945277282</v>
      </c>
      <c r="H2680" s="835" t="s">
        <v>354</v>
      </c>
      <c r="I2680" s="850">
        <v>1</v>
      </c>
      <c r="J2680" s="855" t="s">
        <v>4109</v>
      </c>
    </row>
    <row r="2681" spans="1:10">
      <c r="A2681" s="839" t="s">
        <v>186</v>
      </c>
      <c r="B2681" s="830" t="s">
        <v>198</v>
      </c>
      <c r="C2681" s="839" t="s">
        <v>6151</v>
      </c>
      <c r="D2681" s="839" t="s">
        <v>5880</v>
      </c>
      <c r="E2681" s="858">
        <v>44348</v>
      </c>
      <c r="F2681" s="852">
        <v>1553.2026417863508</v>
      </c>
      <c r="G2681" s="860">
        <f t="shared" si="42"/>
        <v>1.5532026417863507</v>
      </c>
      <c r="H2681" s="835" t="s">
        <v>354</v>
      </c>
      <c r="I2681" s="850">
        <v>1</v>
      </c>
      <c r="J2681" s="855" t="s">
        <v>4109</v>
      </c>
    </row>
    <row r="2682" spans="1:10">
      <c r="A2682" s="839" t="s">
        <v>186</v>
      </c>
      <c r="B2682" s="830" t="s">
        <v>198</v>
      </c>
      <c r="C2682" s="839" t="s">
        <v>6152</v>
      </c>
      <c r="D2682" s="839" t="s">
        <v>5882</v>
      </c>
      <c r="E2682" s="858">
        <v>44348</v>
      </c>
      <c r="F2682" s="852">
        <v>1593.039102631303</v>
      </c>
      <c r="G2682" s="860">
        <f t="shared" si="42"/>
        <v>1.5930391026313029</v>
      </c>
      <c r="H2682" s="835" t="s">
        <v>354</v>
      </c>
      <c r="I2682" s="850">
        <v>1</v>
      </c>
      <c r="J2682" s="855" t="s">
        <v>4109</v>
      </c>
    </row>
    <row r="2683" spans="1:10">
      <c r="A2683" s="839" t="s">
        <v>186</v>
      </c>
      <c r="B2683" s="830" t="s">
        <v>198</v>
      </c>
      <c r="C2683" s="839" t="s">
        <v>6153</v>
      </c>
      <c r="D2683" s="839" t="s">
        <v>5884</v>
      </c>
      <c r="E2683" s="858">
        <v>44348</v>
      </c>
      <c r="F2683" s="852">
        <v>880.59545025684031</v>
      </c>
      <c r="G2683" s="860">
        <f t="shared" si="42"/>
        <v>0.88059545025684027</v>
      </c>
      <c r="H2683" s="835" t="s">
        <v>354</v>
      </c>
      <c r="I2683" s="850">
        <v>1</v>
      </c>
      <c r="J2683" s="855" t="s">
        <v>4109</v>
      </c>
    </row>
    <row r="2684" spans="1:10">
      <c r="A2684" s="839" t="s">
        <v>186</v>
      </c>
      <c r="B2684" s="830" t="s">
        <v>198</v>
      </c>
      <c r="C2684" s="839" t="s">
        <v>6154</v>
      </c>
      <c r="D2684" s="839" t="s">
        <v>5888</v>
      </c>
      <c r="E2684" s="858">
        <v>44348</v>
      </c>
      <c r="F2684" s="852">
        <v>1066.5688227277492</v>
      </c>
      <c r="G2684" s="860">
        <f t="shared" si="42"/>
        <v>1.0665688227277492</v>
      </c>
      <c r="H2684" s="835" t="s">
        <v>354</v>
      </c>
      <c r="I2684" s="850">
        <v>1</v>
      </c>
      <c r="J2684" s="855" t="s">
        <v>4109</v>
      </c>
    </row>
    <row r="2685" spans="1:10">
      <c r="A2685" s="839" t="s">
        <v>186</v>
      </c>
      <c r="B2685" s="830" t="s">
        <v>198</v>
      </c>
      <c r="C2685" s="839" t="s">
        <v>6155</v>
      </c>
      <c r="D2685" s="839" t="s">
        <v>5890</v>
      </c>
      <c r="E2685" s="858">
        <v>44348</v>
      </c>
      <c r="F2685" s="852">
        <v>402.13858895062373</v>
      </c>
      <c r="G2685" s="860">
        <f t="shared" si="42"/>
        <v>0.40213858895062371</v>
      </c>
      <c r="H2685" s="835" t="s">
        <v>354</v>
      </c>
      <c r="I2685" s="850">
        <v>1</v>
      </c>
      <c r="J2685" s="855" t="s">
        <v>4109</v>
      </c>
    </row>
    <row r="2686" spans="1:10">
      <c r="A2686" s="839" t="s">
        <v>186</v>
      </c>
      <c r="B2686" s="830" t="s">
        <v>198</v>
      </c>
      <c r="C2686" s="839" t="s">
        <v>6156</v>
      </c>
      <c r="D2686" s="839" t="s">
        <v>5892</v>
      </c>
      <c r="E2686" s="858">
        <v>44348</v>
      </c>
      <c r="F2686" s="852">
        <v>427.71779012475105</v>
      </c>
      <c r="G2686" s="860">
        <f t="shared" si="42"/>
        <v>0.42771779012475103</v>
      </c>
      <c r="H2686" s="835" t="s">
        <v>354</v>
      </c>
      <c r="I2686" s="850">
        <v>1</v>
      </c>
      <c r="J2686" s="855" t="s">
        <v>4109</v>
      </c>
    </row>
    <row r="2687" spans="1:10">
      <c r="A2687" s="839" t="s">
        <v>186</v>
      </c>
      <c r="B2687" s="830" t="s">
        <v>198</v>
      </c>
      <c r="C2687" s="839" t="s">
        <v>6157</v>
      </c>
      <c r="D2687" s="839" t="s">
        <v>5894</v>
      </c>
      <c r="E2687" s="858">
        <v>44348</v>
      </c>
      <c r="F2687" s="852">
        <v>329.1749659293427</v>
      </c>
      <c r="G2687" s="860">
        <f t="shared" si="42"/>
        <v>0.3291749659293427</v>
      </c>
      <c r="H2687" s="835" t="s">
        <v>354</v>
      </c>
      <c r="I2687" s="850">
        <v>1</v>
      </c>
      <c r="J2687" s="855" t="s">
        <v>4109</v>
      </c>
    </row>
    <row r="2688" spans="1:10">
      <c r="A2688" s="839" t="s">
        <v>186</v>
      </c>
      <c r="B2688" s="830" t="s">
        <v>198</v>
      </c>
      <c r="C2688" s="839" t="s">
        <v>6158</v>
      </c>
      <c r="D2688" s="839" t="s">
        <v>5896</v>
      </c>
      <c r="E2688" s="858">
        <v>44348</v>
      </c>
      <c r="F2688" s="852">
        <v>329.1749659293427</v>
      </c>
      <c r="G2688" s="860">
        <f t="shared" si="42"/>
        <v>0.3291749659293427</v>
      </c>
      <c r="H2688" s="835" t="s">
        <v>354</v>
      </c>
      <c r="I2688" s="850">
        <v>1</v>
      </c>
      <c r="J2688" s="855" t="s">
        <v>4109</v>
      </c>
    </row>
    <row r="2689" spans="1:10">
      <c r="A2689" s="839" t="s">
        <v>186</v>
      </c>
      <c r="B2689" s="830" t="s">
        <v>198</v>
      </c>
      <c r="C2689" s="839" t="s">
        <v>6159</v>
      </c>
      <c r="D2689" s="839" t="s">
        <v>5898</v>
      </c>
      <c r="E2689" s="858">
        <v>44348</v>
      </c>
      <c r="F2689" s="852">
        <v>1841.0734877869797</v>
      </c>
      <c r="G2689" s="860">
        <f t="shared" si="42"/>
        <v>1.8410734877869797</v>
      </c>
      <c r="H2689" s="835" t="s">
        <v>354</v>
      </c>
      <c r="I2689" s="850">
        <v>1</v>
      </c>
      <c r="J2689" s="855" t="s">
        <v>4109</v>
      </c>
    </row>
    <row r="2690" spans="1:10">
      <c r="A2690" s="839" t="s">
        <v>186</v>
      </c>
      <c r="B2690" s="830" t="s">
        <v>198</v>
      </c>
      <c r="C2690" s="839" t="s">
        <v>6160</v>
      </c>
      <c r="D2690" s="839" t="s">
        <v>5900</v>
      </c>
      <c r="E2690" s="858">
        <v>44348</v>
      </c>
      <c r="F2690" s="852">
        <v>1468.288080511584</v>
      </c>
      <c r="G2690" s="860">
        <f t="shared" si="42"/>
        <v>1.4682880805115839</v>
      </c>
      <c r="H2690" s="835" t="s">
        <v>354</v>
      </c>
      <c r="I2690" s="850">
        <v>1</v>
      </c>
      <c r="J2690" s="855" t="s">
        <v>4109</v>
      </c>
    </row>
    <row r="2691" spans="1:10">
      <c r="A2691" s="839" t="s">
        <v>186</v>
      </c>
      <c r="B2691" s="830" t="s">
        <v>198</v>
      </c>
      <c r="C2691" s="839" t="s">
        <v>6161</v>
      </c>
      <c r="D2691" s="839" t="s">
        <v>5902</v>
      </c>
      <c r="E2691" s="858">
        <v>44348</v>
      </c>
      <c r="F2691" s="852">
        <v>1544.3966872837823</v>
      </c>
      <c r="G2691" s="860">
        <f t="shared" si="42"/>
        <v>1.5443966872837822</v>
      </c>
      <c r="H2691" s="835" t="s">
        <v>354</v>
      </c>
      <c r="I2691" s="850">
        <v>1</v>
      </c>
      <c r="J2691" s="855" t="s">
        <v>4109</v>
      </c>
    </row>
    <row r="2692" spans="1:10">
      <c r="A2692" s="839" t="s">
        <v>186</v>
      </c>
      <c r="B2692" s="830" t="s">
        <v>198</v>
      </c>
      <c r="C2692" s="839" t="s">
        <v>6162</v>
      </c>
      <c r="D2692" s="839" t="s">
        <v>5904</v>
      </c>
      <c r="E2692" s="858">
        <v>44348</v>
      </c>
      <c r="F2692" s="852">
        <v>1482.5453401824091</v>
      </c>
      <c r="G2692" s="860">
        <f t="shared" si="42"/>
        <v>1.4825453401824091</v>
      </c>
      <c r="H2692" s="835" t="s">
        <v>354</v>
      </c>
      <c r="I2692" s="850">
        <v>1</v>
      </c>
      <c r="J2692" s="855" t="s">
        <v>4109</v>
      </c>
    </row>
    <row r="2693" spans="1:10">
      <c r="A2693" s="839" t="s">
        <v>186</v>
      </c>
      <c r="B2693" s="830" t="s">
        <v>198</v>
      </c>
      <c r="C2693" s="839" t="s">
        <v>6163</v>
      </c>
      <c r="D2693" s="839" t="s">
        <v>5906</v>
      </c>
      <c r="E2693" s="858">
        <v>44348</v>
      </c>
      <c r="F2693" s="852">
        <v>690.58601530558758</v>
      </c>
      <c r="G2693" s="860">
        <f t="shared" si="42"/>
        <v>0.69058601530558761</v>
      </c>
      <c r="H2693" s="835" t="s">
        <v>354</v>
      </c>
      <c r="I2693" s="850">
        <v>1</v>
      </c>
      <c r="J2693" s="855" t="s">
        <v>4109</v>
      </c>
    </row>
    <row r="2694" spans="1:10">
      <c r="A2694" s="839" t="s">
        <v>186</v>
      </c>
      <c r="B2694" s="830" t="s">
        <v>198</v>
      </c>
      <c r="C2694" s="839" t="s">
        <v>6164</v>
      </c>
      <c r="D2694" s="839" t="s">
        <v>5908</v>
      </c>
      <c r="E2694" s="858">
        <v>44348</v>
      </c>
      <c r="F2694" s="852">
        <v>1027.3613586329805</v>
      </c>
      <c r="G2694" s="860">
        <f t="shared" si="42"/>
        <v>1.0273613586329804</v>
      </c>
      <c r="H2694" s="835" t="s">
        <v>354</v>
      </c>
      <c r="I2694" s="850">
        <v>1</v>
      </c>
      <c r="J2694" s="855" t="s">
        <v>4109</v>
      </c>
    </row>
    <row r="2695" spans="1:10">
      <c r="A2695" s="839" t="s">
        <v>186</v>
      </c>
      <c r="B2695" s="830" t="s">
        <v>198</v>
      </c>
      <c r="C2695" s="839" t="s">
        <v>6165</v>
      </c>
      <c r="D2695" s="839" t="s">
        <v>5910</v>
      </c>
      <c r="E2695" s="858">
        <v>44348</v>
      </c>
      <c r="F2695" s="852">
        <v>419.33116678897159</v>
      </c>
      <c r="G2695" s="860">
        <f t="shared" si="42"/>
        <v>0.41933116678897159</v>
      </c>
      <c r="H2695" s="835" t="s">
        <v>354</v>
      </c>
      <c r="I2695" s="850">
        <v>1</v>
      </c>
      <c r="J2695" s="855" t="s">
        <v>4109</v>
      </c>
    </row>
    <row r="2696" spans="1:10">
      <c r="A2696" s="839" t="s">
        <v>186</v>
      </c>
      <c r="B2696" s="830" t="s">
        <v>198</v>
      </c>
      <c r="C2696" s="839" t="s">
        <v>6166</v>
      </c>
      <c r="D2696" s="839" t="s">
        <v>5912</v>
      </c>
      <c r="E2696" s="858">
        <v>44348</v>
      </c>
      <c r="F2696" s="852">
        <v>377.39805011007445</v>
      </c>
      <c r="G2696" s="860">
        <f t="shared" si="42"/>
        <v>0.37739805011007443</v>
      </c>
      <c r="H2696" s="835" t="s">
        <v>354</v>
      </c>
      <c r="I2696" s="850">
        <v>1</v>
      </c>
      <c r="J2696" s="855" t="s">
        <v>4109</v>
      </c>
    </row>
    <row r="2697" spans="1:10">
      <c r="A2697" s="839" t="s">
        <v>186</v>
      </c>
      <c r="B2697" s="830" t="s">
        <v>198</v>
      </c>
      <c r="C2697" s="839" t="s">
        <v>6167</v>
      </c>
      <c r="D2697" s="839" t="s">
        <v>5914</v>
      </c>
      <c r="E2697" s="858">
        <v>44348</v>
      </c>
      <c r="F2697" s="852">
        <v>377.39805011007445</v>
      </c>
      <c r="G2697" s="860">
        <f t="shared" si="42"/>
        <v>0.37739805011007443</v>
      </c>
      <c r="H2697" s="835" t="s">
        <v>354</v>
      </c>
      <c r="I2697" s="850">
        <v>1</v>
      </c>
      <c r="J2697" s="855" t="s">
        <v>4109</v>
      </c>
    </row>
    <row r="2698" spans="1:10">
      <c r="A2698" s="839" t="s">
        <v>186</v>
      </c>
      <c r="B2698" s="830" t="s">
        <v>198</v>
      </c>
      <c r="C2698" s="839" t="s">
        <v>6168</v>
      </c>
      <c r="D2698" s="839" t="s">
        <v>5933</v>
      </c>
      <c r="E2698" s="858">
        <v>44348</v>
      </c>
      <c r="F2698" s="852">
        <v>461.26428346786872</v>
      </c>
      <c r="G2698" s="860">
        <f t="shared" si="42"/>
        <v>0.46126428346786874</v>
      </c>
      <c r="H2698" s="835" t="s">
        <v>354</v>
      </c>
      <c r="I2698" s="850">
        <v>1</v>
      </c>
      <c r="J2698" s="855" t="s">
        <v>4109</v>
      </c>
    </row>
    <row r="2699" spans="1:10">
      <c r="A2699" s="839" t="s">
        <v>194</v>
      </c>
      <c r="B2699" s="829" t="s">
        <v>199</v>
      </c>
      <c r="C2699" s="839" t="s">
        <v>6169</v>
      </c>
      <c r="D2699" s="839" t="s">
        <v>6170</v>
      </c>
      <c r="E2699" s="858">
        <v>44348</v>
      </c>
      <c r="F2699" s="852">
        <v>1569</v>
      </c>
      <c r="G2699" s="860">
        <f t="shared" si="42"/>
        <v>1.569</v>
      </c>
      <c r="H2699" s="835" t="s">
        <v>354</v>
      </c>
      <c r="I2699" s="850">
        <v>1</v>
      </c>
      <c r="J2699" s="855" t="s">
        <v>4109</v>
      </c>
    </row>
    <row r="2700" spans="1:10">
      <c r="A2700" s="839" t="s">
        <v>194</v>
      </c>
      <c r="B2700" s="829" t="s">
        <v>199</v>
      </c>
      <c r="C2700" s="839" t="s">
        <v>6171</v>
      </c>
      <c r="D2700" s="839" t="s">
        <v>6172</v>
      </c>
      <c r="E2700" s="858">
        <v>44348</v>
      </c>
      <c r="F2700" s="852">
        <v>1300</v>
      </c>
      <c r="G2700" s="860">
        <f t="shared" si="42"/>
        <v>1.3</v>
      </c>
      <c r="H2700" s="835" t="s">
        <v>354</v>
      </c>
      <c r="I2700" s="850">
        <v>1</v>
      </c>
      <c r="J2700" s="855" t="s">
        <v>4109</v>
      </c>
    </row>
    <row r="2701" spans="1:10">
      <c r="A2701" s="839" t="s">
        <v>194</v>
      </c>
      <c r="B2701" s="829" t="s">
        <v>199</v>
      </c>
      <c r="C2701" s="839" t="s">
        <v>6173</v>
      </c>
      <c r="D2701" s="839" t="s">
        <v>6174</v>
      </c>
      <c r="E2701" s="858">
        <v>44348</v>
      </c>
      <c r="F2701" s="852">
        <v>1886</v>
      </c>
      <c r="G2701" s="860">
        <f t="shared" si="42"/>
        <v>1.8859999999999999</v>
      </c>
      <c r="H2701" s="835" t="s">
        <v>535</v>
      </c>
      <c r="I2701" s="850">
        <v>1</v>
      </c>
      <c r="J2701" s="855" t="s">
        <v>535</v>
      </c>
    </row>
    <row r="2702" spans="1:10">
      <c r="A2702" s="839" t="s">
        <v>194</v>
      </c>
      <c r="B2702" s="829" t="s">
        <v>199</v>
      </c>
      <c r="C2702" s="839" t="s">
        <v>6175</v>
      </c>
      <c r="D2702" s="839" t="s">
        <v>6176</v>
      </c>
      <c r="E2702" s="858">
        <v>44348</v>
      </c>
      <c r="F2702" s="852">
        <v>711</v>
      </c>
      <c r="G2702" s="860">
        <f t="shared" si="42"/>
        <v>0.71099999999999997</v>
      </c>
      <c r="H2702" s="835" t="s">
        <v>535</v>
      </c>
      <c r="I2702" s="850">
        <v>1</v>
      </c>
      <c r="J2702" s="855" t="s">
        <v>535</v>
      </c>
    </row>
    <row r="2703" spans="1:10">
      <c r="A2703" s="839" t="s">
        <v>194</v>
      </c>
      <c r="B2703" s="829" t="s">
        <v>199</v>
      </c>
      <c r="C2703" s="839" t="s">
        <v>6177</v>
      </c>
      <c r="D2703" s="839" t="s">
        <v>6178</v>
      </c>
      <c r="E2703" s="858">
        <v>44348</v>
      </c>
      <c r="F2703" s="852">
        <v>67</v>
      </c>
      <c r="G2703" s="860">
        <f t="shared" si="42"/>
        <v>6.7000000000000004E-2</v>
      </c>
      <c r="H2703" s="835" t="s">
        <v>535</v>
      </c>
      <c r="I2703" s="850">
        <v>1</v>
      </c>
      <c r="J2703" s="855" t="s">
        <v>535</v>
      </c>
    </row>
    <row r="2704" spans="1:10">
      <c r="A2704" s="839" t="s">
        <v>194</v>
      </c>
      <c r="B2704" s="829" t="s">
        <v>199</v>
      </c>
      <c r="C2704" s="839" t="s">
        <v>6179</v>
      </c>
      <c r="D2704" s="839" t="s">
        <v>6180</v>
      </c>
      <c r="E2704" s="858">
        <v>44348</v>
      </c>
      <c r="F2704" s="852">
        <v>120</v>
      </c>
      <c r="G2704" s="860">
        <f t="shared" si="42"/>
        <v>0.12</v>
      </c>
      <c r="H2704" s="835" t="s">
        <v>354</v>
      </c>
      <c r="I2704" s="850">
        <v>1</v>
      </c>
      <c r="J2704" s="856" t="s">
        <v>533</v>
      </c>
    </row>
    <row r="2705" spans="1:10">
      <c r="A2705" s="839" t="s">
        <v>194</v>
      </c>
      <c r="B2705" s="829" t="s">
        <v>199</v>
      </c>
      <c r="C2705" s="839" t="s">
        <v>6181</v>
      </c>
      <c r="D2705" s="839" t="s">
        <v>6182</v>
      </c>
      <c r="E2705" s="858">
        <v>44348</v>
      </c>
      <c r="F2705" s="852">
        <v>155</v>
      </c>
      <c r="G2705" s="860">
        <f t="shared" si="42"/>
        <v>0.155</v>
      </c>
      <c r="H2705" s="835" t="s">
        <v>354</v>
      </c>
      <c r="I2705" s="850">
        <v>1</v>
      </c>
      <c r="J2705" s="856" t="s">
        <v>533</v>
      </c>
    </row>
    <row r="2706" spans="1:10">
      <c r="A2706" s="839" t="s">
        <v>194</v>
      </c>
      <c r="B2706" s="829" t="s">
        <v>199</v>
      </c>
      <c r="C2706" s="839" t="s">
        <v>6183</v>
      </c>
      <c r="D2706" s="839" t="s">
        <v>6184</v>
      </c>
      <c r="E2706" s="858">
        <v>44348</v>
      </c>
      <c r="F2706" s="852">
        <v>167</v>
      </c>
      <c r="G2706" s="860">
        <f t="shared" si="42"/>
        <v>0.16700000000000001</v>
      </c>
      <c r="H2706" s="835" t="s">
        <v>354</v>
      </c>
      <c r="I2706" s="850">
        <v>1</v>
      </c>
      <c r="J2706" s="856" t="s">
        <v>533</v>
      </c>
    </row>
    <row r="2707" spans="1:10">
      <c r="A2707" s="839" t="s">
        <v>194</v>
      </c>
      <c r="B2707" s="829" t="s">
        <v>199</v>
      </c>
      <c r="C2707" s="839" t="s">
        <v>6185</v>
      </c>
      <c r="D2707" s="839" t="s">
        <v>6186</v>
      </c>
      <c r="E2707" s="858">
        <v>44348</v>
      </c>
      <c r="F2707" s="852">
        <v>167</v>
      </c>
      <c r="G2707" s="860">
        <f t="shared" si="42"/>
        <v>0.16700000000000001</v>
      </c>
      <c r="H2707" s="835" t="s">
        <v>354</v>
      </c>
      <c r="I2707" s="850">
        <v>1</v>
      </c>
      <c r="J2707" s="856" t="s">
        <v>533</v>
      </c>
    </row>
    <row r="2708" spans="1:10">
      <c r="A2708" s="839" t="s">
        <v>194</v>
      </c>
      <c r="B2708" s="829" t="s">
        <v>199</v>
      </c>
      <c r="C2708" s="839" t="s">
        <v>6187</v>
      </c>
      <c r="D2708" s="839" t="s">
        <v>6188</v>
      </c>
      <c r="E2708" s="858">
        <v>44348</v>
      </c>
      <c r="F2708" s="852">
        <v>167</v>
      </c>
      <c r="G2708" s="860">
        <f t="shared" si="42"/>
        <v>0.16700000000000001</v>
      </c>
      <c r="H2708" s="835" t="s">
        <v>354</v>
      </c>
      <c r="I2708" s="850">
        <v>1</v>
      </c>
      <c r="J2708" s="856" t="s">
        <v>533</v>
      </c>
    </row>
    <row r="2709" spans="1:10">
      <c r="A2709" s="839" t="s">
        <v>194</v>
      </c>
      <c r="B2709" s="829" t="s">
        <v>199</v>
      </c>
      <c r="C2709" s="839" t="s">
        <v>6189</v>
      </c>
      <c r="D2709" s="839" t="s">
        <v>6190</v>
      </c>
      <c r="E2709" s="858">
        <v>44348</v>
      </c>
      <c r="F2709" s="852">
        <v>167</v>
      </c>
      <c r="G2709" s="860">
        <f t="shared" si="42"/>
        <v>0.16700000000000001</v>
      </c>
      <c r="H2709" s="835" t="s">
        <v>354</v>
      </c>
      <c r="I2709" s="850">
        <v>1</v>
      </c>
      <c r="J2709" s="856" t="s">
        <v>533</v>
      </c>
    </row>
    <row r="2710" spans="1:10">
      <c r="A2710" s="839" t="s">
        <v>245</v>
      </c>
      <c r="B2710" s="830" t="s">
        <v>198</v>
      </c>
      <c r="C2710" s="839" t="s">
        <v>6191</v>
      </c>
      <c r="D2710" s="839" t="s">
        <v>525</v>
      </c>
      <c r="E2710" s="858">
        <v>44348</v>
      </c>
      <c r="F2710" s="852">
        <v>22145.0074235594</v>
      </c>
      <c r="G2710" s="860">
        <f t="shared" si="42"/>
        <v>22.145007423559399</v>
      </c>
      <c r="H2710" s="835" t="s">
        <v>67</v>
      </c>
      <c r="I2710" s="850">
        <v>1</v>
      </c>
      <c r="J2710" s="837" t="s">
        <v>67</v>
      </c>
    </row>
    <row r="2711" spans="1:10">
      <c r="A2711" s="839" t="s">
        <v>245</v>
      </c>
      <c r="B2711" s="830" t="s">
        <v>198</v>
      </c>
      <c r="C2711" s="839" t="s">
        <v>6191</v>
      </c>
      <c r="D2711" s="839" t="s">
        <v>525</v>
      </c>
      <c r="E2711" s="858">
        <v>44348</v>
      </c>
      <c r="F2711" s="852">
        <v>21439.288179194202</v>
      </c>
      <c r="G2711" s="860">
        <f t="shared" si="42"/>
        <v>21.4392881791942</v>
      </c>
      <c r="H2711" s="835" t="s">
        <v>67</v>
      </c>
      <c r="I2711" s="850">
        <v>1</v>
      </c>
      <c r="J2711" s="837" t="s">
        <v>67</v>
      </c>
    </row>
    <row r="2712" spans="1:10">
      <c r="A2712" s="839" t="s">
        <v>245</v>
      </c>
      <c r="B2712" s="830" t="s">
        <v>198</v>
      </c>
      <c r="C2712" s="839" t="s">
        <v>6191</v>
      </c>
      <c r="D2712" s="839" t="s">
        <v>525</v>
      </c>
      <c r="E2712" s="858">
        <v>44348</v>
      </c>
      <c r="F2712" s="852">
        <v>21037.628822028899</v>
      </c>
      <c r="G2712" s="860">
        <f t="shared" si="42"/>
        <v>21.0376288220289</v>
      </c>
      <c r="H2712" s="835" t="s">
        <v>67</v>
      </c>
      <c r="I2712" s="850">
        <v>1</v>
      </c>
      <c r="J2712" s="837" t="s">
        <v>67</v>
      </c>
    </row>
    <row r="2713" spans="1:10">
      <c r="A2713" s="839" t="s">
        <v>189</v>
      </c>
      <c r="B2713" s="830" t="s">
        <v>198</v>
      </c>
      <c r="C2713" s="839" t="s">
        <v>6192</v>
      </c>
      <c r="D2713" s="839" t="s">
        <v>6193</v>
      </c>
      <c r="E2713" s="858">
        <v>44348</v>
      </c>
      <c r="F2713" s="852">
        <v>217.5</v>
      </c>
      <c r="G2713" s="860">
        <f t="shared" si="42"/>
        <v>0.2175</v>
      </c>
      <c r="H2713" s="835" t="s">
        <v>356</v>
      </c>
      <c r="I2713" s="850">
        <v>1</v>
      </c>
      <c r="J2713" s="855" t="s">
        <v>4132</v>
      </c>
    </row>
    <row r="2714" spans="1:10">
      <c r="A2714" s="839" t="s">
        <v>201</v>
      </c>
      <c r="B2714" s="830" t="s">
        <v>198</v>
      </c>
      <c r="C2714" s="839" t="s">
        <v>6194</v>
      </c>
      <c r="D2714" s="839" t="s">
        <v>6195</v>
      </c>
      <c r="E2714" s="858">
        <v>44348</v>
      </c>
      <c r="F2714" s="852">
        <v>1285</v>
      </c>
      <c r="G2714" s="860">
        <f t="shared" si="42"/>
        <v>1.2849999999999999</v>
      </c>
      <c r="H2714" s="835" t="s">
        <v>356</v>
      </c>
      <c r="I2714" s="850">
        <v>1</v>
      </c>
      <c r="J2714" s="855" t="s">
        <v>4132</v>
      </c>
    </row>
    <row r="2715" spans="1:10">
      <c r="A2715" s="839" t="s">
        <v>194</v>
      </c>
      <c r="B2715" s="829" t="s">
        <v>199</v>
      </c>
      <c r="C2715" s="839" t="s">
        <v>6196</v>
      </c>
      <c r="D2715" s="839" t="s">
        <v>6197</v>
      </c>
      <c r="E2715" s="858">
        <v>44348</v>
      </c>
      <c r="F2715" s="852">
        <v>1877</v>
      </c>
      <c r="G2715" s="860">
        <f t="shared" si="42"/>
        <v>1.877</v>
      </c>
      <c r="H2715" s="835" t="s">
        <v>354</v>
      </c>
      <c r="I2715" s="850">
        <v>1</v>
      </c>
      <c r="J2715" s="855" t="s">
        <v>4109</v>
      </c>
    </row>
    <row r="2716" spans="1:10">
      <c r="A2716" s="839" t="s">
        <v>194</v>
      </c>
      <c r="B2716" s="829" t="s">
        <v>199</v>
      </c>
      <c r="C2716" s="839" t="s">
        <v>6198</v>
      </c>
      <c r="D2716" s="839" t="s">
        <v>6199</v>
      </c>
      <c r="E2716" s="858">
        <v>44348</v>
      </c>
      <c r="F2716" s="852">
        <v>1240</v>
      </c>
      <c r="G2716" s="860">
        <f t="shared" si="42"/>
        <v>1.24</v>
      </c>
      <c r="H2716" s="835" t="s">
        <v>354</v>
      </c>
      <c r="I2716" s="850">
        <v>1</v>
      </c>
      <c r="J2716" s="855" t="s">
        <v>4109</v>
      </c>
    </row>
    <row r="2717" spans="1:10">
      <c r="A2717" s="839" t="s">
        <v>194</v>
      </c>
      <c r="B2717" s="829" t="s">
        <v>199</v>
      </c>
      <c r="C2717" s="839" t="s">
        <v>6200</v>
      </c>
      <c r="D2717" s="839" t="s">
        <v>6201</v>
      </c>
      <c r="E2717" s="858">
        <v>44348</v>
      </c>
      <c r="F2717" s="852">
        <v>1427</v>
      </c>
      <c r="G2717" s="860">
        <f t="shared" si="42"/>
        <v>1.427</v>
      </c>
      <c r="H2717" s="835" t="s">
        <v>354</v>
      </c>
      <c r="I2717" s="850">
        <v>1</v>
      </c>
      <c r="J2717" s="855" t="s">
        <v>4109</v>
      </c>
    </row>
    <row r="2718" spans="1:10">
      <c r="A2718" s="839" t="s">
        <v>201</v>
      </c>
      <c r="B2718" s="830" t="s">
        <v>198</v>
      </c>
      <c r="C2718" s="839" t="s">
        <v>6202</v>
      </c>
      <c r="D2718" s="839" t="s">
        <v>6203</v>
      </c>
      <c r="E2718" s="858">
        <v>44348</v>
      </c>
      <c r="F2718" s="852">
        <v>2095</v>
      </c>
      <c r="G2718" s="860">
        <f t="shared" si="42"/>
        <v>2.0950000000000002</v>
      </c>
      <c r="H2718" s="835" t="s">
        <v>356</v>
      </c>
      <c r="I2718" s="850">
        <v>1</v>
      </c>
      <c r="J2718" s="855" t="s">
        <v>4132</v>
      </c>
    </row>
    <row r="2719" spans="1:10">
      <c r="A2719" s="839" t="s">
        <v>194</v>
      </c>
      <c r="B2719" s="829" t="s">
        <v>199</v>
      </c>
      <c r="C2719" s="839" t="s">
        <v>612</v>
      </c>
      <c r="D2719" s="839" t="s">
        <v>611</v>
      </c>
      <c r="E2719" s="853">
        <v>44378</v>
      </c>
      <c r="F2719" s="852">
        <v>3220</v>
      </c>
      <c r="G2719" s="860">
        <f t="shared" si="42"/>
        <v>3.22</v>
      </c>
      <c r="H2719" s="835" t="s">
        <v>354</v>
      </c>
      <c r="I2719" s="850">
        <v>1</v>
      </c>
      <c r="J2719" s="855" t="s">
        <v>4109</v>
      </c>
    </row>
    <row r="2720" spans="1:10">
      <c r="A2720" s="839" t="s">
        <v>194</v>
      </c>
      <c r="B2720" s="829" t="s">
        <v>199</v>
      </c>
      <c r="C2720" s="839" t="s">
        <v>615</v>
      </c>
      <c r="D2720" s="839" t="s">
        <v>614</v>
      </c>
      <c r="E2720" s="853">
        <v>44378</v>
      </c>
      <c r="F2720" s="852">
        <v>2700</v>
      </c>
      <c r="G2720" s="860">
        <f t="shared" si="42"/>
        <v>2.7</v>
      </c>
      <c r="H2720" s="835" t="s">
        <v>354</v>
      </c>
      <c r="I2720" s="850">
        <v>1</v>
      </c>
      <c r="J2720" s="855" t="s">
        <v>4109</v>
      </c>
    </row>
    <row r="2721" spans="1:10">
      <c r="A2721" s="839" t="s">
        <v>194</v>
      </c>
      <c r="B2721" s="829" t="s">
        <v>199</v>
      </c>
      <c r="C2721" s="839" t="s">
        <v>619</v>
      </c>
      <c r="D2721" s="839" t="s">
        <v>618</v>
      </c>
      <c r="E2721" s="853">
        <v>44378</v>
      </c>
      <c r="F2721" s="852">
        <v>2500</v>
      </c>
      <c r="G2721" s="860">
        <f t="shared" si="42"/>
        <v>2.5</v>
      </c>
      <c r="H2721" s="835" t="s">
        <v>354</v>
      </c>
      <c r="I2721" s="850">
        <v>1</v>
      </c>
      <c r="J2721" s="855" t="s">
        <v>4109</v>
      </c>
    </row>
    <row r="2722" spans="1:10">
      <c r="A2722" s="839" t="s">
        <v>194</v>
      </c>
      <c r="B2722" s="829" t="s">
        <v>199</v>
      </c>
      <c r="C2722" s="839" t="s">
        <v>621</v>
      </c>
      <c r="D2722" s="839" t="s">
        <v>620</v>
      </c>
      <c r="E2722" s="853">
        <v>44378</v>
      </c>
      <c r="F2722" s="852">
        <v>2879</v>
      </c>
      <c r="G2722" s="860">
        <f t="shared" si="42"/>
        <v>2.879</v>
      </c>
      <c r="H2722" s="835" t="s">
        <v>354</v>
      </c>
      <c r="I2722" s="850">
        <v>1</v>
      </c>
      <c r="J2722" s="855" t="s">
        <v>4109</v>
      </c>
    </row>
    <row r="2723" spans="1:10">
      <c r="A2723" s="839" t="s">
        <v>194</v>
      </c>
      <c r="B2723" s="829" t="s">
        <v>199</v>
      </c>
      <c r="C2723" s="839" t="s">
        <v>623</v>
      </c>
      <c r="D2723" s="839" t="s">
        <v>622</v>
      </c>
      <c r="E2723" s="853">
        <v>44378</v>
      </c>
      <c r="F2723" s="852">
        <v>1555</v>
      </c>
      <c r="G2723" s="860">
        <f t="shared" si="42"/>
        <v>1.5549999999999999</v>
      </c>
      <c r="H2723" s="835" t="s">
        <v>354</v>
      </c>
      <c r="I2723" s="850">
        <v>1</v>
      </c>
      <c r="J2723" s="855" t="s">
        <v>4109</v>
      </c>
    </row>
    <row r="2724" spans="1:10">
      <c r="A2724" s="839" t="s">
        <v>194</v>
      </c>
      <c r="B2724" s="829" t="s">
        <v>199</v>
      </c>
      <c r="C2724" s="839" t="s">
        <v>625</v>
      </c>
      <c r="D2724" s="839" t="s">
        <v>624</v>
      </c>
      <c r="E2724" s="853">
        <v>44378</v>
      </c>
      <c r="F2724" s="852">
        <v>2507</v>
      </c>
      <c r="G2724" s="860">
        <f t="shared" si="42"/>
        <v>2.5070000000000001</v>
      </c>
      <c r="H2724" s="835" t="s">
        <v>354</v>
      </c>
      <c r="I2724" s="850">
        <v>1</v>
      </c>
      <c r="J2724" s="855" t="s">
        <v>4109</v>
      </c>
    </row>
    <row r="2725" spans="1:10">
      <c r="A2725" s="839" t="s">
        <v>194</v>
      </c>
      <c r="B2725" s="829" t="s">
        <v>199</v>
      </c>
      <c r="C2725" s="839" t="s">
        <v>617</v>
      </c>
      <c r="D2725" s="839" t="s">
        <v>616</v>
      </c>
      <c r="E2725" s="853">
        <v>44378</v>
      </c>
      <c r="F2725" s="852">
        <v>2195</v>
      </c>
      <c r="G2725" s="860">
        <f t="shared" si="42"/>
        <v>2.1949999999999998</v>
      </c>
      <c r="H2725" s="835" t="s">
        <v>354</v>
      </c>
      <c r="I2725" s="850">
        <v>1</v>
      </c>
      <c r="J2725" s="855" t="s">
        <v>4109</v>
      </c>
    </row>
    <row r="2726" spans="1:10">
      <c r="A2726" s="839" t="s">
        <v>201</v>
      </c>
      <c r="B2726" s="830" t="s">
        <v>198</v>
      </c>
      <c r="C2726" s="839" t="s">
        <v>1013</v>
      </c>
      <c r="D2726" s="839" t="s">
        <v>801</v>
      </c>
      <c r="E2726" s="853">
        <v>44378</v>
      </c>
      <c r="F2726" s="852">
        <v>2095</v>
      </c>
      <c r="G2726" s="860">
        <f t="shared" si="42"/>
        <v>2.0950000000000002</v>
      </c>
      <c r="H2726" s="835" t="s">
        <v>356</v>
      </c>
      <c r="I2726" s="850">
        <v>1</v>
      </c>
      <c r="J2726" s="855" t="s">
        <v>4132</v>
      </c>
    </row>
    <row r="2727" spans="1:10">
      <c r="A2727" s="839" t="s">
        <v>201</v>
      </c>
      <c r="B2727" s="830" t="s">
        <v>198</v>
      </c>
      <c r="C2727" s="839" t="s">
        <v>1015</v>
      </c>
      <c r="D2727" s="839" t="s">
        <v>803</v>
      </c>
      <c r="E2727" s="853">
        <v>44378</v>
      </c>
      <c r="F2727" s="852">
        <v>1730</v>
      </c>
      <c r="G2727" s="860">
        <f t="shared" si="42"/>
        <v>1.73</v>
      </c>
      <c r="H2727" s="835" t="s">
        <v>356</v>
      </c>
      <c r="I2727" s="850">
        <v>1</v>
      </c>
      <c r="J2727" s="855" t="s">
        <v>4132</v>
      </c>
    </row>
    <row r="2728" spans="1:10">
      <c r="A2728" s="839" t="s">
        <v>201</v>
      </c>
      <c r="B2728" s="830" t="s">
        <v>198</v>
      </c>
      <c r="C2728" s="839" t="s">
        <v>1018</v>
      </c>
      <c r="D2728" s="839" t="s">
        <v>806</v>
      </c>
      <c r="E2728" s="853">
        <v>44378</v>
      </c>
      <c r="F2728" s="852">
        <v>2610</v>
      </c>
      <c r="G2728" s="860">
        <f t="shared" si="42"/>
        <v>2.61</v>
      </c>
      <c r="H2728" s="835" t="s">
        <v>356</v>
      </c>
      <c r="I2728" s="850">
        <v>1</v>
      </c>
      <c r="J2728" s="855" t="s">
        <v>4132</v>
      </c>
    </row>
    <row r="2729" spans="1:10">
      <c r="A2729" s="839" t="s">
        <v>201</v>
      </c>
      <c r="B2729" s="830" t="s">
        <v>198</v>
      </c>
      <c r="C2729" s="839" t="s">
        <v>1019</v>
      </c>
      <c r="D2729" s="839" t="s">
        <v>807</v>
      </c>
      <c r="E2729" s="853">
        <v>44378</v>
      </c>
      <c r="F2729" s="852">
        <v>1415</v>
      </c>
      <c r="G2729" s="860">
        <f t="shared" si="42"/>
        <v>1.415</v>
      </c>
      <c r="H2729" s="835" t="s">
        <v>356</v>
      </c>
      <c r="I2729" s="850">
        <v>1</v>
      </c>
      <c r="J2729" s="855" t="s">
        <v>4132</v>
      </c>
    </row>
    <row r="2730" spans="1:10">
      <c r="A2730" s="839" t="s">
        <v>186</v>
      </c>
      <c r="B2730" s="830" t="s">
        <v>198</v>
      </c>
      <c r="C2730" s="839" t="s">
        <v>990</v>
      </c>
      <c r="D2730" s="839" t="s">
        <v>686</v>
      </c>
      <c r="E2730" s="853">
        <v>44378</v>
      </c>
      <c r="F2730" s="852">
        <v>5225.4098360655744</v>
      </c>
      <c r="G2730" s="860">
        <f t="shared" si="42"/>
        <v>5.2254098360655741</v>
      </c>
      <c r="H2730" s="835" t="s">
        <v>535</v>
      </c>
      <c r="I2730" s="850">
        <v>1</v>
      </c>
      <c r="J2730" s="855" t="s">
        <v>535</v>
      </c>
    </row>
    <row r="2731" spans="1:10">
      <c r="A2731" s="839" t="s">
        <v>196</v>
      </c>
      <c r="B2731" s="830" t="s">
        <v>198</v>
      </c>
      <c r="C2731" s="839" t="s">
        <v>989</v>
      </c>
      <c r="D2731" s="839" t="s">
        <v>684</v>
      </c>
      <c r="E2731" s="853">
        <v>44378</v>
      </c>
      <c r="F2731" s="852">
        <v>614</v>
      </c>
      <c r="G2731" s="860">
        <f t="shared" si="42"/>
        <v>0.61399999999999999</v>
      </c>
      <c r="H2731" s="835" t="s">
        <v>356</v>
      </c>
      <c r="I2731" s="850">
        <v>2</v>
      </c>
      <c r="J2731" s="855" t="s">
        <v>4132</v>
      </c>
    </row>
    <row r="2732" spans="1:10">
      <c r="A2732" s="839" t="s">
        <v>194</v>
      </c>
      <c r="B2732" s="829" t="s">
        <v>199</v>
      </c>
      <c r="C2732" s="839" t="s">
        <v>637</v>
      </c>
      <c r="D2732" s="839" t="s">
        <v>636</v>
      </c>
      <c r="E2732" s="853">
        <v>44378</v>
      </c>
      <c r="F2732" s="852">
        <v>1850</v>
      </c>
      <c r="G2732" s="860">
        <f t="shared" si="42"/>
        <v>1.85</v>
      </c>
      <c r="H2732" s="835" t="s">
        <v>354</v>
      </c>
      <c r="I2732" s="850">
        <v>1</v>
      </c>
      <c r="J2732" s="855" t="s">
        <v>4109</v>
      </c>
    </row>
    <row r="2733" spans="1:10">
      <c r="A2733" s="839" t="s">
        <v>194</v>
      </c>
      <c r="B2733" s="829" t="s">
        <v>199</v>
      </c>
      <c r="C2733" s="839" t="s">
        <v>639</v>
      </c>
      <c r="D2733" s="839" t="s">
        <v>638</v>
      </c>
      <c r="E2733" s="853">
        <v>44378</v>
      </c>
      <c r="F2733" s="852">
        <v>1340</v>
      </c>
      <c r="G2733" s="860">
        <f t="shared" si="42"/>
        <v>1.34</v>
      </c>
      <c r="H2733" s="835" t="s">
        <v>354</v>
      </c>
      <c r="I2733" s="850">
        <v>1</v>
      </c>
      <c r="J2733" s="855" t="s">
        <v>4109</v>
      </c>
    </row>
    <row r="2734" spans="1:10">
      <c r="A2734" s="839" t="s">
        <v>194</v>
      </c>
      <c r="B2734" s="829" t="s">
        <v>199</v>
      </c>
      <c r="C2734" s="839" t="s">
        <v>641</v>
      </c>
      <c r="D2734" s="839" t="s">
        <v>640</v>
      </c>
      <c r="E2734" s="853">
        <v>44378</v>
      </c>
      <c r="F2734" s="852">
        <v>2133</v>
      </c>
      <c r="G2734" s="860">
        <f t="shared" si="42"/>
        <v>2.133</v>
      </c>
      <c r="H2734" s="835" t="s">
        <v>354</v>
      </c>
      <c r="I2734" s="850">
        <v>1</v>
      </c>
      <c r="J2734" s="855" t="s">
        <v>4109</v>
      </c>
    </row>
    <row r="2735" spans="1:10">
      <c r="A2735" s="839" t="s">
        <v>194</v>
      </c>
      <c r="B2735" s="829" t="s">
        <v>199</v>
      </c>
      <c r="C2735" s="839" t="s">
        <v>643</v>
      </c>
      <c r="D2735" s="839" t="s">
        <v>642</v>
      </c>
      <c r="E2735" s="853">
        <v>44378</v>
      </c>
      <c r="F2735" s="852">
        <v>1455</v>
      </c>
      <c r="G2735" s="860">
        <f t="shared" si="42"/>
        <v>1.4550000000000001</v>
      </c>
      <c r="H2735" s="835" t="s">
        <v>354</v>
      </c>
      <c r="I2735" s="850">
        <v>1</v>
      </c>
      <c r="J2735" s="855" t="s">
        <v>4109</v>
      </c>
    </row>
    <row r="2736" spans="1:10">
      <c r="A2736" s="839" t="s">
        <v>194</v>
      </c>
      <c r="B2736" s="829" t="s">
        <v>199</v>
      </c>
      <c r="C2736" s="839" t="s">
        <v>645</v>
      </c>
      <c r="D2736" s="839" t="s">
        <v>644</v>
      </c>
      <c r="E2736" s="853">
        <v>44378</v>
      </c>
      <c r="F2736" s="852">
        <v>1914</v>
      </c>
      <c r="G2736" s="860">
        <f t="shared" ref="G2736:G2799" si="43">F2736/1000</f>
        <v>1.9139999999999999</v>
      </c>
      <c r="H2736" s="835" t="s">
        <v>354</v>
      </c>
      <c r="I2736" s="850">
        <v>1</v>
      </c>
      <c r="J2736" s="855" t="s">
        <v>4109</v>
      </c>
    </row>
    <row r="2737" spans="1:10">
      <c r="A2737" s="839" t="s">
        <v>194</v>
      </c>
      <c r="B2737" s="829" t="s">
        <v>199</v>
      </c>
      <c r="C2737" s="839" t="s">
        <v>982</v>
      </c>
      <c r="D2737" s="839" t="s">
        <v>626</v>
      </c>
      <c r="E2737" s="853">
        <v>44378</v>
      </c>
      <c r="F2737" s="852">
        <v>2155</v>
      </c>
      <c r="G2737" s="860">
        <f t="shared" si="43"/>
        <v>2.1549999999999998</v>
      </c>
      <c r="H2737" s="835" t="s">
        <v>535</v>
      </c>
      <c r="I2737" s="850">
        <v>1</v>
      </c>
      <c r="J2737" s="855" t="s">
        <v>535</v>
      </c>
    </row>
    <row r="2738" spans="1:10">
      <c r="A2738" s="839" t="s">
        <v>194</v>
      </c>
      <c r="B2738" s="829" t="s">
        <v>199</v>
      </c>
      <c r="C2738" s="839" t="s">
        <v>983</v>
      </c>
      <c r="D2738" s="839" t="s">
        <v>629</v>
      </c>
      <c r="E2738" s="853">
        <v>44378</v>
      </c>
      <c r="F2738" s="852">
        <v>780</v>
      </c>
      <c r="G2738" s="860">
        <f t="shared" si="43"/>
        <v>0.78</v>
      </c>
      <c r="H2738" s="835" t="s">
        <v>535</v>
      </c>
      <c r="I2738" s="850">
        <v>1</v>
      </c>
      <c r="J2738" s="855" t="s">
        <v>535</v>
      </c>
    </row>
    <row r="2739" spans="1:10">
      <c r="A2739" s="839" t="s">
        <v>194</v>
      </c>
      <c r="B2739" s="829" t="s">
        <v>199</v>
      </c>
      <c r="C2739" s="839" t="s">
        <v>647</v>
      </c>
      <c r="D2739" s="839" t="s">
        <v>646</v>
      </c>
      <c r="E2739" s="853">
        <v>44378</v>
      </c>
      <c r="F2739" s="852">
        <v>1987</v>
      </c>
      <c r="G2739" s="860">
        <f t="shared" si="43"/>
        <v>1.9870000000000001</v>
      </c>
      <c r="H2739" s="835" t="s">
        <v>354</v>
      </c>
      <c r="I2739" s="850">
        <v>1</v>
      </c>
      <c r="J2739" s="855" t="s">
        <v>4109</v>
      </c>
    </row>
    <row r="2740" spans="1:10">
      <c r="A2740" s="839" t="s">
        <v>194</v>
      </c>
      <c r="B2740" s="829" t="s">
        <v>199</v>
      </c>
      <c r="C2740" s="839" t="s">
        <v>649</v>
      </c>
      <c r="D2740" s="839" t="s">
        <v>648</v>
      </c>
      <c r="E2740" s="853">
        <v>44378</v>
      </c>
      <c r="F2740" s="852">
        <v>1370</v>
      </c>
      <c r="G2740" s="860">
        <f t="shared" si="43"/>
        <v>1.37</v>
      </c>
      <c r="H2740" s="835" t="s">
        <v>354</v>
      </c>
      <c r="I2740" s="850">
        <v>1</v>
      </c>
      <c r="J2740" s="855" t="s">
        <v>4109</v>
      </c>
    </row>
    <row r="2741" spans="1:10">
      <c r="A2741" s="839" t="s">
        <v>194</v>
      </c>
      <c r="B2741" s="829" t="s">
        <v>199</v>
      </c>
      <c r="C2741" s="839" t="s">
        <v>651</v>
      </c>
      <c r="D2741" s="839" t="s">
        <v>650</v>
      </c>
      <c r="E2741" s="853">
        <v>44378</v>
      </c>
      <c r="F2741" s="852">
        <v>1370</v>
      </c>
      <c r="G2741" s="860">
        <f t="shared" si="43"/>
        <v>1.37</v>
      </c>
      <c r="H2741" s="835" t="s">
        <v>354</v>
      </c>
      <c r="I2741" s="850">
        <v>1</v>
      </c>
      <c r="J2741" s="855" t="s">
        <v>4109</v>
      </c>
    </row>
    <row r="2742" spans="1:10">
      <c r="A2742" s="839" t="s">
        <v>194</v>
      </c>
      <c r="B2742" s="829" t="s">
        <v>199</v>
      </c>
      <c r="C2742" s="839" t="s">
        <v>653</v>
      </c>
      <c r="D2742" s="839" t="s">
        <v>652</v>
      </c>
      <c r="E2742" s="853">
        <v>44378</v>
      </c>
      <c r="F2742" s="852">
        <v>1370</v>
      </c>
      <c r="G2742" s="860">
        <f t="shared" si="43"/>
        <v>1.37</v>
      </c>
      <c r="H2742" s="835" t="s">
        <v>354</v>
      </c>
      <c r="I2742" s="850">
        <v>1</v>
      </c>
      <c r="J2742" s="855" t="s">
        <v>4109</v>
      </c>
    </row>
    <row r="2743" spans="1:10">
      <c r="A2743" s="839" t="s">
        <v>194</v>
      </c>
      <c r="B2743" s="829" t="s">
        <v>199</v>
      </c>
      <c r="C2743" s="839" t="s">
        <v>655</v>
      </c>
      <c r="D2743" s="839" t="s">
        <v>654</v>
      </c>
      <c r="E2743" s="853">
        <v>44378</v>
      </c>
      <c r="F2743" s="852">
        <v>2105</v>
      </c>
      <c r="G2743" s="860">
        <f t="shared" si="43"/>
        <v>2.105</v>
      </c>
      <c r="H2743" s="835" t="s">
        <v>354</v>
      </c>
      <c r="I2743" s="850">
        <v>1</v>
      </c>
      <c r="J2743" s="855" t="s">
        <v>4109</v>
      </c>
    </row>
    <row r="2744" spans="1:10">
      <c r="A2744" s="839" t="s">
        <v>194</v>
      </c>
      <c r="B2744" s="829" t="s">
        <v>199</v>
      </c>
      <c r="C2744" s="839" t="s">
        <v>657</v>
      </c>
      <c r="D2744" s="839" t="s">
        <v>656</v>
      </c>
      <c r="E2744" s="853">
        <v>44378</v>
      </c>
      <c r="F2744" s="852">
        <v>1378</v>
      </c>
      <c r="G2744" s="860">
        <f t="shared" si="43"/>
        <v>1.3779999999999999</v>
      </c>
      <c r="H2744" s="835" t="s">
        <v>354</v>
      </c>
      <c r="I2744" s="850">
        <v>1</v>
      </c>
      <c r="J2744" s="855" t="s">
        <v>4109</v>
      </c>
    </row>
    <row r="2745" spans="1:10">
      <c r="A2745" s="839" t="s">
        <v>194</v>
      </c>
      <c r="B2745" s="829" t="s">
        <v>199</v>
      </c>
      <c r="C2745" s="839" t="s">
        <v>659</v>
      </c>
      <c r="D2745" s="839" t="s">
        <v>658</v>
      </c>
      <c r="E2745" s="853">
        <v>44378</v>
      </c>
      <c r="F2745" s="852">
        <v>2378</v>
      </c>
      <c r="G2745" s="860">
        <f t="shared" si="43"/>
        <v>2.3780000000000001</v>
      </c>
      <c r="H2745" s="835" t="s">
        <v>354</v>
      </c>
      <c r="I2745" s="850">
        <v>1</v>
      </c>
      <c r="J2745" s="855" t="s">
        <v>4109</v>
      </c>
    </row>
    <row r="2746" spans="1:10">
      <c r="A2746" s="839" t="s">
        <v>194</v>
      </c>
      <c r="B2746" s="829" t="s">
        <v>199</v>
      </c>
      <c r="C2746" s="839" t="s">
        <v>661</v>
      </c>
      <c r="D2746" s="839" t="s">
        <v>660</v>
      </c>
      <c r="E2746" s="853">
        <v>44378</v>
      </c>
      <c r="F2746" s="852">
        <v>2023</v>
      </c>
      <c r="G2746" s="860">
        <f t="shared" si="43"/>
        <v>2.0230000000000001</v>
      </c>
      <c r="H2746" s="835" t="s">
        <v>354</v>
      </c>
      <c r="I2746" s="850">
        <v>1</v>
      </c>
      <c r="J2746" s="855" t="s">
        <v>4109</v>
      </c>
    </row>
    <row r="2747" spans="1:10">
      <c r="A2747" s="839" t="s">
        <v>186</v>
      </c>
      <c r="B2747" s="830" t="s">
        <v>198</v>
      </c>
      <c r="C2747" s="839" t="s">
        <v>1023</v>
      </c>
      <c r="D2747" s="839" t="s">
        <v>811</v>
      </c>
      <c r="E2747" s="853">
        <v>44378</v>
      </c>
      <c r="F2747" s="852">
        <v>213.11475409836066</v>
      </c>
      <c r="G2747" s="860">
        <f t="shared" si="43"/>
        <v>0.21311475409836067</v>
      </c>
      <c r="H2747" s="835" t="s">
        <v>356</v>
      </c>
      <c r="I2747" s="850">
        <v>1</v>
      </c>
      <c r="J2747" s="855" t="s">
        <v>4132</v>
      </c>
    </row>
    <row r="2748" spans="1:10">
      <c r="A2748" s="839" t="s">
        <v>186</v>
      </c>
      <c r="B2748" s="830" t="s">
        <v>198</v>
      </c>
      <c r="C2748" s="839" t="s">
        <v>1024</v>
      </c>
      <c r="D2748" s="839" t="s">
        <v>812</v>
      </c>
      <c r="E2748" s="853">
        <v>44378</v>
      </c>
      <c r="F2748" s="852">
        <v>186.47540983606558</v>
      </c>
      <c r="G2748" s="860">
        <f t="shared" si="43"/>
        <v>0.18647540983606559</v>
      </c>
      <c r="H2748" s="835" t="s">
        <v>356</v>
      </c>
      <c r="I2748" s="850">
        <v>1</v>
      </c>
      <c r="J2748" s="855" t="s">
        <v>4132</v>
      </c>
    </row>
    <row r="2749" spans="1:10">
      <c r="A2749" s="839" t="s">
        <v>186</v>
      </c>
      <c r="B2749" s="830" t="s">
        <v>198</v>
      </c>
      <c r="C2749" s="839" t="s">
        <v>1025</v>
      </c>
      <c r="D2749" s="839" t="s">
        <v>813</v>
      </c>
      <c r="E2749" s="853">
        <v>44378</v>
      </c>
      <c r="F2749" s="852">
        <v>202.86885245901641</v>
      </c>
      <c r="G2749" s="860">
        <f t="shared" si="43"/>
        <v>0.2028688524590164</v>
      </c>
      <c r="H2749" s="835" t="s">
        <v>356</v>
      </c>
      <c r="I2749" s="850">
        <v>1</v>
      </c>
      <c r="J2749" s="855" t="s">
        <v>4132</v>
      </c>
    </row>
    <row r="2750" spans="1:10">
      <c r="A2750" s="839" t="s">
        <v>186</v>
      </c>
      <c r="B2750" s="830" t="s">
        <v>198</v>
      </c>
      <c r="C2750" s="839" t="s">
        <v>1026</v>
      </c>
      <c r="D2750" s="839" t="s">
        <v>814</v>
      </c>
      <c r="E2750" s="853">
        <v>44378</v>
      </c>
      <c r="F2750" s="852">
        <v>161.88524590163937</v>
      </c>
      <c r="G2750" s="860">
        <f t="shared" si="43"/>
        <v>0.16188524590163936</v>
      </c>
      <c r="H2750" s="835" t="s">
        <v>356</v>
      </c>
      <c r="I2750" s="850">
        <v>1</v>
      </c>
      <c r="J2750" s="855" t="s">
        <v>4132</v>
      </c>
    </row>
    <row r="2751" spans="1:10">
      <c r="A2751" s="839" t="s">
        <v>194</v>
      </c>
      <c r="B2751" s="829" t="s">
        <v>199</v>
      </c>
      <c r="C2751" s="839" t="s">
        <v>708</v>
      </c>
      <c r="D2751" s="839" t="s">
        <v>707</v>
      </c>
      <c r="E2751" s="853">
        <v>44378</v>
      </c>
      <c r="F2751" s="852">
        <v>2083</v>
      </c>
      <c r="G2751" s="860">
        <f t="shared" si="43"/>
        <v>2.0830000000000002</v>
      </c>
      <c r="H2751" s="835" t="s">
        <v>354</v>
      </c>
      <c r="I2751" s="850">
        <v>1</v>
      </c>
      <c r="J2751" s="855" t="s">
        <v>4109</v>
      </c>
    </row>
    <row r="2752" spans="1:10">
      <c r="A2752" s="839" t="s">
        <v>194</v>
      </c>
      <c r="B2752" s="829" t="s">
        <v>199</v>
      </c>
      <c r="C2752" s="839" t="s">
        <v>710</v>
      </c>
      <c r="D2752" s="839" t="s">
        <v>709</v>
      </c>
      <c r="E2752" s="853">
        <v>44378</v>
      </c>
      <c r="F2752" s="852">
        <v>1492</v>
      </c>
      <c r="G2752" s="860">
        <f t="shared" si="43"/>
        <v>1.492</v>
      </c>
      <c r="H2752" s="835" t="s">
        <v>354</v>
      </c>
      <c r="I2752" s="850">
        <v>1</v>
      </c>
      <c r="J2752" s="855" t="s">
        <v>4109</v>
      </c>
    </row>
    <row r="2753" spans="1:10">
      <c r="A2753" s="839" t="s">
        <v>194</v>
      </c>
      <c r="B2753" s="829" t="s">
        <v>199</v>
      </c>
      <c r="C2753" s="839" t="s">
        <v>712</v>
      </c>
      <c r="D2753" s="839" t="s">
        <v>711</v>
      </c>
      <c r="E2753" s="853">
        <v>44378</v>
      </c>
      <c r="F2753" s="852">
        <v>2315</v>
      </c>
      <c r="G2753" s="860">
        <f t="shared" si="43"/>
        <v>2.3149999999999999</v>
      </c>
      <c r="H2753" s="835" t="s">
        <v>354</v>
      </c>
      <c r="I2753" s="850">
        <v>1</v>
      </c>
      <c r="J2753" s="855" t="s">
        <v>4109</v>
      </c>
    </row>
    <row r="2754" spans="1:10">
      <c r="A2754" s="839" t="s">
        <v>194</v>
      </c>
      <c r="B2754" s="829" t="s">
        <v>199</v>
      </c>
      <c r="C2754" s="839" t="s">
        <v>688</v>
      </c>
      <c r="D2754" s="839" t="s">
        <v>687</v>
      </c>
      <c r="E2754" s="853">
        <v>44378</v>
      </c>
      <c r="F2754" s="852">
        <v>2210</v>
      </c>
      <c r="G2754" s="860">
        <f t="shared" si="43"/>
        <v>2.21</v>
      </c>
      <c r="H2754" s="835" t="s">
        <v>354</v>
      </c>
      <c r="I2754" s="850">
        <v>1</v>
      </c>
      <c r="J2754" s="855" t="s">
        <v>4109</v>
      </c>
    </row>
    <row r="2755" spans="1:10">
      <c r="A2755" s="839" t="s">
        <v>194</v>
      </c>
      <c r="B2755" s="829" t="s">
        <v>199</v>
      </c>
      <c r="C2755" s="839" t="s">
        <v>690</v>
      </c>
      <c r="D2755" s="839" t="s">
        <v>689</v>
      </c>
      <c r="E2755" s="853">
        <v>44378</v>
      </c>
      <c r="F2755" s="852">
        <v>1827</v>
      </c>
      <c r="G2755" s="860">
        <f t="shared" si="43"/>
        <v>1.827</v>
      </c>
      <c r="H2755" s="835" t="s">
        <v>354</v>
      </c>
      <c r="I2755" s="850">
        <v>1</v>
      </c>
      <c r="J2755" s="855" t="s">
        <v>4109</v>
      </c>
    </row>
    <row r="2756" spans="1:10">
      <c r="A2756" s="839" t="s">
        <v>194</v>
      </c>
      <c r="B2756" s="829" t="s">
        <v>199</v>
      </c>
      <c r="C2756" s="839" t="s">
        <v>692</v>
      </c>
      <c r="D2756" s="839" t="s">
        <v>691</v>
      </c>
      <c r="E2756" s="853">
        <v>44378</v>
      </c>
      <c r="F2756" s="852">
        <v>1610</v>
      </c>
      <c r="G2756" s="860">
        <f t="shared" si="43"/>
        <v>1.61</v>
      </c>
      <c r="H2756" s="835" t="s">
        <v>354</v>
      </c>
      <c r="I2756" s="850">
        <v>1</v>
      </c>
      <c r="J2756" s="855" t="s">
        <v>4109</v>
      </c>
    </row>
    <row r="2757" spans="1:10">
      <c r="A2757" s="839" t="s">
        <v>194</v>
      </c>
      <c r="B2757" s="829" t="s">
        <v>199</v>
      </c>
      <c r="C2757" s="839" t="s">
        <v>694</v>
      </c>
      <c r="D2757" s="839" t="s">
        <v>693</v>
      </c>
      <c r="E2757" s="853">
        <v>44378</v>
      </c>
      <c r="F2757" s="852">
        <v>2500</v>
      </c>
      <c r="G2757" s="860">
        <f t="shared" si="43"/>
        <v>2.5</v>
      </c>
      <c r="H2757" s="835" t="s">
        <v>354</v>
      </c>
      <c r="I2757" s="850">
        <v>1</v>
      </c>
      <c r="J2757" s="855" t="s">
        <v>4109</v>
      </c>
    </row>
    <row r="2758" spans="1:10">
      <c r="A2758" s="839" t="s">
        <v>194</v>
      </c>
      <c r="B2758" s="829" t="s">
        <v>199</v>
      </c>
      <c r="C2758" s="839" t="s">
        <v>696</v>
      </c>
      <c r="D2758" s="839" t="s">
        <v>695</v>
      </c>
      <c r="E2758" s="853">
        <v>44378</v>
      </c>
      <c r="F2758" s="852">
        <v>2334</v>
      </c>
      <c r="G2758" s="860">
        <f t="shared" si="43"/>
        <v>2.3340000000000001</v>
      </c>
      <c r="H2758" s="835" t="s">
        <v>354</v>
      </c>
      <c r="I2758" s="850">
        <v>1</v>
      </c>
      <c r="J2758" s="855" t="s">
        <v>4109</v>
      </c>
    </row>
    <row r="2759" spans="1:10">
      <c r="A2759" s="839" t="s">
        <v>194</v>
      </c>
      <c r="B2759" s="829" t="s">
        <v>199</v>
      </c>
      <c r="C2759" s="839" t="s">
        <v>698</v>
      </c>
      <c r="D2759" s="839" t="s">
        <v>697</v>
      </c>
      <c r="E2759" s="853">
        <v>44378</v>
      </c>
      <c r="F2759" s="852">
        <v>1510</v>
      </c>
      <c r="G2759" s="860">
        <f t="shared" si="43"/>
        <v>1.51</v>
      </c>
      <c r="H2759" s="835" t="s">
        <v>354</v>
      </c>
      <c r="I2759" s="850">
        <v>1</v>
      </c>
      <c r="J2759" s="855" t="s">
        <v>4109</v>
      </c>
    </row>
    <row r="2760" spans="1:10">
      <c r="A2760" s="839" t="s">
        <v>194</v>
      </c>
      <c r="B2760" s="829" t="s">
        <v>199</v>
      </c>
      <c r="C2760" s="839" t="s">
        <v>700</v>
      </c>
      <c r="D2760" s="839" t="s">
        <v>699</v>
      </c>
      <c r="E2760" s="853">
        <v>44378</v>
      </c>
      <c r="F2760" s="852">
        <v>1510</v>
      </c>
      <c r="G2760" s="860">
        <f t="shared" si="43"/>
        <v>1.51</v>
      </c>
      <c r="H2760" s="835" t="s">
        <v>354</v>
      </c>
      <c r="I2760" s="850">
        <v>1</v>
      </c>
      <c r="J2760" s="855" t="s">
        <v>4109</v>
      </c>
    </row>
    <row r="2761" spans="1:10">
      <c r="A2761" s="839" t="s">
        <v>194</v>
      </c>
      <c r="B2761" s="829" t="s">
        <v>199</v>
      </c>
      <c r="C2761" s="839" t="s">
        <v>702</v>
      </c>
      <c r="D2761" s="839" t="s">
        <v>701</v>
      </c>
      <c r="E2761" s="853">
        <v>44378</v>
      </c>
      <c r="F2761" s="852">
        <v>1510</v>
      </c>
      <c r="G2761" s="860">
        <f t="shared" si="43"/>
        <v>1.51</v>
      </c>
      <c r="H2761" s="835" t="s">
        <v>354</v>
      </c>
      <c r="I2761" s="850">
        <v>1</v>
      </c>
      <c r="J2761" s="855" t="s">
        <v>4109</v>
      </c>
    </row>
    <row r="2762" spans="1:10">
      <c r="A2762" s="839" t="s">
        <v>194</v>
      </c>
      <c r="B2762" s="829" t="s">
        <v>199</v>
      </c>
      <c r="C2762" s="839" t="s">
        <v>704</v>
      </c>
      <c r="D2762" s="839" t="s">
        <v>703</v>
      </c>
      <c r="E2762" s="853">
        <v>44378</v>
      </c>
      <c r="F2762" s="852">
        <v>2760</v>
      </c>
      <c r="G2762" s="860">
        <f t="shared" si="43"/>
        <v>2.76</v>
      </c>
      <c r="H2762" s="835" t="s">
        <v>354</v>
      </c>
      <c r="I2762" s="850">
        <v>1</v>
      </c>
      <c r="J2762" s="855" t="s">
        <v>4109</v>
      </c>
    </row>
    <row r="2763" spans="1:10">
      <c r="A2763" s="839" t="s">
        <v>194</v>
      </c>
      <c r="B2763" s="829" t="s">
        <v>199</v>
      </c>
      <c r="C2763" s="839" t="s">
        <v>706</v>
      </c>
      <c r="D2763" s="839" t="s">
        <v>705</v>
      </c>
      <c r="E2763" s="853">
        <v>44378</v>
      </c>
      <c r="F2763" s="852">
        <v>2144</v>
      </c>
      <c r="G2763" s="860">
        <f t="shared" si="43"/>
        <v>2.1440000000000001</v>
      </c>
      <c r="H2763" s="835" t="s">
        <v>354</v>
      </c>
      <c r="I2763" s="850">
        <v>1</v>
      </c>
      <c r="J2763" s="855" t="s">
        <v>4109</v>
      </c>
    </row>
    <row r="2764" spans="1:10">
      <c r="A2764" s="839" t="s">
        <v>194</v>
      </c>
      <c r="B2764" s="829" t="s">
        <v>199</v>
      </c>
      <c r="C2764" s="839" t="s">
        <v>715</v>
      </c>
      <c r="D2764" s="839" t="s">
        <v>714</v>
      </c>
      <c r="E2764" s="853">
        <v>44378</v>
      </c>
      <c r="F2764" s="852">
        <v>1712</v>
      </c>
      <c r="G2764" s="860">
        <f t="shared" si="43"/>
        <v>1.712</v>
      </c>
      <c r="H2764" s="835" t="s">
        <v>354</v>
      </c>
      <c r="I2764" s="850">
        <v>1</v>
      </c>
      <c r="J2764" s="855" t="s">
        <v>4109</v>
      </c>
    </row>
    <row r="2765" spans="1:10">
      <c r="A2765" s="839" t="s">
        <v>194</v>
      </c>
      <c r="B2765" s="829" t="s">
        <v>199</v>
      </c>
      <c r="C2765" s="839" t="s">
        <v>717</v>
      </c>
      <c r="D2765" s="839" t="s">
        <v>716</v>
      </c>
      <c r="E2765" s="853">
        <v>44378</v>
      </c>
      <c r="F2765" s="852">
        <v>1589</v>
      </c>
      <c r="G2765" s="860">
        <f t="shared" si="43"/>
        <v>1.589</v>
      </c>
      <c r="H2765" s="835" t="s">
        <v>354</v>
      </c>
      <c r="I2765" s="850">
        <v>1</v>
      </c>
      <c r="J2765" s="855" t="s">
        <v>4109</v>
      </c>
    </row>
    <row r="2766" spans="1:10">
      <c r="A2766" s="839" t="s">
        <v>194</v>
      </c>
      <c r="B2766" s="829" t="s">
        <v>199</v>
      </c>
      <c r="C2766" s="839" t="s">
        <v>719</v>
      </c>
      <c r="D2766" s="839" t="s">
        <v>718</v>
      </c>
      <c r="E2766" s="853">
        <v>44378</v>
      </c>
      <c r="F2766" s="852">
        <v>1410</v>
      </c>
      <c r="G2766" s="860">
        <f t="shared" si="43"/>
        <v>1.41</v>
      </c>
      <c r="H2766" s="835" t="s">
        <v>354</v>
      </c>
      <c r="I2766" s="850">
        <v>1</v>
      </c>
      <c r="J2766" s="855" t="s">
        <v>4109</v>
      </c>
    </row>
    <row r="2767" spans="1:10">
      <c r="A2767" s="839" t="s">
        <v>194</v>
      </c>
      <c r="B2767" s="829" t="s">
        <v>199</v>
      </c>
      <c r="C2767" s="839" t="s">
        <v>721</v>
      </c>
      <c r="D2767" s="839" t="s">
        <v>720</v>
      </c>
      <c r="E2767" s="853">
        <v>44378</v>
      </c>
      <c r="F2767" s="852">
        <v>1668</v>
      </c>
      <c r="G2767" s="860">
        <f t="shared" si="43"/>
        <v>1.6679999999999999</v>
      </c>
      <c r="H2767" s="835" t="s">
        <v>354</v>
      </c>
      <c r="I2767" s="850">
        <v>1</v>
      </c>
      <c r="J2767" s="855" t="s">
        <v>4109</v>
      </c>
    </row>
    <row r="2768" spans="1:10">
      <c r="A2768" s="839" t="s">
        <v>196</v>
      </c>
      <c r="B2768" s="830" t="s">
        <v>198</v>
      </c>
      <c r="C2768" s="839" t="s">
        <v>1038</v>
      </c>
      <c r="D2768" s="839" t="s">
        <v>832</v>
      </c>
      <c r="E2768" s="853">
        <v>44378</v>
      </c>
      <c r="F2768" s="852">
        <v>391</v>
      </c>
      <c r="G2768" s="860">
        <f t="shared" si="43"/>
        <v>0.39100000000000001</v>
      </c>
      <c r="H2768" s="835" t="s">
        <v>356</v>
      </c>
      <c r="I2768" s="850">
        <v>1</v>
      </c>
      <c r="J2768" s="855" t="s">
        <v>4132</v>
      </c>
    </row>
    <row r="2769" spans="1:10">
      <c r="A2769" s="839" t="s">
        <v>196</v>
      </c>
      <c r="B2769" s="830" t="s">
        <v>198</v>
      </c>
      <c r="C2769" s="839" t="s">
        <v>1039</v>
      </c>
      <c r="D2769" s="839" t="s">
        <v>833</v>
      </c>
      <c r="E2769" s="853">
        <v>44378</v>
      </c>
      <c r="F2769" s="852">
        <v>433</v>
      </c>
      <c r="G2769" s="860">
        <f t="shared" si="43"/>
        <v>0.433</v>
      </c>
      <c r="H2769" s="835" t="s">
        <v>356</v>
      </c>
      <c r="I2769" s="850">
        <v>1</v>
      </c>
      <c r="J2769" s="855" t="s">
        <v>4132</v>
      </c>
    </row>
    <row r="2770" spans="1:10">
      <c r="A2770" s="839" t="s">
        <v>196</v>
      </c>
      <c r="B2770" s="830" t="s">
        <v>198</v>
      </c>
      <c r="C2770" s="839" t="s">
        <v>1040</v>
      </c>
      <c r="D2770" s="839" t="s">
        <v>834</v>
      </c>
      <c r="E2770" s="853">
        <v>44378</v>
      </c>
      <c r="F2770" s="852">
        <v>388</v>
      </c>
      <c r="G2770" s="860">
        <f t="shared" si="43"/>
        <v>0.38800000000000001</v>
      </c>
      <c r="H2770" s="835" t="s">
        <v>356</v>
      </c>
      <c r="I2770" s="850">
        <v>1</v>
      </c>
      <c r="J2770" s="855" t="s">
        <v>4132</v>
      </c>
    </row>
    <row r="2771" spans="1:10">
      <c r="A2771" s="839" t="s">
        <v>196</v>
      </c>
      <c r="B2771" s="830" t="s">
        <v>198</v>
      </c>
      <c r="C2771" s="839" t="s">
        <v>1041</v>
      </c>
      <c r="D2771" s="839" t="s">
        <v>835</v>
      </c>
      <c r="E2771" s="853">
        <v>44378</v>
      </c>
      <c r="F2771" s="852">
        <v>212</v>
      </c>
      <c r="G2771" s="860">
        <f t="shared" si="43"/>
        <v>0.21199999999999999</v>
      </c>
      <c r="H2771" s="835" t="s">
        <v>356</v>
      </c>
      <c r="I2771" s="850">
        <v>2</v>
      </c>
      <c r="J2771" s="855" t="s">
        <v>4132</v>
      </c>
    </row>
    <row r="2772" spans="1:10">
      <c r="A2772" s="839" t="s">
        <v>196</v>
      </c>
      <c r="B2772" s="830" t="s">
        <v>198</v>
      </c>
      <c r="C2772" s="839" t="s">
        <v>1042</v>
      </c>
      <c r="D2772" s="839" t="s">
        <v>836</v>
      </c>
      <c r="E2772" s="853">
        <v>44378</v>
      </c>
      <c r="F2772" s="852">
        <v>212</v>
      </c>
      <c r="G2772" s="860">
        <f t="shared" si="43"/>
        <v>0.21199999999999999</v>
      </c>
      <c r="H2772" s="835" t="s">
        <v>356</v>
      </c>
      <c r="I2772" s="850">
        <v>2</v>
      </c>
      <c r="J2772" s="855" t="s">
        <v>4132</v>
      </c>
    </row>
    <row r="2773" spans="1:10">
      <c r="A2773" s="839" t="s">
        <v>196</v>
      </c>
      <c r="B2773" s="830" t="s">
        <v>198</v>
      </c>
      <c r="C2773" s="839" t="s">
        <v>1043</v>
      </c>
      <c r="D2773" s="839" t="s">
        <v>837</v>
      </c>
      <c r="E2773" s="853">
        <v>44378</v>
      </c>
      <c r="F2773" s="852">
        <v>212</v>
      </c>
      <c r="G2773" s="860">
        <f t="shared" si="43"/>
        <v>0.21199999999999999</v>
      </c>
      <c r="H2773" s="835" t="s">
        <v>356</v>
      </c>
      <c r="I2773" s="850">
        <v>2</v>
      </c>
      <c r="J2773" s="855" t="s">
        <v>4132</v>
      </c>
    </row>
    <row r="2774" spans="1:10">
      <c r="A2774" s="839" t="s">
        <v>196</v>
      </c>
      <c r="B2774" s="830" t="s">
        <v>198</v>
      </c>
      <c r="C2774" s="839" t="s">
        <v>1062</v>
      </c>
      <c r="D2774" s="839" t="s">
        <v>855</v>
      </c>
      <c r="E2774" s="853">
        <v>44378</v>
      </c>
      <c r="F2774" s="852">
        <v>223</v>
      </c>
      <c r="G2774" s="860">
        <f t="shared" si="43"/>
        <v>0.223</v>
      </c>
      <c r="H2774" s="835" t="s">
        <v>356</v>
      </c>
      <c r="I2774" s="850">
        <v>1</v>
      </c>
      <c r="J2774" s="855" t="s">
        <v>4132</v>
      </c>
    </row>
    <row r="2775" spans="1:10">
      <c r="A2775" s="839" t="s">
        <v>185</v>
      </c>
      <c r="B2775" s="830" t="s">
        <v>198</v>
      </c>
      <c r="C2775" s="839" t="s">
        <v>556</v>
      </c>
      <c r="D2775" s="839" t="s">
        <v>555</v>
      </c>
      <c r="E2775" s="853">
        <v>44378</v>
      </c>
      <c r="F2775" s="852">
        <v>1866.6</v>
      </c>
      <c r="G2775" s="860">
        <f t="shared" si="43"/>
        <v>1.8665999999999998</v>
      </c>
      <c r="H2775" s="835" t="s">
        <v>354</v>
      </c>
      <c r="I2775" s="850">
        <v>1</v>
      </c>
      <c r="J2775" s="855" t="s">
        <v>4109</v>
      </c>
    </row>
    <row r="2776" spans="1:10">
      <c r="A2776" s="839" t="s">
        <v>185</v>
      </c>
      <c r="B2776" s="830" t="s">
        <v>198</v>
      </c>
      <c r="C2776" s="839" t="s">
        <v>558</v>
      </c>
      <c r="D2776" s="839" t="s">
        <v>557</v>
      </c>
      <c r="E2776" s="853">
        <v>44378</v>
      </c>
      <c r="F2776" s="852">
        <v>1373.7</v>
      </c>
      <c r="G2776" s="860">
        <f t="shared" si="43"/>
        <v>1.3737000000000001</v>
      </c>
      <c r="H2776" s="835" t="s">
        <v>354</v>
      </c>
      <c r="I2776" s="850">
        <v>1</v>
      </c>
      <c r="J2776" s="855" t="s">
        <v>4109</v>
      </c>
    </row>
    <row r="2777" spans="1:10">
      <c r="A2777" s="839" t="s">
        <v>185</v>
      </c>
      <c r="B2777" s="830" t="s">
        <v>198</v>
      </c>
      <c r="C2777" s="839" t="s">
        <v>560</v>
      </c>
      <c r="D2777" s="839" t="s">
        <v>559</v>
      </c>
      <c r="E2777" s="853">
        <v>44378</v>
      </c>
      <c r="F2777" s="852">
        <v>630</v>
      </c>
      <c r="G2777" s="860">
        <f t="shared" si="43"/>
        <v>0.63</v>
      </c>
      <c r="H2777" s="835" t="s">
        <v>354</v>
      </c>
      <c r="I2777" s="850">
        <v>1</v>
      </c>
      <c r="J2777" s="855" t="s">
        <v>4109</v>
      </c>
    </row>
    <row r="2778" spans="1:10">
      <c r="A2778" s="839" t="s">
        <v>185</v>
      </c>
      <c r="B2778" s="830" t="s">
        <v>198</v>
      </c>
      <c r="C2778" s="839" t="s">
        <v>562</v>
      </c>
      <c r="D2778" s="839" t="s">
        <v>561</v>
      </c>
      <c r="E2778" s="853">
        <v>44378</v>
      </c>
      <c r="F2778" s="852">
        <v>2216.6999999999998</v>
      </c>
      <c r="G2778" s="860">
        <f t="shared" si="43"/>
        <v>2.2166999999999999</v>
      </c>
      <c r="H2778" s="835" t="s">
        <v>354</v>
      </c>
      <c r="I2778" s="850">
        <v>1</v>
      </c>
      <c r="J2778" s="855" t="s">
        <v>4109</v>
      </c>
    </row>
    <row r="2779" spans="1:10">
      <c r="A2779" s="839" t="s">
        <v>185</v>
      </c>
      <c r="B2779" s="830" t="s">
        <v>198</v>
      </c>
      <c r="C2779" s="839" t="s">
        <v>564</v>
      </c>
      <c r="D2779" s="839" t="s">
        <v>563</v>
      </c>
      <c r="E2779" s="853">
        <v>44378</v>
      </c>
      <c r="F2779" s="852">
        <v>1373.7</v>
      </c>
      <c r="G2779" s="860">
        <f t="shared" si="43"/>
        <v>1.3737000000000001</v>
      </c>
      <c r="H2779" s="835" t="s">
        <v>354</v>
      </c>
      <c r="I2779" s="850">
        <v>1</v>
      </c>
      <c r="J2779" s="855" t="s">
        <v>4109</v>
      </c>
    </row>
    <row r="2780" spans="1:10">
      <c r="A2780" s="839" t="s">
        <v>185</v>
      </c>
      <c r="B2780" s="830" t="s">
        <v>198</v>
      </c>
      <c r="C2780" s="839" t="s">
        <v>566</v>
      </c>
      <c r="D2780" s="839" t="s">
        <v>565</v>
      </c>
      <c r="E2780" s="853">
        <v>44378</v>
      </c>
      <c r="F2780" s="852">
        <v>1238.0999999999999</v>
      </c>
      <c r="G2780" s="860">
        <f t="shared" si="43"/>
        <v>1.2381</v>
      </c>
      <c r="H2780" s="835" t="s">
        <v>354</v>
      </c>
      <c r="I2780" s="850">
        <v>1</v>
      </c>
      <c r="J2780" s="855" t="s">
        <v>4109</v>
      </c>
    </row>
    <row r="2781" spans="1:10">
      <c r="A2781" s="839" t="s">
        <v>185</v>
      </c>
      <c r="B2781" s="830" t="s">
        <v>198</v>
      </c>
      <c r="C2781" s="839" t="s">
        <v>568</v>
      </c>
      <c r="D2781" s="839" t="s">
        <v>567</v>
      </c>
      <c r="E2781" s="853">
        <v>44378</v>
      </c>
      <c r="F2781" s="852">
        <v>2216.6999999999998</v>
      </c>
      <c r="G2781" s="860">
        <f t="shared" si="43"/>
        <v>2.2166999999999999</v>
      </c>
      <c r="H2781" s="835" t="s">
        <v>354</v>
      </c>
      <c r="I2781" s="850">
        <v>1</v>
      </c>
      <c r="J2781" s="855" t="s">
        <v>4109</v>
      </c>
    </row>
    <row r="2782" spans="1:10">
      <c r="A2782" s="839" t="s">
        <v>185</v>
      </c>
      <c r="B2782" s="830" t="s">
        <v>198</v>
      </c>
      <c r="C2782" s="839" t="s">
        <v>570</v>
      </c>
      <c r="D2782" s="839" t="s">
        <v>569</v>
      </c>
      <c r="E2782" s="853">
        <v>44378</v>
      </c>
      <c r="F2782" s="852">
        <v>630</v>
      </c>
      <c r="G2782" s="860">
        <f t="shared" si="43"/>
        <v>0.63</v>
      </c>
      <c r="H2782" s="835" t="s">
        <v>354</v>
      </c>
      <c r="I2782" s="850">
        <v>1</v>
      </c>
      <c r="J2782" s="855" t="s">
        <v>4109</v>
      </c>
    </row>
    <row r="2783" spans="1:10">
      <c r="A2783" s="839" t="s">
        <v>185</v>
      </c>
      <c r="B2783" s="830" t="s">
        <v>198</v>
      </c>
      <c r="C2783" s="839" t="s">
        <v>572</v>
      </c>
      <c r="D2783" s="839" t="s">
        <v>571</v>
      </c>
      <c r="E2783" s="853">
        <v>44378</v>
      </c>
      <c r="F2783" s="852">
        <v>1238.0999999999999</v>
      </c>
      <c r="G2783" s="860">
        <f t="shared" si="43"/>
        <v>1.2381</v>
      </c>
      <c r="H2783" s="835" t="s">
        <v>354</v>
      </c>
      <c r="I2783" s="850">
        <v>1</v>
      </c>
      <c r="J2783" s="855" t="s">
        <v>4109</v>
      </c>
    </row>
    <row r="2784" spans="1:10">
      <c r="A2784" s="839" t="s">
        <v>185</v>
      </c>
      <c r="B2784" s="830" t="s">
        <v>198</v>
      </c>
      <c r="C2784" s="839" t="s">
        <v>574</v>
      </c>
      <c r="D2784" s="839" t="s">
        <v>573</v>
      </c>
      <c r="E2784" s="853">
        <v>44378</v>
      </c>
      <c r="F2784" s="852">
        <v>2216.6999999999998</v>
      </c>
      <c r="G2784" s="860">
        <f t="shared" si="43"/>
        <v>2.2166999999999999</v>
      </c>
      <c r="H2784" s="835" t="s">
        <v>354</v>
      </c>
      <c r="I2784" s="850">
        <v>1</v>
      </c>
      <c r="J2784" s="855" t="s">
        <v>4109</v>
      </c>
    </row>
    <row r="2785" spans="1:10">
      <c r="A2785" s="839" t="s">
        <v>185</v>
      </c>
      <c r="B2785" s="830" t="s">
        <v>198</v>
      </c>
      <c r="C2785" s="839" t="s">
        <v>576</v>
      </c>
      <c r="D2785" s="839" t="s">
        <v>575</v>
      </c>
      <c r="E2785" s="853">
        <v>44378</v>
      </c>
      <c r="F2785" s="852">
        <v>630</v>
      </c>
      <c r="G2785" s="860">
        <f t="shared" si="43"/>
        <v>0.63</v>
      </c>
      <c r="H2785" s="835" t="s">
        <v>354</v>
      </c>
      <c r="I2785" s="850">
        <v>1</v>
      </c>
      <c r="J2785" s="855" t="s">
        <v>4109</v>
      </c>
    </row>
    <row r="2786" spans="1:10">
      <c r="A2786" s="839" t="s">
        <v>185</v>
      </c>
      <c r="B2786" s="830" t="s">
        <v>198</v>
      </c>
      <c r="C2786" s="839" t="s">
        <v>976</v>
      </c>
      <c r="D2786" s="839" t="s">
        <v>600</v>
      </c>
      <c r="E2786" s="853">
        <v>44378</v>
      </c>
      <c r="F2786" s="852">
        <v>675</v>
      </c>
      <c r="G2786" s="860">
        <f t="shared" si="43"/>
        <v>0.67500000000000004</v>
      </c>
      <c r="H2786" s="835" t="s">
        <v>354</v>
      </c>
      <c r="I2786" s="850">
        <v>1</v>
      </c>
      <c r="J2786" s="855" t="s">
        <v>4109</v>
      </c>
    </row>
    <row r="2787" spans="1:10">
      <c r="A2787" s="839" t="s">
        <v>185</v>
      </c>
      <c r="B2787" s="830" t="s">
        <v>198</v>
      </c>
      <c r="C2787" s="839" t="s">
        <v>944</v>
      </c>
      <c r="D2787" s="839" t="s">
        <v>545</v>
      </c>
      <c r="E2787" s="853">
        <v>44378</v>
      </c>
      <c r="F2787" s="852">
        <v>1861.2</v>
      </c>
      <c r="G2787" s="860">
        <f t="shared" si="43"/>
        <v>1.8612</v>
      </c>
      <c r="H2787" s="835" t="s">
        <v>354</v>
      </c>
      <c r="I2787" s="850">
        <v>1</v>
      </c>
      <c r="J2787" s="855" t="s">
        <v>4109</v>
      </c>
    </row>
    <row r="2788" spans="1:10">
      <c r="A2788" s="839" t="s">
        <v>185</v>
      </c>
      <c r="B2788" s="830" t="s">
        <v>198</v>
      </c>
      <c r="C2788" s="839" t="s">
        <v>945</v>
      </c>
      <c r="D2788" s="839" t="s">
        <v>546</v>
      </c>
      <c r="E2788" s="853">
        <v>44378</v>
      </c>
      <c r="F2788" s="852">
        <v>450</v>
      </c>
      <c r="G2788" s="860">
        <f t="shared" si="43"/>
        <v>0.45</v>
      </c>
      <c r="H2788" s="835" t="s">
        <v>354</v>
      </c>
      <c r="I2788" s="850">
        <v>1</v>
      </c>
      <c r="J2788" s="855" t="s">
        <v>4109</v>
      </c>
    </row>
    <row r="2789" spans="1:10">
      <c r="A2789" s="839" t="s">
        <v>185</v>
      </c>
      <c r="B2789" s="830" t="s">
        <v>198</v>
      </c>
      <c r="C2789" s="839" t="s">
        <v>946</v>
      </c>
      <c r="D2789" s="839" t="s">
        <v>547</v>
      </c>
      <c r="E2789" s="853">
        <v>44378</v>
      </c>
      <c r="F2789" s="852">
        <v>390</v>
      </c>
      <c r="G2789" s="860">
        <f t="shared" si="43"/>
        <v>0.39</v>
      </c>
      <c r="H2789" s="835" t="s">
        <v>354</v>
      </c>
      <c r="I2789" s="850">
        <v>1</v>
      </c>
      <c r="J2789" s="855" t="s">
        <v>4109</v>
      </c>
    </row>
    <row r="2790" spans="1:10">
      <c r="A2790" s="839" t="s">
        <v>185</v>
      </c>
      <c r="B2790" s="830" t="s">
        <v>198</v>
      </c>
      <c r="C2790" s="839" t="s">
        <v>947</v>
      </c>
      <c r="D2790" s="839" t="s">
        <v>548</v>
      </c>
      <c r="E2790" s="853">
        <v>44378</v>
      </c>
      <c r="F2790" s="852">
        <v>390</v>
      </c>
      <c r="G2790" s="860">
        <f t="shared" si="43"/>
        <v>0.39</v>
      </c>
      <c r="H2790" s="835" t="s">
        <v>354</v>
      </c>
      <c r="I2790" s="850">
        <v>1</v>
      </c>
      <c r="J2790" s="855" t="s">
        <v>4109</v>
      </c>
    </row>
    <row r="2791" spans="1:10">
      <c r="A2791" s="839" t="s">
        <v>185</v>
      </c>
      <c r="B2791" s="830" t="s">
        <v>198</v>
      </c>
      <c r="C2791" s="839" t="s">
        <v>948</v>
      </c>
      <c r="D2791" s="839" t="s">
        <v>549</v>
      </c>
      <c r="E2791" s="853">
        <v>44378</v>
      </c>
      <c r="F2791" s="852">
        <v>600</v>
      </c>
      <c r="G2791" s="860">
        <f t="shared" si="43"/>
        <v>0.6</v>
      </c>
      <c r="H2791" s="835" t="s">
        <v>354</v>
      </c>
      <c r="I2791" s="850">
        <v>1</v>
      </c>
      <c r="J2791" s="855" t="s">
        <v>4109</v>
      </c>
    </row>
    <row r="2792" spans="1:10">
      <c r="A2792" s="839" t="s">
        <v>185</v>
      </c>
      <c r="B2792" s="830" t="s">
        <v>198</v>
      </c>
      <c r="C2792" s="839" t="s">
        <v>949</v>
      </c>
      <c r="D2792" s="839" t="s">
        <v>550</v>
      </c>
      <c r="E2792" s="853">
        <v>44378</v>
      </c>
      <c r="F2792" s="852">
        <v>1861.2</v>
      </c>
      <c r="G2792" s="860">
        <f t="shared" si="43"/>
        <v>1.8612</v>
      </c>
      <c r="H2792" s="835" t="s">
        <v>354</v>
      </c>
      <c r="I2792" s="850">
        <v>1</v>
      </c>
      <c r="J2792" s="855" t="s">
        <v>4109</v>
      </c>
    </row>
    <row r="2793" spans="1:10">
      <c r="A2793" s="839" t="s">
        <v>185</v>
      </c>
      <c r="B2793" s="830" t="s">
        <v>198</v>
      </c>
      <c r="C2793" s="839" t="s">
        <v>950</v>
      </c>
      <c r="D2793" s="839" t="s">
        <v>551</v>
      </c>
      <c r="E2793" s="853">
        <v>44378</v>
      </c>
      <c r="F2793" s="852">
        <v>450</v>
      </c>
      <c r="G2793" s="860">
        <f t="shared" si="43"/>
        <v>0.45</v>
      </c>
      <c r="H2793" s="835" t="s">
        <v>354</v>
      </c>
      <c r="I2793" s="850">
        <v>1</v>
      </c>
      <c r="J2793" s="855" t="s">
        <v>4109</v>
      </c>
    </row>
    <row r="2794" spans="1:10">
      <c r="A2794" s="839" t="s">
        <v>185</v>
      </c>
      <c r="B2794" s="830" t="s">
        <v>198</v>
      </c>
      <c r="C2794" s="839" t="s">
        <v>951</v>
      </c>
      <c r="D2794" s="839" t="s">
        <v>552</v>
      </c>
      <c r="E2794" s="853">
        <v>44378</v>
      </c>
      <c r="F2794" s="852">
        <v>390</v>
      </c>
      <c r="G2794" s="860">
        <f t="shared" si="43"/>
        <v>0.39</v>
      </c>
      <c r="H2794" s="835" t="s">
        <v>354</v>
      </c>
      <c r="I2794" s="850">
        <v>1</v>
      </c>
      <c r="J2794" s="855" t="s">
        <v>4109</v>
      </c>
    </row>
    <row r="2795" spans="1:10">
      <c r="A2795" s="839" t="s">
        <v>185</v>
      </c>
      <c r="B2795" s="830" t="s">
        <v>198</v>
      </c>
      <c r="C2795" s="839" t="s">
        <v>952</v>
      </c>
      <c r="D2795" s="839" t="s">
        <v>553</v>
      </c>
      <c r="E2795" s="853">
        <v>44378</v>
      </c>
      <c r="F2795" s="852">
        <v>390</v>
      </c>
      <c r="G2795" s="860">
        <f t="shared" si="43"/>
        <v>0.39</v>
      </c>
      <c r="H2795" s="835" t="s">
        <v>354</v>
      </c>
      <c r="I2795" s="850">
        <v>1</v>
      </c>
      <c r="J2795" s="855" t="s">
        <v>4109</v>
      </c>
    </row>
    <row r="2796" spans="1:10">
      <c r="A2796" s="839" t="s">
        <v>185</v>
      </c>
      <c r="B2796" s="830" t="s">
        <v>198</v>
      </c>
      <c r="C2796" s="839" t="s">
        <v>953</v>
      </c>
      <c r="D2796" s="839" t="s">
        <v>554</v>
      </c>
      <c r="E2796" s="853">
        <v>44378</v>
      </c>
      <c r="F2796" s="852">
        <v>600</v>
      </c>
      <c r="G2796" s="860">
        <f t="shared" si="43"/>
        <v>0.6</v>
      </c>
      <c r="H2796" s="835" t="s">
        <v>354</v>
      </c>
      <c r="I2796" s="850">
        <v>1</v>
      </c>
      <c r="J2796" s="855" t="s">
        <v>4109</v>
      </c>
    </row>
    <row r="2797" spans="1:10">
      <c r="A2797" s="839" t="s">
        <v>186</v>
      </c>
      <c r="B2797" s="830" t="s">
        <v>198</v>
      </c>
      <c r="C2797" s="839" t="s">
        <v>957</v>
      </c>
      <c r="D2797" s="839" t="s">
        <v>581</v>
      </c>
      <c r="E2797" s="853">
        <v>44378</v>
      </c>
      <c r="F2797" s="852">
        <v>1518.032786885246</v>
      </c>
      <c r="G2797" s="860">
        <f t="shared" si="43"/>
        <v>1.5180327868852459</v>
      </c>
      <c r="H2797" s="835" t="s">
        <v>354</v>
      </c>
      <c r="I2797" s="850">
        <v>1</v>
      </c>
      <c r="J2797" s="855" t="s">
        <v>4109</v>
      </c>
    </row>
    <row r="2798" spans="1:10">
      <c r="A2798" s="839" t="s">
        <v>186</v>
      </c>
      <c r="B2798" s="830" t="s">
        <v>198</v>
      </c>
      <c r="C2798" s="839" t="s">
        <v>958</v>
      </c>
      <c r="D2798" s="839" t="s">
        <v>582</v>
      </c>
      <c r="E2798" s="853">
        <v>44378</v>
      </c>
      <c r="F2798" s="852">
        <v>1556.9672131147543</v>
      </c>
      <c r="G2798" s="860">
        <f t="shared" si="43"/>
        <v>1.5569672131147543</v>
      </c>
      <c r="H2798" s="835" t="s">
        <v>354</v>
      </c>
      <c r="I2798" s="850">
        <v>1</v>
      </c>
      <c r="J2798" s="855" t="s">
        <v>4109</v>
      </c>
    </row>
    <row r="2799" spans="1:10">
      <c r="A2799" s="839" t="s">
        <v>186</v>
      </c>
      <c r="B2799" s="830" t="s">
        <v>198</v>
      </c>
      <c r="C2799" s="839" t="s">
        <v>959</v>
      </c>
      <c r="D2799" s="839" t="s">
        <v>583</v>
      </c>
      <c r="E2799" s="853">
        <v>44378</v>
      </c>
      <c r="F2799" s="852">
        <v>860.65573770491812</v>
      </c>
      <c r="G2799" s="860">
        <f t="shared" si="43"/>
        <v>0.8606557377049181</v>
      </c>
      <c r="H2799" s="835" t="s">
        <v>354</v>
      </c>
      <c r="I2799" s="850">
        <v>1</v>
      </c>
      <c r="J2799" s="855" t="s">
        <v>4109</v>
      </c>
    </row>
    <row r="2800" spans="1:10">
      <c r="A2800" s="839" t="s">
        <v>186</v>
      </c>
      <c r="B2800" s="830" t="s">
        <v>198</v>
      </c>
      <c r="C2800" s="839" t="s">
        <v>960</v>
      </c>
      <c r="D2800" s="839" t="s">
        <v>584</v>
      </c>
      <c r="E2800" s="853">
        <v>44378</v>
      </c>
      <c r="F2800" s="852">
        <v>1042.4180327868853</v>
      </c>
      <c r="G2800" s="860">
        <f t="shared" ref="G2800:G2824" si="44">F2800/1000</f>
        <v>1.0424180327868853</v>
      </c>
      <c r="H2800" s="835" t="s">
        <v>354</v>
      </c>
      <c r="I2800" s="850">
        <v>1</v>
      </c>
      <c r="J2800" s="855" t="s">
        <v>4109</v>
      </c>
    </row>
    <row r="2801" spans="1:10">
      <c r="A2801" s="839" t="s">
        <v>186</v>
      </c>
      <c r="B2801" s="830" t="s">
        <v>198</v>
      </c>
      <c r="C2801" s="839" t="s">
        <v>961</v>
      </c>
      <c r="D2801" s="839" t="s">
        <v>585</v>
      </c>
      <c r="E2801" s="853">
        <v>44378</v>
      </c>
      <c r="F2801" s="852">
        <v>393.03278688524591</v>
      </c>
      <c r="G2801" s="860">
        <f t="shared" si="44"/>
        <v>0.3930327868852459</v>
      </c>
      <c r="H2801" s="835" t="s">
        <v>354</v>
      </c>
      <c r="I2801" s="850">
        <v>1</v>
      </c>
      <c r="J2801" s="855" t="s">
        <v>4109</v>
      </c>
    </row>
    <row r="2802" spans="1:10">
      <c r="A2802" s="839" t="s">
        <v>186</v>
      </c>
      <c r="B2802" s="830" t="s">
        <v>198</v>
      </c>
      <c r="C2802" s="839" t="s">
        <v>962</v>
      </c>
      <c r="D2802" s="839" t="s">
        <v>586</v>
      </c>
      <c r="E2802" s="853">
        <v>44378</v>
      </c>
      <c r="F2802" s="852">
        <v>418.03278688524591</v>
      </c>
      <c r="G2802" s="860">
        <f t="shared" si="44"/>
        <v>0.41803278688524592</v>
      </c>
      <c r="H2802" s="835" t="s">
        <v>354</v>
      </c>
      <c r="I2802" s="850">
        <v>1</v>
      </c>
      <c r="J2802" s="855" t="s">
        <v>4109</v>
      </c>
    </row>
    <row r="2803" spans="1:10">
      <c r="A2803" s="839" t="s">
        <v>186</v>
      </c>
      <c r="B2803" s="830" t="s">
        <v>198</v>
      </c>
      <c r="C2803" s="839" t="s">
        <v>964</v>
      </c>
      <c r="D2803" s="839" t="s">
        <v>588</v>
      </c>
      <c r="E2803" s="853">
        <v>44378</v>
      </c>
      <c r="F2803" s="852">
        <v>321.72131147540983</v>
      </c>
      <c r="G2803" s="860">
        <f t="shared" si="44"/>
        <v>0.32172131147540983</v>
      </c>
      <c r="H2803" s="835" t="s">
        <v>354</v>
      </c>
      <c r="I2803" s="850">
        <v>1</v>
      </c>
      <c r="J2803" s="855" t="s">
        <v>4109</v>
      </c>
    </row>
    <row r="2804" spans="1:10">
      <c r="A2804" s="839" t="s">
        <v>186</v>
      </c>
      <c r="B2804" s="830" t="s">
        <v>198</v>
      </c>
      <c r="C2804" s="839" t="s">
        <v>965</v>
      </c>
      <c r="D2804" s="839" t="s">
        <v>589</v>
      </c>
      <c r="E2804" s="853">
        <v>44378</v>
      </c>
      <c r="F2804" s="852">
        <v>321.72131147540983</v>
      </c>
      <c r="G2804" s="860">
        <f t="shared" si="44"/>
        <v>0.32172131147540983</v>
      </c>
      <c r="H2804" s="835" t="s">
        <v>354</v>
      </c>
      <c r="I2804" s="850">
        <v>1</v>
      </c>
      <c r="J2804" s="855" t="s">
        <v>4109</v>
      </c>
    </row>
    <row r="2805" spans="1:10">
      <c r="A2805" s="839" t="s">
        <v>186</v>
      </c>
      <c r="B2805" s="830" t="s">
        <v>198</v>
      </c>
      <c r="C2805" s="839" t="s">
        <v>969</v>
      </c>
      <c r="D2805" s="839" t="s">
        <v>593</v>
      </c>
      <c r="E2805" s="853">
        <v>44378</v>
      </c>
      <c r="F2805" s="852">
        <v>1509.4262295081969</v>
      </c>
      <c r="G2805" s="860">
        <f t="shared" si="44"/>
        <v>1.5094262295081968</v>
      </c>
      <c r="H2805" s="835" t="s">
        <v>354</v>
      </c>
      <c r="I2805" s="850">
        <v>1</v>
      </c>
      <c r="J2805" s="855" t="s">
        <v>4109</v>
      </c>
    </row>
    <row r="2806" spans="1:10">
      <c r="A2806" s="839" t="s">
        <v>186</v>
      </c>
      <c r="B2806" s="830" t="s">
        <v>198</v>
      </c>
      <c r="C2806" s="839" t="s">
        <v>970</v>
      </c>
      <c r="D2806" s="839" t="s">
        <v>594</v>
      </c>
      <c r="E2806" s="853">
        <v>44378</v>
      </c>
      <c r="F2806" s="852">
        <v>1448.9754098360656</v>
      </c>
      <c r="G2806" s="860">
        <f t="shared" si="44"/>
        <v>1.4489754098360657</v>
      </c>
      <c r="H2806" s="835" t="s">
        <v>354</v>
      </c>
      <c r="I2806" s="850">
        <v>1</v>
      </c>
      <c r="J2806" s="855" t="s">
        <v>4109</v>
      </c>
    </row>
    <row r="2807" spans="1:10">
      <c r="A2807" s="839" t="s">
        <v>186</v>
      </c>
      <c r="B2807" s="830" t="s">
        <v>198</v>
      </c>
      <c r="C2807" s="839" t="s">
        <v>971</v>
      </c>
      <c r="D2807" s="839" t="s">
        <v>595</v>
      </c>
      <c r="E2807" s="853">
        <v>44378</v>
      </c>
      <c r="F2807" s="852">
        <v>674.94877049180332</v>
      </c>
      <c r="G2807" s="860">
        <f t="shared" si="44"/>
        <v>0.67494877049180335</v>
      </c>
      <c r="H2807" s="835" t="s">
        <v>354</v>
      </c>
      <c r="I2807" s="850">
        <v>1</v>
      </c>
      <c r="J2807" s="855" t="s">
        <v>4109</v>
      </c>
    </row>
    <row r="2808" spans="1:10">
      <c r="A2808" s="839" t="s">
        <v>186</v>
      </c>
      <c r="B2808" s="830" t="s">
        <v>198</v>
      </c>
      <c r="C2808" s="839" t="s">
        <v>972</v>
      </c>
      <c r="D2808" s="839" t="s">
        <v>596</v>
      </c>
      <c r="E2808" s="853">
        <v>44378</v>
      </c>
      <c r="F2808" s="852">
        <v>1004.0983606557378</v>
      </c>
      <c r="G2808" s="860">
        <f t="shared" si="44"/>
        <v>1.0040983606557379</v>
      </c>
      <c r="H2808" s="835" t="s">
        <v>354</v>
      </c>
      <c r="I2808" s="850">
        <v>1</v>
      </c>
      <c r="J2808" s="855" t="s">
        <v>4109</v>
      </c>
    </row>
    <row r="2809" spans="1:10">
      <c r="A2809" s="839" t="s">
        <v>186</v>
      </c>
      <c r="B2809" s="830" t="s">
        <v>198</v>
      </c>
      <c r="C2809" s="839" t="s">
        <v>973</v>
      </c>
      <c r="D2809" s="839" t="s">
        <v>597</v>
      </c>
      <c r="E2809" s="853">
        <v>44378</v>
      </c>
      <c r="F2809" s="852">
        <v>409.8360655737705</v>
      </c>
      <c r="G2809" s="860">
        <f t="shared" si="44"/>
        <v>0.4098360655737705</v>
      </c>
      <c r="H2809" s="835" t="s">
        <v>354</v>
      </c>
      <c r="I2809" s="850">
        <v>1</v>
      </c>
      <c r="J2809" s="855" t="s">
        <v>4109</v>
      </c>
    </row>
    <row r="2810" spans="1:10">
      <c r="A2810" s="839" t="s">
        <v>186</v>
      </c>
      <c r="B2810" s="830" t="s">
        <v>198</v>
      </c>
      <c r="C2810" s="839" t="s">
        <v>974</v>
      </c>
      <c r="D2810" s="839" t="s">
        <v>598</v>
      </c>
      <c r="E2810" s="853">
        <v>44378</v>
      </c>
      <c r="F2810" s="852">
        <v>368.85245901639348</v>
      </c>
      <c r="G2810" s="860">
        <f t="shared" si="44"/>
        <v>0.36885245901639346</v>
      </c>
      <c r="H2810" s="835" t="s">
        <v>354</v>
      </c>
      <c r="I2810" s="850">
        <v>1</v>
      </c>
      <c r="J2810" s="855" t="s">
        <v>4109</v>
      </c>
    </row>
    <row r="2811" spans="1:10">
      <c r="A2811" s="839" t="s">
        <v>186</v>
      </c>
      <c r="B2811" s="830" t="s">
        <v>198</v>
      </c>
      <c r="C2811" s="839" t="s">
        <v>975</v>
      </c>
      <c r="D2811" s="839" t="s">
        <v>599</v>
      </c>
      <c r="E2811" s="853">
        <v>44378</v>
      </c>
      <c r="F2811" s="852">
        <v>368.85245901639348</v>
      </c>
      <c r="G2811" s="860">
        <f t="shared" si="44"/>
        <v>0.36885245901639346</v>
      </c>
      <c r="H2811" s="835" t="s">
        <v>354</v>
      </c>
      <c r="I2811" s="850">
        <v>1</v>
      </c>
      <c r="J2811" s="855" t="s">
        <v>4109</v>
      </c>
    </row>
    <row r="2812" spans="1:10">
      <c r="A2812" s="839" t="s">
        <v>186</v>
      </c>
      <c r="B2812" s="830" t="s">
        <v>198</v>
      </c>
      <c r="C2812" s="839" t="s">
        <v>963</v>
      </c>
      <c r="D2812" s="839" t="s">
        <v>587</v>
      </c>
      <c r="E2812" s="853">
        <v>44378</v>
      </c>
      <c r="F2812" s="852">
        <v>450.81967213114802</v>
      </c>
      <c r="G2812" s="860">
        <f t="shared" si="44"/>
        <v>0.45081967213114804</v>
      </c>
      <c r="H2812" s="835" t="s">
        <v>354</v>
      </c>
      <c r="I2812" s="850">
        <v>1</v>
      </c>
      <c r="J2812" s="855" t="s">
        <v>4109</v>
      </c>
    </row>
    <row r="2813" spans="1:10">
      <c r="A2813" s="839" t="s">
        <v>244</v>
      </c>
      <c r="B2813" s="830" t="s">
        <v>198</v>
      </c>
      <c r="C2813" s="839" t="s">
        <v>934</v>
      </c>
      <c r="D2813" s="839" t="s">
        <v>534</v>
      </c>
      <c r="E2813" s="853">
        <v>44378</v>
      </c>
      <c r="F2813" s="852">
        <v>530</v>
      </c>
      <c r="G2813" s="860">
        <f t="shared" si="44"/>
        <v>0.53</v>
      </c>
      <c r="H2813" s="835" t="s">
        <v>535</v>
      </c>
      <c r="I2813" s="850">
        <v>1</v>
      </c>
      <c r="J2813" s="855" t="s">
        <v>535</v>
      </c>
    </row>
    <row r="2814" spans="1:10">
      <c r="A2814" s="839" t="s">
        <v>244</v>
      </c>
      <c r="B2814" s="830" t="s">
        <v>198</v>
      </c>
      <c r="C2814" s="839" t="s">
        <v>935</v>
      </c>
      <c r="D2814" s="839" t="s">
        <v>536</v>
      </c>
      <c r="E2814" s="853">
        <v>44378</v>
      </c>
      <c r="F2814" s="852">
        <v>124</v>
      </c>
      <c r="G2814" s="860">
        <f t="shared" si="44"/>
        <v>0.124</v>
      </c>
      <c r="H2814" s="835" t="s">
        <v>535</v>
      </c>
      <c r="I2814" s="850">
        <v>1</v>
      </c>
      <c r="J2814" s="855" t="s">
        <v>535</v>
      </c>
    </row>
    <row r="2815" spans="1:10">
      <c r="A2815" s="839" t="s">
        <v>244</v>
      </c>
      <c r="B2815" s="830" t="s">
        <v>198</v>
      </c>
      <c r="C2815" s="839" t="s">
        <v>936</v>
      </c>
      <c r="D2815" s="839" t="s">
        <v>537</v>
      </c>
      <c r="E2815" s="853">
        <v>44378</v>
      </c>
      <c r="F2815" s="852">
        <v>134</v>
      </c>
      <c r="G2815" s="860">
        <f t="shared" si="44"/>
        <v>0.13400000000000001</v>
      </c>
      <c r="H2815" s="835" t="s">
        <v>535</v>
      </c>
      <c r="I2815" s="850">
        <v>1</v>
      </c>
      <c r="J2815" s="855" t="s">
        <v>535</v>
      </c>
    </row>
    <row r="2816" spans="1:10">
      <c r="A2816" s="839" t="s">
        <v>244</v>
      </c>
      <c r="B2816" s="830" t="s">
        <v>198</v>
      </c>
      <c r="C2816" s="839" t="s">
        <v>937</v>
      </c>
      <c r="D2816" s="839" t="s">
        <v>538</v>
      </c>
      <c r="E2816" s="853">
        <v>44378</v>
      </c>
      <c r="F2816" s="852">
        <v>572</v>
      </c>
      <c r="G2816" s="860">
        <f t="shared" si="44"/>
        <v>0.57199999999999995</v>
      </c>
      <c r="H2816" s="835" t="s">
        <v>535</v>
      </c>
      <c r="I2816" s="850">
        <v>1</v>
      </c>
      <c r="J2816" s="855" t="s">
        <v>535</v>
      </c>
    </row>
    <row r="2817" spans="1:10">
      <c r="A2817" s="839" t="s">
        <v>244</v>
      </c>
      <c r="B2817" s="830" t="s">
        <v>198</v>
      </c>
      <c r="C2817" s="839" t="s">
        <v>938</v>
      </c>
      <c r="D2817" s="839" t="s">
        <v>539</v>
      </c>
      <c r="E2817" s="853">
        <v>44378</v>
      </c>
      <c r="F2817" s="852">
        <v>483</v>
      </c>
      <c r="G2817" s="860">
        <f t="shared" si="44"/>
        <v>0.48299999999999998</v>
      </c>
      <c r="H2817" s="835" t="s">
        <v>535</v>
      </c>
      <c r="I2817" s="850">
        <v>1</v>
      </c>
      <c r="J2817" s="855" t="s">
        <v>535</v>
      </c>
    </row>
    <row r="2818" spans="1:10">
      <c r="A2818" s="839" t="s">
        <v>186</v>
      </c>
      <c r="B2818" s="830" t="s">
        <v>198</v>
      </c>
      <c r="C2818" s="839" t="s">
        <v>1016</v>
      </c>
      <c r="D2818" s="839" t="s">
        <v>804</v>
      </c>
      <c r="E2818" s="853">
        <v>44378</v>
      </c>
      <c r="F2818" s="852">
        <v>3256.1475409836066</v>
      </c>
      <c r="G2818" s="860">
        <f t="shared" si="44"/>
        <v>3.2561475409836067</v>
      </c>
      <c r="H2818" s="835" t="s">
        <v>356</v>
      </c>
      <c r="I2818" s="850">
        <v>1</v>
      </c>
      <c r="J2818" s="855" t="s">
        <v>4132</v>
      </c>
    </row>
    <row r="2819" spans="1:10">
      <c r="A2819" s="839" t="s">
        <v>186</v>
      </c>
      <c r="B2819" s="830" t="s">
        <v>198</v>
      </c>
      <c r="C2819" s="839" t="s">
        <v>1017</v>
      </c>
      <c r="D2819" s="839" t="s">
        <v>805</v>
      </c>
      <c r="E2819" s="853">
        <v>44378</v>
      </c>
      <c r="F2819" s="852">
        <v>2133.1967213114754</v>
      </c>
      <c r="G2819" s="860">
        <f t="shared" si="44"/>
        <v>2.1331967213114753</v>
      </c>
      <c r="H2819" s="835" t="s">
        <v>356</v>
      </c>
      <c r="I2819" s="850">
        <v>1</v>
      </c>
      <c r="J2819" s="855" t="s">
        <v>4132</v>
      </c>
    </row>
    <row r="2820" spans="1:10">
      <c r="A2820" s="839" t="s">
        <v>191</v>
      </c>
      <c r="B2820" s="830" t="s">
        <v>198</v>
      </c>
      <c r="C2820" s="839" t="s">
        <v>1108</v>
      </c>
      <c r="D2820" s="839" t="s">
        <v>902</v>
      </c>
      <c r="E2820" s="853">
        <v>44378</v>
      </c>
      <c r="F2820" s="852">
        <v>348.36065573770492</v>
      </c>
      <c r="G2820" s="860">
        <f t="shared" si="44"/>
        <v>0.34836065573770492</v>
      </c>
      <c r="H2820" s="835" t="s">
        <v>535</v>
      </c>
      <c r="I2820" s="850">
        <v>1</v>
      </c>
      <c r="J2820" s="855" t="s">
        <v>535</v>
      </c>
    </row>
    <row r="2821" spans="1:10">
      <c r="A2821" s="839" t="s">
        <v>191</v>
      </c>
      <c r="B2821" s="830" t="s">
        <v>198</v>
      </c>
      <c r="C2821" s="839" t="s">
        <v>1069</v>
      </c>
      <c r="D2821" s="839" t="s">
        <v>860</v>
      </c>
      <c r="E2821" s="853">
        <v>44378</v>
      </c>
      <c r="F2821" s="852">
        <v>1338.1147540983607</v>
      </c>
      <c r="G2821" s="860">
        <f t="shared" si="44"/>
        <v>1.3381147540983607</v>
      </c>
      <c r="H2821" s="835" t="s">
        <v>535</v>
      </c>
      <c r="I2821" s="850">
        <v>1</v>
      </c>
      <c r="J2821" s="855" t="s">
        <v>535</v>
      </c>
    </row>
    <row r="2822" spans="1:10">
      <c r="A2822" s="839" t="s">
        <v>191</v>
      </c>
      <c r="B2822" s="830" t="s">
        <v>198</v>
      </c>
      <c r="C2822" s="839" t="s">
        <v>1070</v>
      </c>
      <c r="D2822" s="839" t="s">
        <v>861</v>
      </c>
      <c r="E2822" s="853">
        <v>44378</v>
      </c>
      <c r="F2822" s="852">
        <v>2016.3934426229509</v>
      </c>
      <c r="G2822" s="860">
        <f t="shared" si="44"/>
        <v>2.0163934426229511</v>
      </c>
      <c r="H2822" s="835" t="s">
        <v>535</v>
      </c>
      <c r="I2822" s="850">
        <v>1</v>
      </c>
      <c r="J2822" s="855" t="s">
        <v>535</v>
      </c>
    </row>
    <row r="2823" spans="1:10">
      <c r="A2823" s="839" t="s">
        <v>194</v>
      </c>
      <c r="B2823" s="829" t="s">
        <v>199</v>
      </c>
      <c r="C2823" s="839" t="s">
        <v>607</v>
      </c>
      <c r="D2823" s="839" t="s">
        <v>606</v>
      </c>
      <c r="E2823" s="853">
        <v>44378</v>
      </c>
      <c r="F2823" s="852">
        <v>795</v>
      </c>
      <c r="G2823" s="860">
        <f t="shared" si="44"/>
        <v>0.79500000000000004</v>
      </c>
      <c r="H2823" s="835" t="s">
        <v>354</v>
      </c>
      <c r="I2823" s="850">
        <v>1</v>
      </c>
      <c r="J2823" s="856" t="s">
        <v>533</v>
      </c>
    </row>
    <row r="2824" spans="1:10">
      <c r="A2824" s="839" t="s">
        <v>194</v>
      </c>
      <c r="B2824" s="829" t="s">
        <v>199</v>
      </c>
      <c r="C2824" s="839" t="s">
        <v>609</v>
      </c>
      <c r="D2824" s="839" t="s">
        <v>608</v>
      </c>
      <c r="E2824" s="853">
        <v>44378</v>
      </c>
      <c r="F2824" s="852">
        <v>500</v>
      </c>
      <c r="G2824" s="860">
        <f t="shared" si="44"/>
        <v>0.5</v>
      </c>
      <c r="H2824" s="835" t="s">
        <v>354</v>
      </c>
      <c r="I2824" s="850">
        <v>1</v>
      </c>
      <c r="J2824" s="856" t="s">
        <v>533</v>
      </c>
    </row>
    <row r="2825" spans="1:10">
      <c r="A2825" s="839" t="s">
        <v>194</v>
      </c>
      <c r="B2825" s="829" t="s">
        <v>199</v>
      </c>
      <c r="C2825" s="839" t="s">
        <v>810</v>
      </c>
      <c r="D2825" s="839" t="s">
        <v>809</v>
      </c>
      <c r="E2825" s="853">
        <v>44378</v>
      </c>
      <c r="F2825" s="852">
        <v>638</v>
      </c>
      <c r="G2825" s="860">
        <f>F2825/1000</f>
        <v>0.63800000000000001</v>
      </c>
      <c r="H2825" s="835" t="s">
        <v>535</v>
      </c>
      <c r="I2825" s="850">
        <v>1</v>
      </c>
      <c r="J2825" s="855" t="s">
        <v>535</v>
      </c>
    </row>
    <row r="2826" spans="1:10">
      <c r="A2826" s="839" t="s">
        <v>386</v>
      </c>
      <c r="B2826" s="829" t="s">
        <v>1250</v>
      </c>
      <c r="C2826" s="839" t="s">
        <v>896</v>
      </c>
      <c r="D2826" s="839" t="s">
        <v>895</v>
      </c>
      <c r="E2826" s="853">
        <v>44378</v>
      </c>
      <c r="F2826" s="852">
        <v>283</v>
      </c>
      <c r="G2826" s="860">
        <f>F2826/1000</f>
        <v>0.28299999999999997</v>
      </c>
      <c r="H2826" s="835" t="s">
        <v>535</v>
      </c>
      <c r="I2826" s="850">
        <v>1</v>
      </c>
      <c r="J2826" s="855" t="s">
        <v>535</v>
      </c>
    </row>
    <row r="2827" spans="1:10">
      <c r="A2827" s="839" t="s">
        <v>386</v>
      </c>
      <c r="B2827" s="829" t="s">
        <v>1250</v>
      </c>
      <c r="C2827" s="839" t="s">
        <v>893</v>
      </c>
      <c r="D2827" s="839" t="s">
        <v>892</v>
      </c>
      <c r="E2827" s="853">
        <v>44378</v>
      </c>
      <c r="F2827" s="852">
        <v>241</v>
      </c>
      <c r="G2827" s="860">
        <f>F2827/1000</f>
        <v>0.24099999999999999</v>
      </c>
      <c r="H2827" s="835" t="s">
        <v>535</v>
      </c>
      <c r="I2827" s="850">
        <v>1</v>
      </c>
      <c r="J2827" s="855" t="s">
        <v>535</v>
      </c>
    </row>
    <row r="2828" spans="1:10">
      <c r="A2828" s="839" t="s">
        <v>386</v>
      </c>
      <c r="B2828" s="829" t="s">
        <v>1250</v>
      </c>
      <c r="C2828" s="839" t="s">
        <v>898</v>
      </c>
      <c r="D2828" s="839" t="s">
        <v>897</v>
      </c>
      <c r="E2828" s="853">
        <v>44378</v>
      </c>
      <c r="F2828" s="852">
        <v>824</v>
      </c>
      <c r="G2828" s="860">
        <f>F2828/1000</f>
        <v>0.82399999999999995</v>
      </c>
      <c r="H2828" s="835" t="s">
        <v>535</v>
      </c>
      <c r="I2828" s="850">
        <v>1</v>
      </c>
      <c r="J2828" s="855" t="s">
        <v>535</v>
      </c>
    </row>
    <row r="2829" spans="1:10">
      <c r="A2829" s="1200" t="s">
        <v>194</v>
      </c>
      <c r="B2829" s="1200" t="s">
        <v>6398</v>
      </c>
      <c r="C2829" s="1200" t="s">
        <v>602</v>
      </c>
      <c r="D2829" s="1200" t="s">
        <v>601</v>
      </c>
      <c r="E2829" s="1206">
        <v>44409</v>
      </c>
      <c r="F2829" s="1201">
        <v>457</v>
      </c>
      <c r="G2829" s="1202">
        <v>0.45700000000000002</v>
      </c>
      <c r="H2829" s="1203" t="s">
        <v>354</v>
      </c>
      <c r="I2829" s="1204">
        <v>1</v>
      </c>
      <c r="J2829" s="1205" t="s">
        <v>533</v>
      </c>
    </row>
    <row r="2830" spans="1:10">
      <c r="A2830" s="1200" t="s">
        <v>194</v>
      </c>
      <c r="B2830" s="1200" t="s">
        <v>6398</v>
      </c>
      <c r="C2830" s="1200" t="s">
        <v>605</v>
      </c>
      <c r="D2830" s="1200" t="s">
        <v>604</v>
      </c>
      <c r="E2830" s="1206">
        <v>44409</v>
      </c>
      <c r="F2830" s="1201">
        <v>457</v>
      </c>
      <c r="G2830" s="1202">
        <v>0.45700000000000002</v>
      </c>
      <c r="H2830" s="1203" t="s">
        <v>354</v>
      </c>
      <c r="I2830" s="1204">
        <v>1</v>
      </c>
      <c r="J2830" s="1205" t="s">
        <v>533</v>
      </c>
    </row>
    <row r="2831" spans="1:10">
      <c r="A2831" s="1200" t="s">
        <v>194</v>
      </c>
      <c r="B2831" s="1200" t="s">
        <v>6398</v>
      </c>
      <c r="C2831" s="1200" t="s">
        <v>630</v>
      </c>
      <c r="D2831" s="1200" t="s">
        <v>6399</v>
      </c>
      <c r="E2831" s="1206">
        <v>44409</v>
      </c>
      <c r="F2831" s="1201">
        <v>7100</v>
      </c>
      <c r="G2831" s="1202">
        <v>7.1</v>
      </c>
      <c r="H2831" s="1203" t="s">
        <v>354</v>
      </c>
      <c r="I2831" s="1204">
        <v>1</v>
      </c>
      <c r="J2831" s="1205" t="s">
        <v>4109</v>
      </c>
    </row>
    <row r="2832" spans="1:10">
      <c r="A2832" s="1200" t="s">
        <v>194</v>
      </c>
      <c r="B2832" s="1200" t="s">
        <v>6398</v>
      </c>
      <c r="C2832" s="1200" t="s">
        <v>722</v>
      </c>
      <c r="D2832" s="1200" t="s">
        <v>6400</v>
      </c>
      <c r="E2832" s="1206">
        <v>44409</v>
      </c>
      <c r="F2832" s="1201">
        <v>2203</v>
      </c>
      <c r="G2832" s="1202">
        <v>2.2029999999999998</v>
      </c>
      <c r="H2832" s="1203" t="s">
        <v>354</v>
      </c>
      <c r="I2832" s="1204">
        <v>1</v>
      </c>
      <c r="J2832" s="1205" t="s">
        <v>4109</v>
      </c>
    </row>
    <row r="2833" spans="1:10">
      <c r="A2833" s="1200" t="s">
        <v>194</v>
      </c>
      <c r="B2833" s="1200" t="s">
        <v>6398</v>
      </c>
      <c r="C2833" s="1200" t="s">
        <v>723</v>
      </c>
      <c r="D2833" s="1200" t="s">
        <v>6401</v>
      </c>
      <c r="E2833" s="1206">
        <v>44409</v>
      </c>
      <c r="F2833" s="1201">
        <v>2120</v>
      </c>
      <c r="G2833" s="1202">
        <v>2.12</v>
      </c>
      <c r="H2833" s="1203" t="s">
        <v>354</v>
      </c>
      <c r="I2833" s="1204">
        <v>1</v>
      </c>
      <c r="J2833" s="1205" t="s">
        <v>4109</v>
      </c>
    </row>
    <row r="2834" spans="1:10">
      <c r="A2834" s="1200" t="s">
        <v>194</v>
      </c>
      <c r="B2834" s="1200" t="s">
        <v>6398</v>
      </c>
      <c r="C2834" s="1200" t="s">
        <v>724</v>
      </c>
      <c r="D2834" s="1200" t="s">
        <v>6402</v>
      </c>
      <c r="E2834" s="1206">
        <v>44409</v>
      </c>
      <c r="F2834" s="1201">
        <v>1396</v>
      </c>
      <c r="G2834" s="1202">
        <v>1.3959999999999999</v>
      </c>
      <c r="H2834" s="1203" t="s">
        <v>354</v>
      </c>
      <c r="I2834" s="1204">
        <v>1</v>
      </c>
      <c r="J2834" s="1205" t="s">
        <v>4109</v>
      </c>
    </row>
    <row r="2835" spans="1:10">
      <c r="A2835" s="1200" t="s">
        <v>194</v>
      </c>
      <c r="B2835" s="1200" t="s">
        <v>6398</v>
      </c>
      <c r="C2835" s="1200" t="s">
        <v>725</v>
      </c>
      <c r="D2835" s="1200" t="s">
        <v>6403</v>
      </c>
      <c r="E2835" s="1206">
        <v>44409</v>
      </c>
      <c r="F2835" s="1201">
        <v>1396</v>
      </c>
      <c r="G2835" s="1202">
        <v>1.3959999999999999</v>
      </c>
      <c r="H2835" s="1203" t="s">
        <v>354</v>
      </c>
      <c r="I2835" s="1204">
        <v>1</v>
      </c>
      <c r="J2835" s="1205" t="s">
        <v>4109</v>
      </c>
    </row>
    <row r="2836" spans="1:10">
      <c r="A2836" s="1200" t="s">
        <v>194</v>
      </c>
      <c r="B2836" s="1200" t="s">
        <v>6398</v>
      </c>
      <c r="C2836" s="1200" t="s">
        <v>726</v>
      </c>
      <c r="D2836" s="1200" t="s">
        <v>6404</v>
      </c>
      <c r="E2836" s="1206">
        <v>44409</v>
      </c>
      <c r="F2836" s="1201">
        <v>1785</v>
      </c>
      <c r="G2836" s="1202">
        <v>1.7849999999999999</v>
      </c>
      <c r="H2836" s="1203" t="s">
        <v>354</v>
      </c>
      <c r="I2836" s="1204">
        <v>1</v>
      </c>
      <c r="J2836" s="1205" t="s">
        <v>4109</v>
      </c>
    </row>
    <row r="2837" spans="1:10">
      <c r="A2837" s="1200" t="s">
        <v>194</v>
      </c>
      <c r="B2837" s="1200" t="s">
        <v>6398</v>
      </c>
      <c r="C2837" s="1200" t="s">
        <v>727</v>
      </c>
      <c r="D2837" s="1200" t="s">
        <v>6405</v>
      </c>
      <c r="E2837" s="1206">
        <v>44409</v>
      </c>
      <c r="F2837" s="1201">
        <v>1540</v>
      </c>
      <c r="G2837" s="1202">
        <v>1.54</v>
      </c>
      <c r="H2837" s="1203" t="s">
        <v>354</v>
      </c>
      <c r="I2837" s="1204">
        <v>1</v>
      </c>
      <c r="J2837" s="1205" t="s">
        <v>4109</v>
      </c>
    </row>
    <row r="2838" spans="1:10">
      <c r="A2838" s="1200" t="s">
        <v>194</v>
      </c>
      <c r="B2838" s="1200" t="s">
        <v>6398</v>
      </c>
      <c r="C2838" s="1200" t="s">
        <v>729</v>
      </c>
      <c r="D2838" s="1200" t="s">
        <v>6406</v>
      </c>
      <c r="E2838" s="1206">
        <v>44409</v>
      </c>
      <c r="F2838" s="1201">
        <v>1450</v>
      </c>
      <c r="G2838" s="1202">
        <v>1.45</v>
      </c>
      <c r="H2838" s="1203" t="s">
        <v>354</v>
      </c>
      <c r="I2838" s="1204">
        <v>1</v>
      </c>
      <c r="J2838" s="1205" t="s">
        <v>4109</v>
      </c>
    </row>
    <row r="2839" spans="1:10">
      <c r="A2839" s="1200" t="s">
        <v>194</v>
      </c>
      <c r="B2839" s="1200" t="s">
        <v>6398</v>
      </c>
      <c r="C2839" s="1200" t="s">
        <v>730</v>
      </c>
      <c r="D2839" s="1200" t="s">
        <v>6407</v>
      </c>
      <c r="E2839" s="1206">
        <v>44409</v>
      </c>
      <c r="F2839" s="1201">
        <v>1410</v>
      </c>
      <c r="G2839" s="1202">
        <v>1.41</v>
      </c>
      <c r="H2839" s="1203" t="s">
        <v>354</v>
      </c>
      <c r="I2839" s="1204">
        <v>1</v>
      </c>
      <c r="J2839" s="1205" t="s">
        <v>4109</v>
      </c>
    </row>
    <row r="2840" spans="1:10">
      <c r="A2840" s="1200" t="s">
        <v>194</v>
      </c>
      <c r="B2840" s="1200" t="s">
        <v>6398</v>
      </c>
      <c r="C2840" s="1200" t="s">
        <v>752</v>
      </c>
      <c r="D2840" s="1200" t="s">
        <v>6408</v>
      </c>
      <c r="E2840" s="1206">
        <v>44409</v>
      </c>
      <c r="F2840" s="1201">
        <v>2313</v>
      </c>
      <c r="G2840" s="1202">
        <v>2.3130000000000002</v>
      </c>
      <c r="H2840" s="1203" t="s">
        <v>354</v>
      </c>
      <c r="I2840" s="1204">
        <v>1</v>
      </c>
      <c r="J2840" s="1205" t="s">
        <v>4109</v>
      </c>
    </row>
    <row r="2841" spans="1:10">
      <c r="A2841" s="1200" t="s">
        <v>194</v>
      </c>
      <c r="B2841" s="1200" t="s">
        <v>6398</v>
      </c>
      <c r="C2841" s="1200" t="s">
        <v>753</v>
      </c>
      <c r="D2841" s="1200" t="s">
        <v>6409</v>
      </c>
      <c r="E2841" s="1206">
        <v>44409</v>
      </c>
      <c r="F2841" s="1201">
        <v>2318</v>
      </c>
      <c r="G2841" s="1202">
        <v>2.3180000000000001</v>
      </c>
      <c r="H2841" s="1203" t="s">
        <v>354</v>
      </c>
      <c r="I2841" s="1204">
        <v>1</v>
      </c>
      <c r="J2841" s="1205" t="s">
        <v>4109</v>
      </c>
    </row>
    <row r="2842" spans="1:10">
      <c r="A2842" s="1200" t="s">
        <v>194</v>
      </c>
      <c r="B2842" s="1200" t="s">
        <v>6398</v>
      </c>
      <c r="C2842" s="1200" t="s">
        <v>754</v>
      </c>
      <c r="D2842" s="1200" t="s">
        <v>6410</v>
      </c>
      <c r="E2842" s="1206">
        <v>44409</v>
      </c>
      <c r="F2842" s="1201">
        <v>1518</v>
      </c>
      <c r="G2842" s="1202">
        <v>1.518</v>
      </c>
      <c r="H2842" s="1203" t="s">
        <v>354</v>
      </c>
      <c r="I2842" s="1204">
        <v>1</v>
      </c>
      <c r="J2842" s="1205" t="s">
        <v>4109</v>
      </c>
    </row>
    <row r="2843" spans="1:10">
      <c r="A2843" s="1200" t="s">
        <v>194</v>
      </c>
      <c r="B2843" s="1200" t="s">
        <v>6398</v>
      </c>
      <c r="C2843" s="1200" t="s">
        <v>755</v>
      </c>
      <c r="D2843" s="1200" t="s">
        <v>6411</v>
      </c>
      <c r="E2843" s="1206">
        <v>44409</v>
      </c>
      <c r="F2843" s="1201">
        <v>1651</v>
      </c>
      <c r="G2843" s="1202">
        <v>1.651</v>
      </c>
      <c r="H2843" s="1203" t="s">
        <v>354</v>
      </c>
      <c r="I2843" s="1204">
        <v>1</v>
      </c>
      <c r="J2843" s="1205" t="s">
        <v>4109</v>
      </c>
    </row>
    <row r="2844" spans="1:10">
      <c r="A2844" s="1200" t="s">
        <v>194</v>
      </c>
      <c r="B2844" s="1200" t="s">
        <v>6398</v>
      </c>
      <c r="C2844" s="1200" t="s">
        <v>756</v>
      </c>
      <c r="D2844" s="1200" t="s">
        <v>6412</v>
      </c>
      <c r="E2844" s="1206">
        <v>44409</v>
      </c>
      <c r="F2844" s="1201">
        <v>1554</v>
      </c>
      <c r="G2844" s="1202">
        <v>1.554</v>
      </c>
      <c r="H2844" s="1203" t="s">
        <v>354</v>
      </c>
      <c r="I2844" s="1204">
        <v>1</v>
      </c>
      <c r="J2844" s="1205" t="s">
        <v>4109</v>
      </c>
    </row>
    <row r="2845" spans="1:10">
      <c r="A2845" s="1200" t="s">
        <v>194</v>
      </c>
      <c r="B2845" s="1200" t="s">
        <v>6398</v>
      </c>
      <c r="C2845" s="1200" t="s">
        <v>757</v>
      </c>
      <c r="D2845" s="1200" t="s">
        <v>6413</v>
      </c>
      <c r="E2845" s="1206">
        <v>44409</v>
      </c>
      <c r="F2845" s="1201">
        <v>1595</v>
      </c>
      <c r="G2845" s="1202">
        <v>1.595</v>
      </c>
      <c r="H2845" s="1203" t="s">
        <v>354</v>
      </c>
      <c r="I2845" s="1204">
        <v>1</v>
      </c>
      <c r="J2845" s="1205" t="s">
        <v>4109</v>
      </c>
    </row>
    <row r="2846" spans="1:10">
      <c r="A2846" s="1200" t="s">
        <v>194</v>
      </c>
      <c r="B2846" s="1200" t="s">
        <v>6398</v>
      </c>
      <c r="C2846" s="1200" t="s">
        <v>758</v>
      </c>
      <c r="D2846" s="1200" t="s">
        <v>6414</v>
      </c>
      <c r="E2846" s="1206">
        <v>44409</v>
      </c>
      <c r="F2846" s="1201">
        <v>2123</v>
      </c>
      <c r="G2846" s="1202">
        <v>2.1230000000000002</v>
      </c>
      <c r="H2846" s="1203" t="s">
        <v>354</v>
      </c>
      <c r="I2846" s="1204">
        <v>1</v>
      </c>
      <c r="J2846" s="1205" t="s">
        <v>4109</v>
      </c>
    </row>
    <row r="2847" spans="1:10">
      <c r="A2847" s="1200" t="s">
        <v>194</v>
      </c>
      <c r="B2847" s="1200" t="s">
        <v>6398</v>
      </c>
      <c r="C2847" s="1200" t="s">
        <v>759</v>
      </c>
      <c r="D2847" s="1200" t="s">
        <v>6415</v>
      </c>
      <c r="E2847" s="1206">
        <v>44409</v>
      </c>
      <c r="F2847" s="1201">
        <v>1402</v>
      </c>
      <c r="G2847" s="1202">
        <v>1.4019999999999999</v>
      </c>
      <c r="H2847" s="1203" t="s">
        <v>354</v>
      </c>
      <c r="I2847" s="1204">
        <v>1</v>
      </c>
      <c r="J2847" s="1205" t="s">
        <v>4109</v>
      </c>
    </row>
    <row r="2848" spans="1:10">
      <c r="A2848" s="1200" t="s">
        <v>194</v>
      </c>
      <c r="B2848" s="1200" t="s">
        <v>6398</v>
      </c>
      <c r="C2848" s="1200" t="s">
        <v>760</v>
      </c>
      <c r="D2848" s="1200" t="s">
        <v>6416</v>
      </c>
      <c r="E2848" s="1206">
        <v>44409</v>
      </c>
      <c r="F2848" s="1201">
        <v>1402</v>
      </c>
      <c r="G2848" s="1202">
        <v>1.4019999999999999</v>
      </c>
      <c r="H2848" s="1203" t="s">
        <v>354</v>
      </c>
      <c r="I2848" s="1204">
        <v>1</v>
      </c>
      <c r="J2848" s="1205" t="s">
        <v>4109</v>
      </c>
    </row>
    <row r="2849" spans="1:10">
      <c r="A2849" s="1200" t="s">
        <v>194</v>
      </c>
      <c r="B2849" s="1200" t="s">
        <v>6398</v>
      </c>
      <c r="C2849" s="1200" t="s">
        <v>761</v>
      </c>
      <c r="D2849" s="1200" t="s">
        <v>6417</v>
      </c>
      <c r="E2849" s="1206">
        <v>44409</v>
      </c>
      <c r="F2849" s="1201">
        <v>1557</v>
      </c>
      <c r="G2849" s="1202">
        <v>1.5569999999999999</v>
      </c>
      <c r="H2849" s="1203" t="s">
        <v>354</v>
      </c>
      <c r="I2849" s="1204">
        <v>1</v>
      </c>
      <c r="J2849" s="1205" t="s">
        <v>4109</v>
      </c>
    </row>
    <row r="2850" spans="1:10">
      <c r="A2850" s="1200" t="s">
        <v>194</v>
      </c>
      <c r="B2850" s="1200" t="s">
        <v>6398</v>
      </c>
      <c r="C2850" s="1200" t="s">
        <v>762</v>
      </c>
      <c r="D2850" s="1200" t="s">
        <v>6418</v>
      </c>
      <c r="E2850" s="1206">
        <v>44409</v>
      </c>
      <c r="F2850" s="1201">
        <v>1397</v>
      </c>
      <c r="G2850" s="1202">
        <v>1.397</v>
      </c>
      <c r="H2850" s="1203" t="s">
        <v>354</v>
      </c>
      <c r="I2850" s="1204">
        <v>1</v>
      </c>
      <c r="J2850" s="1205" t="s">
        <v>4109</v>
      </c>
    </row>
    <row r="2851" spans="1:10">
      <c r="A2851" s="1200" t="s">
        <v>194</v>
      </c>
      <c r="B2851" s="1200" t="s">
        <v>6398</v>
      </c>
      <c r="C2851" s="1200" t="s">
        <v>763</v>
      </c>
      <c r="D2851" s="1200" t="s">
        <v>6419</v>
      </c>
      <c r="E2851" s="1206">
        <v>44409</v>
      </c>
      <c r="F2851" s="1201">
        <v>1523</v>
      </c>
      <c r="G2851" s="1202">
        <v>1.5229999999999999</v>
      </c>
      <c r="H2851" s="1203" t="s">
        <v>354</v>
      </c>
      <c r="I2851" s="1204">
        <v>1</v>
      </c>
      <c r="J2851" s="1205" t="s">
        <v>4109</v>
      </c>
    </row>
    <row r="2852" spans="1:10">
      <c r="A2852" s="1200" t="s">
        <v>194</v>
      </c>
      <c r="B2852" s="1200" t="s">
        <v>6398</v>
      </c>
      <c r="C2852" s="1200" t="s">
        <v>764</v>
      </c>
      <c r="D2852" s="1200" t="s">
        <v>6420</v>
      </c>
      <c r="E2852" s="1206">
        <v>44409</v>
      </c>
      <c r="F2852" s="1201">
        <v>1523</v>
      </c>
      <c r="G2852" s="1202">
        <v>1.5229999999999999</v>
      </c>
      <c r="H2852" s="1203" t="s">
        <v>354</v>
      </c>
      <c r="I2852" s="1204">
        <v>1</v>
      </c>
      <c r="J2852" s="1205" t="s">
        <v>4109</v>
      </c>
    </row>
    <row r="2853" spans="1:10">
      <c r="A2853" s="1200" t="s">
        <v>194</v>
      </c>
      <c r="B2853" s="1200" t="s">
        <v>6398</v>
      </c>
      <c r="C2853" s="1200" t="s">
        <v>765</v>
      </c>
      <c r="D2853" s="1200" t="s">
        <v>6421</v>
      </c>
      <c r="E2853" s="1206">
        <v>44409</v>
      </c>
      <c r="F2853" s="1201">
        <v>2167</v>
      </c>
      <c r="G2853" s="1202">
        <v>2.1669999999999998</v>
      </c>
      <c r="H2853" s="1203" t="s">
        <v>354</v>
      </c>
      <c r="I2853" s="1204">
        <v>1</v>
      </c>
      <c r="J2853" s="1205" t="s">
        <v>4109</v>
      </c>
    </row>
    <row r="2854" spans="1:10">
      <c r="A2854" s="1200" t="s">
        <v>194</v>
      </c>
      <c r="B2854" s="1200" t="s">
        <v>6398</v>
      </c>
      <c r="C2854" s="1200" t="s">
        <v>766</v>
      </c>
      <c r="D2854" s="1200" t="s">
        <v>6422</v>
      </c>
      <c r="E2854" s="1206">
        <v>44409</v>
      </c>
      <c r="F2854" s="1201">
        <v>1250</v>
      </c>
      <c r="G2854" s="1202">
        <v>1.25</v>
      </c>
      <c r="H2854" s="1203" t="s">
        <v>354</v>
      </c>
      <c r="I2854" s="1204">
        <v>1</v>
      </c>
      <c r="J2854" s="1205" t="s">
        <v>4109</v>
      </c>
    </row>
    <row r="2855" spans="1:10">
      <c r="A2855" s="1200" t="s">
        <v>194</v>
      </c>
      <c r="B2855" s="1200" t="s">
        <v>6398</v>
      </c>
      <c r="C2855" s="1200" t="s">
        <v>767</v>
      </c>
      <c r="D2855" s="1200" t="s">
        <v>6423</v>
      </c>
      <c r="E2855" s="1206">
        <v>44409</v>
      </c>
      <c r="F2855" s="1201">
        <v>4460</v>
      </c>
      <c r="G2855" s="1202">
        <v>4.46</v>
      </c>
      <c r="H2855" s="1203" t="s">
        <v>354</v>
      </c>
      <c r="I2855" s="1204">
        <v>1</v>
      </c>
      <c r="J2855" s="1205" t="s">
        <v>4109</v>
      </c>
    </row>
    <row r="2856" spans="1:10">
      <c r="A2856" s="1200" t="s">
        <v>194</v>
      </c>
      <c r="B2856" s="1200" t="s">
        <v>6398</v>
      </c>
      <c r="C2856" s="1200" t="s">
        <v>768</v>
      </c>
      <c r="D2856" s="1200" t="s">
        <v>6424</v>
      </c>
      <c r="E2856" s="1206">
        <v>44409</v>
      </c>
      <c r="F2856" s="1201">
        <v>3750</v>
      </c>
      <c r="G2856" s="1202">
        <v>3.75</v>
      </c>
      <c r="H2856" s="1203" t="s">
        <v>354</v>
      </c>
      <c r="I2856" s="1204">
        <v>1</v>
      </c>
      <c r="J2856" s="1205" t="s">
        <v>4109</v>
      </c>
    </row>
    <row r="2857" spans="1:10">
      <c r="A2857" s="1200" t="s">
        <v>194</v>
      </c>
      <c r="B2857" s="1200" t="s">
        <v>6398</v>
      </c>
      <c r="C2857" s="1200" t="s">
        <v>769</v>
      </c>
      <c r="D2857" s="1200" t="s">
        <v>6425</v>
      </c>
      <c r="E2857" s="1206">
        <v>44409</v>
      </c>
      <c r="F2857" s="1201">
        <v>3010</v>
      </c>
      <c r="G2857" s="1202">
        <v>3.01</v>
      </c>
      <c r="H2857" s="1203" t="s">
        <v>354</v>
      </c>
      <c r="I2857" s="1204">
        <v>1</v>
      </c>
      <c r="J2857" s="1205" t="s">
        <v>4109</v>
      </c>
    </row>
    <row r="2858" spans="1:10">
      <c r="A2858" s="1200" t="s">
        <v>194</v>
      </c>
      <c r="B2858" s="1200" t="s">
        <v>6398</v>
      </c>
      <c r="C2858" s="1200" t="s">
        <v>770</v>
      </c>
      <c r="D2858" s="1200" t="s">
        <v>6426</v>
      </c>
      <c r="E2858" s="1206">
        <v>44409</v>
      </c>
      <c r="F2858" s="1201">
        <v>2844</v>
      </c>
      <c r="G2858" s="1202">
        <v>2.8439999999999999</v>
      </c>
      <c r="H2858" s="1203" t="s">
        <v>354</v>
      </c>
      <c r="I2858" s="1204">
        <v>1</v>
      </c>
      <c r="J2858" s="1205" t="s">
        <v>4109</v>
      </c>
    </row>
    <row r="2859" spans="1:10">
      <c r="A2859" s="1200" t="s">
        <v>194</v>
      </c>
      <c r="B2859" s="1200" t="s">
        <v>6398</v>
      </c>
      <c r="C2859" s="1200" t="s">
        <v>771</v>
      </c>
      <c r="D2859" s="1200" t="s">
        <v>6427</v>
      </c>
      <c r="E2859" s="1206">
        <v>44409</v>
      </c>
      <c r="F2859" s="1201">
        <v>2590</v>
      </c>
      <c r="G2859" s="1202">
        <v>2.59</v>
      </c>
      <c r="H2859" s="1203" t="s">
        <v>354</v>
      </c>
      <c r="I2859" s="1204">
        <v>1</v>
      </c>
      <c r="J2859" s="1205" t="s">
        <v>4109</v>
      </c>
    </row>
    <row r="2860" spans="1:10">
      <c r="A2860" s="1200" t="s">
        <v>194</v>
      </c>
      <c r="B2860" s="1200" t="s">
        <v>6398</v>
      </c>
      <c r="C2860" s="1200" t="s">
        <v>772</v>
      </c>
      <c r="D2860" s="1200" t="s">
        <v>6428</v>
      </c>
      <c r="E2860" s="1206">
        <v>44409</v>
      </c>
      <c r="F2860" s="1201">
        <v>2370</v>
      </c>
      <c r="G2860" s="1202">
        <v>2.37</v>
      </c>
      <c r="H2860" s="1203" t="s">
        <v>354</v>
      </c>
      <c r="I2860" s="1204">
        <v>1</v>
      </c>
      <c r="J2860" s="1205" t="s">
        <v>4109</v>
      </c>
    </row>
    <row r="2861" spans="1:10">
      <c r="A2861" s="1200" t="s">
        <v>194</v>
      </c>
      <c r="B2861" s="1200" t="s">
        <v>6398</v>
      </c>
      <c r="C2861" s="1200" t="s">
        <v>773</v>
      </c>
      <c r="D2861" s="1200" t="s">
        <v>6429</v>
      </c>
      <c r="E2861" s="1206">
        <v>44409</v>
      </c>
      <c r="F2861" s="1201">
        <v>3485</v>
      </c>
      <c r="G2861" s="1202">
        <v>3.4849999999999999</v>
      </c>
      <c r="H2861" s="1203" t="s">
        <v>354</v>
      </c>
      <c r="I2861" s="1204">
        <v>1</v>
      </c>
      <c r="J2861" s="1205" t="s">
        <v>4109</v>
      </c>
    </row>
    <row r="2862" spans="1:10">
      <c r="A2862" s="1200" t="s">
        <v>194</v>
      </c>
      <c r="B2862" s="1200" t="s">
        <v>6398</v>
      </c>
      <c r="C2862" s="1200" t="s">
        <v>774</v>
      </c>
      <c r="D2862" s="1200" t="s">
        <v>6430</v>
      </c>
      <c r="E2862" s="1206">
        <v>44409</v>
      </c>
      <c r="F2862" s="1201">
        <v>3100</v>
      </c>
      <c r="G2862" s="1202">
        <v>3.1</v>
      </c>
      <c r="H2862" s="1203" t="s">
        <v>354</v>
      </c>
      <c r="I2862" s="1204">
        <v>1</v>
      </c>
      <c r="J2862" s="1205" t="s">
        <v>4109</v>
      </c>
    </row>
    <row r="2863" spans="1:10">
      <c r="A2863" s="1200" t="s">
        <v>194</v>
      </c>
      <c r="B2863" s="1200" t="s">
        <v>6398</v>
      </c>
      <c r="C2863" s="1200" t="s">
        <v>775</v>
      </c>
      <c r="D2863" s="1200" t="s">
        <v>6431</v>
      </c>
      <c r="E2863" s="1206">
        <v>44409</v>
      </c>
      <c r="F2863" s="1201">
        <v>2660</v>
      </c>
      <c r="G2863" s="1202">
        <v>2.66</v>
      </c>
      <c r="H2863" s="1203" t="s">
        <v>354</v>
      </c>
      <c r="I2863" s="1204">
        <v>1</v>
      </c>
      <c r="J2863" s="1205" t="s">
        <v>4109</v>
      </c>
    </row>
    <row r="2864" spans="1:10">
      <c r="A2864" s="1200" t="s">
        <v>194</v>
      </c>
      <c r="B2864" s="1200" t="s">
        <v>6398</v>
      </c>
      <c r="C2864" s="1200" t="s">
        <v>776</v>
      </c>
      <c r="D2864" s="1200" t="s">
        <v>6432</v>
      </c>
      <c r="E2864" s="1206">
        <v>44409</v>
      </c>
      <c r="F2864" s="1201">
        <v>1830</v>
      </c>
      <c r="G2864" s="1202">
        <v>1.83</v>
      </c>
      <c r="H2864" s="1203" t="s">
        <v>354</v>
      </c>
      <c r="I2864" s="1204">
        <v>1</v>
      </c>
      <c r="J2864" s="1205" t="s">
        <v>4109</v>
      </c>
    </row>
    <row r="2865" spans="1:10">
      <c r="A2865" s="1200" t="s">
        <v>194</v>
      </c>
      <c r="B2865" s="1200" t="s">
        <v>6398</v>
      </c>
      <c r="C2865" s="1200" t="s">
        <v>777</v>
      </c>
      <c r="D2865" s="1200" t="s">
        <v>6433</v>
      </c>
      <c r="E2865" s="1206">
        <v>44409</v>
      </c>
      <c r="F2865" s="1201">
        <v>2410</v>
      </c>
      <c r="G2865" s="1202">
        <v>2.41</v>
      </c>
      <c r="H2865" s="1203" t="s">
        <v>354</v>
      </c>
      <c r="I2865" s="1204">
        <v>1</v>
      </c>
      <c r="J2865" s="1205" t="s">
        <v>4109</v>
      </c>
    </row>
    <row r="2866" spans="1:10">
      <c r="A2866" s="1200" t="s">
        <v>194</v>
      </c>
      <c r="B2866" s="1200" t="s">
        <v>6398</v>
      </c>
      <c r="C2866" s="1200" t="s">
        <v>778</v>
      </c>
      <c r="D2866" s="1200" t="s">
        <v>6434</v>
      </c>
      <c r="E2866" s="1206">
        <v>44409</v>
      </c>
      <c r="F2866" s="1201">
        <v>4486</v>
      </c>
      <c r="G2866" s="1202">
        <v>4.4859999999999998</v>
      </c>
      <c r="H2866" s="1203" t="s">
        <v>354</v>
      </c>
      <c r="I2866" s="1204">
        <v>1</v>
      </c>
      <c r="J2866" s="1205" t="s">
        <v>4109</v>
      </c>
    </row>
    <row r="2867" spans="1:10">
      <c r="A2867" s="1200" t="s">
        <v>194</v>
      </c>
      <c r="B2867" s="1200" t="s">
        <v>6398</v>
      </c>
      <c r="C2867" s="1200" t="s">
        <v>779</v>
      </c>
      <c r="D2867" s="1200" t="s">
        <v>6435</v>
      </c>
      <c r="E2867" s="1206">
        <v>44409</v>
      </c>
      <c r="F2867" s="1201">
        <v>3550</v>
      </c>
      <c r="G2867" s="1202">
        <v>3.55</v>
      </c>
      <c r="H2867" s="1203" t="s">
        <v>354</v>
      </c>
      <c r="I2867" s="1204">
        <v>1</v>
      </c>
      <c r="J2867" s="1205" t="s">
        <v>4109</v>
      </c>
    </row>
    <row r="2868" spans="1:10">
      <c r="A2868" s="1200" t="s">
        <v>194</v>
      </c>
      <c r="B2868" s="1200" t="s">
        <v>6398</v>
      </c>
      <c r="C2868" s="1200" t="s">
        <v>780</v>
      </c>
      <c r="D2868" s="1200" t="s">
        <v>6436</v>
      </c>
      <c r="E2868" s="1206">
        <v>44409</v>
      </c>
      <c r="F2868" s="1201">
        <v>3750</v>
      </c>
      <c r="G2868" s="1202">
        <v>3.75</v>
      </c>
      <c r="H2868" s="1203" t="s">
        <v>354</v>
      </c>
      <c r="I2868" s="1204">
        <v>1</v>
      </c>
      <c r="J2868" s="1205" t="s">
        <v>4109</v>
      </c>
    </row>
    <row r="2869" spans="1:10">
      <c r="A2869" s="1200" t="s">
        <v>194</v>
      </c>
      <c r="B2869" s="1200" t="s">
        <v>6398</v>
      </c>
      <c r="C2869" s="1200" t="s">
        <v>781</v>
      </c>
      <c r="D2869" s="1200" t="s">
        <v>6437</v>
      </c>
      <c r="E2869" s="1206">
        <v>44409</v>
      </c>
      <c r="F2869" s="1201">
        <v>3594</v>
      </c>
      <c r="G2869" s="1202">
        <v>3.5939999999999999</v>
      </c>
      <c r="H2869" s="1203" t="s">
        <v>354</v>
      </c>
      <c r="I2869" s="1204">
        <v>1</v>
      </c>
      <c r="J2869" s="1205" t="s">
        <v>4109</v>
      </c>
    </row>
    <row r="2870" spans="1:10">
      <c r="A2870" s="1200" t="s">
        <v>194</v>
      </c>
      <c r="B2870" s="1200" t="s">
        <v>6398</v>
      </c>
      <c r="C2870" s="1200" t="s">
        <v>782</v>
      </c>
      <c r="D2870" s="1200" t="s">
        <v>6438</v>
      </c>
      <c r="E2870" s="1206">
        <v>44409</v>
      </c>
      <c r="F2870" s="1201">
        <v>3622</v>
      </c>
      <c r="G2870" s="1202">
        <v>3.6219999999999999</v>
      </c>
      <c r="H2870" s="1203" t="s">
        <v>354</v>
      </c>
      <c r="I2870" s="1204">
        <v>1</v>
      </c>
      <c r="J2870" s="1205" t="s">
        <v>4109</v>
      </c>
    </row>
    <row r="2871" spans="1:10">
      <c r="A2871" s="1200" t="s">
        <v>194</v>
      </c>
      <c r="B2871" s="1200" t="s">
        <v>6398</v>
      </c>
      <c r="C2871" s="1200" t="s">
        <v>783</v>
      </c>
      <c r="D2871" s="1200" t="s">
        <v>6439</v>
      </c>
      <c r="E2871" s="1206">
        <v>44409</v>
      </c>
      <c r="F2871" s="1201">
        <v>4241</v>
      </c>
      <c r="G2871" s="1202">
        <v>4.2409999999999997</v>
      </c>
      <c r="H2871" s="1203" t="s">
        <v>354</v>
      </c>
      <c r="I2871" s="1204">
        <v>1</v>
      </c>
      <c r="J2871" s="1205" t="s">
        <v>4109</v>
      </c>
    </row>
    <row r="2872" spans="1:10">
      <c r="A2872" s="1200" t="s">
        <v>194</v>
      </c>
      <c r="B2872" s="1200" t="s">
        <v>6398</v>
      </c>
      <c r="C2872" s="1200" t="s">
        <v>784</v>
      </c>
      <c r="D2872" s="1200" t="s">
        <v>6440</v>
      </c>
      <c r="E2872" s="1206">
        <v>44409</v>
      </c>
      <c r="F2872" s="1201">
        <v>3268</v>
      </c>
      <c r="G2872" s="1202">
        <v>3.2679999999999998</v>
      </c>
      <c r="H2872" s="1203" t="s">
        <v>354</v>
      </c>
      <c r="I2872" s="1204">
        <v>1</v>
      </c>
      <c r="J2872" s="1205" t="s">
        <v>4109</v>
      </c>
    </row>
    <row r="2873" spans="1:10">
      <c r="A2873" s="1200" t="s">
        <v>194</v>
      </c>
      <c r="B2873" s="1200" t="s">
        <v>6398</v>
      </c>
      <c r="C2873" s="1200" t="s">
        <v>785</v>
      </c>
      <c r="D2873" s="1200" t="s">
        <v>6441</v>
      </c>
      <c r="E2873" s="1206">
        <v>44409</v>
      </c>
      <c r="F2873" s="1201">
        <v>3391</v>
      </c>
      <c r="G2873" s="1202">
        <v>3.391</v>
      </c>
      <c r="H2873" s="1203" t="s">
        <v>354</v>
      </c>
      <c r="I2873" s="1204">
        <v>1</v>
      </c>
      <c r="J2873" s="1205" t="s">
        <v>4109</v>
      </c>
    </row>
    <row r="2874" spans="1:10">
      <c r="A2874" s="1200" t="s">
        <v>194</v>
      </c>
      <c r="B2874" s="1200" t="s">
        <v>6398</v>
      </c>
      <c r="C2874" s="1200" t="s">
        <v>786</v>
      </c>
      <c r="D2874" s="1200" t="s">
        <v>6442</v>
      </c>
      <c r="E2874" s="1206">
        <v>44409</v>
      </c>
      <c r="F2874" s="1201">
        <v>3779</v>
      </c>
      <c r="G2874" s="1202">
        <v>3.7789999999999999</v>
      </c>
      <c r="H2874" s="1203" t="s">
        <v>354</v>
      </c>
      <c r="I2874" s="1204">
        <v>1</v>
      </c>
      <c r="J2874" s="1205" t="s">
        <v>4109</v>
      </c>
    </row>
    <row r="2875" spans="1:10">
      <c r="A2875" s="1200" t="s">
        <v>186</v>
      </c>
      <c r="B2875" s="1200" t="s">
        <v>6443</v>
      </c>
      <c r="C2875" s="1200" t="s">
        <v>1027</v>
      </c>
      <c r="D2875" s="1200" t="s">
        <v>6444</v>
      </c>
      <c r="E2875" s="1206">
        <v>44409</v>
      </c>
      <c r="F2875" s="1201">
        <v>78</v>
      </c>
      <c r="G2875" s="1202">
        <v>7.8E-2</v>
      </c>
      <c r="H2875" s="1203" t="s">
        <v>356</v>
      </c>
      <c r="I2875" s="1204">
        <v>1</v>
      </c>
      <c r="J2875" s="1205" t="s">
        <v>4132</v>
      </c>
    </row>
    <row r="2876" spans="1:10">
      <c r="A2876" s="1200" t="s">
        <v>186</v>
      </c>
      <c r="B2876" s="1200" t="s">
        <v>6443</v>
      </c>
      <c r="C2876" s="1200" t="s">
        <v>1028</v>
      </c>
      <c r="D2876" s="1200" t="s">
        <v>6445</v>
      </c>
      <c r="E2876" s="1206">
        <v>44409</v>
      </c>
      <c r="F2876" s="1201">
        <v>78</v>
      </c>
      <c r="G2876" s="1202">
        <v>7.8E-2</v>
      </c>
      <c r="H2876" s="1203" t="s">
        <v>356</v>
      </c>
      <c r="I2876" s="1204">
        <v>1</v>
      </c>
      <c r="J2876" s="1205" t="s">
        <v>4132</v>
      </c>
    </row>
    <row r="2877" spans="1:10">
      <c r="A2877" s="1200" t="s">
        <v>186</v>
      </c>
      <c r="B2877" s="1200" t="s">
        <v>6443</v>
      </c>
      <c r="C2877" s="1200" t="s">
        <v>1029</v>
      </c>
      <c r="D2877" s="1200" t="s">
        <v>6446</v>
      </c>
      <c r="E2877" s="1206">
        <v>44409</v>
      </c>
      <c r="F2877" s="1201">
        <v>224</v>
      </c>
      <c r="G2877" s="1202">
        <v>0.224</v>
      </c>
      <c r="H2877" s="1203" t="s">
        <v>356</v>
      </c>
      <c r="I2877" s="1204">
        <v>1</v>
      </c>
      <c r="J2877" s="1205" t="s">
        <v>4132</v>
      </c>
    </row>
    <row r="2878" spans="1:10">
      <c r="A2878" s="1200" t="s">
        <v>186</v>
      </c>
      <c r="B2878" s="1200" t="s">
        <v>6443</v>
      </c>
      <c r="C2878" s="1200" t="s">
        <v>1030</v>
      </c>
      <c r="D2878" s="1200" t="s">
        <v>6447</v>
      </c>
      <c r="E2878" s="1206">
        <v>44409</v>
      </c>
      <c r="F2878" s="1201">
        <v>224</v>
      </c>
      <c r="G2878" s="1202">
        <v>0.224</v>
      </c>
      <c r="H2878" s="1203" t="s">
        <v>356</v>
      </c>
      <c r="I2878" s="1204">
        <v>1</v>
      </c>
      <c r="J2878" s="1205" t="s">
        <v>4132</v>
      </c>
    </row>
    <row r="2879" spans="1:10">
      <c r="A2879" s="1200" t="s">
        <v>200</v>
      </c>
      <c r="B2879" s="1200" t="s">
        <v>6443</v>
      </c>
      <c r="C2879" s="1200" t="s">
        <v>816</v>
      </c>
      <c r="D2879" s="1200" t="s">
        <v>6448</v>
      </c>
      <c r="E2879" s="1206">
        <v>44409</v>
      </c>
      <c r="F2879" s="1201">
        <v>629</v>
      </c>
      <c r="G2879" s="1202">
        <v>0.629</v>
      </c>
      <c r="H2879" s="1203" t="s">
        <v>354</v>
      </c>
      <c r="I2879" s="1204">
        <v>1</v>
      </c>
      <c r="J2879" s="1205" t="s">
        <v>4109</v>
      </c>
    </row>
    <row r="2880" spans="1:10">
      <c r="A2880" s="1200" t="s">
        <v>200</v>
      </c>
      <c r="B2880" s="1200" t="s">
        <v>6443</v>
      </c>
      <c r="C2880" s="1200" t="s">
        <v>821</v>
      </c>
      <c r="D2880" s="1200" t="s">
        <v>6449</v>
      </c>
      <c r="E2880" s="1206">
        <v>44409</v>
      </c>
      <c r="F2880" s="1201">
        <v>403</v>
      </c>
      <c r="G2880" s="1202">
        <v>0.40300000000000002</v>
      </c>
      <c r="H2880" s="1203" t="s">
        <v>354</v>
      </c>
      <c r="I2880" s="1204">
        <v>1</v>
      </c>
      <c r="J2880" s="1205" t="s">
        <v>4109</v>
      </c>
    </row>
    <row r="2881" spans="1:10">
      <c r="A2881" s="1200" t="s">
        <v>200</v>
      </c>
      <c r="B2881" s="1200" t="s">
        <v>6443</v>
      </c>
      <c r="C2881" s="1200" t="s">
        <v>824</v>
      </c>
      <c r="D2881" s="1200" t="s">
        <v>6450</v>
      </c>
      <c r="E2881" s="1206">
        <v>44409</v>
      </c>
      <c r="F2881" s="1201">
        <v>947</v>
      </c>
      <c r="G2881" s="1202">
        <v>0.94699999999999995</v>
      </c>
      <c r="H2881" s="1203" t="s">
        <v>354</v>
      </c>
      <c r="I2881" s="1204">
        <v>1</v>
      </c>
      <c r="J2881" s="1205" t="s">
        <v>4109</v>
      </c>
    </row>
    <row r="2882" spans="1:10">
      <c r="A2882" s="1200" t="s">
        <v>200</v>
      </c>
      <c r="B2882" s="1200" t="s">
        <v>6443</v>
      </c>
      <c r="C2882" s="1200" t="s">
        <v>827</v>
      </c>
      <c r="D2882" s="1200" t="s">
        <v>6451</v>
      </c>
      <c r="E2882" s="1206">
        <v>44409</v>
      </c>
      <c r="F2882" s="1201">
        <v>599</v>
      </c>
      <c r="G2882" s="1202">
        <v>0.59899999999999998</v>
      </c>
      <c r="H2882" s="1203" t="s">
        <v>354</v>
      </c>
      <c r="I2882" s="1204">
        <v>1</v>
      </c>
      <c r="J2882" s="1205" t="s">
        <v>4109</v>
      </c>
    </row>
    <row r="2883" spans="1:10">
      <c r="A2883" s="1200" t="s">
        <v>200</v>
      </c>
      <c r="B2883" s="1200" t="s">
        <v>6443</v>
      </c>
      <c r="C2883" s="1200" t="s">
        <v>830</v>
      </c>
      <c r="D2883" s="1200" t="s">
        <v>6452</v>
      </c>
      <c r="E2883" s="1206">
        <v>44409</v>
      </c>
      <c r="F2883" s="1201">
        <v>1535</v>
      </c>
      <c r="G2883" s="1202">
        <v>1.5349999999999999</v>
      </c>
      <c r="H2883" s="1203" t="s">
        <v>354</v>
      </c>
      <c r="I2883" s="1204">
        <v>1</v>
      </c>
      <c r="J2883" s="1205" t="s">
        <v>4109</v>
      </c>
    </row>
    <row r="2884" spans="1:10">
      <c r="A2884" s="1200" t="s">
        <v>194</v>
      </c>
      <c r="B2884" s="1200" t="s">
        <v>6398</v>
      </c>
      <c r="C2884" s="1200" t="s">
        <v>862</v>
      </c>
      <c r="D2884" s="1200" t="s">
        <v>6453</v>
      </c>
      <c r="E2884" s="1206">
        <v>44409</v>
      </c>
      <c r="F2884" s="1201">
        <v>125</v>
      </c>
      <c r="G2884" s="1202">
        <v>0.125</v>
      </c>
      <c r="H2884" s="1203" t="s">
        <v>354</v>
      </c>
      <c r="I2884" s="1204">
        <v>1</v>
      </c>
      <c r="J2884" s="1205" t="s">
        <v>533</v>
      </c>
    </row>
    <row r="2885" spans="1:10">
      <c r="A2885" s="1200" t="s">
        <v>194</v>
      </c>
      <c r="B2885" s="1200" t="s">
        <v>6398</v>
      </c>
      <c r="C2885" s="1200" t="s">
        <v>863</v>
      </c>
      <c r="D2885" s="1200" t="s">
        <v>6454</v>
      </c>
      <c r="E2885" s="1206">
        <v>44409</v>
      </c>
      <c r="F2885" s="1201">
        <v>125</v>
      </c>
      <c r="G2885" s="1202">
        <v>0.125</v>
      </c>
      <c r="H2885" s="1203" t="s">
        <v>354</v>
      </c>
      <c r="I2885" s="1204">
        <v>1</v>
      </c>
      <c r="J2885" s="1205" t="s">
        <v>533</v>
      </c>
    </row>
    <row r="2886" spans="1:10">
      <c r="A2886" s="1200" t="s">
        <v>194</v>
      </c>
      <c r="B2886" s="1200" t="s">
        <v>6398</v>
      </c>
      <c r="C2886" s="1200" t="s">
        <v>864</v>
      </c>
      <c r="D2886" s="1200" t="s">
        <v>6455</v>
      </c>
      <c r="E2886" s="1206">
        <v>44409</v>
      </c>
      <c r="F2886" s="1201">
        <v>65</v>
      </c>
      <c r="G2886" s="1202">
        <v>6.5000000000000002E-2</v>
      </c>
      <c r="H2886" s="1203" t="s">
        <v>354</v>
      </c>
      <c r="I2886" s="1204">
        <v>1</v>
      </c>
      <c r="J2886" s="1205" t="s">
        <v>533</v>
      </c>
    </row>
    <row r="2887" spans="1:10">
      <c r="A2887" s="1200" t="s">
        <v>194</v>
      </c>
      <c r="B2887" s="1200" t="s">
        <v>6398</v>
      </c>
      <c r="C2887" s="1200" t="s">
        <v>865</v>
      </c>
      <c r="D2887" s="1200" t="s">
        <v>6456</v>
      </c>
      <c r="E2887" s="1206">
        <v>44409</v>
      </c>
      <c r="F2887" s="1201">
        <v>65</v>
      </c>
      <c r="G2887" s="1202">
        <v>6.5000000000000002E-2</v>
      </c>
      <c r="H2887" s="1203" t="s">
        <v>354</v>
      </c>
      <c r="I2887" s="1204">
        <v>1</v>
      </c>
      <c r="J2887" s="1205" t="s">
        <v>533</v>
      </c>
    </row>
    <row r="2888" spans="1:10">
      <c r="A2888" s="1200" t="s">
        <v>194</v>
      </c>
      <c r="B2888" s="1200" t="s">
        <v>6398</v>
      </c>
      <c r="C2888" s="1200" t="s">
        <v>866</v>
      </c>
      <c r="D2888" s="1200" t="s">
        <v>6457</v>
      </c>
      <c r="E2888" s="1206">
        <v>44409</v>
      </c>
      <c r="F2888" s="1201">
        <v>125</v>
      </c>
      <c r="G2888" s="1202">
        <v>0.125</v>
      </c>
      <c r="H2888" s="1203" t="s">
        <v>354</v>
      </c>
      <c r="I2888" s="1204">
        <v>1</v>
      </c>
      <c r="J2888" s="1205" t="s">
        <v>533</v>
      </c>
    </row>
    <row r="2889" spans="1:10">
      <c r="A2889" s="1200" t="s">
        <v>194</v>
      </c>
      <c r="B2889" s="1200" t="s">
        <v>6398</v>
      </c>
      <c r="C2889" s="1200" t="s">
        <v>867</v>
      </c>
      <c r="D2889" s="1200" t="s">
        <v>6458</v>
      </c>
      <c r="E2889" s="1206">
        <v>44409</v>
      </c>
      <c r="F2889" s="1201">
        <v>125</v>
      </c>
      <c r="G2889" s="1202">
        <v>0.125</v>
      </c>
      <c r="H2889" s="1203" t="s">
        <v>354</v>
      </c>
      <c r="I2889" s="1204">
        <v>1</v>
      </c>
      <c r="J2889" s="1205" t="s">
        <v>533</v>
      </c>
    </row>
    <row r="2890" spans="1:10">
      <c r="A2890" s="1200" t="s">
        <v>194</v>
      </c>
      <c r="B2890" s="1200" t="s">
        <v>6398</v>
      </c>
      <c r="C2890" s="1200" t="s">
        <v>868</v>
      </c>
      <c r="D2890" s="1200" t="s">
        <v>6459</v>
      </c>
      <c r="E2890" s="1206">
        <v>44409</v>
      </c>
      <c r="F2890" s="1201">
        <v>125</v>
      </c>
      <c r="G2890" s="1202">
        <v>0.125</v>
      </c>
      <c r="H2890" s="1203" t="s">
        <v>354</v>
      </c>
      <c r="I2890" s="1204">
        <v>1</v>
      </c>
      <c r="J2890" s="1205" t="s">
        <v>533</v>
      </c>
    </row>
    <row r="2891" spans="1:10">
      <c r="A2891" s="1200" t="s">
        <v>194</v>
      </c>
      <c r="B2891" s="1200" t="s">
        <v>6398</v>
      </c>
      <c r="C2891" s="1200" t="s">
        <v>869</v>
      </c>
      <c r="D2891" s="1200" t="s">
        <v>6460</v>
      </c>
      <c r="E2891" s="1206">
        <v>44409</v>
      </c>
      <c r="F2891" s="1201">
        <v>125</v>
      </c>
      <c r="G2891" s="1202">
        <v>0.125</v>
      </c>
      <c r="H2891" s="1203" t="s">
        <v>354</v>
      </c>
      <c r="I2891" s="1204">
        <v>1</v>
      </c>
      <c r="J2891" s="1205" t="s">
        <v>533</v>
      </c>
    </row>
    <row r="2892" spans="1:10">
      <c r="A2892" s="1200" t="s">
        <v>194</v>
      </c>
      <c r="B2892" s="1200" t="s">
        <v>6398</v>
      </c>
      <c r="C2892" s="1200" t="s">
        <v>870</v>
      </c>
      <c r="D2892" s="1200" t="s">
        <v>6461</v>
      </c>
      <c r="E2892" s="1206">
        <v>44409</v>
      </c>
      <c r="F2892" s="1201">
        <v>100</v>
      </c>
      <c r="G2892" s="1202">
        <v>0.1</v>
      </c>
      <c r="H2892" s="1203" t="s">
        <v>354</v>
      </c>
      <c r="I2892" s="1204">
        <v>1</v>
      </c>
      <c r="J2892" s="1205" t="s">
        <v>533</v>
      </c>
    </row>
    <row r="2893" spans="1:10">
      <c r="A2893" s="1200" t="s">
        <v>194</v>
      </c>
      <c r="B2893" s="1200" t="s">
        <v>6398</v>
      </c>
      <c r="C2893" s="1200" t="s">
        <v>871</v>
      </c>
      <c r="D2893" s="1200" t="s">
        <v>6462</v>
      </c>
      <c r="E2893" s="1206">
        <v>44409</v>
      </c>
      <c r="F2893" s="1201">
        <v>100</v>
      </c>
      <c r="G2893" s="1202">
        <v>0.1</v>
      </c>
      <c r="H2893" s="1203" t="s">
        <v>354</v>
      </c>
      <c r="I2893" s="1204">
        <v>1</v>
      </c>
      <c r="J2893" s="1205" t="s">
        <v>533</v>
      </c>
    </row>
    <row r="2894" spans="1:10">
      <c r="A2894" s="1200" t="s">
        <v>194</v>
      </c>
      <c r="B2894" s="1200" t="s">
        <v>6398</v>
      </c>
      <c r="C2894" s="1200" t="s">
        <v>872</v>
      </c>
      <c r="D2894" s="1200" t="s">
        <v>6463</v>
      </c>
      <c r="E2894" s="1206">
        <v>44409</v>
      </c>
      <c r="F2894" s="1201">
        <v>100</v>
      </c>
      <c r="G2894" s="1202">
        <v>0.1</v>
      </c>
      <c r="H2894" s="1203" t="s">
        <v>354</v>
      </c>
      <c r="I2894" s="1204">
        <v>1</v>
      </c>
      <c r="J2894" s="1205" t="s">
        <v>533</v>
      </c>
    </row>
    <row r="2895" spans="1:10">
      <c r="A2895" s="1200" t="s">
        <v>194</v>
      </c>
      <c r="B2895" s="1200" t="s">
        <v>6398</v>
      </c>
      <c r="C2895" s="1200" t="s">
        <v>873</v>
      </c>
      <c r="D2895" s="1200" t="s">
        <v>6464</v>
      </c>
      <c r="E2895" s="1206">
        <v>44409</v>
      </c>
      <c r="F2895" s="1201">
        <v>125</v>
      </c>
      <c r="G2895" s="1202">
        <v>0.125</v>
      </c>
      <c r="H2895" s="1203" t="s">
        <v>354</v>
      </c>
      <c r="I2895" s="1204">
        <v>1</v>
      </c>
      <c r="J2895" s="1205" t="s">
        <v>533</v>
      </c>
    </row>
    <row r="2896" spans="1:10">
      <c r="A2896" s="1200" t="s">
        <v>194</v>
      </c>
      <c r="B2896" s="1200" t="s">
        <v>6398</v>
      </c>
      <c r="C2896" s="1200" t="s">
        <v>874</v>
      </c>
      <c r="D2896" s="1200" t="s">
        <v>6465</v>
      </c>
      <c r="E2896" s="1206">
        <v>44409</v>
      </c>
      <c r="F2896" s="1201">
        <v>125</v>
      </c>
      <c r="G2896" s="1202">
        <v>0.125</v>
      </c>
      <c r="H2896" s="1203" t="s">
        <v>354</v>
      </c>
      <c r="I2896" s="1204">
        <v>1</v>
      </c>
      <c r="J2896" s="1205" t="s">
        <v>533</v>
      </c>
    </row>
    <row r="2897" spans="1:10">
      <c r="A2897" s="1200" t="s">
        <v>194</v>
      </c>
      <c r="B2897" s="1200" t="s">
        <v>6398</v>
      </c>
      <c r="C2897" s="1200" t="s">
        <v>875</v>
      </c>
      <c r="D2897" s="1200" t="s">
        <v>6466</v>
      </c>
      <c r="E2897" s="1206">
        <v>44409</v>
      </c>
      <c r="F2897" s="1201">
        <v>125</v>
      </c>
      <c r="G2897" s="1202">
        <v>0.125</v>
      </c>
      <c r="H2897" s="1203" t="s">
        <v>354</v>
      </c>
      <c r="I2897" s="1204">
        <v>1</v>
      </c>
      <c r="J2897" s="1205" t="s">
        <v>533</v>
      </c>
    </row>
    <row r="2898" spans="1:10">
      <c r="A2898" s="1200" t="s">
        <v>194</v>
      </c>
      <c r="B2898" s="1200" t="s">
        <v>6398</v>
      </c>
      <c r="C2898" s="1200" t="s">
        <v>876</v>
      </c>
      <c r="D2898" s="1200" t="s">
        <v>6467</v>
      </c>
      <c r="E2898" s="1206">
        <v>44409</v>
      </c>
      <c r="F2898" s="1201">
        <v>125</v>
      </c>
      <c r="G2898" s="1202">
        <v>0.125</v>
      </c>
      <c r="H2898" s="1203" t="s">
        <v>354</v>
      </c>
      <c r="I2898" s="1204">
        <v>1</v>
      </c>
      <c r="J2898" s="1205" t="s">
        <v>533</v>
      </c>
    </row>
    <row r="2899" spans="1:10">
      <c r="A2899" s="1200" t="s">
        <v>194</v>
      </c>
      <c r="B2899" s="1200" t="s">
        <v>6398</v>
      </c>
      <c r="C2899" s="1200" t="s">
        <v>877</v>
      </c>
      <c r="D2899" s="1200" t="s">
        <v>6468</v>
      </c>
      <c r="E2899" s="1206">
        <v>44409</v>
      </c>
      <c r="F2899" s="1201">
        <v>63</v>
      </c>
      <c r="G2899" s="1202">
        <v>6.3E-2</v>
      </c>
      <c r="H2899" s="1203" t="s">
        <v>354</v>
      </c>
      <c r="I2899" s="1204">
        <v>1</v>
      </c>
      <c r="J2899" s="1205" t="s">
        <v>533</v>
      </c>
    </row>
    <row r="2900" spans="1:10">
      <c r="A2900" s="1200" t="s">
        <v>194</v>
      </c>
      <c r="B2900" s="1200" t="s">
        <v>6398</v>
      </c>
      <c r="C2900" s="1200" t="s">
        <v>878</v>
      </c>
      <c r="D2900" s="1200" t="s">
        <v>6469</v>
      </c>
      <c r="E2900" s="1206">
        <v>44409</v>
      </c>
      <c r="F2900" s="1201">
        <v>63</v>
      </c>
      <c r="G2900" s="1202">
        <v>6.3E-2</v>
      </c>
      <c r="H2900" s="1203" t="s">
        <v>354</v>
      </c>
      <c r="I2900" s="1204">
        <v>1</v>
      </c>
      <c r="J2900" s="1205" t="s">
        <v>533</v>
      </c>
    </row>
    <row r="2901" spans="1:10">
      <c r="A2901" s="1200" t="s">
        <v>194</v>
      </c>
      <c r="B2901" s="1200" t="s">
        <v>6398</v>
      </c>
      <c r="C2901" s="1200" t="s">
        <v>879</v>
      </c>
      <c r="D2901" s="1200" t="s">
        <v>6470</v>
      </c>
      <c r="E2901" s="1206">
        <v>44409</v>
      </c>
      <c r="F2901" s="1201">
        <v>63</v>
      </c>
      <c r="G2901" s="1202">
        <v>6.3E-2</v>
      </c>
      <c r="H2901" s="1203" t="s">
        <v>354</v>
      </c>
      <c r="I2901" s="1204">
        <v>1</v>
      </c>
      <c r="J2901" s="1205" t="s">
        <v>533</v>
      </c>
    </row>
    <row r="2902" spans="1:10">
      <c r="A2902" s="1200" t="s">
        <v>194</v>
      </c>
      <c r="B2902" s="1200" t="s">
        <v>6398</v>
      </c>
      <c r="C2902" s="1200" t="s">
        <v>880</v>
      </c>
      <c r="D2902" s="1200" t="s">
        <v>6471</v>
      </c>
      <c r="E2902" s="1206">
        <v>44409</v>
      </c>
      <c r="F2902" s="1201">
        <v>63</v>
      </c>
      <c r="G2902" s="1202">
        <v>6.3E-2</v>
      </c>
      <c r="H2902" s="1203" t="s">
        <v>354</v>
      </c>
      <c r="I2902" s="1204">
        <v>1</v>
      </c>
      <c r="J2902" s="1205" t="s">
        <v>533</v>
      </c>
    </row>
    <row r="2903" spans="1:10">
      <c r="A2903" s="1200" t="s">
        <v>194</v>
      </c>
      <c r="B2903" s="1200" t="s">
        <v>6398</v>
      </c>
      <c r="C2903" s="1200" t="s">
        <v>881</v>
      </c>
      <c r="D2903" s="1200" t="s">
        <v>6472</v>
      </c>
      <c r="E2903" s="1206">
        <v>44409</v>
      </c>
      <c r="F2903" s="1201">
        <v>125</v>
      </c>
      <c r="G2903" s="1202">
        <v>0.125</v>
      </c>
      <c r="H2903" s="1203" t="s">
        <v>354</v>
      </c>
      <c r="I2903" s="1204">
        <v>1</v>
      </c>
      <c r="J2903" s="1205" t="s">
        <v>533</v>
      </c>
    </row>
    <row r="2904" spans="1:10">
      <c r="A2904" s="1200" t="s">
        <v>194</v>
      </c>
      <c r="B2904" s="1200" t="s">
        <v>6398</v>
      </c>
      <c r="C2904" s="1200" t="s">
        <v>882</v>
      </c>
      <c r="D2904" s="1200" t="s">
        <v>6473</v>
      </c>
      <c r="E2904" s="1206">
        <v>44409</v>
      </c>
      <c r="F2904" s="1201">
        <v>125</v>
      </c>
      <c r="G2904" s="1202">
        <v>0.125</v>
      </c>
      <c r="H2904" s="1203" t="s">
        <v>354</v>
      </c>
      <c r="I2904" s="1204">
        <v>1</v>
      </c>
      <c r="J2904" s="1205" t="s">
        <v>533</v>
      </c>
    </row>
    <row r="2905" spans="1:10">
      <c r="A2905" s="1200" t="s">
        <v>201</v>
      </c>
      <c r="B2905" s="1200" t="s">
        <v>6443</v>
      </c>
      <c r="C2905" s="1200" t="s">
        <v>1073</v>
      </c>
      <c r="D2905" s="1200" t="s">
        <v>6474</v>
      </c>
      <c r="E2905" s="1206">
        <v>44409</v>
      </c>
      <c r="F2905" s="1201">
        <v>1665</v>
      </c>
      <c r="G2905" s="1202">
        <v>1.665</v>
      </c>
      <c r="H2905" s="1203" t="s">
        <v>356</v>
      </c>
      <c r="I2905" s="1204">
        <v>1</v>
      </c>
      <c r="J2905" s="1205" t="s">
        <v>4132</v>
      </c>
    </row>
    <row r="2906" spans="1:10">
      <c r="A2906" s="1200" t="s">
        <v>201</v>
      </c>
      <c r="B2906" s="1200" t="s">
        <v>6443</v>
      </c>
      <c r="C2906" s="1200" t="s">
        <v>1074</v>
      </c>
      <c r="D2906" s="1200" t="s">
        <v>6475</v>
      </c>
      <c r="E2906" s="1206">
        <v>44409</v>
      </c>
      <c r="F2906" s="1201">
        <v>1985</v>
      </c>
      <c r="G2906" s="1202">
        <v>1.9850000000000001</v>
      </c>
      <c r="H2906" s="1203" t="s">
        <v>356</v>
      </c>
      <c r="I2906" s="1204">
        <v>1</v>
      </c>
      <c r="J2906" s="1205" t="s">
        <v>4132</v>
      </c>
    </row>
    <row r="2907" spans="1:10">
      <c r="A2907" s="1200" t="s">
        <v>201</v>
      </c>
      <c r="B2907" s="1200" t="s">
        <v>6443</v>
      </c>
      <c r="C2907" s="1200" t="s">
        <v>1075</v>
      </c>
      <c r="D2907" s="1200" t="s">
        <v>6476</v>
      </c>
      <c r="E2907" s="1206">
        <v>44409</v>
      </c>
      <c r="F2907" s="1201">
        <v>1665</v>
      </c>
      <c r="G2907" s="1202">
        <v>1.665</v>
      </c>
      <c r="H2907" s="1203" t="s">
        <v>356</v>
      </c>
      <c r="I2907" s="1204">
        <v>1</v>
      </c>
      <c r="J2907" s="1205" t="s">
        <v>4132</v>
      </c>
    </row>
    <row r="2908" spans="1:10">
      <c r="A2908" s="1200" t="s">
        <v>186</v>
      </c>
      <c r="B2908" s="1200" t="s">
        <v>6443</v>
      </c>
      <c r="C2908" s="1200" t="s">
        <v>1076</v>
      </c>
      <c r="D2908" s="1200" t="s">
        <v>6477</v>
      </c>
      <c r="E2908" s="1206">
        <v>44409</v>
      </c>
      <c r="F2908" s="1201">
        <v>600</v>
      </c>
      <c r="G2908" s="1202">
        <v>0.6</v>
      </c>
      <c r="H2908" s="1203" t="s">
        <v>356</v>
      </c>
      <c r="I2908" s="1204">
        <v>2</v>
      </c>
      <c r="J2908" s="1205" t="s">
        <v>4132</v>
      </c>
    </row>
    <row r="2909" spans="1:10">
      <c r="A2909" s="1200" t="s">
        <v>186</v>
      </c>
      <c r="B2909" s="1200" t="s">
        <v>6443</v>
      </c>
      <c r="C2909" s="1200" t="s">
        <v>1077</v>
      </c>
      <c r="D2909" s="1200" t="s">
        <v>6478</v>
      </c>
      <c r="E2909" s="1206">
        <v>44409</v>
      </c>
      <c r="F2909" s="1201">
        <v>650</v>
      </c>
      <c r="G2909" s="1202">
        <v>0.65</v>
      </c>
      <c r="H2909" s="1203" t="s">
        <v>356</v>
      </c>
      <c r="I2909" s="1204">
        <v>1</v>
      </c>
      <c r="J2909" s="1205" t="s">
        <v>4132</v>
      </c>
    </row>
    <row r="2910" spans="1:10">
      <c r="A2910" s="1200" t="s">
        <v>186</v>
      </c>
      <c r="B2910" s="1200" t="s">
        <v>6443</v>
      </c>
      <c r="C2910" s="1200" t="s">
        <v>1078</v>
      </c>
      <c r="D2910" s="1200" t="s">
        <v>6479</v>
      </c>
      <c r="E2910" s="1206">
        <v>44409</v>
      </c>
      <c r="F2910" s="1201">
        <v>360</v>
      </c>
      <c r="G2910" s="1202">
        <v>0.36</v>
      </c>
      <c r="H2910" s="1203" t="s">
        <v>356</v>
      </c>
      <c r="I2910" s="1204">
        <v>2</v>
      </c>
      <c r="J2910" s="1205" t="s">
        <v>4132</v>
      </c>
    </row>
    <row r="2911" spans="1:10">
      <c r="A2911" s="1200" t="s">
        <v>186</v>
      </c>
      <c r="B2911" s="1200" t="s">
        <v>6443</v>
      </c>
      <c r="C2911" s="1200" t="s">
        <v>1079</v>
      </c>
      <c r="D2911" s="1200" t="s">
        <v>6480</v>
      </c>
      <c r="E2911" s="1206">
        <v>44409</v>
      </c>
      <c r="F2911" s="1201">
        <v>360</v>
      </c>
      <c r="G2911" s="1202">
        <v>0.36</v>
      </c>
      <c r="H2911" s="1203" t="s">
        <v>356</v>
      </c>
      <c r="I2911" s="1204">
        <v>2</v>
      </c>
      <c r="J2911" s="1205" t="s">
        <v>4132</v>
      </c>
    </row>
    <row r="2912" spans="1:10">
      <c r="A2912" s="1200" t="s">
        <v>186</v>
      </c>
      <c r="B2912" s="1200" t="s">
        <v>6443</v>
      </c>
      <c r="C2912" s="1200" t="s">
        <v>1080</v>
      </c>
      <c r="D2912" s="1200" t="s">
        <v>6481</v>
      </c>
      <c r="E2912" s="1206">
        <v>44409</v>
      </c>
      <c r="F2912" s="1201">
        <v>901</v>
      </c>
      <c r="G2912" s="1202">
        <v>0.90100000000000002</v>
      </c>
      <c r="H2912" s="1203" t="s">
        <v>356</v>
      </c>
      <c r="I2912" s="1204">
        <v>3</v>
      </c>
      <c r="J2912" s="1205" t="s">
        <v>4132</v>
      </c>
    </row>
    <row r="2913" spans="1:10">
      <c r="A2913" s="1200" t="s">
        <v>186</v>
      </c>
      <c r="B2913" s="1200" t="s">
        <v>6443</v>
      </c>
      <c r="C2913" s="1200" t="s">
        <v>1081</v>
      </c>
      <c r="D2913" s="1200" t="s">
        <v>6482</v>
      </c>
      <c r="E2913" s="1206">
        <v>44409</v>
      </c>
      <c r="F2913" s="1201">
        <v>144</v>
      </c>
      <c r="G2913" s="1202">
        <v>0.14399999999999999</v>
      </c>
      <c r="H2913" s="1203" t="s">
        <v>356</v>
      </c>
      <c r="I2913" s="1204">
        <v>4</v>
      </c>
      <c r="J2913" s="1205" t="s">
        <v>4132</v>
      </c>
    </row>
    <row r="2914" spans="1:10">
      <c r="A2914" s="1200" t="s">
        <v>186</v>
      </c>
      <c r="B2914" s="1200" t="s">
        <v>6443</v>
      </c>
      <c r="C2914" s="1200" t="s">
        <v>1082</v>
      </c>
      <c r="D2914" s="1200" t="s">
        <v>6483</v>
      </c>
      <c r="E2914" s="1206">
        <v>44409</v>
      </c>
      <c r="F2914" s="1201">
        <v>88</v>
      </c>
      <c r="G2914" s="1202">
        <v>8.7999999999999995E-2</v>
      </c>
      <c r="H2914" s="1203" t="s">
        <v>356</v>
      </c>
      <c r="I2914" s="1204">
        <v>4</v>
      </c>
      <c r="J2914" s="1205" t="s">
        <v>4132</v>
      </c>
    </row>
    <row r="2915" spans="1:10">
      <c r="A2915" s="1200" t="s">
        <v>186</v>
      </c>
      <c r="B2915" s="1200" t="s">
        <v>6443</v>
      </c>
      <c r="C2915" s="1200" t="s">
        <v>1083</v>
      </c>
      <c r="D2915" s="1200" t="s">
        <v>6484</v>
      </c>
      <c r="E2915" s="1206">
        <v>44409</v>
      </c>
      <c r="F2915" s="1201">
        <v>72</v>
      </c>
      <c r="G2915" s="1202">
        <v>7.1999999999999995E-2</v>
      </c>
      <c r="H2915" s="1203" t="s">
        <v>356</v>
      </c>
      <c r="I2915" s="1204">
        <v>2</v>
      </c>
      <c r="J2915" s="1205" t="s">
        <v>4132</v>
      </c>
    </row>
    <row r="2916" spans="1:10">
      <c r="A2916" s="1200" t="s">
        <v>186</v>
      </c>
      <c r="B2916" s="1200" t="s">
        <v>6443</v>
      </c>
      <c r="C2916" s="1200" t="s">
        <v>1084</v>
      </c>
      <c r="D2916" s="1200" t="s">
        <v>6485</v>
      </c>
      <c r="E2916" s="1206">
        <v>44409</v>
      </c>
      <c r="F2916" s="1201">
        <v>1505</v>
      </c>
      <c r="G2916" s="1202">
        <v>1.5049999999999999</v>
      </c>
      <c r="H2916" s="1203" t="s">
        <v>356</v>
      </c>
      <c r="I2916" s="1204">
        <v>4</v>
      </c>
      <c r="J2916" s="1205" t="s">
        <v>4132</v>
      </c>
    </row>
    <row r="2917" spans="1:10">
      <c r="A2917" s="1200" t="s">
        <v>186</v>
      </c>
      <c r="B2917" s="1200" t="s">
        <v>6443</v>
      </c>
      <c r="C2917" s="1200" t="s">
        <v>1110</v>
      </c>
      <c r="D2917" s="1200" t="s">
        <v>6486</v>
      </c>
      <c r="E2917" s="1206">
        <v>44409</v>
      </c>
      <c r="F2917" s="1201">
        <v>332</v>
      </c>
      <c r="G2917" s="1202">
        <v>0.33200000000000002</v>
      </c>
      <c r="H2917" s="1203" t="s">
        <v>356</v>
      </c>
      <c r="I2917" s="1204">
        <v>1</v>
      </c>
      <c r="J2917" s="1205" t="s">
        <v>4132</v>
      </c>
    </row>
    <row r="2918" spans="1:10">
      <c r="A2918" s="1200" t="s">
        <v>186</v>
      </c>
      <c r="B2918" s="1200" t="s">
        <v>6443</v>
      </c>
      <c r="C2918" s="1200" t="s">
        <v>1111</v>
      </c>
      <c r="D2918" s="1200" t="s">
        <v>6487</v>
      </c>
      <c r="E2918" s="1206">
        <v>44409</v>
      </c>
      <c r="F2918" s="1201">
        <v>268</v>
      </c>
      <c r="G2918" s="1202">
        <v>0.26800000000000002</v>
      </c>
      <c r="H2918" s="1203" t="s">
        <v>356</v>
      </c>
      <c r="I2918" s="1204">
        <v>1</v>
      </c>
      <c r="J2918" s="1205" t="s">
        <v>4132</v>
      </c>
    </row>
    <row r="2919" spans="1:10">
      <c r="A2919" s="1200" t="s">
        <v>201</v>
      </c>
      <c r="B2919" s="1200" t="s">
        <v>6443</v>
      </c>
      <c r="C2919" s="1200" t="s">
        <v>1112</v>
      </c>
      <c r="D2919" s="1200" t="s">
        <v>6488</v>
      </c>
      <c r="E2919" s="1206">
        <v>44409</v>
      </c>
      <c r="F2919" s="1201">
        <v>4190</v>
      </c>
      <c r="G2919" s="1202">
        <v>4.1900000000000004</v>
      </c>
      <c r="H2919" s="1203" t="s">
        <v>356</v>
      </c>
      <c r="I2919" s="1204">
        <v>2</v>
      </c>
      <c r="J2919" s="1205" t="s">
        <v>4132</v>
      </c>
    </row>
    <row r="2920" spans="1:10">
      <c r="A2920" s="1200" t="s">
        <v>334</v>
      </c>
      <c r="B2920" s="1200" t="s">
        <v>6443</v>
      </c>
      <c r="C2920" s="1200" t="s">
        <v>1113</v>
      </c>
      <c r="D2920" s="1200" t="s">
        <v>6489</v>
      </c>
      <c r="E2920" s="1206">
        <v>44409</v>
      </c>
      <c r="F2920" s="1201">
        <v>536</v>
      </c>
      <c r="G2920" s="1202">
        <v>0.53600000000000003</v>
      </c>
      <c r="H2920" s="1203" t="s">
        <v>356</v>
      </c>
      <c r="I2920" s="1204">
        <v>1</v>
      </c>
      <c r="J2920" s="1205" t="s">
        <v>4132</v>
      </c>
    </row>
    <row r="2921" spans="1:10">
      <c r="A2921" s="1200" t="s">
        <v>194</v>
      </c>
      <c r="B2921" s="1200" t="s">
        <v>6398</v>
      </c>
      <c r="C2921" s="1200" t="s">
        <v>6240</v>
      </c>
      <c r="D2921" s="1200" t="s">
        <v>6490</v>
      </c>
      <c r="E2921" s="1206">
        <v>44409</v>
      </c>
      <c r="F2921" s="1201">
        <v>223</v>
      </c>
      <c r="G2921" s="1202">
        <v>0.223</v>
      </c>
      <c r="H2921" s="1203" t="s">
        <v>535</v>
      </c>
      <c r="I2921" s="1204">
        <v>1</v>
      </c>
      <c r="J2921" s="1205" t="s">
        <v>535</v>
      </c>
    </row>
    <row r="2922" spans="1:10">
      <c r="A2922" s="1200" t="s">
        <v>185</v>
      </c>
      <c r="B2922" s="1200" t="s">
        <v>6443</v>
      </c>
      <c r="C2922" s="1200" t="s">
        <v>1120</v>
      </c>
      <c r="D2922" s="1200" t="s">
        <v>6491</v>
      </c>
      <c r="E2922" s="1206">
        <v>44409</v>
      </c>
      <c r="F2922" s="1201">
        <v>531</v>
      </c>
      <c r="G2922" s="1202">
        <v>0.53100000000000003</v>
      </c>
      <c r="H2922" s="1203" t="s">
        <v>356</v>
      </c>
      <c r="I2922" s="1204">
        <v>3</v>
      </c>
      <c r="J2922" s="1205" t="s">
        <v>4132</v>
      </c>
    </row>
    <row r="2923" spans="1:10">
      <c r="A2923" s="1200" t="s">
        <v>185</v>
      </c>
      <c r="B2923" s="1200" t="s">
        <v>6443</v>
      </c>
      <c r="C2923" s="1200" t="s">
        <v>1121</v>
      </c>
      <c r="D2923" s="1200" t="s">
        <v>6492</v>
      </c>
      <c r="E2923" s="1206">
        <v>44409</v>
      </c>
      <c r="F2923" s="1201">
        <v>162</v>
      </c>
      <c r="G2923" s="1202">
        <v>0.16200000000000001</v>
      </c>
      <c r="H2923" s="1203" t="s">
        <v>356</v>
      </c>
      <c r="I2923" s="1204">
        <v>3</v>
      </c>
      <c r="J2923" s="1205" t="s">
        <v>4132</v>
      </c>
    </row>
    <row r="2924" spans="1:10">
      <c r="A2924" s="1200" t="s">
        <v>185</v>
      </c>
      <c r="B2924" s="1200" t="s">
        <v>6443</v>
      </c>
      <c r="C2924" s="1200" t="s">
        <v>1122</v>
      </c>
      <c r="D2924" s="1200" t="s">
        <v>6493</v>
      </c>
      <c r="E2924" s="1206">
        <v>44409</v>
      </c>
      <c r="F2924" s="1201">
        <v>531</v>
      </c>
      <c r="G2924" s="1202">
        <v>0.53100000000000003</v>
      </c>
      <c r="H2924" s="1203" t="s">
        <v>356</v>
      </c>
      <c r="I2924" s="1204">
        <v>3</v>
      </c>
      <c r="J2924" s="1205" t="s">
        <v>4132</v>
      </c>
    </row>
    <row r="2925" spans="1:10">
      <c r="A2925" s="1200" t="s">
        <v>185</v>
      </c>
      <c r="B2925" s="1200" t="s">
        <v>6443</v>
      </c>
      <c r="C2925" s="1200" t="s">
        <v>1123</v>
      </c>
      <c r="D2925" s="1200" t="s">
        <v>6494</v>
      </c>
      <c r="E2925" s="1206">
        <v>44409</v>
      </c>
      <c r="F2925" s="1201">
        <v>162</v>
      </c>
      <c r="G2925" s="1202">
        <v>0.16200000000000001</v>
      </c>
      <c r="H2925" s="1203" t="s">
        <v>356</v>
      </c>
      <c r="I2925" s="1204">
        <v>3</v>
      </c>
      <c r="J2925" s="1205" t="s">
        <v>4132</v>
      </c>
    </row>
    <row r="2926" spans="1:10">
      <c r="A2926" s="1200" t="s">
        <v>244</v>
      </c>
      <c r="B2926" s="1200" t="s">
        <v>6443</v>
      </c>
      <c r="C2926" s="1200" t="s">
        <v>6249</v>
      </c>
      <c r="D2926" s="1200" t="s">
        <v>6495</v>
      </c>
      <c r="E2926" s="1206">
        <v>44409</v>
      </c>
      <c r="F2926" s="1201">
        <v>630</v>
      </c>
      <c r="G2926" s="1202">
        <v>0.63</v>
      </c>
      <c r="H2926" s="1203" t="s">
        <v>356</v>
      </c>
      <c r="I2926" s="1204">
        <v>1</v>
      </c>
      <c r="J2926" s="1205" t="s">
        <v>4132</v>
      </c>
    </row>
    <row r="2927" spans="1:10">
      <c r="A2927" s="1200" t="s">
        <v>244</v>
      </c>
      <c r="B2927" s="1200" t="s">
        <v>6443</v>
      </c>
      <c r="C2927" s="1200" t="s">
        <v>6250</v>
      </c>
      <c r="D2927" s="1200" t="s">
        <v>6496</v>
      </c>
      <c r="E2927" s="1206">
        <v>44409</v>
      </c>
      <c r="F2927" s="1201">
        <v>470</v>
      </c>
      <c r="G2927" s="1202">
        <v>0.47</v>
      </c>
      <c r="H2927" s="1203" t="s">
        <v>356</v>
      </c>
      <c r="I2927" s="1204">
        <v>1</v>
      </c>
      <c r="J2927" s="1205" t="s">
        <v>4132</v>
      </c>
    </row>
    <row r="2928" spans="1:10">
      <c r="A2928" s="1386" t="s">
        <v>185</v>
      </c>
      <c r="B2928" s="1386" t="s">
        <v>6443</v>
      </c>
      <c r="C2928" s="1386" t="s">
        <v>992</v>
      </c>
      <c r="D2928" s="1386" t="s">
        <v>713</v>
      </c>
      <c r="E2928" s="1387">
        <v>44440</v>
      </c>
      <c r="F2928" s="852">
        <v>222</v>
      </c>
      <c r="G2928" s="860">
        <f t="shared" ref="G2928:G2969" si="45">F2928/1000</f>
        <v>0.222</v>
      </c>
      <c r="H2928" s="1388" t="s">
        <v>355</v>
      </c>
      <c r="I2928" s="1389">
        <v>3</v>
      </c>
      <c r="J2928" s="1390" t="s">
        <v>4201</v>
      </c>
    </row>
    <row r="2929" spans="1:10">
      <c r="A2929" s="1386" t="s">
        <v>194</v>
      </c>
      <c r="B2929" s="1386" t="s">
        <v>6398</v>
      </c>
      <c r="C2929" s="1386" t="s">
        <v>663</v>
      </c>
      <c r="D2929" s="1386" t="s">
        <v>662</v>
      </c>
      <c r="E2929" s="1387">
        <v>44440</v>
      </c>
      <c r="F2929" s="852">
        <v>2398</v>
      </c>
      <c r="G2929" s="860">
        <f t="shared" si="45"/>
        <v>2.3980000000000001</v>
      </c>
      <c r="H2929" s="1388" t="s">
        <v>354</v>
      </c>
      <c r="I2929" s="1389">
        <v>1</v>
      </c>
      <c r="J2929" s="1390" t="s">
        <v>4109</v>
      </c>
    </row>
    <row r="2930" spans="1:10">
      <c r="A2930" s="1386" t="s">
        <v>194</v>
      </c>
      <c r="B2930" s="1386" t="s">
        <v>6398</v>
      </c>
      <c r="C2930" s="1386" t="s">
        <v>665</v>
      </c>
      <c r="D2930" s="1386" t="s">
        <v>664</v>
      </c>
      <c r="E2930" s="1387">
        <v>44440</v>
      </c>
      <c r="F2930" s="852">
        <v>1958</v>
      </c>
      <c r="G2930" s="860">
        <f t="shared" si="45"/>
        <v>1.958</v>
      </c>
      <c r="H2930" s="1388" t="s">
        <v>354</v>
      </c>
      <c r="I2930" s="1389">
        <v>1</v>
      </c>
      <c r="J2930" s="1390" t="s">
        <v>4109</v>
      </c>
    </row>
    <row r="2931" spans="1:10">
      <c r="A2931" s="1386" t="s">
        <v>194</v>
      </c>
      <c r="B2931" s="1386" t="s">
        <v>6398</v>
      </c>
      <c r="C2931" s="1386" t="s">
        <v>667</v>
      </c>
      <c r="D2931" s="1386" t="s">
        <v>666</v>
      </c>
      <c r="E2931" s="1387">
        <v>44440</v>
      </c>
      <c r="F2931" s="852">
        <v>1364</v>
      </c>
      <c r="G2931" s="860">
        <f t="shared" si="45"/>
        <v>1.3640000000000001</v>
      </c>
      <c r="H2931" s="1388" t="s">
        <v>354</v>
      </c>
      <c r="I2931" s="1389">
        <v>1</v>
      </c>
      <c r="J2931" s="1390" t="s">
        <v>4109</v>
      </c>
    </row>
    <row r="2932" spans="1:10">
      <c r="A2932" s="1386" t="s">
        <v>194</v>
      </c>
      <c r="B2932" s="1386" t="s">
        <v>6398</v>
      </c>
      <c r="C2932" s="1386" t="s">
        <v>669</v>
      </c>
      <c r="D2932" s="1386" t="s">
        <v>668</v>
      </c>
      <c r="E2932" s="1387">
        <v>44440</v>
      </c>
      <c r="F2932" s="852">
        <v>1564</v>
      </c>
      <c r="G2932" s="860">
        <f t="shared" si="45"/>
        <v>1.5640000000000001</v>
      </c>
      <c r="H2932" s="1388" t="s">
        <v>354</v>
      </c>
      <c r="I2932" s="1389">
        <v>1</v>
      </c>
      <c r="J2932" s="1390" t="s">
        <v>4109</v>
      </c>
    </row>
    <row r="2933" spans="1:10">
      <c r="A2933" s="1386" t="s">
        <v>194</v>
      </c>
      <c r="B2933" s="1386" t="s">
        <v>6398</v>
      </c>
      <c r="C2933" s="1386" t="s">
        <v>671</v>
      </c>
      <c r="D2933" s="1386" t="s">
        <v>670</v>
      </c>
      <c r="E2933" s="1387">
        <v>44440</v>
      </c>
      <c r="F2933" s="852">
        <v>2136</v>
      </c>
      <c r="G2933" s="860">
        <f t="shared" si="45"/>
        <v>2.1360000000000001</v>
      </c>
      <c r="H2933" s="1388" t="s">
        <v>354</v>
      </c>
      <c r="I2933" s="1389">
        <v>1</v>
      </c>
      <c r="J2933" s="1390" t="s">
        <v>4109</v>
      </c>
    </row>
    <row r="2934" spans="1:10">
      <c r="A2934" s="1386" t="s">
        <v>194</v>
      </c>
      <c r="B2934" s="1386" t="s">
        <v>6398</v>
      </c>
      <c r="C2934" s="1386" t="s">
        <v>673</v>
      </c>
      <c r="D2934" s="1386" t="s">
        <v>672</v>
      </c>
      <c r="E2934" s="1387">
        <v>44440</v>
      </c>
      <c r="F2934" s="852">
        <v>2398</v>
      </c>
      <c r="G2934" s="860">
        <f t="shared" si="45"/>
        <v>2.3980000000000001</v>
      </c>
      <c r="H2934" s="1388" t="s">
        <v>354</v>
      </c>
      <c r="I2934" s="1389">
        <v>1</v>
      </c>
      <c r="J2934" s="1390" t="s">
        <v>4109</v>
      </c>
    </row>
    <row r="2935" spans="1:10">
      <c r="A2935" s="1386" t="s">
        <v>194</v>
      </c>
      <c r="B2935" s="1386" t="s">
        <v>6398</v>
      </c>
      <c r="C2935" s="1386" t="s">
        <v>675</v>
      </c>
      <c r="D2935" s="1386" t="s">
        <v>674</v>
      </c>
      <c r="E2935" s="1387">
        <v>44440</v>
      </c>
      <c r="F2935" s="852">
        <v>1958</v>
      </c>
      <c r="G2935" s="860">
        <f t="shared" si="45"/>
        <v>1.958</v>
      </c>
      <c r="H2935" s="1388" t="s">
        <v>354</v>
      </c>
      <c r="I2935" s="1389">
        <v>1</v>
      </c>
      <c r="J2935" s="1390" t="s">
        <v>4109</v>
      </c>
    </row>
    <row r="2936" spans="1:10">
      <c r="A2936" s="1386" t="s">
        <v>194</v>
      </c>
      <c r="B2936" s="1386" t="s">
        <v>6398</v>
      </c>
      <c r="C2936" s="1386" t="s">
        <v>677</v>
      </c>
      <c r="D2936" s="1386" t="s">
        <v>676</v>
      </c>
      <c r="E2936" s="1387">
        <v>44440</v>
      </c>
      <c r="F2936" s="852">
        <v>1364</v>
      </c>
      <c r="G2936" s="860">
        <f t="shared" si="45"/>
        <v>1.3640000000000001</v>
      </c>
      <c r="H2936" s="1388" t="s">
        <v>354</v>
      </c>
      <c r="I2936" s="1389">
        <v>1</v>
      </c>
      <c r="J2936" s="1390" t="s">
        <v>4109</v>
      </c>
    </row>
    <row r="2937" spans="1:10">
      <c r="A2937" s="1386" t="s">
        <v>194</v>
      </c>
      <c r="B2937" s="1386" t="s">
        <v>6398</v>
      </c>
      <c r="C2937" s="1386" t="s">
        <v>679</v>
      </c>
      <c r="D2937" s="1386" t="s">
        <v>678</v>
      </c>
      <c r="E2937" s="1387">
        <v>44440</v>
      </c>
      <c r="F2937" s="852">
        <v>1564</v>
      </c>
      <c r="G2937" s="860">
        <f t="shared" si="45"/>
        <v>1.5640000000000001</v>
      </c>
      <c r="H2937" s="1388" t="s">
        <v>354</v>
      </c>
      <c r="I2937" s="1389">
        <v>1</v>
      </c>
      <c r="J2937" s="1390" t="s">
        <v>4109</v>
      </c>
    </row>
    <row r="2938" spans="1:10">
      <c r="A2938" s="1386" t="s">
        <v>194</v>
      </c>
      <c r="B2938" s="1386" t="s">
        <v>6398</v>
      </c>
      <c r="C2938" s="1386" t="s">
        <v>681</v>
      </c>
      <c r="D2938" s="1386" t="s">
        <v>680</v>
      </c>
      <c r="E2938" s="1387">
        <v>44440</v>
      </c>
      <c r="F2938" s="852">
        <v>2136</v>
      </c>
      <c r="G2938" s="860">
        <f t="shared" si="45"/>
        <v>2.1360000000000001</v>
      </c>
      <c r="H2938" s="1388" t="s">
        <v>354</v>
      </c>
      <c r="I2938" s="1389">
        <v>1</v>
      </c>
      <c r="J2938" s="1390" t="s">
        <v>4109</v>
      </c>
    </row>
    <row r="2939" spans="1:10">
      <c r="A2939" s="1386" t="s">
        <v>200</v>
      </c>
      <c r="B2939" s="1386" t="s">
        <v>6443</v>
      </c>
      <c r="C2939" s="1386" t="s">
        <v>817</v>
      </c>
      <c r="D2939" s="1386" t="s">
        <v>815</v>
      </c>
      <c r="E2939" s="1387">
        <v>44440</v>
      </c>
      <c r="F2939" s="852">
        <v>841.63987138263667</v>
      </c>
      <c r="G2939" s="860">
        <f t="shared" si="45"/>
        <v>0.84163987138263663</v>
      </c>
      <c r="H2939" s="1388" t="s">
        <v>354</v>
      </c>
      <c r="I2939" s="1389">
        <v>1</v>
      </c>
      <c r="J2939" s="1390" t="s">
        <v>4109</v>
      </c>
    </row>
    <row r="2940" spans="1:10">
      <c r="A2940" s="1386" t="s">
        <v>200</v>
      </c>
      <c r="B2940" s="1386" t="s">
        <v>6443</v>
      </c>
      <c r="C2940" s="1386" t="s">
        <v>822</v>
      </c>
      <c r="D2940" s="1386" t="s">
        <v>820</v>
      </c>
      <c r="E2940" s="1387">
        <v>44440</v>
      </c>
      <c r="F2940" s="852">
        <v>539.38906752411583</v>
      </c>
      <c r="G2940" s="860">
        <f t="shared" si="45"/>
        <v>0.53938906752411586</v>
      </c>
      <c r="H2940" s="1388" t="s">
        <v>354</v>
      </c>
      <c r="I2940" s="1389">
        <v>1</v>
      </c>
      <c r="J2940" s="1390" t="s">
        <v>4109</v>
      </c>
    </row>
    <row r="2941" spans="1:10">
      <c r="A2941" s="1386" t="s">
        <v>193</v>
      </c>
      <c r="B2941" s="1386" t="s">
        <v>6398</v>
      </c>
      <c r="C2941" s="1386" t="s">
        <v>6236</v>
      </c>
      <c r="D2941" s="1386" t="s">
        <v>924</v>
      </c>
      <c r="E2941" s="1387">
        <v>44440</v>
      </c>
      <c r="F2941" s="852">
        <v>24023</v>
      </c>
      <c r="G2941" s="860">
        <f t="shared" si="45"/>
        <v>24.023</v>
      </c>
      <c r="H2941" s="1388" t="s">
        <v>354</v>
      </c>
      <c r="I2941" s="1389">
        <v>1</v>
      </c>
      <c r="J2941" s="1391" t="s">
        <v>4109</v>
      </c>
    </row>
    <row r="2942" spans="1:10">
      <c r="A2942" s="1386" t="s">
        <v>194</v>
      </c>
      <c r="B2942" s="1386" t="s">
        <v>6398</v>
      </c>
      <c r="C2942" s="1386" t="s">
        <v>6237</v>
      </c>
      <c r="D2942" s="1386" t="s">
        <v>926</v>
      </c>
      <c r="E2942" s="1387">
        <v>44440</v>
      </c>
      <c r="F2942" s="852">
        <v>155</v>
      </c>
      <c r="G2942" s="860">
        <f t="shared" si="45"/>
        <v>0.155</v>
      </c>
      <c r="H2942" s="1388" t="s">
        <v>354</v>
      </c>
      <c r="I2942" s="1389">
        <v>1</v>
      </c>
      <c r="J2942" s="1391" t="s">
        <v>4109</v>
      </c>
    </row>
    <row r="2943" spans="1:10">
      <c r="A2943" s="1386" t="s">
        <v>194</v>
      </c>
      <c r="B2943" s="1386" t="s">
        <v>6398</v>
      </c>
      <c r="C2943" s="1386" t="s">
        <v>6238</v>
      </c>
      <c r="D2943" s="1386" t="s">
        <v>928</v>
      </c>
      <c r="E2943" s="1387">
        <v>44440</v>
      </c>
      <c r="F2943" s="852">
        <v>390</v>
      </c>
      <c r="G2943" s="860">
        <f t="shared" si="45"/>
        <v>0.39</v>
      </c>
      <c r="H2943" s="1388" t="s">
        <v>354</v>
      </c>
      <c r="I2943" s="1389">
        <v>1</v>
      </c>
      <c r="J2943" s="1391" t="s">
        <v>4109</v>
      </c>
    </row>
    <row r="2944" spans="1:10">
      <c r="A2944" s="1386" t="s">
        <v>194</v>
      </c>
      <c r="B2944" s="1386" t="s">
        <v>6398</v>
      </c>
      <c r="C2944" s="1386" t="s">
        <v>6239</v>
      </c>
      <c r="D2944" s="1386" t="s">
        <v>929</v>
      </c>
      <c r="E2944" s="1387">
        <v>44440</v>
      </c>
      <c r="F2944" s="852">
        <v>298</v>
      </c>
      <c r="G2944" s="860">
        <f t="shared" si="45"/>
        <v>0.29799999999999999</v>
      </c>
      <c r="H2944" s="1388" t="s">
        <v>354</v>
      </c>
      <c r="I2944" s="1389">
        <v>1</v>
      </c>
      <c r="J2944" s="1391" t="s">
        <v>4109</v>
      </c>
    </row>
    <row r="2945" spans="1:10">
      <c r="A2945" s="1386" t="s">
        <v>185</v>
      </c>
      <c r="B2945" s="1386" t="s">
        <v>6443</v>
      </c>
      <c r="C2945" s="1386" t="s">
        <v>6256</v>
      </c>
      <c r="D2945" s="1386" t="s">
        <v>6253</v>
      </c>
      <c r="E2945" s="1387">
        <v>44440</v>
      </c>
      <c r="F2945" s="852">
        <v>4759.5</v>
      </c>
      <c r="G2945" s="860">
        <f t="shared" si="45"/>
        <v>4.7595000000000001</v>
      </c>
      <c r="H2945" s="1388" t="s">
        <v>354</v>
      </c>
      <c r="I2945" s="1389">
        <v>1</v>
      </c>
      <c r="J2945" s="1391" t="s">
        <v>4109</v>
      </c>
    </row>
    <row r="2946" spans="1:10">
      <c r="A2946" s="1386" t="s">
        <v>201</v>
      </c>
      <c r="B2946" s="1386" t="s">
        <v>6443</v>
      </c>
      <c r="C2946" s="1386" t="s">
        <v>6327</v>
      </c>
      <c r="D2946" s="1386" t="s">
        <v>6326</v>
      </c>
      <c r="E2946" s="1387">
        <v>44440</v>
      </c>
      <c r="F2946" s="852">
        <v>2610</v>
      </c>
      <c r="G2946" s="860">
        <f t="shared" si="45"/>
        <v>2.61</v>
      </c>
      <c r="H2946" s="1388" t="s">
        <v>356</v>
      </c>
      <c r="I2946" s="1389">
        <v>1</v>
      </c>
      <c r="J2946" s="1390" t="s">
        <v>4132</v>
      </c>
    </row>
    <row r="2947" spans="1:10">
      <c r="A2947" s="1386" t="s">
        <v>201</v>
      </c>
      <c r="B2947" s="1386" t="s">
        <v>6443</v>
      </c>
      <c r="C2947" s="1386" t="s">
        <v>6329</v>
      </c>
      <c r="D2947" s="1386" t="s">
        <v>6328</v>
      </c>
      <c r="E2947" s="1387">
        <v>44440</v>
      </c>
      <c r="F2947" s="852">
        <v>2515</v>
      </c>
      <c r="G2947" s="860">
        <f t="shared" si="45"/>
        <v>2.5150000000000001</v>
      </c>
      <c r="H2947" s="1388" t="s">
        <v>356</v>
      </c>
      <c r="I2947" s="1389">
        <v>1</v>
      </c>
      <c r="J2947" s="1390" t="s">
        <v>4132</v>
      </c>
    </row>
    <row r="2948" spans="1:10">
      <c r="A2948" s="1386" t="s">
        <v>189</v>
      </c>
      <c r="B2948" s="1386" t="s">
        <v>6443</v>
      </c>
      <c r="C2948" s="1386" t="s">
        <v>6377</v>
      </c>
      <c r="D2948" s="1386" t="s">
        <v>6376</v>
      </c>
      <c r="E2948" s="1387">
        <v>44440</v>
      </c>
      <c r="F2948" s="852">
        <v>312</v>
      </c>
      <c r="G2948" s="860">
        <f t="shared" si="45"/>
        <v>0.312</v>
      </c>
      <c r="H2948" s="1388" t="s">
        <v>356</v>
      </c>
      <c r="I2948" s="1389">
        <v>1</v>
      </c>
      <c r="J2948" s="1390" t="s">
        <v>4132</v>
      </c>
    </row>
    <row r="2949" spans="1:10">
      <c r="A2949" s="1386" t="s">
        <v>244</v>
      </c>
      <c r="B2949" s="1386" t="s">
        <v>6443</v>
      </c>
      <c r="C2949" s="1386" t="s">
        <v>6380</v>
      </c>
      <c r="D2949" s="1386" t="s">
        <v>6379</v>
      </c>
      <c r="E2949" s="1387">
        <v>44440</v>
      </c>
      <c r="F2949" s="852">
        <v>880</v>
      </c>
      <c r="G2949" s="860">
        <f t="shared" si="45"/>
        <v>0.88</v>
      </c>
      <c r="H2949" s="1388" t="s">
        <v>356</v>
      </c>
      <c r="I2949" s="1389">
        <v>2</v>
      </c>
      <c r="J2949" s="1390" t="s">
        <v>4132</v>
      </c>
    </row>
    <row r="2950" spans="1:10">
      <c r="A2950" s="1386" t="s">
        <v>334</v>
      </c>
      <c r="B2950" s="1386" t="s">
        <v>6443</v>
      </c>
      <c r="C2950" s="1386" t="s">
        <v>6517</v>
      </c>
      <c r="D2950" s="1386" t="s">
        <v>6505</v>
      </c>
      <c r="E2950" s="1387">
        <v>44440</v>
      </c>
      <c r="F2950" s="852">
        <v>538.58520900321548</v>
      </c>
      <c r="G2950" s="860">
        <f t="shared" si="45"/>
        <v>0.53858520900321549</v>
      </c>
      <c r="H2950" s="1388" t="s">
        <v>356</v>
      </c>
      <c r="I2950" s="1389">
        <v>1</v>
      </c>
      <c r="J2950" s="1390" t="s">
        <v>4132</v>
      </c>
    </row>
    <row r="2951" spans="1:10">
      <c r="A2951" s="1386" t="s">
        <v>334</v>
      </c>
      <c r="B2951" s="1386" t="s">
        <v>6443</v>
      </c>
      <c r="C2951" s="1386" t="s">
        <v>6518</v>
      </c>
      <c r="D2951" s="1386" t="s">
        <v>6506</v>
      </c>
      <c r="E2951" s="1387">
        <v>44440</v>
      </c>
      <c r="F2951" s="852">
        <v>538.58520900321548</v>
      </c>
      <c r="G2951" s="860">
        <f t="shared" si="45"/>
        <v>0.53858520900321549</v>
      </c>
      <c r="H2951" s="1388" t="s">
        <v>356</v>
      </c>
      <c r="I2951" s="1389">
        <v>1</v>
      </c>
      <c r="J2951" s="1390" t="s">
        <v>4132</v>
      </c>
    </row>
    <row r="2952" spans="1:10">
      <c r="A2952" s="1386" t="s">
        <v>186</v>
      </c>
      <c r="B2952" s="1386" t="s">
        <v>6443</v>
      </c>
      <c r="C2952" s="1386" t="s">
        <v>6332</v>
      </c>
      <c r="D2952" s="1386" t="s">
        <v>6330</v>
      </c>
      <c r="E2952" s="1387">
        <v>44440</v>
      </c>
      <c r="F2952" s="852">
        <v>2960.2090032154342</v>
      </c>
      <c r="G2952" s="860">
        <f t="shared" si="45"/>
        <v>2.960209003215434</v>
      </c>
      <c r="H2952" s="1388" t="s">
        <v>354</v>
      </c>
      <c r="I2952" s="1389">
        <v>1</v>
      </c>
      <c r="J2952" s="1391" t="s">
        <v>4109</v>
      </c>
    </row>
    <row r="2953" spans="1:10">
      <c r="A2953" s="1386" t="s">
        <v>186</v>
      </c>
      <c r="B2953" s="1386" t="s">
        <v>6443</v>
      </c>
      <c r="C2953" s="1386" t="s">
        <v>6341</v>
      </c>
      <c r="D2953" s="1386" t="s">
        <v>6339</v>
      </c>
      <c r="E2953" s="1387">
        <v>44440</v>
      </c>
      <c r="F2953" s="852">
        <v>4533.7620578778133</v>
      </c>
      <c r="G2953" s="860">
        <f t="shared" si="45"/>
        <v>4.5337620578778131</v>
      </c>
      <c r="H2953" s="1388" t="s">
        <v>354</v>
      </c>
      <c r="I2953" s="1389">
        <v>1</v>
      </c>
      <c r="J2953" s="1391" t="s">
        <v>4109</v>
      </c>
    </row>
    <row r="2954" spans="1:10">
      <c r="A2954" s="1386" t="s">
        <v>186</v>
      </c>
      <c r="B2954" s="1386" t="s">
        <v>6443</v>
      </c>
      <c r="C2954" s="1386" t="s">
        <v>6347</v>
      </c>
      <c r="D2954" s="1386" t="s">
        <v>6345</v>
      </c>
      <c r="E2954" s="1387">
        <v>44440</v>
      </c>
      <c r="F2954" s="852">
        <v>1902.130225080386</v>
      </c>
      <c r="G2954" s="860">
        <f t="shared" si="45"/>
        <v>1.902130225080386</v>
      </c>
      <c r="H2954" s="1388" t="s">
        <v>354</v>
      </c>
      <c r="I2954" s="1389">
        <v>1</v>
      </c>
      <c r="J2954" s="1391" t="s">
        <v>4109</v>
      </c>
    </row>
    <row r="2955" spans="1:10">
      <c r="A2955" s="1386" t="s">
        <v>186</v>
      </c>
      <c r="B2955" s="1386" t="s">
        <v>6443</v>
      </c>
      <c r="C2955" s="1386" t="s">
        <v>6354</v>
      </c>
      <c r="D2955" s="1386" t="s">
        <v>6351</v>
      </c>
      <c r="E2955" s="1387">
        <v>44440</v>
      </c>
      <c r="F2955" s="852">
        <v>3713.8263665594859</v>
      </c>
      <c r="G2955" s="860">
        <f t="shared" si="45"/>
        <v>3.7138263665594859</v>
      </c>
      <c r="H2955" s="1388" t="s">
        <v>354</v>
      </c>
      <c r="I2955" s="1389">
        <v>1</v>
      </c>
      <c r="J2955" s="1391" t="s">
        <v>4109</v>
      </c>
    </row>
    <row r="2956" spans="1:10">
      <c r="A2956" s="1386" t="s">
        <v>186</v>
      </c>
      <c r="B2956" s="1386" t="s">
        <v>6443</v>
      </c>
      <c r="C2956" s="1386" t="s">
        <v>6363</v>
      </c>
      <c r="D2956" s="1386" t="s">
        <v>6361</v>
      </c>
      <c r="E2956" s="1387">
        <v>44440</v>
      </c>
      <c r="F2956" s="852">
        <v>4844.2524115755632</v>
      </c>
      <c r="G2956" s="860">
        <f t="shared" si="45"/>
        <v>4.844252411575563</v>
      </c>
      <c r="H2956" s="1388" t="s">
        <v>354</v>
      </c>
      <c r="I2956" s="1389">
        <v>1</v>
      </c>
      <c r="J2956" s="1391" t="s">
        <v>4109</v>
      </c>
    </row>
    <row r="2957" spans="1:10">
      <c r="A2957" s="1386" t="s">
        <v>191</v>
      </c>
      <c r="B2957" s="1386" t="s">
        <v>6443</v>
      </c>
      <c r="C2957" s="1386" t="s">
        <v>7047</v>
      </c>
      <c r="D2957" s="1386" t="s">
        <v>7048</v>
      </c>
      <c r="E2957" s="1387">
        <v>44440</v>
      </c>
      <c r="F2957" s="852">
        <v>369.7749196141479</v>
      </c>
      <c r="G2957" s="860">
        <f t="shared" si="45"/>
        <v>0.36977491961414788</v>
      </c>
      <c r="H2957" s="1388" t="s">
        <v>535</v>
      </c>
      <c r="I2957" s="1389">
        <v>1</v>
      </c>
      <c r="J2957" s="1390" t="s">
        <v>535</v>
      </c>
    </row>
    <row r="2958" spans="1:10">
      <c r="A2958" s="1386" t="s">
        <v>244</v>
      </c>
      <c r="B2958" s="1386" t="s">
        <v>6443</v>
      </c>
      <c r="C2958" s="1386" t="s">
        <v>939</v>
      </c>
      <c r="D2958" s="1386" t="s">
        <v>540</v>
      </c>
      <c r="E2958" s="1387">
        <v>44440</v>
      </c>
      <c r="F2958" s="852">
        <v>1048</v>
      </c>
      <c r="G2958" s="860">
        <f t="shared" si="45"/>
        <v>1.048</v>
      </c>
      <c r="H2958" s="1388" t="s">
        <v>535</v>
      </c>
      <c r="I2958" s="1389">
        <v>1</v>
      </c>
      <c r="J2958" s="1390" t="s">
        <v>535</v>
      </c>
    </row>
    <row r="2959" spans="1:10">
      <c r="A2959" s="1386" t="s">
        <v>244</v>
      </c>
      <c r="B2959" s="1386" t="s">
        <v>6443</v>
      </c>
      <c r="C2959" s="1386" t="s">
        <v>940</v>
      </c>
      <c r="D2959" s="1386" t="s">
        <v>541</v>
      </c>
      <c r="E2959" s="1387">
        <v>44440</v>
      </c>
      <c r="F2959" s="852">
        <v>932</v>
      </c>
      <c r="G2959" s="860">
        <f t="shared" si="45"/>
        <v>0.93200000000000005</v>
      </c>
      <c r="H2959" s="1388" t="s">
        <v>535</v>
      </c>
      <c r="I2959" s="1389">
        <v>1</v>
      </c>
      <c r="J2959" s="1390" t="s">
        <v>535</v>
      </c>
    </row>
    <row r="2960" spans="1:10">
      <c r="A2960" s="1386" t="s">
        <v>244</v>
      </c>
      <c r="B2960" s="1386" t="s">
        <v>6443</v>
      </c>
      <c r="C2960" s="1386" t="s">
        <v>941</v>
      </c>
      <c r="D2960" s="1386" t="s">
        <v>542</v>
      </c>
      <c r="E2960" s="1387">
        <v>44440</v>
      </c>
      <c r="F2960" s="852">
        <v>664</v>
      </c>
      <c r="G2960" s="860">
        <f t="shared" si="45"/>
        <v>0.66400000000000003</v>
      </c>
      <c r="H2960" s="1388" t="s">
        <v>535</v>
      </c>
      <c r="I2960" s="1389">
        <v>1</v>
      </c>
      <c r="J2960" s="1390" t="s">
        <v>535</v>
      </c>
    </row>
    <row r="2961" spans="1:10">
      <c r="A2961" s="1386" t="s">
        <v>244</v>
      </c>
      <c r="B2961" s="1386" t="s">
        <v>6443</v>
      </c>
      <c r="C2961" s="1386" t="s">
        <v>942</v>
      </c>
      <c r="D2961" s="1386" t="s">
        <v>543</v>
      </c>
      <c r="E2961" s="1387">
        <v>44440</v>
      </c>
      <c r="F2961" s="852">
        <v>878</v>
      </c>
      <c r="G2961" s="860">
        <f t="shared" si="45"/>
        <v>0.878</v>
      </c>
      <c r="H2961" s="1388" t="s">
        <v>535</v>
      </c>
      <c r="I2961" s="1389">
        <v>1</v>
      </c>
      <c r="J2961" s="1390" t="s">
        <v>535</v>
      </c>
    </row>
    <row r="2962" spans="1:10">
      <c r="A2962" s="1386" t="s">
        <v>244</v>
      </c>
      <c r="B2962" s="1386" t="s">
        <v>6443</v>
      </c>
      <c r="C2962" s="1386" t="s">
        <v>943</v>
      </c>
      <c r="D2962" s="1386" t="s">
        <v>544</v>
      </c>
      <c r="E2962" s="1387">
        <v>44440</v>
      </c>
      <c r="F2962" s="852">
        <v>851</v>
      </c>
      <c r="G2962" s="860">
        <f t="shared" si="45"/>
        <v>0.85099999999999998</v>
      </c>
      <c r="H2962" s="1388" t="s">
        <v>535</v>
      </c>
      <c r="I2962" s="1389">
        <v>1</v>
      </c>
      <c r="J2962" s="1390" t="s">
        <v>535</v>
      </c>
    </row>
    <row r="2963" spans="1:10">
      <c r="A2963" s="1386" t="s">
        <v>194</v>
      </c>
      <c r="B2963" s="1386" t="s">
        <v>6398</v>
      </c>
      <c r="C2963" s="1386" t="s">
        <v>1012</v>
      </c>
      <c r="D2963" s="1386" t="s">
        <v>800</v>
      </c>
      <c r="E2963" s="1387">
        <v>44440</v>
      </c>
      <c r="F2963" s="852">
        <v>1600</v>
      </c>
      <c r="G2963" s="860">
        <f t="shared" si="45"/>
        <v>1.6</v>
      </c>
      <c r="H2963" s="1388" t="s">
        <v>354</v>
      </c>
      <c r="I2963" s="1389">
        <v>1</v>
      </c>
      <c r="J2963" s="1391" t="s">
        <v>4109</v>
      </c>
    </row>
    <row r="2964" spans="1:10">
      <c r="A2964" s="1386" t="s">
        <v>194</v>
      </c>
      <c r="B2964" s="1386" t="s">
        <v>6398</v>
      </c>
      <c r="C2964" s="1386" t="s">
        <v>6234</v>
      </c>
      <c r="D2964" s="1386" t="s">
        <v>838</v>
      </c>
      <c r="E2964" s="1387">
        <v>44440</v>
      </c>
      <c r="F2964" s="852">
        <v>4623</v>
      </c>
      <c r="G2964" s="860">
        <f t="shared" si="45"/>
        <v>4.6230000000000002</v>
      </c>
      <c r="H2964" s="1388" t="s">
        <v>354</v>
      </c>
      <c r="I2964" s="1389">
        <v>1</v>
      </c>
      <c r="J2964" s="1391" t="s">
        <v>4109</v>
      </c>
    </row>
    <row r="2965" spans="1:10">
      <c r="A2965" s="1386" t="s">
        <v>244</v>
      </c>
      <c r="B2965" s="1386" t="s">
        <v>6443</v>
      </c>
      <c r="C2965" s="1386" t="s">
        <v>6569</v>
      </c>
      <c r="D2965" s="1386" t="s">
        <v>6534</v>
      </c>
      <c r="E2965" s="1387">
        <v>44440</v>
      </c>
      <c r="F2965" s="852">
        <v>518</v>
      </c>
      <c r="G2965" s="860">
        <f t="shared" si="45"/>
        <v>0.51800000000000002</v>
      </c>
      <c r="H2965" s="1388" t="s">
        <v>535</v>
      </c>
      <c r="I2965" s="1389">
        <v>1</v>
      </c>
      <c r="J2965" s="1390" t="s">
        <v>535</v>
      </c>
    </row>
    <row r="2966" spans="1:10">
      <c r="A2966" s="1386" t="s">
        <v>244</v>
      </c>
      <c r="B2966" s="1386" t="s">
        <v>6443</v>
      </c>
      <c r="C2966" s="1386" t="s">
        <v>6570</v>
      </c>
      <c r="D2966" s="1386" t="s">
        <v>6535</v>
      </c>
      <c r="E2966" s="1387">
        <v>44440</v>
      </c>
      <c r="F2966" s="852">
        <v>808</v>
      </c>
      <c r="G2966" s="860">
        <f t="shared" si="45"/>
        <v>0.80800000000000005</v>
      </c>
      <c r="H2966" s="1388" t="s">
        <v>535</v>
      </c>
      <c r="I2966" s="1389">
        <v>1</v>
      </c>
      <c r="J2966" s="1390" t="s">
        <v>535</v>
      </c>
    </row>
    <row r="2967" spans="1:10">
      <c r="A2967" s="1386" t="s">
        <v>244</v>
      </c>
      <c r="B2967" s="1386" t="s">
        <v>6443</v>
      </c>
      <c r="C2967" s="1386" t="s">
        <v>6571</v>
      </c>
      <c r="D2967" s="1386" t="s">
        <v>6536</v>
      </c>
      <c r="E2967" s="1387">
        <v>44440</v>
      </c>
      <c r="F2967" s="852">
        <v>530</v>
      </c>
      <c r="G2967" s="860">
        <f t="shared" si="45"/>
        <v>0.53</v>
      </c>
      <c r="H2967" s="1388" t="s">
        <v>535</v>
      </c>
      <c r="I2967" s="1389">
        <v>1</v>
      </c>
      <c r="J2967" s="1390" t="s">
        <v>535</v>
      </c>
    </row>
    <row r="2968" spans="1:10">
      <c r="A2968" s="1386" t="s">
        <v>244</v>
      </c>
      <c r="B2968" s="1386" t="s">
        <v>6443</v>
      </c>
      <c r="C2968" s="1386" t="s">
        <v>6572</v>
      </c>
      <c r="D2968" s="1386" t="s">
        <v>6537</v>
      </c>
      <c r="E2968" s="1387">
        <v>44440</v>
      </c>
      <c r="F2968" s="852">
        <v>306</v>
      </c>
      <c r="G2968" s="860">
        <f t="shared" si="45"/>
        <v>0.30599999999999999</v>
      </c>
      <c r="H2968" s="1388" t="s">
        <v>535</v>
      </c>
      <c r="I2968" s="1389">
        <v>1</v>
      </c>
      <c r="J2968" s="1390" t="s">
        <v>535</v>
      </c>
    </row>
    <row r="2969" spans="1:10">
      <c r="A2969" s="1386" t="s">
        <v>244</v>
      </c>
      <c r="B2969" s="1386" t="s">
        <v>6443</v>
      </c>
      <c r="C2969" s="1386" t="s">
        <v>6573</v>
      </c>
      <c r="D2969" s="1386" t="s">
        <v>6538</v>
      </c>
      <c r="E2969" s="1387">
        <v>44440</v>
      </c>
      <c r="F2969" s="852">
        <v>368</v>
      </c>
      <c r="G2969" s="860">
        <f t="shared" si="45"/>
        <v>0.36799999999999999</v>
      </c>
      <c r="H2969" s="1388" t="s">
        <v>535</v>
      </c>
      <c r="I2969" s="1389">
        <v>1</v>
      </c>
      <c r="J2969" s="1390" t="s">
        <v>535</v>
      </c>
    </row>
  </sheetData>
  <autoFilter ref="A1:J2828"/>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00B050"/>
    <pageSetUpPr fitToPage="1"/>
  </sheetPr>
  <dimension ref="A1:CW285"/>
  <sheetViews>
    <sheetView zoomScale="70" zoomScaleNormal="70" zoomScaleSheetLayoutView="55" workbookViewId="0">
      <pane ySplit="10" topLeftCell="A11" activePane="bottomLeft" state="frozen"/>
      <selection pane="bottomLeft" activeCell="K11" sqref="K11"/>
    </sheetView>
  </sheetViews>
  <sheetFormatPr defaultRowHeight="15" outlineLevelCol="1"/>
  <cols>
    <col min="1" max="1" width="8.33203125" style="1312" customWidth="1"/>
    <col min="2" max="2" width="46.83203125" style="1312" customWidth="1"/>
    <col min="3" max="3" width="23.83203125" style="1313" customWidth="1"/>
    <col min="4" max="4" width="9.6640625" style="1312" customWidth="1"/>
    <col min="5" max="5" width="14.83203125" style="1312" hidden="1" customWidth="1" outlineLevel="1"/>
    <col min="6" max="6" width="24.1640625" style="1312" customWidth="1" collapsed="1"/>
    <col min="7" max="7" width="32.33203125" style="1313" customWidth="1"/>
    <col min="8" max="8" width="14.83203125" style="1312" hidden="1" customWidth="1" outlineLevel="1"/>
    <col min="9" max="9" width="10.1640625" style="1312" customWidth="1" collapsed="1"/>
    <col min="10" max="10" width="23" style="1312" customWidth="1"/>
    <col min="11" max="11" width="33" style="1312" customWidth="1"/>
    <col min="12" max="12" width="36.6640625" style="1312" customWidth="1"/>
    <col min="13" max="13" width="10.1640625" style="1314" customWidth="1"/>
    <col min="14" max="14" width="16.5" style="1312" hidden="1" customWidth="1" outlineLevel="1"/>
    <col min="15" max="15" width="14.1640625" style="1312" customWidth="1" collapsed="1"/>
    <col min="16" max="16" width="18.83203125" style="1312" customWidth="1"/>
    <col min="17" max="19" width="12.5" style="1312" customWidth="1"/>
    <col min="20" max="20" width="19.6640625" style="1315" customWidth="1"/>
    <col min="21" max="21" width="20.6640625" style="1312" customWidth="1"/>
    <col min="22" max="22" width="10.5" style="1347" customWidth="1"/>
    <col min="23" max="26" width="7.83203125" style="1312" hidden="1" customWidth="1" outlineLevel="1"/>
    <col min="27" max="27" width="67" style="1312" customWidth="1" collapsed="1"/>
    <col min="28" max="28" width="10.33203125" style="1312" customWidth="1"/>
    <col min="29" max="30" width="15" style="1313" hidden="1" customWidth="1" outlineLevel="1"/>
    <col min="31" max="31" width="15" style="1312" hidden="1" customWidth="1" outlineLevel="1" collapsed="1"/>
    <col min="32" max="32" width="10.5" style="1312" hidden="1" customWidth="1" outlineLevel="1"/>
    <col min="33" max="33" width="11.1640625" style="1312" customWidth="1" collapsed="1"/>
    <col min="34" max="34" width="13.83203125" style="1312" customWidth="1"/>
    <col min="35" max="35" width="10.6640625" style="1315" customWidth="1"/>
    <col min="36" max="36" width="13.6640625" style="1315" customWidth="1"/>
    <col min="37" max="37" width="10.6640625" style="1315" hidden="1" customWidth="1" outlineLevel="1"/>
    <col min="38" max="39" width="11.1640625" style="1315" hidden="1" customWidth="1" outlineLevel="1"/>
    <col min="40" max="41" width="10.6640625" style="1315" hidden="1" customWidth="1" outlineLevel="1"/>
    <col min="42" max="42" width="10.83203125" style="1315" hidden="1" customWidth="1" outlineLevel="1"/>
    <col min="43" max="44" width="10.6640625" style="1315" hidden="1" customWidth="1" outlineLevel="1"/>
    <col min="45" max="45" width="10.83203125" style="1315" hidden="1" customWidth="1" outlineLevel="1"/>
    <col min="46" max="50" width="10.6640625" style="1315" hidden="1" customWidth="1" outlineLevel="1"/>
    <col min="51" max="51" width="10.83203125" style="1315" hidden="1" customWidth="1" outlineLevel="1"/>
    <col min="52" max="52" width="10.6640625" style="1315" hidden="1" customWidth="1" outlineLevel="1"/>
    <col min="53" max="53" width="16.5" style="1315" customWidth="1" collapsed="1"/>
    <col min="54" max="54" width="9.33203125" style="1315"/>
    <col min="55" max="55" width="15" style="1315" customWidth="1"/>
    <col min="56" max="69" width="13.83203125" style="1315" customWidth="1"/>
    <col min="70" max="70" width="12.5" style="1312" customWidth="1"/>
    <col min="71" max="84" width="10.6640625" style="1315" hidden="1" customWidth="1" outlineLevel="1"/>
    <col min="85" max="85" width="12.5" style="1315" hidden="1" customWidth="1" outlineLevel="1"/>
    <col min="86" max="86" width="13" style="1315" hidden="1" customWidth="1" outlineLevel="1"/>
    <col min="87" max="88" width="10.6640625" style="1315" hidden="1" customWidth="1" outlineLevel="1"/>
    <col min="89" max="89" width="17.1640625" style="1315" hidden="1" customWidth="1" outlineLevel="1"/>
    <col min="90" max="90" width="9.33203125" style="1315" collapsed="1"/>
    <col min="91" max="101" width="9.33203125" style="1315"/>
    <col min="102" max="16384" width="9.33203125" style="728"/>
  </cols>
  <sheetData>
    <row r="1" spans="1:101" ht="20.100000000000001" customHeight="1">
      <c r="U1" s="1316" t="s">
        <v>417</v>
      </c>
      <c r="V1" s="1317">
        <v>1</v>
      </c>
    </row>
    <row r="2" spans="1:101" ht="20.100000000000001" customHeight="1">
      <c r="A2" s="1316"/>
      <c r="C2" s="1040" t="e">
        <v>#VALUE!</v>
      </c>
      <c r="D2" s="1041" t="e">
        <v>#VALUE!</v>
      </c>
      <c r="E2" s="1042" t="e">
        <v>#VALUE!</v>
      </c>
      <c r="F2" s="1043" t="e">
        <v>#VALUE!</v>
      </c>
      <c r="G2" s="1043" t="e">
        <v>#VALUE!</v>
      </c>
      <c r="H2" s="1042" t="e">
        <v>#VALUE!</v>
      </c>
      <c r="I2" s="1042" t="e">
        <v>#VALUE!</v>
      </c>
      <c r="J2" s="1038" t="e">
        <v>#VALUE!</v>
      </c>
      <c r="K2" s="1043" t="e">
        <v>#VALUE!</v>
      </c>
      <c r="M2" s="1039" t="s">
        <v>422</v>
      </c>
      <c r="N2" s="1044" t="e">
        <v>#VALUE!</v>
      </c>
      <c r="P2" s="1045" t="e">
        <v>#VALUE!</v>
      </c>
      <c r="Q2" s="1318">
        <v>0</v>
      </c>
      <c r="R2" s="1319" t="e">
        <v>#VALUE!</v>
      </c>
      <c r="S2" s="1062">
        <v>44440</v>
      </c>
      <c r="U2" s="1316" t="s">
        <v>6530</v>
      </c>
      <c r="V2" s="1317">
        <v>2</v>
      </c>
      <c r="W2" s="1316"/>
      <c r="X2" s="1316"/>
      <c r="Y2" s="1316"/>
      <c r="Z2" s="1316"/>
      <c r="AA2" s="1312">
        <v>48.4</v>
      </c>
      <c r="AB2" s="1320">
        <v>44440</v>
      </c>
      <c r="AC2" s="1321">
        <v>96913.93456591641</v>
      </c>
      <c r="AD2" s="1321">
        <v>0</v>
      </c>
      <c r="AE2" s="1321">
        <v>96913.93456591641</v>
      </c>
      <c r="AF2" s="729">
        <v>0</v>
      </c>
      <c r="AH2" s="1322"/>
      <c r="BA2" s="1046" t="s">
        <v>64</v>
      </c>
      <c r="BC2" s="1061" t="s">
        <v>415</v>
      </c>
      <c r="BD2" s="1033">
        <v>44440</v>
      </c>
      <c r="BE2" s="1033" t="e">
        <v>#VALUE!</v>
      </c>
      <c r="BF2" s="1033" t="e">
        <v>#VALUE!</v>
      </c>
      <c r="BG2" s="1033" t="e">
        <v>#VALUE!</v>
      </c>
      <c r="BH2" s="1033" t="e">
        <v>#VALUE!</v>
      </c>
      <c r="BI2" s="1033" t="e">
        <v>#VALUE!</v>
      </c>
      <c r="BJ2" s="1033" t="e">
        <v>#VALUE!</v>
      </c>
      <c r="BK2" s="1033" t="e">
        <v>#VALUE!</v>
      </c>
      <c r="BL2" s="1033" t="e">
        <v>#VALUE!</v>
      </c>
      <c r="BM2" s="1033" t="e">
        <v>#VALUE!</v>
      </c>
      <c r="BN2" s="1033" t="e">
        <v>#VALUE!</v>
      </c>
      <c r="BO2" s="1033" t="e">
        <v>#VALUE!</v>
      </c>
      <c r="BP2" s="1067" t="e">
        <v>#VALUE!</v>
      </c>
      <c r="BQ2" s="1067" t="e">
        <v>#VALUE!</v>
      </c>
      <c r="BR2" s="1315"/>
      <c r="BS2" s="1053">
        <v>1</v>
      </c>
      <c r="BT2" s="1053">
        <v>1</v>
      </c>
      <c r="BU2" s="1053">
        <v>1</v>
      </c>
      <c r="BV2" s="1053">
        <v>1</v>
      </c>
      <c r="BW2" s="1053">
        <v>1</v>
      </c>
      <c r="BX2" s="1053">
        <v>1</v>
      </c>
      <c r="BY2" s="1053">
        <v>1</v>
      </c>
      <c r="BZ2" s="1053" t="e">
        <v>#VALUE!</v>
      </c>
      <c r="CA2" s="1053" t="e">
        <v>#VALUE!</v>
      </c>
      <c r="CB2" s="1053" t="e">
        <v>#VALUE!</v>
      </c>
      <c r="CC2" s="1053" t="e">
        <v>#VALUE!</v>
      </c>
      <c r="CD2" s="1053" t="e">
        <v>#VALUE!</v>
      </c>
      <c r="CE2" s="1053" t="e">
        <v>#VALUE!</v>
      </c>
      <c r="CF2" s="1053" t="e">
        <v>#VALUE!</v>
      </c>
    </row>
    <row r="3" spans="1:101" ht="20.100000000000001" customHeight="1">
      <c r="A3" s="1316"/>
      <c r="H3" s="1316"/>
      <c r="I3" s="1316"/>
      <c r="J3" s="1316"/>
      <c r="R3" s="1314"/>
      <c r="S3" s="1323" t="s">
        <v>416</v>
      </c>
      <c r="U3" s="1316" t="s">
        <v>6531</v>
      </c>
      <c r="V3" s="1317">
        <v>3</v>
      </c>
      <c r="W3" s="1316"/>
      <c r="X3" s="1316"/>
      <c r="Y3" s="1316"/>
      <c r="Z3" s="1316"/>
      <c r="AB3" s="1320">
        <v>44470</v>
      </c>
      <c r="AC3" s="1321">
        <v>118367.389250402</v>
      </c>
      <c r="AD3" s="1321">
        <v>8744.1688000000013</v>
      </c>
      <c r="AE3" s="1321">
        <v>109623.22045040196</v>
      </c>
      <c r="AF3" s="729">
        <v>7.3873123800188095E-2</v>
      </c>
      <c r="AG3" s="1063" t="s">
        <v>408</v>
      </c>
      <c r="BA3" s="1046" t="s">
        <v>418</v>
      </c>
      <c r="BC3" s="1061" t="s">
        <v>356</v>
      </c>
      <c r="BD3" s="1052" t="s">
        <v>419</v>
      </c>
      <c r="BE3" s="1052" t="s">
        <v>419</v>
      </c>
      <c r="BF3" s="1052" t="s">
        <v>419</v>
      </c>
      <c r="BG3" s="1033">
        <v>44440</v>
      </c>
      <c r="BH3" s="1033" t="e">
        <v>#VALUE!</v>
      </c>
      <c r="BI3" s="1033" t="e">
        <v>#VALUE!</v>
      </c>
      <c r="BJ3" s="1052" t="s">
        <v>419</v>
      </c>
      <c r="BK3" s="1033" t="e">
        <v>#VALUE!</v>
      </c>
      <c r="BL3" s="1033" t="e">
        <v>#VALUE!</v>
      </c>
      <c r="BM3" s="1033" t="e">
        <v>#VALUE!</v>
      </c>
      <c r="BN3" s="1052" t="s">
        <v>419</v>
      </c>
      <c r="BO3" s="1033" t="e">
        <v>#VALUE!</v>
      </c>
      <c r="BP3" s="1052" t="s">
        <v>419</v>
      </c>
      <c r="BQ3" s="1067" t="e">
        <v>#VALUE!</v>
      </c>
      <c r="BR3" s="1315"/>
      <c r="BS3" s="1053">
        <v>0</v>
      </c>
      <c r="BT3" s="1053">
        <v>0</v>
      </c>
      <c r="BU3" s="1053">
        <v>0</v>
      </c>
      <c r="BV3" s="1053">
        <v>1</v>
      </c>
      <c r="BW3" s="1053">
        <v>1</v>
      </c>
      <c r="BX3" s="1053">
        <v>1</v>
      </c>
      <c r="BY3" s="1053">
        <v>0</v>
      </c>
      <c r="BZ3" s="1053" t="e">
        <v>#VALUE!</v>
      </c>
      <c r="CA3" s="1053" t="e">
        <v>#VALUE!</v>
      </c>
      <c r="CB3" s="1053" t="e">
        <v>#VALUE!</v>
      </c>
      <c r="CC3" s="1053">
        <v>0</v>
      </c>
      <c r="CD3" s="1053" t="e">
        <v>#VALUE!</v>
      </c>
      <c r="CE3" s="1053">
        <v>0</v>
      </c>
      <c r="CF3" s="1053" t="e">
        <v>#VALUE!</v>
      </c>
    </row>
    <row r="4" spans="1:101" ht="20.100000000000001" customHeight="1">
      <c r="A4" s="1316"/>
      <c r="F4" s="1324"/>
      <c r="H4" s="1316"/>
      <c r="I4" s="1316"/>
      <c r="J4" s="1316"/>
      <c r="R4" s="1325"/>
      <c r="S4" s="1314"/>
      <c r="U4" s="1316" t="s">
        <v>420</v>
      </c>
      <c r="V4" s="1317">
        <v>4</v>
      </c>
      <c r="W4" s="1316"/>
      <c r="X4" s="1316"/>
      <c r="Y4" s="1316"/>
      <c r="Z4" s="1316"/>
      <c r="AB4" s="1320">
        <v>44501</v>
      </c>
      <c r="AC4" s="1321">
        <v>202820.77459807071</v>
      </c>
      <c r="AD4" s="1321">
        <v>3663.1633000000002</v>
      </c>
      <c r="AE4" s="1321">
        <v>199157.61129807075</v>
      </c>
      <c r="AF4" s="729">
        <v>1.8061085247599903E-2</v>
      </c>
      <c r="AG4" s="1048" t="s">
        <v>425</v>
      </c>
      <c r="BA4" s="1046" t="s">
        <v>421</v>
      </c>
      <c r="BR4" s="1315"/>
    </row>
    <row r="5" spans="1:101" ht="20.100000000000001" customHeight="1">
      <c r="A5" s="1316"/>
      <c r="F5" s="1324"/>
      <c r="H5" s="1316"/>
      <c r="I5" s="1316"/>
      <c r="J5" s="1316"/>
      <c r="K5" s="1326" t="s">
        <v>279</v>
      </c>
      <c r="M5" s="1314" t="s">
        <v>422</v>
      </c>
      <c r="N5" s="1312" t="s">
        <v>423</v>
      </c>
      <c r="R5" s="1325"/>
      <c r="U5" s="1316" t="s">
        <v>424</v>
      </c>
      <c r="V5" s="1317">
        <v>5</v>
      </c>
      <c r="W5" s="1316"/>
      <c r="X5" s="1316"/>
      <c r="Y5" s="1316"/>
      <c r="Z5" s="1316"/>
      <c r="AB5" s="1320">
        <v>44531</v>
      </c>
      <c r="AC5" s="1321">
        <v>3052.2106109324759</v>
      </c>
      <c r="AD5" s="1321">
        <v>0</v>
      </c>
      <c r="AE5" s="1321">
        <v>3052.2106109324759</v>
      </c>
      <c r="AF5" s="729">
        <v>0</v>
      </c>
      <c r="AG5" s="1048" t="s">
        <v>6532</v>
      </c>
      <c r="BA5" s="1046" t="s">
        <v>426</v>
      </c>
      <c r="BR5" s="1315"/>
    </row>
    <row r="6" spans="1:101" ht="20.100000000000001" customHeight="1">
      <c r="A6" s="1316"/>
      <c r="H6" s="1316"/>
      <c r="I6" s="1316"/>
      <c r="J6" s="1316"/>
      <c r="K6" s="1327" t="s">
        <v>427</v>
      </c>
      <c r="M6" s="1314" t="s">
        <v>117</v>
      </c>
      <c r="N6" s="1312" t="s">
        <v>428</v>
      </c>
      <c r="R6" s="1325"/>
      <c r="U6" s="1316" t="s">
        <v>429</v>
      </c>
      <c r="V6" s="1317">
        <v>6</v>
      </c>
      <c r="W6" s="1316"/>
      <c r="X6" s="1316"/>
      <c r="Y6" s="1316"/>
      <c r="Z6" s="1316"/>
      <c r="AB6" s="1048" t="s">
        <v>430</v>
      </c>
      <c r="AC6" s="1328"/>
      <c r="AD6" s="1329"/>
      <c r="AE6" s="1330"/>
      <c r="AF6" s="1331"/>
      <c r="AG6" s="1332" t="s">
        <v>431</v>
      </c>
      <c r="BA6" s="1046" t="s">
        <v>432</v>
      </c>
      <c r="BR6" s="1315"/>
    </row>
    <row r="7" spans="1:101" ht="20.100000000000001" customHeight="1">
      <c r="A7" s="1316"/>
      <c r="H7" s="1316"/>
      <c r="I7" s="1316"/>
      <c r="J7" s="1316"/>
      <c r="M7" s="1314" t="s">
        <v>116</v>
      </c>
      <c r="N7" s="1312" t="s">
        <v>428</v>
      </c>
      <c r="R7" s="1325"/>
      <c r="S7" s="1314"/>
      <c r="U7" s="1316" t="s">
        <v>433</v>
      </c>
      <c r="V7" s="1317">
        <v>7</v>
      </c>
      <c r="W7" s="1316"/>
      <c r="X7" s="1316"/>
      <c r="Y7" s="1316"/>
      <c r="Z7" s="1316"/>
      <c r="AB7" s="1048" t="s">
        <v>434</v>
      </c>
      <c r="AC7" s="1328"/>
      <c r="AD7" s="1329"/>
      <c r="AE7" s="1330"/>
      <c r="AF7" s="1331"/>
      <c r="AG7" s="1332" t="s">
        <v>435</v>
      </c>
      <c r="BR7" s="1315"/>
      <c r="CL7" s="732"/>
      <c r="CM7" s="732"/>
    </row>
    <row r="8" spans="1:101" ht="20.100000000000001" customHeight="1">
      <c r="A8" s="1316"/>
      <c r="H8" s="1316"/>
      <c r="I8" s="1316"/>
      <c r="J8" s="1316"/>
      <c r="M8" s="1314" t="s">
        <v>436</v>
      </c>
      <c r="Q8" s="1216">
        <v>0</v>
      </c>
      <c r="R8" s="1314"/>
      <c r="S8" s="1314"/>
      <c r="U8" s="1316" t="s">
        <v>437</v>
      </c>
      <c r="V8" s="1317">
        <v>8</v>
      </c>
      <c r="W8" s="1316"/>
      <c r="X8" s="1316"/>
      <c r="Y8" s="1316"/>
      <c r="Z8" s="1316"/>
      <c r="AH8" s="1322" t="s">
        <v>438</v>
      </c>
      <c r="BD8" s="1333">
        <v>3</v>
      </c>
      <c r="BE8" s="1333">
        <v>4</v>
      </c>
      <c r="BF8" s="1333">
        <v>5</v>
      </c>
      <c r="BG8" s="1333">
        <v>6</v>
      </c>
      <c r="BH8" s="1333">
        <v>7</v>
      </c>
      <c r="BI8" s="1333">
        <v>8</v>
      </c>
      <c r="BJ8" s="1333">
        <v>9</v>
      </c>
      <c r="BK8" s="1333">
        <v>10</v>
      </c>
      <c r="BL8" s="1333">
        <v>11</v>
      </c>
      <c r="BM8" s="1333">
        <v>12</v>
      </c>
      <c r="BN8" s="1333">
        <v>13</v>
      </c>
      <c r="BO8" s="1333">
        <v>15</v>
      </c>
      <c r="BP8" s="1333">
        <v>14</v>
      </c>
      <c r="BQ8" s="1333">
        <v>16</v>
      </c>
      <c r="BR8" s="1315"/>
      <c r="CL8" s="732">
        <v>0.13906563485239321</v>
      </c>
      <c r="CM8" s="732">
        <v>9.7242762969332208E-2</v>
      </c>
      <c r="CN8" s="732">
        <v>7.8151332760103193E-2</v>
      </c>
      <c r="CO8" s="732">
        <v>2.2929206076239615E-3</v>
      </c>
      <c r="CP8" s="732">
        <v>0.12244769274863899</v>
      </c>
      <c r="CQ8" s="732">
        <v>9.7830323875036013E-2</v>
      </c>
      <c r="CR8" s="732">
        <v>0.13265405560332499</v>
      </c>
      <c r="CS8" s="732">
        <v>0.13743192891946118</v>
      </c>
      <c r="CT8" s="732">
        <v>7.1418744625967201E-2</v>
      </c>
      <c r="CU8" s="732">
        <v>4.8564058469475403E-2</v>
      </c>
      <c r="CV8" s="732">
        <v>2.8564058469475399E-2</v>
      </c>
      <c r="CW8" s="732">
        <v>4.43364860991688E-2</v>
      </c>
    </row>
    <row r="9" spans="1:101" ht="50.1" customHeight="1">
      <c r="A9" s="1334" t="s">
        <v>439</v>
      </c>
      <c r="B9" s="733"/>
      <c r="C9" s="734"/>
      <c r="D9" s="733"/>
      <c r="E9" s="733"/>
      <c r="F9" s="733"/>
      <c r="G9" s="734"/>
      <c r="H9" s="733"/>
      <c r="I9" s="733"/>
      <c r="J9" s="733"/>
      <c r="K9" s="1335"/>
      <c r="M9" s="1039" t="s">
        <v>422</v>
      </c>
      <c r="N9" s="1044" t="e">
        <v>#VALUE!</v>
      </c>
      <c r="O9" s="1336">
        <v>44165</v>
      </c>
      <c r="P9" s="1337" t="s">
        <v>440</v>
      </c>
      <c r="Q9" s="1046">
        <v>0</v>
      </c>
      <c r="R9" s="1319" t="e">
        <v>#VALUE!</v>
      </c>
      <c r="S9" s="1062">
        <v>44317</v>
      </c>
      <c r="T9" s="1047" t="e">
        <v>#VALUE!</v>
      </c>
      <c r="U9" s="1316"/>
      <c r="V9" s="1317"/>
      <c r="W9" s="1316"/>
      <c r="X9" s="1316"/>
      <c r="Y9" s="1316"/>
      <c r="Z9" s="1316"/>
      <c r="AD9" s="1050">
        <v>0</v>
      </c>
      <c r="AG9" s="735"/>
      <c r="AH9" s="736" t="e">
        <v>#VALUE!</v>
      </c>
      <c r="AI9" s="737">
        <v>0</v>
      </c>
      <c r="AJ9" s="738">
        <v>0</v>
      </c>
      <c r="AK9" s="739">
        <v>0</v>
      </c>
      <c r="AL9" s="739">
        <v>0</v>
      </c>
      <c r="AM9" s="740">
        <v>0</v>
      </c>
      <c r="AN9" s="740">
        <v>0</v>
      </c>
      <c r="AO9" s="740">
        <v>0</v>
      </c>
      <c r="AP9" s="740">
        <v>0</v>
      </c>
      <c r="AQ9" s="741">
        <v>0</v>
      </c>
      <c r="AR9" s="742">
        <v>0</v>
      </c>
      <c r="AS9" s="742">
        <v>0</v>
      </c>
      <c r="AT9" s="742">
        <v>0</v>
      </c>
      <c r="AU9" s="743">
        <v>0</v>
      </c>
      <c r="AV9" s="743">
        <v>0</v>
      </c>
      <c r="AW9" s="743">
        <v>0</v>
      </c>
      <c r="AX9" s="743">
        <v>0</v>
      </c>
      <c r="AY9" s="743">
        <v>0</v>
      </c>
      <c r="AZ9" s="743">
        <v>0</v>
      </c>
      <c r="BB9" s="1046" t="e">
        <v>#VALUE!</v>
      </c>
      <c r="BD9" s="1338" t="s">
        <v>441</v>
      </c>
      <c r="BE9" s="1339"/>
      <c r="BF9" s="1339"/>
      <c r="BG9" s="1339"/>
      <c r="BH9" s="1339"/>
      <c r="BI9" s="1339"/>
      <c r="BJ9" s="1339"/>
      <c r="BK9" s="1339"/>
      <c r="BL9" s="1339"/>
      <c r="BM9" s="1339"/>
      <c r="BN9" s="1339"/>
      <c r="BO9" s="1339"/>
      <c r="BP9" s="1339"/>
      <c r="BQ9" s="1340"/>
      <c r="BR9" s="1315"/>
      <c r="BS9" s="1341" t="s">
        <v>442</v>
      </c>
      <c r="BT9" s="1342"/>
      <c r="BU9" s="1342"/>
      <c r="BV9" s="1342"/>
      <c r="BW9" s="1342"/>
      <c r="BX9" s="1342"/>
      <c r="BY9" s="1342"/>
      <c r="BZ9" s="1342"/>
      <c r="CA9" s="1342"/>
      <c r="CB9" s="1342"/>
      <c r="CC9" s="1342"/>
      <c r="CD9" s="1342"/>
      <c r="CE9" s="1342"/>
      <c r="CF9" s="1343"/>
      <c r="CL9" s="1341" t="s">
        <v>443</v>
      </c>
      <c r="CM9" s="1342"/>
      <c r="CN9" s="1342"/>
      <c r="CO9" s="1342"/>
      <c r="CP9" s="1342"/>
      <c r="CQ9" s="1342"/>
      <c r="CR9" s="1342"/>
      <c r="CS9" s="1342"/>
      <c r="CT9" s="1342"/>
      <c r="CU9" s="1342"/>
      <c r="CV9" s="1342"/>
      <c r="CW9" s="1343"/>
    </row>
    <row r="10" spans="1:101" ht="60">
      <c r="A10" s="1183" t="s">
        <v>400</v>
      </c>
      <c r="B10" s="1192" t="s">
        <v>444</v>
      </c>
      <c r="C10" s="1191" t="s">
        <v>445</v>
      </c>
      <c r="D10" s="1192" t="s">
        <v>446</v>
      </c>
      <c r="E10" s="1190" t="s">
        <v>447</v>
      </c>
      <c r="F10" s="1191" t="s">
        <v>448</v>
      </c>
      <c r="G10" s="1191" t="s">
        <v>449</v>
      </c>
      <c r="H10" s="1190" t="s">
        <v>450</v>
      </c>
      <c r="I10" s="1190" t="s">
        <v>451</v>
      </c>
      <c r="J10" s="1189" t="s">
        <v>452</v>
      </c>
      <c r="K10" s="1191" t="s">
        <v>184</v>
      </c>
      <c r="L10" s="1191" t="s">
        <v>453</v>
      </c>
      <c r="M10" s="1190" t="s">
        <v>454</v>
      </c>
      <c r="N10" s="1188" t="s">
        <v>455</v>
      </c>
      <c r="O10" s="1181" t="s">
        <v>456</v>
      </c>
      <c r="P10" s="1190" t="s">
        <v>457</v>
      </c>
      <c r="Q10" s="1190" t="s">
        <v>458</v>
      </c>
      <c r="R10" s="1190" t="s">
        <v>459</v>
      </c>
      <c r="S10" s="1199" t="s">
        <v>460</v>
      </c>
      <c r="T10" s="1190" t="s">
        <v>461</v>
      </c>
      <c r="U10" s="1198" t="s">
        <v>462</v>
      </c>
      <c r="V10" s="1197" t="s">
        <v>6497</v>
      </c>
      <c r="W10" s="1392" t="s">
        <v>7049</v>
      </c>
      <c r="X10" s="1392" t="s">
        <v>7050</v>
      </c>
      <c r="Y10" s="1187" t="s">
        <v>463</v>
      </c>
      <c r="Z10" s="1187" t="s">
        <v>464</v>
      </c>
      <c r="AA10" s="1191" t="s">
        <v>7051</v>
      </c>
      <c r="AB10" s="1180" t="s">
        <v>465</v>
      </c>
      <c r="AC10" s="750" t="s">
        <v>466</v>
      </c>
      <c r="AD10" s="751" t="s">
        <v>467</v>
      </c>
      <c r="AE10" s="752" t="s">
        <v>468</v>
      </c>
      <c r="AF10" s="753" t="s">
        <v>469</v>
      </c>
      <c r="AG10" s="754" t="s">
        <v>470</v>
      </c>
      <c r="AH10" s="755" t="s">
        <v>471</v>
      </c>
      <c r="AI10" s="1186" t="s">
        <v>472</v>
      </c>
      <c r="AJ10" s="1185" t="s">
        <v>91</v>
      </c>
      <c r="AK10" s="1184" t="s">
        <v>78</v>
      </c>
      <c r="AL10" s="1184" t="s">
        <v>79</v>
      </c>
      <c r="AM10" s="1196" t="s">
        <v>82</v>
      </c>
      <c r="AN10" s="1196" t="s">
        <v>84</v>
      </c>
      <c r="AO10" s="1196" t="s">
        <v>473</v>
      </c>
      <c r="AP10" s="1196" t="s">
        <v>474</v>
      </c>
      <c r="AQ10" s="1195" t="s">
        <v>475</v>
      </c>
      <c r="AR10" s="1194" t="s">
        <v>83</v>
      </c>
      <c r="AS10" s="1194" t="s">
        <v>476</v>
      </c>
      <c r="AT10" s="1194" t="s">
        <v>85</v>
      </c>
      <c r="AU10" s="1184" t="s">
        <v>86</v>
      </c>
      <c r="AV10" s="1184" t="s">
        <v>277</v>
      </c>
      <c r="AW10" s="1184" t="s">
        <v>278</v>
      </c>
      <c r="AX10" s="1184" t="s">
        <v>87</v>
      </c>
      <c r="AY10" s="1184" t="s">
        <v>279</v>
      </c>
      <c r="AZ10" s="1184" t="s">
        <v>280</v>
      </c>
      <c r="BA10" s="1182" t="s">
        <v>477</v>
      </c>
      <c r="BB10" s="1193" t="s">
        <v>478</v>
      </c>
      <c r="BC10" s="1182" t="s">
        <v>479</v>
      </c>
      <c r="BD10" s="1207" t="s">
        <v>480</v>
      </c>
      <c r="BE10" s="1208" t="s">
        <v>481</v>
      </c>
      <c r="BF10" s="1208" t="s">
        <v>482</v>
      </c>
      <c r="BG10" s="1208" t="s">
        <v>483</v>
      </c>
      <c r="BH10" s="1208" t="s">
        <v>484</v>
      </c>
      <c r="BI10" s="1208" t="s">
        <v>485</v>
      </c>
      <c r="BJ10" s="1208" t="s">
        <v>486</v>
      </c>
      <c r="BK10" s="1208" t="s">
        <v>487</v>
      </c>
      <c r="BL10" s="1208" t="s">
        <v>488</v>
      </c>
      <c r="BM10" s="1208" t="s">
        <v>489</v>
      </c>
      <c r="BN10" s="1182" t="s">
        <v>490</v>
      </c>
      <c r="BO10" s="1182" t="s">
        <v>491</v>
      </c>
      <c r="BP10" s="1182" t="s">
        <v>492</v>
      </c>
      <c r="BQ10" s="1209" t="s">
        <v>493</v>
      </c>
      <c r="BR10" s="1210" t="s">
        <v>408</v>
      </c>
      <c r="BS10" s="1211" t="s">
        <v>494</v>
      </c>
      <c r="BT10" s="1212" t="s">
        <v>495</v>
      </c>
      <c r="BU10" s="1212" t="s">
        <v>496</v>
      </c>
      <c r="BV10" s="1212" t="s">
        <v>497</v>
      </c>
      <c r="BW10" s="1212" t="s">
        <v>498</v>
      </c>
      <c r="BX10" s="1212" t="s">
        <v>499</v>
      </c>
      <c r="BY10" s="1212" t="s">
        <v>500</v>
      </c>
      <c r="BZ10" s="1213" t="s">
        <v>501</v>
      </c>
      <c r="CA10" s="1212" t="s">
        <v>502</v>
      </c>
      <c r="CB10" s="1212" t="s">
        <v>503</v>
      </c>
      <c r="CC10" s="1196" t="s">
        <v>504</v>
      </c>
      <c r="CD10" s="1196" t="s">
        <v>505</v>
      </c>
      <c r="CE10" s="1196" t="s">
        <v>506</v>
      </c>
      <c r="CF10" s="1214" t="s">
        <v>507</v>
      </c>
      <c r="CG10" s="1210" t="s">
        <v>508</v>
      </c>
      <c r="CH10" s="1182" t="s">
        <v>509</v>
      </c>
      <c r="CI10" s="1182" t="s">
        <v>510</v>
      </c>
      <c r="CJ10" s="1182" t="s">
        <v>511</v>
      </c>
      <c r="CK10" s="1215" t="s">
        <v>512</v>
      </c>
      <c r="CL10" s="1393" t="s">
        <v>513</v>
      </c>
      <c r="CM10" s="757" t="s">
        <v>514</v>
      </c>
      <c r="CN10" s="758" t="s">
        <v>515</v>
      </c>
      <c r="CO10" s="758" t="s">
        <v>516</v>
      </c>
      <c r="CP10" s="758" t="s">
        <v>517</v>
      </c>
      <c r="CQ10" s="759" t="s">
        <v>518</v>
      </c>
      <c r="CR10" s="759" t="s">
        <v>519</v>
      </c>
      <c r="CS10" s="759" t="s">
        <v>520</v>
      </c>
      <c r="CT10" s="757" t="s">
        <v>521</v>
      </c>
      <c r="CU10" s="757" t="s">
        <v>522</v>
      </c>
      <c r="CV10" s="757" t="s">
        <v>523</v>
      </c>
      <c r="CW10" s="760" t="s">
        <v>524</v>
      </c>
    </row>
    <row r="11" spans="1:101" ht="20.100000000000001" customHeight="1">
      <c r="A11" s="1394">
        <v>1</v>
      </c>
      <c r="B11" s="1219" t="s">
        <v>7052</v>
      </c>
      <c r="C11" s="1395" t="s">
        <v>1095</v>
      </c>
      <c r="D11" s="1396" t="e">
        <v>#N/A</v>
      </c>
      <c r="E11" s="1397" t="e">
        <v>#N/A</v>
      </c>
      <c r="F11" s="1398" t="s">
        <v>1095</v>
      </c>
      <c r="G11" s="1398" t="e">
        <v>#N/A</v>
      </c>
      <c r="H11" s="1397" t="e">
        <v>#N/A</v>
      </c>
      <c r="I11" s="1397" t="e">
        <v>#N/A</v>
      </c>
      <c r="J11" s="1399" t="e">
        <v>#N/A</v>
      </c>
      <c r="K11" s="1398" t="s">
        <v>186</v>
      </c>
      <c r="L11" s="1073" t="s">
        <v>890</v>
      </c>
      <c r="M11" s="1059" t="s">
        <v>422</v>
      </c>
      <c r="N11" s="1082">
        <v>44442</v>
      </c>
      <c r="O11" s="1344">
        <v>44449</v>
      </c>
      <c r="P11" s="1400" t="e">
        <v>#N/A</v>
      </c>
      <c r="Q11" s="1401">
        <v>0</v>
      </c>
      <c r="R11" s="1074">
        <v>0</v>
      </c>
      <c r="S11" s="1071">
        <v>44470</v>
      </c>
      <c r="T11" s="1402" t="s">
        <v>67</v>
      </c>
      <c r="U11" s="1316" t="s">
        <v>6530</v>
      </c>
      <c r="V11" s="1403">
        <v>2</v>
      </c>
      <c r="W11" s="1316" t="s">
        <v>6530</v>
      </c>
      <c r="X11" s="1069" t="e">
        <v>#N/A</v>
      </c>
      <c r="Y11" s="1069"/>
      <c r="Z11" s="1069"/>
      <c r="AA11" s="1078" t="s">
        <v>7053</v>
      </c>
      <c r="AB11" s="1404" t="s">
        <v>430</v>
      </c>
      <c r="AC11" s="1049" t="e">
        <v>#N/A</v>
      </c>
      <c r="AD11" s="1050">
        <v>0</v>
      </c>
      <c r="AE11" s="1051" t="e">
        <v>#N/A</v>
      </c>
      <c r="AF11" s="1072"/>
      <c r="AG11" s="1405" t="s">
        <v>408</v>
      </c>
      <c r="AH11" s="1406">
        <v>0</v>
      </c>
      <c r="AI11" s="1407">
        <v>0</v>
      </c>
      <c r="AJ11" s="1408">
        <v>0</v>
      </c>
      <c r="AK11" s="1064">
        <v>0</v>
      </c>
      <c r="AL11" s="1064">
        <v>0</v>
      </c>
      <c r="AM11" s="1064">
        <v>0</v>
      </c>
      <c r="AN11" s="1064">
        <v>0</v>
      </c>
      <c r="AO11" s="1064">
        <v>0</v>
      </c>
      <c r="AP11" s="1064">
        <v>0</v>
      </c>
      <c r="AQ11" s="1065">
        <v>0</v>
      </c>
      <c r="AR11" s="1066">
        <v>0</v>
      </c>
      <c r="AS11" s="1066">
        <v>0</v>
      </c>
      <c r="AT11" s="1066">
        <v>0</v>
      </c>
      <c r="AU11" s="1061">
        <v>0</v>
      </c>
      <c r="AV11" s="1061">
        <v>0</v>
      </c>
      <c r="AW11" s="1061">
        <v>0</v>
      </c>
      <c r="AX11" s="1061">
        <v>0</v>
      </c>
      <c r="AY11" s="1061">
        <v>0</v>
      </c>
      <c r="AZ11" s="1061">
        <v>0</v>
      </c>
      <c r="BA11" s="1061" t="s">
        <v>426</v>
      </c>
      <c r="BB11" s="1409" t="s">
        <v>889</v>
      </c>
      <c r="BC11" s="1401" t="s">
        <v>535</v>
      </c>
      <c r="BD11" s="1410" t="s">
        <v>419</v>
      </c>
      <c r="BE11" s="1410" t="s">
        <v>419</v>
      </c>
      <c r="BF11" s="1410" t="s">
        <v>419</v>
      </c>
      <c r="BG11" s="1411">
        <v>44382</v>
      </c>
      <c r="BH11" s="1411">
        <v>44383</v>
      </c>
      <c r="BI11" s="1411">
        <v>44385</v>
      </c>
      <c r="BJ11" s="1411">
        <v>44393</v>
      </c>
      <c r="BK11" s="1412">
        <v>44440</v>
      </c>
      <c r="BL11" s="1412">
        <v>44442</v>
      </c>
      <c r="BM11" s="1411">
        <v>44446</v>
      </c>
      <c r="BN11" s="1411">
        <v>44447</v>
      </c>
      <c r="BO11" s="1411">
        <v>44448</v>
      </c>
      <c r="BP11" s="1413">
        <v>44452</v>
      </c>
      <c r="BQ11" s="1413">
        <v>44453</v>
      </c>
      <c r="BR11" s="761" t="e">
        <v>#REF!</v>
      </c>
      <c r="BS11" s="1414">
        <v>0</v>
      </c>
      <c r="BT11" s="1414">
        <v>0</v>
      </c>
      <c r="BU11" s="1414">
        <v>0</v>
      </c>
      <c r="BV11" s="1414">
        <v>0</v>
      </c>
      <c r="BW11" s="1414">
        <v>0</v>
      </c>
      <c r="BX11" s="1414">
        <v>0</v>
      </c>
      <c r="BY11" s="1414">
        <v>0</v>
      </c>
      <c r="BZ11" s="1414">
        <v>0</v>
      </c>
      <c r="CA11" s="1414">
        <v>0</v>
      </c>
      <c r="CB11" s="1414">
        <v>0</v>
      </c>
      <c r="CC11" s="1414">
        <v>0</v>
      </c>
      <c r="CD11" s="1414">
        <v>0</v>
      </c>
      <c r="CE11" s="1414">
        <v>0</v>
      </c>
      <c r="CF11" s="1414">
        <v>0</v>
      </c>
      <c r="CG11" s="1054"/>
      <c r="CH11" s="762">
        <v>0</v>
      </c>
      <c r="CI11" s="762">
        <v>34</v>
      </c>
      <c r="CJ11" s="1055">
        <v>34</v>
      </c>
      <c r="CK11" s="763">
        <v>1</v>
      </c>
      <c r="CL11" s="764">
        <v>0</v>
      </c>
      <c r="CM11" s="764">
        <v>0</v>
      </c>
      <c r="CN11" s="764">
        <v>0</v>
      </c>
      <c r="CO11" s="764">
        <v>0</v>
      </c>
      <c r="CP11" s="764">
        <v>0</v>
      </c>
      <c r="CQ11" s="764">
        <v>0</v>
      </c>
      <c r="CR11" s="764">
        <v>0</v>
      </c>
      <c r="CS11" s="764">
        <v>0</v>
      </c>
      <c r="CT11" s="764">
        <v>0</v>
      </c>
      <c r="CU11" s="764">
        <v>0</v>
      </c>
      <c r="CV11" s="764">
        <v>0</v>
      </c>
      <c r="CW11" s="764">
        <v>0</v>
      </c>
    </row>
    <row r="12" spans="1:101" ht="20.100000000000001" customHeight="1">
      <c r="A12" s="1394">
        <v>2</v>
      </c>
      <c r="B12" s="1219" t="s">
        <v>7054</v>
      </c>
      <c r="C12" s="1395" t="s">
        <v>1096</v>
      </c>
      <c r="D12" s="1396" t="e">
        <v>#N/A</v>
      </c>
      <c r="E12" s="1397" t="e">
        <v>#N/A</v>
      </c>
      <c r="F12" s="1398" t="s">
        <v>1096</v>
      </c>
      <c r="G12" s="1398" t="e">
        <v>#N/A</v>
      </c>
      <c r="H12" s="1397" t="e">
        <v>#N/A</v>
      </c>
      <c r="I12" s="1397" t="e">
        <v>#N/A</v>
      </c>
      <c r="J12" s="1399" t="e">
        <v>#N/A</v>
      </c>
      <c r="K12" s="1398" t="s">
        <v>186</v>
      </c>
      <c r="L12" s="1415" t="s">
        <v>890</v>
      </c>
      <c r="M12" s="1059" t="s">
        <v>422</v>
      </c>
      <c r="N12" s="1082">
        <v>44442</v>
      </c>
      <c r="O12" s="1344">
        <v>44449</v>
      </c>
      <c r="P12" s="1400" t="e">
        <v>#N/A</v>
      </c>
      <c r="Q12" s="1401">
        <v>0</v>
      </c>
      <c r="R12" s="1074">
        <v>0</v>
      </c>
      <c r="S12" s="1071">
        <v>44470</v>
      </c>
      <c r="T12" s="1402" t="s">
        <v>67</v>
      </c>
      <c r="U12" s="1316" t="s">
        <v>6530</v>
      </c>
      <c r="V12" s="1403">
        <v>2</v>
      </c>
      <c r="W12" s="1316" t="s">
        <v>6530</v>
      </c>
      <c r="X12" s="1069" t="e">
        <v>#N/A</v>
      </c>
      <c r="Y12" s="1069"/>
      <c r="Z12" s="1069"/>
      <c r="AA12" s="1078" t="s">
        <v>7053</v>
      </c>
      <c r="AB12" s="1404" t="s">
        <v>430</v>
      </c>
      <c r="AC12" s="1049" t="e">
        <v>#N/A</v>
      </c>
      <c r="AD12" s="1050">
        <v>0</v>
      </c>
      <c r="AE12" s="1051" t="e">
        <v>#N/A</v>
      </c>
      <c r="AF12" s="1072"/>
      <c r="AG12" s="1405" t="s">
        <v>408</v>
      </c>
      <c r="AH12" s="1406">
        <v>0</v>
      </c>
      <c r="AI12" s="1407">
        <v>0</v>
      </c>
      <c r="AJ12" s="1408">
        <v>0</v>
      </c>
      <c r="AK12" s="1064">
        <v>0</v>
      </c>
      <c r="AL12" s="1064">
        <v>0</v>
      </c>
      <c r="AM12" s="1064">
        <v>0</v>
      </c>
      <c r="AN12" s="1064">
        <v>0</v>
      </c>
      <c r="AO12" s="1064">
        <v>0</v>
      </c>
      <c r="AP12" s="1064">
        <v>0</v>
      </c>
      <c r="AQ12" s="1065">
        <v>0</v>
      </c>
      <c r="AR12" s="1066">
        <v>0</v>
      </c>
      <c r="AS12" s="1066">
        <v>0</v>
      </c>
      <c r="AT12" s="1066">
        <v>0</v>
      </c>
      <c r="AU12" s="1061">
        <v>0</v>
      </c>
      <c r="AV12" s="1061">
        <v>0</v>
      </c>
      <c r="AW12" s="1061">
        <v>0</v>
      </c>
      <c r="AX12" s="1061">
        <v>0</v>
      </c>
      <c r="AY12" s="1061">
        <v>0</v>
      </c>
      <c r="AZ12" s="1061">
        <v>0</v>
      </c>
      <c r="BA12" s="1061" t="s">
        <v>426</v>
      </c>
      <c r="BB12" s="1409" t="s">
        <v>889</v>
      </c>
      <c r="BC12" s="1401" t="s">
        <v>535</v>
      </c>
      <c r="BD12" s="1410" t="s">
        <v>419</v>
      </c>
      <c r="BE12" s="1410" t="s">
        <v>419</v>
      </c>
      <c r="BF12" s="1410" t="s">
        <v>419</v>
      </c>
      <c r="BG12" s="1411">
        <v>44382</v>
      </c>
      <c r="BH12" s="1411">
        <v>44383</v>
      </c>
      <c r="BI12" s="1411">
        <v>44385</v>
      </c>
      <c r="BJ12" s="1411">
        <v>44393</v>
      </c>
      <c r="BK12" s="1412">
        <v>44440</v>
      </c>
      <c r="BL12" s="1412">
        <v>44442</v>
      </c>
      <c r="BM12" s="1411">
        <v>44446</v>
      </c>
      <c r="BN12" s="1411">
        <v>44447</v>
      </c>
      <c r="BO12" s="1411">
        <v>44448</v>
      </c>
      <c r="BP12" s="1413">
        <v>44452</v>
      </c>
      <c r="BQ12" s="1413">
        <v>44453</v>
      </c>
      <c r="BR12" s="761" t="e">
        <v>#REF!</v>
      </c>
      <c r="BS12" s="1414">
        <v>0</v>
      </c>
      <c r="BT12" s="1414">
        <v>0</v>
      </c>
      <c r="BU12" s="1414">
        <v>0</v>
      </c>
      <c r="BV12" s="1414">
        <v>0</v>
      </c>
      <c r="BW12" s="1414">
        <v>0</v>
      </c>
      <c r="BX12" s="1414">
        <v>0</v>
      </c>
      <c r="BY12" s="1414">
        <v>0</v>
      </c>
      <c r="BZ12" s="1414">
        <v>0</v>
      </c>
      <c r="CA12" s="1414">
        <v>0</v>
      </c>
      <c r="CB12" s="1414">
        <v>0</v>
      </c>
      <c r="CC12" s="1414">
        <v>0</v>
      </c>
      <c r="CD12" s="1414">
        <v>0</v>
      </c>
      <c r="CE12" s="1414">
        <v>0</v>
      </c>
      <c r="CF12" s="1414">
        <v>0</v>
      </c>
      <c r="CG12" s="1054"/>
      <c r="CH12" s="762">
        <v>0</v>
      </c>
      <c r="CI12" s="762">
        <v>52</v>
      </c>
      <c r="CJ12" s="1055">
        <v>52</v>
      </c>
      <c r="CK12" s="763">
        <v>1</v>
      </c>
      <c r="CL12" s="764">
        <v>0</v>
      </c>
      <c r="CM12" s="764">
        <v>0</v>
      </c>
      <c r="CN12" s="764">
        <v>0</v>
      </c>
      <c r="CO12" s="764">
        <v>0</v>
      </c>
      <c r="CP12" s="764">
        <v>0</v>
      </c>
      <c r="CQ12" s="764">
        <v>0</v>
      </c>
      <c r="CR12" s="764">
        <v>0</v>
      </c>
      <c r="CS12" s="764">
        <v>0</v>
      </c>
      <c r="CT12" s="764">
        <v>0</v>
      </c>
      <c r="CU12" s="764">
        <v>0</v>
      </c>
      <c r="CV12" s="764">
        <v>0</v>
      </c>
      <c r="CW12" s="764">
        <v>0</v>
      </c>
    </row>
    <row r="13" spans="1:101" ht="20.100000000000001" customHeight="1">
      <c r="A13" s="1394">
        <v>3</v>
      </c>
      <c r="B13" s="1416" t="s">
        <v>7055</v>
      </c>
      <c r="C13" s="1395" t="s">
        <v>1097</v>
      </c>
      <c r="D13" s="1396" t="e">
        <v>#N/A</v>
      </c>
      <c r="E13" s="1397" t="e">
        <v>#N/A</v>
      </c>
      <c r="F13" s="1398" t="s">
        <v>1097</v>
      </c>
      <c r="G13" s="1398" t="e">
        <v>#N/A</v>
      </c>
      <c r="H13" s="1397" t="e">
        <v>#N/A</v>
      </c>
      <c r="I13" s="1397" t="e">
        <v>#N/A</v>
      </c>
      <c r="J13" s="1399" t="e">
        <v>#N/A</v>
      </c>
      <c r="K13" s="1398" t="s">
        <v>186</v>
      </c>
      <c r="L13" s="1415" t="s">
        <v>890</v>
      </c>
      <c r="M13" s="1394" t="s">
        <v>422</v>
      </c>
      <c r="N13" s="1417">
        <v>44442</v>
      </c>
      <c r="O13" s="1344">
        <v>44449</v>
      </c>
      <c r="P13" s="1400" t="e">
        <v>#N/A</v>
      </c>
      <c r="Q13" s="1401">
        <v>0</v>
      </c>
      <c r="R13" s="1418">
        <v>0</v>
      </c>
      <c r="S13" s="1071">
        <v>44470</v>
      </c>
      <c r="T13" s="1075" t="s">
        <v>67</v>
      </c>
      <c r="U13" s="1316" t="s">
        <v>6530</v>
      </c>
      <c r="V13" s="1403">
        <v>2</v>
      </c>
      <c r="W13" s="1316" t="s">
        <v>6530</v>
      </c>
      <c r="X13" s="1069" t="e">
        <v>#N/A</v>
      </c>
      <c r="Y13" s="1069"/>
      <c r="Z13" s="1069"/>
      <c r="AA13" s="1078" t="s">
        <v>7053</v>
      </c>
      <c r="AB13" s="1404" t="s">
        <v>430</v>
      </c>
      <c r="AC13" s="1049" t="e">
        <v>#N/A</v>
      </c>
      <c r="AD13" s="1050">
        <v>0</v>
      </c>
      <c r="AE13" s="1051" t="e">
        <v>#N/A</v>
      </c>
      <c r="AF13" s="1072"/>
      <c r="AG13" s="1405" t="s">
        <v>408</v>
      </c>
      <c r="AH13" s="1406">
        <v>0</v>
      </c>
      <c r="AI13" s="1407">
        <v>0</v>
      </c>
      <c r="AJ13" s="1408">
        <v>0</v>
      </c>
      <c r="AK13" s="1419">
        <v>0</v>
      </c>
      <c r="AL13" s="1419">
        <v>0</v>
      </c>
      <c r="AM13" s="1419">
        <v>0</v>
      </c>
      <c r="AN13" s="1419">
        <v>0</v>
      </c>
      <c r="AO13" s="1419">
        <v>0</v>
      </c>
      <c r="AP13" s="1419">
        <v>0</v>
      </c>
      <c r="AQ13" s="1420">
        <v>0</v>
      </c>
      <c r="AR13" s="1421">
        <v>0</v>
      </c>
      <c r="AS13" s="1421">
        <v>0</v>
      </c>
      <c r="AT13" s="1421">
        <v>0</v>
      </c>
      <c r="AU13" s="1401">
        <v>0</v>
      </c>
      <c r="AV13" s="1401">
        <v>0</v>
      </c>
      <c r="AW13" s="1401">
        <v>0</v>
      </c>
      <c r="AX13" s="1401">
        <v>0</v>
      </c>
      <c r="AY13" s="1401">
        <v>0</v>
      </c>
      <c r="AZ13" s="1401">
        <v>0</v>
      </c>
      <c r="BA13" s="1401" t="s">
        <v>426</v>
      </c>
      <c r="BB13" s="1079" t="s">
        <v>889</v>
      </c>
      <c r="BC13" s="1401" t="s">
        <v>535</v>
      </c>
      <c r="BD13" s="1410" t="s">
        <v>419</v>
      </c>
      <c r="BE13" s="1410" t="s">
        <v>419</v>
      </c>
      <c r="BF13" s="1410" t="s">
        <v>419</v>
      </c>
      <c r="BG13" s="1411">
        <v>44382</v>
      </c>
      <c r="BH13" s="1411">
        <v>44383</v>
      </c>
      <c r="BI13" s="1411">
        <v>44385</v>
      </c>
      <c r="BJ13" s="1411">
        <v>44393</v>
      </c>
      <c r="BK13" s="1412">
        <v>44440</v>
      </c>
      <c r="BL13" s="1412">
        <v>44442</v>
      </c>
      <c r="BM13" s="1411">
        <v>44446</v>
      </c>
      <c r="BN13" s="1411">
        <v>44447</v>
      </c>
      <c r="BO13" s="1411">
        <v>44448</v>
      </c>
      <c r="BP13" s="1413">
        <v>44452</v>
      </c>
      <c r="BQ13" s="1413">
        <v>44453</v>
      </c>
      <c r="BR13" s="761" t="e">
        <v>#REF!</v>
      </c>
      <c r="BS13" s="1414">
        <v>0</v>
      </c>
      <c r="BT13" s="1414">
        <v>0</v>
      </c>
      <c r="BU13" s="1414">
        <v>0</v>
      </c>
      <c r="BV13" s="1414">
        <v>0</v>
      </c>
      <c r="BW13" s="1414">
        <v>0</v>
      </c>
      <c r="BX13" s="1414">
        <v>0</v>
      </c>
      <c r="BY13" s="1414">
        <v>0</v>
      </c>
      <c r="BZ13" s="1414">
        <v>0</v>
      </c>
      <c r="CA13" s="1414">
        <v>0</v>
      </c>
      <c r="CB13" s="1414">
        <v>0</v>
      </c>
      <c r="CC13" s="1414">
        <v>0</v>
      </c>
      <c r="CD13" s="1414">
        <v>0</v>
      </c>
      <c r="CE13" s="1414">
        <v>0</v>
      </c>
      <c r="CF13" s="1414">
        <v>0</v>
      </c>
      <c r="CG13" s="1054"/>
      <c r="CH13" s="762">
        <v>0</v>
      </c>
      <c r="CI13" s="762">
        <v>166</v>
      </c>
      <c r="CJ13" s="1055">
        <v>166</v>
      </c>
      <c r="CK13" s="763">
        <v>1</v>
      </c>
      <c r="CL13" s="764">
        <v>0</v>
      </c>
      <c r="CM13" s="764">
        <v>0</v>
      </c>
      <c r="CN13" s="764">
        <v>0</v>
      </c>
      <c r="CO13" s="764">
        <v>0</v>
      </c>
      <c r="CP13" s="764">
        <v>0</v>
      </c>
      <c r="CQ13" s="764">
        <v>0</v>
      </c>
      <c r="CR13" s="764">
        <v>0</v>
      </c>
      <c r="CS13" s="764">
        <v>0</v>
      </c>
      <c r="CT13" s="764">
        <v>0</v>
      </c>
      <c r="CU13" s="764">
        <v>0</v>
      </c>
      <c r="CV13" s="764">
        <v>0</v>
      </c>
      <c r="CW13" s="764">
        <v>0</v>
      </c>
    </row>
    <row r="14" spans="1:101" ht="20.100000000000001" customHeight="1">
      <c r="A14" s="1394">
        <v>4</v>
      </c>
      <c r="B14" s="1416" t="s">
        <v>7056</v>
      </c>
      <c r="C14" s="1395" t="s">
        <v>1098</v>
      </c>
      <c r="D14" s="1396" t="e">
        <v>#N/A</v>
      </c>
      <c r="E14" s="1397" t="e">
        <v>#N/A</v>
      </c>
      <c r="F14" s="1398" t="s">
        <v>1098</v>
      </c>
      <c r="G14" s="1398" t="e">
        <v>#N/A</v>
      </c>
      <c r="H14" s="1397" t="e">
        <v>#N/A</v>
      </c>
      <c r="I14" s="1397" t="e">
        <v>#N/A</v>
      </c>
      <c r="J14" s="1399" t="e">
        <v>#N/A</v>
      </c>
      <c r="K14" s="1398" t="s">
        <v>186</v>
      </c>
      <c r="L14" s="1415" t="s">
        <v>890</v>
      </c>
      <c r="M14" s="1394" t="s">
        <v>422</v>
      </c>
      <c r="N14" s="1417">
        <v>44442</v>
      </c>
      <c r="O14" s="1344">
        <v>44449</v>
      </c>
      <c r="P14" s="1400" t="e">
        <v>#N/A</v>
      </c>
      <c r="Q14" s="1401">
        <v>0</v>
      </c>
      <c r="R14" s="1418">
        <v>0</v>
      </c>
      <c r="S14" s="1071">
        <v>44470</v>
      </c>
      <c r="T14" s="1075" t="s">
        <v>67</v>
      </c>
      <c r="U14" s="1316" t="s">
        <v>6530</v>
      </c>
      <c r="V14" s="1403">
        <v>2</v>
      </c>
      <c r="W14" s="1316" t="s">
        <v>6530</v>
      </c>
      <c r="X14" s="1069" t="e">
        <v>#N/A</v>
      </c>
      <c r="Y14" s="1069"/>
      <c r="Z14" s="1069"/>
      <c r="AA14" s="1078" t="s">
        <v>7053</v>
      </c>
      <c r="AB14" s="1404" t="s">
        <v>430</v>
      </c>
      <c r="AC14" s="1049" t="e">
        <v>#N/A</v>
      </c>
      <c r="AD14" s="1050">
        <v>0</v>
      </c>
      <c r="AE14" s="1051" t="e">
        <v>#N/A</v>
      </c>
      <c r="AF14" s="1072"/>
      <c r="AG14" s="1405" t="s">
        <v>408</v>
      </c>
      <c r="AH14" s="1406">
        <v>0</v>
      </c>
      <c r="AI14" s="1407">
        <v>0</v>
      </c>
      <c r="AJ14" s="1408">
        <v>0</v>
      </c>
      <c r="AK14" s="1419">
        <v>0</v>
      </c>
      <c r="AL14" s="1419">
        <v>0</v>
      </c>
      <c r="AM14" s="1419">
        <v>0</v>
      </c>
      <c r="AN14" s="1419">
        <v>0</v>
      </c>
      <c r="AO14" s="1419">
        <v>0</v>
      </c>
      <c r="AP14" s="1419">
        <v>0</v>
      </c>
      <c r="AQ14" s="1420">
        <v>0</v>
      </c>
      <c r="AR14" s="1421">
        <v>0</v>
      </c>
      <c r="AS14" s="1421">
        <v>0</v>
      </c>
      <c r="AT14" s="1421">
        <v>0</v>
      </c>
      <c r="AU14" s="1401">
        <v>0</v>
      </c>
      <c r="AV14" s="1401">
        <v>0</v>
      </c>
      <c r="AW14" s="1401">
        <v>0</v>
      </c>
      <c r="AX14" s="1401">
        <v>0</v>
      </c>
      <c r="AY14" s="1401">
        <v>0</v>
      </c>
      <c r="AZ14" s="1401">
        <v>0</v>
      </c>
      <c r="BA14" s="1401" t="s">
        <v>426</v>
      </c>
      <c r="BB14" s="1079" t="s">
        <v>889</v>
      </c>
      <c r="BC14" s="1401" t="s">
        <v>535</v>
      </c>
      <c r="BD14" s="1410" t="s">
        <v>419</v>
      </c>
      <c r="BE14" s="1410" t="s">
        <v>419</v>
      </c>
      <c r="BF14" s="1410" t="s">
        <v>419</v>
      </c>
      <c r="BG14" s="1411">
        <v>44382</v>
      </c>
      <c r="BH14" s="1411">
        <v>44383</v>
      </c>
      <c r="BI14" s="1411">
        <v>44385</v>
      </c>
      <c r="BJ14" s="1411">
        <v>44393</v>
      </c>
      <c r="BK14" s="1412">
        <v>44440</v>
      </c>
      <c r="BL14" s="1412">
        <v>44442</v>
      </c>
      <c r="BM14" s="1411">
        <v>44446</v>
      </c>
      <c r="BN14" s="1411">
        <v>44447</v>
      </c>
      <c r="BO14" s="1411">
        <v>44448</v>
      </c>
      <c r="BP14" s="1413">
        <v>44452</v>
      </c>
      <c r="BQ14" s="1413">
        <v>44453</v>
      </c>
      <c r="BR14" s="761" t="e">
        <v>#REF!</v>
      </c>
      <c r="BS14" s="1414">
        <v>0</v>
      </c>
      <c r="BT14" s="1414">
        <v>0</v>
      </c>
      <c r="BU14" s="1414">
        <v>0</v>
      </c>
      <c r="BV14" s="1414">
        <v>0</v>
      </c>
      <c r="BW14" s="1414">
        <v>0</v>
      </c>
      <c r="BX14" s="1414">
        <v>0</v>
      </c>
      <c r="BY14" s="1414">
        <v>0</v>
      </c>
      <c r="BZ14" s="1414">
        <v>0</v>
      </c>
      <c r="CA14" s="1414">
        <v>1</v>
      </c>
      <c r="CB14" s="1414">
        <v>0</v>
      </c>
      <c r="CC14" s="1414">
        <v>0</v>
      </c>
      <c r="CD14" s="1414">
        <v>1</v>
      </c>
      <c r="CE14" s="1414">
        <v>0</v>
      </c>
      <c r="CF14" s="1414">
        <v>0</v>
      </c>
      <c r="CG14" s="1054"/>
      <c r="CH14" s="762">
        <v>2</v>
      </c>
      <c r="CI14" s="762">
        <v>122</v>
      </c>
      <c r="CJ14" s="1055">
        <v>124</v>
      </c>
      <c r="CK14" s="763">
        <v>0.9838709677419355</v>
      </c>
      <c r="CL14" s="764">
        <v>0</v>
      </c>
      <c r="CM14" s="764">
        <v>0</v>
      </c>
      <c r="CN14" s="764">
        <v>0</v>
      </c>
      <c r="CO14" s="764">
        <v>0</v>
      </c>
      <c r="CP14" s="764">
        <v>0</v>
      </c>
      <c r="CQ14" s="764">
        <v>0</v>
      </c>
      <c r="CR14" s="764">
        <v>0</v>
      </c>
      <c r="CS14" s="764">
        <v>0</v>
      </c>
      <c r="CT14" s="764">
        <v>0</v>
      </c>
      <c r="CU14" s="764">
        <v>0</v>
      </c>
      <c r="CV14" s="764">
        <v>0</v>
      </c>
      <c r="CW14" s="764">
        <v>0</v>
      </c>
    </row>
    <row r="15" spans="1:101" ht="20.100000000000001" customHeight="1">
      <c r="A15" s="1394">
        <v>5</v>
      </c>
      <c r="B15" s="1416" t="s">
        <v>7057</v>
      </c>
      <c r="C15" s="1395" t="s">
        <v>1099</v>
      </c>
      <c r="D15" s="1396" t="e">
        <v>#N/A</v>
      </c>
      <c r="E15" s="1397" t="e">
        <v>#N/A</v>
      </c>
      <c r="F15" s="1398" t="s">
        <v>1099</v>
      </c>
      <c r="G15" s="1398" t="e">
        <v>#N/A</v>
      </c>
      <c r="H15" s="1397" t="e">
        <v>#N/A</v>
      </c>
      <c r="I15" s="1397" t="e">
        <v>#N/A</v>
      </c>
      <c r="J15" s="1399" t="e">
        <v>#N/A</v>
      </c>
      <c r="K15" s="1398" t="s">
        <v>186</v>
      </c>
      <c r="L15" s="1415" t="s">
        <v>890</v>
      </c>
      <c r="M15" s="1394" t="s">
        <v>422</v>
      </c>
      <c r="N15" s="1417">
        <v>44442</v>
      </c>
      <c r="O15" s="1344">
        <v>44449</v>
      </c>
      <c r="P15" s="1400" t="e">
        <v>#N/A</v>
      </c>
      <c r="Q15" s="1401">
        <v>0</v>
      </c>
      <c r="R15" s="1418">
        <v>0</v>
      </c>
      <c r="S15" s="1071">
        <v>44470</v>
      </c>
      <c r="T15" s="1075" t="s">
        <v>67</v>
      </c>
      <c r="U15" s="1316" t="s">
        <v>6530</v>
      </c>
      <c r="V15" s="1403">
        <v>2</v>
      </c>
      <c r="W15" s="1316" t="s">
        <v>6530</v>
      </c>
      <c r="X15" s="1069" t="e">
        <v>#N/A</v>
      </c>
      <c r="Y15" s="1069"/>
      <c r="Z15" s="1069"/>
      <c r="AA15" s="1078" t="s">
        <v>7053</v>
      </c>
      <c r="AB15" s="1404" t="s">
        <v>430</v>
      </c>
      <c r="AC15" s="1049" t="e">
        <v>#N/A</v>
      </c>
      <c r="AD15" s="1050">
        <v>0</v>
      </c>
      <c r="AE15" s="1051" t="e">
        <v>#N/A</v>
      </c>
      <c r="AF15" s="1072"/>
      <c r="AG15" s="1405" t="s">
        <v>408</v>
      </c>
      <c r="AH15" s="1406">
        <v>0</v>
      </c>
      <c r="AI15" s="1407">
        <v>0</v>
      </c>
      <c r="AJ15" s="1408">
        <v>0</v>
      </c>
      <c r="AK15" s="1419">
        <v>0</v>
      </c>
      <c r="AL15" s="1419">
        <v>0</v>
      </c>
      <c r="AM15" s="1419">
        <v>0</v>
      </c>
      <c r="AN15" s="1419">
        <v>0</v>
      </c>
      <c r="AO15" s="1419">
        <v>0</v>
      </c>
      <c r="AP15" s="1419">
        <v>0</v>
      </c>
      <c r="AQ15" s="1420">
        <v>0</v>
      </c>
      <c r="AR15" s="1421">
        <v>0</v>
      </c>
      <c r="AS15" s="1421">
        <v>0</v>
      </c>
      <c r="AT15" s="1421">
        <v>0</v>
      </c>
      <c r="AU15" s="1401">
        <v>0</v>
      </c>
      <c r="AV15" s="1401">
        <v>0</v>
      </c>
      <c r="AW15" s="1401">
        <v>0</v>
      </c>
      <c r="AX15" s="1401">
        <v>0</v>
      </c>
      <c r="AY15" s="1401">
        <v>0</v>
      </c>
      <c r="AZ15" s="1401">
        <v>0</v>
      </c>
      <c r="BA15" s="1401" t="s">
        <v>426</v>
      </c>
      <c r="BB15" s="1079" t="s">
        <v>889</v>
      </c>
      <c r="BC15" s="1401" t="s">
        <v>535</v>
      </c>
      <c r="BD15" s="1410" t="s">
        <v>419</v>
      </c>
      <c r="BE15" s="1410" t="s">
        <v>419</v>
      </c>
      <c r="BF15" s="1410" t="s">
        <v>419</v>
      </c>
      <c r="BG15" s="1411">
        <v>44390</v>
      </c>
      <c r="BH15" s="1411">
        <v>44391</v>
      </c>
      <c r="BI15" s="1412">
        <v>44410</v>
      </c>
      <c r="BJ15" s="1411">
        <v>44404</v>
      </c>
      <c r="BK15" s="1412">
        <v>44440</v>
      </c>
      <c r="BL15" s="1412">
        <v>44442</v>
      </c>
      <c r="BM15" s="1411">
        <v>44446</v>
      </c>
      <c r="BN15" s="1411">
        <v>44447</v>
      </c>
      <c r="BO15" s="1411">
        <v>44448</v>
      </c>
      <c r="BP15" s="1413">
        <v>44452</v>
      </c>
      <c r="BQ15" s="1413">
        <v>44453</v>
      </c>
      <c r="BR15" s="761" t="e">
        <v>#REF!</v>
      </c>
      <c r="BS15" s="1414">
        <v>0</v>
      </c>
      <c r="BT15" s="1414">
        <v>0</v>
      </c>
      <c r="BU15" s="1414">
        <v>0</v>
      </c>
      <c r="BV15" s="1414">
        <v>0</v>
      </c>
      <c r="BW15" s="1414">
        <v>0</v>
      </c>
      <c r="BX15" s="1414">
        <v>0</v>
      </c>
      <c r="BY15" s="1414">
        <v>0</v>
      </c>
      <c r="BZ15" s="1414">
        <v>0</v>
      </c>
      <c r="CA15" s="1414">
        <v>2</v>
      </c>
      <c r="CB15" s="1414">
        <v>0</v>
      </c>
      <c r="CC15" s="1414">
        <v>0</v>
      </c>
      <c r="CD15" s="1414">
        <v>1</v>
      </c>
      <c r="CE15" s="1414">
        <v>0</v>
      </c>
      <c r="CF15" s="1414">
        <v>0</v>
      </c>
      <c r="CG15" s="1054"/>
      <c r="CH15" s="762">
        <v>3</v>
      </c>
      <c r="CI15" s="762">
        <v>86</v>
      </c>
      <c r="CJ15" s="1055">
        <v>89</v>
      </c>
      <c r="CK15" s="763">
        <v>0.9662921348314607</v>
      </c>
      <c r="CL15" s="764">
        <v>0</v>
      </c>
      <c r="CM15" s="764">
        <v>0</v>
      </c>
      <c r="CN15" s="764">
        <v>0</v>
      </c>
      <c r="CO15" s="764">
        <v>0</v>
      </c>
      <c r="CP15" s="764">
        <v>0</v>
      </c>
      <c r="CQ15" s="764">
        <v>0</v>
      </c>
      <c r="CR15" s="764">
        <v>0</v>
      </c>
      <c r="CS15" s="764">
        <v>0</v>
      </c>
      <c r="CT15" s="764">
        <v>0</v>
      </c>
      <c r="CU15" s="764">
        <v>0</v>
      </c>
      <c r="CV15" s="764">
        <v>0</v>
      </c>
      <c r="CW15" s="764">
        <v>0</v>
      </c>
    </row>
    <row r="16" spans="1:101" ht="20.100000000000001" customHeight="1">
      <c r="A16" s="1394">
        <v>6</v>
      </c>
      <c r="B16" s="1416" t="s">
        <v>633</v>
      </c>
      <c r="C16" s="1422" t="s">
        <v>985</v>
      </c>
      <c r="D16" s="1396">
        <v>1</v>
      </c>
      <c r="E16" s="1397">
        <v>44347</v>
      </c>
      <c r="F16" s="1398" t="s">
        <v>985</v>
      </c>
      <c r="G16" s="1398" t="s">
        <v>984</v>
      </c>
      <c r="H16" s="1397">
        <v>44314</v>
      </c>
      <c r="I16" s="1397" t="s">
        <v>199</v>
      </c>
      <c r="J16" s="1399" t="s">
        <v>985</v>
      </c>
      <c r="K16" s="1398" t="s">
        <v>194</v>
      </c>
      <c r="L16" s="1415" t="s">
        <v>631</v>
      </c>
      <c r="M16" s="1394" t="s">
        <v>116</v>
      </c>
      <c r="N16" s="1417">
        <v>44452</v>
      </c>
      <c r="O16" s="1344">
        <v>44449</v>
      </c>
      <c r="P16" s="1400" t="e">
        <v>#N/A</v>
      </c>
      <c r="Q16" s="1401">
        <v>6700</v>
      </c>
      <c r="R16" s="1418">
        <v>6.7</v>
      </c>
      <c r="S16" s="1071">
        <v>44470</v>
      </c>
      <c r="T16" s="1075" t="s">
        <v>67</v>
      </c>
      <c r="U16" s="1070" t="s">
        <v>420</v>
      </c>
      <c r="V16" s="1403">
        <v>4</v>
      </c>
      <c r="W16" s="1076" t="s">
        <v>64</v>
      </c>
      <c r="X16" s="1076"/>
      <c r="Y16" s="1069"/>
      <c r="Z16" s="1069"/>
      <c r="AA16" s="1423" t="s">
        <v>7058</v>
      </c>
      <c r="AB16" s="1404" t="s">
        <v>430</v>
      </c>
      <c r="AC16" s="1049">
        <v>6231</v>
      </c>
      <c r="AD16" s="1050">
        <v>0</v>
      </c>
      <c r="AE16" s="1051">
        <v>6231</v>
      </c>
      <c r="AF16" s="1072"/>
      <c r="AG16" s="1405" t="s">
        <v>408</v>
      </c>
      <c r="AH16" s="1406">
        <v>0</v>
      </c>
      <c r="AI16" s="1407">
        <v>0</v>
      </c>
      <c r="AJ16" s="1408">
        <v>0</v>
      </c>
      <c r="AK16" s="1419">
        <v>0</v>
      </c>
      <c r="AL16" s="1419">
        <v>0</v>
      </c>
      <c r="AM16" s="1419">
        <v>0</v>
      </c>
      <c r="AN16" s="1419">
        <v>0</v>
      </c>
      <c r="AO16" s="1419">
        <v>0</v>
      </c>
      <c r="AP16" s="1419">
        <v>0</v>
      </c>
      <c r="AQ16" s="1420">
        <v>0</v>
      </c>
      <c r="AR16" s="1421">
        <v>0</v>
      </c>
      <c r="AS16" s="1421">
        <v>0</v>
      </c>
      <c r="AT16" s="1421">
        <v>0</v>
      </c>
      <c r="AU16" s="1401">
        <v>0</v>
      </c>
      <c r="AV16" s="1401">
        <v>0</v>
      </c>
      <c r="AW16" s="1401">
        <v>0</v>
      </c>
      <c r="AX16" s="1401">
        <v>0</v>
      </c>
      <c r="AY16" s="1401">
        <v>0</v>
      </c>
      <c r="AZ16" s="1401">
        <v>0</v>
      </c>
      <c r="BA16" s="1401" t="s">
        <v>64</v>
      </c>
      <c r="BB16" s="1079" t="s">
        <v>613</v>
      </c>
      <c r="BC16" s="1401" t="s">
        <v>529</v>
      </c>
      <c r="BD16" s="1411" t="s">
        <v>634</v>
      </c>
      <c r="BE16" s="1411" t="s">
        <v>635</v>
      </c>
      <c r="BF16" s="1411">
        <v>44347</v>
      </c>
      <c r="BG16" s="1411">
        <v>44347</v>
      </c>
      <c r="BH16" s="1411">
        <v>44348</v>
      </c>
      <c r="BI16" s="1411">
        <v>44350</v>
      </c>
      <c r="BJ16" s="1411">
        <v>44356</v>
      </c>
      <c r="BK16" s="1412">
        <v>44443</v>
      </c>
      <c r="BL16" s="1412">
        <v>44452</v>
      </c>
      <c r="BM16" s="1411">
        <v>44453</v>
      </c>
      <c r="BN16" s="1411">
        <v>44454</v>
      </c>
      <c r="BO16" s="1411">
        <v>44456</v>
      </c>
      <c r="BP16" s="1413">
        <v>44460</v>
      </c>
      <c r="BQ16" s="1413">
        <v>44461</v>
      </c>
      <c r="BR16" s="761" t="e">
        <v>#REF!</v>
      </c>
      <c r="BS16" s="1414">
        <v>0</v>
      </c>
      <c r="BT16" s="1414">
        <v>0</v>
      </c>
      <c r="BU16" s="1414">
        <v>0</v>
      </c>
      <c r="BV16" s="1414">
        <v>0</v>
      </c>
      <c r="BW16" s="1414">
        <v>0</v>
      </c>
      <c r="BX16" s="1414">
        <v>0</v>
      </c>
      <c r="BY16" s="1414">
        <v>0</v>
      </c>
      <c r="BZ16" s="1414">
        <v>0</v>
      </c>
      <c r="CA16" s="1414">
        <v>2</v>
      </c>
      <c r="CB16" s="1414">
        <v>0</v>
      </c>
      <c r="CC16" s="1414">
        <v>0</v>
      </c>
      <c r="CD16" s="1414">
        <v>5</v>
      </c>
      <c r="CE16" s="1414">
        <v>1</v>
      </c>
      <c r="CF16" s="1414">
        <v>1</v>
      </c>
      <c r="CG16" s="761" t="s">
        <v>632</v>
      </c>
      <c r="CH16" s="762">
        <v>9</v>
      </c>
      <c r="CI16" s="762">
        <v>207</v>
      </c>
      <c r="CJ16" s="1055">
        <v>216</v>
      </c>
      <c r="CK16" s="763">
        <v>0.95833333333333337</v>
      </c>
      <c r="CL16" s="765">
        <v>0</v>
      </c>
      <c r="CM16" s="764">
        <v>0</v>
      </c>
      <c r="CN16" s="764">
        <v>0</v>
      </c>
      <c r="CO16" s="764">
        <v>0</v>
      </c>
      <c r="CP16" s="764">
        <v>0</v>
      </c>
      <c r="CQ16" s="764">
        <v>0</v>
      </c>
      <c r="CR16" s="764">
        <v>0</v>
      </c>
      <c r="CS16" s="764">
        <v>0</v>
      </c>
      <c r="CT16" s="764">
        <v>0</v>
      </c>
      <c r="CU16" s="764">
        <v>0</v>
      </c>
      <c r="CV16" s="764">
        <v>0</v>
      </c>
      <c r="CW16" s="764">
        <v>0</v>
      </c>
    </row>
    <row r="17" spans="1:101" ht="20.100000000000001" customHeight="1">
      <c r="A17" s="1394">
        <v>7</v>
      </c>
      <c r="B17" s="1416" t="s">
        <v>731</v>
      </c>
      <c r="C17" s="1422" t="s">
        <v>993</v>
      </c>
      <c r="D17" s="1396">
        <v>1</v>
      </c>
      <c r="E17" s="1397">
        <v>44392</v>
      </c>
      <c r="F17" s="1398" t="s">
        <v>993</v>
      </c>
      <c r="G17" s="1398" t="s">
        <v>986</v>
      </c>
      <c r="H17" s="1397">
        <v>44341</v>
      </c>
      <c r="I17" s="1397" t="s">
        <v>978</v>
      </c>
      <c r="J17" s="1399" t="s">
        <v>732</v>
      </c>
      <c r="K17" s="1398" t="s">
        <v>194</v>
      </c>
      <c r="L17" s="1415" t="s">
        <v>728</v>
      </c>
      <c r="M17" s="1394" t="s">
        <v>116</v>
      </c>
      <c r="N17" s="1417">
        <v>44391</v>
      </c>
      <c r="O17" s="1344">
        <v>44449</v>
      </c>
      <c r="P17" s="1400" t="e">
        <v>#N/A</v>
      </c>
      <c r="Q17" s="1401">
        <v>1973</v>
      </c>
      <c r="R17" s="1418">
        <v>1.9730000000000001</v>
      </c>
      <c r="S17" s="1071">
        <v>44470</v>
      </c>
      <c r="T17" s="1075" t="s">
        <v>993</v>
      </c>
      <c r="U17" s="1070" t="s">
        <v>420</v>
      </c>
      <c r="V17" s="1403">
        <v>4</v>
      </c>
      <c r="W17" s="1076" t="s">
        <v>64</v>
      </c>
      <c r="X17" s="1076"/>
      <c r="Y17" s="1069"/>
      <c r="Z17" s="1069"/>
      <c r="AA17" s="1424" t="s">
        <v>7059</v>
      </c>
      <c r="AB17" s="1404" t="s">
        <v>430</v>
      </c>
      <c r="AC17" s="1049">
        <v>1834.89</v>
      </c>
      <c r="AD17" s="1050">
        <v>0</v>
      </c>
      <c r="AE17" s="1051">
        <v>1834.89</v>
      </c>
      <c r="AF17" s="1072"/>
      <c r="AG17" s="1405" t="s">
        <v>408</v>
      </c>
      <c r="AH17" s="1406">
        <v>0</v>
      </c>
      <c r="AI17" s="1407">
        <v>0</v>
      </c>
      <c r="AJ17" s="1408">
        <v>0</v>
      </c>
      <c r="AK17" s="1419">
        <v>0</v>
      </c>
      <c r="AL17" s="1419">
        <v>0</v>
      </c>
      <c r="AM17" s="1419">
        <v>0</v>
      </c>
      <c r="AN17" s="1419">
        <v>0</v>
      </c>
      <c r="AO17" s="1419">
        <v>0</v>
      </c>
      <c r="AP17" s="1419">
        <v>0</v>
      </c>
      <c r="AQ17" s="1420">
        <v>0</v>
      </c>
      <c r="AR17" s="1421">
        <v>0</v>
      </c>
      <c r="AS17" s="1421">
        <v>0</v>
      </c>
      <c r="AT17" s="1421">
        <v>0</v>
      </c>
      <c r="AU17" s="1401">
        <v>0</v>
      </c>
      <c r="AV17" s="1401">
        <v>0</v>
      </c>
      <c r="AW17" s="1401">
        <v>0</v>
      </c>
      <c r="AX17" s="1401">
        <v>0</v>
      </c>
      <c r="AY17" s="1401">
        <v>0</v>
      </c>
      <c r="AZ17" s="1401">
        <v>0</v>
      </c>
      <c r="BA17" s="1401" t="s">
        <v>64</v>
      </c>
      <c r="BB17" s="1079" t="s">
        <v>613</v>
      </c>
      <c r="BC17" s="1401" t="s">
        <v>529</v>
      </c>
      <c r="BD17" s="1411" t="s">
        <v>733</v>
      </c>
      <c r="BE17" s="1411">
        <v>44366</v>
      </c>
      <c r="BF17" s="1411">
        <v>44376</v>
      </c>
      <c r="BG17" s="1411">
        <v>44377</v>
      </c>
      <c r="BH17" s="1411">
        <v>44378</v>
      </c>
      <c r="BI17" s="1411">
        <v>44382</v>
      </c>
      <c r="BJ17" s="1411">
        <v>44386</v>
      </c>
      <c r="BK17" s="1411">
        <v>44385</v>
      </c>
      <c r="BL17" s="1411">
        <v>44391</v>
      </c>
      <c r="BM17" s="1411">
        <v>44392</v>
      </c>
      <c r="BN17" s="1411">
        <v>44393</v>
      </c>
      <c r="BO17" s="1411">
        <v>44398</v>
      </c>
      <c r="BP17" s="1412">
        <v>44449</v>
      </c>
      <c r="BQ17" s="1413">
        <v>44452</v>
      </c>
      <c r="BR17" s="761" t="e">
        <v>#REF!</v>
      </c>
      <c r="BS17" s="1414">
        <v>0</v>
      </c>
      <c r="BT17" s="1414">
        <v>0</v>
      </c>
      <c r="BU17" s="1414">
        <v>0</v>
      </c>
      <c r="BV17" s="1414">
        <v>0</v>
      </c>
      <c r="BW17" s="1414">
        <v>0</v>
      </c>
      <c r="BX17" s="1414">
        <v>0</v>
      </c>
      <c r="BY17" s="1414">
        <v>0</v>
      </c>
      <c r="BZ17" s="1414">
        <v>0</v>
      </c>
      <c r="CA17" s="1414">
        <v>0</v>
      </c>
      <c r="CB17" s="1414">
        <v>0</v>
      </c>
      <c r="CC17" s="1414">
        <v>0</v>
      </c>
      <c r="CD17" s="1414">
        <v>0</v>
      </c>
      <c r="CE17" s="1414">
        <v>1</v>
      </c>
      <c r="CF17" s="1414">
        <v>1</v>
      </c>
      <c r="CG17" s="761" t="s">
        <v>734</v>
      </c>
      <c r="CH17" s="762">
        <v>2</v>
      </c>
      <c r="CI17" s="762">
        <v>109</v>
      </c>
      <c r="CJ17" s="1055">
        <v>111</v>
      </c>
      <c r="CK17" s="763">
        <v>0.98198198198198194</v>
      </c>
      <c r="CL17" s="765">
        <v>0</v>
      </c>
      <c r="CM17" s="764">
        <v>0</v>
      </c>
      <c r="CN17" s="764">
        <v>0</v>
      </c>
      <c r="CO17" s="764">
        <v>0</v>
      </c>
      <c r="CP17" s="764">
        <v>0</v>
      </c>
      <c r="CQ17" s="764">
        <v>0</v>
      </c>
      <c r="CR17" s="764">
        <v>0</v>
      </c>
      <c r="CS17" s="764">
        <v>0</v>
      </c>
      <c r="CT17" s="764">
        <v>0</v>
      </c>
      <c r="CU17" s="764">
        <v>0</v>
      </c>
      <c r="CV17" s="764">
        <v>0</v>
      </c>
      <c r="CW17" s="764">
        <v>0</v>
      </c>
    </row>
    <row r="18" spans="1:101" ht="20.100000000000001" customHeight="1">
      <c r="A18" s="1394">
        <v>8</v>
      </c>
      <c r="B18" s="1416" t="s">
        <v>735</v>
      </c>
      <c r="C18" s="1422" t="s">
        <v>994</v>
      </c>
      <c r="D18" s="1396">
        <v>1</v>
      </c>
      <c r="E18" s="1397">
        <v>44392</v>
      </c>
      <c r="F18" s="1398" t="s">
        <v>994</v>
      </c>
      <c r="G18" s="1398" t="s">
        <v>986</v>
      </c>
      <c r="H18" s="1397">
        <v>44341</v>
      </c>
      <c r="I18" s="1397" t="s">
        <v>978</v>
      </c>
      <c r="J18" s="1399" t="s">
        <v>736</v>
      </c>
      <c r="K18" s="1398" t="s">
        <v>194</v>
      </c>
      <c r="L18" s="1415" t="s">
        <v>728</v>
      </c>
      <c r="M18" s="1394" t="s">
        <v>116</v>
      </c>
      <c r="N18" s="1417">
        <v>44391</v>
      </c>
      <c r="O18" s="1344">
        <v>44449</v>
      </c>
      <c r="P18" s="1400" t="e">
        <v>#N/A</v>
      </c>
      <c r="Q18" s="1401">
        <v>1370</v>
      </c>
      <c r="R18" s="1418">
        <v>1.37</v>
      </c>
      <c r="S18" s="1071">
        <v>44470</v>
      </c>
      <c r="T18" s="1075" t="s">
        <v>994</v>
      </c>
      <c r="U18" s="1070" t="s">
        <v>420</v>
      </c>
      <c r="V18" s="1403">
        <v>4</v>
      </c>
      <c r="W18" s="1076" t="s">
        <v>64</v>
      </c>
      <c r="X18" s="1076"/>
      <c r="Y18" s="1069"/>
      <c r="Z18" s="1069"/>
      <c r="AA18" s="1424" t="s">
        <v>7059</v>
      </c>
      <c r="AB18" s="1404" t="s">
        <v>430</v>
      </c>
      <c r="AC18" s="1049">
        <v>1274.1000000000001</v>
      </c>
      <c r="AD18" s="1050">
        <v>0</v>
      </c>
      <c r="AE18" s="1051">
        <v>1274.1000000000001</v>
      </c>
      <c r="AF18" s="1072"/>
      <c r="AG18" s="1405" t="s">
        <v>408</v>
      </c>
      <c r="AH18" s="1406">
        <v>0</v>
      </c>
      <c r="AI18" s="1407">
        <v>0</v>
      </c>
      <c r="AJ18" s="1408">
        <v>0</v>
      </c>
      <c r="AK18" s="1419">
        <v>0</v>
      </c>
      <c r="AL18" s="1419">
        <v>0</v>
      </c>
      <c r="AM18" s="1419">
        <v>0</v>
      </c>
      <c r="AN18" s="1419">
        <v>0</v>
      </c>
      <c r="AO18" s="1419">
        <v>0</v>
      </c>
      <c r="AP18" s="1419">
        <v>0</v>
      </c>
      <c r="AQ18" s="1420">
        <v>0</v>
      </c>
      <c r="AR18" s="1421">
        <v>0</v>
      </c>
      <c r="AS18" s="1421">
        <v>0</v>
      </c>
      <c r="AT18" s="1421">
        <v>0</v>
      </c>
      <c r="AU18" s="1401">
        <v>0</v>
      </c>
      <c r="AV18" s="1401">
        <v>0</v>
      </c>
      <c r="AW18" s="1401">
        <v>0</v>
      </c>
      <c r="AX18" s="1401">
        <v>0</v>
      </c>
      <c r="AY18" s="1401">
        <v>0</v>
      </c>
      <c r="AZ18" s="1401">
        <v>0</v>
      </c>
      <c r="BA18" s="1401" t="s">
        <v>64</v>
      </c>
      <c r="BB18" s="1079" t="s">
        <v>613</v>
      </c>
      <c r="BC18" s="1401" t="s">
        <v>529</v>
      </c>
      <c r="BD18" s="1411" t="s">
        <v>733</v>
      </c>
      <c r="BE18" s="1411">
        <v>44366</v>
      </c>
      <c r="BF18" s="1411">
        <v>44376</v>
      </c>
      <c r="BG18" s="1411">
        <v>44377</v>
      </c>
      <c r="BH18" s="1411">
        <v>44378</v>
      </c>
      <c r="BI18" s="1411">
        <v>44382</v>
      </c>
      <c r="BJ18" s="1411">
        <v>44386</v>
      </c>
      <c r="BK18" s="1411">
        <v>44385</v>
      </c>
      <c r="BL18" s="1411">
        <v>44391</v>
      </c>
      <c r="BM18" s="1411">
        <v>44392</v>
      </c>
      <c r="BN18" s="1411">
        <v>44393</v>
      </c>
      <c r="BO18" s="1411">
        <v>44398</v>
      </c>
      <c r="BP18" s="1412">
        <v>44449</v>
      </c>
      <c r="BQ18" s="1413">
        <v>44452</v>
      </c>
      <c r="BR18" s="761" t="e">
        <v>#REF!</v>
      </c>
      <c r="BS18" s="1414">
        <v>0</v>
      </c>
      <c r="BT18" s="1414">
        <v>0</v>
      </c>
      <c r="BU18" s="1414">
        <v>0</v>
      </c>
      <c r="BV18" s="1414">
        <v>0</v>
      </c>
      <c r="BW18" s="1414">
        <v>0</v>
      </c>
      <c r="BX18" s="1414">
        <v>0</v>
      </c>
      <c r="BY18" s="1414">
        <v>0</v>
      </c>
      <c r="BZ18" s="1414">
        <v>0</v>
      </c>
      <c r="CA18" s="1414">
        <v>0</v>
      </c>
      <c r="CB18" s="1414">
        <v>0</v>
      </c>
      <c r="CC18" s="1414">
        <v>0</v>
      </c>
      <c r="CD18" s="1414">
        <v>0</v>
      </c>
      <c r="CE18" s="1414">
        <v>1</v>
      </c>
      <c r="CF18" s="1414">
        <v>1</v>
      </c>
      <c r="CG18" s="761" t="s">
        <v>734</v>
      </c>
      <c r="CH18" s="762">
        <v>2</v>
      </c>
      <c r="CI18" s="762">
        <v>70</v>
      </c>
      <c r="CJ18" s="1055">
        <v>72</v>
      </c>
      <c r="CK18" s="763">
        <v>0.97222222222222221</v>
      </c>
      <c r="CL18" s="765">
        <v>0</v>
      </c>
      <c r="CM18" s="764">
        <v>0</v>
      </c>
      <c r="CN18" s="764">
        <v>0</v>
      </c>
      <c r="CO18" s="764">
        <v>0</v>
      </c>
      <c r="CP18" s="764">
        <v>0</v>
      </c>
      <c r="CQ18" s="764">
        <v>0</v>
      </c>
      <c r="CR18" s="764">
        <v>0</v>
      </c>
      <c r="CS18" s="764">
        <v>0</v>
      </c>
      <c r="CT18" s="764">
        <v>0</v>
      </c>
      <c r="CU18" s="764">
        <v>0</v>
      </c>
      <c r="CV18" s="764">
        <v>0</v>
      </c>
      <c r="CW18" s="764">
        <v>0</v>
      </c>
    </row>
    <row r="19" spans="1:101" ht="20.100000000000001" customHeight="1">
      <c r="A19" s="1394">
        <v>9</v>
      </c>
      <c r="B19" s="1416" t="s">
        <v>737</v>
      </c>
      <c r="C19" s="1422" t="s">
        <v>995</v>
      </c>
      <c r="D19" s="1396">
        <v>1</v>
      </c>
      <c r="E19" s="1397">
        <v>44392</v>
      </c>
      <c r="F19" s="1398" t="s">
        <v>995</v>
      </c>
      <c r="G19" s="1398" t="s">
        <v>986</v>
      </c>
      <c r="H19" s="1397">
        <v>44341</v>
      </c>
      <c r="I19" s="1397" t="s">
        <v>978</v>
      </c>
      <c r="J19" s="1399" t="s">
        <v>738</v>
      </c>
      <c r="K19" s="1398" t="s">
        <v>194</v>
      </c>
      <c r="L19" s="1415" t="s">
        <v>728</v>
      </c>
      <c r="M19" s="1394" t="s">
        <v>116</v>
      </c>
      <c r="N19" s="1417">
        <v>44391</v>
      </c>
      <c r="O19" s="1344">
        <v>44449</v>
      </c>
      <c r="P19" s="1400" t="e">
        <v>#N/A</v>
      </c>
      <c r="Q19" s="1401">
        <v>1702</v>
      </c>
      <c r="R19" s="1418">
        <v>1.702</v>
      </c>
      <c r="S19" s="1071">
        <v>44470</v>
      </c>
      <c r="T19" s="1075" t="s">
        <v>995</v>
      </c>
      <c r="U19" s="1070" t="s">
        <v>420</v>
      </c>
      <c r="V19" s="1403">
        <v>4</v>
      </c>
      <c r="W19" s="1076" t="s">
        <v>64</v>
      </c>
      <c r="X19" s="1076"/>
      <c r="Y19" s="1069"/>
      <c r="Z19" s="1069"/>
      <c r="AA19" s="1424" t="s">
        <v>7059</v>
      </c>
      <c r="AB19" s="1404" t="s">
        <v>430</v>
      </c>
      <c r="AC19" s="1049">
        <v>1582.8600000000001</v>
      </c>
      <c r="AD19" s="1050">
        <v>0</v>
      </c>
      <c r="AE19" s="1051">
        <v>1582.8600000000001</v>
      </c>
      <c r="AF19" s="1072"/>
      <c r="AG19" s="1405" t="s">
        <v>408</v>
      </c>
      <c r="AH19" s="1406">
        <v>0</v>
      </c>
      <c r="AI19" s="1407">
        <v>0</v>
      </c>
      <c r="AJ19" s="1408">
        <v>0</v>
      </c>
      <c r="AK19" s="1419">
        <v>0</v>
      </c>
      <c r="AL19" s="1419">
        <v>0</v>
      </c>
      <c r="AM19" s="1419">
        <v>0</v>
      </c>
      <c r="AN19" s="1419">
        <v>0</v>
      </c>
      <c r="AO19" s="1419">
        <v>0</v>
      </c>
      <c r="AP19" s="1419">
        <v>0</v>
      </c>
      <c r="AQ19" s="1420">
        <v>0</v>
      </c>
      <c r="AR19" s="1421">
        <v>0</v>
      </c>
      <c r="AS19" s="1421">
        <v>0</v>
      </c>
      <c r="AT19" s="1421">
        <v>0</v>
      </c>
      <c r="AU19" s="1401">
        <v>0</v>
      </c>
      <c r="AV19" s="1401">
        <v>0</v>
      </c>
      <c r="AW19" s="1401">
        <v>0</v>
      </c>
      <c r="AX19" s="1401">
        <v>0</v>
      </c>
      <c r="AY19" s="1401">
        <v>0</v>
      </c>
      <c r="AZ19" s="1401">
        <v>0</v>
      </c>
      <c r="BA19" s="1401" t="s">
        <v>64</v>
      </c>
      <c r="BB19" s="1079" t="s">
        <v>613</v>
      </c>
      <c r="BC19" s="1401" t="s">
        <v>529</v>
      </c>
      <c r="BD19" s="1411" t="s">
        <v>733</v>
      </c>
      <c r="BE19" s="1411">
        <v>44366</v>
      </c>
      <c r="BF19" s="1411">
        <v>44376</v>
      </c>
      <c r="BG19" s="1411">
        <v>44377</v>
      </c>
      <c r="BH19" s="1411">
        <v>44378</v>
      </c>
      <c r="BI19" s="1411">
        <v>44382</v>
      </c>
      <c r="BJ19" s="1411">
        <v>44386</v>
      </c>
      <c r="BK19" s="1411">
        <v>44385</v>
      </c>
      <c r="BL19" s="1411">
        <v>44391</v>
      </c>
      <c r="BM19" s="1411">
        <v>44392</v>
      </c>
      <c r="BN19" s="1411">
        <v>44393</v>
      </c>
      <c r="BO19" s="1411">
        <v>44398</v>
      </c>
      <c r="BP19" s="1412">
        <v>44449</v>
      </c>
      <c r="BQ19" s="1413">
        <v>44452</v>
      </c>
      <c r="BR19" s="761" t="e">
        <v>#REF!</v>
      </c>
      <c r="BS19" s="1414">
        <v>0</v>
      </c>
      <c r="BT19" s="1414">
        <v>0</v>
      </c>
      <c r="BU19" s="1414">
        <v>0</v>
      </c>
      <c r="BV19" s="1414">
        <v>0</v>
      </c>
      <c r="BW19" s="1414">
        <v>0</v>
      </c>
      <c r="BX19" s="1414">
        <v>0</v>
      </c>
      <c r="BY19" s="1414">
        <v>0</v>
      </c>
      <c r="BZ19" s="1414">
        <v>0</v>
      </c>
      <c r="CA19" s="1414">
        <v>0</v>
      </c>
      <c r="CB19" s="1414">
        <v>0</v>
      </c>
      <c r="CC19" s="1414">
        <v>0</v>
      </c>
      <c r="CD19" s="1414">
        <v>0</v>
      </c>
      <c r="CE19" s="1414">
        <v>1</v>
      </c>
      <c r="CF19" s="1414">
        <v>1</v>
      </c>
      <c r="CG19" s="761" t="s">
        <v>734</v>
      </c>
      <c r="CH19" s="762">
        <v>2</v>
      </c>
      <c r="CI19" s="762">
        <v>81</v>
      </c>
      <c r="CJ19" s="1055">
        <v>83</v>
      </c>
      <c r="CK19" s="763">
        <v>0.97590361445783136</v>
      </c>
      <c r="CL19" s="765">
        <v>0</v>
      </c>
      <c r="CM19" s="764">
        <v>0</v>
      </c>
      <c r="CN19" s="764">
        <v>0</v>
      </c>
      <c r="CO19" s="764">
        <v>0</v>
      </c>
      <c r="CP19" s="764">
        <v>0</v>
      </c>
      <c r="CQ19" s="764">
        <v>0</v>
      </c>
      <c r="CR19" s="764">
        <v>0</v>
      </c>
      <c r="CS19" s="764">
        <v>0</v>
      </c>
      <c r="CT19" s="764">
        <v>0</v>
      </c>
      <c r="CU19" s="764">
        <v>0</v>
      </c>
      <c r="CV19" s="764">
        <v>0</v>
      </c>
      <c r="CW19" s="764">
        <v>0</v>
      </c>
    </row>
    <row r="20" spans="1:101" ht="20.100000000000001" customHeight="1">
      <c r="A20" s="1394">
        <v>10</v>
      </c>
      <c r="B20" s="1416" t="s">
        <v>739</v>
      </c>
      <c r="C20" s="1422" t="s">
        <v>996</v>
      </c>
      <c r="D20" s="1396">
        <v>1</v>
      </c>
      <c r="E20" s="1397">
        <v>44392</v>
      </c>
      <c r="F20" s="1398" t="s">
        <v>996</v>
      </c>
      <c r="G20" s="1398" t="s">
        <v>986</v>
      </c>
      <c r="H20" s="1397">
        <v>44341</v>
      </c>
      <c r="I20" s="1397" t="s">
        <v>978</v>
      </c>
      <c r="J20" s="1399" t="s">
        <v>740</v>
      </c>
      <c r="K20" s="1398" t="s">
        <v>194</v>
      </c>
      <c r="L20" s="1415" t="s">
        <v>728</v>
      </c>
      <c r="M20" s="1394" t="s">
        <v>116</v>
      </c>
      <c r="N20" s="1417">
        <v>44391</v>
      </c>
      <c r="O20" s="1344">
        <v>44449</v>
      </c>
      <c r="P20" s="1400" t="e">
        <v>#N/A</v>
      </c>
      <c r="Q20" s="1401">
        <v>1702</v>
      </c>
      <c r="R20" s="1418">
        <v>1.702</v>
      </c>
      <c r="S20" s="1071">
        <v>44470</v>
      </c>
      <c r="T20" s="1075" t="s">
        <v>996</v>
      </c>
      <c r="U20" s="1070" t="s">
        <v>420</v>
      </c>
      <c r="V20" s="1403">
        <v>4</v>
      </c>
      <c r="W20" s="1076" t="s">
        <v>64</v>
      </c>
      <c r="X20" s="1076"/>
      <c r="Y20" s="1069"/>
      <c r="Z20" s="1069"/>
      <c r="AA20" s="1424" t="s">
        <v>7059</v>
      </c>
      <c r="AB20" s="1404" t="s">
        <v>430</v>
      </c>
      <c r="AC20" s="1049">
        <v>1582.8600000000001</v>
      </c>
      <c r="AD20" s="1050">
        <v>0</v>
      </c>
      <c r="AE20" s="1051">
        <v>1582.8600000000001</v>
      </c>
      <c r="AF20" s="1072"/>
      <c r="AG20" s="1405" t="s">
        <v>408</v>
      </c>
      <c r="AH20" s="1406">
        <v>0</v>
      </c>
      <c r="AI20" s="1407">
        <v>0</v>
      </c>
      <c r="AJ20" s="1408">
        <v>0</v>
      </c>
      <c r="AK20" s="1419">
        <v>0</v>
      </c>
      <c r="AL20" s="1419">
        <v>0</v>
      </c>
      <c r="AM20" s="1419">
        <v>0</v>
      </c>
      <c r="AN20" s="1419">
        <v>0</v>
      </c>
      <c r="AO20" s="1419">
        <v>0</v>
      </c>
      <c r="AP20" s="1419">
        <v>0</v>
      </c>
      <c r="AQ20" s="1420">
        <v>0</v>
      </c>
      <c r="AR20" s="1421">
        <v>0</v>
      </c>
      <c r="AS20" s="1421">
        <v>0</v>
      </c>
      <c r="AT20" s="1421">
        <v>0</v>
      </c>
      <c r="AU20" s="1401">
        <v>0</v>
      </c>
      <c r="AV20" s="1401">
        <v>0</v>
      </c>
      <c r="AW20" s="1401">
        <v>0</v>
      </c>
      <c r="AX20" s="1401">
        <v>0</v>
      </c>
      <c r="AY20" s="1401">
        <v>0</v>
      </c>
      <c r="AZ20" s="1401">
        <v>0</v>
      </c>
      <c r="BA20" s="1401" t="s">
        <v>64</v>
      </c>
      <c r="BB20" s="1079" t="s">
        <v>613</v>
      </c>
      <c r="BC20" s="1401" t="s">
        <v>529</v>
      </c>
      <c r="BD20" s="1411" t="s">
        <v>733</v>
      </c>
      <c r="BE20" s="1411">
        <v>44366</v>
      </c>
      <c r="BF20" s="1411">
        <v>44376</v>
      </c>
      <c r="BG20" s="1411">
        <v>44377</v>
      </c>
      <c r="BH20" s="1411">
        <v>44378</v>
      </c>
      <c r="BI20" s="1411">
        <v>44382</v>
      </c>
      <c r="BJ20" s="1411">
        <v>44386</v>
      </c>
      <c r="BK20" s="1411">
        <v>44385</v>
      </c>
      <c r="BL20" s="1411">
        <v>44391</v>
      </c>
      <c r="BM20" s="1411">
        <v>44392</v>
      </c>
      <c r="BN20" s="1411">
        <v>44393</v>
      </c>
      <c r="BO20" s="1411">
        <v>44398</v>
      </c>
      <c r="BP20" s="1412">
        <v>44449</v>
      </c>
      <c r="BQ20" s="1413">
        <v>44452</v>
      </c>
      <c r="BR20" s="761" t="e">
        <v>#REF!</v>
      </c>
      <c r="BS20" s="1414">
        <v>0</v>
      </c>
      <c r="BT20" s="1414">
        <v>0</v>
      </c>
      <c r="BU20" s="1414">
        <v>0</v>
      </c>
      <c r="BV20" s="1414">
        <v>0</v>
      </c>
      <c r="BW20" s="1414">
        <v>0</v>
      </c>
      <c r="BX20" s="1414">
        <v>0</v>
      </c>
      <c r="BY20" s="1414">
        <v>0</v>
      </c>
      <c r="BZ20" s="1414">
        <v>0</v>
      </c>
      <c r="CA20" s="1414">
        <v>0</v>
      </c>
      <c r="CB20" s="1414">
        <v>0</v>
      </c>
      <c r="CC20" s="1414">
        <v>0</v>
      </c>
      <c r="CD20" s="1414">
        <v>0</v>
      </c>
      <c r="CE20" s="1414">
        <v>1</v>
      </c>
      <c r="CF20" s="1414">
        <v>1</v>
      </c>
      <c r="CG20" s="761" t="s">
        <v>734</v>
      </c>
      <c r="CH20" s="762">
        <v>2</v>
      </c>
      <c r="CI20" s="762">
        <v>89</v>
      </c>
      <c r="CJ20" s="1055">
        <v>91</v>
      </c>
      <c r="CK20" s="763">
        <v>0.97802197802197799</v>
      </c>
      <c r="CL20" s="765">
        <v>0</v>
      </c>
      <c r="CM20" s="764">
        <v>0</v>
      </c>
      <c r="CN20" s="764">
        <v>0</v>
      </c>
      <c r="CO20" s="764">
        <v>0</v>
      </c>
      <c r="CP20" s="764">
        <v>0</v>
      </c>
      <c r="CQ20" s="764">
        <v>0</v>
      </c>
      <c r="CR20" s="764">
        <v>0</v>
      </c>
      <c r="CS20" s="764">
        <v>0</v>
      </c>
      <c r="CT20" s="764">
        <v>0</v>
      </c>
      <c r="CU20" s="764">
        <v>0</v>
      </c>
      <c r="CV20" s="764">
        <v>0</v>
      </c>
      <c r="CW20" s="764">
        <v>0</v>
      </c>
    </row>
    <row r="21" spans="1:101" ht="20.100000000000001" customHeight="1">
      <c r="A21" s="1394">
        <v>11</v>
      </c>
      <c r="B21" s="1219" t="s">
        <v>741</v>
      </c>
      <c r="C21" s="1422" t="s">
        <v>997</v>
      </c>
      <c r="D21" s="1396">
        <v>1</v>
      </c>
      <c r="E21" s="1397">
        <v>44391</v>
      </c>
      <c r="F21" s="1398" t="s">
        <v>997</v>
      </c>
      <c r="G21" s="1398" t="s">
        <v>922</v>
      </c>
      <c r="H21" s="1397">
        <v>44341</v>
      </c>
      <c r="I21" s="1397" t="s">
        <v>978</v>
      </c>
      <c r="J21" s="1399" t="s">
        <v>742</v>
      </c>
      <c r="K21" s="1398" t="s">
        <v>194</v>
      </c>
      <c r="L21" s="1415" t="s">
        <v>728</v>
      </c>
      <c r="M21" s="1059" t="s">
        <v>116</v>
      </c>
      <c r="N21" s="1082">
        <v>44418</v>
      </c>
      <c r="O21" s="1344">
        <v>44449</v>
      </c>
      <c r="P21" s="1400" t="e">
        <v>#N/A</v>
      </c>
      <c r="Q21" s="1079">
        <v>4233</v>
      </c>
      <c r="R21" s="1074">
        <v>4.2329999999999997</v>
      </c>
      <c r="S21" s="1071">
        <v>44470</v>
      </c>
      <c r="T21" s="1075" t="s">
        <v>997</v>
      </c>
      <c r="U21" s="1070" t="s">
        <v>420</v>
      </c>
      <c r="V21" s="1403">
        <v>4</v>
      </c>
      <c r="W21" s="1076" t="s">
        <v>64</v>
      </c>
      <c r="X21" s="1076"/>
      <c r="Y21" s="1069"/>
      <c r="Z21" s="1069"/>
      <c r="AA21" s="1424" t="s">
        <v>7060</v>
      </c>
      <c r="AB21" s="1404" t="s">
        <v>430</v>
      </c>
      <c r="AC21" s="1049">
        <v>3936.69</v>
      </c>
      <c r="AD21" s="1050">
        <v>0</v>
      </c>
      <c r="AE21" s="1051">
        <v>3936.69</v>
      </c>
      <c r="AF21" s="1072"/>
      <c r="AG21" s="1405" t="s">
        <v>408</v>
      </c>
      <c r="AH21" s="1406">
        <v>0</v>
      </c>
      <c r="AI21" s="1407">
        <v>0</v>
      </c>
      <c r="AJ21" s="1408">
        <v>0</v>
      </c>
      <c r="AK21" s="1064">
        <v>0</v>
      </c>
      <c r="AL21" s="1064">
        <v>0</v>
      </c>
      <c r="AM21" s="1064">
        <v>0</v>
      </c>
      <c r="AN21" s="1064">
        <v>0</v>
      </c>
      <c r="AO21" s="1064">
        <v>0</v>
      </c>
      <c r="AP21" s="1064">
        <v>0</v>
      </c>
      <c r="AQ21" s="1065">
        <v>0</v>
      </c>
      <c r="AR21" s="1066">
        <v>0</v>
      </c>
      <c r="AS21" s="1066">
        <v>0</v>
      </c>
      <c r="AT21" s="1066">
        <v>0</v>
      </c>
      <c r="AU21" s="1061">
        <v>0</v>
      </c>
      <c r="AV21" s="1061">
        <v>0</v>
      </c>
      <c r="AW21" s="1061">
        <v>0</v>
      </c>
      <c r="AX21" s="1061">
        <v>0</v>
      </c>
      <c r="AY21" s="1061">
        <v>0</v>
      </c>
      <c r="AZ21" s="1061">
        <v>0</v>
      </c>
      <c r="BA21" s="1401" t="s">
        <v>64</v>
      </c>
      <c r="BB21" s="1409" t="s">
        <v>613</v>
      </c>
      <c r="BC21" s="1401" t="s">
        <v>529</v>
      </c>
      <c r="BD21" s="1411" t="s">
        <v>743</v>
      </c>
      <c r="BE21" s="1411">
        <v>44365</v>
      </c>
      <c r="BF21" s="1411">
        <v>44377</v>
      </c>
      <c r="BG21" s="1411">
        <v>44378</v>
      </c>
      <c r="BH21" s="1411">
        <v>44379</v>
      </c>
      <c r="BI21" s="1411">
        <v>44383</v>
      </c>
      <c r="BJ21" s="1411">
        <v>44389</v>
      </c>
      <c r="BK21" s="1412">
        <v>44414</v>
      </c>
      <c r="BL21" s="1412">
        <v>44418</v>
      </c>
      <c r="BM21" s="1411">
        <v>44419</v>
      </c>
      <c r="BN21" s="1411">
        <v>44420</v>
      </c>
      <c r="BO21" s="1411">
        <v>44424</v>
      </c>
      <c r="BP21" s="1412">
        <v>44452</v>
      </c>
      <c r="BQ21" s="1413">
        <v>44453</v>
      </c>
      <c r="BR21" s="761" t="e">
        <v>#REF!</v>
      </c>
      <c r="BS21" s="1414">
        <v>0</v>
      </c>
      <c r="BT21" s="1414">
        <v>0</v>
      </c>
      <c r="BU21" s="1414">
        <v>0</v>
      </c>
      <c r="BV21" s="1414">
        <v>0</v>
      </c>
      <c r="BW21" s="1414">
        <v>0</v>
      </c>
      <c r="BX21" s="1414">
        <v>0</v>
      </c>
      <c r="BY21" s="1414">
        <v>0</v>
      </c>
      <c r="BZ21" s="1414">
        <v>0</v>
      </c>
      <c r="CA21" s="1414">
        <v>0</v>
      </c>
      <c r="CB21" s="1414">
        <v>0</v>
      </c>
      <c r="CC21" s="1414">
        <v>0</v>
      </c>
      <c r="CD21" s="1414">
        <v>0</v>
      </c>
      <c r="CE21" s="1414">
        <v>1</v>
      </c>
      <c r="CF21" s="1414">
        <v>1</v>
      </c>
      <c r="CG21" s="761" t="s">
        <v>734</v>
      </c>
      <c r="CH21" s="762">
        <v>2</v>
      </c>
      <c r="CI21" s="762">
        <v>126</v>
      </c>
      <c r="CJ21" s="1055">
        <v>128</v>
      </c>
      <c r="CK21" s="763">
        <v>0.984375</v>
      </c>
      <c r="CL21" s="765">
        <v>0</v>
      </c>
      <c r="CM21" s="764">
        <v>0</v>
      </c>
      <c r="CN21" s="764">
        <v>0</v>
      </c>
      <c r="CO21" s="764">
        <v>0</v>
      </c>
      <c r="CP21" s="764">
        <v>0</v>
      </c>
      <c r="CQ21" s="764">
        <v>0</v>
      </c>
      <c r="CR21" s="764">
        <v>0</v>
      </c>
      <c r="CS21" s="764">
        <v>0</v>
      </c>
      <c r="CT21" s="764">
        <v>0</v>
      </c>
      <c r="CU21" s="764">
        <v>0</v>
      </c>
      <c r="CV21" s="764">
        <v>0</v>
      </c>
      <c r="CW21" s="764">
        <v>0</v>
      </c>
    </row>
    <row r="22" spans="1:101" ht="20.100000000000001" customHeight="1">
      <c r="A22" s="1394">
        <v>12</v>
      </c>
      <c r="B22" s="1219" t="s">
        <v>744</v>
      </c>
      <c r="C22" s="1422" t="s">
        <v>998</v>
      </c>
      <c r="D22" s="1396">
        <v>1</v>
      </c>
      <c r="E22" s="1397">
        <v>44391</v>
      </c>
      <c r="F22" s="1398" t="s">
        <v>998</v>
      </c>
      <c r="G22" s="1398" t="s">
        <v>922</v>
      </c>
      <c r="H22" s="1397">
        <v>44341</v>
      </c>
      <c r="I22" s="1397" t="s">
        <v>978</v>
      </c>
      <c r="J22" s="1399" t="s">
        <v>745</v>
      </c>
      <c r="K22" s="1398" t="s">
        <v>194</v>
      </c>
      <c r="L22" s="1073" t="s">
        <v>728</v>
      </c>
      <c r="M22" s="1059" t="s">
        <v>116</v>
      </c>
      <c r="N22" s="1082">
        <v>44418</v>
      </c>
      <c r="O22" s="1344">
        <v>44449</v>
      </c>
      <c r="P22" s="1400" t="e">
        <v>#N/A</v>
      </c>
      <c r="Q22" s="1409">
        <v>2937</v>
      </c>
      <c r="R22" s="1074">
        <v>2.9369999999999998</v>
      </c>
      <c r="S22" s="1071">
        <v>44470</v>
      </c>
      <c r="T22" s="1402" t="s">
        <v>998</v>
      </c>
      <c r="U22" s="1070" t="s">
        <v>420</v>
      </c>
      <c r="V22" s="1403">
        <v>4</v>
      </c>
      <c r="W22" s="1076" t="s">
        <v>64</v>
      </c>
      <c r="X22" s="1076"/>
      <c r="Y22" s="1069"/>
      <c r="Z22" s="1069"/>
      <c r="AA22" s="1424" t="s">
        <v>7060</v>
      </c>
      <c r="AB22" s="1404" t="s">
        <v>430</v>
      </c>
      <c r="AC22" s="1049">
        <v>2731.4100000000003</v>
      </c>
      <c r="AD22" s="1050">
        <v>0</v>
      </c>
      <c r="AE22" s="1051">
        <v>2731.4100000000003</v>
      </c>
      <c r="AF22" s="1072"/>
      <c r="AG22" s="1405" t="s">
        <v>408</v>
      </c>
      <c r="AH22" s="1406">
        <v>0</v>
      </c>
      <c r="AI22" s="1407">
        <v>0</v>
      </c>
      <c r="AJ22" s="1408">
        <v>0</v>
      </c>
      <c r="AK22" s="1064">
        <v>0</v>
      </c>
      <c r="AL22" s="1064">
        <v>0</v>
      </c>
      <c r="AM22" s="1064">
        <v>0</v>
      </c>
      <c r="AN22" s="1064">
        <v>0</v>
      </c>
      <c r="AO22" s="1064">
        <v>0</v>
      </c>
      <c r="AP22" s="1064">
        <v>0</v>
      </c>
      <c r="AQ22" s="1065">
        <v>0</v>
      </c>
      <c r="AR22" s="1066">
        <v>0</v>
      </c>
      <c r="AS22" s="1066">
        <v>0</v>
      </c>
      <c r="AT22" s="1066">
        <v>0</v>
      </c>
      <c r="AU22" s="1061">
        <v>0</v>
      </c>
      <c r="AV22" s="1061">
        <v>0</v>
      </c>
      <c r="AW22" s="1061">
        <v>0</v>
      </c>
      <c r="AX22" s="1061">
        <v>0</v>
      </c>
      <c r="AY22" s="1061">
        <v>0</v>
      </c>
      <c r="AZ22" s="1061">
        <v>0</v>
      </c>
      <c r="BA22" s="1401" t="s">
        <v>64</v>
      </c>
      <c r="BB22" s="1079" t="s">
        <v>613</v>
      </c>
      <c r="BC22" s="1061" t="s">
        <v>529</v>
      </c>
      <c r="BD22" s="1411" t="s">
        <v>743</v>
      </c>
      <c r="BE22" s="1411">
        <v>44365</v>
      </c>
      <c r="BF22" s="1411">
        <v>44377</v>
      </c>
      <c r="BG22" s="1411">
        <v>44378</v>
      </c>
      <c r="BH22" s="1411">
        <v>44379</v>
      </c>
      <c r="BI22" s="1411">
        <v>44383</v>
      </c>
      <c r="BJ22" s="1411">
        <v>44389</v>
      </c>
      <c r="BK22" s="1412">
        <v>44414</v>
      </c>
      <c r="BL22" s="1412">
        <v>44418</v>
      </c>
      <c r="BM22" s="1411">
        <v>44419</v>
      </c>
      <c r="BN22" s="1411">
        <v>44420</v>
      </c>
      <c r="BO22" s="1411">
        <v>44424</v>
      </c>
      <c r="BP22" s="1412">
        <v>44452</v>
      </c>
      <c r="BQ22" s="1413">
        <v>44453</v>
      </c>
      <c r="BR22" s="761" t="e">
        <v>#REF!</v>
      </c>
      <c r="BS22" s="1414">
        <v>0</v>
      </c>
      <c r="BT22" s="1414">
        <v>0</v>
      </c>
      <c r="BU22" s="1414">
        <v>0</v>
      </c>
      <c r="BV22" s="1414">
        <v>0</v>
      </c>
      <c r="BW22" s="1414">
        <v>0</v>
      </c>
      <c r="BX22" s="1414">
        <v>0</v>
      </c>
      <c r="BY22" s="1414">
        <v>0</v>
      </c>
      <c r="BZ22" s="1414">
        <v>0</v>
      </c>
      <c r="CA22" s="1414">
        <v>0</v>
      </c>
      <c r="CB22" s="1414">
        <v>0</v>
      </c>
      <c r="CC22" s="1414">
        <v>0</v>
      </c>
      <c r="CD22" s="1414">
        <v>0</v>
      </c>
      <c r="CE22" s="1414">
        <v>1</v>
      </c>
      <c r="CF22" s="1414">
        <v>1</v>
      </c>
      <c r="CG22" s="761" t="s">
        <v>734</v>
      </c>
      <c r="CH22" s="762">
        <v>2</v>
      </c>
      <c r="CI22" s="762">
        <v>73</v>
      </c>
      <c r="CJ22" s="1055">
        <v>75</v>
      </c>
      <c r="CK22" s="763">
        <v>0.97333333333333338</v>
      </c>
      <c r="CL22" s="765">
        <v>0</v>
      </c>
      <c r="CM22" s="764">
        <v>0</v>
      </c>
      <c r="CN22" s="764">
        <v>0</v>
      </c>
      <c r="CO22" s="764">
        <v>0</v>
      </c>
      <c r="CP22" s="764">
        <v>0</v>
      </c>
      <c r="CQ22" s="764">
        <v>0</v>
      </c>
      <c r="CR22" s="764">
        <v>0</v>
      </c>
      <c r="CS22" s="764">
        <v>0</v>
      </c>
      <c r="CT22" s="764">
        <v>0</v>
      </c>
      <c r="CU22" s="764">
        <v>0</v>
      </c>
      <c r="CV22" s="764">
        <v>0</v>
      </c>
      <c r="CW22" s="764">
        <v>0</v>
      </c>
    </row>
    <row r="23" spans="1:101" ht="20.100000000000001" customHeight="1">
      <c r="A23" s="1394">
        <v>13</v>
      </c>
      <c r="B23" s="1416" t="s">
        <v>746</v>
      </c>
      <c r="C23" s="1422" t="s">
        <v>999</v>
      </c>
      <c r="D23" s="1396">
        <v>1</v>
      </c>
      <c r="E23" s="1397">
        <v>44391</v>
      </c>
      <c r="F23" s="1398" t="s">
        <v>999</v>
      </c>
      <c r="G23" s="1398" t="s">
        <v>922</v>
      </c>
      <c r="H23" s="1397">
        <v>44341</v>
      </c>
      <c r="I23" s="1397" t="s">
        <v>978</v>
      </c>
      <c r="J23" s="1399" t="s">
        <v>747</v>
      </c>
      <c r="K23" s="1398" t="s">
        <v>194</v>
      </c>
      <c r="L23" s="1415" t="s">
        <v>728</v>
      </c>
      <c r="M23" s="1394" t="s">
        <v>116</v>
      </c>
      <c r="N23" s="1417">
        <v>44418</v>
      </c>
      <c r="O23" s="1344">
        <v>44449</v>
      </c>
      <c r="P23" s="1400" t="e">
        <v>#N/A</v>
      </c>
      <c r="Q23" s="1409">
        <v>1574</v>
      </c>
      <c r="R23" s="1418">
        <v>1.5740000000000001</v>
      </c>
      <c r="S23" s="1071">
        <v>44470</v>
      </c>
      <c r="T23" s="1075" t="s">
        <v>999</v>
      </c>
      <c r="U23" s="1070" t="s">
        <v>420</v>
      </c>
      <c r="V23" s="1403">
        <v>4</v>
      </c>
      <c r="W23" s="1076" t="s">
        <v>64</v>
      </c>
      <c r="X23" s="1076"/>
      <c r="Y23" s="1069"/>
      <c r="Z23" s="1069"/>
      <c r="AA23" s="1424" t="s">
        <v>7060</v>
      </c>
      <c r="AB23" s="1404" t="s">
        <v>430</v>
      </c>
      <c r="AC23" s="1049">
        <v>1463.8200000000002</v>
      </c>
      <c r="AD23" s="1050">
        <v>0</v>
      </c>
      <c r="AE23" s="1051">
        <v>1463.8200000000002</v>
      </c>
      <c r="AF23" s="1072"/>
      <c r="AG23" s="1405" t="s">
        <v>408</v>
      </c>
      <c r="AH23" s="1406">
        <v>0</v>
      </c>
      <c r="AI23" s="1407">
        <v>0</v>
      </c>
      <c r="AJ23" s="1408">
        <v>0</v>
      </c>
      <c r="AK23" s="1064">
        <v>0</v>
      </c>
      <c r="AL23" s="1064">
        <v>0</v>
      </c>
      <c r="AM23" s="1064">
        <v>0</v>
      </c>
      <c r="AN23" s="1064">
        <v>0</v>
      </c>
      <c r="AO23" s="1064">
        <v>0</v>
      </c>
      <c r="AP23" s="1064">
        <v>0</v>
      </c>
      <c r="AQ23" s="1065">
        <v>0</v>
      </c>
      <c r="AR23" s="1066">
        <v>0</v>
      </c>
      <c r="AS23" s="1066">
        <v>0</v>
      </c>
      <c r="AT23" s="1066">
        <v>0</v>
      </c>
      <c r="AU23" s="1061">
        <v>0</v>
      </c>
      <c r="AV23" s="1061">
        <v>0</v>
      </c>
      <c r="AW23" s="1061">
        <v>0</v>
      </c>
      <c r="AX23" s="1061">
        <v>0</v>
      </c>
      <c r="AY23" s="1061">
        <v>0</v>
      </c>
      <c r="AZ23" s="1061">
        <v>0</v>
      </c>
      <c r="BA23" s="1401" t="s">
        <v>64</v>
      </c>
      <c r="BB23" s="1079" t="s">
        <v>613</v>
      </c>
      <c r="BC23" s="1061" t="s">
        <v>529</v>
      </c>
      <c r="BD23" s="1411" t="s">
        <v>748</v>
      </c>
      <c r="BE23" s="1411" t="s">
        <v>749</v>
      </c>
      <c r="BF23" s="1411">
        <v>44385</v>
      </c>
      <c r="BG23" s="1411">
        <v>44386</v>
      </c>
      <c r="BH23" s="1411">
        <v>44389</v>
      </c>
      <c r="BI23" s="1411">
        <v>44398</v>
      </c>
      <c r="BJ23" s="1412">
        <v>44407</v>
      </c>
      <c r="BK23" s="1412">
        <v>44414</v>
      </c>
      <c r="BL23" s="1412">
        <v>44418</v>
      </c>
      <c r="BM23" s="1411">
        <v>44419</v>
      </c>
      <c r="BN23" s="1412">
        <v>44445</v>
      </c>
      <c r="BO23" s="1411">
        <v>44447</v>
      </c>
      <c r="BP23" s="1412">
        <v>44452</v>
      </c>
      <c r="BQ23" s="1413">
        <v>44453</v>
      </c>
      <c r="BR23" s="761" t="e">
        <v>#REF!</v>
      </c>
      <c r="BS23" s="1414">
        <v>0</v>
      </c>
      <c r="BT23" s="1414">
        <v>0</v>
      </c>
      <c r="BU23" s="1414">
        <v>0</v>
      </c>
      <c r="BV23" s="1414">
        <v>0</v>
      </c>
      <c r="BW23" s="1414">
        <v>0</v>
      </c>
      <c r="BX23" s="1414">
        <v>0</v>
      </c>
      <c r="BY23" s="1414">
        <v>0</v>
      </c>
      <c r="BZ23" s="1414">
        <v>0</v>
      </c>
      <c r="CA23" s="1414">
        <v>0</v>
      </c>
      <c r="CB23" s="1414">
        <v>0</v>
      </c>
      <c r="CC23" s="1414">
        <v>1</v>
      </c>
      <c r="CD23" s="1414">
        <v>0</v>
      </c>
      <c r="CE23" s="1414">
        <v>1</v>
      </c>
      <c r="CF23" s="1414">
        <v>1</v>
      </c>
      <c r="CG23" s="761" t="s">
        <v>734</v>
      </c>
      <c r="CH23" s="762">
        <v>3</v>
      </c>
      <c r="CI23" s="762">
        <v>108</v>
      </c>
      <c r="CJ23" s="1055">
        <v>111</v>
      </c>
      <c r="CK23" s="763">
        <v>0.97297297297297303</v>
      </c>
      <c r="CL23" s="765">
        <v>0</v>
      </c>
      <c r="CM23" s="764">
        <v>0</v>
      </c>
      <c r="CN23" s="764">
        <v>0</v>
      </c>
      <c r="CO23" s="764">
        <v>0</v>
      </c>
      <c r="CP23" s="764">
        <v>0</v>
      </c>
      <c r="CQ23" s="764">
        <v>0</v>
      </c>
      <c r="CR23" s="764">
        <v>0</v>
      </c>
      <c r="CS23" s="764">
        <v>0</v>
      </c>
      <c r="CT23" s="764">
        <v>0</v>
      </c>
      <c r="CU23" s="764">
        <v>0</v>
      </c>
      <c r="CV23" s="764">
        <v>0</v>
      </c>
      <c r="CW23" s="764">
        <v>0</v>
      </c>
    </row>
    <row r="24" spans="1:101" ht="20.100000000000001" customHeight="1">
      <c r="A24" s="1394">
        <v>14</v>
      </c>
      <c r="B24" s="1416" t="s">
        <v>750</v>
      </c>
      <c r="C24" s="1422" t="s">
        <v>1000</v>
      </c>
      <c r="D24" s="1396">
        <v>1</v>
      </c>
      <c r="E24" s="1397">
        <v>44391</v>
      </c>
      <c r="F24" s="1398" t="s">
        <v>1000</v>
      </c>
      <c r="G24" s="1398" t="s">
        <v>922</v>
      </c>
      <c r="H24" s="1397">
        <v>44341</v>
      </c>
      <c r="I24" s="1397" t="s">
        <v>978</v>
      </c>
      <c r="J24" s="1399" t="s">
        <v>751</v>
      </c>
      <c r="K24" s="1398" t="s">
        <v>194</v>
      </c>
      <c r="L24" s="1415" t="s">
        <v>728</v>
      </c>
      <c r="M24" s="1059" t="s">
        <v>116</v>
      </c>
      <c r="N24" s="1082">
        <v>44418</v>
      </c>
      <c r="O24" s="1344">
        <v>44449</v>
      </c>
      <c r="P24" s="1400" t="e">
        <v>#N/A</v>
      </c>
      <c r="Q24" s="1409">
        <v>2948</v>
      </c>
      <c r="R24" s="1074">
        <v>2.948</v>
      </c>
      <c r="S24" s="1071">
        <v>44470</v>
      </c>
      <c r="T24" s="1075" t="s">
        <v>1000</v>
      </c>
      <c r="U24" s="1070" t="s">
        <v>420</v>
      </c>
      <c r="V24" s="1403">
        <v>4</v>
      </c>
      <c r="W24" s="1076" t="s">
        <v>64</v>
      </c>
      <c r="X24" s="1076"/>
      <c r="Y24" s="1069"/>
      <c r="Z24" s="1069"/>
      <c r="AA24" s="1424" t="s">
        <v>7060</v>
      </c>
      <c r="AB24" s="1404" t="s">
        <v>430</v>
      </c>
      <c r="AC24" s="1049">
        <v>2741.6400000000003</v>
      </c>
      <c r="AD24" s="1050">
        <v>0</v>
      </c>
      <c r="AE24" s="1051">
        <v>2741.6400000000003</v>
      </c>
      <c r="AF24" s="1072"/>
      <c r="AG24" s="1405" t="s">
        <v>408</v>
      </c>
      <c r="AH24" s="1406">
        <v>0</v>
      </c>
      <c r="AI24" s="1407">
        <v>0</v>
      </c>
      <c r="AJ24" s="1408">
        <v>0</v>
      </c>
      <c r="AK24" s="1064">
        <v>0</v>
      </c>
      <c r="AL24" s="1064">
        <v>0</v>
      </c>
      <c r="AM24" s="1064">
        <v>0</v>
      </c>
      <c r="AN24" s="1064">
        <v>0</v>
      </c>
      <c r="AO24" s="1064">
        <v>0</v>
      </c>
      <c r="AP24" s="1064">
        <v>0</v>
      </c>
      <c r="AQ24" s="1065">
        <v>0</v>
      </c>
      <c r="AR24" s="1066">
        <v>0</v>
      </c>
      <c r="AS24" s="1066">
        <v>0</v>
      </c>
      <c r="AT24" s="1066">
        <v>0</v>
      </c>
      <c r="AU24" s="1061">
        <v>0</v>
      </c>
      <c r="AV24" s="1061">
        <v>0</v>
      </c>
      <c r="AW24" s="1061">
        <v>0</v>
      </c>
      <c r="AX24" s="1061">
        <v>0</v>
      </c>
      <c r="AY24" s="1061">
        <v>0</v>
      </c>
      <c r="AZ24" s="1061">
        <v>0</v>
      </c>
      <c r="BA24" s="1401" t="s">
        <v>64</v>
      </c>
      <c r="BB24" s="1079" t="s">
        <v>613</v>
      </c>
      <c r="BC24" s="1061" t="s">
        <v>529</v>
      </c>
      <c r="BD24" s="1411" t="s">
        <v>743</v>
      </c>
      <c r="BE24" s="1411">
        <v>44365</v>
      </c>
      <c r="BF24" s="1411">
        <v>44377</v>
      </c>
      <c r="BG24" s="1411">
        <v>44378</v>
      </c>
      <c r="BH24" s="1411">
        <v>44379</v>
      </c>
      <c r="BI24" s="1411">
        <v>44383</v>
      </c>
      <c r="BJ24" s="1411">
        <v>44389</v>
      </c>
      <c r="BK24" s="1412">
        <v>44414</v>
      </c>
      <c r="BL24" s="1412">
        <v>44418</v>
      </c>
      <c r="BM24" s="1411">
        <v>44419</v>
      </c>
      <c r="BN24" s="1411">
        <v>44420</v>
      </c>
      <c r="BO24" s="1411">
        <v>44424</v>
      </c>
      <c r="BP24" s="1412">
        <v>44452</v>
      </c>
      <c r="BQ24" s="1413">
        <v>44453</v>
      </c>
      <c r="BR24" s="761" t="e">
        <v>#REF!</v>
      </c>
      <c r="BS24" s="1414">
        <v>0</v>
      </c>
      <c r="BT24" s="1414">
        <v>0</v>
      </c>
      <c r="BU24" s="1414">
        <v>0</v>
      </c>
      <c r="BV24" s="1414">
        <v>0</v>
      </c>
      <c r="BW24" s="1414">
        <v>0</v>
      </c>
      <c r="BX24" s="1414">
        <v>0</v>
      </c>
      <c r="BY24" s="1414">
        <v>0</v>
      </c>
      <c r="BZ24" s="1414">
        <v>0</v>
      </c>
      <c r="CA24" s="1414">
        <v>0</v>
      </c>
      <c r="CB24" s="1414">
        <v>0</v>
      </c>
      <c r="CC24" s="1414">
        <v>0</v>
      </c>
      <c r="CD24" s="1414">
        <v>0</v>
      </c>
      <c r="CE24" s="1414">
        <v>1</v>
      </c>
      <c r="CF24" s="1414">
        <v>1</v>
      </c>
      <c r="CG24" s="761" t="s">
        <v>734</v>
      </c>
      <c r="CH24" s="762">
        <v>2</v>
      </c>
      <c r="CI24" s="762">
        <v>123</v>
      </c>
      <c r="CJ24" s="1055">
        <v>125</v>
      </c>
      <c r="CK24" s="763">
        <v>0.98399999999999999</v>
      </c>
      <c r="CL24" s="765">
        <v>0</v>
      </c>
      <c r="CM24" s="764">
        <v>0</v>
      </c>
      <c r="CN24" s="764">
        <v>0</v>
      </c>
      <c r="CO24" s="764">
        <v>0</v>
      </c>
      <c r="CP24" s="764">
        <v>0</v>
      </c>
      <c r="CQ24" s="764">
        <v>0</v>
      </c>
      <c r="CR24" s="764">
        <v>0</v>
      </c>
      <c r="CS24" s="764">
        <v>0</v>
      </c>
      <c r="CT24" s="764">
        <v>0</v>
      </c>
      <c r="CU24" s="764">
        <v>0</v>
      </c>
      <c r="CV24" s="764">
        <v>0</v>
      </c>
      <c r="CW24" s="764">
        <v>0</v>
      </c>
    </row>
    <row r="25" spans="1:101" ht="20.100000000000001" customHeight="1">
      <c r="A25" s="1394">
        <v>15</v>
      </c>
      <c r="B25" s="1078" t="s">
        <v>525</v>
      </c>
      <c r="C25" s="1422" t="s">
        <v>526</v>
      </c>
      <c r="D25" s="1396">
        <v>1</v>
      </c>
      <c r="E25" s="1397">
        <v>44183</v>
      </c>
      <c r="F25" s="1398" t="s">
        <v>526</v>
      </c>
      <c r="G25" s="1398" t="s">
        <v>930</v>
      </c>
      <c r="H25" s="1425">
        <v>44082</v>
      </c>
      <c r="I25" s="1397" t="s">
        <v>198</v>
      </c>
      <c r="J25" s="1426" t="s">
        <v>526</v>
      </c>
      <c r="K25" s="1398" t="s">
        <v>245</v>
      </c>
      <c r="L25" s="1415" t="s">
        <v>527</v>
      </c>
      <c r="M25" s="1059" t="s">
        <v>116</v>
      </c>
      <c r="N25" s="1082">
        <v>44446</v>
      </c>
      <c r="O25" s="1344">
        <v>44449</v>
      </c>
      <c r="P25" s="1400" t="e">
        <v>#N/A</v>
      </c>
      <c r="Q25" s="1401">
        <v>14187.666398713827</v>
      </c>
      <c r="R25" s="1074">
        <v>14.187666398713827</v>
      </c>
      <c r="S25" s="1071">
        <v>44470</v>
      </c>
      <c r="T25" s="1075" t="s">
        <v>67</v>
      </c>
      <c r="U25" s="1070" t="s">
        <v>420</v>
      </c>
      <c r="V25" s="1403">
        <v>4</v>
      </c>
      <c r="W25" s="1225" t="s">
        <v>64</v>
      </c>
      <c r="X25" s="1225"/>
      <c r="Y25" s="1069"/>
      <c r="Z25" s="1221" t="s">
        <v>419</v>
      </c>
      <c r="AA25" s="1345" t="s">
        <v>7061</v>
      </c>
      <c r="AB25" s="1404" t="s">
        <v>430</v>
      </c>
      <c r="AC25" s="1049">
        <v>12059.516438906752</v>
      </c>
      <c r="AD25" s="1050">
        <v>7845.6637000000001</v>
      </c>
      <c r="AE25" s="1051">
        <v>4213.8527389067522</v>
      </c>
      <c r="AF25" s="1072"/>
      <c r="AG25" s="1405" t="s">
        <v>408</v>
      </c>
      <c r="AH25" s="1406">
        <v>0</v>
      </c>
      <c r="AI25" s="1407">
        <v>0</v>
      </c>
      <c r="AJ25" s="1408">
        <v>0</v>
      </c>
      <c r="AK25" s="1064">
        <v>0</v>
      </c>
      <c r="AL25" s="1064">
        <v>0</v>
      </c>
      <c r="AM25" s="1064">
        <v>0</v>
      </c>
      <c r="AN25" s="1064">
        <v>0</v>
      </c>
      <c r="AO25" s="1064">
        <v>0</v>
      </c>
      <c r="AP25" s="1064">
        <v>0</v>
      </c>
      <c r="AQ25" s="1065">
        <v>0</v>
      </c>
      <c r="AR25" s="1066">
        <v>0</v>
      </c>
      <c r="AS25" s="1066">
        <v>0</v>
      </c>
      <c r="AT25" s="1066">
        <v>0</v>
      </c>
      <c r="AU25" s="1061">
        <v>0</v>
      </c>
      <c r="AV25" s="1061">
        <v>0</v>
      </c>
      <c r="AW25" s="1061">
        <v>0</v>
      </c>
      <c r="AX25" s="1061">
        <v>0</v>
      </c>
      <c r="AY25" s="1061">
        <v>0</v>
      </c>
      <c r="AZ25" s="1061">
        <v>0</v>
      </c>
      <c r="BA25" s="1401" t="s">
        <v>64</v>
      </c>
      <c r="BB25" s="1079" t="s">
        <v>528</v>
      </c>
      <c r="BC25" s="1061" t="s">
        <v>529</v>
      </c>
      <c r="BD25" s="1410" t="s">
        <v>419</v>
      </c>
      <c r="BE25" s="1410" t="s">
        <v>419</v>
      </c>
      <c r="BF25" s="1410" t="s">
        <v>419</v>
      </c>
      <c r="BG25" s="1411">
        <v>44321</v>
      </c>
      <c r="BH25" s="1411">
        <v>44322</v>
      </c>
      <c r="BI25" s="1411">
        <v>44323</v>
      </c>
      <c r="BJ25" s="1410" t="s">
        <v>419</v>
      </c>
      <c r="BK25" s="1412">
        <v>44440</v>
      </c>
      <c r="BL25" s="1412">
        <v>44446</v>
      </c>
      <c r="BM25" s="1411">
        <v>44448</v>
      </c>
      <c r="BN25" s="1411">
        <v>44452</v>
      </c>
      <c r="BO25" s="1411">
        <v>44454</v>
      </c>
      <c r="BP25" s="1413">
        <v>44456</v>
      </c>
      <c r="BQ25" s="1413">
        <v>44460</v>
      </c>
      <c r="BR25" s="761" t="e">
        <v>#REF!</v>
      </c>
      <c r="BS25" s="1414">
        <v>0</v>
      </c>
      <c r="BT25" s="1414">
        <v>0</v>
      </c>
      <c r="BU25" s="1414">
        <v>0</v>
      </c>
      <c r="BV25" s="1414">
        <v>0</v>
      </c>
      <c r="BW25" s="1414">
        <v>0</v>
      </c>
      <c r="BX25" s="1414">
        <v>0</v>
      </c>
      <c r="BY25" s="1414">
        <v>0</v>
      </c>
      <c r="BZ25" s="1414">
        <v>0</v>
      </c>
      <c r="CA25" s="1414">
        <v>9</v>
      </c>
      <c r="CB25" s="1414">
        <v>1</v>
      </c>
      <c r="CC25" s="1414">
        <v>1</v>
      </c>
      <c r="CD25" s="1414">
        <v>12</v>
      </c>
      <c r="CE25" s="1414">
        <v>1</v>
      </c>
      <c r="CF25" s="1414">
        <v>1</v>
      </c>
      <c r="CG25" s="1054"/>
      <c r="CH25" s="762">
        <v>25</v>
      </c>
      <c r="CI25" s="762">
        <v>93</v>
      </c>
      <c r="CJ25" s="1055">
        <v>118</v>
      </c>
      <c r="CK25" s="763">
        <v>0.78813559322033899</v>
      </c>
      <c r="CL25" s="764">
        <v>0</v>
      </c>
      <c r="CM25" s="764">
        <v>0</v>
      </c>
      <c r="CN25" s="764">
        <v>0</v>
      </c>
      <c r="CO25" s="764">
        <v>0</v>
      </c>
      <c r="CP25" s="764">
        <v>0</v>
      </c>
      <c r="CQ25" s="764">
        <v>0</v>
      </c>
      <c r="CR25" s="764">
        <v>0</v>
      </c>
      <c r="CS25" s="764">
        <v>0</v>
      </c>
      <c r="CT25" s="764">
        <v>0</v>
      </c>
      <c r="CU25" s="764">
        <v>0</v>
      </c>
      <c r="CV25" s="764">
        <v>0</v>
      </c>
      <c r="CW25" s="764">
        <v>0</v>
      </c>
    </row>
    <row r="26" spans="1:101" ht="20.100000000000001" customHeight="1">
      <c r="A26" s="1394">
        <v>16</v>
      </c>
      <c r="B26" s="1219" t="s">
        <v>787</v>
      </c>
      <c r="C26" s="1422" t="s">
        <v>1001</v>
      </c>
      <c r="D26" s="1396">
        <v>1</v>
      </c>
      <c r="E26" s="1397">
        <v>44407</v>
      </c>
      <c r="F26" s="1398" t="s">
        <v>1001</v>
      </c>
      <c r="G26" s="1398" t="s">
        <v>981</v>
      </c>
      <c r="H26" s="1397">
        <v>44349</v>
      </c>
      <c r="I26" s="1397" t="s">
        <v>199</v>
      </c>
      <c r="J26" s="1399" t="s">
        <v>1001</v>
      </c>
      <c r="K26" s="1398" t="s">
        <v>194</v>
      </c>
      <c r="L26" s="1415" t="s">
        <v>796</v>
      </c>
      <c r="M26" s="1059" t="s">
        <v>116</v>
      </c>
      <c r="N26" s="1082">
        <v>44452</v>
      </c>
      <c r="O26" s="1344">
        <v>44463</v>
      </c>
      <c r="P26" s="1400" t="e">
        <v>#N/A</v>
      </c>
      <c r="Q26" s="1401">
        <v>3532</v>
      </c>
      <c r="R26" s="1074">
        <v>3.532</v>
      </c>
      <c r="S26" s="1071">
        <v>44470</v>
      </c>
      <c r="T26" s="1075" t="s">
        <v>67</v>
      </c>
      <c r="U26" s="1070" t="s">
        <v>420</v>
      </c>
      <c r="V26" s="1403">
        <v>4</v>
      </c>
      <c r="W26" s="1076" t="s">
        <v>64</v>
      </c>
      <c r="X26" s="1076"/>
      <c r="Y26" s="1069"/>
      <c r="Z26" s="1069"/>
      <c r="AA26" s="1427" t="s">
        <v>7062</v>
      </c>
      <c r="AB26" s="1404" t="s">
        <v>430</v>
      </c>
      <c r="AC26" s="1049">
        <v>3284.76</v>
      </c>
      <c r="AD26" s="1050">
        <v>0</v>
      </c>
      <c r="AE26" s="1051">
        <v>3284.76</v>
      </c>
      <c r="AF26" s="1072"/>
      <c r="AG26" s="1405" t="s">
        <v>408</v>
      </c>
      <c r="AH26" s="1406">
        <v>0</v>
      </c>
      <c r="AI26" s="1407">
        <v>0</v>
      </c>
      <c r="AJ26" s="1408">
        <v>0</v>
      </c>
      <c r="AK26" s="1064">
        <v>0</v>
      </c>
      <c r="AL26" s="1064">
        <v>0</v>
      </c>
      <c r="AM26" s="1064">
        <v>0</v>
      </c>
      <c r="AN26" s="1064">
        <v>0</v>
      </c>
      <c r="AO26" s="1064">
        <v>0</v>
      </c>
      <c r="AP26" s="1064">
        <v>0</v>
      </c>
      <c r="AQ26" s="1065">
        <v>0</v>
      </c>
      <c r="AR26" s="1066">
        <v>0</v>
      </c>
      <c r="AS26" s="1066">
        <v>0</v>
      </c>
      <c r="AT26" s="1066">
        <v>0</v>
      </c>
      <c r="AU26" s="1061">
        <v>0</v>
      </c>
      <c r="AV26" s="1061">
        <v>0</v>
      </c>
      <c r="AW26" s="1061">
        <v>0</v>
      </c>
      <c r="AX26" s="1061">
        <v>0</v>
      </c>
      <c r="AY26" s="1061">
        <v>0</v>
      </c>
      <c r="AZ26" s="1061">
        <v>0</v>
      </c>
      <c r="BA26" s="1401" t="s">
        <v>64</v>
      </c>
      <c r="BB26" s="1079" t="s">
        <v>788</v>
      </c>
      <c r="BC26" s="1061" t="s">
        <v>529</v>
      </c>
      <c r="BD26" s="1411" t="s">
        <v>6233</v>
      </c>
      <c r="BE26" s="1412">
        <v>44412</v>
      </c>
      <c r="BF26" s="1411">
        <v>44413</v>
      </c>
      <c r="BG26" s="1411">
        <v>44414</v>
      </c>
      <c r="BH26" s="1411">
        <v>44417</v>
      </c>
      <c r="BI26" s="1411">
        <v>44419</v>
      </c>
      <c r="BJ26" s="1411">
        <v>44427</v>
      </c>
      <c r="BK26" s="1412">
        <v>44445</v>
      </c>
      <c r="BL26" s="1412">
        <v>44452</v>
      </c>
      <c r="BM26" s="1411">
        <v>44454</v>
      </c>
      <c r="BN26" s="1411">
        <v>44455</v>
      </c>
      <c r="BO26" s="1411">
        <v>44460</v>
      </c>
      <c r="BP26" s="1413">
        <v>44462</v>
      </c>
      <c r="BQ26" s="1413">
        <v>44463</v>
      </c>
      <c r="BR26" s="761" t="e">
        <v>#REF!</v>
      </c>
      <c r="BS26" s="1414">
        <v>0</v>
      </c>
      <c r="BT26" s="1414">
        <v>0</v>
      </c>
      <c r="BU26" s="1414">
        <v>0</v>
      </c>
      <c r="BV26" s="1414">
        <v>0</v>
      </c>
      <c r="BW26" s="1414">
        <v>0</v>
      </c>
      <c r="BX26" s="1414">
        <v>0</v>
      </c>
      <c r="BY26" s="1414">
        <v>0</v>
      </c>
      <c r="BZ26" s="1414">
        <v>0</v>
      </c>
      <c r="CA26" s="1414">
        <v>0</v>
      </c>
      <c r="CB26" s="1414">
        <v>1</v>
      </c>
      <c r="CC26" s="1414">
        <v>1</v>
      </c>
      <c r="CD26" s="1414">
        <v>0</v>
      </c>
      <c r="CE26" s="1414">
        <v>1</v>
      </c>
      <c r="CF26" s="1414">
        <v>1</v>
      </c>
      <c r="CG26" s="761" t="s">
        <v>789</v>
      </c>
      <c r="CH26" s="762">
        <v>4</v>
      </c>
      <c r="CI26" s="762">
        <v>65</v>
      </c>
      <c r="CJ26" s="1055">
        <v>69</v>
      </c>
      <c r="CK26" s="763">
        <v>0.94202898550724634</v>
      </c>
      <c r="CL26" s="765">
        <v>0</v>
      </c>
      <c r="CM26" s="764">
        <v>0</v>
      </c>
      <c r="CN26" s="764">
        <v>0</v>
      </c>
      <c r="CO26" s="764">
        <v>0</v>
      </c>
      <c r="CP26" s="764">
        <v>0</v>
      </c>
      <c r="CQ26" s="764">
        <v>0</v>
      </c>
      <c r="CR26" s="764">
        <v>0</v>
      </c>
      <c r="CS26" s="764">
        <v>0</v>
      </c>
      <c r="CT26" s="764">
        <v>0</v>
      </c>
      <c r="CU26" s="764">
        <v>0</v>
      </c>
      <c r="CV26" s="764">
        <v>0</v>
      </c>
      <c r="CW26" s="764">
        <v>0</v>
      </c>
    </row>
    <row r="27" spans="1:101" ht="20.100000000000001" customHeight="1">
      <c r="A27" s="1394">
        <v>17</v>
      </c>
      <c r="B27" s="1416" t="s">
        <v>790</v>
      </c>
      <c r="C27" s="1422" t="s">
        <v>1002</v>
      </c>
      <c r="D27" s="1396">
        <v>1</v>
      </c>
      <c r="E27" s="1397">
        <v>44407</v>
      </c>
      <c r="F27" s="1398" t="s">
        <v>1002</v>
      </c>
      <c r="G27" s="1398" t="s">
        <v>981</v>
      </c>
      <c r="H27" s="1397">
        <v>44349</v>
      </c>
      <c r="I27" s="1397" t="s">
        <v>199</v>
      </c>
      <c r="J27" s="1399" t="s">
        <v>1002</v>
      </c>
      <c r="K27" s="1398" t="s">
        <v>194</v>
      </c>
      <c r="L27" s="1073" t="s">
        <v>796</v>
      </c>
      <c r="M27" s="1394" t="s">
        <v>116</v>
      </c>
      <c r="N27" s="1417">
        <v>44452</v>
      </c>
      <c r="O27" s="1344">
        <v>44463</v>
      </c>
      <c r="P27" s="1400" t="e">
        <v>#N/A</v>
      </c>
      <c r="Q27" s="1401">
        <v>3229</v>
      </c>
      <c r="R27" s="1418">
        <v>3.2290000000000001</v>
      </c>
      <c r="S27" s="1071">
        <v>44470</v>
      </c>
      <c r="T27" s="1075" t="s">
        <v>67</v>
      </c>
      <c r="U27" s="1070" t="s">
        <v>420</v>
      </c>
      <c r="V27" s="1403">
        <v>4</v>
      </c>
      <c r="W27" s="1076" t="s">
        <v>64</v>
      </c>
      <c r="X27" s="1076"/>
      <c r="Y27" s="1069"/>
      <c r="Z27" s="1069"/>
      <c r="AA27" s="1427" t="s">
        <v>7062</v>
      </c>
      <c r="AB27" s="1404" t="s">
        <v>430</v>
      </c>
      <c r="AC27" s="1049">
        <v>3002.9700000000003</v>
      </c>
      <c r="AD27" s="1050">
        <v>0</v>
      </c>
      <c r="AE27" s="1051">
        <v>3002.9700000000003</v>
      </c>
      <c r="AF27" s="1072"/>
      <c r="AG27" s="1405" t="s">
        <v>408</v>
      </c>
      <c r="AH27" s="1406">
        <v>0</v>
      </c>
      <c r="AI27" s="1407">
        <v>0</v>
      </c>
      <c r="AJ27" s="1408">
        <v>0</v>
      </c>
      <c r="AK27" s="1419">
        <v>0</v>
      </c>
      <c r="AL27" s="1419">
        <v>0</v>
      </c>
      <c r="AM27" s="1419">
        <v>0</v>
      </c>
      <c r="AN27" s="1419">
        <v>0</v>
      </c>
      <c r="AO27" s="1419">
        <v>0</v>
      </c>
      <c r="AP27" s="1419">
        <v>0</v>
      </c>
      <c r="AQ27" s="1420">
        <v>0</v>
      </c>
      <c r="AR27" s="1421">
        <v>0</v>
      </c>
      <c r="AS27" s="1421">
        <v>0</v>
      </c>
      <c r="AT27" s="1421">
        <v>0</v>
      </c>
      <c r="AU27" s="1401">
        <v>0</v>
      </c>
      <c r="AV27" s="1401">
        <v>0</v>
      </c>
      <c r="AW27" s="1401">
        <v>0</v>
      </c>
      <c r="AX27" s="1401">
        <v>0</v>
      </c>
      <c r="AY27" s="1401">
        <v>0</v>
      </c>
      <c r="AZ27" s="1401">
        <v>0</v>
      </c>
      <c r="BA27" s="1401" t="s">
        <v>64</v>
      </c>
      <c r="BB27" s="1079" t="s">
        <v>788</v>
      </c>
      <c r="BC27" s="1061" t="s">
        <v>529</v>
      </c>
      <c r="BD27" s="1411" t="s">
        <v>6233</v>
      </c>
      <c r="BE27" s="1412">
        <v>44412</v>
      </c>
      <c r="BF27" s="1411">
        <v>44413</v>
      </c>
      <c r="BG27" s="1411">
        <v>44414</v>
      </c>
      <c r="BH27" s="1411">
        <v>44417</v>
      </c>
      <c r="BI27" s="1411">
        <v>44419</v>
      </c>
      <c r="BJ27" s="1411">
        <v>44427</v>
      </c>
      <c r="BK27" s="1412">
        <v>44445</v>
      </c>
      <c r="BL27" s="1412">
        <v>44452</v>
      </c>
      <c r="BM27" s="1411">
        <v>44454</v>
      </c>
      <c r="BN27" s="1411">
        <v>44455</v>
      </c>
      <c r="BO27" s="1411">
        <v>44460</v>
      </c>
      <c r="BP27" s="1413">
        <v>44462</v>
      </c>
      <c r="BQ27" s="1413">
        <v>44463</v>
      </c>
      <c r="BR27" s="761" t="e">
        <v>#REF!</v>
      </c>
      <c r="BS27" s="1414">
        <v>0</v>
      </c>
      <c r="BT27" s="1414">
        <v>0</v>
      </c>
      <c r="BU27" s="1414">
        <v>0</v>
      </c>
      <c r="BV27" s="1414">
        <v>0</v>
      </c>
      <c r="BW27" s="1414">
        <v>0</v>
      </c>
      <c r="BX27" s="1414">
        <v>0</v>
      </c>
      <c r="BY27" s="1414">
        <v>0</v>
      </c>
      <c r="BZ27" s="1414">
        <v>0</v>
      </c>
      <c r="CA27" s="1414">
        <v>0</v>
      </c>
      <c r="CB27" s="1414">
        <v>1</v>
      </c>
      <c r="CC27" s="1414">
        <v>1</v>
      </c>
      <c r="CD27" s="1414">
        <v>0</v>
      </c>
      <c r="CE27" s="1414">
        <v>1</v>
      </c>
      <c r="CF27" s="1414">
        <v>1</v>
      </c>
      <c r="CG27" s="761" t="s">
        <v>789</v>
      </c>
      <c r="CH27" s="762">
        <v>4</v>
      </c>
      <c r="CI27" s="762">
        <v>80</v>
      </c>
      <c r="CJ27" s="1055">
        <v>84</v>
      </c>
      <c r="CK27" s="763">
        <v>0.95238095238095233</v>
      </c>
      <c r="CL27" s="765">
        <v>0</v>
      </c>
      <c r="CM27" s="764">
        <v>0</v>
      </c>
      <c r="CN27" s="764">
        <v>0</v>
      </c>
      <c r="CO27" s="764">
        <v>0</v>
      </c>
      <c r="CP27" s="764">
        <v>0</v>
      </c>
      <c r="CQ27" s="764">
        <v>0</v>
      </c>
      <c r="CR27" s="764">
        <v>0</v>
      </c>
      <c r="CS27" s="764">
        <v>0</v>
      </c>
      <c r="CT27" s="764">
        <v>0</v>
      </c>
      <c r="CU27" s="764">
        <v>0</v>
      </c>
      <c r="CV27" s="764">
        <v>0</v>
      </c>
      <c r="CW27" s="764">
        <v>0</v>
      </c>
    </row>
    <row r="28" spans="1:101" ht="20.100000000000001" customHeight="1">
      <c r="A28" s="1394">
        <v>18</v>
      </c>
      <c r="B28" s="1416" t="s">
        <v>795</v>
      </c>
      <c r="C28" s="1422" t="s">
        <v>1007</v>
      </c>
      <c r="D28" s="1396">
        <v>1</v>
      </c>
      <c r="E28" s="1397">
        <v>44469</v>
      </c>
      <c r="F28" s="1398" t="s">
        <v>1007</v>
      </c>
      <c r="G28" s="1398" t="s">
        <v>1008</v>
      </c>
      <c r="H28" s="1397">
        <v>44347</v>
      </c>
      <c r="I28" s="1397" t="s">
        <v>199</v>
      </c>
      <c r="J28" s="1399" t="s">
        <v>1007</v>
      </c>
      <c r="K28" s="1398" t="s">
        <v>194</v>
      </c>
      <c r="L28" s="1073" t="s">
        <v>796</v>
      </c>
      <c r="M28" s="1394" t="s">
        <v>116</v>
      </c>
      <c r="N28" s="1417">
        <v>44449</v>
      </c>
      <c r="O28" s="1344">
        <v>44463</v>
      </c>
      <c r="P28" s="1400" t="e">
        <v>#N/A</v>
      </c>
      <c r="Q28" s="1401">
        <v>2238</v>
      </c>
      <c r="R28" s="1418">
        <v>2.238</v>
      </c>
      <c r="S28" s="1071">
        <v>44470</v>
      </c>
      <c r="T28" s="1075" t="s">
        <v>67</v>
      </c>
      <c r="U28" s="1070" t="s">
        <v>420</v>
      </c>
      <c r="V28" s="1403">
        <v>4</v>
      </c>
      <c r="W28" s="1076" t="s">
        <v>64</v>
      </c>
      <c r="X28" s="1076"/>
      <c r="Y28" s="1069"/>
      <c r="Z28" s="1069"/>
      <c r="AA28" s="1427" t="s">
        <v>7063</v>
      </c>
      <c r="AB28" s="1404" t="s">
        <v>430</v>
      </c>
      <c r="AC28" s="1049">
        <v>2081.34</v>
      </c>
      <c r="AD28" s="1050">
        <v>0</v>
      </c>
      <c r="AE28" s="1051">
        <v>2081.34</v>
      </c>
      <c r="AF28" s="1072"/>
      <c r="AG28" s="1405" t="s">
        <v>408</v>
      </c>
      <c r="AH28" s="1406">
        <v>0</v>
      </c>
      <c r="AI28" s="1407">
        <v>0</v>
      </c>
      <c r="AJ28" s="1408">
        <v>0</v>
      </c>
      <c r="AK28" s="1419">
        <v>0</v>
      </c>
      <c r="AL28" s="1419">
        <v>0</v>
      </c>
      <c r="AM28" s="1419">
        <v>0</v>
      </c>
      <c r="AN28" s="1419">
        <v>0</v>
      </c>
      <c r="AO28" s="1419">
        <v>0</v>
      </c>
      <c r="AP28" s="1419">
        <v>0</v>
      </c>
      <c r="AQ28" s="1420">
        <v>0</v>
      </c>
      <c r="AR28" s="1421">
        <v>0</v>
      </c>
      <c r="AS28" s="1421">
        <v>0</v>
      </c>
      <c r="AT28" s="1421">
        <v>0</v>
      </c>
      <c r="AU28" s="1401">
        <v>0</v>
      </c>
      <c r="AV28" s="1401">
        <v>0</v>
      </c>
      <c r="AW28" s="1401">
        <v>0</v>
      </c>
      <c r="AX28" s="1401">
        <v>0</v>
      </c>
      <c r="AY28" s="1401">
        <v>0</v>
      </c>
      <c r="AZ28" s="1401">
        <v>0</v>
      </c>
      <c r="BA28" s="1401" t="s">
        <v>64</v>
      </c>
      <c r="BB28" s="1079" t="s">
        <v>788</v>
      </c>
      <c r="BC28" s="1061" t="s">
        <v>529</v>
      </c>
      <c r="BD28" s="1411">
        <v>44406</v>
      </c>
      <c r="BE28" s="1412">
        <v>44417</v>
      </c>
      <c r="BF28" s="1411">
        <v>44418</v>
      </c>
      <c r="BG28" s="1411">
        <v>44419</v>
      </c>
      <c r="BH28" s="1411">
        <v>44420</v>
      </c>
      <c r="BI28" s="1411">
        <v>44424</v>
      </c>
      <c r="BJ28" s="1411">
        <v>44432</v>
      </c>
      <c r="BK28" s="1412">
        <v>44442</v>
      </c>
      <c r="BL28" s="1412">
        <v>44449</v>
      </c>
      <c r="BM28" s="1411">
        <v>44453</v>
      </c>
      <c r="BN28" s="1411">
        <v>44454</v>
      </c>
      <c r="BO28" s="1411">
        <v>44456</v>
      </c>
      <c r="BP28" s="1413">
        <v>44461</v>
      </c>
      <c r="BQ28" s="1413">
        <v>44462</v>
      </c>
      <c r="BR28" s="761" t="e">
        <v>#REF!</v>
      </c>
      <c r="BS28" s="1414">
        <v>0</v>
      </c>
      <c r="BT28" s="1414">
        <v>0</v>
      </c>
      <c r="BU28" s="1414">
        <v>0</v>
      </c>
      <c r="BV28" s="1414">
        <v>0</v>
      </c>
      <c r="BW28" s="1414">
        <v>0</v>
      </c>
      <c r="BX28" s="1414">
        <v>0</v>
      </c>
      <c r="BY28" s="1414">
        <v>0</v>
      </c>
      <c r="BZ28" s="1414">
        <v>0</v>
      </c>
      <c r="CA28" s="1414">
        <v>1</v>
      </c>
      <c r="CB28" s="1414">
        <v>1</v>
      </c>
      <c r="CC28" s="1414">
        <v>1</v>
      </c>
      <c r="CD28" s="1414">
        <v>2</v>
      </c>
      <c r="CE28" s="1414">
        <v>1</v>
      </c>
      <c r="CF28" s="1414">
        <v>1</v>
      </c>
      <c r="CG28" s="1054"/>
      <c r="CH28" s="762">
        <v>7</v>
      </c>
      <c r="CI28" s="762">
        <v>94</v>
      </c>
      <c r="CJ28" s="1055">
        <v>101</v>
      </c>
      <c r="CK28" s="763">
        <v>0.93069306930693074</v>
      </c>
      <c r="CL28" s="765">
        <v>0</v>
      </c>
      <c r="CM28" s="764">
        <v>0</v>
      </c>
      <c r="CN28" s="764">
        <v>0</v>
      </c>
      <c r="CO28" s="764">
        <v>0</v>
      </c>
      <c r="CP28" s="764">
        <v>0</v>
      </c>
      <c r="CQ28" s="764">
        <v>0</v>
      </c>
      <c r="CR28" s="764">
        <v>0</v>
      </c>
      <c r="CS28" s="764">
        <v>0</v>
      </c>
      <c r="CT28" s="764">
        <v>0</v>
      </c>
      <c r="CU28" s="764">
        <v>0</v>
      </c>
      <c r="CV28" s="764">
        <v>0</v>
      </c>
      <c r="CW28" s="764">
        <v>0</v>
      </c>
    </row>
    <row r="29" spans="1:101" ht="20.100000000000001" customHeight="1">
      <c r="A29" s="1394">
        <v>19</v>
      </c>
      <c r="B29" s="1416" t="s">
        <v>797</v>
      </c>
      <c r="C29" s="1422" t="s">
        <v>1009</v>
      </c>
      <c r="D29" s="1396">
        <v>1</v>
      </c>
      <c r="E29" s="1397">
        <v>44469</v>
      </c>
      <c r="F29" s="1398" t="s">
        <v>1009</v>
      </c>
      <c r="G29" s="1398" t="s">
        <v>1008</v>
      </c>
      <c r="H29" s="1397">
        <v>44347</v>
      </c>
      <c r="I29" s="1397" t="s">
        <v>199</v>
      </c>
      <c r="J29" s="1399" t="s">
        <v>1009</v>
      </c>
      <c r="K29" s="1398" t="s">
        <v>194</v>
      </c>
      <c r="L29" s="1073" t="s">
        <v>796</v>
      </c>
      <c r="M29" s="1394" t="s">
        <v>116</v>
      </c>
      <c r="N29" s="1417">
        <v>44449</v>
      </c>
      <c r="O29" s="1344">
        <v>44463</v>
      </c>
      <c r="P29" s="1400" t="e">
        <v>#N/A</v>
      </c>
      <c r="Q29" s="1401">
        <v>1850</v>
      </c>
      <c r="R29" s="1418">
        <v>1.85</v>
      </c>
      <c r="S29" s="1071">
        <v>44470</v>
      </c>
      <c r="T29" s="1075" t="s">
        <v>67</v>
      </c>
      <c r="U29" s="1070" t="s">
        <v>420</v>
      </c>
      <c r="V29" s="1403">
        <v>4</v>
      </c>
      <c r="W29" s="1076" t="s">
        <v>64</v>
      </c>
      <c r="X29" s="1076"/>
      <c r="Y29" s="1069"/>
      <c r="Z29" s="1069"/>
      <c r="AA29" s="1427" t="s">
        <v>7063</v>
      </c>
      <c r="AB29" s="1404" t="s">
        <v>430</v>
      </c>
      <c r="AC29" s="1049">
        <v>1720.5</v>
      </c>
      <c r="AD29" s="1050">
        <v>0</v>
      </c>
      <c r="AE29" s="1051">
        <v>1720.5</v>
      </c>
      <c r="AF29" s="1072"/>
      <c r="AG29" s="1405" t="s">
        <v>408</v>
      </c>
      <c r="AH29" s="1406">
        <v>0</v>
      </c>
      <c r="AI29" s="1407">
        <v>0</v>
      </c>
      <c r="AJ29" s="1408">
        <v>0</v>
      </c>
      <c r="AK29" s="1419">
        <v>0</v>
      </c>
      <c r="AL29" s="1419">
        <v>0</v>
      </c>
      <c r="AM29" s="1419">
        <v>0</v>
      </c>
      <c r="AN29" s="1419">
        <v>0</v>
      </c>
      <c r="AO29" s="1419">
        <v>0</v>
      </c>
      <c r="AP29" s="1419">
        <v>0</v>
      </c>
      <c r="AQ29" s="1420">
        <v>0</v>
      </c>
      <c r="AR29" s="1421">
        <v>0</v>
      </c>
      <c r="AS29" s="1421">
        <v>0</v>
      </c>
      <c r="AT29" s="1421">
        <v>0</v>
      </c>
      <c r="AU29" s="1401">
        <v>0</v>
      </c>
      <c r="AV29" s="1401">
        <v>0</v>
      </c>
      <c r="AW29" s="1401">
        <v>0</v>
      </c>
      <c r="AX29" s="1401">
        <v>0</v>
      </c>
      <c r="AY29" s="1401">
        <v>0</v>
      </c>
      <c r="AZ29" s="1401">
        <v>0</v>
      </c>
      <c r="BA29" s="1401" t="s">
        <v>64</v>
      </c>
      <c r="BB29" s="1079" t="s">
        <v>788</v>
      </c>
      <c r="BC29" s="1061" t="s">
        <v>529</v>
      </c>
      <c r="BD29" s="1411">
        <v>44406</v>
      </c>
      <c r="BE29" s="1412">
        <v>44417</v>
      </c>
      <c r="BF29" s="1411">
        <v>44418</v>
      </c>
      <c r="BG29" s="1411">
        <v>44419</v>
      </c>
      <c r="BH29" s="1411">
        <v>44420</v>
      </c>
      <c r="BI29" s="1411">
        <v>44424</v>
      </c>
      <c r="BJ29" s="1411">
        <v>44432</v>
      </c>
      <c r="BK29" s="1412">
        <v>44442</v>
      </c>
      <c r="BL29" s="1412">
        <v>44449</v>
      </c>
      <c r="BM29" s="1411">
        <v>44453</v>
      </c>
      <c r="BN29" s="1411">
        <v>44454</v>
      </c>
      <c r="BO29" s="1411">
        <v>44456</v>
      </c>
      <c r="BP29" s="1413">
        <v>44461</v>
      </c>
      <c r="BQ29" s="1413">
        <v>44462</v>
      </c>
      <c r="BR29" s="761" t="e">
        <v>#REF!</v>
      </c>
      <c r="BS29" s="1414">
        <v>0</v>
      </c>
      <c r="BT29" s="1414">
        <v>0</v>
      </c>
      <c r="BU29" s="1414">
        <v>0</v>
      </c>
      <c r="BV29" s="1414">
        <v>0</v>
      </c>
      <c r="BW29" s="1414">
        <v>0</v>
      </c>
      <c r="BX29" s="1414">
        <v>0</v>
      </c>
      <c r="BY29" s="1414">
        <v>0</v>
      </c>
      <c r="BZ29" s="1414">
        <v>0</v>
      </c>
      <c r="CA29" s="1414">
        <v>0</v>
      </c>
      <c r="CB29" s="1414">
        <v>1</v>
      </c>
      <c r="CC29" s="1414">
        <v>1</v>
      </c>
      <c r="CD29" s="1414">
        <v>2</v>
      </c>
      <c r="CE29" s="1414">
        <v>1</v>
      </c>
      <c r="CF29" s="1414">
        <v>1</v>
      </c>
      <c r="CG29" s="1054"/>
      <c r="CH29" s="762">
        <v>6</v>
      </c>
      <c r="CI29" s="762">
        <v>76</v>
      </c>
      <c r="CJ29" s="1055">
        <v>82</v>
      </c>
      <c r="CK29" s="763">
        <v>0.92682926829268297</v>
      </c>
      <c r="CL29" s="765">
        <v>0</v>
      </c>
      <c r="CM29" s="764">
        <v>0</v>
      </c>
      <c r="CN29" s="764">
        <v>0</v>
      </c>
      <c r="CO29" s="764">
        <v>0</v>
      </c>
      <c r="CP29" s="764">
        <v>0</v>
      </c>
      <c r="CQ29" s="764">
        <v>0</v>
      </c>
      <c r="CR29" s="764">
        <v>0</v>
      </c>
      <c r="CS29" s="764">
        <v>0</v>
      </c>
      <c r="CT29" s="764">
        <v>0</v>
      </c>
      <c r="CU29" s="764">
        <v>0</v>
      </c>
      <c r="CV29" s="764">
        <v>0</v>
      </c>
      <c r="CW29" s="764">
        <v>0</v>
      </c>
    </row>
    <row r="30" spans="1:101" ht="20.100000000000001" customHeight="1">
      <c r="A30" s="1394">
        <v>20</v>
      </c>
      <c r="B30" s="1416" t="s">
        <v>798</v>
      </c>
      <c r="C30" s="1422" t="s">
        <v>1010</v>
      </c>
      <c r="D30" s="1396">
        <v>1</v>
      </c>
      <c r="E30" s="1397">
        <v>44469</v>
      </c>
      <c r="F30" s="1398" t="s">
        <v>1010</v>
      </c>
      <c r="G30" s="1398" t="s">
        <v>1008</v>
      </c>
      <c r="H30" s="1397">
        <v>44347</v>
      </c>
      <c r="I30" s="1397" t="s">
        <v>199</v>
      </c>
      <c r="J30" s="1399" t="s">
        <v>1010</v>
      </c>
      <c r="K30" s="1398" t="s">
        <v>194</v>
      </c>
      <c r="L30" s="1073" t="s">
        <v>796</v>
      </c>
      <c r="M30" s="1394" t="s">
        <v>116</v>
      </c>
      <c r="N30" s="1417">
        <v>44449</v>
      </c>
      <c r="O30" s="1344">
        <v>44463</v>
      </c>
      <c r="P30" s="1400" t="e">
        <v>#N/A</v>
      </c>
      <c r="Q30" s="1401">
        <v>1796</v>
      </c>
      <c r="R30" s="1418">
        <v>1.796</v>
      </c>
      <c r="S30" s="1071">
        <v>44470</v>
      </c>
      <c r="T30" s="1075" t="s">
        <v>67</v>
      </c>
      <c r="U30" s="1070" t="s">
        <v>420</v>
      </c>
      <c r="V30" s="1403">
        <v>4</v>
      </c>
      <c r="W30" s="1076" t="s">
        <v>64</v>
      </c>
      <c r="X30" s="1076"/>
      <c r="Y30" s="1069"/>
      <c r="Z30" s="1069"/>
      <c r="AA30" s="1427" t="s">
        <v>7063</v>
      </c>
      <c r="AB30" s="1404" t="s">
        <v>430</v>
      </c>
      <c r="AC30" s="1049">
        <v>1670.2800000000002</v>
      </c>
      <c r="AD30" s="1050">
        <v>0</v>
      </c>
      <c r="AE30" s="1051">
        <v>1670.2800000000002</v>
      </c>
      <c r="AF30" s="1072"/>
      <c r="AG30" s="1405" t="s">
        <v>408</v>
      </c>
      <c r="AH30" s="1406">
        <v>0</v>
      </c>
      <c r="AI30" s="1407">
        <v>0</v>
      </c>
      <c r="AJ30" s="1408">
        <v>0</v>
      </c>
      <c r="AK30" s="1419">
        <v>0</v>
      </c>
      <c r="AL30" s="1419">
        <v>0</v>
      </c>
      <c r="AM30" s="1419">
        <v>0</v>
      </c>
      <c r="AN30" s="1419">
        <v>0</v>
      </c>
      <c r="AO30" s="1419">
        <v>0</v>
      </c>
      <c r="AP30" s="1419">
        <v>0</v>
      </c>
      <c r="AQ30" s="1420">
        <v>0</v>
      </c>
      <c r="AR30" s="1421">
        <v>0</v>
      </c>
      <c r="AS30" s="1421">
        <v>0</v>
      </c>
      <c r="AT30" s="1421">
        <v>0</v>
      </c>
      <c r="AU30" s="1401">
        <v>0</v>
      </c>
      <c r="AV30" s="1401">
        <v>0</v>
      </c>
      <c r="AW30" s="1401">
        <v>0</v>
      </c>
      <c r="AX30" s="1401">
        <v>0</v>
      </c>
      <c r="AY30" s="1401">
        <v>0</v>
      </c>
      <c r="AZ30" s="1401">
        <v>0</v>
      </c>
      <c r="BA30" s="1401" t="s">
        <v>64</v>
      </c>
      <c r="BB30" s="1079" t="s">
        <v>788</v>
      </c>
      <c r="BC30" s="1061" t="s">
        <v>529</v>
      </c>
      <c r="BD30" s="1411">
        <v>44406</v>
      </c>
      <c r="BE30" s="1412">
        <v>44417</v>
      </c>
      <c r="BF30" s="1411">
        <v>44418</v>
      </c>
      <c r="BG30" s="1411">
        <v>44419</v>
      </c>
      <c r="BH30" s="1411">
        <v>44420</v>
      </c>
      <c r="BI30" s="1411">
        <v>44424</v>
      </c>
      <c r="BJ30" s="1411">
        <v>44432</v>
      </c>
      <c r="BK30" s="1412">
        <v>44442</v>
      </c>
      <c r="BL30" s="1412">
        <v>44449</v>
      </c>
      <c r="BM30" s="1411">
        <v>44453</v>
      </c>
      <c r="BN30" s="1411">
        <v>44454</v>
      </c>
      <c r="BO30" s="1411">
        <v>44456</v>
      </c>
      <c r="BP30" s="1413">
        <v>44461</v>
      </c>
      <c r="BQ30" s="1413">
        <v>44462</v>
      </c>
      <c r="BR30" s="761" t="e">
        <v>#REF!</v>
      </c>
      <c r="BS30" s="1414">
        <v>0</v>
      </c>
      <c r="BT30" s="1414">
        <v>0</v>
      </c>
      <c r="BU30" s="1414">
        <v>0</v>
      </c>
      <c r="BV30" s="1414">
        <v>0</v>
      </c>
      <c r="BW30" s="1414">
        <v>0</v>
      </c>
      <c r="BX30" s="1414">
        <v>0</v>
      </c>
      <c r="BY30" s="1414">
        <v>0</v>
      </c>
      <c r="BZ30" s="1414">
        <v>0</v>
      </c>
      <c r="CA30" s="1414">
        <v>0</v>
      </c>
      <c r="CB30" s="1414">
        <v>1</v>
      </c>
      <c r="CC30" s="1414">
        <v>1</v>
      </c>
      <c r="CD30" s="1414">
        <v>2</v>
      </c>
      <c r="CE30" s="1414">
        <v>1</v>
      </c>
      <c r="CF30" s="1414">
        <v>1</v>
      </c>
      <c r="CG30" s="1054"/>
      <c r="CH30" s="762">
        <v>6</v>
      </c>
      <c r="CI30" s="762">
        <v>59</v>
      </c>
      <c r="CJ30" s="1055">
        <v>65</v>
      </c>
      <c r="CK30" s="763">
        <v>0.90769230769230769</v>
      </c>
      <c r="CL30" s="765">
        <v>0</v>
      </c>
      <c r="CM30" s="764">
        <v>0</v>
      </c>
      <c r="CN30" s="764">
        <v>0</v>
      </c>
      <c r="CO30" s="764">
        <v>0</v>
      </c>
      <c r="CP30" s="764">
        <v>0</v>
      </c>
      <c r="CQ30" s="764">
        <v>0</v>
      </c>
      <c r="CR30" s="764">
        <v>0</v>
      </c>
      <c r="CS30" s="764">
        <v>0</v>
      </c>
      <c r="CT30" s="764">
        <v>0</v>
      </c>
      <c r="CU30" s="764">
        <v>0</v>
      </c>
      <c r="CV30" s="764">
        <v>0</v>
      </c>
      <c r="CW30" s="764">
        <v>0</v>
      </c>
    </row>
    <row r="31" spans="1:101" ht="20.100000000000001" customHeight="1">
      <c r="A31" s="1394">
        <v>21</v>
      </c>
      <c r="B31" s="1416" t="s">
        <v>799</v>
      </c>
      <c r="C31" s="1422" t="s">
        <v>1011</v>
      </c>
      <c r="D31" s="1396">
        <v>1</v>
      </c>
      <c r="E31" s="1397">
        <v>44469</v>
      </c>
      <c r="F31" s="1398" t="s">
        <v>1011</v>
      </c>
      <c r="G31" s="1398" t="s">
        <v>1008</v>
      </c>
      <c r="H31" s="1397">
        <v>44347</v>
      </c>
      <c r="I31" s="1397" t="s">
        <v>199</v>
      </c>
      <c r="J31" s="1399" t="s">
        <v>1011</v>
      </c>
      <c r="K31" s="1398" t="s">
        <v>194</v>
      </c>
      <c r="L31" s="1073" t="s">
        <v>796</v>
      </c>
      <c r="M31" s="1394" t="s">
        <v>116</v>
      </c>
      <c r="N31" s="1417">
        <v>44449</v>
      </c>
      <c r="O31" s="1344">
        <v>44463</v>
      </c>
      <c r="P31" s="1400" t="e">
        <v>#N/A</v>
      </c>
      <c r="Q31" s="1401">
        <v>2086</v>
      </c>
      <c r="R31" s="1418">
        <v>2.0859999999999999</v>
      </c>
      <c r="S31" s="1071">
        <v>44470</v>
      </c>
      <c r="T31" s="1075" t="s">
        <v>67</v>
      </c>
      <c r="U31" s="1070" t="s">
        <v>420</v>
      </c>
      <c r="V31" s="1403">
        <v>4</v>
      </c>
      <c r="W31" s="1076" t="s">
        <v>64</v>
      </c>
      <c r="X31" s="1076"/>
      <c r="Y31" s="1069"/>
      <c r="Z31" s="1069"/>
      <c r="AA31" s="1427" t="s">
        <v>7063</v>
      </c>
      <c r="AB31" s="1404" t="s">
        <v>430</v>
      </c>
      <c r="AC31" s="1049">
        <v>1939.98</v>
      </c>
      <c r="AD31" s="1050">
        <v>0</v>
      </c>
      <c r="AE31" s="1051">
        <v>1939.98</v>
      </c>
      <c r="AF31" s="1072"/>
      <c r="AG31" s="1405" t="s">
        <v>408</v>
      </c>
      <c r="AH31" s="1406">
        <v>0</v>
      </c>
      <c r="AI31" s="1407">
        <v>0</v>
      </c>
      <c r="AJ31" s="1408">
        <v>0</v>
      </c>
      <c r="AK31" s="1419">
        <v>0</v>
      </c>
      <c r="AL31" s="1419">
        <v>0</v>
      </c>
      <c r="AM31" s="1419">
        <v>0</v>
      </c>
      <c r="AN31" s="1419">
        <v>0</v>
      </c>
      <c r="AO31" s="1419">
        <v>0</v>
      </c>
      <c r="AP31" s="1419">
        <v>0</v>
      </c>
      <c r="AQ31" s="1420">
        <v>0</v>
      </c>
      <c r="AR31" s="1421">
        <v>0</v>
      </c>
      <c r="AS31" s="1421">
        <v>0</v>
      </c>
      <c r="AT31" s="1421">
        <v>0</v>
      </c>
      <c r="AU31" s="1401">
        <v>0</v>
      </c>
      <c r="AV31" s="1401">
        <v>0</v>
      </c>
      <c r="AW31" s="1401">
        <v>0</v>
      </c>
      <c r="AX31" s="1401">
        <v>0</v>
      </c>
      <c r="AY31" s="1401">
        <v>0</v>
      </c>
      <c r="AZ31" s="1401">
        <v>0</v>
      </c>
      <c r="BA31" s="1401" t="s">
        <v>64</v>
      </c>
      <c r="BB31" s="1079" t="s">
        <v>788</v>
      </c>
      <c r="BC31" s="1061" t="s">
        <v>529</v>
      </c>
      <c r="BD31" s="1411">
        <v>44406</v>
      </c>
      <c r="BE31" s="1412">
        <v>44417</v>
      </c>
      <c r="BF31" s="1411">
        <v>44418</v>
      </c>
      <c r="BG31" s="1411">
        <v>44419</v>
      </c>
      <c r="BH31" s="1411">
        <v>44420</v>
      </c>
      <c r="BI31" s="1411">
        <v>44424</v>
      </c>
      <c r="BJ31" s="1411">
        <v>44432</v>
      </c>
      <c r="BK31" s="1412">
        <v>44442</v>
      </c>
      <c r="BL31" s="1412">
        <v>44449</v>
      </c>
      <c r="BM31" s="1411">
        <v>44453</v>
      </c>
      <c r="BN31" s="1411">
        <v>44454</v>
      </c>
      <c r="BO31" s="1411">
        <v>44456</v>
      </c>
      <c r="BP31" s="1413">
        <v>44461</v>
      </c>
      <c r="BQ31" s="1413">
        <v>44462</v>
      </c>
      <c r="BR31" s="761" t="e">
        <v>#REF!</v>
      </c>
      <c r="BS31" s="1414">
        <v>0</v>
      </c>
      <c r="BT31" s="1414">
        <v>0</v>
      </c>
      <c r="BU31" s="1414">
        <v>0</v>
      </c>
      <c r="BV31" s="1414">
        <v>0</v>
      </c>
      <c r="BW31" s="1414">
        <v>0</v>
      </c>
      <c r="BX31" s="1414">
        <v>0</v>
      </c>
      <c r="BY31" s="1414">
        <v>0</v>
      </c>
      <c r="BZ31" s="1414">
        <v>0</v>
      </c>
      <c r="CA31" s="1414">
        <v>0</v>
      </c>
      <c r="CB31" s="1414">
        <v>1</v>
      </c>
      <c r="CC31" s="1414">
        <v>1</v>
      </c>
      <c r="CD31" s="1414">
        <v>1</v>
      </c>
      <c r="CE31" s="1414">
        <v>1</v>
      </c>
      <c r="CF31" s="1414">
        <v>1</v>
      </c>
      <c r="CG31" s="1054"/>
      <c r="CH31" s="762">
        <v>5</v>
      </c>
      <c r="CI31" s="762">
        <v>74</v>
      </c>
      <c r="CJ31" s="1055">
        <v>79</v>
      </c>
      <c r="CK31" s="763">
        <v>0.93670886075949367</v>
      </c>
      <c r="CL31" s="765">
        <v>0</v>
      </c>
      <c r="CM31" s="764">
        <v>0</v>
      </c>
      <c r="CN31" s="764">
        <v>0</v>
      </c>
      <c r="CO31" s="764">
        <v>0</v>
      </c>
      <c r="CP31" s="764">
        <v>0</v>
      </c>
      <c r="CQ31" s="764">
        <v>0</v>
      </c>
      <c r="CR31" s="764">
        <v>0</v>
      </c>
      <c r="CS31" s="764">
        <v>0</v>
      </c>
      <c r="CT31" s="764">
        <v>0</v>
      </c>
      <c r="CU31" s="764">
        <v>0</v>
      </c>
      <c r="CV31" s="764">
        <v>0</v>
      </c>
      <c r="CW31" s="764">
        <v>0</v>
      </c>
    </row>
    <row r="32" spans="1:101" ht="20.100000000000001" customHeight="1">
      <c r="A32" s="1394">
        <v>22</v>
      </c>
      <c r="B32" s="1416" t="s">
        <v>808</v>
      </c>
      <c r="C32" s="1422" t="s">
        <v>1020</v>
      </c>
      <c r="D32" s="1396">
        <v>1</v>
      </c>
      <c r="E32" s="1397">
        <v>44407</v>
      </c>
      <c r="F32" s="1398" t="s">
        <v>1020</v>
      </c>
      <c r="G32" s="1398" t="s">
        <v>1021</v>
      </c>
      <c r="H32" s="1397">
        <v>44355</v>
      </c>
      <c r="I32" s="1397" t="s">
        <v>199</v>
      </c>
      <c r="J32" s="1399" t="s">
        <v>1020</v>
      </c>
      <c r="K32" s="1398" t="s">
        <v>194</v>
      </c>
      <c r="L32" s="1073" t="s">
        <v>627</v>
      </c>
      <c r="M32" s="1394" t="s">
        <v>116</v>
      </c>
      <c r="N32" s="1417">
        <v>44421</v>
      </c>
      <c r="O32" s="1344">
        <v>44463</v>
      </c>
      <c r="P32" s="1400" t="e">
        <v>#N/A</v>
      </c>
      <c r="Q32" s="1401">
        <v>400</v>
      </c>
      <c r="R32" s="1418">
        <v>0.4</v>
      </c>
      <c r="S32" s="1071">
        <v>44470</v>
      </c>
      <c r="T32" s="1075" t="s">
        <v>67</v>
      </c>
      <c r="U32" s="1070" t="s">
        <v>420</v>
      </c>
      <c r="V32" s="1403">
        <v>4</v>
      </c>
      <c r="W32" s="1076" t="s">
        <v>64</v>
      </c>
      <c r="X32" s="1076"/>
      <c r="Y32" s="1069"/>
      <c r="Z32" s="1069"/>
      <c r="AA32" s="1424" t="s">
        <v>7064</v>
      </c>
      <c r="AB32" s="1404" t="s">
        <v>430</v>
      </c>
      <c r="AC32" s="1049">
        <v>372</v>
      </c>
      <c r="AD32" s="1050">
        <v>0</v>
      </c>
      <c r="AE32" s="1051">
        <v>372</v>
      </c>
      <c r="AF32" s="1072"/>
      <c r="AG32" s="1405" t="s">
        <v>408</v>
      </c>
      <c r="AH32" s="1406">
        <v>0</v>
      </c>
      <c r="AI32" s="1407">
        <v>0</v>
      </c>
      <c r="AJ32" s="1408">
        <v>0</v>
      </c>
      <c r="AK32" s="1419">
        <v>0</v>
      </c>
      <c r="AL32" s="1419">
        <v>0</v>
      </c>
      <c r="AM32" s="1419">
        <v>0</v>
      </c>
      <c r="AN32" s="1419">
        <v>0</v>
      </c>
      <c r="AO32" s="1419">
        <v>0</v>
      </c>
      <c r="AP32" s="1419">
        <v>0</v>
      </c>
      <c r="AQ32" s="1420">
        <v>0</v>
      </c>
      <c r="AR32" s="1421">
        <v>0</v>
      </c>
      <c r="AS32" s="1421">
        <v>0</v>
      </c>
      <c r="AT32" s="1421">
        <v>0</v>
      </c>
      <c r="AU32" s="1401">
        <v>0</v>
      </c>
      <c r="AV32" s="1401">
        <v>0</v>
      </c>
      <c r="AW32" s="1401">
        <v>0</v>
      </c>
      <c r="AX32" s="1401">
        <v>0</v>
      </c>
      <c r="AY32" s="1401">
        <v>0</v>
      </c>
      <c r="AZ32" s="1401">
        <v>0</v>
      </c>
      <c r="BA32" s="1401" t="s">
        <v>64</v>
      </c>
      <c r="BB32" s="1061" t="s">
        <v>1022</v>
      </c>
      <c r="BC32" s="1061" t="s">
        <v>535</v>
      </c>
      <c r="BD32" s="1411">
        <v>44405</v>
      </c>
      <c r="BE32" s="1411">
        <v>44407</v>
      </c>
      <c r="BF32" s="1411">
        <v>44410</v>
      </c>
      <c r="BG32" s="1411">
        <v>44411</v>
      </c>
      <c r="BH32" s="1411">
        <v>44412</v>
      </c>
      <c r="BI32" s="1411">
        <v>44414</v>
      </c>
      <c r="BJ32" s="1411">
        <v>44424</v>
      </c>
      <c r="BK32" s="1411">
        <v>44419</v>
      </c>
      <c r="BL32" s="1411">
        <v>44421</v>
      </c>
      <c r="BM32" s="1412">
        <v>44442</v>
      </c>
      <c r="BN32" s="1412">
        <v>44453</v>
      </c>
      <c r="BO32" s="1411">
        <v>44454</v>
      </c>
      <c r="BP32" s="1413">
        <v>44456</v>
      </c>
      <c r="BQ32" s="1413">
        <v>44460</v>
      </c>
      <c r="BR32" s="761" t="e">
        <v>#REF!</v>
      </c>
      <c r="BS32" s="1414">
        <v>0</v>
      </c>
      <c r="BT32" s="1414">
        <v>0</v>
      </c>
      <c r="BU32" s="1414">
        <v>0</v>
      </c>
      <c r="BV32" s="1414">
        <v>0</v>
      </c>
      <c r="BW32" s="1414">
        <v>0</v>
      </c>
      <c r="BX32" s="1414">
        <v>0</v>
      </c>
      <c r="BY32" s="1414">
        <v>0</v>
      </c>
      <c r="BZ32" s="1414">
        <v>0</v>
      </c>
      <c r="CA32" s="1414">
        <v>0</v>
      </c>
      <c r="CB32" s="1414">
        <v>1</v>
      </c>
      <c r="CC32" s="1414">
        <v>1</v>
      </c>
      <c r="CD32" s="1414">
        <v>0</v>
      </c>
      <c r="CE32" s="1414">
        <v>1</v>
      </c>
      <c r="CF32" s="1414">
        <v>1</v>
      </c>
      <c r="CG32" s="1054"/>
      <c r="CH32" s="762">
        <v>4</v>
      </c>
      <c r="CI32" s="762">
        <v>29</v>
      </c>
      <c r="CJ32" s="1055">
        <v>33</v>
      </c>
      <c r="CK32" s="766">
        <v>0.87878787878787878</v>
      </c>
      <c r="CL32" s="764">
        <v>0</v>
      </c>
      <c r="CM32" s="764">
        <v>0</v>
      </c>
      <c r="CN32" s="764">
        <v>0</v>
      </c>
      <c r="CO32" s="764">
        <v>0</v>
      </c>
      <c r="CP32" s="764">
        <v>0</v>
      </c>
      <c r="CQ32" s="764">
        <v>0</v>
      </c>
      <c r="CR32" s="764">
        <v>0</v>
      </c>
      <c r="CS32" s="764">
        <v>0</v>
      </c>
      <c r="CT32" s="764">
        <v>0</v>
      </c>
      <c r="CU32" s="764">
        <v>0</v>
      </c>
      <c r="CV32" s="764">
        <v>0</v>
      </c>
      <c r="CW32" s="764">
        <v>0</v>
      </c>
    </row>
    <row r="33" spans="1:101" ht="20.100000000000001" customHeight="1">
      <c r="A33" s="1394">
        <v>23</v>
      </c>
      <c r="B33" s="1416" t="s">
        <v>823</v>
      </c>
      <c r="C33" s="1422" t="s">
        <v>1034</v>
      </c>
      <c r="D33" s="1396">
        <v>1</v>
      </c>
      <c r="E33" s="1397">
        <v>44454</v>
      </c>
      <c r="F33" s="1398" t="s">
        <v>1034</v>
      </c>
      <c r="G33" s="1398" t="s">
        <v>1035</v>
      </c>
      <c r="H33" s="1397">
        <v>44392</v>
      </c>
      <c r="I33" s="1397" t="s">
        <v>198</v>
      </c>
      <c r="J33" s="1399" t="s">
        <v>825</v>
      </c>
      <c r="K33" s="1398" t="s">
        <v>200</v>
      </c>
      <c r="L33" s="1073" t="s">
        <v>818</v>
      </c>
      <c r="M33" s="1394" t="s">
        <v>116</v>
      </c>
      <c r="N33" s="1417">
        <v>44455</v>
      </c>
      <c r="O33" s="1068">
        <v>44466</v>
      </c>
      <c r="P33" s="1400" t="e">
        <v>#N/A</v>
      </c>
      <c r="Q33" s="1401">
        <v>1267.6848874598072</v>
      </c>
      <c r="R33" s="1418">
        <v>1.2676848874598072</v>
      </c>
      <c r="S33" s="1071">
        <v>44470</v>
      </c>
      <c r="T33" s="1075" t="s">
        <v>67</v>
      </c>
      <c r="U33" s="1070" t="s">
        <v>420</v>
      </c>
      <c r="V33" s="1403">
        <v>4</v>
      </c>
      <c r="W33" s="1076" t="s">
        <v>64</v>
      </c>
      <c r="X33" s="1076"/>
      <c r="Y33" s="1069"/>
      <c r="Z33" s="1069"/>
      <c r="AA33" s="1424" t="s">
        <v>7065</v>
      </c>
      <c r="AB33" s="1404" t="s">
        <v>430</v>
      </c>
      <c r="AC33" s="1049">
        <v>1077.5321543408361</v>
      </c>
      <c r="AD33" s="1050">
        <v>0</v>
      </c>
      <c r="AE33" s="1051">
        <v>1077.5321543408361</v>
      </c>
      <c r="AF33" s="1072"/>
      <c r="AG33" s="1405" t="s">
        <v>408</v>
      </c>
      <c r="AH33" s="1406">
        <v>0</v>
      </c>
      <c r="AI33" s="1407">
        <v>0</v>
      </c>
      <c r="AJ33" s="1408">
        <v>0</v>
      </c>
      <c r="AK33" s="1419">
        <v>0</v>
      </c>
      <c r="AL33" s="1419">
        <v>0</v>
      </c>
      <c r="AM33" s="1419">
        <v>0</v>
      </c>
      <c r="AN33" s="1419">
        <v>0</v>
      </c>
      <c r="AO33" s="1419">
        <v>0</v>
      </c>
      <c r="AP33" s="1419">
        <v>0</v>
      </c>
      <c r="AQ33" s="1420">
        <v>0</v>
      </c>
      <c r="AR33" s="1421">
        <v>0</v>
      </c>
      <c r="AS33" s="1421">
        <v>0</v>
      </c>
      <c r="AT33" s="1421">
        <v>0</v>
      </c>
      <c r="AU33" s="1401">
        <v>0</v>
      </c>
      <c r="AV33" s="1401">
        <v>0</v>
      </c>
      <c r="AW33" s="1401">
        <v>0</v>
      </c>
      <c r="AX33" s="1401">
        <v>0</v>
      </c>
      <c r="AY33" s="1401">
        <v>0</v>
      </c>
      <c r="AZ33" s="1401">
        <v>0</v>
      </c>
      <c r="BA33" s="1401" t="s">
        <v>64</v>
      </c>
      <c r="BB33" s="1061" t="s">
        <v>579</v>
      </c>
      <c r="BC33" s="1061" t="s">
        <v>529</v>
      </c>
      <c r="BD33" s="1411">
        <v>44399</v>
      </c>
      <c r="BE33" s="1412">
        <v>44400</v>
      </c>
      <c r="BF33" s="1412">
        <v>44405</v>
      </c>
      <c r="BG33" s="1411">
        <v>44406</v>
      </c>
      <c r="BH33" s="1411">
        <v>44407</v>
      </c>
      <c r="BI33" s="1411">
        <v>44411</v>
      </c>
      <c r="BJ33" s="1411">
        <v>44417</v>
      </c>
      <c r="BK33" s="1412">
        <v>44453</v>
      </c>
      <c r="BL33" s="1412">
        <v>44455</v>
      </c>
      <c r="BM33" s="1411">
        <v>44456</v>
      </c>
      <c r="BN33" s="1411">
        <v>44460</v>
      </c>
      <c r="BO33" s="1411">
        <v>44461</v>
      </c>
      <c r="BP33" s="1413">
        <v>44463</v>
      </c>
      <c r="BQ33" s="1413">
        <v>44466</v>
      </c>
      <c r="BR33" s="761" t="e">
        <v>#REF!</v>
      </c>
      <c r="BS33" s="1414">
        <v>0</v>
      </c>
      <c r="BT33" s="1414">
        <v>0</v>
      </c>
      <c r="BU33" s="1414">
        <v>0</v>
      </c>
      <c r="BV33" s="1414">
        <v>0</v>
      </c>
      <c r="BW33" s="1414">
        <v>0</v>
      </c>
      <c r="BX33" s="1414">
        <v>0</v>
      </c>
      <c r="BY33" s="1414">
        <v>0</v>
      </c>
      <c r="BZ33" s="1414">
        <v>0</v>
      </c>
      <c r="CA33" s="1414">
        <v>2</v>
      </c>
      <c r="CB33" s="1414">
        <v>1</v>
      </c>
      <c r="CC33" s="1414">
        <v>1</v>
      </c>
      <c r="CD33" s="1414">
        <v>4</v>
      </c>
      <c r="CE33" s="1414">
        <v>1</v>
      </c>
      <c r="CF33" s="1414">
        <v>1</v>
      </c>
      <c r="CG33" s="1054"/>
      <c r="CH33" s="762">
        <v>10</v>
      </c>
      <c r="CI33" s="762">
        <v>68</v>
      </c>
      <c r="CJ33" s="1055">
        <v>78</v>
      </c>
      <c r="CK33" s="763">
        <v>0.87179487179487181</v>
      </c>
      <c r="CL33" s="765">
        <v>0</v>
      </c>
      <c r="CM33" s="764">
        <v>0</v>
      </c>
      <c r="CN33" s="764">
        <v>0</v>
      </c>
      <c r="CO33" s="764">
        <v>0</v>
      </c>
      <c r="CP33" s="764">
        <v>0</v>
      </c>
      <c r="CQ33" s="764">
        <v>0</v>
      </c>
      <c r="CR33" s="764">
        <v>0</v>
      </c>
      <c r="CS33" s="764">
        <v>0</v>
      </c>
      <c r="CT33" s="764">
        <v>0</v>
      </c>
      <c r="CU33" s="764">
        <v>0</v>
      </c>
      <c r="CV33" s="764">
        <v>0</v>
      </c>
      <c r="CW33" s="764">
        <v>0</v>
      </c>
    </row>
    <row r="34" spans="1:101" ht="20.100000000000001" customHeight="1">
      <c r="A34" s="1394">
        <v>24</v>
      </c>
      <c r="B34" s="1416" t="s">
        <v>826</v>
      </c>
      <c r="C34" s="1422" t="s">
        <v>1036</v>
      </c>
      <c r="D34" s="1396">
        <v>1</v>
      </c>
      <c r="E34" s="1397">
        <v>44454</v>
      </c>
      <c r="F34" s="1398" t="s">
        <v>1036</v>
      </c>
      <c r="G34" s="1398" t="s">
        <v>1035</v>
      </c>
      <c r="H34" s="1397">
        <v>44392</v>
      </c>
      <c r="I34" s="1397" t="s">
        <v>198</v>
      </c>
      <c r="J34" s="1399" t="s">
        <v>828</v>
      </c>
      <c r="K34" s="1398" t="s">
        <v>200</v>
      </c>
      <c r="L34" s="1073" t="s">
        <v>818</v>
      </c>
      <c r="M34" s="1394" t="s">
        <v>116</v>
      </c>
      <c r="N34" s="1417">
        <v>44447</v>
      </c>
      <c r="O34" s="1068">
        <v>44455</v>
      </c>
      <c r="P34" s="1400" t="e">
        <v>#N/A</v>
      </c>
      <c r="Q34" s="1401">
        <v>802.25080385852095</v>
      </c>
      <c r="R34" s="1418">
        <v>0.80225080385852099</v>
      </c>
      <c r="S34" s="1071">
        <v>44470</v>
      </c>
      <c r="T34" s="1075" t="s">
        <v>67</v>
      </c>
      <c r="U34" s="1070" t="s">
        <v>420</v>
      </c>
      <c r="V34" s="1403">
        <v>4</v>
      </c>
      <c r="W34" s="1076" t="s">
        <v>64</v>
      </c>
      <c r="X34" s="1076"/>
      <c r="Y34" s="1069"/>
      <c r="Z34" s="1069"/>
      <c r="AA34" s="1424" t="s">
        <v>7066</v>
      </c>
      <c r="AB34" s="1404" t="s">
        <v>430</v>
      </c>
      <c r="AC34" s="1049">
        <v>681.91318327974284</v>
      </c>
      <c r="AD34" s="1050">
        <v>0</v>
      </c>
      <c r="AE34" s="1051">
        <v>681.91318327974284</v>
      </c>
      <c r="AF34" s="1072"/>
      <c r="AG34" s="1405" t="s">
        <v>408</v>
      </c>
      <c r="AH34" s="1406">
        <v>0</v>
      </c>
      <c r="AI34" s="1407">
        <v>0</v>
      </c>
      <c r="AJ34" s="1408">
        <v>0</v>
      </c>
      <c r="AK34" s="1419">
        <v>0</v>
      </c>
      <c r="AL34" s="1419">
        <v>0</v>
      </c>
      <c r="AM34" s="1419">
        <v>0</v>
      </c>
      <c r="AN34" s="1419">
        <v>0</v>
      </c>
      <c r="AO34" s="1419">
        <v>0</v>
      </c>
      <c r="AP34" s="1419">
        <v>0</v>
      </c>
      <c r="AQ34" s="1420">
        <v>0</v>
      </c>
      <c r="AR34" s="1421">
        <v>0</v>
      </c>
      <c r="AS34" s="1421">
        <v>0</v>
      </c>
      <c r="AT34" s="1421">
        <v>0</v>
      </c>
      <c r="AU34" s="1401">
        <v>0</v>
      </c>
      <c r="AV34" s="1401">
        <v>0</v>
      </c>
      <c r="AW34" s="1401">
        <v>0</v>
      </c>
      <c r="AX34" s="1401">
        <v>0</v>
      </c>
      <c r="AY34" s="1401">
        <v>0</v>
      </c>
      <c r="AZ34" s="1401">
        <v>0</v>
      </c>
      <c r="BA34" s="1401" t="s">
        <v>64</v>
      </c>
      <c r="BB34" s="1061" t="s">
        <v>579</v>
      </c>
      <c r="BC34" s="1061" t="s">
        <v>529</v>
      </c>
      <c r="BD34" s="1411">
        <v>44399</v>
      </c>
      <c r="BE34" s="1412">
        <v>44400</v>
      </c>
      <c r="BF34" s="1412">
        <v>44403</v>
      </c>
      <c r="BG34" s="1411">
        <v>44404</v>
      </c>
      <c r="BH34" s="1412">
        <v>44405</v>
      </c>
      <c r="BI34" s="1411">
        <v>44407</v>
      </c>
      <c r="BJ34" s="1411">
        <v>44413</v>
      </c>
      <c r="BK34" s="1412">
        <v>44445</v>
      </c>
      <c r="BL34" s="1412">
        <v>44447</v>
      </c>
      <c r="BM34" s="1411">
        <v>44448</v>
      </c>
      <c r="BN34" s="1411">
        <v>44449</v>
      </c>
      <c r="BO34" s="1411">
        <v>44452</v>
      </c>
      <c r="BP34" s="1413">
        <v>44454</v>
      </c>
      <c r="BQ34" s="1413">
        <v>44455</v>
      </c>
      <c r="BR34" s="761" t="e">
        <v>#REF!</v>
      </c>
      <c r="BS34" s="1414">
        <v>0</v>
      </c>
      <c r="BT34" s="1414">
        <v>0</v>
      </c>
      <c r="BU34" s="1414">
        <v>0</v>
      </c>
      <c r="BV34" s="1414">
        <v>0</v>
      </c>
      <c r="BW34" s="1414">
        <v>0</v>
      </c>
      <c r="BX34" s="1414">
        <v>0</v>
      </c>
      <c r="BY34" s="1414">
        <v>0</v>
      </c>
      <c r="BZ34" s="1414">
        <v>0</v>
      </c>
      <c r="CA34" s="1414">
        <v>0</v>
      </c>
      <c r="CB34" s="1414">
        <v>1</v>
      </c>
      <c r="CC34" s="1414">
        <v>1</v>
      </c>
      <c r="CD34" s="1414">
        <v>1</v>
      </c>
      <c r="CE34" s="1414">
        <v>1</v>
      </c>
      <c r="CF34" s="1414">
        <v>1</v>
      </c>
      <c r="CG34" s="1054"/>
      <c r="CH34" s="762">
        <v>5</v>
      </c>
      <c r="CI34" s="762">
        <v>115</v>
      </c>
      <c r="CJ34" s="1055">
        <v>120</v>
      </c>
      <c r="CK34" s="763">
        <v>0.95833333333333337</v>
      </c>
      <c r="CL34" s="765">
        <v>0</v>
      </c>
      <c r="CM34" s="764">
        <v>0</v>
      </c>
      <c r="CN34" s="764">
        <v>0</v>
      </c>
      <c r="CO34" s="764">
        <v>0</v>
      </c>
      <c r="CP34" s="764">
        <v>0</v>
      </c>
      <c r="CQ34" s="764">
        <v>0</v>
      </c>
      <c r="CR34" s="764">
        <v>0</v>
      </c>
      <c r="CS34" s="764">
        <v>0</v>
      </c>
      <c r="CT34" s="764">
        <v>0</v>
      </c>
      <c r="CU34" s="764">
        <v>0</v>
      </c>
      <c r="CV34" s="764">
        <v>0</v>
      </c>
      <c r="CW34" s="764">
        <v>0</v>
      </c>
    </row>
    <row r="35" spans="1:101" ht="20.100000000000001" customHeight="1">
      <c r="A35" s="1394">
        <v>25</v>
      </c>
      <c r="B35" s="1416" t="s">
        <v>829</v>
      </c>
      <c r="C35" s="1422" t="s">
        <v>1037</v>
      </c>
      <c r="D35" s="1396">
        <v>1</v>
      </c>
      <c r="E35" s="1397">
        <v>44454</v>
      </c>
      <c r="F35" s="1398" t="s">
        <v>1037</v>
      </c>
      <c r="G35" s="1398" t="s">
        <v>1035</v>
      </c>
      <c r="H35" s="1397">
        <v>44392</v>
      </c>
      <c r="I35" s="1397" t="s">
        <v>198</v>
      </c>
      <c r="J35" s="1399" t="s">
        <v>831</v>
      </c>
      <c r="K35" s="1398" t="s">
        <v>200</v>
      </c>
      <c r="L35" s="1073" t="s">
        <v>818</v>
      </c>
      <c r="M35" s="1394" t="s">
        <v>116</v>
      </c>
      <c r="N35" s="1417">
        <v>44452</v>
      </c>
      <c r="O35" s="1068">
        <v>44461</v>
      </c>
      <c r="P35" s="1400" t="e">
        <v>#N/A</v>
      </c>
      <c r="Q35" s="1401">
        <v>2055.4662379421225</v>
      </c>
      <c r="R35" s="1418">
        <v>2.0554662379421225</v>
      </c>
      <c r="S35" s="1071">
        <v>44470</v>
      </c>
      <c r="T35" s="1075" t="s">
        <v>67</v>
      </c>
      <c r="U35" s="1070" t="s">
        <v>420</v>
      </c>
      <c r="V35" s="1403">
        <v>4</v>
      </c>
      <c r="W35" s="1076" t="s">
        <v>64</v>
      </c>
      <c r="X35" s="1076"/>
      <c r="Y35" s="1069"/>
      <c r="Z35" s="1069"/>
      <c r="AA35" s="1424" t="s">
        <v>7067</v>
      </c>
      <c r="AB35" s="1404" t="s">
        <v>430</v>
      </c>
      <c r="AC35" s="1049">
        <v>1747.146302250804</v>
      </c>
      <c r="AD35" s="1050">
        <v>0</v>
      </c>
      <c r="AE35" s="1051">
        <v>1747.146302250804</v>
      </c>
      <c r="AF35" s="1072"/>
      <c r="AG35" s="1405" t="s">
        <v>408</v>
      </c>
      <c r="AH35" s="1406">
        <v>0</v>
      </c>
      <c r="AI35" s="1407">
        <v>0</v>
      </c>
      <c r="AJ35" s="1408">
        <v>0</v>
      </c>
      <c r="AK35" s="1419">
        <v>0</v>
      </c>
      <c r="AL35" s="1419">
        <v>0</v>
      </c>
      <c r="AM35" s="1419">
        <v>0</v>
      </c>
      <c r="AN35" s="1419">
        <v>0</v>
      </c>
      <c r="AO35" s="1419">
        <v>0</v>
      </c>
      <c r="AP35" s="1419">
        <v>0</v>
      </c>
      <c r="AQ35" s="1420">
        <v>0</v>
      </c>
      <c r="AR35" s="1421">
        <v>0</v>
      </c>
      <c r="AS35" s="1421">
        <v>0</v>
      </c>
      <c r="AT35" s="1421">
        <v>0</v>
      </c>
      <c r="AU35" s="1401">
        <v>0</v>
      </c>
      <c r="AV35" s="1401">
        <v>0</v>
      </c>
      <c r="AW35" s="1401">
        <v>0</v>
      </c>
      <c r="AX35" s="1401">
        <v>0</v>
      </c>
      <c r="AY35" s="1401">
        <v>0</v>
      </c>
      <c r="AZ35" s="1401">
        <v>0</v>
      </c>
      <c r="BA35" s="1401" t="s">
        <v>64</v>
      </c>
      <c r="BB35" s="1061" t="s">
        <v>579</v>
      </c>
      <c r="BC35" s="1061" t="s">
        <v>529</v>
      </c>
      <c r="BD35" s="1411">
        <v>44399</v>
      </c>
      <c r="BE35" s="1412">
        <v>44400</v>
      </c>
      <c r="BF35" s="1412">
        <v>44404</v>
      </c>
      <c r="BG35" s="1411">
        <v>44405</v>
      </c>
      <c r="BH35" s="1412">
        <v>44406</v>
      </c>
      <c r="BI35" s="1411">
        <v>44410</v>
      </c>
      <c r="BJ35" s="1411">
        <v>44414</v>
      </c>
      <c r="BK35" s="1412">
        <v>44448</v>
      </c>
      <c r="BL35" s="1412">
        <v>44452</v>
      </c>
      <c r="BM35" s="1411">
        <v>44453</v>
      </c>
      <c r="BN35" s="1411">
        <v>44454</v>
      </c>
      <c r="BO35" s="1411">
        <v>44455</v>
      </c>
      <c r="BP35" s="1413">
        <v>44460</v>
      </c>
      <c r="BQ35" s="1413">
        <v>44461</v>
      </c>
      <c r="BR35" s="761" t="e">
        <v>#REF!</v>
      </c>
      <c r="BS35" s="1414">
        <v>0</v>
      </c>
      <c r="BT35" s="1414">
        <v>0</v>
      </c>
      <c r="BU35" s="1414">
        <v>0</v>
      </c>
      <c r="BV35" s="1414">
        <v>0</v>
      </c>
      <c r="BW35" s="1414">
        <v>0</v>
      </c>
      <c r="BX35" s="1414">
        <v>0</v>
      </c>
      <c r="BY35" s="1414">
        <v>0</v>
      </c>
      <c r="BZ35" s="1414">
        <v>0</v>
      </c>
      <c r="CA35" s="1414">
        <v>23</v>
      </c>
      <c r="CB35" s="1414">
        <v>1</v>
      </c>
      <c r="CC35" s="1414">
        <v>1</v>
      </c>
      <c r="CD35" s="1414">
        <v>10</v>
      </c>
      <c r="CE35" s="1414">
        <v>1</v>
      </c>
      <c r="CF35" s="1414">
        <v>1</v>
      </c>
      <c r="CG35" s="1054"/>
      <c r="CH35" s="762">
        <v>37</v>
      </c>
      <c r="CI35" s="762">
        <v>147</v>
      </c>
      <c r="CJ35" s="1055">
        <v>184</v>
      </c>
      <c r="CK35" s="763">
        <v>0.79891304347826086</v>
      </c>
      <c r="CL35" s="765">
        <v>0</v>
      </c>
      <c r="CM35" s="764">
        <v>0</v>
      </c>
      <c r="CN35" s="764">
        <v>0</v>
      </c>
      <c r="CO35" s="764">
        <v>0</v>
      </c>
      <c r="CP35" s="764">
        <v>0</v>
      </c>
      <c r="CQ35" s="764">
        <v>0</v>
      </c>
      <c r="CR35" s="764">
        <v>0</v>
      </c>
      <c r="CS35" s="764">
        <v>0</v>
      </c>
      <c r="CT35" s="764">
        <v>0</v>
      </c>
      <c r="CU35" s="764">
        <v>0</v>
      </c>
      <c r="CV35" s="764">
        <v>0</v>
      </c>
      <c r="CW35" s="764">
        <v>0</v>
      </c>
    </row>
    <row r="36" spans="1:101" ht="20.100000000000001" customHeight="1">
      <c r="A36" s="1394">
        <v>26</v>
      </c>
      <c r="B36" s="1416" t="s">
        <v>885</v>
      </c>
      <c r="C36" s="1422" t="s">
        <v>1087</v>
      </c>
      <c r="D36" s="1396">
        <v>1</v>
      </c>
      <c r="E36" s="1397">
        <v>44294</v>
      </c>
      <c r="F36" s="1398" t="s">
        <v>1087</v>
      </c>
      <c r="G36" s="1398" t="s">
        <v>1088</v>
      </c>
      <c r="H36" s="1397">
        <v>44285</v>
      </c>
      <c r="I36" s="1397" t="s">
        <v>978</v>
      </c>
      <c r="J36" s="1399" t="s">
        <v>1087</v>
      </c>
      <c r="K36" s="1398" t="s">
        <v>1085</v>
      </c>
      <c r="L36" s="1073" t="s">
        <v>356</v>
      </c>
      <c r="M36" s="1394" t="s">
        <v>422</v>
      </c>
      <c r="N36" s="1417">
        <v>44452</v>
      </c>
      <c r="O36" s="1068">
        <v>44461</v>
      </c>
      <c r="P36" s="1400" t="e">
        <v>#N/A</v>
      </c>
      <c r="Q36" s="1401">
        <v>0</v>
      </c>
      <c r="R36" s="1418">
        <v>0</v>
      </c>
      <c r="S36" s="1071">
        <v>44470</v>
      </c>
      <c r="T36" s="1075" t="s">
        <v>1087</v>
      </c>
      <c r="U36" s="1070" t="s">
        <v>420</v>
      </c>
      <c r="V36" s="1403">
        <v>4</v>
      </c>
      <c r="W36" s="1076" t="s">
        <v>7068</v>
      </c>
      <c r="X36" s="1076"/>
      <c r="Y36" s="1069"/>
      <c r="Z36" s="1069"/>
      <c r="AA36" s="1424" t="s">
        <v>886</v>
      </c>
      <c r="AB36" s="1404" t="s">
        <v>430</v>
      </c>
      <c r="AC36" s="1049">
        <v>0</v>
      </c>
      <c r="AD36" s="1050">
        <v>0</v>
      </c>
      <c r="AE36" s="1051">
        <v>0</v>
      </c>
      <c r="AF36" s="1072"/>
      <c r="AG36" s="1405" t="s">
        <v>408</v>
      </c>
      <c r="AH36" s="1406">
        <v>0</v>
      </c>
      <c r="AI36" s="1407">
        <v>0</v>
      </c>
      <c r="AJ36" s="1408">
        <v>0</v>
      </c>
      <c r="AK36" s="1419">
        <v>0</v>
      </c>
      <c r="AL36" s="1419">
        <v>0</v>
      </c>
      <c r="AM36" s="1419">
        <v>0</v>
      </c>
      <c r="AN36" s="1419">
        <v>0</v>
      </c>
      <c r="AO36" s="1419">
        <v>0</v>
      </c>
      <c r="AP36" s="1419">
        <v>0</v>
      </c>
      <c r="AQ36" s="1420">
        <v>0</v>
      </c>
      <c r="AR36" s="1421">
        <v>0</v>
      </c>
      <c r="AS36" s="1421">
        <v>0</v>
      </c>
      <c r="AT36" s="1421">
        <v>0</v>
      </c>
      <c r="AU36" s="1401">
        <v>0</v>
      </c>
      <c r="AV36" s="1401">
        <v>0</v>
      </c>
      <c r="AW36" s="1401">
        <v>0</v>
      </c>
      <c r="AX36" s="1401">
        <v>0</v>
      </c>
      <c r="AY36" s="1401">
        <v>0</v>
      </c>
      <c r="AZ36" s="1401">
        <v>0</v>
      </c>
      <c r="BA36" s="1401" t="s">
        <v>418</v>
      </c>
      <c r="BB36" s="1061" t="s">
        <v>979</v>
      </c>
      <c r="BC36" s="1061" t="s">
        <v>356</v>
      </c>
      <c r="BD36" s="1410" t="s">
        <v>419</v>
      </c>
      <c r="BE36" s="1410" t="s">
        <v>419</v>
      </c>
      <c r="BF36" s="1410" t="s">
        <v>419</v>
      </c>
      <c r="BG36" s="1411">
        <v>44410</v>
      </c>
      <c r="BH36" s="1411">
        <v>44411</v>
      </c>
      <c r="BI36" s="1411">
        <v>44413</v>
      </c>
      <c r="BJ36" s="1410" t="s">
        <v>419</v>
      </c>
      <c r="BK36" s="1412">
        <v>44445</v>
      </c>
      <c r="BL36" s="1412">
        <v>44452</v>
      </c>
      <c r="BM36" s="1411">
        <v>44455</v>
      </c>
      <c r="BN36" s="1410" t="s">
        <v>419</v>
      </c>
      <c r="BO36" s="1411">
        <v>44460</v>
      </c>
      <c r="BP36" s="1410" t="s">
        <v>419</v>
      </c>
      <c r="BQ36" s="1413">
        <v>44461</v>
      </c>
      <c r="BR36" s="761" t="e">
        <v>#REF!</v>
      </c>
      <c r="BS36" s="1414">
        <v>0</v>
      </c>
      <c r="BT36" s="1414">
        <v>0</v>
      </c>
      <c r="BU36" s="1414">
        <v>0</v>
      </c>
      <c r="BV36" s="1414">
        <v>0</v>
      </c>
      <c r="BW36" s="1414">
        <v>0</v>
      </c>
      <c r="BX36" s="1414">
        <v>0</v>
      </c>
      <c r="BY36" s="1414">
        <v>0</v>
      </c>
      <c r="BZ36" s="1414">
        <v>0</v>
      </c>
      <c r="CA36" s="1414">
        <v>1</v>
      </c>
      <c r="CB36" s="1414">
        <v>0</v>
      </c>
      <c r="CC36" s="1414">
        <v>0</v>
      </c>
      <c r="CD36" s="1414">
        <v>2</v>
      </c>
      <c r="CE36" s="1414">
        <v>0</v>
      </c>
      <c r="CF36" s="1414">
        <v>1</v>
      </c>
      <c r="CG36" s="1054"/>
      <c r="CH36" s="762">
        <v>4</v>
      </c>
      <c r="CI36" s="762">
        <v>1</v>
      </c>
      <c r="CJ36" s="1055">
        <v>5</v>
      </c>
      <c r="CK36" s="763">
        <v>0.2</v>
      </c>
      <c r="CL36" s="764">
        <v>0</v>
      </c>
      <c r="CM36" s="764">
        <v>0</v>
      </c>
      <c r="CN36" s="764">
        <v>0</v>
      </c>
      <c r="CO36" s="764">
        <v>0</v>
      </c>
      <c r="CP36" s="764">
        <v>0</v>
      </c>
      <c r="CQ36" s="764">
        <v>0</v>
      </c>
      <c r="CR36" s="764">
        <v>0</v>
      </c>
      <c r="CS36" s="764">
        <v>0</v>
      </c>
      <c r="CT36" s="764">
        <v>0</v>
      </c>
      <c r="CU36" s="764">
        <v>0</v>
      </c>
      <c r="CV36" s="764">
        <v>0</v>
      </c>
      <c r="CW36" s="764">
        <v>0</v>
      </c>
    </row>
    <row r="37" spans="1:101" ht="20.100000000000001" customHeight="1">
      <c r="A37" s="1394">
        <v>27</v>
      </c>
      <c r="B37" s="1416" t="s">
        <v>887</v>
      </c>
      <c r="C37" s="1422" t="s">
        <v>1089</v>
      </c>
      <c r="D37" s="1396">
        <v>1</v>
      </c>
      <c r="E37" s="1397">
        <v>44375</v>
      </c>
      <c r="F37" s="1398" t="s">
        <v>1089</v>
      </c>
      <c r="G37" s="1398" t="s">
        <v>1090</v>
      </c>
      <c r="H37" s="1397">
        <v>44357</v>
      </c>
      <c r="I37" s="1397" t="s">
        <v>978</v>
      </c>
      <c r="J37" s="1399" t="s">
        <v>1089</v>
      </c>
      <c r="K37" s="1398" t="s">
        <v>1085</v>
      </c>
      <c r="L37" s="1073" t="s">
        <v>356</v>
      </c>
      <c r="M37" s="1394" t="s">
        <v>422</v>
      </c>
      <c r="N37" s="1417">
        <v>44453</v>
      </c>
      <c r="O37" s="1068">
        <v>44462</v>
      </c>
      <c r="P37" s="1400" t="e">
        <v>#N/A</v>
      </c>
      <c r="Q37" s="1401">
        <v>0</v>
      </c>
      <c r="R37" s="1418">
        <v>0</v>
      </c>
      <c r="S37" s="1071">
        <v>44470</v>
      </c>
      <c r="T37" s="1075" t="s">
        <v>1089</v>
      </c>
      <c r="U37" s="1070" t="s">
        <v>420</v>
      </c>
      <c r="V37" s="1403">
        <v>4</v>
      </c>
      <c r="W37" s="1076" t="s">
        <v>7068</v>
      </c>
      <c r="X37" s="1076"/>
      <c r="Y37" s="1069"/>
      <c r="Z37" s="1069"/>
      <c r="AA37" s="1424" t="s">
        <v>6325</v>
      </c>
      <c r="AB37" s="1404" t="s">
        <v>430</v>
      </c>
      <c r="AC37" s="1049">
        <v>0</v>
      </c>
      <c r="AD37" s="1050">
        <v>0</v>
      </c>
      <c r="AE37" s="1051">
        <v>0</v>
      </c>
      <c r="AF37" s="1072"/>
      <c r="AG37" s="1405" t="s">
        <v>408</v>
      </c>
      <c r="AH37" s="1406">
        <v>0</v>
      </c>
      <c r="AI37" s="1407">
        <v>0</v>
      </c>
      <c r="AJ37" s="1408">
        <v>0</v>
      </c>
      <c r="AK37" s="1419">
        <v>0</v>
      </c>
      <c r="AL37" s="1419">
        <v>0</v>
      </c>
      <c r="AM37" s="1419">
        <v>0</v>
      </c>
      <c r="AN37" s="1419">
        <v>0</v>
      </c>
      <c r="AO37" s="1419">
        <v>0</v>
      </c>
      <c r="AP37" s="1419">
        <v>0</v>
      </c>
      <c r="AQ37" s="1420">
        <v>0</v>
      </c>
      <c r="AR37" s="1421">
        <v>0</v>
      </c>
      <c r="AS37" s="1421">
        <v>0</v>
      </c>
      <c r="AT37" s="1421">
        <v>0</v>
      </c>
      <c r="AU37" s="1401">
        <v>0</v>
      </c>
      <c r="AV37" s="1401">
        <v>0</v>
      </c>
      <c r="AW37" s="1401">
        <v>0</v>
      </c>
      <c r="AX37" s="1401">
        <v>0</v>
      </c>
      <c r="AY37" s="1401">
        <v>0</v>
      </c>
      <c r="AZ37" s="1401">
        <v>0</v>
      </c>
      <c r="BA37" s="1401" t="s">
        <v>418</v>
      </c>
      <c r="BB37" s="1061" t="s">
        <v>979</v>
      </c>
      <c r="BC37" s="1061" t="s">
        <v>356</v>
      </c>
      <c r="BD37" s="1410" t="s">
        <v>419</v>
      </c>
      <c r="BE37" s="1410" t="s">
        <v>419</v>
      </c>
      <c r="BF37" s="1410" t="s">
        <v>419</v>
      </c>
      <c r="BG37" s="1411">
        <v>44390</v>
      </c>
      <c r="BH37" s="1411">
        <v>44391</v>
      </c>
      <c r="BI37" s="1412">
        <v>44410</v>
      </c>
      <c r="BJ37" s="1410" t="s">
        <v>419</v>
      </c>
      <c r="BK37" s="1412">
        <v>44447</v>
      </c>
      <c r="BL37" s="1412">
        <v>44453</v>
      </c>
      <c r="BM37" s="1411">
        <v>44456</v>
      </c>
      <c r="BN37" s="1410" t="s">
        <v>419</v>
      </c>
      <c r="BO37" s="1411">
        <v>44461</v>
      </c>
      <c r="BP37" s="1410" t="s">
        <v>419</v>
      </c>
      <c r="BQ37" s="1413">
        <v>44462</v>
      </c>
      <c r="BR37" s="761" t="e">
        <v>#REF!</v>
      </c>
      <c r="BS37" s="1414">
        <v>0</v>
      </c>
      <c r="BT37" s="1414">
        <v>0</v>
      </c>
      <c r="BU37" s="1414">
        <v>0</v>
      </c>
      <c r="BV37" s="1414">
        <v>0</v>
      </c>
      <c r="BW37" s="1414">
        <v>0</v>
      </c>
      <c r="BX37" s="1414">
        <v>0</v>
      </c>
      <c r="BY37" s="1414">
        <v>0</v>
      </c>
      <c r="BZ37" s="1414">
        <v>0</v>
      </c>
      <c r="CA37" s="1414">
        <v>1</v>
      </c>
      <c r="CB37" s="1414">
        <v>0</v>
      </c>
      <c r="CC37" s="1414">
        <v>0</v>
      </c>
      <c r="CD37" s="1414">
        <v>1</v>
      </c>
      <c r="CE37" s="1414">
        <v>0</v>
      </c>
      <c r="CF37" s="1414">
        <v>1</v>
      </c>
      <c r="CG37" s="1054"/>
      <c r="CH37" s="762">
        <v>3</v>
      </c>
      <c r="CI37" s="762">
        <v>7</v>
      </c>
      <c r="CJ37" s="1055">
        <v>10</v>
      </c>
      <c r="CK37" s="763">
        <v>0.7</v>
      </c>
      <c r="CL37" s="764">
        <v>0</v>
      </c>
      <c r="CM37" s="764">
        <v>0</v>
      </c>
      <c r="CN37" s="764">
        <v>0</v>
      </c>
      <c r="CO37" s="764">
        <v>0</v>
      </c>
      <c r="CP37" s="764">
        <v>0</v>
      </c>
      <c r="CQ37" s="764">
        <v>0</v>
      </c>
      <c r="CR37" s="764">
        <v>0</v>
      </c>
      <c r="CS37" s="764">
        <v>0</v>
      </c>
      <c r="CT37" s="764">
        <v>0</v>
      </c>
      <c r="CU37" s="764">
        <v>0</v>
      </c>
      <c r="CV37" s="764">
        <v>0</v>
      </c>
      <c r="CW37" s="764">
        <v>0</v>
      </c>
    </row>
    <row r="38" spans="1:101" ht="20.100000000000001" customHeight="1">
      <c r="A38" s="1394">
        <v>28</v>
      </c>
      <c r="B38" s="1416" t="s">
        <v>888</v>
      </c>
      <c r="C38" s="1422" t="s">
        <v>1092</v>
      </c>
      <c r="D38" s="1396">
        <v>1</v>
      </c>
      <c r="E38" s="1397">
        <v>44407</v>
      </c>
      <c r="F38" s="1398" t="s">
        <v>1092</v>
      </c>
      <c r="G38" s="1398" t="s">
        <v>1093</v>
      </c>
      <c r="H38" s="1397">
        <v>44376</v>
      </c>
      <c r="I38" s="1397" t="s">
        <v>978</v>
      </c>
      <c r="J38" s="1399" t="s">
        <v>1092</v>
      </c>
      <c r="K38" s="1398" t="s">
        <v>1086</v>
      </c>
      <c r="L38" s="1073" t="s">
        <v>535</v>
      </c>
      <c r="M38" s="1394" t="s">
        <v>422</v>
      </c>
      <c r="N38" s="1417">
        <v>44434</v>
      </c>
      <c r="O38" s="1068">
        <v>44446</v>
      </c>
      <c r="P38" s="1400" t="e">
        <v>#N/A</v>
      </c>
      <c r="Q38" s="1401">
        <v>0</v>
      </c>
      <c r="R38" s="1418">
        <v>0</v>
      </c>
      <c r="S38" s="1071">
        <v>44470</v>
      </c>
      <c r="T38" s="1075" t="s">
        <v>1092</v>
      </c>
      <c r="U38" s="1070" t="s">
        <v>420</v>
      </c>
      <c r="V38" s="1403">
        <v>4</v>
      </c>
      <c r="W38" s="1076" t="s">
        <v>7068</v>
      </c>
      <c r="X38" s="1076"/>
      <c r="Y38" s="1069"/>
      <c r="Z38" s="1069"/>
      <c r="AA38" s="1424" t="s">
        <v>6235</v>
      </c>
      <c r="AB38" s="1404" t="s">
        <v>430</v>
      </c>
      <c r="AC38" s="1049">
        <v>0</v>
      </c>
      <c r="AD38" s="1050">
        <v>0</v>
      </c>
      <c r="AE38" s="1051">
        <v>0</v>
      </c>
      <c r="AF38" s="1072"/>
      <c r="AG38" s="1405" t="s">
        <v>408</v>
      </c>
      <c r="AH38" s="1406">
        <v>0</v>
      </c>
      <c r="AI38" s="1407">
        <v>0</v>
      </c>
      <c r="AJ38" s="1408">
        <v>0</v>
      </c>
      <c r="AK38" s="1419">
        <v>0</v>
      </c>
      <c r="AL38" s="1419">
        <v>0</v>
      </c>
      <c r="AM38" s="1419">
        <v>0</v>
      </c>
      <c r="AN38" s="1419">
        <v>0</v>
      </c>
      <c r="AO38" s="1419">
        <v>0</v>
      </c>
      <c r="AP38" s="1419">
        <v>0</v>
      </c>
      <c r="AQ38" s="1420">
        <v>0</v>
      </c>
      <c r="AR38" s="1421">
        <v>0</v>
      </c>
      <c r="AS38" s="1421">
        <v>0</v>
      </c>
      <c r="AT38" s="1421">
        <v>0</v>
      </c>
      <c r="AU38" s="1401">
        <v>0</v>
      </c>
      <c r="AV38" s="1401">
        <v>0</v>
      </c>
      <c r="AW38" s="1401">
        <v>0</v>
      </c>
      <c r="AX38" s="1401">
        <v>0</v>
      </c>
      <c r="AY38" s="1401">
        <v>0</v>
      </c>
      <c r="AZ38" s="1401">
        <v>0</v>
      </c>
      <c r="BA38" s="1401" t="s">
        <v>418</v>
      </c>
      <c r="BB38" s="1061" t="s">
        <v>889</v>
      </c>
      <c r="BC38" s="1061" t="s">
        <v>535</v>
      </c>
      <c r="BD38" s="1410" t="s">
        <v>419</v>
      </c>
      <c r="BE38" s="1410" t="s">
        <v>419</v>
      </c>
      <c r="BF38" s="1410" t="s">
        <v>419</v>
      </c>
      <c r="BG38" s="1411">
        <v>44424</v>
      </c>
      <c r="BH38" s="1411">
        <v>44425</v>
      </c>
      <c r="BI38" s="1411">
        <v>44427</v>
      </c>
      <c r="BJ38" s="1411">
        <v>44435</v>
      </c>
      <c r="BK38" s="1411">
        <v>44432</v>
      </c>
      <c r="BL38" s="1411">
        <v>44434</v>
      </c>
      <c r="BM38" s="1411">
        <v>44439</v>
      </c>
      <c r="BN38" s="1411">
        <v>44440</v>
      </c>
      <c r="BO38" s="1411">
        <v>44441</v>
      </c>
      <c r="BP38" s="1413">
        <v>44445</v>
      </c>
      <c r="BQ38" s="1413">
        <v>44446</v>
      </c>
      <c r="BR38" s="761" t="e">
        <v>#REF!</v>
      </c>
      <c r="BS38" s="1414">
        <v>0</v>
      </c>
      <c r="BT38" s="1414">
        <v>0</v>
      </c>
      <c r="BU38" s="1414">
        <v>0</v>
      </c>
      <c r="BV38" s="1414">
        <v>0</v>
      </c>
      <c r="BW38" s="1414">
        <v>0</v>
      </c>
      <c r="BX38" s="1414">
        <v>0</v>
      </c>
      <c r="BY38" s="1414">
        <v>0</v>
      </c>
      <c r="BZ38" s="1414">
        <v>0</v>
      </c>
      <c r="CA38" s="1414">
        <v>0</v>
      </c>
      <c r="CB38" s="1414">
        <v>0</v>
      </c>
      <c r="CC38" s="1414">
        <v>0</v>
      </c>
      <c r="CD38" s="1414">
        <v>0</v>
      </c>
      <c r="CE38" s="1414">
        <v>0</v>
      </c>
      <c r="CF38" s="1414">
        <v>1</v>
      </c>
      <c r="CG38" s="1054"/>
      <c r="CH38" s="762">
        <v>1</v>
      </c>
      <c r="CI38" s="762">
        <v>11</v>
      </c>
      <c r="CJ38" s="1055">
        <v>12</v>
      </c>
      <c r="CK38" s="763">
        <v>0.91666666666666663</v>
      </c>
      <c r="CL38" s="764">
        <v>0</v>
      </c>
      <c r="CM38" s="764">
        <v>0</v>
      </c>
      <c r="CN38" s="764">
        <v>0</v>
      </c>
      <c r="CO38" s="764">
        <v>0</v>
      </c>
      <c r="CP38" s="764">
        <v>0</v>
      </c>
      <c r="CQ38" s="764">
        <v>0</v>
      </c>
      <c r="CR38" s="764">
        <v>0</v>
      </c>
      <c r="CS38" s="764">
        <v>0</v>
      </c>
      <c r="CT38" s="764">
        <v>0</v>
      </c>
      <c r="CU38" s="764">
        <v>0</v>
      </c>
      <c r="CV38" s="764">
        <v>0</v>
      </c>
      <c r="CW38" s="764">
        <v>0</v>
      </c>
    </row>
    <row r="39" spans="1:101" ht="20.100000000000001" customHeight="1">
      <c r="A39" s="1394">
        <v>29</v>
      </c>
      <c r="B39" s="1416" t="s">
        <v>6241</v>
      </c>
      <c r="C39" s="1422" t="s">
        <v>6242</v>
      </c>
      <c r="D39" s="1396">
        <v>1</v>
      </c>
      <c r="E39" s="1397">
        <v>44469</v>
      </c>
      <c r="F39" s="1398" t="s">
        <v>6242</v>
      </c>
      <c r="G39" s="1398" t="s">
        <v>6243</v>
      </c>
      <c r="H39" s="1397">
        <v>44413</v>
      </c>
      <c r="I39" s="1397" t="s">
        <v>199</v>
      </c>
      <c r="J39" s="1399" t="s">
        <v>6242</v>
      </c>
      <c r="K39" s="1398" t="s">
        <v>194</v>
      </c>
      <c r="L39" s="1073" t="s">
        <v>627</v>
      </c>
      <c r="M39" s="1394" t="s">
        <v>116</v>
      </c>
      <c r="N39" s="1417">
        <v>44441</v>
      </c>
      <c r="O39" s="1344">
        <v>44463</v>
      </c>
      <c r="P39" s="1400" t="e">
        <v>#N/A</v>
      </c>
      <c r="Q39" s="1401">
        <v>770</v>
      </c>
      <c r="R39" s="1418">
        <v>0.77</v>
      </c>
      <c r="S39" s="1071">
        <v>44470</v>
      </c>
      <c r="T39" s="1075" t="s">
        <v>67</v>
      </c>
      <c r="U39" s="1070" t="s">
        <v>420</v>
      </c>
      <c r="V39" s="1403">
        <v>4</v>
      </c>
      <c r="W39" s="1076" t="s">
        <v>64</v>
      </c>
      <c r="X39" s="1076"/>
      <c r="Y39" s="1069"/>
      <c r="Z39" s="1069"/>
      <c r="AA39" s="1427" t="s">
        <v>7069</v>
      </c>
      <c r="AB39" s="1404" t="s">
        <v>430</v>
      </c>
      <c r="AC39" s="1049">
        <v>716.1</v>
      </c>
      <c r="AD39" s="1050">
        <v>0</v>
      </c>
      <c r="AE39" s="1051">
        <v>716.1</v>
      </c>
      <c r="AF39" s="1072"/>
      <c r="AG39" s="1405" t="s">
        <v>408</v>
      </c>
      <c r="AH39" s="1406">
        <v>0</v>
      </c>
      <c r="AI39" s="1407">
        <v>0</v>
      </c>
      <c r="AJ39" s="1408">
        <v>0</v>
      </c>
      <c r="AK39" s="1419">
        <v>0</v>
      </c>
      <c r="AL39" s="1419">
        <v>0</v>
      </c>
      <c r="AM39" s="1419">
        <v>0</v>
      </c>
      <c r="AN39" s="1419">
        <v>0</v>
      </c>
      <c r="AO39" s="1419">
        <v>0</v>
      </c>
      <c r="AP39" s="1419">
        <v>0</v>
      </c>
      <c r="AQ39" s="1420">
        <v>0</v>
      </c>
      <c r="AR39" s="1421">
        <v>0</v>
      </c>
      <c r="AS39" s="1421">
        <v>0</v>
      </c>
      <c r="AT39" s="1421">
        <v>0</v>
      </c>
      <c r="AU39" s="1401">
        <v>0</v>
      </c>
      <c r="AV39" s="1401">
        <v>0</v>
      </c>
      <c r="AW39" s="1401">
        <v>0</v>
      </c>
      <c r="AX39" s="1401">
        <v>0</v>
      </c>
      <c r="AY39" s="1401">
        <v>0</v>
      </c>
      <c r="AZ39" s="1401">
        <v>0</v>
      </c>
      <c r="BA39" s="1401" t="s">
        <v>64</v>
      </c>
      <c r="BB39" s="1079" t="s">
        <v>927</v>
      </c>
      <c r="BC39" s="1061" t="s">
        <v>535</v>
      </c>
      <c r="BD39" s="1411">
        <v>44414</v>
      </c>
      <c r="BE39" s="1411">
        <v>44414</v>
      </c>
      <c r="BF39" s="1411">
        <v>44414</v>
      </c>
      <c r="BG39" s="1411">
        <v>44417</v>
      </c>
      <c r="BH39" s="1411">
        <v>44418</v>
      </c>
      <c r="BI39" s="1411">
        <v>44419</v>
      </c>
      <c r="BJ39" s="1411">
        <v>44424</v>
      </c>
      <c r="BK39" s="1411">
        <v>44421</v>
      </c>
      <c r="BL39" s="1412">
        <v>44441</v>
      </c>
      <c r="BM39" s="1411">
        <v>44442</v>
      </c>
      <c r="BN39" s="1411">
        <v>44445</v>
      </c>
      <c r="BO39" s="1411">
        <v>44446</v>
      </c>
      <c r="BP39" s="1413">
        <v>44447</v>
      </c>
      <c r="BQ39" s="1413">
        <v>44448</v>
      </c>
      <c r="BR39" s="761" t="e">
        <v>#REF!</v>
      </c>
      <c r="BS39" s="1414">
        <v>0</v>
      </c>
      <c r="BT39" s="1414">
        <v>0</v>
      </c>
      <c r="BU39" s="1414">
        <v>0</v>
      </c>
      <c r="BV39" s="1414">
        <v>0</v>
      </c>
      <c r="BW39" s="1414">
        <v>0</v>
      </c>
      <c r="BX39" s="1414">
        <v>0</v>
      </c>
      <c r="BY39" s="1414">
        <v>0</v>
      </c>
      <c r="BZ39" s="1414">
        <v>0</v>
      </c>
      <c r="CA39" s="1414">
        <v>0</v>
      </c>
      <c r="CB39" s="1414">
        <v>1</v>
      </c>
      <c r="CC39" s="1414">
        <v>0</v>
      </c>
      <c r="CD39" s="1414">
        <v>0</v>
      </c>
      <c r="CE39" s="1414">
        <v>0</v>
      </c>
      <c r="CF39" s="1414">
        <v>1</v>
      </c>
      <c r="CG39" s="1054"/>
      <c r="CH39" s="762">
        <v>2</v>
      </c>
      <c r="CI39" s="762">
        <v>41</v>
      </c>
      <c r="CJ39" s="1055">
        <v>43</v>
      </c>
      <c r="CK39" s="763">
        <v>0.95348837209302328</v>
      </c>
      <c r="CL39" s="764">
        <v>0</v>
      </c>
      <c r="CM39" s="764">
        <v>0</v>
      </c>
      <c r="CN39" s="764">
        <v>0</v>
      </c>
      <c r="CO39" s="764">
        <v>0</v>
      </c>
      <c r="CP39" s="764">
        <v>0</v>
      </c>
      <c r="CQ39" s="764">
        <v>0</v>
      </c>
      <c r="CR39" s="764">
        <v>0</v>
      </c>
      <c r="CS39" s="764">
        <v>0</v>
      </c>
      <c r="CT39" s="764">
        <v>0</v>
      </c>
      <c r="CU39" s="764">
        <v>0</v>
      </c>
      <c r="CV39" s="764">
        <v>0</v>
      </c>
      <c r="CW39" s="764">
        <v>0</v>
      </c>
    </row>
    <row r="40" spans="1:101" ht="20.100000000000001" customHeight="1">
      <c r="A40" s="1394">
        <v>30</v>
      </c>
      <c r="B40" s="1416" t="s">
        <v>6244</v>
      </c>
      <c r="C40" s="1422" t="s">
        <v>6245</v>
      </c>
      <c r="D40" s="1396">
        <v>1</v>
      </c>
      <c r="E40" s="1397">
        <v>44435</v>
      </c>
      <c r="F40" s="1398" t="s">
        <v>6245</v>
      </c>
      <c r="G40" s="1398" t="s">
        <v>6246</v>
      </c>
      <c r="H40" s="1397">
        <v>44412</v>
      </c>
      <c r="I40" s="1397" t="s">
        <v>978</v>
      </c>
      <c r="J40" s="1399" t="s">
        <v>6245</v>
      </c>
      <c r="K40" s="1398" t="s">
        <v>1085</v>
      </c>
      <c r="L40" s="1073" t="s">
        <v>535</v>
      </c>
      <c r="M40" s="1394" t="s">
        <v>422</v>
      </c>
      <c r="N40" s="1417">
        <v>44445</v>
      </c>
      <c r="O40" s="1068">
        <v>44449</v>
      </c>
      <c r="P40" s="1400" t="e">
        <v>#N/A</v>
      </c>
      <c r="Q40" s="1401">
        <v>0</v>
      </c>
      <c r="R40" s="1418">
        <v>0</v>
      </c>
      <c r="S40" s="1071">
        <v>44470</v>
      </c>
      <c r="T40" s="1075" t="s">
        <v>6245</v>
      </c>
      <c r="U40" s="1070" t="s">
        <v>420</v>
      </c>
      <c r="V40" s="1403">
        <v>4</v>
      </c>
      <c r="W40" s="1076" t="s">
        <v>7068</v>
      </c>
      <c r="X40" s="1076"/>
      <c r="Y40" s="1069"/>
      <c r="Z40" s="1069"/>
      <c r="AA40" s="1424" t="s">
        <v>436</v>
      </c>
      <c r="AB40" s="1404" t="s">
        <v>430</v>
      </c>
      <c r="AC40" s="1049">
        <v>0</v>
      </c>
      <c r="AD40" s="1050">
        <v>0</v>
      </c>
      <c r="AE40" s="1051">
        <v>0</v>
      </c>
      <c r="AF40" s="1072"/>
      <c r="AG40" s="1405" t="s">
        <v>408</v>
      </c>
      <c r="AH40" s="1406">
        <v>0</v>
      </c>
      <c r="AI40" s="1407">
        <v>0</v>
      </c>
      <c r="AJ40" s="1408">
        <v>0</v>
      </c>
      <c r="AK40" s="1419">
        <v>0</v>
      </c>
      <c r="AL40" s="1419">
        <v>0</v>
      </c>
      <c r="AM40" s="1419">
        <v>0</v>
      </c>
      <c r="AN40" s="1419">
        <v>0</v>
      </c>
      <c r="AO40" s="1419">
        <v>0</v>
      </c>
      <c r="AP40" s="1419">
        <v>0</v>
      </c>
      <c r="AQ40" s="1420">
        <v>0</v>
      </c>
      <c r="AR40" s="1421">
        <v>0</v>
      </c>
      <c r="AS40" s="1421">
        <v>0</v>
      </c>
      <c r="AT40" s="1421">
        <v>0</v>
      </c>
      <c r="AU40" s="1401">
        <v>0</v>
      </c>
      <c r="AV40" s="1401">
        <v>0</v>
      </c>
      <c r="AW40" s="1401">
        <v>0</v>
      </c>
      <c r="AX40" s="1401">
        <v>0</v>
      </c>
      <c r="AY40" s="1401">
        <v>0</v>
      </c>
      <c r="AZ40" s="1401">
        <v>0</v>
      </c>
      <c r="BA40" s="1401" t="s">
        <v>418</v>
      </c>
      <c r="BB40" s="1061" t="s">
        <v>889</v>
      </c>
      <c r="BC40" s="1061" t="s">
        <v>535</v>
      </c>
      <c r="BD40" s="1410" t="s">
        <v>419</v>
      </c>
      <c r="BE40" s="1410" t="s">
        <v>419</v>
      </c>
      <c r="BF40" s="1410" t="s">
        <v>419</v>
      </c>
      <c r="BG40" s="1411">
        <v>44414</v>
      </c>
      <c r="BH40" s="1411">
        <v>44417</v>
      </c>
      <c r="BI40" s="1411">
        <v>44419</v>
      </c>
      <c r="BJ40" s="1411">
        <v>44427</v>
      </c>
      <c r="BK40" s="1412">
        <v>44440</v>
      </c>
      <c r="BL40" s="1412">
        <v>44445</v>
      </c>
      <c r="BM40" s="1411">
        <v>44447</v>
      </c>
      <c r="BN40" s="1410" t="s">
        <v>419</v>
      </c>
      <c r="BO40" s="1411">
        <v>44448</v>
      </c>
      <c r="BP40" s="1410" t="s">
        <v>419</v>
      </c>
      <c r="BQ40" s="1413">
        <v>44449</v>
      </c>
      <c r="BR40" s="761" t="e">
        <v>#REF!</v>
      </c>
      <c r="BS40" s="1414">
        <v>0</v>
      </c>
      <c r="BT40" s="1414">
        <v>0</v>
      </c>
      <c r="BU40" s="1414">
        <v>0</v>
      </c>
      <c r="BV40" s="1414">
        <v>0</v>
      </c>
      <c r="BW40" s="1414">
        <v>0</v>
      </c>
      <c r="BX40" s="1414">
        <v>0</v>
      </c>
      <c r="BY40" s="1414">
        <v>0</v>
      </c>
      <c r="BZ40" s="1414">
        <v>0</v>
      </c>
      <c r="CA40" s="1414">
        <v>0</v>
      </c>
      <c r="CB40" s="1414">
        <v>0</v>
      </c>
      <c r="CC40" s="1414">
        <v>0</v>
      </c>
      <c r="CD40" s="1414">
        <v>0</v>
      </c>
      <c r="CE40" s="1414">
        <v>0</v>
      </c>
      <c r="CF40" s="1414">
        <v>1</v>
      </c>
      <c r="CG40" s="1054"/>
      <c r="CH40" s="762">
        <v>1</v>
      </c>
      <c r="CI40" s="762">
        <v>9</v>
      </c>
      <c r="CJ40" s="1055">
        <v>10</v>
      </c>
      <c r="CK40" s="763">
        <v>0.9</v>
      </c>
      <c r="CL40" s="764">
        <v>0</v>
      </c>
      <c r="CM40" s="764">
        <v>0</v>
      </c>
      <c r="CN40" s="764">
        <v>0</v>
      </c>
      <c r="CO40" s="764">
        <v>0</v>
      </c>
      <c r="CP40" s="764">
        <v>0</v>
      </c>
      <c r="CQ40" s="764">
        <v>0</v>
      </c>
      <c r="CR40" s="764">
        <v>0</v>
      </c>
      <c r="CS40" s="764">
        <v>0</v>
      </c>
      <c r="CT40" s="764">
        <v>0</v>
      </c>
      <c r="CU40" s="764">
        <v>0</v>
      </c>
      <c r="CV40" s="764">
        <v>0</v>
      </c>
      <c r="CW40" s="764">
        <v>0</v>
      </c>
    </row>
    <row r="41" spans="1:101" ht="20.100000000000001" customHeight="1">
      <c r="A41" s="1394">
        <v>31</v>
      </c>
      <c r="B41" s="1219" t="s">
        <v>791</v>
      </c>
      <c r="C41" s="1422" t="s">
        <v>1003</v>
      </c>
      <c r="D41" s="1396">
        <v>1</v>
      </c>
      <c r="E41" s="1397">
        <v>44407</v>
      </c>
      <c r="F41" s="1398" t="s">
        <v>1003</v>
      </c>
      <c r="G41" s="1398" t="s">
        <v>981</v>
      </c>
      <c r="H41" s="1397">
        <v>44349</v>
      </c>
      <c r="I41" s="1397" t="s">
        <v>199</v>
      </c>
      <c r="J41" s="1399" t="s">
        <v>1003</v>
      </c>
      <c r="K41" s="1398" t="s">
        <v>194</v>
      </c>
      <c r="L41" s="1073" t="s">
        <v>796</v>
      </c>
      <c r="M41" s="1059" t="s">
        <v>116</v>
      </c>
      <c r="N41" s="1082">
        <v>44447</v>
      </c>
      <c r="O41" s="1344">
        <v>44463</v>
      </c>
      <c r="P41" s="1400" t="e">
        <v>#N/A</v>
      </c>
      <c r="Q41" s="1401">
        <v>2142</v>
      </c>
      <c r="R41" s="1074">
        <v>2.1419999999999999</v>
      </c>
      <c r="S41" s="1071">
        <v>44470</v>
      </c>
      <c r="T41" s="1075" t="s">
        <v>67</v>
      </c>
      <c r="U41" s="1070" t="s">
        <v>420</v>
      </c>
      <c r="V41" s="1403">
        <v>4</v>
      </c>
      <c r="W41" s="1076" t="s">
        <v>64</v>
      </c>
      <c r="X41" s="1076"/>
      <c r="Y41" s="1069"/>
      <c r="Z41" s="1069"/>
      <c r="AA41" s="1427" t="s">
        <v>7062</v>
      </c>
      <c r="AB41" s="1404" t="s">
        <v>430</v>
      </c>
      <c r="AC41" s="1049">
        <v>1992.0600000000002</v>
      </c>
      <c r="AD41" s="1050">
        <v>0</v>
      </c>
      <c r="AE41" s="1051">
        <v>1992.0600000000002</v>
      </c>
      <c r="AF41" s="1072"/>
      <c r="AG41" s="1405" t="s">
        <v>408</v>
      </c>
      <c r="AH41" s="1406">
        <v>0</v>
      </c>
      <c r="AI41" s="1407">
        <v>0</v>
      </c>
      <c r="AJ41" s="1408">
        <v>0</v>
      </c>
      <c r="AK41" s="1064">
        <v>0</v>
      </c>
      <c r="AL41" s="1064">
        <v>0</v>
      </c>
      <c r="AM41" s="1064">
        <v>0</v>
      </c>
      <c r="AN41" s="1064">
        <v>0</v>
      </c>
      <c r="AO41" s="1064">
        <v>0</v>
      </c>
      <c r="AP41" s="1064">
        <v>0</v>
      </c>
      <c r="AQ41" s="1065">
        <v>0</v>
      </c>
      <c r="AR41" s="1066">
        <v>0</v>
      </c>
      <c r="AS41" s="1066">
        <v>0</v>
      </c>
      <c r="AT41" s="1066">
        <v>0</v>
      </c>
      <c r="AU41" s="1061">
        <v>0</v>
      </c>
      <c r="AV41" s="1061">
        <v>0</v>
      </c>
      <c r="AW41" s="1061">
        <v>0</v>
      </c>
      <c r="AX41" s="1061">
        <v>0</v>
      </c>
      <c r="AY41" s="1061">
        <v>0</v>
      </c>
      <c r="AZ41" s="1061">
        <v>0</v>
      </c>
      <c r="BA41" s="1401" t="s">
        <v>64</v>
      </c>
      <c r="BB41" s="1079" t="s">
        <v>788</v>
      </c>
      <c r="BC41" s="1061" t="s">
        <v>529</v>
      </c>
      <c r="BD41" s="1411" t="s">
        <v>6233</v>
      </c>
      <c r="BE41" s="1412">
        <v>44428</v>
      </c>
      <c r="BF41" s="1411">
        <v>44431</v>
      </c>
      <c r="BG41" s="1411">
        <v>44432</v>
      </c>
      <c r="BH41" s="1411">
        <v>44433</v>
      </c>
      <c r="BI41" s="1411">
        <v>44435</v>
      </c>
      <c r="BJ41" s="1411">
        <v>44446</v>
      </c>
      <c r="BK41" s="1411">
        <v>44441</v>
      </c>
      <c r="BL41" s="1411">
        <v>44447</v>
      </c>
      <c r="BM41" s="1411">
        <v>44449</v>
      </c>
      <c r="BN41" s="1411">
        <v>44452</v>
      </c>
      <c r="BO41" s="1411">
        <v>44454</v>
      </c>
      <c r="BP41" s="1413">
        <v>44456</v>
      </c>
      <c r="BQ41" s="1413">
        <v>44460</v>
      </c>
      <c r="BR41" s="761" t="e">
        <v>#REF!</v>
      </c>
      <c r="BS41" s="1414">
        <v>0</v>
      </c>
      <c r="BT41" s="1414">
        <v>0</v>
      </c>
      <c r="BU41" s="1414">
        <v>0</v>
      </c>
      <c r="BV41" s="1414">
        <v>0</v>
      </c>
      <c r="BW41" s="1414">
        <v>0</v>
      </c>
      <c r="BX41" s="1414">
        <v>0</v>
      </c>
      <c r="BY41" s="1414">
        <v>1</v>
      </c>
      <c r="BZ41" s="1414">
        <v>0</v>
      </c>
      <c r="CA41" s="1414">
        <v>0</v>
      </c>
      <c r="CB41" s="1414">
        <v>1</v>
      </c>
      <c r="CC41" s="1414">
        <v>1</v>
      </c>
      <c r="CD41" s="1414">
        <v>0</v>
      </c>
      <c r="CE41" s="1414">
        <v>1</v>
      </c>
      <c r="CF41" s="1414">
        <v>1</v>
      </c>
      <c r="CG41" s="761" t="s">
        <v>789</v>
      </c>
      <c r="CH41" s="762">
        <v>5</v>
      </c>
      <c r="CI41" s="762">
        <v>97</v>
      </c>
      <c r="CJ41" s="1055">
        <v>102</v>
      </c>
      <c r="CK41" s="763">
        <v>0.9509803921568627</v>
      </c>
      <c r="CL41" s="765">
        <v>0</v>
      </c>
      <c r="CM41" s="764">
        <v>0</v>
      </c>
      <c r="CN41" s="764">
        <v>0</v>
      </c>
      <c r="CO41" s="764">
        <v>0</v>
      </c>
      <c r="CP41" s="764">
        <v>0</v>
      </c>
      <c r="CQ41" s="764">
        <v>0</v>
      </c>
      <c r="CR41" s="764">
        <v>0</v>
      </c>
      <c r="CS41" s="764">
        <v>0</v>
      </c>
      <c r="CT41" s="764">
        <v>0</v>
      </c>
      <c r="CU41" s="764">
        <v>0</v>
      </c>
      <c r="CV41" s="764">
        <v>0</v>
      </c>
      <c r="CW41" s="764">
        <v>0</v>
      </c>
    </row>
    <row r="42" spans="1:101" ht="20.100000000000001" customHeight="1">
      <c r="A42" s="1394">
        <v>32</v>
      </c>
      <c r="B42" s="1416" t="s">
        <v>792</v>
      </c>
      <c r="C42" s="1422" t="s">
        <v>1004</v>
      </c>
      <c r="D42" s="1396">
        <v>1</v>
      </c>
      <c r="E42" s="1397">
        <v>44407</v>
      </c>
      <c r="F42" s="1398" t="s">
        <v>1004</v>
      </c>
      <c r="G42" s="1398" t="s">
        <v>981</v>
      </c>
      <c r="H42" s="1397">
        <v>44349</v>
      </c>
      <c r="I42" s="1397" t="s">
        <v>199</v>
      </c>
      <c r="J42" s="1399" t="s">
        <v>1004</v>
      </c>
      <c r="K42" s="1398" t="s">
        <v>194</v>
      </c>
      <c r="L42" s="1415" t="s">
        <v>796</v>
      </c>
      <c r="M42" s="1394" t="s">
        <v>116</v>
      </c>
      <c r="N42" s="1417">
        <v>44447</v>
      </c>
      <c r="O42" s="1344">
        <v>44463</v>
      </c>
      <c r="P42" s="1400" t="e">
        <v>#N/A</v>
      </c>
      <c r="Q42" s="1401">
        <v>2493</v>
      </c>
      <c r="R42" s="1418">
        <v>2.4929999999999999</v>
      </c>
      <c r="S42" s="1071">
        <v>44470</v>
      </c>
      <c r="T42" s="1075" t="s">
        <v>67</v>
      </c>
      <c r="U42" s="1070" t="s">
        <v>420</v>
      </c>
      <c r="V42" s="1403">
        <v>4</v>
      </c>
      <c r="W42" s="1076" t="s">
        <v>64</v>
      </c>
      <c r="X42" s="1076"/>
      <c r="Y42" s="1069"/>
      <c r="Z42" s="1069"/>
      <c r="AA42" s="1427" t="s">
        <v>7062</v>
      </c>
      <c r="AB42" s="1404" t="s">
        <v>430</v>
      </c>
      <c r="AC42" s="1049">
        <v>2318.4900000000002</v>
      </c>
      <c r="AD42" s="1050">
        <v>0</v>
      </c>
      <c r="AE42" s="1051">
        <v>2318.4900000000002</v>
      </c>
      <c r="AF42" s="1072"/>
      <c r="AG42" s="1405" t="s">
        <v>408</v>
      </c>
      <c r="AH42" s="1406">
        <v>0</v>
      </c>
      <c r="AI42" s="1407">
        <v>0</v>
      </c>
      <c r="AJ42" s="1408">
        <v>0</v>
      </c>
      <c r="AK42" s="1419">
        <v>0</v>
      </c>
      <c r="AL42" s="1419">
        <v>0</v>
      </c>
      <c r="AM42" s="1419">
        <v>0</v>
      </c>
      <c r="AN42" s="1419">
        <v>0</v>
      </c>
      <c r="AO42" s="1419">
        <v>0</v>
      </c>
      <c r="AP42" s="1419">
        <v>0</v>
      </c>
      <c r="AQ42" s="1420">
        <v>0</v>
      </c>
      <c r="AR42" s="1421">
        <v>0</v>
      </c>
      <c r="AS42" s="1421">
        <v>0</v>
      </c>
      <c r="AT42" s="1421">
        <v>0</v>
      </c>
      <c r="AU42" s="1401">
        <v>0</v>
      </c>
      <c r="AV42" s="1401">
        <v>0</v>
      </c>
      <c r="AW42" s="1401">
        <v>0</v>
      </c>
      <c r="AX42" s="1401">
        <v>0</v>
      </c>
      <c r="AY42" s="1401">
        <v>0</v>
      </c>
      <c r="AZ42" s="1401">
        <v>0</v>
      </c>
      <c r="BA42" s="1401" t="s">
        <v>64</v>
      </c>
      <c r="BB42" s="1409" t="s">
        <v>788</v>
      </c>
      <c r="BC42" s="1401" t="s">
        <v>529</v>
      </c>
      <c r="BD42" s="1411" t="s">
        <v>6233</v>
      </c>
      <c r="BE42" s="1412">
        <v>44428</v>
      </c>
      <c r="BF42" s="1411">
        <v>44431</v>
      </c>
      <c r="BG42" s="1411">
        <v>44432</v>
      </c>
      <c r="BH42" s="1411">
        <v>44433</v>
      </c>
      <c r="BI42" s="1411">
        <v>44435</v>
      </c>
      <c r="BJ42" s="1411">
        <v>44446</v>
      </c>
      <c r="BK42" s="1411">
        <v>44441</v>
      </c>
      <c r="BL42" s="1411">
        <v>44447</v>
      </c>
      <c r="BM42" s="1411">
        <v>44449</v>
      </c>
      <c r="BN42" s="1411">
        <v>44452</v>
      </c>
      <c r="BO42" s="1411">
        <v>44454</v>
      </c>
      <c r="BP42" s="1413">
        <v>44456</v>
      </c>
      <c r="BQ42" s="1413">
        <v>44460</v>
      </c>
      <c r="BR42" s="761" t="e">
        <v>#REF!</v>
      </c>
      <c r="BS42" s="1414">
        <v>0</v>
      </c>
      <c r="BT42" s="1414">
        <v>0</v>
      </c>
      <c r="BU42" s="1414">
        <v>0</v>
      </c>
      <c r="BV42" s="1414">
        <v>0</v>
      </c>
      <c r="BW42" s="1414">
        <v>0</v>
      </c>
      <c r="BX42" s="1414">
        <v>0</v>
      </c>
      <c r="BY42" s="1414">
        <v>1</v>
      </c>
      <c r="BZ42" s="1414">
        <v>0</v>
      </c>
      <c r="CA42" s="1414">
        <v>0</v>
      </c>
      <c r="CB42" s="1414">
        <v>1</v>
      </c>
      <c r="CC42" s="1414">
        <v>1</v>
      </c>
      <c r="CD42" s="1414">
        <v>2</v>
      </c>
      <c r="CE42" s="1414">
        <v>1</v>
      </c>
      <c r="CF42" s="1414">
        <v>1</v>
      </c>
      <c r="CG42" s="761" t="s">
        <v>789</v>
      </c>
      <c r="CH42" s="762">
        <v>7</v>
      </c>
      <c r="CI42" s="762">
        <v>97</v>
      </c>
      <c r="CJ42" s="1055">
        <v>104</v>
      </c>
      <c r="CK42" s="763">
        <v>0.93269230769230771</v>
      </c>
      <c r="CL42" s="765">
        <v>0</v>
      </c>
      <c r="CM42" s="764">
        <v>0</v>
      </c>
      <c r="CN42" s="764">
        <v>0</v>
      </c>
      <c r="CO42" s="764">
        <v>0</v>
      </c>
      <c r="CP42" s="764">
        <v>0</v>
      </c>
      <c r="CQ42" s="764">
        <v>0</v>
      </c>
      <c r="CR42" s="764">
        <v>0</v>
      </c>
      <c r="CS42" s="764">
        <v>0</v>
      </c>
      <c r="CT42" s="764">
        <v>0</v>
      </c>
      <c r="CU42" s="764">
        <v>0</v>
      </c>
      <c r="CV42" s="764">
        <v>0</v>
      </c>
      <c r="CW42" s="764">
        <v>0</v>
      </c>
    </row>
    <row r="43" spans="1:101" ht="20.100000000000001" customHeight="1">
      <c r="A43" s="1394">
        <v>33</v>
      </c>
      <c r="B43" s="1416" t="s">
        <v>793</v>
      </c>
      <c r="C43" s="1422" t="s">
        <v>1005</v>
      </c>
      <c r="D43" s="1396">
        <v>1</v>
      </c>
      <c r="E43" s="1397">
        <v>44407</v>
      </c>
      <c r="F43" s="1398" t="s">
        <v>1005</v>
      </c>
      <c r="G43" s="1398" t="s">
        <v>981</v>
      </c>
      <c r="H43" s="1397">
        <v>44349</v>
      </c>
      <c r="I43" s="1397" t="s">
        <v>199</v>
      </c>
      <c r="J43" s="1399" t="s">
        <v>1005</v>
      </c>
      <c r="K43" s="1398" t="s">
        <v>194</v>
      </c>
      <c r="L43" s="1415" t="s">
        <v>796</v>
      </c>
      <c r="M43" s="1394" t="s">
        <v>116</v>
      </c>
      <c r="N43" s="1417">
        <v>44447</v>
      </c>
      <c r="O43" s="1344">
        <v>44463</v>
      </c>
      <c r="P43" s="1400" t="e">
        <v>#N/A</v>
      </c>
      <c r="Q43" s="1401">
        <v>2600</v>
      </c>
      <c r="R43" s="1418">
        <v>2.6</v>
      </c>
      <c r="S43" s="1071">
        <v>44470</v>
      </c>
      <c r="T43" s="1075" t="s">
        <v>67</v>
      </c>
      <c r="U43" s="1070" t="s">
        <v>420</v>
      </c>
      <c r="V43" s="1403">
        <v>4</v>
      </c>
      <c r="W43" s="1076" t="s">
        <v>64</v>
      </c>
      <c r="X43" s="1076"/>
      <c r="Y43" s="1069"/>
      <c r="Z43" s="1069"/>
      <c r="AA43" s="1427" t="s">
        <v>7062</v>
      </c>
      <c r="AB43" s="1404" t="s">
        <v>430</v>
      </c>
      <c r="AC43" s="1049">
        <v>2418</v>
      </c>
      <c r="AD43" s="1050">
        <v>0</v>
      </c>
      <c r="AE43" s="1051">
        <v>2418</v>
      </c>
      <c r="AF43" s="1072"/>
      <c r="AG43" s="1405" t="s">
        <v>408</v>
      </c>
      <c r="AH43" s="1406">
        <v>0</v>
      </c>
      <c r="AI43" s="1407">
        <v>0</v>
      </c>
      <c r="AJ43" s="1408">
        <v>0</v>
      </c>
      <c r="AK43" s="1419">
        <v>0</v>
      </c>
      <c r="AL43" s="1419">
        <v>0</v>
      </c>
      <c r="AM43" s="1419">
        <v>0</v>
      </c>
      <c r="AN43" s="1419">
        <v>0</v>
      </c>
      <c r="AO43" s="1419">
        <v>0</v>
      </c>
      <c r="AP43" s="1419">
        <v>0</v>
      </c>
      <c r="AQ43" s="1420">
        <v>0</v>
      </c>
      <c r="AR43" s="1421">
        <v>0</v>
      </c>
      <c r="AS43" s="1421">
        <v>0</v>
      </c>
      <c r="AT43" s="1421">
        <v>0</v>
      </c>
      <c r="AU43" s="1401">
        <v>0</v>
      </c>
      <c r="AV43" s="1401">
        <v>0</v>
      </c>
      <c r="AW43" s="1401">
        <v>0</v>
      </c>
      <c r="AX43" s="1401">
        <v>0</v>
      </c>
      <c r="AY43" s="1401">
        <v>0</v>
      </c>
      <c r="AZ43" s="1401">
        <v>0</v>
      </c>
      <c r="BA43" s="1401" t="s">
        <v>64</v>
      </c>
      <c r="BB43" s="1409" t="s">
        <v>788</v>
      </c>
      <c r="BC43" s="1401" t="s">
        <v>529</v>
      </c>
      <c r="BD43" s="1411" t="s">
        <v>6233</v>
      </c>
      <c r="BE43" s="1412">
        <v>44428</v>
      </c>
      <c r="BF43" s="1411">
        <v>44431</v>
      </c>
      <c r="BG43" s="1411">
        <v>44432</v>
      </c>
      <c r="BH43" s="1411">
        <v>44433</v>
      </c>
      <c r="BI43" s="1411">
        <v>44435</v>
      </c>
      <c r="BJ43" s="1411">
        <v>44446</v>
      </c>
      <c r="BK43" s="1411">
        <v>44441</v>
      </c>
      <c r="BL43" s="1411">
        <v>44447</v>
      </c>
      <c r="BM43" s="1411">
        <v>44449</v>
      </c>
      <c r="BN43" s="1411">
        <v>44452</v>
      </c>
      <c r="BO43" s="1411">
        <v>44454</v>
      </c>
      <c r="BP43" s="1413">
        <v>44456</v>
      </c>
      <c r="BQ43" s="1413">
        <v>44460</v>
      </c>
      <c r="BR43" s="761" t="e">
        <v>#REF!</v>
      </c>
      <c r="BS43" s="1414">
        <v>0</v>
      </c>
      <c r="BT43" s="1414">
        <v>0</v>
      </c>
      <c r="BU43" s="1414">
        <v>0</v>
      </c>
      <c r="BV43" s="1414">
        <v>0</v>
      </c>
      <c r="BW43" s="1414">
        <v>0</v>
      </c>
      <c r="BX43" s="1414">
        <v>0</v>
      </c>
      <c r="BY43" s="1414">
        <v>1</v>
      </c>
      <c r="BZ43" s="1414">
        <v>0</v>
      </c>
      <c r="CA43" s="1414">
        <v>2</v>
      </c>
      <c r="CB43" s="1414">
        <v>1</v>
      </c>
      <c r="CC43" s="1414">
        <v>1</v>
      </c>
      <c r="CD43" s="1414">
        <v>4</v>
      </c>
      <c r="CE43" s="1414">
        <v>1</v>
      </c>
      <c r="CF43" s="1414">
        <v>1</v>
      </c>
      <c r="CG43" s="761" t="s">
        <v>789</v>
      </c>
      <c r="CH43" s="762">
        <v>11</v>
      </c>
      <c r="CI43" s="762">
        <v>120</v>
      </c>
      <c r="CJ43" s="1055">
        <v>131</v>
      </c>
      <c r="CK43" s="763">
        <v>0.91603053435114501</v>
      </c>
      <c r="CL43" s="765">
        <v>0</v>
      </c>
      <c r="CM43" s="764">
        <v>0</v>
      </c>
      <c r="CN43" s="764">
        <v>0</v>
      </c>
      <c r="CO43" s="764">
        <v>0</v>
      </c>
      <c r="CP43" s="764">
        <v>0</v>
      </c>
      <c r="CQ43" s="764">
        <v>0</v>
      </c>
      <c r="CR43" s="764">
        <v>0</v>
      </c>
      <c r="CS43" s="764">
        <v>0</v>
      </c>
      <c r="CT43" s="764">
        <v>0</v>
      </c>
      <c r="CU43" s="764">
        <v>0</v>
      </c>
      <c r="CV43" s="764">
        <v>0</v>
      </c>
      <c r="CW43" s="764">
        <v>0</v>
      </c>
    </row>
    <row r="44" spans="1:101" ht="20.100000000000001" customHeight="1">
      <c r="A44" s="1394">
        <v>34</v>
      </c>
      <c r="B44" s="1416" t="s">
        <v>794</v>
      </c>
      <c r="C44" s="1422" t="s">
        <v>1006</v>
      </c>
      <c r="D44" s="1396">
        <v>1</v>
      </c>
      <c r="E44" s="1397">
        <v>44407</v>
      </c>
      <c r="F44" s="1398" t="s">
        <v>1006</v>
      </c>
      <c r="G44" s="1398" t="s">
        <v>981</v>
      </c>
      <c r="H44" s="1397">
        <v>44349</v>
      </c>
      <c r="I44" s="1397" t="s">
        <v>199</v>
      </c>
      <c r="J44" s="1399" t="s">
        <v>1006</v>
      </c>
      <c r="K44" s="1398" t="s">
        <v>194</v>
      </c>
      <c r="L44" s="1415" t="s">
        <v>796</v>
      </c>
      <c r="M44" s="1394" t="s">
        <v>116</v>
      </c>
      <c r="N44" s="1417">
        <v>44447</v>
      </c>
      <c r="O44" s="1344">
        <v>44463</v>
      </c>
      <c r="P44" s="1400" t="e">
        <v>#N/A</v>
      </c>
      <c r="Q44" s="1401">
        <v>3390</v>
      </c>
      <c r="R44" s="1418">
        <v>3.39</v>
      </c>
      <c r="S44" s="1071">
        <v>44470</v>
      </c>
      <c r="T44" s="1075" t="s">
        <v>67</v>
      </c>
      <c r="U44" s="1070" t="s">
        <v>420</v>
      </c>
      <c r="V44" s="1403">
        <v>4</v>
      </c>
      <c r="W44" s="1076" t="s">
        <v>64</v>
      </c>
      <c r="X44" s="1076"/>
      <c r="Y44" s="1069"/>
      <c r="Z44" s="1069"/>
      <c r="AA44" s="1427" t="s">
        <v>7062</v>
      </c>
      <c r="AB44" s="1404" t="s">
        <v>430</v>
      </c>
      <c r="AC44" s="1049">
        <v>3152.7000000000003</v>
      </c>
      <c r="AD44" s="1050">
        <v>0</v>
      </c>
      <c r="AE44" s="1051">
        <v>3152.7000000000003</v>
      </c>
      <c r="AF44" s="1072"/>
      <c r="AG44" s="1405" t="s">
        <v>408</v>
      </c>
      <c r="AH44" s="1406">
        <v>0</v>
      </c>
      <c r="AI44" s="1407">
        <v>0</v>
      </c>
      <c r="AJ44" s="1408">
        <v>0</v>
      </c>
      <c r="AK44" s="1419">
        <v>0</v>
      </c>
      <c r="AL44" s="1419">
        <v>0</v>
      </c>
      <c r="AM44" s="1419">
        <v>0</v>
      </c>
      <c r="AN44" s="1419">
        <v>0</v>
      </c>
      <c r="AO44" s="1419">
        <v>0</v>
      </c>
      <c r="AP44" s="1419">
        <v>0</v>
      </c>
      <c r="AQ44" s="1420">
        <v>0</v>
      </c>
      <c r="AR44" s="1421">
        <v>0</v>
      </c>
      <c r="AS44" s="1421">
        <v>0</v>
      </c>
      <c r="AT44" s="1421">
        <v>0</v>
      </c>
      <c r="AU44" s="1401">
        <v>0</v>
      </c>
      <c r="AV44" s="1401">
        <v>0</v>
      </c>
      <c r="AW44" s="1401">
        <v>0</v>
      </c>
      <c r="AX44" s="1401">
        <v>0</v>
      </c>
      <c r="AY44" s="1401">
        <v>0</v>
      </c>
      <c r="AZ44" s="1401">
        <v>0</v>
      </c>
      <c r="BA44" s="1401" t="s">
        <v>64</v>
      </c>
      <c r="BB44" s="1409" t="s">
        <v>788</v>
      </c>
      <c r="BC44" s="1401" t="s">
        <v>529</v>
      </c>
      <c r="BD44" s="1411" t="s">
        <v>6233</v>
      </c>
      <c r="BE44" s="1412">
        <v>44428</v>
      </c>
      <c r="BF44" s="1411">
        <v>44431</v>
      </c>
      <c r="BG44" s="1411">
        <v>44432</v>
      </c>
      <c r="BH44" s="1411">
        <v>44433</v>
      </c>
      <c r="BI44" s="1411">
        <v>44435</v>
      </c>
      <c r="BJ44" s="1411">
        <v>44446</v>
      </c>
      <c r="BK44" s="1411">
        <v>44441</v>
      </c>
      <c r="BL44" s="1411">
        <v>44447</v>
      </c>
      <c r="BM44" s="1411">
        <v>44449</v>
      </c>
      <c r="BN44" s="1411">
        <v>44452</v>
      </c>
      <c r="BO44" s="1411">
        <v>44454</v>
      </c>
      <c r="BP44" s="1413">
        <v>44456</v>
      </c>
      <c r="BQ44" s="1413">
        <v>44460</v>
      </c>
      <c r="BR44" s="761" t="e">
        <v>#REF!</v>
      </c>
      <c r="BS44" s="1414">
        <v>0</v>
      </c>
      <c r="BT44" s="1414">
        <v>0</v>
      </c>
      <c r="BU44" s="1414">
        <v>0</v>
      </c>
      <c r="BV44" s="1414">
        <v>0</v>
      </c>
      <c r="BW44" s="1414">
        <v>0</v>
      </c>
      <c r="BX44" s="1414">
        <v>0</v>
      </c>
      <c r="BY44" s="1414">
        <v>1</v>
      </c>
      <c r="BZ44" s="1414">
        <v>0</v>
      </c>
      <c r="CA44" s="1414">
        <v>2</v>
      </c>
      <c r="CB44" s="1414">
        <v>1</v>
      </c>
      <c r="CC44" s="1414">
        <v>1</v>
      </c>
      <c r="CD44" s="1414">
        <v>4</v>
      </c>
      <c r="CE44" s="1414">
        <v>1</v>
      </c>
      <c r="CF44" s="1414">
        <v>1</v>
      </c>
      <c r="CG44" s="761" t="s">
        <v>789</v>
      </c>
      <c r="CH44" s="762">
        <v>11</v>
      </c>
      <c r="CI44" s="762">
        <v>90</v>
      </c>
      <c r="CJ44" s="1055">
        <v>101</v>
      </c>
      <c r="CK44" s="763">
        <v>0.8910891089108911</v>
      </c>
      <c r="CL44" s="765">
        <v>0</v>
      </c>
      <c r="CM44" s="764">
        <v>0</v>
      </c>
      <c r="CN44" s="764">
        <v>0</v>
      </c>
      <c r="CO44" s="764">
        <v>0</v>
      </c>
      <c r="CP44" s="764">
        <v>0</v>
      </c>
      <c r="CQ44" s="764">
        <v>0</v>
      </c>
      <c r="CR44" s="764">
        <v>0</v>
      </c>
      <c r="CS44" s="764">
        <v>0</v>
      </c>
      <c r="CT44" s="764">
        <v>0</v>
      </c>
      <c r="CU44" s="764">
        <v>0</v>
      </c>
      <c r="CV44" s="764">
        <v>0</v>
      </c>
      <c r="CW44" s="764">
        <v>0</v>
      </c>
    </row>
    <row r="45" spans="1:101" ht="20.100000000000001" customHeight="1">
      <c r="A45" s="1394">
        <v>35</v>
      </c>
      <c r="B45" s="1416" t="s">
        <v>6247</v>
      </c>
      <c r="C45" s="1422" t="s">
        <v>6248</v>
      </c>
      <c r="D45" s="1396">
        <v>1</v>
      </c>
      <c r="E45" s="1397">
        <v>44435</v>
      </c>
      <c r="F45" s="1398" t="s">
        <v>6248</v>
      </c>
      <c r="G45" s="1398" t="s">
        <v>683</v>
      </c>
      <c r="H45" s="1397">
        <v>44414</v>
      </c>
      <c r="I45" s="1397" t="s">
        <v>198</v>
      </c>
      <c r="J45" s="1399" t="s">
        <v>6248</v>
      </c>
      <c r="K45" s="1398" t="s">
        <v>334</v>
      </c>
      <c r="L45" s="1415" t="s">
        <v>603</v>
      </c>
      <c r="M45" s="1394" t="s">
        <v>117</v>
      </c>
      <c r="N45" s="1417">
        <v>44445</v>
      </c>
      <c r="O45" s="1068">
        <v>44452</v>
      </c>
      <c r="P45" s="1400" t="e">
        <v>#N/A</v>
      </c>
      <c r="Q45" s="1401">
        <v>472.26688102893894</v>
      </c>
      <c r="R45" s="1418">
        <v>0.47226688102893893</v>
      </c>
      <c r="S45" s="1071">
        <v>44470</v>
      </c>
      <c r="T45" s="1075" t="s">
        <v>67</v>
      </c>
      <c r="U45" s="1070" t="s">
        <v>420</v>
      </c>
      <c r="V45" s="1403">
        <v>4</v>
      </c>
      <c r="W45" s="1225" t="s">
        <v>64</v>
      </c>
      <c r="X45" s="1076"/>
      <c r="Y45" s="1069"/>
      <c r="Z45" s="1069"/>
      <c r="AA45" s="1424" t="s">
        <v>7070</v>
      </c>
      <c r="AB45" s="1404" t="s">
        <v>430</v>
      </c>
      <c r="AC45" s="1049">
        <v>401.42684887459808</v>
      </c>
      <c r="AD45" s="1050">
        <v>0</v>
      </c>
      <c r="AE45" s="1051">
        <v>401.42684887459808</v>
      </c>
      <c r="AF45" s="1072"/>
      <c r="AG45" s="1405" t="s">
        <v>408</v>
      </c>
      <c r="AH45" s="1406">
        <v>0</v>
      </c>
      <c r="AI45" s="1407">
        <v>0</v>
      </c>
      <c r="AJ45" s="1408">
        <v>0</v>
      </c>
      <c r="AK45" s="1419">
        <v>0</v>
      </c>
      <c r="AL45" s="1419">
        <v>0</v>
      </c>
      <c r="AM45" s="1419">
        <v>0</v>
      </c>
      <c r="AN45" s="1419">
        <v>0</v>
      </c>
      <c r="AO45" s="1419">
        <v>0</v>
      </c>
      <c r="AP45" s="1419">
        <v>0</v>
      </c>
      <c r="AQ45" s="1420">
        <v>0</v>
      </c>
      <c r="AR45" s="1421">
        <v>0</v>
      </c>
      <c r="AS45" s="1421">
        <v>0</v>
      </c>
      <c r="AT45" s="1421">
        <v>0</v>
      </c>
      <c r="AU45" s="1401">
        <v>0</v>
      </c>
      <c r="AV45" s="1401">
        <v>0</v>
      </c>
      <c r="AW45" s="1401">
        <v>0</v>
      </c>
      <c r="AX45" s="1401">
        <v>0</v>
      </c>
      <c r="AY45" s="1401">
        <v>0</v>
      </c>
      <c r="AZ45" s="1401">
        <v>0</v>
      </c>
      <c r="BA45" s="1401" t="s">
        <v>64</v>
      </c>
      <c r="BB45" s="1401" t="s">
        <v>923</v>
      </c>
      <c r="BC45" s="1401" t="s">
        <v>533</v>
      </c>
      <c r="BD45" s="1411">
        <v>44417</v>
      </c>
      <c r="BE45" s="1411">
        <v>44417</v>
      </c>
      <c r="BF45" s="1411">
        <v>44417</v>
      </c>
      <c r="BG45" s="1411">
        <v>44418</v>
      </c>
      <c r="BH45" s="1411">
        <v>44419</v>
      </c>
      <c r="BI45" s="1411">
        <v>44421</v>
      </c>
      <c r="BJ45" s="1411">
        <v>44431</v>
      </c>
      <c r="BK45" s="1412">
        <v>44440</v>
      </c>
      <c r="BL45" s="1412">
        <v>44445</v>
      </c>
      <c r="BM45" s="1411">
        <v>44447</v>
      </c>
      <c r="BN45" s="1411">
        <v>44448</v>
      </c>
      <c r="BO45" s="1411">
        <v>44449</v>
      </c>
      <c r="BP45" s="1413">
        <v>44449</v>
      </c>
      <c r="BQ45" s="1413">
        <v>44452</v>
      </c>
      <c r="BR45" s="761" t="e">
        <v>#REF!</v>
      </c>
      <c r="BS45" s="1414">
        <v>0</v>
      </c>
      <c r="BT45" s="1414">
        <v>0</v>
      </c>
      <c r="BU45" s="1414">
        <v>0</v>
      </c>
      <c r="BV45" s="1414">
        <v>0</v>
      </c>
      <c r="BW45" s="1414">
        <v>0</v>
      </c>
      <c r="BX45" s="1414">
        <v>0</v>
      </c>
      <c r="BY45" s="1414">
        <v>1</v>
      </c>
      <c r="BZ45" s="1414">
        <v>0</v>
      </c>
      <c r="CA45" s="1414">
        <v>1</v>
      </c>
      <c r="CB45" s="1414">
        <v>1</v>
      </c>
      <c r="CC45" s="1414">
        <v>0</v>
      </c>
      <c r="CD45" s="1414">
        <v>1</v>
      </c>
      <c r="CE45" s="1414">
        <v>0</v>
      </c>
      <c r="CF45" s="1414">
        <v>1</v>
      </c>
      <c r="CG45" s="1054"/>
      <c r="CH45" s="762">
        <v>5</v>
      </c>
      <c r="CI45" s="762">
        <v>32</v>
      </c>
      <c r="CJ45" s="1055">
        <v>37</v>
      </c>
      <c r="CK45" s="763">
        <v>0.86486486486486491</v>
      </c>
      <c r="CL45" s="765">
        <v>0</v>
      </c>
      <c r="CM45" s="764">
        <v>0</v>
      </c>
      <c r="CN45" s="764">
        <v>0</v>
      </c>
      <c r="CO45" s="764">
        <v>0</v>
      </c>
      <c r="CP45" s="764">
        <v>0</v>
      </c>
      <c r="CQ45" s="764">
        <v>0</v>
      </c>
      <c r="CR45" s="764">
        <v>0</v>
      </c>
      <c r="CS45" s="764">
        <v>0</v>
      </c>
      <c r="CT45" s="764">
        <v>0</v>
      </c>
      <c r="CU45" s="764">
        <v>0</v>
      </c>
      <c r="CV45" s="764">
        <v>0</v>
      </c>
      <c r="CW45" s="764">
        <v>0</v>
      </c>
    </row>
    <row r="46" spans="1:101" ht="20.100000000000001" customHeight="1">
      <c r="A46" s="1394">
        <v>36</v>
      </c>
      <c r="B46" s="1219" t="s">
        <v>6267</v>
      </c>
      <c r="C46" s="1422" t="s">
        <v>6268</v>
      </c>
      <c r="D46" s="1223">
        <v>1</v>
      </c>
      <c r="E46" s="1056">
        <v>44445</v>
      </c>
      <c r="F46" s="1058" t="s">
        <v>6268</v>
      </c>
      <c r="G46" s="1058" t="s">
        <v>6269</v>
      </c>
      <c r="H46" s="1056">
        <v>44420</v>
      </c>
      <c r="I46" s="1056" t="s">
        <v>978</v>
      </c>
      <c r="J46" s="1217" t="s">
        <v>7071</v>
      </c>
      <c r="K46" s="1398" t="s">
        <v>194</v>
      </c>
      <c r="L46" s="1415" t="s">
        <v>6270</v>
      </c>
      <c r="M46" s="1059" t="s">
        <v>116</v>
      </c>
      <c r="N46" s="1082">
        <v>44439</v>
      </c>
      <c r="O46" s="1344">
        <v>44484</v>
      </c>
      <c r="P46" s="1400" t="e">
        <v>#N/A</v>
      </c>
      <c r="Q46" s="1409">
        <v>9613</v>
      </c>
      <c r="R46" s="1074">
        <v>9.6129999999999995</v>
      </c>
      <c r="S46" s="1071">
        <v>44470</v>
      </c>
      <c r="T46" s="1075" t="s">
        <v>6268</v>
      </c>
      <c r="U46" s="1070" t="s">
        <v>420</v>
      </c>
      <c r="V46" s="1403">
        <v>4</v>
      </c>
      <c r="W46" s="1076" t="s">
        <v>64</v>
      </c>
      <c r="X46" s="1076"/>
      <c r="Y46" s="1069"/>
      <c r="Z46" s="1069"/>
      <c r="AA46" s="1424" t="s">
        <v>7072</v>
      </c>
      <c r="AB46" s="1404" t="s">
        <v>430</v>
      </c>
      <c r="AC46" s="1049">
        <v>8940.09</v>
      </c>
      <c r="AD46" s="1050">
        <v>0</v>
      </c>
      <c r="AE46" s="1051">
        <v>8940.09</v>
      </c>
      <c r="AF46" s="1072"/>
      <c r="AG46" s="1405" t="s">
        <v>408</v>
      </c>
      <c r="AH46" s="1406">
        <v>0</v>
      </c>
      <c r="AI46" s="1407">
        <v>0</v>
      </c>
      <c r="AJ46" s="1408">
        <v>0</v>
      </c>
      <c r="AK46" s="1064">
        <v>0</v>
      </c>
      <c r="AL46" s="1064">
        <v>0</v>
      </c>
      <c r="AM46" s="1064">
        <v>0</v>
      </c>
      <c r="AN46" s="1064">
        <v>0</v>
      </c>
      <c r="AO46" s="1064">
        <v>0</v>
      </c>
      <c r="AP46" s="1064">
        <v>0</v>
      </c>
      <c r="AQ46" s="1065">
        <v>0</v>
      </c>
      <c r="AR46" s="1066">
        <v>0</v>
      </c>
      <c r="AS46" s="1066">
        <v>0</v>
      </c>
      <c r="AT46" s="1066">
        <v>0</v>
      </c>
      <c r="AU46" s="1061">
        <v>0</v>
      </c>
      <c r="AV46" s="1061">
        <v>0</v>
      </c>
      <c r="AW46" s="1061">
        <v>0</v>
      </c>
      <c r="AX46" s="1061">
        <v>0</v>
      </c>
      <c r="AY46" s="1061">
        <v>0</v>
      </c>
      <c r="AZ46" s="1061">
        <v>0</v>
      </c>
      <c r="BA46" s="1401" t="s">
        <v>64</v>
      </c>
      <c r="BB46" s="1401" t="s">
        <v>889</v>
      </c>
      <c r="BC46" s="1401" t="s">
        <v>535</v>
      </c>
      <c r="BD46" s="1411">
        <v>44425</v>
      </c>
      <c r="BE46" s="1411">
        <v>44425</v>
      </c>
      <c r="BF46" s="1411">
        <v>44425</v>
      </c>
      <c r="BG46" s="1411">
        <v>44426</v>
      </c>
      <c r="BH46" s="1411">
        <v>44427</v>
      </c>
      <c r="BI46" s="1411">
        <v>44431</v>
      </c>
      <c r="BJ46" s="1411">
        <v>44440</v>
      </c>
      <c r="BK46" s="1411">
        <v>44434</v>
      </c>
      <c r="BL46" s="1411">
        <v>44439</v>
      </c>
      <c r="BM46" s="1411">
        <v>44441</v>
      </c>
      <c r="BN46" s="1411">
        <v>44442</v>
      </c>
      <c r="BO46" s="1411">
        <v>44445</v>
      </c>
      <c r="BP46" s="1413">
        <v>44447</v>
      </c>
      <c r="BQ46" s="1413">
        <v>44448</v>
      </c>
      <c r="BR46" s="761" t="e">
        <v>#REF!</v>
      </c>
      <c r="BS46" s="1414">
        <v>0</v>
      </c>
      <c r="BT46" s="1414">
        <v>0</v>
      </c>
      <c r="BU46" s="1414">
        <v>0</v>
      </c>
      <c r="BV46" s="1414">
        <v>0</v>
      </c>
      <c r="BW46" s="1414">
        <v>0</v>
      </c>
      <c r="BX46" s="1414">
        <v>0</v>
      </c>
      <c r="BY46" s="1414">
        <v>0</v>
      </c>
      <c r="BZ46" s="1414">
        <v>0</v>
      </c>
      <c r="CA46" s="1414">
        <v>0</v>
      </c>
      <c r="CB46" s="1414">
        <v>0</v>
      </c>
      <c r="CC46" s="1414">
        <v>0</v>
      </c>
      <c r="CD46" s="1414">
        <v>0</v>
      </c>
      <c r="CE46" s="1414">
        <v>0</v>
      </c>
      <c r="CF46" s="1414">
        <v>1</v>
      </c>
      <c r="CG46" s="1054"/>
      <c r="CH46" s="762">
        <v>1</v>
      </c>
      <c r="CI46" s="762">
        <v>0</v>
      </c>
      <c r="CJ46" s="1055">
        <v>1</v>
      </c>
      <c r="CK46" s="766">
        <v>0</v>
      </c>
      <c r="CL46" s="764">
        <v>0</v>
      </c>
      <c r="CM46" s="764">
        <v>0</v>
      </c>
      <c r="CN46" s="764">
        <v>0</v>
      </c>
      <c r="CO46" s="764">
        <v>0</v>
      </c>
      <c r="CP46" s="764">
        <v>0</v>
      </c>
      <c r="CQ46" s="764">
        <v>0</v>
      </c>
      <c r="CR46" s="764">
        <v>0</v>
      </c>
      <c r="CS46" s="764">
        <v>0</v>
      </c>
      <c r="CT46" s="764">
        <v>0</v>
      </c>
      <c r="CU46" s="764">
        <v>0</v>
      </c>
      <c r="CV46" s="764">
        <v>0</v>
      </c>
      <c r="CW46" s="764">
        <v>0</v>
      </c>
    </row>
    <row r="47" spans="1:101" ht="20.100000000000001" customHeight="1">
      <c r="A47" s="1394">
        <v>37</v>
      </c>
      <c r="B47" s="1219" t="s">
        <v>6367</v>
      </c>
      <c r="C47" s="1422" t="s">
        <v>6368</v>
      </c>
      <c r="D47" s="1396">
        <v>1</v>
      </c>
      <c r="E47" s="1397">
        <v>44449</v>
      </c>
      <c r="F47" s="1398" t="s">
        <v>6368</v>
      </c>
      <c r="G47" s="1398" t="s">
        <v>6369</v>
      </c>
      <c r="H47" s="1397">
        <v>44427</v>
      </c>
      <c r="I47" s="1397" t="s">
        <v>198</v>
      </c>
      <c r="J47" s="1399" t="s">
        <v>6368</v>
      </c>
      <c r="K47" s="1398" t="s">
        <v>186</v>
      </c>
      <c r="L47" s="1415" t="s">
        <v>535</v>
      </c>
      <c r="M47" s="1059" t="s">
        <v>116</v>
      </c>
      <c r="N47" s="1082">
        <v>44449</v>
      </c>
      <c r="O47" s="1068">
        <v>44456</v>
      </c>
      <c r="P47" s="1400" t="e">
        <v>#N/A</v>
      </c>
      <c r="Q47" s="1401">
        <v>1229.903536977492</v>
      </c>
      <c r="R47" s="1074">
        <v>1.229903536977492</v>
      </c>
      <c r="S47" s="1071">
        <v>44470</v>
      </c>
      <c r="T47" s="1402" t="s">
        <v>67</v>
      </c>
      <c r="U47" s="1070" t="s">
        <v>420</v>
      </c>
      <c r="V47" s="1403">
        <v>4</v>
      </c>
      <c r="W47" s="1069" t="s">
        <v>64</v>
      </c>
      <c r="X47" s="1069"/>
      <c r="Y47" s="1069"/>
      <c r="Z47" s="1069"/>
      <c r="AA47" s="1078" t="s">
        <v>7073</v>
      </c>
      <c r="AB47" s="1404" t="s">
        <v>430</v>
      </c>
      <c r="AC47" s="1049">
        <v>1045.4180064308682</v>
      </c>
      <c r="AD47" s="1050">
        <v>0</v>
      </c>
      <c r="AE47" s="1051">
        <v>1045.4180064308682</v>
      </c>
      <c r="AF47" s="1072"/>
      <c r="AG47" s="1405" t="s">
        <v>408</v>
      </c>
      <c r="AH47" s="1406">
        <v>0</v>
      </c>
      <c r="AI47" s="1407">
        <v>0</v>
      </c>
      <c r="AJ47" s="1408">
        <v>0</v>
      </c>
      <c r="AK47" s="1064">
        <v>0</v>
      </c>
      <c r="AL47" s="1064">
        <v>0</v>
      </c>
      <c r="AM47" s="1064">
        <v>0</v>
      </c>
      <c r="AN47" s="1064">
        <v>0</v>
      </c>
      <c r="AO47" s="1064">
        <v>0</v>
      </c>
      <c r="AP47" s="1064">
        <v>0</v>
      </c>
      <c r="AQ47" s="1065">
        <v>0</v>
      </c>
      <c r="AR47" s="1066">
        <v>0</v>
      </c>
      <c r="AS47" s="1066">
        <v>0</v>
      </c>
      <c r="AT47" s="1066">
        <v>0</v>
      </c>
      <c r="AU47" s="1061">
        <v>0</v>
      </c>
      <c r="AV47" s="1061">
        <v>0</v>
      </c>
      <c r="AW47" s="1061">
        <v>0</v>
      </c>
      <c r="AX47" s="1061">
        <v>0</v>
      </c>
      <c r="AY47" s="1061">
        <v>0</v>
      </c>
      <c r="AZ47" s="1061">
        <v>0</v>
      </c>
      <c r="BA47" s="1401" t="s">
        <v>64</v>
      </c>
      <c r="BB47" s="1401" t="s">
        <v>923</v>
      </c>
      <c r="BC47" s="1401" t="s">
        <v>535</v>
      </c>
      <c r="BD47" s="1411">
        <v>44427</v>
      </c>
      <c r="BE47" s="1411">
        <v>44427</v>
      </c>
      <c r="BF47" s="1411">
        <v>44427</v>
      </c>
      <c r="BG47" s="1411">
        <v>44428</v>
      </c>
      <c r="BH47" s="1411">
        <v>44431</v>
      </c>
      <c r="BI47" s="1412">
        <v>44443</v>
      </c>
      <c r="BJ47" s="1412">
        <v>44453</v>
      </c>
      <c r="BK47" s="1411">
        <v>44447</v>
      </c>
      <c r="BL47" s="1411">
        <v>44449</v>
      </c>
      <c r="BM47" s="1411">
        <v>44453</v>
      </c>
      <c r="BN47" s="1411">
        <v>44454</v>
      </c>
      <c r="BO47" s="1411">
        <v>44455</v>
      </c>
      <c r="BP47" s="1413">
        <v>44455</v>
      </c>
      <c r="BQ47" s="1413">
        <v>44456</v>
      </c>
      <c r="BR47" s="761" t="e">
        <v>#REF!</v>
      </c>
      <c r="BS47" s="1414">
        <v>0</v>
      </c>
      <c r="BT47" s="1414">
        <v>0</v>
      </c>
      <c r="BU47" s="1414">
        <v>0</v>
      </c>
      <c r="BV47" s="1414">
        <v>0</v>
      </c>
      <c r="BW47" s="1414">
        <v>0</v>
      </c>
      <c r="BX47" s="1414">
        <v>1</v>
      </c>
      <c r="BY47" s="1414">
        <v>1</v>
      </c>
      <c r="BZ47" s="1414">
        <v>0</v>
      </c>
      <c r="CA47" s="1414">
        <v>0</v>
      </c>
      <c r="CB47" s="1414">
        <v>1</v>
      </c>
      <c r="CC47" s="1414">
        <v>0</v>
      </c>
      <c r="CD47" s="1414">
        <v>2</v>
      </c>
      <c r="CE47" s="1414">
        <v>0</v>
      </c>
      <c r="CF47" s="1414">
        <v>1</v>
      </c>
      <c r="CG47" s="1054"/>
      <c r="CH47" s="762">
        <v>6</v>
      </c>
      <c r="CI47" s="762">
        <v>10</v>
      </c>
      <c r="CJ47" s="1055">
        <v>16</v>
      </c>
      <c r="CK47" s="763">
        <v>0.625</v>
      </c>
      <c r="CL47" s="764">
        <v>0</v>
      </c>
      <c r="CM47" s="764">
        <v>0</v>
      </c>
      <c r="CN47" s="764">
        <v>0</v>
      </c>
      <c r="CO47" s="764">
        <v>0</v>
      </c>
      <c r="CP47" s="764">
        <v>0</v>
      </c>
      <c r="CQ47" s="764">
        <v>0</v>
      </c>
      <c r="CR47" s="764">
        <v>0</v>
      </c>
      <c r="CS47" s="764">
        <v>0</v>
      </c>
      <c r="CT47" s="764">
        <v>0</v>
      </c>
      <c r="CU47" s="764">
        <v>0</v>
      </c>
      <c r="CV47" s="764">
        <v>0</v>
      </c>
      <c r="CW47" s="764">
        <v>0</v>
      </c>
    </row>
    <row r="48" spans="1:101" ht="20.100000000000001" customHeight="1">
      <c r="A48" s="1394">
        <v>38</v>
      </c>
      <c r="B48" s="1219" t="s">
        <v>6370</v>
      </c>
      <c r="C48" s="1422" t="s">
        <v>6371</v>
      </c>
      <c r="D48" s="1396">
        <v>1</v>
      </c>
      <c r="E48" s="1397">
        <v>44449</v>
      </c>
      <c r="F48" s="1398" t="s">
        <v>6371</v>
      </c>
      <c r="G48" s="1398" t="s">
        <v>6372</v>
      </c>
      <c r="H48" s="1397">
        <v>44427</v>
      </c>
      <c r="I48" s="1397" t="s">
        <v>198</v>
      </c>
      <c r="J48" s="1399" t="s">
        <v>6371</v>
      </c>
      <c r="K48" s="1398" t="s">
        <v>186</v>
      </c>
      <c r="L48" s="1073" t="s">
        <v>535</v>
      </c>
      <c r="M48" s="1059" t="s">
        <v>116</v>
      </c>
      <c r="N48" s="1082">
        <v>44449</v>
      </c>
      <c r="O48" s="1068">
        <v>44456</v>
      </c>
      <c r="P48" s="1400" t="e">
        <v>#N/A</v>
      </c>
      <c r="Q48" s="1061">
        <v>918.40836012861735</v>
      </c>
      <c r="R48" s="1074">
        <v>0.91840836012861737</v>
      </c>
      <c r="S48" s="1071">
        <v>44470</v>
      </c>
      <c r="T48" s="1402" t="s">
        <v>67</v>
      </c>
      <c r="U48" s="1070" t="s">
        <v>420</v>
      </c>
      <c r="V48" s="1403">
        <v>4</v>
      </c>
      <c r="W48" s="1069" t="s">
        <v>64</v>
      </c>
      <c r="X48" s="1069"/>
      <c r="Y48" s="1069"/>
      <c r="Z48" s="1069"/>
      <c r="AA48" s="1078" t="s">
        <v>7073</v>
      </c>
      <c r="AB48" s="1404" t="s">
        <v>430</v>
      </c>
      <c r="AC48" s="1049">
        <v>780.64710610932468</v>
      </c>
      <c r="AD48" s="1050">
        <v>0</v>
      </c>
      <c r="AE48" s="1051">
        <v>780.64710610932468</v>
      </c>
      <c r="AF48" s="1072"/>
      <c r="AG48" s="1405" t="s">
        <v>408</v>
      </c>
      <c r="AH48" s="1406">
        <v>0</v>
      </c>
      <c r="AI48" s="1407">
        <v>0</v>
      </c>
      <c r="AJ48" s="1408">
        <v>0</v>
      </c>
      <c r="AK48" s="1064">
        <v>0</v>
      </c>
      <c r="AL48" s="1064">
        <v>0</v>
      </c>
      <c r="AM48" s="1064">
        <v>0</v>
      </c>
      <c r="AN48" s="1064">
        <v>0</v>
      </c>
      <c r="AO48" s="1064">
        <v>0</v>
      </c>
      <c r="AP48" s="1064">
        <v>0</v>
      </c>
      <c r="AQ48" s="1065">
        <v>0</v>
      </c>
      <c r="AR48" s="1066">
        <v>0</v>
      </c>
      <c r="AS48" s="1066">
        <v>0</v>
      </c>
      <c r="AT48" s="1066">
        <v>0</v>
      </c>
      <c r="AU48" s="1061">
        <v>0</v>
      </c>
      <c r="AV48" s="1061">
        <v>0</v>
      </c>
      <c r="AW48" s="1061">
        <v>0</v>
      </c>
      <c r="AX48" s="1061">
        <v>0</v>
      </c>
      <c r="AY48" s="1061">
        <v>0</v>
      </c>
      <c r="AZ48" s="1061">
        <v>0</v>
      </c>
      <c r="BA48" s="1401" t="s">
        <v>64</v>
      </c>
      <c r="BB48" s="1401" t="s">
        <v>923</v>
      </c>
      <c r="BC48" s="1061" t="s">
        <v>535</v>
      </c>
      <c r="BD48" s="1411">
        <v>44427</v>
      </c>
      <c r="BE48" s="1411">
        <v>44427</v>
      </c>
      <c r="BF48" s="1411">
        <v>44427</v>
      </c>
      <c r="BG48" s="1411">
        <v>44428</v>
      </c>
      <c r="BH48" s="1411">
        <v>44431</v>
      </c>
      <c r="BI48" s="1412">
        <v>44443</v>
      </c>
      <c r="BJ48" s="1412">
        <v>44453</v>
      </c>
      <c r="BK48" s="1411">
        <v>44447</v>
      </c>
      <c r="BL48" s="1411">
        <v>44449</v>
      </c>
      <c r="BM48" s="1411">
        <v>44453</v>
      </c>
      <c r="BN48" s="1411">
        <v>44454</v>
      </c>
      <c r="BO48" s="1411">
        <v>44455</v>
      </c>
      <c r="BP48" s="1413">
        <v>44455</v>
      </c>
      <c r="BQ48" s="1413">
        <v>44456</v>
      </c>
      <c r="BR48" s="761" t="e">
        <v>#REF!</v>
      </c>
      <c r="BS48" s="1414">
        <v>0</v>
      </c>
      <c r="BT48" s="1414">
        <v>0</v>
      </c>
      <c r="BU48" s="1414">
        <v>0</v>
      </c>
      <c r="BV48" s="1414">
        <v>0</v>
      </c>
      <c r="BW48" s="1414">
        <v>0</v>
      </c>
      <c r="BX48" s="1414">
        <v>1</v>
      </c>
      <c r="BY48" s="1414">
        <v>1</v>
      </c>
      <c r="BZ48" s="1414">
        <v>0</v>
      </c>
      <c r="CA48" s="1414">
        <v>0</v>
      </c>
      <c r="CB48" s="1414">
        <v>1</v>
      </c>
      <c r="CC48" s="1414">
        <v>0</v>
      </c>
      <c r="CD48" s="1414">
        <v>2</v>
      </c>
      <c r="CE48" s="1414">
        <v>0</v>
      </c>
      <c r="CF48" s="1414">
        <v>1</v>
      </c>
      <c r="CG48" s="1054"/>
      <c r="CH48" s="762">
        <v>6</v>
      </c>
      <c r="CI48" s="762">
        <v>10</v>
      </c>
      <c r="CJ48" s="1055">
        <v>16</v>
      </c>
      <c r="CK48" s="763">
        <v>0.625</v>
      </c>
      <c r="CL48" s="764">
        <v>0</v>
      </c>
      <c r="CM48" s="764">
        <v>0</v>
      </c>
      <c r="CN48" s="764">
        <v>0</v>
      </c>
      <c r="CO48" s="764">
        <v>0</v>
      </c>
      <c r="CP48" s="764">
        <v>0</v>
      </c>
      <c r="CQ48" s="764">
        <v>0</v>
      </c>
      <c r="CR48" s="764">
        <v>0</v>
      </c>
      <c r="CS48" s="764">
        <v>0</v>
      </c>
      <c r="CT48" s="764">
        <v>0</v>
      </c>
      <c r="CU48" s="764">
        <v>0</v>
      </c>
      <c r="CV48" s="764">
        <v>0</v>
      </c>
      <c r="CW48" s="764">
        <v>0</v>
      </c>
    </row>
    <row r="49" spans="1:101" ht="20.100000000000001" customHeight="1">
      <c r="A49" s="1394">
        <v>39</v>
      </c>
      <c r="B49" s="1219" t="s">
        <v>6253</v>
      </c>
      <c r="C49" s="1422" t="s">
        <v>6254</v>
      </c>
      <c r="D49" s="1396">
        <v>1</v>
      </c>
      <c r="E49" s="1397">
        <v>44491</v>
      </c>
      <c r="F49" s="1398" t="s">
        <v>6254</v>
      </c>
      <c r="G49" s="1398" t="s">
        <v>6255</v>
      </c>
      <c r="H49" s="1397">
        <v>44418</v>
      </c>
      <c r="I49" s="1397" t="s">
        <v>198</v>
      </c>
      <c r="J49" s="1428" t="s">
        <v>6257</v>
      </c>
      <c r="K49" s="1398" t="s">
        <v>185</v>
      </c>
      <c r="L49" s="1073" t="s">
        <v>6258</v>
      </c>
      <c r="M49" s="1059" t="s">
        <v>116</v>
      </c>
      <c r="N49" s="1082">
        <v>44462</v>
      </c>
      <c r="O49" s="1068">
        <v>44476</v>
      </c>
      <c r="P49" s="1400" t="e">
        <v>#N/A</v>
      </c>
      <c r="Q49" s="1061">
        <v>6346</v>
      </c>
      <c r="R49" s="1074">
        <v>6.3460000000000001</v>
      </c>
      <c r="S49" s="1071">
        <v>44470</v>
      </c>
      <c r="T49" s="1402" t="s">
        <v>67</v>
      </c>
      <c r="U49" s="1070" t="s">
        <v>420</v>
      </c>
      <c r="V49" s="1403">
        <v>4</v>
      </c>
      <c r="W49" s="1312" t="s">
        <v>64</v>
      </c>
      <c r="X49" s="1069"/>
      <c r="Y49" s="1069"/>
      <c r="Z49" s="1069"/>
      <c r="AA49" s="1078" t="s">
        <v>7074</v>
      </c>
      <c r="AB49" s="1404" t="s">
        <v>430</v>
      </c>
      <c r="AC49" s="1049">
        <v>5394.0999999999995</v>
      </c>
      <c r="AD49" s="1050">
        <v>0</v>
      </c>
      <c r="AE49" s="1051">
        <v>5394.0999999999995</v>
      </c>
      <c r="AF49" s="1072"/>
      <c r="AG49" s="1405" t="s">
        <v>408</v>
      </c>
      <c r="AH49" s="1406">
        <v>0</v>
      </c>
      <c r="AI49" s="1407">
        <v>0</v>
      </c>
      <c r="AJ49" s="1408">
        <v>0</v>
      </c>
      <c r="AK49" s="1064">
        <v>0</v>
      </c>
      <c r="AL49" s="1064">
        <v>0</v>
      </c>
      <c r="AM49" s="1064">
        <v>0</v>
      </c>
      <c r="AN49" s="1064">
        <v>0</v>
      </c>
      <c r="AO49" s="1064">
        <v>0</v>
      </c>
      <c r="AP49" s="1064">
        <v>0</v>
      </c>
      <c r="AQ49" s="1065">
        <v>0</v>
      </c>
      <c r="AR49" s="1066">
        <v>0</v>
      </c>
      <c r="AS49" s="1066">
        <v>0</v>
      </c>
      <c r="AT49" s="1066">
        <v>0</v>
      </c>
      <c r="AU49" s="1061">
        <v>0</v>
      </c>
      <c r="AV49" s="1061">
        <v>0</v>
      </c>
      <c r="AW49" s="1061">
        <v>0</v>
      </c>
      <c r="AX49" s="1061">
        <v>0</v>
      </c>
      <c r="AY49" s="1061">
        <v>0</v>
      </c>
      <c r="AZ49" s="1061">
        <v>0</v>
      </c>
      <c r="BA49" s="1401" t="s">
        <v>64</v>
      </c>
      <c r="BB49" s="1409" t="s">
        <v>901</v>
      </c>
      <c r="BC49" s="1401" t="s">
        <v>529</v>
      </c>
      <c r="BD49" s="1411">
        <v>44419</v>
      </c>
      <c r="BE49" s="1411">
        <v>44424</v>
      </c>
      <c r="BF49" s="1411">
        <v>44426</v>
      </c>
      <c r="BG49" s="1411">
        <v>44427</v>
      </c>
      <c r="BH49" s="1411">
        <v>44431</v>
      </c>
      <c r="BI49" s="1412">
        <v>44447</v>
      </c>
      <c r="BJ49" s="1412">
        <v>44455</v>
      </c>
      <c r="BK49" s="1411">
        <v>44453</v>
      </c>
      <c r="BL49" s="1411">
        <v>44462</v>
      </c>
      <c r="BM49" s="1411">
        <v>44467</v>
      </c>
      <c r="BN49" s="1411">
        <v>44469</v>
      </c>
      <c r="BO49" s="1411">
        <v>44473</v>
      </c>
      <c r="BP49" s="1413">
        <v>44475</v>
      </c>
      <c r="BQ49" s="1413">
        <v>44476</v>
      </c>
      <c r="BR49" s="761" t="e">
        <v>#REF!</v>
      </c>
      <c r="BS49" s="1414">
        <v>0</v>
      </c>
      <c r="BT49" s="1414">
        <v>0</v>
      </c>
      <c r="BU49" s="1414">
        <v>0</v>
      </c>
      <c r="BV49" s="1414">
        <v>0</v>
      </c>
      <c r="BW49" s="1414">
        <v>0</v>
      </c>
      <c r="BX49" s="1414">
        <v>0</v>
      </c>
      <c r="BY49" s="1414">
        <v>1</v>
      </c>
      <c r="BZ49" s="1414">
        <v>3</v>
      </c>
      <c r="CA49" s="1414">
        <v>48</v>
      </c>
      <c r="CB49" s="1414">
        <v>2</v>
      </c>
      <c r="CC49" s="1414">
        <v>1</v>
      </c>
      <c r="CD49" s="1414">
        <v>41</v>
      </c>
      <c r="CE49" s="1414">
        <v>1</v>
      </c>
      <c r="CF49" s="1414">
        <v>1</v>
      </c>
      <c r="CG49" s="1054"/>
      <c r="CH49" s="762">
        <v>98</v>
      </c>
      <c r="CI49" s="762">
        <v>70</v>
      </c>
      <c r="CJ49" s="1055">
        <v>168</v>
      </c>
      <c r="CK49" s="763">
        <v>0.41666666666666669</v>
      </c>
      <c r="CL49" s="764">
        <v>0</v>
      </c>
      <c r="CM49" s="764">
        <v>0</v>
      </c>
      <c r="CN49" s="764">
        <v>0</v>
      </c>
      <c r="CO49" s="764">
        <v>0</v>
      </c>
      <c r="CP49" s="764">
        <v>0</v>
      </c>
      <c r="CQ49" s="764">
        <v>0</v>
      </c>
      <c r="CR49" s="764">
        <v>0</v>
      </c>
      <c r="CS49" s="764">
        <v>0</v>
      </c>
      <c r="CT49" s="764">
        <v>0</v>
      </c>
      <c r="CU49" s="764">
        <v>0</v>
      </c>
      <c r="CV49" s="764">
        <v>0</v>
      </c>
      <c r="CW49" s="764">
        <v>0</v>
      </c>
    </row>
    <row r="50" spans="1:101" ht="20.100000000000001" customHeight="1">
      <c r="A50" s="1394">
        <v>40</v>
      </c>
      <c r="B50" s="1416" t="s">
        <v>6253</v>
      </c>
      <c r="C50" s="1422" t="s">
        <v>6254</v>
      </c>
      <c r="D50" s="1396">
        <v>1</v>
      </c>
      <c r="E50" s="1397">
        <v>44491</v>
      </c>
      <c r="F50" s="1398" t="s">
        <v>6254</v>
      </c>
      <c r="G50" s="1398" t="s">
        <v>6255</v>
      </c>
      <c r="H50" s="1397">
        <v>44418</v>
      </c>
      <c r="I50" s="1397" t="s">
        <v>198</v>
      </c>
      <c r="J50" s="1428" t="s">
        <v>6254</v>
      </c>
      <c r="K50" s="1398" t="s">
        <v>185</v>
      </c>
      <c r="L50" s="1415" t="s">
        <v>6259</v>
      </c>
      <c r="M50" s="1394" t="s">
        <v>116</v>
      </c>
      <c r="N50" s="1417">
        <v>44484</v>
      </c>
      <c r="O50" s="1068">
        <v>44497</v>
      </c>
      <c r="P50" s="1400" t="e">
        <v>#N/A</v>
      </c>
      <c r="Q50" s="1061">
        <v>4759.5</v>
      </c>
      <c r="R50" s="1418">
        <v>4.7595000000000001</v>
      </c>
      <c r="S50" s="1077">
        <v>44501</v>
      </c>
      <c r="T50" s="1402" t="s">
        <v>67</v>
      </c>
      <c r="U50" s="1070" t="s">
        <v>420</v>
      </c>
      <c r="V50" s="1403">
        <v>4</v>
      </c>
      <c r="W50" s="1312" t="s">
        <v>64</v>
      </c>
      <c r="X50" s="1429"/>
      <c r="Y50" s="1069"/>
      <c r="Z50" s="1069"/>
      <c r="AA50" s="1078" t="s">
        <v>7075</v>
      </c>
      <c r="AB50" s="1404" t="s">
        <v>430</v>
      </c>
      <c r="AC50" s="1049">
        <v>4045.5749999999998</v>
      </c>
      <c r="AD50" s="1050">
        <v>0</v>
      </c>
      <c r="AE50" s="1051">
        <v>4045.5749999999998</v>
      </c>
      <c r="AF50" s="1072"/>
      <c r="AG50" s="1405" t="s">
        <v>408</v>
      </c>
      <c r="AH50" s="1406">
        <v>0</v>
      </c>
      <c r="AI50" s="1407">
        <v>0</v>
      </c>
      <c r="AJ50" s="1408">
        <v>0</v>
      </c>
      <c r="AK50" s="1064">
        <v>0</v>
      </c>
      <c r="AL50" s="1064">
        <v>0</v>
      </c>
      <c r="AM50" s="1064">
        <v>0</v>
      </c>
      <c r="AN50" s="1064">
        <v>0</v>
      </c>
      <c r="AO50" s="1064">
        <v>0</v>
      </c>
      <c r="AP50" s="1064">
        <v>0</v>
      </c>
      <c r="AQ50" s="1065">
        <v>0</v>
      </c>
      <c r="AR50" s="1066">
        <v>0</v>
      </c>
      <c r="AS50" s="1066">
        <v>0</v>
      </c>
      <c r="AT50" s="1066">
        <v>0</v>
      </c>
      <c r="AU50" s="1061">
        <v>0</v>
      </c>
      <c r="AV50" s="1061">
        <v>0</v>
      </c>
      <c r="AW50" s="1061">
        <v>0</v>
      </c>
      <c r="AX50" s="1061">
        <v>0</v>
      </c>
      <c r="AY50" s="1061">
        <v>0</v>
      </c>
      <c r="AZ50" s="1061">
        <v>0</v>
      </c>
      <c r="BA50" s="1401" t="s">
        <v>64</v>
      </c>
      <c r="BB50" s="1079" t="s">
        <v>528</v>
      </c>
      <c r="BC50" s="1061" t="s">
        <v>529</v>
      </c>
      <c r="BD50" s="1411">
        <v>44463</v>
      </c>
      <c r="BE50" s="1411">
        <v>44467</v>
      </c>
      <c r="BF50" s="1411">
        <v>44468</v>
      </c>
      <c r="BG50" s="1411">
        <v>44469</v>
      </c>
      <c r="BH50" s="1411">
        <v>44470</v>
      </c>
      <c r="BI50" s="1411">
        <v>44474</v>
      </c>
      <c r="BJ50" s="1411">
        <v>44483</v>
      </c>
      <c r="BK50" s="1411">
        <v>44477</v>
      </c>
      <c r="BL50" s="1411">
        <v>44484</v>
      </c>
      <c r="BM50" s="1411">
        <v>44488</v>
      </c>
      <c r="BN50" s="1411">
        <v>44490</v>
      </c>
      <c r="BO50" s="1411">
        <v>44494</v>
      </c>
      <c r="BP50" s="1413">
        <v>44496</v>
      </c>
      <c r="BQ50" s="1413">
        <v>44497</v>
      </c>
      <c r="BR50" s="761" t="e">
        <v>#REF!</v>
      </c>
      <c r="BS50" s="1414">
        <v>0</v>
      </c>
      <c r="BT50" s="1414">
        <v>0</v>
      </c>
      <c r="BU50" s="1414">
        <v>0</v>
      </c>
      <c r="BV50" s="1414">
        <v>0</v>
      </c>
      <c r="BW50" s="1414">
        <v>0</v>
      </c>
      <c r="BX50" s="1414">
        <v>0</v>
      </c>
      <c r="BY50" s="1414">
        <v>1</v>
      </c>
      <c r="BZ50" s="1414">
        <v>3</v>
      </c>
      <c r="CA50" s="1414">
        <v>48</v>
      </c>
      <c r="CB50" s="1414">
        <v>2</v>
      </c>
      <c r="CC50" s="1414">
        <v>1</v>
      </c>
      <c r="CD50" s="1414">
        <v>41</v>
      </c>
      <c r="CE50" s="1414">
        <v>1</v>
      </c>
      <c r="CF50" s="1414">
        <v>1</v>
      </c>
      <c r="CG50" s="1054"/>
      <c r="CH50" s="762">
        <v>98</v>
      </c>
      <c r="CI50" s="762">
        <v>70</v>
      </c>
      <c r="CJ50" s="1055">
        <v>168</v>
      </c>
      <c r="CK50" s="763">
        <v>0.41666666666666669</v>
      </c>
      <c r="CL50" s="764">
        <v>0</v>
      </c>
      <c r="CM50" s="764">
        <v>0</v>
      </c>
      <c r="CN50" s="764">
        <v>0</v>
      </c>
      <c r="CO50" s="764">
        <v>0</v>
      </c>
      <c r="CP50" s="764">
        <v>0</v>
      </c>
      <c r="CQ50" s="764">
        <v>0</v>
      </c>
      <c r="CR50" s="764">
        <v>0</v>
      </c>
      <c r="CS50" s="764">
        <v>0</v>
      </c>
      <c r="CT50" s="764">
        <v>0</v>
      </c>
      <c r="CU50" s="764">
        <v>0</v>
      </c>
      <c r="CV50" s="764">
        <v>0</v>
      </c>
      <c r="CW50" s="764">
        <v>0</v>
      </c>
    </row>
    <row r="51" spans="1:101" ht="20.100000000000001" customHeight="1">
      <c r="A51" s="1394">
        <v>41</v>
      </c>
      <c r="B51" s="1416" t="s">
        <v>6539</v>
      </c>
      <c r="C51" s="1422" t="s">
        <v>6574</v>
      </c>
      <c r="D51" s="1396">
        <v>1</v>
      </c>
      <c r="E51" s="1397">
        <v>44456</v>
      </c>
      <c r="F51" s="1398" t="s">
        <v>6574</v>
      </c>
      <c r="G51" s="1398" t="s">
        <v>984</v>
      </c>
      <c r="H51" s="1397">
        <v>44434</v>
      </c>
      <c r="I51" s="1397" t="s">
        <v>199</v>
      </c>
      <c r="J51" s="1399" t="s">
        <v>6574</v>
      </c>
      <c r="K51" s="1398" t="s">
        <v>194</v>
      </c>
      <c r="L51" s="1430" t="s">
        <v>7076</v>
      </c>
      <c r="M51" s="1394" t="s">
        <v>116</v>
      </c>
      <c r="N51" s="1417">
        <v>44463</v>
      </c>
      <c r="O51" s="1068">
        <v>44473</v>
      </c>
      <c r="P51" s="1400" t="e">
        <v>#N/A</v>
      </c>
      <c r="Q51" s="1401">
        <v>295</v>
      </c>
      <c r="R51" s="1418">
        <v>0.29499999999999998</v>
      </c>
      <c r="S51" s="1071">
        <v>44470</v>
      </c>
      <c r="T51" s="1402" t="s">
        <v>67</v>
      </c>
      <c r="U51" s="1070" t="s">
        <v>420</v>
      </c>
      <c r="V51" s="1403">
        <v>4</v>
      </c>
      <c r="W51" s="1076" t="s">
        <v>64</v>
      </c>
      <c r="X51" s="1076"/>
      <c r="Y51" s="1069"/>
      <c r="Z51" s="1069"/>
      <c r="AA51" s="1424" t="s">
        <v>7077</v>
      </c>
      <c r="AB51" s="1404" t="s">
        <v>430</v>
      </c>
      <c r="AC51" s="1049">
        <v>274.35000000000002</v>
      </c>
      <c r="AD51" s="1050">
        <v>0</v>
      </c>
      <c r="AE51" s="1051">
        <v>274.35000000000002</v>
      </c>
      <c r="AF51" s="1072"/>
      <c r="AG51" s="1405" t="s">
        <v>408</v>
      </c>
      <c r="AH51" s="1406">
        <v>0</v>
      </c>
      <c r="AI51" s="1407">
        <v>0</v>
      </c>
      <c r="AJ51" s="1408">
        <v>0</v>
      </c>
      <c r="AK51" s="1419">
        <v>0</v>
      </c>
      <c r="AL51" s="1419">
        <v>0</v>
      </c>
      <c r="AM51" s="1419">
        <v>0</v>
      </c>
      <c r="AN51" s="1419">
        <v>0</v>
      </c>
      <c r="AO51" s="1419">
        <v>0</v>
      </c>
      <c r="AP51" s="1419">
        <v>0</v>
      </c>
      <c r="AQ51" s="1420">
        <v>0</v>
      </c>
      <c r="AR51" s="1421">
        <v>0</v>
      </c>
      <c r="AS51" s="1421">
        <v>0</v>
      </c>
      <c r="AT51" s="1421">
        <v>0</v>
      </c>
      <c r="AU51" s="1401">
        <v>0</v>
      </c>
      <c r="AV51" s="1401">
        <v>0</v>
      </c>
      <c r="AW51" s="1401">
        <v>0</v>
      </c>
      <c r="AX51" s="1401">
        <v>0</v>
      </c>
      <c r="AY51" s="1401">
        <v>0</v>
      </c>
      <c r="AZ51" s="1401">
        <v>0</v>
      </c>
      <c r="BA51" s="1401" t="s">
        <v>64</v>
      </c>
      <c r="BB51" s="1401" t="s">
        <v>933</v>
      </c>
      <c r="BC51" s="1401" t="s">
        <v>533</v>
      </c>
      <c r="BD51" s="1410" t="s">
        <v>419</v>
      </c>
      <c r="BE51" s="1410" t="s">
        <v>419</v>
      </c>
      <c r="BF51" s="1410" t="s">
        <v>419</v>
      </c>
      <c r="BG51" s="1411">
        <v>44449</v>
      </c>
      <c r="BH51" s="1411">
        <v>44452</v>
      </c>
      <c r="BI51" s="1411">
        <v>44454</v>
      </c>
      <c r="BJ51" s="1410" t="s">
        <v>419</v>
      </c>
      <c r="BK51" s="1411">
        <v>44460</v>
      </c>
      <c r="BL51" s="1411">
        <v>44463</v>
      </c>
      <c r="BM51" s="1411">
        <v>44467</v>
      </c>
      <c r="BN51" s="1410" t="s">
        <v>419</v>
      </c>
      <c r="BO51" s="1411">
        <v>44469</v>
      </c>
      <c r="BP51" s="1410" t="s">
        <v>419</v>
      </c>
      <c r="BQ51" s="1413">
        <v>44473</v>
      </c>
      <c r="BR51" s="761" t="e">
        <v>#REF!</v>
      </c>
      <c r="BS51" s="1414">
        <v>1</v>
      </c>
      <c r="BT51" s="1414">
        <v>1</v>
      </c>
      <c r="BU51" s="1414">
        <v>1</v>
      </c>
      <c r="BV51" s="1414">
        <v>1</v>
      </c>
      <c r="BW51" s="1414">
        <v>1</v>
      </c>
      <c r="BX51" s="1414">
        <v>1</v>
      </c>
      <c r="BY51" s="1414">
        <v>1</v>
      </c>
      <c r="BZ51" s="1414">
        <v>0</v>
      </c>
      <c r="CA51" s="1414">
        <v>0</v>
      </c>
      <c r="CB51" s="1414">
        <v>1</v>
      </c>
      <c r="CC51" s="1414">
        <v>0</v>
      </c>
      <c r="CD51" s="1414">
        <v>0</v>
      </c>
      <c r="CE51" s="1414">
        <v>0</v>
      </c>
      <c r="CF51" s="1414">
        <v>1</v>
      </c>
      <c r="CG51" s="1054"/>
      <c r="CH51" s="762">
        <v>9</v>
      </c>
      <c r="CI51" s="762">
        <v>5</v>
      </c>
      <c r="CJ51" s="1055">
        <v>14</v>
      </c>
      <c r="CK51" s="763">
        <v>0.35714285714285715</v>
      </c>
      <c r="CL51" s="764">
        <v>0</v>
      </c>
      <c r="CM51" s="764">
        <v>0</v>
      </c>
      <c r="CN51" s="764">
        <v>0</v>
      </c>
      <c r="CO51" s="764">
        <v>0</v>
      </c>
      <c r="CP51" s="764">
        <v>0</v>
      </c>
      <c r="CQ51" s="764">
        <v>0</v>
      </c>
      <c r="CR51" s="764">
        <v>0</v>
      </c>
      <c r="CS51" s="764">
        <v>0</v>
      </c>
      <c r="CT51" s="764">
        <v>0</v>
      </c>
      <c r="CU51" s="764">
        <v>0</v>
      </c>
      <c r="CV51" s="764">
        <v>0</v>
      </c>
      <c r="CW51" s="764">
        <v>0</v>
      </c>
    </row>
    <row r="52" spans="1:101" ht="20.100000000000001" customHeight="1">
      <c r="A52" s="1394">
        <v>42</v>
      </c>
      <c r="B52" s="1416" t="s">
        <v>6540</v>
      </c>
      <c r="C52" s="1422" t="s">
        <v>6575</v>
      </c>
      <c r="D52" s="1396">
        <v>1</v>
      </c>
      <c r="E52" s="1397">
        <v>44456</v>
      </c>
      <c r="F52" s="1398" t="s">
        <v>6575</v>
      </c>
      <c r="G52" s="1398" t="s">
        <v>984</v>
      </c>
      <c r="H52" s="1397">
        <v>44434</v>
      </c>
      <c r="I52" s="1397" t="s">
        <v>199</v>
      </c>
      <c r="J52" s="1399" t="s">
        <v>6575</v>
      </c>
      <c r="K52" s="1398" t="s">
        <v>194</v>
      </c>
      <c r="L52" s="1430" t="s">
        <v>7076</v>
      </c>
      <c r="M52" s="1394" t="s">
        <v>116</v>
      </c>
      <c r="N52" s="1417">
        <v>44463</v>
      </c>
      <c r="O52" s="1068">
        <v>44473</v>
      </c>
      <c r="P52" s="1400" t="e">
        <v>#N/A</v>
      </c>
      <c r="Q52" s="1401">
        <v>295</v>
      </c>
      <c r="R52" s="1418">
        <v>0.29499999999999998</v>
      </c>
      <c r="S52" s="1071">
        <v>44470</v>
      </c>
      <c r="T52" s="1402" t="s">
        <v>67</v>
      </c>
      <c r="U52" s="1070" t="s">
        <v>420</v>
      </c>
      <c r="V52" s="1403">
        <v>4</v>
      </c>
      <c r="W52" s="1076" t="s">
        <v>64</v>
      </c>
      <c r="X52" s="1076"/>
      <c r="Y52" s="1069"/>
      <c r="Z52" s="1069"/>
      <c r="AA52" s="1424" t="s">
        <v>7077</v>
      </c>
      <c r="AB52" s="1404" t="s">
        <v>430</v>
      </c>
      <c r="AC52" s="1049">
        <v>274.35000000000002</v>
      </c>
      <c r="AD52" s="1050">
        <v>0</v>
      </c>
      <c r="AE52" s="1051">
        <v>274.35000000000002</v>
      </c>
      <c r="AF52" s="1072"/>
      <c r="AG52" s="1405" t="s">
        <v>408</v>
      </c>
      <c r="AH52" s="1406">
        <v>0</v>
      </c>
      <c r="AI52" s="1407">
        <v>0</v>
      </c>
      <c r="AJ52" s="1408">
        <v>0</v>
      </c>
      <c r="AK52" s="1419">
        <v>0</v>
      </c>
      <c r="AL52" s="1419">
        <v>0</v>
      </c>
      <c r="AM52" s="1419">
        <v>0</v>
      </c>
      <c r="AN52" s="1419">
        <v>0</v>
      </c>
      <c r="AO52" s="1419">
        <v>0</v>
      </c>
      <c r="AP52" s="1419">
        <v>0</v>
      </c>
      <c r="AQ52" s="1420">
        <v>0</v>
      </c>
      <c r="AR52" s="1421">
        <v>0</v>
      </c>
      <c r="AS52" s="1421">
        <v>0</v>
      </c>
      <c r="AT52" s="1421">
        <v>0</v>
      </c>
      <c r="AU52" s="1401">
        <v>0</v>
      </c>
      <c r="AV52" s="1401">
        <v>0</v>
      </c>
      <c r="AW52" s="1401">
        <v>0</v>
      </c>
      <c r="AX52" s="1401">
        <v>0</v>
      </c>
      <c r="AY52" s="1401">
        <v>0</v>
      </c>
      <c r="AZ52" s="1401">
        <v>0</v>
      </c>
      <c r="BA52" s="1401" t="s">
        <v>64</v>
      </c>
      <c r="BB52" s="1401" t="s">
        <v>933</v>
      </c>
      <c r="BC52" s="1401" t="s">
        <v>533</v>
      </c>
      <c r="BD52" s="1410" t="s">
        <v>419</v>
      </c>
      <c r="BE52" s="1410" t="s">
        <v>419</v>
      </c>
      <c r="BF52" s="1410" t="s">
        <v>419</v>
      </c>
      <c r="BG52" s="1411">
        <v>44449</v>
      </c>
      <c r="BH52" s="1411">
        <v>44452</v>
      </c>
      <c r="BI52" s="1411">
        <v>44454</v>
      </c>
      <c r="BJ52" s="1410" t="s">
        <v>419</v>
      </c>
      <c r="BK52" s="1411">
        <v>44460</v>
      </c>
      <c r="BL52" s="1411">
        <v>44463</v>
      </c>
      <c r="BM52" s="1411">
        <v>44467</v>
      </c>
      <c r="BN52" s="1410" t="s">
        <v>419</v>
      </c>
      <c r="BO52" s="1411">
        <v>44469</v>
      </c>
      <c r="BP52" s="1410" t="s">
        <v>419</v>
      </c>
      <c r="BQ52" s="1413">
        <v>44473</v>
      </c>
      <c r="BR52" s="761" t="e">
        <v>#REF!</v>
      </c>
      <c r="BS52" s="1414">
        <v>1</v>
      </c>
      <c r="BT52" s="1414">
        <v>1</v>
      </c>
      <c r="BU52" s="1414">
        <v>1</v>
      </c>
      <c r="BV52" s="1414">
        <v>1</v>
      </c>
      <c r="BW52" s="1414">
        <v>1</v>
      </c>
      <c r="BX52" s="1414">
        <v>1</v>
      </c>
      <c r="BY52" s="1414">
        <v>1</v>
      </c>
      <c r="BZ52" s="1414">
        <v>0</v>
      </c>
      <c r="CA52" s="1414">
        <v>0</v>
      </c>
      <c r="CB52" s="1414">
        <v>1</v>
      </c>
      <c r="CC52" s="1414">
        <v>0</v>
      </c>
      <c r="CD52" s="1414">
        <v>0</v>
      </c>
      <c r="CE52" s="1414">
        <v>0</v>
      </c>
      <c r="CF52" s="1414">
        <v>1</v>
      </c>
      <c r="CG52" s="1054"/>
      <c r="CH52" s="762">
        <v>9</v>
      </c>
      <c r="CI52" s="762">
        <v>3</v>
      </c>
      <c r="CJ52" s="1055">
        <v>12</v>
      </c>
      <c r="CK52" s="763">
        <v>0.25</v>
      </c>
      <c r="CL52" s="764">
        <v>0</v>
      </c>
      <c r="CM52" s="764">
        <v>0</v>
      </c>
      <c r="CN52" s="764">
        <v>0</v>
      </c>
      <c r="CO52" s="764">
        <v>0</v>
      </c>
      <c r="CP52" s="764">
        <v>0</v>
      </c>
      <c r="CQ52" s="764">
        <v>0</v>
      </c>
      <c r="CR52" s="764">
        <v>0</v>
      </c>
      <c r="CS52" s="764">
        <v>0</v>
      </c>
      <c r="CT52" s="764">
        <v>0</v>
      </c>
      <c r="CU52" s="764">
        <v>0</v>
      </c>
      <c r="CV52" s="764">
        <v>0</v>
      </c>
      <c r="CW52" s="764">
        <v>0</v>
      </c>
    </row>
    <row r="53" spans="1:101" ht="20.100000000000001" customHeight="1">
      <c r="A53" s="1394">
        <v>43</v>
      </c>
      <c r="B53" s="1416" t="s">
        <v>6541</v>
      </c>
      <c r="C53" s="1422" t="s">
        <v>6576</v>
      </c>
      <c r="D53" s="1396">
        <v>1</v>
      </c>
      <c r="E53" s="1397">
        <v>44456</v>
      </c>
      <c r="F53" s="1398" t="s">
        <v>6576</v>
      </c>
      <c r="G53" s="1398" t="s">
        <v>6577</v>
      </c>
      <c r="H53" s="1397">
        <v>44434</v>
      </c>
      <c r="I53" s="1397" t="s">
        <v>199</v>
      </c>
      <c r="J53" s="1399" t="s">
        <v>6576</v>
      </c>
      <c r="K53" s="1398" t="s">
        <v>194</v>
      </c>
      <c r="L53" s="1430" t="s">
        <v>7076</v>
      </c>
      <c r="M53" s="1394" t="s">
        <v>116</v>
      </c>
      <c r="N53" s="1417">
        <v>44466</v>
      </c>
      <c r="O53" s="1068">
        <v>44473</v>
      </c>
      <c r="P53" s="1400" t="e">
        <v>#N/A</v>
      </c>
      <c r="Q53" s="1401">
        <v>100</v>
      </c>
      <c r="R53" s="1418">
        <v>0.1</v>
      </c>
      <c r="S53" s="1071">
        <v>44470</v>
      </c>
      <c r="T53" s="1402" t="s">
        <v>67</v>
      </c>
      <c r="U53" s="1070" t="s">
        <v>420</v>
      </c>
      <c r="V53" s="1403">
        <v>4</v>
      </c>
      <c r="W53" s="1076" t="s">
        <v>64</v>
      </c>
      <c r="X53" s="1076"/>
      <c r="Y53" s="1069"/>
      <c r="Z53" s="1069"/>
      <c r="AA53" s="1424" t="s">
        <v>7078</v>
      </c>
      <c r="AB53" s="1404" t="s">
        <v>430</v>
      </c>
      <c r="AC53" s="1049">
        <v>93</v>
      </c>
      <c r="AD53" s="1050">
        <v>0</v>
      </c>
      <c r="AE53" s="1051">
        <v>93</v>
      </c>
      <c r="AF53" s="1072"/>
      <c r="AG53" s="1405" t="s">
        <v>408</v>
      </c>
      <c r="AH53" s="1406">
        <v>0</v>
      </c>
      <c r="AI53" s="1407">
        <v>0</v>
      </c>
      <c r="AJ53" s="1408">
        <v>0</v>
      </c>
      <c r="AK53" s="1419">
        <v>0</v>
      </c>
      <c r="AL53" s="1419">
        <v>0</v>
      </c>
      <c r="AM53" s="1419">
        <v>0</v>
      </c>
      <c r="AN53" s="1419">
        <v>0</v>
      </c>
      <c r="AO53" s="1419">
        <v>0</v>
      </c>
      <c r="AP53" s="1419">
        <v>0</v>
      </c>
      <c r="AQ53" s="1420">
        <v>0</v>
      </c>
      <c r="AR53" s="1421">
        <v>0</v>
      </c>
      <c r="AS53" s="1421">
        <v>0</v>
      </c>
      <c r="AT53" s="1421">
        <v>0</v>
      </c>
      <c r="AU53" s="1401">
        <v>0</v>
      </c>
      <c r="AV53" s="1401">
        <v>0</v>
      </c>
      <c r="AW53" s="1401">
        <v>0</v>
      </c>
      <c r="AX53" s="1401">
        <v>0</v>
      </c>
      <c r="AY53" s="1401">
        <v>0</v>
      </c>
      <c r="AZ53" s="1401">
        <v>0</v>
      </c>
      <c r="BA53" s="1401" t="s">
        <v>64</v>
      </c>
      <c r="BB53" s="1401" t="s">
        <v>933</v>
      </c>
      <c r="BC53" s="1401" t="s">
        <v>533</v>
      </c>
      <c r="BD53" s="1410" t="s">
        <v>419</v>
      </c>
      <c r="BE53" s="1410" t="s">
        <v>419</v>
      </c>
      <c r="BF53" s="1410" t="s">
        <v>419</v>
      </c>
      <c r="BG53" s="1411">
        <v>44452</v>
      </c>
      <c r="BH53" s="1411">
        <v>44453</v>
      </c>
      <c r="BI53" s="1411">
        <v>44455</v>
      </c>
      <c r="BJ53" s="1410" t="s">
        <v>419</v>
      </c>
      <c r="BK53" s="1411">
        <v>44461</v>
      </c>
      <c r="BL53" s="1411">
        <v>44466</v>
      </c>
      <c r="BM53" s="1411">
        <v>44468</v>
      </c>
      <c r="BN53" s="1410" t="s">
        <v>419</v>
      </c>
      <c r="BO53" s="1411">
        <v>44470</v>
      </c>
      <c r="BP53" s="1410" t="s">
        <v>419</v>
      </c>
      <c r="BQ53" s="1413">
        <v>44473</v>
      </c>
      <c r="BR53" s="761" t="e">
        <v>#REF!</v>
      </c>
      <c r="BS53" s="1414">
        <v>1</v>
      </c>
      <c r="BT53" s="1414">
        <v>1</v>
      </c>
      <c r="BU53" s="1414">
        <v>1</v>
      </c>
      <c r="BV53" s="1414">
        <v>1</v>
      </c>
      <c r="BW53" s="1414">
        <v>1</v>
      </c>
      <c r="BX53" s="1414">
        <v>1</v>
      </c>
      <c r="BY53" s="1414">
        <v>1</v>
      </c>
      <c r="BZ53" s="1414">
        <v>0</v>
      </c>
      <c r="CA53" s="1414">
        <v>0</v>
      </c>
      <c r="CB53" s="1414">
        <v>1</v>
      </c>
      <c r="CC53" s="1414">
        <v>0</v>
      </c>
      <c r="CD53" s="1414">
        <v>0</v>
      </c>
      <c r="CE53" s="1414">
        <v>0</v>
      </c>
      <c r="CF53" s="1414">
        <v>1</v>
      </c>
      <c r="CG53" s="1054"/>
      <c r="CH53" s="762">
        <v>9</v>
      </c>
      <c r="CI53" s="762">
        <v>4</v>
      </c>
      <c r="CJ53" s="1055">
        <v>13</v>
      </c>
      <c r="CK53" s="763">
        <v>0.30769230769230771</v>
      </c>
      <c r="CL53" s="764">
        <v>0</v>
      </c>
      <c r="CM53" s="764">
        <v>0</v>
      </c>
      <c r="CN53" s="764">
        <v>0</v>
      </c>
      <c r="CO53" s="764">
        <v>0</v>
      </c>
      <c r="CP53" s="764">
        <v>0</v>
      </c>
      <c r="CQ53" s="764">
        <v>0</v>
      </c>
      <c r="CR53" s="764">
        <v>0</v>
      </c>
      <c r="CS53" s="764">
        <v>0</v>
      </c>
      <c r="CT53" s="764">
        <v>0</v>
      </c>
      <c r="CU53" s="764">
        <v>0</v>
      </c>
      <c r="CV53" s="764">
        <v>0</v>
      </c>
      <c r="CW53" s="764">
        <v>0</v>
      </c>
    </row>
    <row r="54" spans="1:101" ht="20.100000000000001" customHeight="1">
      <c r="A54" s="1394">
        <v>44</v>
      </c>
      <c r="B54" s="1416" t="s">
        <v>6542</v>
      </c>
      <c r="C54" s="1422" t="s">
        <v>6578</v>
      </c>
      <c r="D54" s="1396">
        <v>1</v>
      </c>
      <c r="E54" s="1397">
        <v>44456</v>
      </c>
      <c r="F54" s="1398" t="s">
        <v>6578</v>
      </c>
      <c r="G54" s="1398" t="s">
        <v>6577</v>
      </c>
      <c r="H54" s="1397">
        <v>44434</v>
      </c>
      <c r="I54" s="1397" t="s">
        <v>199</v>
      </c>
      <c r="J54" s="1399" t="s">
        <v>6578</v>
      </c>
      <c r="K54" s="1398" t="s">
        <v>194</v>
      </c>
      <c r="L54" s="1430" t="s">
        <v>7076</v>
      </c>
      <c r="M54" s="1394" t="s">
        <v>116</v>
      </c>
      <c r="N54" s="1417">
        <v>44466</v>
      </c>
      <c r="O54" s="1068">
        <v>44474</v>
      </c>
      <c r="P54" s="1400" t="e">
        <v>#N/A</v>
      </c>
      <c r="Q54" s="1401">
        <v>100</v>
      </c>
      <c r="R54" s="1418">
        <v>0.1</v>
      </c>
      <c r="S54" s="1071">
        <v>44470</v>
      </c>
      <c r="T54" s="1402" t="s">
        <v>67</v>
      </c>
      <c r="U54" s="1070" t="s">
        <v>420</v>
      </c>
      <c r="V54" s="1403">
        <v>4</v>
      </c>
      <c r="W54" s="1076" t="s">
        <v>64</v>
      </c>
      <c r="X54" s="1076"/>
      <c r="Y54" s="1069"/>
      <c r="Z54" s="1069"/>
      <c r="AA54" s="1424" t="s">
        <v>7078</v>
      </c>
      <c r="AB54" s="1404" t="s">
        <v>430</v>
      </c>
      <c r="AC54" s="1049">
        <v>93</v>
      </c>
      <c r="AD54" s="1050">
        <v>0</v>
      </c>
      <c r="AE54" s="1051">
        <v>93</v>
      </c>
      <c r="AF54" s="1072"/>
      <c r="AG54" s="1405" t="s">
        <v>408</v>
      </c>
      <c r="AH54" s="1406">
        <v>0</v>
      </c>
      <c r="AI54" s="1407">
        <v>0</v>
      </c>
      <c r="AJ54" s="1408">
        <v>0</v>
      </c>
      <c r="AK54" s="1419">
        <v>0</v>
      </c>
      <c r="AL54" s="1419">
        <v>0</v>
      </c>
      <c r="AM54" s="1419">
        <v>0</v>
      </c>
      <c r="AN54" s="1419">
        <v>0</v>
      </c>
      <c r="AO54" s="1419">
        <v>0</v>
      </c>
      <c r="AP54" s="1419">
        <v>0</v>
      </c>
      <c r="AQ54" s="1420">
        <v>0</v>
      </c>
      <c r="AR54" s="1421">
        <v>0</v>
      </c>
      <c r="AS54" s="1421">
        <v>0</v>
      </c>
      <c r="AT54" s="1421">
        <v>0</v>
      </c>
      <c r="AU54" s="1401">
        <v>0</v>
      </c>
      <c r="AV54" s="1401">
        <v>0</v>
      </c>
      <c r="AW54" s="1401">
        <v>0</v>
      </c>
      <c r="AX54" s="1401">
        <v>0</v>
      </c>
      <c r="AY54" s="1401">
        <v>0</v>
      </c>
      <c r="AZ54" s="1401">
        <v>0</v>
      </c>
      <c r="BA54" s="1401" t="s">
        <v>64</v>
      </c>
      <c r="BB54" s="1401" t="s">
        <v>933</v>
      </c>
      <c r="BC54" s="1401" t="s">
        <v>533</v>
      </c>
      <c r="BD54" s="1410" t="s">
        <v>419</v>
      </c>
      <c r="BE54" s="1410" t="s">
        <v>419</v>
      </c>
      <c r="BF54" s="1410" t="s">
        <v>419</v>
      </c>
      <c r="BG54" s="1411">
        <v>44452</v>
      </c>
      <c r="BH54" s="1411">
        <v>44453</v>
      </c>
      <c r="BI54" s="1411">
        <v>44455</v>
      </c>
      <c r="BJ54" s="1410" t="s">
        <v>419</v>
      </c>
      <c r="BK54" s="1411">
        <v>44461</v>
      </c>
      <c r="BL54" s="1411">
        <v>44466</v>
      </c>
      <c r="BM54" s="1411">
        <v>44468</v>
      </c>
      <c r="BN54" s="1410" t="s">
        <v>419</v>
      </c>
      <c r="BO54" s="1411">
        <v>44470</v>
      </c>
      <c r="BP54" s="1410" t="s">
        <v>419</v>
      </c>
      <c r="BQ54" s="1413">
        <v>44474</v>
      </c>
      <c r="BR54" s="761" t="e">
        <v>#REF!</v>
      </c>
      <c r="BS54" s="1414">
        <v>1</v>
      </c>
      <c r="BT54" s="1414">
        <v>1</v>
      </c>
      <c r="BU54" s="1414">
        <v>1</v>
      </c>
      <c r="BV54" s="1414">
        <v>1</v>
      </c>
      <c r="BW54" s="1414">
        <v>1</v>
      </c>
      <c r="BX54" s="1414">
        <v>1</v>
      </c>
      <c r="BY54" s="1414">
        <v>1</v>
      </c>
      <c r="BZ54" s="1414">
        <v>0</v>
      </c>
      <c r="CA54" s="1414">
        <v>0</v>
      </c>
      <c r="CB54" s="1414">
        <v>1</v>
      </c>
      <c r="CC54" s="1414">
        <v>0</v>
      </c>
      <c r="CD54" s="1414">
        <v>0</v>
      </c>
      <c r="CE54" s="1414">
        <v>0</v>
      </c>
      <c r="CF54" s="1414">
        <v>1</v>
      </c>
      <c r="CG54" s="1054"/>
      <c r="CH54" s="762">
        <v>9</v>
      </c>
      <c r="CI54" s="762">
        <v>2</v>
      </c>
      <c r="CJ54" s="1055">
        <v>11</v>
      </c>
      <c r="CK54" s="763">
        <v>0.18181818181818182</v>
      </c>
      <c r="CL54" s="764">
        <v>0</v>
      </c>
      <c r="CM54" s="764">
        <v>0</v>
      </c>
      <c r="CN54" s="764">
        <v>0</v>
      </c>
      <c r="CO54" s="764">
        <v>0</v>
      </c>
      <c r="CP54" s="764">
        <v>0</v>
      </c>
      <c r="CQ54" s="764">
        <v>0</v>
      </c>
      <c r="CR54" s="764">
        <v>0</v>
      </c>
      <c r="CS54" s="764">
        <v>0</v>
      </c>
      <c r="CT54" s="764">
        <v>0</v>
      </c>
      <c r="CU54" s="764">
        <v>0</v>
      </c>
      <c r="CV54" s="764">
        <v>0</v>
      </c>
      <c r="CW54" s="764">
        <v>0</v>
      </c>
    </row>
    <row r="55" spans="1:101" ht="20.100000000000001" customHeight="1">
      <c r="A55" s="1394">
        <v>45</v>
      </c>
      <c r="B55" s="1416" t="s">
        <v>6547</v>
      </c>
      <c r="C55" s="1422" t="s">
        <v>6583</v>
      </c>
      <c r="D55" s="1396">
        <v>1</v>
      </c>
      <c r="E55" s="1397">
        <v>44456</v>
      </c>
      <c r="F55" s="1398" t="s">
        <v>6583</v>
      </c>
      <c r="G55" s="1398" t="s">
        <v>977</v>
      </c>
      <c r="H55" s="1397">
        <v>44434</v>
      </c>
      <c r="I55" s="1397" t="s">
        <v>199</v>
      </c>
      <c r="J55" s="1399" t="s">
        <v>6583</v>
      </c>
      <c r="K55" s="1398" t="s">
        <v>194</v>
      </c>
      <c r="L55" s="1430" t="s">
        <v>7076</v>
      </c>
      <c r="M55" s="1394" t="s">
        <v>116</v>
      </c>
      <c r="N55" s="1417">
        <v>44462</v>
      </c>
      <c r="O55" s="1068">
        <v>44470</v>
      </c>
      <c r="P55" s="1400" t="e">
        <v>#N/A</v>
      </c>
      <c r="Q55" s="1401">
        <v>58</v>
      </c>
      <c r="R55" s="1418">
        <v>5.8000000000000003E-2</v>
      </c>
      <c r="S55" s="1071">
        <v>44470</v>
      </c>
      <c r="T55" s="1402" t="s">
        <v>67</v>
      </c>
      <c r="U55" s="1070" t="s">
        <v>420</v>
      </c>
      <c r="V55" s="1403">
        <v>4</v>
      </c>
      <c r="W55" s="1076" t="s">
        <v>64</v>
      </c>
      <c r="X55" s="1076"/>
      <c r="Y55" s="1069"/>
      <c r="Z55" s="1069"/>
      <c r="AA55" s="1424" t="s">
        <v>7079</v>
      </c>
      <c r="AB55" s="1404" t="s">
        <v>430</v>
      </c>
      <c r="AC55" s="1049">
        <v>53.940000000000005</v>
      </c>
      <c r="AD55" s="1050">
        <v>0</v>
      </c>
      <c r="AE55" s="1051">
        <v>53.940000000000005</v>
      </c>
      <c r="AF55" s="1072"/>
      <c r="AG55" s="1405" t="s">
        <v>408</v>
      </c>
      <c r="AH55" s="1406">
        <v>0</v>
      </c>
      <c r="AI55" s="1407">
        <v>0</v>
      </c>
      <c r="AJ55" s="1408">
        <v>0</v>
      </c>
      <c r="AK55" s="1419">
        <v>0</v>
      </c>
      <c r="AL55" s="1419">
        <v>0</v>
      </c>
      <c r="AM55" s="1419">
        <v>0</v>
      </c>
      <c r="AN55" s="1419">
        <v>0</v>
      </c>
      <c r="AO55" s="1419">
        <v>0</v>
      </c>
      <c r="AP55" s="1419">
        <v>0</v>
      </c>
      <c r="AQ55" s="1420">
        <v>0</v>
      </c>
      <c r="AR55" s="1421">
        <v>0</v>
      </c>
      <c r="AS55" s="1421">
        <v>0</v>
      </c>
      <c r="AT55" s="1421">
        <v>0</v>
      </c>
      <c r="AU55" s="1401">
        <v>0</v>
      </c>
      <c r="AV55" s="1401">
        <v>0</v>
      </c>
      <c r="AW55" s="1401">
        <v>0</v>
      </c>
      <c r="AX55" s="1401">
        <v>0</v>
      </c>
      <c r="AY55" s="1401">
        <v>0</v>
      </c>
      <c r="AZ55" s="1401">
        <v>0</v>
      </c>
      <c r="BA55" s="1401" t="s">
        <v>64</v>
      </c>
      <c r="BB55" s="1401" t="s">
        <v>933</v>
      </c>
      <c r="BC55" s="1401" t="s">
        <v>533</v>
      </c>
      <c r="BD55" s="1410" t="s">
        <v>419</v>
      </c>
      <c r="BE55" s="1410" t="s">
        <v>419</v>
      </c>
      <c r="BF55" s="1410" t="s">
        <v>419</v>
      </c>
      <c r="BG55" s="1411">
        <v>44448</v>
      </c>
      <c r="BH55" s="1411">
        <v>44449</v>
      </c>
      <c r="BI55" s="1411">
        <v>44453</v>
      </c>
      <c r="BJ55" s="1411">
        <v>44462</v>
      </c>
      <c r="BK55" s="1411">
        <v>44456</v>
      </c>
      <c r="BL55" s="1411">
        <v>44462</v>
      </c>
      <c r="BM55" s="1411">
        <v>44466</v>
      </c>
      <c r="BN55" s="1411">
        <v>44467</v>
      </c>
      <c r="BO55" s="1411">
        <v>44469</v>
      </c>
      <c r="BP55" s="1413">
        <v>44469</v>
      </c>
      <c r="BQ55" s="1413">
        <v>44470</v>
      </c>
      <c r="BR55" s="761" t="e">
        <v>#REF!</v>
      </c>
      <c r="BS55" s="1414">
        <v>1</v>
      </c>
      <c r="BT55" s="1414">
        <v>1</v>
      </c>
      <c r="BU55" s="1414">
        <v>1</v>
      </c>
      <c r="BV55" s="1414">
        <v>1</v>
      </c>
      <c r="BW55" s="1414">
        <v>1</v>
      </c>
      <c r="BX55" s="1414">
        <v>1</v>
      </c>
      <c r="BY55" s="1414">
        <v>1</v>
      </c>
      <c r="BZ55" s="1414">
        <v>0</v>
      </c>
      <c r="CA55" s="1414">
        <v>1</v>
      </c>
      <c r="CB55" s="1414">
        <v>1</v>
      </c>
      <c r="CC55" s="1414">
        <v>0</v>
      </c>
      <c r="CD55" s="1414">
        <v>1</v>
      </c>
      <c r="CE55" s="1414">
        <v>0</v>
      </c>
      <c r="CF55" s="1414">
        <v>1</v>
      </c>
      <c r="CG55" s="1054"/>
      <c r="CH55" s="762">
        <v>11</v>
      </c>
      <c r="CI55" s="762">
        <v>2</v>
      </c>
      <c r="CJ55" s="1055">
        <v>13</v>
      </c>
      <c r="CK55" s="763">
        <v>0.15384615384615385</v>
      </c>
      <c r="CL55" s="764">
        <v>0</v>
      </c>
      <c r="CM55" s="764">
        <v>0</v>
      </c>
      <c r="CN55" s="764">
        <v>0</v>
      </c>
      <c r="CO55" s="764">
        <v>0</v>
      </c>
      <c r="CP55" s="764">
        <v>0</v>
      </c>
      <c r="CQ55" s="764">
        <v>0</v>
      </c>
      <c r="CR55" s="764">
        <v>0</v>
      </c>
      <c r="CS55" s="764">
        <v>0</v>
      </c>
      <c r="CT55" s="764">
        <v>0</v>
      </c>
      <c r="CU55" s="764">
        <v>0</v>
      </c>
      <c r="CV55" s="764">
        <v>0</v>
      </c>
      <c r="CW55" s="764">
        <v>0</v>
      </c>
    </row>
    <row r="56" spans="1:101" ht="20.100000000000001" customHeight="1">
      <c r="A56" s="1394">
        <v>46</v>
      </c>
      <c r="B56" s="1416" t="s">
        <v>6548</v>
      </c>
      <c r="C56" s="1422" t="s">
        <v>6584</v>
      </c>
      <c r="D56" s="1396">
        <v>1</v>
      </c>
      <c r="E56" s="1397">
        <v>44456</v>
      </c>
      <c r="F56" s="1398" t="s">
        <v>6584</v>
      </c>
      <c r="G56" s="1398" t="s">
        <v>977</v>
      </c>
      <c r="H56" s="1397">
        <v>44434</v>
      </c>
      <c r="I56" s="1397" t="s">
        <v>199</v>
      </c>
      <c r="J56" s="1399" t="s">
        <v>6584</v>
      </c>
      <c r="K56" s="1398" t="s">
        <v>194</v>
      </c>
      <c r="L56" s="1430" t="s">
        <v>7076</v>
      </c>
      <c r="M56" s="1394" t="s">
        <v>116</v>
      </c>
      <c r="N56" s="1417">
        <v>44462</v>
      </c>
      <c r="O56" s="1068">
        <v>44470</v>
      </c>
      <c r="P56" s="1400" t="e">
        <v>#N/A</v>
      </c>
      <c r="Q56" s="1401">
        <v>58</v>
      </c>
      <c r="R56" s="1418">
        <v>5.8000000000000003E-2</v>
      </c>
      <c r="S56" s="1071">
        <v>44470</v>
      </c>
      <c r="T56" s="1402" t="s">
        <v>67</v>
      </c>
      <c r="U56" s="1070" t="s">
        <v>420</v>
      </c>
      <c r="V56" s="1403">
        <v>4</v>
      </c>
      <c r="W56" s="1076" t="s">
        <v>64</v>
      </c>
      <c r="X56" s="1076"/>
      <c r="Y56" s="1069"/>
      <c r="Z56" s="1069"/>
      <c r="AA56" s="1424" t="s">
        <v>7079</v>
      </c>
      <c r="AB56" s="1404" t="s">
        <v>430</v>
      </c>
      <c r="AC56" s="1049">
        <v>53.940000000000005</v>
      </c>
      <c r="AD56" s="1050">
        <v>0</v>
      </c>
      <c r="AE56" s="1051">
        <v>53.940000000000005</v>
      </c>
      <c r="AF56" s="1072"/>
      <c r="AG56" s="1405" t="s">
        <v>408</v>
      </c>
      <c r="AH56" s="1406">
        <v>0</v>
      </c>
      <c r="AI56" s="1407">
        <v>0</v>
      </c>
      <c r="AJ56" s="1408">
        <v>0</v>
      </c>
      <c r="AK56" s="1419">
        <v>0</v>
      </c>
      <c r="AL56" s="1419">
        <v>0</v>
      </c>
      <c r="AM56" s="1419">
        <v>0</v>
      </c>
      <c r="AN56" s="1419">
        <v>0</v>
      </c>
      <c r="AO56" s="1419">
        <v>0</v>
      </c>
      <c r="AP56" s="1419">
        <v>0</v>
      </c>
      <c r="AQ56" s="1420">
        <v>0</v>
      </c>
      <c r="AR56" s="1421">
        <v>0</v>
      </c>
      <c r="AS56" s="1421">
        <v>0</v>
      </c>
      <c r="AT56" s="1421">
        <v>0</v>
      </c>
      <c r="AU56" s="1401">
        <v>0</v>
      </c>
      <c r="AV56" s="1401">
        <v>0</v>
      </c>
      <c r="AW56" s="1401">
        <v>0</v>
      </c>
      <c r="AX56" s="1401">
        <v>0</v>
      </c>
      <c r="AY56" s="1401">
        <v>0</v>
      </c>
      <c r="AZ56" s="1401">
        <v>0</v>
      </c>
      <c r="BA56" s="1401" t="s">
        <v>64</v>
      </c>
      <c r="BB56" s="1401" t="s">
        <v>933</v>
      </c>
      <c r="BC56" s="1401" t="s">
        <v>533</v>
      </c>
      <c r="BD56" s="1410" t="s">
        <v>419</v>
      </c>
      <c r="BE56" s="1410" t="s">
        <v>419</v>
      </c>
      <c r="BF56" s="1410" t="s">
        <v>419</v>
      </c>
      <c r="BG56" s="1411">
        <v>44448</v>
      </c>
      <c r="BH56" s="1411">
        <v>44449</v>
      </c>
      <c r="BI56" s="1411">
        <v>44453</v>
      </c>
      <c r="BJ56" s="1411">
        <v>44462</v>
      </c>
      <c r="BK56" s="1411">
        <v>44456</v>
      </c>
      <c r="BL56" s="1411">
        <v>44462</v>
      </c>
      <c r="BM56" s="1411">
        <v>44466</v>
      </c>
      <c r="BN56" s="1411">
        <v>44467</v>
      </c>
      <c r="BO56" s="1411">
        <v>44469</v>
      </c>
      <c r="BP56" s="1413">
        <v>44469</v>
      </c>
      <c r="BQ56" s="1413">
        <v>44470</v>
      </c>
      <c r="BR56" s="761" t="e">
        <v>#REF!</v>
      </c>
      <c r="BS56" s="1414">
        <v>1</v>
      </c>
      <c r="BT56" s="1414">
        <v>1</v>
      </c>
      <c r="BU56" s="1414">
        <v>1</v>
      </c>
      <c r="BV56" s="1414">
        <v>1</v>
      </c>
      <c r="BW56" s="1414">
        <v>1</v>
      </c>
      <c r="BX56" s="1414">
        <v>1</v>
      </c>
      <c r="BY56" s="1414">
        <v>1</v>
      </c>
      <c r="BZ56" s="1414">
        <v>0</v>
      </c>
      <c r="CA56" s="1414">
        <v>0</v>
      </c>
      <c r="CB56" s="1414">
        <v>1</v>
      </c>
      <c r="CC56" s="1414">
        <v>0</v>
      </c>
      <c r="CD56" s="1414">
        <v>0</v>
      </c>
      <c r="CE56" s="1414">
        <v>0</v>
      </c>
      <c r="CF56" s="1414">
        <v>1</v>
      </c>
      <c r="CG56" s="1054"/>
      <c r="CH56" s="762">
        <v>9</v>
      </c>
      <c r="CI56" s="762">
        <v>2</v>
      </c>
      <c r="CJ56" s="1055">
        <v>11</v>
      </c>
      <c r="CK56" s="763">
        <v>0.18181818181818182</v>
      </c>
      <c r="CL56" s="764">
        <v>0</v>
      </c>
      <c r="CM56" s="764">
        <v>0</v>
      </c>
      <c r="CN56" s="764">
        <v>0</v>
      </c>
      <c r="CO56" s="764">
        <v>0</v>
      </c>
      <c r="CP56" s="764">
        <v>0</v>
      </c>
      <c r="CQ56" s="764">
        <v>0</v>
      </c>
      <c r="CR56" s="764">
        <v>0</v>
      </c>
      <c r="CS56" s="764">
        <v>0</v>
      </c>
      <c r="CT56" s="764">
        <v>0</v>
      </c>
      <c r="CU56" s="764">
        <v>0</v>
      </c>
      <c r="CV56" s="764">
        <v>0</v>
      </c>
      <c r="CW56" s="764">
        <v>0</v>
      </c>
    </row>
    <row r="57" spans="1:101" ht="20.100000000000001" customHeight="1">
      <c r="A57" s="1394">
        <v>47</v>
      </c>
      <c r="B57" s="1416" t="s">
        <v>6552</v>
      </c>
      <c r="C57" s="1422" t="s">
        <v>6589</v>
      </c>
      <c r="D57" s="1396">
        <v>1</v>
      </c>
      <c r="E57" s="1397">
        <v>44456</v>
      </c>
      <c r="F57" s="1398" t="s">
        <v>6589</v>
      </c>
      <c r="G57" s="1398" t="s">
        <v>977</v>
      </c>
      <c r="H57" s="1397">
        <v>44434</v>
      </c>
      <c r="I57" s="1397" t="s">
        <v>199</v>
      </c>
      <c r="J57" s="1399" t="s">
        <v>6589</v>
      </c>
      <c r="K57" s="1398" t="s">
        <v>194</v>
      </c>
      <c r="L57" s="1430" t="s">
        <v>7076</v>
      </c>
      <c r="M57" s="1394" t="s">
        <v>116</v>
      </c>
      <c r="N57" s="1417">
        <v>44463</v>
      </c>
      <c r="O57" s="1344">
        <v>44478</v>
      </c>
      <c r="P57" s="1400" t="e">
        <v>#N/A</v>
      </c>
      <c r="Q57" s="1401">
        <v>874</v>
      </c>
      <c r="R57" s="1418">
        <v>0.874</v>
      </c>
      <c r="S57" s="1071">
        <v>44470</v>
      </c>
      <c r="T57" s="1402" t="s">
        <v>67</v>
      </c>
      <c r="U57" s="1070" t="s">
        <v>420</v>
      </c>
      <c r="V57" s="1403">
        <v>4</v>
      </c>
      <c r="W57" s="1076" t="s">
        <v>64</v>
      </c>
      <c r="X57" s="1076"/>
      <c r="Y57" s="1069"/>
      <c r="Z57" s="1069"/>
      <c r="AA57" s="1424" t="s">
        <v>7080</v>
      </c>
      <c r="AB57" s="1401" t="s">
        <v>430</v>
      </c>
      <c r="AC57" s="1049">
        <v>812.82</v>
      </c>
      <c r="AD57" s="1050">
        <v>0</v>
      </c>
      <c r="AE57" s="1051">
        <v>812.82</v>
      </c>
      <c r="AF57" s="1072"/>
      <c r="AG57" s="1405" t="s">
        <v>408</v>
      </c>
      <c r="AH57" s="1406">
        <v>0</v>
      </c>
      <c r="AI57" s="1407">
        <v>0</v>
      </c>
      <c r="AJ57" s="1408">
        <v>0</v>
      </c>
      <c r="AK57" s="1419">
        <v>0</v>
      </c>
      <c r="AL57" s="1419">
        <v>0</v>
      </c>
      <c r="AM57" s="1419">
        <v>0</v>
      </c>
      <c r="AN57" s="1419">
        <v>0</v>
      </c>
      <c r="AO57" s="1419">
        <v>0</v>
      </c>
      <c r="AP57" s="1419">
        <v>0</v>
      </c>
      <c r="AQ57" s="1420">
        <v>0</v>
      </c>
      <c r="AR57" s="1421">
        <v>0</v>
      </c>
      <c r="AS57" s="1421">
        <v>0</v>
      </c>
      <c r="AT57" s="1421">
        <v>0</v>
      </c>
      <c r="AU57" s="1401">
        <v>0</v>
      </c>
      <c r="AV57" s="1401">
        <v>0</v>
      </c>
      <c r="AW57" s="1401">
        <v>0</v>
      </c>
      <c r="AX57" s="1401">
        <v>0</v>
      </c>
      <c r="AY57" s="1401">
        <v>0</v>
      </c>
      <c r="AZ57" s="1401">
        <v>0</v>
      </c>
      <c r="BA57" s="1401" t="s">
        <v>64</v>
      </c>
      <c r="BB57" s="1401" t="s">
        <v>933</v>
      </c>
      <c r="BC57" s="1401" t="s">
        <v>533</v>
      </c>
      <c r="BD57" s="1410" t="s">
        <v>419</v>
      </c>
      <c r="BE57" s="1410" t="s">
        <v>419</v>
      </c>
      <c r="BF57" s="1410" t="s">
        <v>419</v>
      </c>
      <c r="BG57" s="1411">
        <v>44449</v>
      </c>
      <c r="BH57" s="1411">
        <v>44452</v>
      </c>
      <c r="BI57" s="1411">
        <v>44454</v>
      </c>
      <c r="BJ57" s="1411">
        <v>44463</v>
      </c>
      <c r="BK57" s="1411">
        <v>44460</v>
      </c>
      <c r="BL57" s="1411">
        <v>44463</v>
      </c>
      <c r="BM57" s="1411">
        <v>44467</v>
      </c>
      <c r="BN57" s="1411">
        <v>44468</v>
      </c>
      <c r="BO57" s="1411">
        <v>44470</v>
      </c>
      <c r="BP57" s="1413">
        <v>44470</v>
      </c>
      <c r="BQ57" s="1413">
        <v>44473</v>
      </c>
      <c r="BR57" s="761" t="e">
        <v>#REF!</v>
      </c>
      <c r="BS57" s="1414">
        <v>0</v>
      </c>
      <c r="BT57" s="1414">
        <v>0</v>
      </c>
      <c r="BU57" s="1414">
        <v>0</v>
      </c>
      <c r="BV57" s="1414">
        <v>0</v>
      </c>
      <c r="BW57" s="1414">
        <v>1</v>
      </c>
      <c r="BX57" s="1414">
        <v>1</v>
      </c>
      <c r="BY57" s="1414">
        <v>1</v>
      </c>
      <c r="BZ57" s="1414">
        <v>0</v>
      </c>
      <c r="CA57" s="1414">
        <v>2</v>
      </c>
      <c r="CB57" s="1414">
        <v>1</v>
      </c>
      <c r="CC57" s="1414">
        <v>0</v>
      </c>
      <c r="CD57" s="1414">
        <v>1</v>
      </c>
      <c r="CE57" s="1414">
        <v>1</v>
      </c>
      <c r="CF57" s="1414">
        <v>1</v>
      </c>
      <c r="CG57" s="1054"/>
      <c r="CH57" s="762">
        <v>9</v>
      </c>
      <c r="CI57" s="762">
        <v>14</v>
      </c>
      <c r="CJ57" s="1055">
        <v>23</v>
      </c>
      <c r="CK57" s="763">
        <v>0.60869565217391308</v>
      </c>
      <c r="CL57" s="764">
        <v>0</v>
      </c>
      <c r="CM57" s="764">
        <v>0</v>
      </c>
      <c r="CN57" s="764">
        <v>0</v>
      </c>
      <c r="CO57" s="764">
        <v>0</v>
      </c>
      <c r="CP57" s="764">
        <v>0</v>
      </c>
      <c r="CQ57" s="764">
        <v>0</v>
      </c>
      <c r="CR57" s="764">
        <v>0</v>
      </c>
      <c r="CS57" s="764">
        <v>0</v>
      </c>
      <c r="CT57" s="764">
        <v>0</v>
      </c>
      <c r="CU57" s="764">
        <v>0</v>
      </c>
      <c r="CV57" s="764">
        <v>0</v>
      </c>
      <c r="CW57" s="764">
        <v>0</v>
      </c>
    </row>
    <row r="58" spans="1:101" ht="20.100000000000001" customHeight="1">
      <c r="A58" s="1394">
        <v>48</v>
      </c>
      <c r="B58" s="1416" t="s">
        <v>6553</v>
      </c>
      <c r="C58" s="1422" t="s">
        <v>6590</v>
      </c>
      <c r="D58" s="1396">
        <v>1</v>
      </c>
      <c r="E58" s="1397">
        <v>44456</v>
      </c>
      <c r="F58" s="1398" t="s">
        <v>6590</v>
      </c>
      <c r="G58" s="1398" t="s">
        <v>977</v>
      </c>
      <c r="H58" s="1397">
        <v>44434</v>
      </c>
      <c r="I58" s="1397" t="s">
        <v>199</v>
      </c>
      <c r="J58" s="1399" t="s">
        <v>6590</v>
      </c>
      <c r="K58" s="1398" t="s">
        <v>194</v>
      </c>
      <c r="L58" s="1430" t="s">
        <v>7076</v>
      </c>
      <c r="M58" s="1394" t="s">
        <v>116</v>
      </c>
      <c r="N58" s="1417">
        <v>44463</v>
      </c>
      <c r="O58" s="1344">
        <v>44478</v>
      </c>
      <c r="P58" s="1400" t="e">
        <v>#N/A</v>
      </c>
      <c r="Q58" s="1401">
        <v>874</v>
      </c>
      <c r="R58" s="1418">
        <v>0.874</v>
      </c>
      <c r="S58" s="1071">
        <v>44470</v>
      </c>
      <c r="T58" s="1402" t="s">
        <v>67</v>
      </c>
      <c r="U58" s="1070" t="s">
        <v>420</v>
      </c>
      <c r="V58" s="1403">
        <v>4</v>
      </c>
      <c r="W58" s="1076" t="s">
        <v>64</v>
      </c>
      <c r="X58" s="1076"/>
      <c r="Y58" s="1069"/>
      <c r="Z58" s="1069"/>
      <c r="AA58" s="1424" t="s">
        <v>7080</v>
      </c>
      <c r="AB58" s="1401" t="s">
        <v>430</v>
      </c>
      <c r="AC58" s="1049">
        <v>812.82</v>
      </c>
      <c r="AD58" s="1050">
        <v>0</v>
      </c>
      <c r="AE58" s="1051">
        <v>812.82</v>
      </c>
      <c r="AF58" s="1072"/>
      <c r="AG58" s="1405" t="s">
        <v>408</v>
      </c>
      <c r="AH58" s="1406">
        <v>0</v>
      </c>
      <c r="AI58" s="1407">
        <v>0</v>
      </c>
      <c r="AJ58" s="1408">
        <v>0</v>
      </c>
      <c r="AK58" s="1419">
        <v>0</v>
      </c>
      <c r="AL58" s="1419">
        <v>0</v>
      </c>
      <c r="AM58" s="1419">
        <v>0</v>
      </c>
      <c r="AN58" s="1419">
        <v>0</v>
      </c>
      <c r="AO58" s="1419">
        <v>0</v>
      </c>
      <c r="AP58" s="1419">
        <v>0</v>
      </c>
      <c r="AQ58" s="1420">
        <v>0</v>
      </c>
      <c r="AR58" s="1421">
        <v>0</v>
      </c>
      <c r="AS58" s="1421">
        <v>0</v>
      </c>
      <c r="AT58" s="1421">
        <v>0</v>
      </c>
      <c r="AU58" s="1401">
        <v>0</v>
      </c>
      <c r="AV58" s="1401">
        <v>0</v>
      </c>
      <c r="AW58" s="1401">
        <v>0</v>
      </c>
      <c r="AX58" s="1401">
        <v>0</v>
      </c>
      <c r="AY58" s="1401">
        <v>0</v>
      </c>
      <c r="AZ58" s="1401">
        <v>0</v>
      </c>
      <c r="BA58" s="1401" t="s">
        <v>64</v>
      </c>
      <c r="BB58" s="1401" t="s">
        <v>933</v>
      </c>
      <c r="BC58" s="1401" t="s">
        <v>533</v>
      </c>
      <c r="BD58" s="1410" t="s">
        <v>419</v>
      </c>
      <c r="BE58" s="1410" t="s">
        <v>419</v>
      </c>
      <c r="BF58" s="1410" t="s">
        <v>419</v>
      </c>
      <c r="BG58" s="1411">
        <v>44449</v>
      </c>
      <c r="BH58" s="1411">
        <v>44452</v>
      </c>
      <c r="BI58" s="1411">
        <v>44454</v>
      </c>
      <c r="BJ58" s="1411">
        <v>44463</v>
      </c>
      <c r="BK58" s="1411">
        <v>44460</v>
      </c>
      <c r="BL58" s="1411">
        <v>44463</v>
      </c>
      <c r="BM58" s="1411">
        <v>44467</v>
      </c>
      <c r="BN58" s="1411">
        <v>44468</v>
      </c>
      <c r="BO58" s="1411">
        <v>44470</v>
      </c>
      <c r="BP58" s="1413">
        <v>44470</v>
      </c>
      <c r="BQ58" s="1413">
        <v>44473</v>
      </c>
      <c r="BR58" s="761" t="e">
        <v>#REF!</v>
      </c>
      <c r="BS58" s="1414">
        <v>0</v>
      </c>
      <c r="BT58" s="1414">
        <v>0</v>
      </c>
      <c r="BU58" s="1414">
        <v>0</v>
      </c>
      <c r="BV58" s="1414">
        <v>0</v>
      </c>
      <c r="BW58" s="1414">
        <v>1</v>
      </c>
      <c r="BX58" s="1414">
        <v>1</v>
      </c>
      <c r="BY58" s="1414">
        <v>1</v>
      </c>
      <c r="BZ58" s="1414">
        <v>0</v>
      </c>
      <c r="CA58" s="1414">
        <v>0</v>
      </c>
      <c r="CB58" s="1414">
        <v>1</v>
      </c>
      <c r="CC58" s="1414">
        <v>0</v>
      </c>
      <c r="CD58" s="1414">
        <v>1</v>
      </c>
      <c r="CE58" s="1414">
        <v>1</v>
      </c>
      <c r="CF58" s="1414">
        <v>1</v>
      </c>
      <c r="CG58" s="1054"/>
      <c r="CH58" s="762">
        <v>7</v>
      </c>
      <c r="CI58" s="762">
        <v>11</v>
      </c>
      <c r="CJ58" s="1055">
        <v>18</v>
      </c>
      <c r="CK58" s="763">
        <v>0.61111111111111116</v>
      </c>
      <c r="CL58" s="764">
        <v>0</v>
      </c>
      <c r="CM58" s="764">
        <v>0</v>
      </c>
      <c r="CN58" s="764">
        <v>0</v>
      </c>
      <c r="CO58" s="764">
        <v>0</v>
      </c>
      <c r="CP58" s="764">
        <v>0</v>
      </c>
      <c r="CQ58" s="764">
        <v>0</v>
      </c>
      <c r="CR58" s="764">
        <v>0</v>
      </c>
      <c r="CS58" s="764">
        <v>0</v>
      </c>
      <c r="CT58" s="764">
        <v>0</v>
      </c>
      <c r="CU58" s="764">
        <v>0</v>
      </c>
      <c r="CV58" s="764">
        <v>0</v>
      </c>
      <c r="CW58" s="764">
        <v>0</v>
      </c>
    </row>
    <row r="59" spans="1:101" ht="20.100000000000001" customHeight="1">
      <c r="A59" s="1394">
        <v>49</v>
      </c>
      <c r="B59" s="1416" t="s">
        <v>6558</v>
      </c>
      <c r="C59" s="1422" t="e">
        <v>#N/A</v>
      </c>
      <c r="D59" s="1396" t="e">
        <v>#N/A</v>
      </c>
      <c r="E59" s="1397" t="e">
        <v>#N/A</v>
      </c>
      <c r="F59" s="1398" t="e">
        <v>#N/A</v>
      </c>
      <c r="G59" s="1398" t="e">
        <v>#N/A</v>
      </c>
      <c r="H59" s="1397" t="e">
        <v>#N/A</v>
      </c>
      <c r="I59" s="1397" t="e">
        <v>#N/A</v>
      </c>
      <c r="J59" s="1399" t="e">
        <v>#N/A</v>
      </c>
      <c r="K59" s="1398" t="s">
        <v>7081</v>
      </c>
      <c r="L59" s="1073" t="s">
        <v>1127</v>
      </c>
      <c r="M59" s="1394" t="s">
        <v>422</v>
      </c>
      <c r="N59" s="1417" t="e">
        <v>#N/A</v>
      </c>
      <c r="O59" s="1068" t="e">
        <v>#N/A</v>
      </c>
      <c r="P59" s="1400" t="e">
        <v>#N/A</v>
      </c>
      <c r="Q59" s="1401">
        <v>0</v>
      </c>
      <c r="R59" s="1418">
        <v>0</v>
      </c>
      <c r="S59" s="1071">
        <v>44470</v>
      </c>
      <c r="T59" s="1075" t="s">
        <v>67</v>
      </c>
      <c r="U59" s="1070" t="s">
        <v>420</v>
      </c>
      <c r="V59" s="1403">
        <v>4</v>
      </c>
      <c r="W59" s="1076" t="s">
        <v>7082</v>
      </c>
      <c r="X59" s="1069" t="e">
        <v>#N/A</v>
      </c>
      <c r="Y59" s="1069"/>
      <c r="Z59" s="1069"/>
      <c r="AA59" s="1424" t="s">
        <v>891</v>
      </c>
      <c r="AB59" s="1401" t="s">
        <v>430</v>
      </c>
      <c r="AC59" s="1049" t="e">
        <v>#N/A</v>
      </c>
      <c r="AD59" s="1050">
        <v>0</v>
      </c>
      <c r="AE59" s="1051" t="e">
        <v>#N/A</v>
      </c>
      <c r="AF59" s="1072"/>
      <c r="AG59" s="1405" t="s">
        <v>408</v>
      </c>
      <c r="AH59" s="1406">
        <v>0</v>
      </c>
      <c r="AI59" s="1407">
        <v>0</v>
      </c>
      <c r="AJ59" s="1408">
        <v>0</v>
      </c>
      <c r="AK59" s="1419">
        <v>0</v>
      </c>
      <c r="AL59" s="1419">
        <v>0</v>
      </c>
      <c r="AM59" s="1419">
        <v>0</v>
      </c>
      <c r="AN59" s="1419">
        <v>0</v>
      </c>
      <c r="AO59" s="1419">
        <v>0</v>
      </c>
      <c r="AP59" s="1419">
        <v>0</v>
      </c>
      <c r="AQ59" s="1420">
        <v>0</v>
      </c>
      <c r="AR59" s="1421">
        <v>0</v>
      </c>
      <c r="AS59" s="1421">
        <v>0</v>
      </c>
      <c r="AT59" s="1421">
        <v>0</v>
      </c>
      <c r="AU59" s="1401">
        <v>0</v>
      </c>
      <c r="AV59" s="1401">
        <v>0</v>
      </c>
      <c r="AW59" s="1401">
        <v>0</v>
      </c>
      <c r="AX59" s="1401">
        <v>0</v>
      </c>
      <c r="AY59" s="1401">
        <v>0</v>
      </c>
      <c r="AZ59" s="1401">
        <v>0</v>
      </c>
      <c r="BA59" s="1401" t="s">
        <v>421</v>
      </c>
      <c r="BB59" s="1401" t="e">
        <v>#N/A</v>
      </c>
      <c r="BC59" s="1061" t="s">
        <v>421</v>
      </c>
      <c r="BD59" s="1410" t="s">
        <v>419</v>
      </c>
      <c r="BE59" s="1410" t="s">
        <v>419</v>
      </c>
      <c r="BF59" s="1410" t="s">
        <v>419</v>
      </c>
      <c r="BG59" s="1411">
        <v>44441</v>
      </c>
      <c r="BH59" s="1411" t="e">
        <v>#N/A</v>
      </c>
      <c r="BI59" s="1411" t="e">
        <v>#N/A</v>
      </c>
      <c r="BJ59" s="1410" t="s">
        <v>419</v>
      </c>
      <c r="BK59" s="1411" t="e">
        <v>#N/A</v>
      </c>
      <c r="BL59" s="1411" t="e">
        <v>#N/A</v>
      </c>
      <c r="BM59" s="1411" t="e">
        <v>#N/A</v>
      </c>
      <c r="BN59" s="1410" t="s">
        <v>419</v>
      </c>
      <c r="BO59" s="1411" t="e">
        <v>#N/A</v>
      </c>
      <c r="BP59" s="1410" t="s">
        <v>419</v>
      </c>
      <c r="BQ59" s="1413" t="e">
        <v>#N/A</v>
      </c>
      <c r="BR59" s="761" t="e">
        <v>#N/A</v>
      </c>
      <c r="BS59" s="1414">
        <v>0</v>
      </c>
      <c r="BT59" s="1414">
        <v>0</v>
      </c>
      <c r="BU59" s="1414">
        <v>0</v>
      </c>
      <c r="BV59" s="1414">
        <v>0</v>
      </c>
      <c r="BW59" s="1414">
        <v>0</v>
      </c>
      <c r="BX59" s="1414">
        <v>0</v>
      </c>
      <c r="BY59" s="1414">
        <v>0</v>
      </c>
      <c r="BZ59" s="1414">
        <v>0</v>
      </c>
      <c r="CA59" s="1414">
        <v>0</v>
      </c>
      <c r="CB59" s="1414">
        <v>0</v>
      </c>
      <c r="CC59" s="1414">
        <v>0</v>
      </c>
      <c r="CD59" s="1414">
        <v>0</v>
      </c>
      <c r="CE59" s="1414">
        <v>0</v>
      </c>
      <c r="CF59" s="1414">
        <v>0</v>
      </c>
      <c r="CG59" s="1054"/>
      <c r="CH59" s="762">
        <v>0</v>
      </c>
      <c r="CI59" s="762">
        <v>0</v>
      </c>
      <c r="CJ59" s="1055">
        <v>0</v>
      </c>
      <c r="CK59" s="763" t="e">
        <v>#DIV/0!</v>
      </c>
      <c r="CL59" s="764">
        <v>0</v>
      </c>
      <c r="CM59" s="764">
        <v>0</v>
      </c>
      <c r="CN59" s="764">
        <v>0</v>
      </c>
      <c r="CO59" s="764">
        <v>0</v>
      </c>
      <c r="CP59" s="764">
        <v>0</v>
      </c>
      <c r="CQ59" s="764">
        <v>0</v>
      </c>
      <c r="CR59" s="764">
        <v>0</v>
      </c>
      <c r="CS59" s="764">
        <v>0</v>
      </c>
      <c r="CT59" s="764">
        <v>0</v>
      </c>
      <c r="CU59" s="764">
        <v>0</v>
      </c>
      <c r="CV59" s="764">
        <v>0</v>
      </c>
      <c r="CW59" s="764">
        <v>0</v>
      </c>
    </row>
    <row r="60" spans="1:101" ht="20.100000000000001" customHeight="1">
      <c r="A60" s="1394">
        <v>50</v>
      </c>
      <c r="B60" s="1416" t="s">
        <v>6559</v>
      </c>
      <c r="C60" s="1422" t="e">
        <v>#N/A</v>
      </c>
      <c r="D60" s="1396" t="e">
        <v>#N/A</v>
      </c>
      <c r="E60" s="1397" t="e">
        <v>#N/A</v>
      </c>
      <c r="F60" s="1398" t="e">
        <v>#N/A</v>
      </c>
      <c r="G60" s="1398" t="e">
        <v>#N/A</v>
      </c>
      <c r="H60" s="1397" t="e">
        <v>#N/A</v>
      </c>
      <c r="I60" s="1397" t="e">
        <v>#N/A</v>
      </c>
      <c r="J60" s="1399" t="e">
        <v>#N/A</v>
      </c>
      <c r="K60" s="1398" t="s">
        <v>7081</v>
      </c>
      <c r="L60" s="1073" t="s">
        <v>1127</v>
      </c>
      <c r="M60" s="1394" t="s">
        <v>422</v>
      </c>
      <c r="N60" s="1417" t="e">
        <v>#N/A</v>
      </c>
      <c r="O60" s="1068" t="e">
        <v>#N/A</v>
      </c>
      <c r="P60" s="1400" t="e">
        <v>#N/A</v>
      </c>
      <c r="Q60" s="1401">
        <v>0</v>
      </c>
      <c r="R60" s="1418">
        <v>0</v>
      </c>
      <c r="S60" s="1071">
        <v>44470</v>
      </c>
      <c r="T60" s="1075" t="s">
        <v>67</v>
      </c>
      <c r="U60" s="1070" t="s">
        <v>420</v>
      </c>
      <c r="V60" s="1403">
        <v>4</v>
      </c>
      <c r="W60" s="1076" t="s">
        <v>7082</v>
      </c>
      <c r="X60" s="1069" t="e">
        <v>#N/A</v>
      </c>
      <c r="Y60" s="1069"/>
      <c r="Z60" s="1069"/>
      <c r="AA60" s="1424" t="s">
        <v>891</v>
      </c>
      <c r="AB60" s="1401" t="s">
        <v>430</v>
      </c>
      <c r="AC60" s="1049" t="e">
        <v>#N/A</v>
      </c>
      <c r="AD60" s="1050">
        <v>0</v>
      </c>
      <c r="AE60" s="1051" t="e">
        <v>#N/A</v>
      </c>
      <c r="AF60" s="1072"/>
      <c r="AG60" s="1405" t="s">
        <v>408</v>
      </c>
      <c r="AH60" s="1406">
        <v>0</v>
      </c>
      <c r="AI60" s="1407">
        <v>0</v>
      </c>
      <c r="AJ60" s="1408">
        <v>0</v>
      </c>
      <c r="AK60" s="1419">
        <v>0</v>
      </c>
      <c r="AL60" s="1419">
        <v>0</v>
      </c>
      <c r="AM60" s="1419">
        <v>0</v>
      </c>
      <c r="AN60" s="1419">
        <v>0</v>
      </c>
      <c r="AO60" s="1419">
        <v>0</v>
      </c>
      <c r="AP60" s="1419">
        <v>0</v>
      </c>
      <c r="AQ60" s="1420">
        <v>0</v>
      </c>
      <c r="AR60" s="1421">
        <v>0</v>
      </c>
      <c r="AS60" s="1421">
        <v>0</v>
      </c>
      <c r="AT60" s="1421">
        <v>0</v>
      </c>
      <c r="AU60" s="1401">
        <v>0</v>
      </c>
      <c r="AV60" s="1401">
        <v>0</v>
      </c>
      <c r="AW60" s="1401">
        <v>0</v>
      </c>
      <c r="AX60" s="1401">
        <v>0</v>
      </c>
      <c r="AY60" s="1401">
        <v>0</v>
      </c>
      <c r="AZ60" s="1401">
        <v>0</v>
      </c>
      <c r="BA60" s="1401" t="s">
        <v>421</v>
      </c>
      <c r="BB60" s="1401" t="e">
        <v>#N/A</v>
      </c>
      <c r="BC60" s="1061" t="s">
        <v>421</v>
      </c>
      <c r="BD60" s="1410" t="s">
        <v>419</v>
      </c>
      <c r="BE60" s="1410" t="s">
        <v>419</v>
      </c>
      <c r="BF60" s="1410" t="s">
        <v>419</v>
      </c>
      <c r="BG60" s="1411">
        <v>44446</v>
      </c>
      <c r="BH60" s="1411" t="e">
        <v>#N/A</v>
      </c>
      <c r="BI60" s="1411" t="e">
        <v>#N/A</v>
      </c>
      <c r="BJ60" s="1410" t="s">
        <v>419</v>
      </c>
      <c r="BK60" s="1411" t="e">
        <v>#N/A</v>
      </c>
      <c r="BL60" s="1411" t="e">
        <v>#N/A</v>
      </c>
      <c r="BM60" s="1411" t="e">
        <v>#N/A</v>
      </c>
      <c r="BN60" s="1410" t="s">
        <v>419</v>
      </c>
      <c r="BO60" s="1411" t="e">
        <v>#N/A</v>
      </c>
      <c r="BP60" s="1410" t="s">
        <v>419</v>
      </c>
      <c r="BQ60" s="1413" t="e">
        <v>#N/A</v>
      </c>
      <c r="BR60" s="761" t="e">
        <v>#N/A</v>
      </c>
      <c r="BS60" s="1414">
        <v>0</v>
      </c>
      <c r="BT60" s="1414">
        <v>0</v>
      </c>
      <c r="BU60" s="1414">
        <v>0</v>
      </c>
      <c r="BV60" s="1414">
        <v>0</v>
      </c>
      <c r="BW60" s="1414">
        <v>0</v>
      </c>
      <c r="BX60" s="1414">
        <v>0</v>
      </c>
      <c r="BY60" s="1414">
        <v>0</v>
      </c>
      <c r="BZ60" s="1414">
        <v>0</v>
      </c>
      <c r="CA60" s="1414">
        <v>0</v>
      </c>
      <c r="CB60" s="1414">
        <v>0</v>
      </c>
      <c r="CC60" s="1414">
        <v>0</v>
      </c>
      <c r="CD60" s="1414">
        <v>0</v>
      </c>
      <c r="CE60" s="1414">
        <v>0</v>
      </c>
      <c r="CF60" s="1414">
        <v>0</v>
      </c>
      <c r="CG60" s="1054"/>
      <c r="CH60" s="762">
        <v>0</v>
      </c>
      <c r="CI60" s="762">
        <v>0</v>
      </c>
      <c r="CJ60" s="1055">
        <v>0</v>
      </c>
      <c r="CK60" s="763" t="e">
        <v>#DIV/0!</v>
      </c>
      <c r="CL60" s="764">
        <v>0</v>
      </c>
      <c r="CM60" s="764">
        <v>0</v>
      </c>
      <c r="CN60" s="764">
        <v>0</v>
      </c>
      <c r="CO60" s="764">
        <v>0</v>
      </c>
      <c r="CP60" s="764">
        <v>0</v>
      </c>
      <c r="CQ60" s="764">
        <v>0</v>
      </c>
      <c r="CR60" s="764">
        <v>0</v>
      </c>
      <c r="CS60" s="764">
        <v>0</v>
      </c>
      <c r="CT60" s="764">
        <v>0</v>
      </c>
      <c r="CU60" s="764">
        <v>0</v>
      </c>
      <c r="CV60" s="764">
        <v>0</v>
      </c>
      <c r="CW60" s="764">
        <v>0</v>
      </c>
    </row>
    <row r="61" spans="1:101" ht="20.100000000000001" customHeight="1">
      <c r="A61" s="1394">
        <v>51</v>
      </c>
      <c r="B61" s="1416" t="s">
        <v>6560</v>
      </c>
      <c r="C61" s="1422" t="e">
        <v>#N/A</v>
      </c>
      <c r="D61" s="1396" t="e">
        <v>#N/A</v>
      </c>
      <c r="E61" s="1397" t="e">
        <v>#N/A</v>
      </c>
      <c r="F61" s="1398" t="e">
        <v>#N/A</v>
      </c>
      <c r="G61" s="1398" t="e">
        <v>#N/A</v>
      </c>
      <c r="H61" s="1397" t="e">
        <v>#N/A</v>
      </c>
      <c r="I61" s="1397" t="e">
        <v>#N/A</v>
      </c>
      <c r="J61" s="1399" t="e">
        <v>#N/A</v>
      </c>
      <c r="K61" s="1398" t="s">
        <v>7081</v>
      </c>
      <c r="L61" s="1073" t="s">
        <v>1127</v>
      </c>
      <c r="M61" s="1394" t="s">
        <v>422</v>
      </c>
      <c r="N61" s="1417" t="e">
        <v>#N/A</v>
      </c>
      <c r="O61" s="1068" t="e">
        <v>#N/A</v>
      </c>
      <c r="P61" s="1400" t="e">
        <v>#N/A</v>
      </c>
      <c r="Q61" s="1401">
        <v>0</v>
      </c>
      <c r="R61" s="1418">
        <v>0</v>
      </c>
      <c r="S61" s="1071">
        <v>44470</v>
      </c>
      <c r="T61" s="1075" t="s">
        <v>67</v>
      </c>
      <c r="U61" s="1070" t="s">
        <v>420</v>
      </c>
      <c r="V61" s="1403">
        <v>4</v>
      </c>
      <c r="W61" s="1076" t="s">
        <v>7082</v>
      </c>
      <c r="X61" s="1069" t="e">
        <v>#N/A</v>
      </c>
      <c r="Y61" s="1069"/>
      <c r="Z61" s="1069"/>
      <c r="AA61" s="1424" t="s">
        <v>891</v>
      </c>
      <c r="AB61" s="1401" t="s">
        <v>430</v>
      </c>
      <c r="AC61" s="1049" t="e">
        <v>#N/A</v>
      </c>
      <c r="AD61" s="1050">
        <v>0</v>
      </c>
      <c r="AE61" s="1051" t="e">
        <v>#N/A</v>
      </c>
      <c r="AF61" s="1072"/>
      <c r="AG61" s="1405" t="s">
        <v>408</v>
      </c>
      <c r="AH61" s="1406">
        <v>0</v>
      </c>
      <c r="AI61" s="1407">
        <v>0</v>
      </c>
      <c r="AJ61" s="1408">
        <v>0</v>
      </c>
      <c r="AK61" s="1419">
        <v>0</v>
      </c>
      <c r="AL61" s="1419">
        <v>0</v>
      </c>
      <c r="AM61" s="1419">
        <v>0</v>
      </c>
      <c r="AN61" s="1419">
        <v>0</v>
      </c>
      <c r="AO61" s="1419">
        <v>0</v>
      </c>
      <c r="AP61" s="1419">
        <v>0</v>
      </c>
      <c r="AQ61" s="1420">
        <v>0</v>
      </c>
      <c r="AR61" s="1421">
        <v>0</v>
      </c>
      <c r="AS61" s="1421">
        <v>0</v>
      </c>
      <c r="AT61" s="1421">
        <v>0</v>
      </c>
      <c r="AU61" s="1401">
        <v>0</v>
      </c>
      <c r="AV61" s="1401">
        <v>0</v>
      </c>
      <c r="AW61" s="1401">
        <v>0</v>
      </c>
      <c r="AX61" s="1401">
        <v>0</v>
      </c>
      <c r="AY61" s="1401">
        <v>0</v>
      </c>
      <c r="AZ61" s="1401">
        <v>0</v>
      </c>
      <c r="BA61" s="1401" t="s">
        <v>421</v>
      </c>
      <c r="BB61" s="1401" t="e">
        <v>#N/A</v>
      </c>
      <c r="BC61" s="1061" t="s">
        <v>421</v>
      </c>
      <c r="BD61" s="1410" t="s">
        <v>419</v>
      </c>
      <c r="BE61" s="1410" t="s">
        <v>419</v>
      </c>
      <c r="BF61" s="1410" t="s">
        <v>419</v>
      </c>
      <c r="BG61" s="1411">
        <v>44447</v>
      </c>
      <c r="BH61" s="1411" t="e">
        <v>#N/A</v>
      </c>
      <c r="BI61" s="1411" t="e">
        <v>#N/A</v>
      </c>
      <c r="BJ61" s="1410" t="s">
        <v>419</v>
      </c>
      <c r="BK61" s="1411" t="e">
        <v>#N/A</v>
      </c>
      <c r="BL61" s="1411" t="e">
        <v>#N/A</v>
      </c>
      <c r="BM61" s="1411" t="e">
        <v>#N/A</v>
      </c>
      <c r="BN61" s="1410" t="s">
        <v>419</v>
      </c>
      <c r="BO61" s="1411" t="e">
        <v>#N/A</v>
      </c>
      <c r="BP61" s="1410" t="s">
        <v>419</v>
      </c>
      <c r="BQ61" s="1413" t="e">
        <v>#N/A</v>
      </c>
      <c r="BR61" s="761" t="e">
        <v>#N/A</v>
      </c>
      <c r="BS61" s="1414">
        <v>0</v>
      </c>
      <c r="BT61" s="1414">
        <v>0</v>
      </c>
      <c r="BU61" s="1414">
        <v>0</v>
      </c>
      <c r="BV61" s="1414">
        <v>0</v>
      </c>
      <c r="BW61" s="1414">
        <v>0</v>
      </c>
      <c r="BX61" s="1414">
        <v>0</v>
      </c>
      <c r="BY61" s="1414">
        <v>0</v>
      </c>
      <c r="BZ61" s="1414">
        <v>0</v>
      </c>
      <c r="CA61" s="1414">
        <v>0</v>
      </c>
      <c r="CB61" s="1414">
        <v>0</v>
      </c>
      <c r="CC61" s="1414">
        <v>0</v>
      </c>
      <c r="CD61" s="1414">
        <v>0</v>
      </c>
      <c r="CE61" s="1414">
        <v>0</v>
      </c>
      <c r="CF61" s="1414">
        <v>0</v>
      </c>
      <c r="CG61" s="1054"/>
      <c r="CH61" s="762">
        <v>0</v>
      </c>
      <c r="CI61" s="762">
        <v>0</v>
      </c>
      <c r="CJ61" s="1055">
        <v>0</v>
      </c>
      <c r="CK61" s="763" t="e">
        <v>#DIV/0!</v>
      </c>
      <c r="CL61" s="764">
        <v>0</v>
      </c>
      <c r="CM61" s="764">
        <v>0</v>
      </c>
      <c r="CN61" s="764">
        <v>0</v>
      </c>
      <c r="CO61" s="764">
        <v>0</v>
      </c>
      <c r="CP61" s="764">
        <v>0</v>
      </c>
      <c r="CQ61" s="764">
        <v>0</v>
      </c>
      <c r="CR61" s="764">
        <v>0</v>
      </c>
      <c r="CS61" s="764">
        <v>0</v>
      </c>
      <c r="CT61" s="764">
        <v>0</v>
      </c>
      <c r="CU61" s="764">
        <v>0</v>
      </c>
      <c r="CV61" s="764">
        <v>0</v>
      </c>
      <c r="CW61" s="764">
        <v>0</v>
      </c>
    </row>
    <row r="62" spans="1:101" ht="20.100000000000001" customHeight="1">
      <c r="A62" s="1394">
        <v>52</v>
      </c>
      <c r="B62" s="1219" t="s">
        <v>6561</v>
      </c>
      <c r="C62" s="1422" t="e">
        <v>#N/A</v>
      </c>
      <c r="D62" s="1396" t="e">
        <v>#N/A</v>
      </c>
      <c r="E62" s="1397" t="e">
        <v>#N/A</v>
      </c>
      <c r="F62" s="1398" t="e">
        <v>#N/A</v>
      </c>
      <c r="G62" s="1398" t="e">
        <v>#N/A</v>
      </c>
      <c r="H62" s="1397" t="e">
        <v>#N/A</v>
      </c>
      <c r="I62" s="1397" t="e">
        <v>#N/A</v>
      </c>
      <c r="J62" s="1399" t="e">
        <v>#N/A</v>
      </c>
      <c r="K62" s="1398" t="s">
        <v>7081</v>
      </c>
      <c r="L62" s="1073" t="s">
        <v>1127</v>
      </c>
      <c r="M62" s="1059" t="s">
        <v>422</v>
      </c>
      <c r="N62" s="1082" t="e">
        <v>#N/A</v>
      </c>
      <c r="O62" s="1068" t="e">
        <v>#N/A</v>
      </c>
      <c r="P62" s="1400" t="e">
        <v>#N/A</v>
      </c>
      <c r="Q62" s="1401">
        <v>0</v>
      </c>
      <c r="R62" s="1074">
        <v>0</v>
      </c>
      <c r="S62" s="1071">
        <v>44470</v>
      </c>
      <c r="T62" s="1075" t="s">
        <v>67</v>
      </c>
      <c r="U62" s="1070" t="s">
        <v>420</v>
      </c>
      <c r="V62" s="1403">
        <v>4</v>
      </c>
      <c r="W62" s="1076" t="s">
        <v>7082</v>
      </c>
      <c r="X62" s="1069" t="e">
        <v>#N/A</v>
      </c>
      <c r="Y62" s="1069"/>
      <c r="Z62" s="1069"/>
      <c r="AA62" s="1424" t="s">
        <v>891</v>
      </c>
      <c r="AB62" s="1401" t="s">
        <v>430</v>
      </c>
      <c r="AC62" s="1049" t="e">
        <v>#N/A</v>
      </c>
      <c r="AD62" s="1050">
        <v>0</v>
      </c>
      <c r="AE62" s="1051" t="e">
        <v>#N/A</v>
      </c>
      <c r="AF62" s="1072"/>
      <c r="AG62" s="1405" t="s">
        <v>408</v>
      </c>
      <c r="AH62" s="1406">
        <v>0</v>
      </c>
      <c r="AI62" s="1407">
        <v>0</v>
      </c>
      <c r="AJ62" s="1408">
        <v>0</v>
      </c>
      <c r="AK62" s="1064">
        <v>0</v>
      </c>
      <c r="AL62" s="1064">
        <v>0</v>
      </c>
      <c r="AM62" s="1064">
        <v>0</v>
      </c>
      <c r="AN62" s="1064">
        <v>0</v>
      </c>
      <c r="AO62" s="1064">
        <v>0</v>
      </c>
      <c r="AP62" s="1064">
        <v>0</v>
      </c>
      <c r="AQ62" s="1065">
        <v>0</v>
      </c>
      <c r="AR62" s="1066">
        <v>0</v>
      </c>
      <c r="AS62" s="1066">
        <v>0</v>
      </c>
      <c r="AT62" s="1066">
        <v>0</v>
      </c>
      <c r="AU62" s="1061">
        <v>0</v>
      </c>
      <c r="AV62" s="1061">
        <v>0</v>
      </c>
      <c r="AW62" s="1061">
        <v>0</v>
      </c>
      <c r="AX62" s="1061">
        <v>0</v>
      </c>
      <c r="AY62" s="1061">
        <v>0</v>
      </c>
      <c r="AZ62" s="1061">
        <v>0</v>
      </c>
      <c r="BA62" s="1401" t="s">
        <v>421</v>
      </c>
      <c r="BB62" s="1401" t="e">
        <v>#N/A</v>
      </c>
      <c r="BC62" s="1061" t="s">
        <v>421</v>
      </c>
      <c r="BD62" s="1410" t="s">
        <v>419</v>
      </c>
      <c r="BE62" s="1410" t="s">
        <v>419</v>
      </c>
      <c r="BF62" s="1410" t="s">
        <v>419</v>
      </c>
      <c r="BG62" s="1411">
        <v>44448</v>
      </c>
      <c r="BH62" s="1411" t="e">
        <v>#N/A</v>
      </c>
      <c r="BI62" s="1411" t="e">
        <v>#N/A</v>
      </c>
      <c r="BJ62" s="1410" t="s">
        <v>419</v>
      </c>
      <c r="BK62" s="1411" t="e">
        <v>#N/A</v>
      </c>
      <c r="BL62" s="1411" t="e">
        <v>#N/A</v>
      </c>
      <c r="BM62" s="1411" t="e">
        <v>#N/A</v>
      </c>
      <c r="BN62" s="1410" t="s">
        <v>419</v>
      </c>
      <c r="BO62" s="1411" t="e">
        <v>#N/A</v>
      </c>
      <c r="BP62" s="1410" t="s">
        <v>419</v>
      </c>
      <c r="BQ62" s="1413" t="e">
        <v>#N/A</v>
      </c>
      <c r="BR62" s="761" t="e">
        <v>#N/A</v>
      </c>
      <c r="BS62" s="1414">
        <v>0</v>
      </c>
      <c r="BT62" s="1414">
        <v>0</v>
      </c>
      <c r="BU62" s="1414">
        <v>0</v>
      </c>
      <c r="BV62" s="1414">
        <v>0</v>
      </c>
      <c r="BW62" s="1414">
        <v>0</v>
      </c>
      <c r="BX62" s="1414">
        <v>0</v>
      </c>
      <c r="BY62" s="1414">
        <v>0</v>
      </c>
      <c r="BZ62" s="1414">
        <v>0</v>
      </c>
      <c r="CA62" s="1414">
        <v>0</v>
      </c>
      <c r="CB62" s="1414">
        <v>0</v>
      </c>
      <c r="CC62" s="1414">
        <v>0</v>
      </c>
      <c r="CD62" s="1414">
        <v>0</v>
      </c>
      <c r="CE62" s="1414">
        <v>0</v>
      </c>
      <c r="CF62" s="1414">
        <v>0</v>
      </c>
      <c r="CG62" s="1054"/>
      <c r="CH62" s="762">
        <v>0</v>
      </c>
      <c r="CI62" s="762">
        <v>0</v>
      </c>
      <c r="CJ62" s="1055">
        <v>0</v>
      </c>
      <c r="CK62" s="763" t="e">
        <v>#DIV/0!</v>
      </c>
      <c r="CL62" s="764">
        <v>0</v>
      </c>
      <c r="CM62" s="764">
        <v>0</v>
      </c>
      <c r="CN62" s="764">
        <v>0</v>
      </c>
      <c r="CO62" s="764">
        <v>0</v>
      </c>
      <c r="CP62" s="764">
        <v>0</v>
      </c>
      <c r="CQ62" s="764">
        <v>0</v>
      </c>
      <c r="CR62" s="764">
        <v>0</v>
      </c>
      <c r="CS62" s="764">
        <v>0</v>
      </c>
      <c r="CT62" s="764">
        <v>0</v>
      </c>
      <c r="CU62" s="764">
        <v>0</v>
      </c>
      <c r="CV62" s="764">
        <v>0</v>
      </c>
      <c r="CW62" s="764">
        <v>0</v>
      </c>
    </row>
    <row r="63" spans="1:101" ht="20.100000000000001" customHeight="1">
      <c r="A63" s="1394">
        <v>53</v>
      </c>
      <c r="B63" s="1219" t="s">
        <v>6562</v>
      </c>
      <c r="C63" s="1422" t="e">
        <v>#N/A</v>
      </c>
      <c r="D63" s="1396" t="e">
        <v>#N/A</v>
      </c>
      <c r="E63" s="1397" t="e">
        <v>#N/A</v>
      </c>
      <c r="F63" s="1398" t="e">
        <v>#N/A</v>
      </c>
      <c r="G63" s="1398" t="e">
        <v>#N/A</v>
      </c>
      <c r="H63" s="1397" t="e">
        <v>#N/A</v>
      </c>
      <c r="I63" s="1397" t="e">
        <v>#N/A</v>
      </c>
      <c r="J63" s="1399" t="e">
        <v>#N/A</v>
      </c>
      <c r="K63" s="1398" t="e">
        <v>#N/A</v>
      </c>
      <c r="L63" s="1415" t="s">
        <v>1127</v>
      </c>
      <c r="M63" s="1059" t="s">
        <v>422</v>
      </c>
      <c r="N63" s="1082" t="e">
        <v>#N/A</v>
      </c>
      <c r="O63" s="1068" t="e">
        <v>#N/A</v>
      </c>
      <c r="P63" s="1400" t="e">
        <v>#N/A</v>
      </c>
      <c r="Q63" s="1401">
        <v>0</v>
      </c>
      <c r="R63" s="1074">
        <v>0</v>
      </c>
      <c r="S63" s="1071">
        <v>44470</v>
      </c>
      <c r="T63" s="1075" t="s">
        <v>67</v>
      </c>
      <c r="U63" s="1070" t="s">
        <v>420</v>
      </c>
      <c r="V63" s="1403">
        <v>4</v>
      </c>
      <c r="W63" s="1076" t="s">
        <v>7082</v>
      </c>
      <c r="X63" s="1069" t="s">
        <v>6562</v>
      </c>
      <c r="Y63" s="1069"/>
      <c r="Z63" s="1069"/>
      <c r="AA63" s="1424" t="s">
        <v>891</v>
      </c>
      <c r="AB63" s="1401" t="s">
        <v>430</v>
      </c>
      <c r="AC63" s="1049" t="e">
        <v>#N/A</v>
      </c>
      <c r="AD63" s="1050">
        <v>0</v>
      </c>
      <c r="AE63" s="1051" t="e">
        <v>#N/A</v>
      </c>
      <c r="AF63" s="1072"/>
      <c r="AG63" s="1405" t="s">
        <v>408</v>
      </c>
      <c r="AH63" s="1406">
        <v>0</v>
      </c>
      <c r="AI63" s="1407">
        <v>0</v>
      </c>
      <c r="AJ63" s="1408">
        <v>0</v>
      </c>
      <c r="AK63" s="1064">
        <v>0</v>
      </c>
      <c r="AL63" s="1064">
        <v>0</v>
      </c>
      <c r="AM63" s="1064">
        <v>0</v>
      </c>
      <c r="AN63" s="1064">
        <v>0</v>
      </c>
      <c r="AO63" s="1064">
        <v>0</v>
      </c>
      <c r="AP63" s="1064">
        <v>0</v>
      </c>
      <c r="AQ63" s="1065">
        <v>0</v>
      </c>
      <c r="AR63" s="1066">
        <v>0</v>
      </c>
      <c r="AS63" s="1066">
        <v>0</v>
      </c>
      <c r="AT63" s="1066">
        <v>0</v>
      </c>
      <c r="AU63" s="1061">
        <v>0</v>
      </c>
      <c r="AV63" s="1061">
        <v>0</v>
      </c>
      <c r="AW63" s="1061">
        <v>0</v>
      </c>
      <c r="AX63" s="1061">
        <v>0</v>
      </c>
      <c r="AY63" s="1061">
        <v>0</v>
      </c>
      <c r="AZ63" s="1061">
        <v>0</v>
      </c>
      <c r="BA63" s="1401" t="s">
        <v>421</v>
      </c>
      <c r="BB63" s="1401" t="e">
        <v>#N/A</v>
      </c>
      <c r="BC63" s="1401" t="s">
        <v>421</v>
      </c>
      <c r="BD63" s="1410" t="s">
        <v>419</v>
      </c>
      <c r="BE63" s="1410" t="s">
        <v>419</v>
      </c>
      <c r="BF63" s="1410" t="s">
        <v>419</v>
      </c>
      <c r="BG63" s="1411">
        <v>44449</v>
      </c>
      <c r="BH63" s="1411" t="e">
        <v>#N/A</v>
      </c>
      <c r="BI63" s="1411" t="e">
        <v>#N/A</v>
      </c>
      <c r="BJ63" s="1410" t="s">
        <v>419</v>
      </c>
      <c r="BK63" s="1411" t="e">
        <v>#N/A</v>
      </c>
      <c r="BL63" s="1411" t="e">
        <v>#N/A</v>
      </c>
      <c r="BM63" s="1411" t="e">
        <v>#N/A</v>
      </c>
      <c r="BN63" s="1410" t="s">
        <v>419</v>
      </c>
      <c r="BO63" s="1411" t="e">
        <v>#N/A</v>
      </c>
      <c r="BP63" s="1410" t="s">
        <v>419</v>
      </c>
      <c r="BQ63" s="1413" t="e">
        <v>#N/A</v>
      </c>
      <c r="BR63" s="761" t="e">
        <v>#N/A</v>
      </c>
      <c r="BS63" s="1414">
        <v>0</v>
      </c>
      <c r="BT63" s="1414">
        <v>0</v>
      </c>
      <c r="BU63" s="1414">
        <v>0</v>
      </c>
      <c r="BV63" s="1414">
        <v>0</v>
      </c>
      <c r="BW63" s="1414">
        <v>0</v>
      </c>
      <c r="BX63" s="1414">
        <v>0</v>
      </c>
      <c r="BY63" s="1414">
        <v>0</v>
      </c>
      <c r="BZ63" s="1414">
        <v>0</v>
      </c>
      <c r="CA63" s="1414">
        <v>0</v>
      </c>
      <c r="CB63" s="1414">
        <v>0</v>
      </c>
      <c r="CC63" s="1414">
        <v>0</v>
      </c>
      <c r="CD63" s="1414">
        <v>0</v>
      </c>
      <c r="CE63" s="1414">
        <v>0</v>
      </c>
      <c r="CF63" s="1414">
        <v>0</v>
      </c>
      <c r="CG63" s="1054"/>
      <c r="CH63" s="762">
        <v>0</v>
      </c>
      <c r="CI63" s="762">
        <v>0</v>
      </c>
      <c r="CJ63" s="1055">
        <v>0</v>
      </c>
      <c r="CK63" s="763" t="e">
        <v>#DIV/0!</v>
      </c>
      <c r="CL63" s="764">
        <v>0</v>
      </c>
      <c r="CM63" s="764">
        <v>0</v>
      </c>
      <c r="CN63" s="764">
        <v>0</v>
      </c>
      <c r="CO63" s="764">
        <v>0</v>
      </c>
      <c r="CP63" s="764">
        <v>0</v>
      </c>
      <c r="CQ63" s="764">
        <v>0</v>
      </c>
      <c r="CR63" s="764">
        <v>0</v>
      </c>
      <c r="CS63" s="764">
        <v>0</v>
      </c>
      <c r="CT63" s="764">
        <v>0</v>
      </c>
      <c r="CU63" s="764">
        <v>0</v>
      </c>
      <c r="CV63" s="764">
        <v>0</v>
      </c>
      <c r="CW63" s="764">
        <v>0</v>
      </c>
    </row>
    <row r="64" spans="1:101" ht="20.100000000000001" customHeight="1">
      <c r="A64" s="1394">
        <v>54</v>
      </c>
      <c r="B64" s="1416" t="s">
        <v>6563</v>
      </c>
      <c r="C64" s="1422" t="e">
        <v>#N/A</v>
      </c>
      <c r="D64" s="1396" t="e">
        <v>#N/A</v>
      </c>
      <c r="E64" s="1397" t="e">
        <v>#N/A</v>
      </c>
      <c r="F64" s="1398" t="e">
        <v>#N/A</v>
      </c>
      <c r="G64" s="1398" t="e">
        <v>#N/A</v>
      </c>
      <c r="H64" s="1397" t="e">
        <v>#N/A</v>
      </c>
      <c r="I64" s="1397" t="e">
        <v>#N/A</v>
      </c>
      <c r="J64" s="1399" t="e">
        <v>#N/A</v>
      </c>
      <c r="K64" s="1398" t="e">
        <v>#N/A</v>
      </c>
      <c r="L64" s="1415" t="s">
        <v>1127</v>
      </c>
      <c r="M64" s="1394" t="s">
        <v>422</v>
      </c>
      <c r="N64" s="1417" t="e">
        <v>#N/A</v>
      </c>
      <c r="O64" s="1068" t="e">
        <v>#N/A</v>
      </c>
      <c r="P64" s="1400" t="e">
        <v>#N/A</v>
      </c>
      <c r="Q64" s="1401">
        <v>0</v>
      </c>
      <c r="R64" s="1418">
        <v>0</v>
      </c>
      <c r="S64" s="1071">
        <v>44470</v>
      </c>
      <c r="T64" s="1402" t="s">
        <v>67</v>
      </c>
      <c r="U64" s="1070" t="s">
        <v>420</v>
      </c>
      <c r="V64" s="1403">
        <v>4</v>
      </c>
      <c r="W64" s="1076" t="s">
        <v>7082</v>
      </c>
      <c r="X64" s="1069" t="e">
        <v>#N/A</v>
      </c>
      <c r="Y64" s="1069"/>
      <c r="Z64" s="1069"/>
      <c r="AA64" s="1424" t="s">
        <v>891</v>
      </c>
      <c r="AB64" s="1401" t="s">
        <v>430</v>
      </c>
      <c r="AC64" s="1431" t="e">
        <v>#N/A</v>
      </c>
      <c r="AD64" s="1432">
        <v>0</v>
      </c>
      <c r="AE64" s="1433" t="e">
        <v>#N/A</v>
      </c>
      <c r="AF64" s="1072"/>
      <c r="AG64" s="1405" t="s">
        <v>408</v>
      </c>
      <c r="AH64" s="1406">
        <v>0</v>
      </c>
      <c r="AI64" s="1407">
        <v>0</v>
      </c>
      <c r="AJ64" s="1408">
        <v>0</v>
      </c>
      <c r="AK64" s="1419">
        <v>0</v>
      </c>
      <c r="AL64" s="1419">
        <v>0</v>
      </c>
      <c r="AM64" s="1419">
        <v>0</v>
      </c>
      <c r="AN64" s="1419">
        <v>0</v>
      </c>
      <c r="AO64" s="1419">
        <v>0</v>
      </c>
      <c r="AP64" s="1419">
        <v>0</v>
      </c>
      <c r="AQ64" s="1420">
        <v>0</v>
      </c>
      <c r="AR64" s="1421">
        <v>0</v>
      </c>
      <c r="AS64" s="1421">
        <v>0</v>
      </c>
      <c r="AT64" s="1421">
        <v>0</v>
      </c>
      <c r="AU64" s="1401">
        <v>0</v>
      </c>
      <c r="AV64" s="1401">
        <v>0</v>
      </c>
      <c r="AW64" s="1401">
        <v>0</v>
      </c>
      <c r="AX64" s="1401">
        <v>0</v>
      </c>
      <c r="AY64" s="1401">
        <v>0</v>
      </c>
      <c r="AZ64" s="1401">
        <v>0</v>
      </c>
      <c r="BA64" s="1401" t="s">
        <v>421</v>
      </c>
      <c r="BB64" s="1401" t="e">
        <v>#N/A</v>
      </c>
      <c r="BC64" s="1401" t="s">
        <v>421</v>
      </c>
      <c r="BD64" s="1410" t="s">
        <v>419</v>
      </c>
      <c r="BE64" s="1410" t="s">
        <v>419</v>
      </c>
      <c r="BF64" s="1410" t="s">
        <v>419</v>
      </c>
      <c r="BG64" s="1411">
        <v>44452</v>
      </c>
      <c r="BH64" s="1411" t="e">
        <v>#N/A</v>
      </c>
      <c r="BI64" s="1411" t="e">
        <v>#N/A</v>
      </c>
      <c r="BJ64" s="1410" t="s">
        <v>419</v>
      </c>
      <c r="BK64" s="1411" t="e">
        <v>#N/A</v>
      </c>
      <c r="BL64" s="1411" t="e">
        <v>#N/A</v>
      </c>
      <c r="BM64" s="1411" t="e">
        <v>#N/A</v>
      </c>
      <c r="BN64" s="1410" t="s">
        <v>419</v>
      </c>
      <c r="BO64" s="1411" t="e">
        <v>#N/A</v>
      </c>
      <c r="BP64" s="1410" t="s">
        <v>419</v>
      </c>
      <c r="BQ64" s="1413" t="e">
        <v>#N/A</v>
      </c>
      <c r="BR64" s="761" t="e">
        <v>#N/A</v>
      </c>
      <c r="BS64" s="1414">
        <v>0</v>
      </c>
      <c r="BT64" s="1414">
        <v>0</v>
      </c>
      <c r="BU64" s="1414">
        <v>0</v>
      </c>
      <c r="BV64" s="1414">
        <v>0</v>
      </c>
      <c r="BW64" s="1414">
        <v>0</v>
      </c>
      <c r="BX64" s="1414">
        <v>0</v>
      </c>
      <c r="BY64" s="1414">
        <v>0</v>
      </c>
      <c r="BZ64" s="1414">
        <v>0</v>
      </c>
      <c r="CA64" s="1414">
        <v>0</v>
      </c>
      <c r="CB64" s="1414">
        <v>0</v>
      </c>
      <c r="CC64" s="1414">
        <v>0</v>
      </c>
      <c r="CD64" s="1414">
        <v>0</v>
      </c>
      <c r="CE64" s="1414">
        <v>0</v>
      </c>
      <c r="CF64" s="1414">
        <v>0</v>
      </c>
      <c r="CG64" s="1054"/>
      <c r="CH64" s="762">
        <v>0</v>
      </c>
      <c r="CI64" s="762">
        <v>0</v>
      </c>
      <c r="CJ64" s="1055">
        <v>0</v>
      </c>
      <c r="CK64" s="763" t="e">
        <v>#DIV/0!</v>
      </c>
      <c r="CL64" s="764">
        <v>0</v>
      </c>
      <c r="CM64" s="764">
        <v>0</v>
      </c>
      <c r="CN64" s="764">
        <v>0</v>
      </c>
      <c r="CO64" s="764">
        <v>0</v>
      </c>
      <c r="CP64" s="764">
        <v>0</v>
      </c>
      <c r="CQ64" s="764">
        <v>0</v>
      </c>
      <c r="CR64" s="764">
        <v>0</v>
      </c>
      <c r="CS64" s="764">
        <v>0</v>
      </c>
      <c r="CT64" s="764">
        <v>0</v>
      </c>
      <c r="CU64" s="764">
        <v>0</v>
      </c>
      <c r="CV64" s="764">
        <v>0</v>
      </c>
      <c r="CW64" s="764">
        <v>0</v>
      </c>
    </row>
    <row r="65" spans="1:101" ht="20.100000000000001" customHeight="1">
      <c r="A65" s="1394">
        <v>55</v>
      </c>
      <c r="B65" s="1219" t="s">
        <v>6564</v>
      </c>
      <c r="C65" s="1422" t="e">
        <v>#N/A</v>
      </c>
      <c r="D65" s="1396" t="e">
        <v>#N/A</v>
      </c>
      <c r="E65" s="1397" t="e">
        <v>#N/A</v>
      </c>
      <c r="F65" s="1398" t="e">
        <v>#N/A</v>
      </c>
      <c r="G65" s="1398" t="e">
        <v>#N/A</v>
      </c>
      <c r="H65" s="1397" t="e">
        <v>#N/A</v>
      </c>
      <c r="I65" s="1397" t="e">
        <v>#N/A</v>
      </c>
      <c r="J65" s="1399" t="e">
        <v>#N/A</v>
      </c>
      <c r="K65" s="1398" t="e">
        <v>#N/A</v>
      </c>
      <c r="L65" s="1415" t="s">
        <v>1127</v>
      </c>
      <c r="M65" s="1059" t="s">
        <v>422</v>
      </c>
      <c r="N65" s="1082" t="e">
        <v>#N/A</v>
      </c>
      <c r="O65" s="1068" t="e">
        <v>#N/A</v>
      </c>
      <c r="P65" s="1400" t="e">
        <v>#N/A</v>
      </c>
      <c r="Q65" s="1401">
        <v>0</v>
      </c>
      <c r="R65" s="1074">
        <v>0</v>
      </c>
      <c r="S65" s="1071">
        <v>44470</v>
      </c>
      <c r="T65" s="1402" t="s">
        <v>67</v>
      </c>
      <c r="U65" s="1070" t="s">
        <v>420</v>
      </c>
      <c r="V65" s="1403">
        <v>4</v>
      </c>
      <c r="W65" s="1076" t="s">
        <v>7082</v>
      </c>
      <c r="X65" s="1069" t="s">
        <v>6564</v>
      </c>
      <c r="Y65" s="1069"/>
      <c r="Z65" s="1069"/>
      <c r="AA65" s="1424" t="s">
        <v>891</v>
      </c>
      <c r="AB65" s="1401" t="s">
        <v>430</v>
      </c>
      <c r="AC65" s="1049" t="e">
        <v>#N/A</v>
      </c>
      <c r="AD65" s="1050">
        <v>0</v>
      </c>
      <c r="AE65" s="1051" t="e">
        <v>#N/A</v>
      </c>
      <c r="AF65" s="1085"/>
      <c r="AG65" s="1405" t="s">
        <v>408</v>
      </c>
      <c r="AH65" s="1406">
        <v>0</v>
      </c>
      <c r="AI65" s="1407">
        <v>0</v>
      </c>
      <c r="AJ65" s="1408">
        <v>0</v>
      </c>
      <c r="AK65" s="1064">
        <v>0</v>
      </c>
      <c r="AL65" s="1064">
        <v>0</v>
      </c>
      <c r="AM65" s="1064">
        <v>0</v>
      </c>
      <c r="AN65" s="1064">
        <v>0</v>
      </c>
      <c r="AO65" s="1064">
        <v>0</v>
      </c>
      <c r="AP65" s="1064">
        <v>0</v>
      </c>
      <c r="AQ65" s="1065">
        <v>0</v>
      </c>
      <c r="AR65" s="1066">
        <v>0</v>
      </c>
      <c r="AS65" s="1066">
        <v>0</v>
      </c>
      <c r="AT65" s="1066">
        <v>0</v>
      </c>
      <c r="AU65" s="1061">
        <v>0</v>
      </c>
      <c r="AV65" s="1061">
        <v>0</v>
      </c>
      <c r="AW65" s="1061">
        <v>0</v>
      </c>
      <c r="AX65" s="1061">
        <v>0</v>
      </c>
      <c r="AY65" s="1061">
        <v>0</v>
      </c>
      <c r="AZ65" s="1061">
        <v>0</v>
      </c>
      <c r="BA65" s="1401" t="s">
        <v>421</v>
      </c>
      <c r="BB65" s="1401" t="e">
        <v>#N/A</v>
      </c>
      <c r="BC65" s="1401" t="s">
        <v>421</v>
      </c>
      <c r="BD65" s="1410" t="s">
        <v>419</v>
      </c>
      <c r="BE65" s="1410" t="s">
        <v>419</v>
      </c>
      <c r="BF65" s="1410" t="s">
        <v>419</v>
      </c>
      <c r="BG65" s="1411">
        <v>44452</v>
      </c>
      <c r="BH65" s="1411" t="e">
        <v>#N/A</v>
      </c>
      <c r="BI65" s="1411" t="e">
        <v>#N/A</v>
      </c>
      <c r="BJ65" s="1410" t="s">
        <v>419</v>
      </c>
      <c r="BK65" s="1411" t="e">
        <v>#N/A</v>
      </c>
      <c r="BL65" s="1411" t="e">
        <v>#N/A</v>
      </c>
      <c r="BM65" s="1411" t="e">
        <v>#N/A</v>
      </c>
      <c r="BN65" s="1410" t="s">
        <v>419</v>
      </c>
      <c r="BO65" s="1411" t="e">
        <v>#N/A</v>
      </c>
      <c r="BP65" s="1410" t="s">
        <v>419</v>
      </c>
      <c r="BQ65" s="1413" t="e">
        <v>#N/A</v>
      </c>
      <c r="BR65" s="761" t="e">
        <v>#N/A</v>
      </c>
      <c r="BS65" s="1414">
        <v>0</v>
      </c>
      <c r="BT65" s="1414">
        <v>0</v>
      </c>
      <c r="BU65" s="1414">
        <v>0</v>
      </c>
      <c r="BV65" s="1414">
        <v>0</v>
      </c>
      <c r="BW65" s="1414">
        <v>0</v>
      </c>
      <c r="BX65" s="1414">
        <v>0</v>
      </c>
      <c r="BY65" s="1414">
        <v>0</v>
      </c>
      <c r="BZ65" s="1414">
        <v>0</v>
      </c>
      <c r="CA65" s="1414">
        <v>0</v>
      </c>
      <c r="CB65" s="1414">
        <v>0</v>
      </c>
      <c r="CC65" s="1414">
        <v>0</v>
      </c>
      <c r="CD65" s="1414">
        <v>0</v>
      </c>
      <c r="CE65" s="1414">
        <v>0</v>
      </c>
      <c r="CF65" s="1414">
        <v>0</v>
      </c>
      <c r="CG65" s="1054"/>
      <c r="CH65" s="762">
        <v>0</v>
      </c>
      <c r="CI65" s="762">
        <v>0</v>
      </c>
      <c r="CJ65" s="1055">
        <v>0</v>
      </c>
      <c r="CK65" s="763" t="e">
        <v>#DIV/0!</v>
      </c>
      <c r="CL65" s="764">
        <v>0</v>
      </c>
      <c r="CM65" s="764">
        <v>0</v>
      </c>
      <c r="CN65" s="764">
        <v>0</v>
      </c>
      <c r="CO65" s="764">
        <v>0</v>
      </c>
      <c r="CP65" s="764">
        <v>0</v>
      </c>
      <c r="CQ65" s="764">
        <v>0</v>
      </c>
      <c r="CR65" s="764">
        <v>0</v>
      </c>
      <c r="CS65" s="764">
        <v>0</v>
      </c>
      <c r="CT65" s="764">
        <v>0</v>
      </c>
      <c r="CU65" s="764">
        <v>0</v>
      </c>
      <c r="CV65" s="764">
        <v>0</v>
      </c>
      <c r="CW65" s="764">
        <v>0</v>
      </c>
    </row>
    <row r="66" spans="1:101" ht="20.100000000000001" customHeight="1">
      <c r="A66" s="1394">
        <v>56</v>
      </c>
      <c r="B66" s="1219" t="s">
        <v>6565</v>
      </c>
      <c r="C66" s="1422" t="e">
        <v>#N/A</v>
      </c>
      <c r="D66" s="1396" t="e">
        <v>#N/A</v>
      </c>
      <c r="E66" s="1397" t="e">
        <v>#N/A</v>
      </c>
      <c r="F66" s="1398" t="e">
        <v>#N/A</v>
      </c>
      <c r="G66" s="1398" t="e">
        <v>#N/A</v>
      </c>
      <c r="H66" s="1397" t="e">
        <v>#N/A</v>
      </c>
      <c r="I66" s="1397" t="e">
        <v>#N/A</v>
      </c>
      <c r="J66" s="1399" t="e">
        <v>#N/A</v>
      </c>
      <c r="K66" s="1398" t="e">
        <v>#N/A</v>
      </c>
      <c r="L66" s="1073" t="s">
        <v>1127</v>
      </c>
      <c r="M66" s="1059" t="s">
        <v>422</v>
      </c>
      <c r="N66" s="1082" t="e">
        <v>#N/A</v>
      </c>
      <c r="O66" s="1068" t="e">
        <v>#N/A</v>
      </c>
      <c r="P66" s="1400" t="e">
        <v>#N/A</v>
      </c>
      <c r="Q66" s="1401">
        <v>0</v>
      </c>
      <c r="R66" s="1074">
        <v>0</v>
      </c>
      <c r="S66" s="1071">
        <v>44470</v>
      </c>
      <c r="T66" s="1075" t="s">
        <v>67</v>
      </c>
      <c r="U66" s="1070" t="s">
        <v>420</v>
      </c>
      <c r="V66" s="1403">
        <v>4</v>
      </c>
      <c r="W66" s="1076" t="s">
        <v>7082</v>
      </c>
      <c r="X66" s="1069" t="s">
        <v>6565</v>
      </c>
      <c r="Y66" s="1069"/>
      <c r="Z66" s="1069"/>
      <c r="AA66" s="1424" t="s">
        <v>891</v>
      </c>
      <c r="AB66" s="1401" t="s">
        <v>430</v>
      </c>
      <c r="AC66" s="1049" t="e">
        <v>#N/A</v>
      </c>
      <c r="AD66" s="1050">
        <v>0</v>
      </c>
      <c r="AE66" s="1051" t="e">
        <v>#N/A</v>
      </c>
      <c r="AF66" s="1072"/>
      <c r="AG66" s="1405" t="s">
        <v>408</v>
      </c>
      <c r="AH66" s="1406">
        <v>0</v>
      </c>
      <c r="AI66" s="1407">
        <v>0</v>
      </c>
      <c r="AJ66" s="1408">
        <v>0</v>
      </c>
      <c r="AK66" s="1064">
        <v>0</v>
      </c>
      <c r="AL66" s="1064">
        <v>0</v>
      </c>
      <c r="AM66" s="1064">
        <v>0</v>
      </c>
      <c r="AN66" s="1064">
        <v>0</v>
      </c>
      <c r="AO66" s="1064">
        <v>0</v>
      </c>
      <c r="AP66" s="1064">
        <v>0</v>
      </c>
      <c r="AQ66" s="1065">
        <v>0</v>
      </c>
      <c r="AR66" s="1066">
        <v>0</v>
      </c>
      <c r="AS66" s="1066">
        <v>0</v>
      </c>
      <c r="AT66" s="1066">
        <v>0</v>
      </c>
      <c r="AU66" s="1061">
        <v>0</v>
      </c>
      <c r="AV66" s="1061">
        <v>0</v>
      </c>
      <c r="AW66" s="1061">
        <v>0</v>
      </c>
      <c r="AX66" s="1061">
        <v>0</v>
      </c>
      <c r="AY66" s="1061">
        <v>0</v>
      </c>
      <c r="AZ66" s="1061">
        <v>0</v>
      </c>
      <c r="BA66" s="1401" t="s">
        <v>421</v>
      </c>
      <c r="BB66" s="1401" t="e">
        <v>#N/A</v>
      </c>
      <c r="BC66" s="1401" t="s">
        <v>421</v>
      </c>
      <c r="BD66" s="1410" t="s">
        <v>419</v>
      </c>
      <c r="BE66" s="1410" t="s">
        <v>419</v>
      </c>
      <c r="BF66" s="1410" t="s">
        <v>419</v>
      </c>
      <c r="BG66" s="1411">
        <v>44454</v>
      </c>
      <c r="BH66" s="1411" t="e">
        <v>#N/A</v>
      </c>
      <c r="BI66" s="1411" t="e">
        <v>#N/A</v>
      </c>
      <c r="BJ66" s="1410" t="s">
        <v>419</v>
      </c>
      <c r="BK66" s="1411" t="e">
        <v>#N/A</v>
      </c>
      <c r="BL66" s="1411" t="e">
        <v>#N/A</v>
      </c>
      <c r="BM66" s="1411" t="e">
        <v>#N/A</v>
      </c>
      <c r="BN66" s="1410" t="s">
        <v>419</v>
      </c>
      <c r="BO66" s="1411" t="e">
        <v>#N/A</v>
      </c>
      <c r="BP66" s="1410" t="s">
        <v>419</v>
      </c>
      <c r="BQ66" s="1413" t="e">
        <v>#N/A</v>
      </c>
      <c r="BR66" s="761" t="e">
        <v>#N/A</v>
      </c>
      <c r="BS66" s="1414">
        <v>0</v>
      </c>
      <c r="BT66" s="1414">
        <v>0</v>
      </c>
      <c r="BU66" s="1414">
        <v>0</v>
      </c>
      <c r="BV66" s="1414">
        <v>0</v>
      </c>
      <c r="BW66" s="1414">
        <v>0</v>
      </c>
      <c r="BX66" s="1414">
        <v>0</v>
      </c>
      <c r="BY66" s="1414">
        <v>0</v>
      </c>
      <c r="BZ66" s="1414">
        <v>0</v>
      </c>
      <c r="CA66" s="1414">
        <v>0</v>
      </c>
      <c r="CB66" s="1414">
        <v>0</v>
      </c>
      <c r="CC66" s="1414">
        <v>0</v>
      </c>
      <c r="CD66" s="1414">
        <v>0</v>
      </c>
      <c r="CE66" s="1414">
        <v>0</v>
      </c>
      <c r="CF66" s="1414">
        <v>0</v>
      </c>
      <c r="CG66" s="1054"/>
      <c r="CH66" s="762">
        <v>0</v>
      </c>
      <c r="CI66" s="762">
        <v>0</v>
      </c>
      <c r="CJ66" s="1055">
        <v>0</v>
      </c>
      <c r="CK66" s="763" t="e">
        <v>#DIV/0!</v>
      </c>
      <c r="CL66" s="764">
        <v>0</v>
      </c>
      <c r="CM66" s="764">
        <v>0</v>
      </c>
      <c r="CN66" s="764">
        <v>0</v>
      </c>
      <c r="CO66" s="764">
        <v>0</v>
      </c>
      <c r="CP66" s="764">
        <v>0</v>
      </c>
      <c r="CQ66" s="764">
        <v>0</v>
      </c>
      <c r="CR66" s="764">
        <v>0</v>
      </c>
      <c r="CS66" s="764">
        <v>0</v>
      </c>
      <c r="CT66" s="764">
        <v>0</v>
      </c>
      <c r="CU66" s="764">
        <v>0</v>
      </c>
      <c r="CV66" s="764">
        <v>0</v>
      </c>
      <c r="CW66" s="764">
        <v>0</v>
      </c>
    </row>
    <row r="67" spans="1:101" ht="20.100000000000001" customHeight="1">
      <c r="A67" s="1394">
        <v>57</v>
      </c>
      <c r="B67" s="1219" t="s">
        <v>6566</v>
      </c>
      <c r="C67" s="1422" t="e">
        <v>#N/A</v>
      </c>
      <c r="D67" s="1396" t="e">
        <v>#N/A</v>
      </c>
      <c r="E67" s="1397" t="e">
        <v>#N/A</v>
      </c>
      <c r="F67" s="1398" t="e">
        <v>#N/A</v>
      </c>
      <c r="G67" s="1398" t="e">
        <v>#N/A</v>
      </c>
      <c r="H67" s="1397" t="e">
        <v>#N/A</v>
      </c>
      <c r="I67" s="1397" t="e">
        <v>#N/A</v>
      </c>
      <c r="J67" s="1399" t="e">
        <v>#N/A</v>
      </c>
      <c r="K67" s="1398" t="e">
        <v>#N/A</v>
      </c>
      <c r="L67" s="1073" t="s">
        <v>1127</v>
      </c>
      <c r="M67" s="1059" t="s">
        <v>422</v>
      </c>
      <c r="N67" s="1082" t="e">
        <v>#N/A</v>
      </c>
      <c r="O67" s="1068" t="e">
        <v>#N/A</v>
      </c>
      <c r="P67" s="1400" t="e">
        <v>#N/A</v>
      </c>
      <c r="Q67" s="1401">
        <v>0</v>
      </c>
      <c r="R67" s="1074">
        <v>0</v>
      </c>
      <c r="S67" s="1071">
        <v>44470</v>
      </c>
      <c r="T67" s="1075" t="s">
        <v>67</v>
      </c>
      <c r="U67" s="1070" t="s">
        <v>420</v>
      </c>
      <c r="V67" s="1403">
        <v>4</v>
      </c>
      <c r="W67" s="1076" t="s">
        <v>7082</v>
      </c>
      <c r="X67" s="1069" t="e">
        <v>#N/A</v>
      </c>
      <c r="Y67" s="1069"/>
      <c r="Z67" s="1069"/>
      <c r="AA67" s="1424" t="s">
        <v>891</v>
      </c>
      <c r="AB67" s="1401" t="s">
        <v>430</v>
      </c>
      <c r="AC67" s="1049" t="e">
        <v>#N/A</v>
      </c>
      <c r="AD67" s="1050">
        <v>0</v>
      </c>
      <c r="AE67" s="1051" t="e">
        <v>#N/A</v>
      </c>
      <c r="AF67" s="1072"/>
      <c r="AG67" s="1405" t="s">
        <v>408</v>
      </c>
      <c r="AH67" s="1406">
        <v>0</v>
      </c>
      <c r="AI67" s="1407">
        <v>0</v>
      </c>
      <c r="AJ67" s="1408">
        <v>0</v>
      </c>
      <c r="AK67" s="1064">
        <v>0</v>
      </c>
      <c r="AL67" s="1064">
        <v>0</v>
      </c>
      <c r="AM67" s="1064">
        <v>0</v>
      </c>
      <c r="AN67" s="1064">
        <v>0</v>
      </c>
      <c r="AO67" s="1064">
        <v>0</v>
      </c>
      <c r="AP67" s="1064">
        <v>0</v>
      </c>
      <c r="AQ67" s="1065">
        <v>0</v>
      </c>
      <c r="AR67" s="1066">
        <v>0</v>
      </c>
      <c r="AS67" s="1066">
        <v>0</v>
      </c>
      <c r="AT67" s="1066">
        <v>0</v>
      </c>
      <c r="AU67" s="1061">
        <v>0</v>
      </c>
      <c r="AV67" s="1061">
        <v>0</v>
      </c>
      <c r="AW67" s="1061">
        <v>0</v>
      </c>
      <c r="AX67" s="1061">
        <v>0</v>
      </c>
      <c r="AY67" s="1061">
        <v>0</v>
      </c>
      <c r="AZ67" s="1061">
        <v>0</v>
      </c>
      <c r="BA67" s="1401" t="s">
        <v>421</v>
      </c>
      <c r="BB67" s="1401" t="e">
        <v>#N/A</v>
      </c>
      <c r="BC67" s="1061" t="s">
        <v>421</v>
      </c>
      <c r="BD67" s="1410" t="s">
        <v>419</v>
      </c>
      <c r="BE67" s="1410" t="s">
        <v>419</v>
      </c>
      <c r="BF67" s="1410" t="s">
        <v>419</v>
      </c>
      <c r="BG67" s="1411">
        <v>44456</v>
      </c>
      <c r="BH67" s="1411" t="e">
        <v>#N/A</v>
      </c>
      <c r="BI67" s="1411" t="e">
        <v>#N/A</v>
      </c>
      <c r="BJ67" s="1410" t="s">
        <v>419</v>
      </c>
      <c r="BK67" s="1411" t="e">
        <v>#N/A</v>
      </c>
      <c r="BL67" s="1411" t="e">
        <v>#N/A</v>
      </c>
      <c r="BM67" s="1411" t="e">
        <v>#N/A</v>
      </c>
      <c r="BN67" s="1410" t="s">
        <v>419</v>
      </c>
      <c r="BO67" s="1411" t="e">
        <v>#N/A</v>
      </c>
      <c r="BP67" s="1410" t="s">
        <v>419</v>
      </c>
      <c r="BQ67" s="1413" t="e">
        <v>#N/A</v>
      </c>
      <c r="BR67" s="761" t="e">
        <v>#N/A</v>
      </c>
      <c r="BS67" s="1414">
        <v>0</v>
      </c>
      <c r="BT67" s="1414">
        <v>0</v>
      </c>
      <c r="BU67" s="1414">
        <v>0</v>
      </c>
      <c r="BV67" s="1414">
        <v>0</v>
      </c>
      <c r="BW67" s="1414">
        <v>0</v>
      </c>
      <c r="BX67" s="1414">
        <v>0</v>
      </c>
      <c r="BY67" s="1414">
        <v>0</v>
      </c>
      <c r="BZ67" s="1414">
        <v>0</v>
      </c>
      <c r="CA67" s="1414">
        <v>0</v>
      </c>
      <c r="CB67" s="1414">
        <v>0</v>
      </c>
      <c r="CC67" s="1414">
        <v>0</v>
      </c>
      <c r="CD67" s="1414">
        <v>0</v>
      </c>
      <c r="CE67" s="1414">
        <v>0</v>
      </c>
      <c r="CF67" s="1414">
        <v>0</v>
      </c>
      <c r="CG67" s="1054"/>
      <c r="CH67" s="762">
        <v>0</v>
      </c>
      <c r="CI67" s="762">
        <v>0</v>
      </c>
      <c r="CJ67" s="1055">
        <v>0</v>
      </c>
      <c r="CK67" s="763" t="e">
        <v>#DIV/0!</v>
      </c>
      <c r="CL67" s="764">
        <v>0</v>
      </c>
      <c r="CM67" s="764">
        <v>0</v>
      </c>
      <c r="CN67" s="764">
        <v>0</v>
      </c>
      <c r="CO67" s="764">
        <v>0</v>
      </c>
      <c r="CP67" s="764">
        <v>0</v>
      </c>
      <c r="CQ67" s="764">
        <v>0</v>
      </c>
      <c r="CR67" s="764">
        <v>0</v>
      </c>
      <c r="CS67" s="764">
        <v>0</v>
      </c>
      <c r="CT67" s="764">
        <v>0</v>
      </c>
      <c r="CU67" s="764">
        <v>0</v>
      </c>
      <c r="CV67" s="764">
        <v>0</v>
      </c>
      <c r="CW67" s="764">
        <v>0</v>
      </c>
    </row>
    <row r="68" spans="1:101" ht="20.100000000000001" customHeight="1">
      <c r="A68" s="1394">
        <v>58</v>
      </c>
      <c r="B68" s="1219" t="s">
        <v>6567</v>
      </c>
      <c r="C68" s="1422" t="e">
        <v>#N/A</v>
      </c>
      <c r="D68" s="1396" t="e">
        <v>#N/A</v>
      </c>
      <c r="E68" s="1397" t="e">
        <v>#N/A</v>
      </c>
      <c r="F68" s="1398" t="e">
        <v>#N/A</v>
      </c>
      <c r="G68" s="1398" t="e">
        <v>#N/A</v>
      </c>
      <c r="H68" s="1397" t="e">
        <v>#N/A</v>
      </c>
      <c r="I68" s="1397" t="e">
        <v>#N/A</v>
      </c>
      <c r="J68" s="1399" t="e">
        <v>#N/A</v>
      </c>
      <c r="K68" s="1398" t="e">
        <v>#N/A</v>
      </c>
      <c r="L68" s="1073" t="s">
        <v>1127</v>
      </c>
      <c r="M68" s="1059" t="s">
        <v>422</v>
      </c>
      <c r="N68" s="1082" t="e">
        <v>#N/A</v>
      </c>
      <c r="O68" s="1068" t="e">
        <v>#N/A</v>
      </c>
      <c r="P68" s="1400" t="e">
        <v>#N/A</v>
      </c>
      <c r="Q68" s="1401">
        <v>0</v>
      </c>
      <c r="R68" s="1074">
        <v>0</v>
      </c>
      <c r="S68" s="1071">
        <v>44470</v>
      </c>
      <c r="T68" s="1075" t="s">
        <v>67</v>
      </c>
      <c r="U68" s="1070" t="s">
        <v>420</v>
      </c>
      <c r="V68" s="1403">
        <v>4</v>
      </c>
      <c r="W68" s="1076" t="s">
        <v>7082</v>
      </c>
      <c r="X68" s="1069" t="s">
        <v>6567</v>
      </c>
      <c r="Y68" s="1069"/>
      <c r="Z68" s="1069"/>
      <c r="AA68" s="1424" t="s">
        <v>891</v>
      </c>
      <c r="AB68" s="1401" t="s">
        <v>430</v>
      </c>
      <c r="AC68" s="1049" t="e">
        <v>#N/A</v>
      </c>
      <c r="AD68" s="1050">
        <v>0</v>
      </c>
      <c r="AE68" s="1051" t="e">
        <v>#N/A</v>
      </c>
      <c r="AF68" s="1072"/>
      <c r="AG68" s="1405" t="s">
        <v>408</v>
      </c>
      <c r="AH68" s="1406">
        <v>0</v>
      </c>
      <c r="AI68" s="1407">
        <v>0</v>
      </c>
      <c r="AJ68" s="1408">
        <v>0</v>
      </c>
      <c r="AK68" s="1064">
        <v>0</v>
      </c>
      <c r="AL68" s="1064">
        <v>0</v>
      </c>
      <c r="AM68" s="1064">
        <v>0</v>
      </c>
      <c r="AN68" s="1064">
        <v>0</v>
      </c>
      <c r="AO68" s="1064">
        <v>0</v>
      </c>
      <c r="AP68" s="1064">
        <v>0</v>
      </c>
      <c r="AQ68" s="1065">
        <v>0</v>
      </c>
      <c r="AR68" s="1066">
        <v>0</v>
      </c>
      <c r="AS68" s="1066">
        <v>0</v>
      </c>
      <c r="AT68" s="1066">
        <v>0</v>
      </c>
      <c r="AU68" s="1061">
        <v>0</v>
      </c>
      <c r="AV68" s="1061">
        <v>0</v>
      </c>
      <c r="AW68" s="1061">
        <v>0</v>
      </c>
      <c r="AX68" s="1061">
        <v>0</v>
      </c>
      <c r="AY68" s="1061">
        <v>0</v>
      </c>
      <c r="AZ68" s="1061">
        <v>0</v>
      </c>
      <c r="BA68" s="1401" t="s">
        <v>421</v>
      </c>
      <c r="BB68" s="1401" t="e">
        <v>#N/A</v>
      </c>
      <c r="BC68" s="1061" t="s">
        <v>421</v>
      </c>
      <c r="BD68" s="1410" t="s">
        <v>419</v>
      </c>
      <c r="BE68" s="1410" t="s">
        <v>419</v>
      </c>
      <c r="BF68" s="1410" t="s">
        <v>419</v>
      </c>
      <c r="BG68" s="1411">
        <v>44463</v>
      </c>
      <c r="BH68" s="1411" t="e">
        <v>#N/A</v>
      </c>
      <c r="BI68" s="1411" t="e">
        <v>#N/A</v>
      </c>
      <c r="BJ68" s="1410" t="s">
        <v>419</v>
      </c>
      <c r="BK68" s="1411" t="e">
        <v>#N/A</v>
      </c>
      <c r="BL68" s="1411" t="e">
        <v>#N/A</v>
      </c>
      <c r="BM68" s="1411" t="e">
        <v>#N/A</v>
      </c>
      <c r="BN68" s="1410" t="s">
        <v>419</v>
      </c>
      <c r="BO68" s="1411" t="e">
        <v>#N/A</v>
      </c>
      <c r="BP68" s="1410" t="s">
        <v>419</v>
      </c>
      <c r="BQ68" s="1413" t="e">
        <v>#N/A</v>
      </c>
      <c r="BR68" s="761" t="e">
        <v>#N/A</v>
      </c>
      <c r="BS68" s="1414">
        <v>0</v>
      </c>
      <c r="BT68" s="1414">
        <v>0</v>
      </c>
      <c r="BU68" s="1414">
        <v>0</v>
      </c>
      <c r="BV68" s="1414">
        <v>0</v>
      </c>
      <c r="BW68" s="1414">
        <v>0</v>
      </c>
      <c r="BX68" s="1414">
        <v>0</v>
      </c>
      <c r="BY68" s="1414">
        <v>0</v>
      </c>
      <c r="BZ68" s="1414">
        <v>0</v>
      </c>
      <c r="CA68" s="1414">
        <v>0</v>
      </c>
      <c r="CB68" s="1414">
        <v>0</v>
      </c>
      <c r="CC68" s="1414">
        <v>0</v>
      </c>
      <c r="CD68" s="1414">
        <v>0</v>
      </c>
      <c r="CE68" s="1414">
        <v>0</v>
      </c>
      <c r="CF68" s="1414">
        <v>0</v>
      </c>
      <c r="CG68" s="1054"/>
      <c r="CH68" s="762">
        <v>0</v>
      </c>
      <c r="CI68" s="762">
        <v>0</v>
      </c>
      <c r="CJ68" s="1055">
        <v>0</v>
      </c>
      <c r="CK68" s="763" t="e">
        <v>#DIV/0!</v>
      </c>
      <c r="CL68" s="764">
        <v>0</v>
      </c>
      <c r="CM68" s="764">
        <v>0</v>
      </c>
      <c r="CN68" s="764">
        <v>0</v>
      </c>
      <c r="CO68" s="764">
        <v>0</v>
      </c>
      <c r="CP68" s="764">
        <v>0</v>
      </c>
      <c r="CQ68" s="764">
        <v>0</v>
      </c>
      <c r="CR68" s="764">
        <v>0</v>
      </c>
      <c r="CS68" s="764">
        <v>0</v>
      </c>
      <c r="CT68" s="764">
        <v>0</v>
      </c>
      <c r="CU68" s="764">
        <v>0</v>
      </c>
      <c r="CV68" s="764">
        <v>0</v>
      </c>
      <c r="CW68" s="764">
        <v>0</v>
      </c>
    </row>
    <row r="69" spans="1:101" ht="20.100000000000001" customHeight="1">
      <c r="A69" s="1394">
        <v>59</v>
      </c>
      <c r="B69" s="1416" t="s">
        <v>6568</v>
      </c>
      <c r="C69" s="1422" t="e">
        <v>#N/A</v>
      </c>
      <c r="D69" s="1396" t="e">
        <v>#N/A</v>
      </c>
      <c r="E69" s="1397" t="e">
        <v>#N/A</v>
      </c>
      <c r="F69" s="1398" t="e">
        <v>#N/A</v>
      </c>
      <c r="G69" s="1398" t="e">
        <v>#N/A</v>
      </c>
      <c r="H69" s="1397" t="e">
        <v>#N/A</v>
      </c>
      <c r="I69" s="1397" t="e">
        <v>#N/A</v>
      </c>
      <c r="J69" s="1399" t="e">
        <v>#N/A</v>
      </c>
      <c r="K69" s="1398" t="e">
        <v>#N/A</v>
      </c>
      <c r="L69" s="1415" t="s">
        <v>1127</v>
      </c>
      <c r="M69" s="1394" t="s">
        <v>422</v>
      </c>
      <c r="N69" s="1417" t="e">
        <v>#N/A</v>
      </c>
      <c r="O69" s="1068" t="e">
        <v>#N/A</v>
      </c>
      <c r="P69" s="1400" t="e">
        <v>#N/A</v>
      </c>
      <c r="Q69" s="1401">
        <v>0</v>
      </c>
      <c r="R69" s="1418">
        <v>0</v>
      </c>
      <c r="S69" s="1071">
        <v>44470</v>
      </c>
      <c r="T69" s="1075" t="s">
        <v>67</v>
      </c>
      <c r="U69" s="1070" t="s">
        <v>420</v>
      </c>
      <c r="V69" s="1403">
        <v>4</v>
      </c>
      <c r="W69" s="1076" t="s">
        <v>7082</v>
      </c>
      <c r="X69" s="1069" t="s">
        <v>6568</v>
      </c>
      <c r="Y69" s="1069"/>
      <c r="Z69" s="1069"/>
      <c r="AA69" s="1424" t="s">
        <v>891</v>
      </c>
      <c r="AB69" s="1401" t="s">
        <v>430</v>
      </c>
      <c r="AC69" s="1431" t="e">
        <v>#N/A</v>
      </c>
      <c r="AD69" s="1432">
        <v>0</v>
      </c>
      <c r="AE69" s="1433" t="e">
        <v>#N/A</v>
      </c>
      <c r="AF69" s="1072"/>
      <c r="AG69" s="1405" t="s">
        <v>408</v>
      </c>
      <c r="AH69" s="1406">
        <v>0</v>
      </c>
      <c r="AI69" s="1407">
        <v>0</v>
      </c>
      <c r="AJ69" s="1408">
        <v>0</v>
      </c>
      <c r="AK69" s="1419">
        <v>0</v>
      </c>
      <c r="AL69" s="1419">
        <v>0</v>
      </c>
      <c r="AM69" s="1419">
        <v>0</v>
      </c>
      <c r="AN69" s="1419">
        <v>0</v>
      </c>
      <c r="AO69" s="1419">
        <v>0</v>
      </c>
      <c r="AP69" s="1419">
        <v>0</v>
      </c>
      <c r="AQ69" s="1420">
        <v>0</v>
      </c>
      <c r="AR69" s="1421">
        <v>0</v>
      </c>
      <c r="AS69" s="1421">
        <v>0</v>
      </c>
      <c r="AT69" s="1421">
        <v>0</v>
      </c>
      <c r="AU69" s="1401">
        <v>0</v>
      </c>
      <c r="AV69" s="1401">
        <v>0</v>
      </c>
      <c r="AW69" s="1401">
        <v>0</v>
      </c>
      <c r="AX69" s="1401">
        <v>0</v>
      </c>
      <c r="AY69" s="1401">
        <v>0</v>
      </c>
      <c r="AZ69" s="1401">
        <v>0</v>
      </c>
      <c r="BA69" s="1401" t="s">
        <v>421</v>
      </c>
      <c r="BB69" s="1401" t="e">
        <v>#N/A</v>
      </c>
      <c r="BC69" s="1061" t="s">
        <v>421</v>
      </c>
      <c r="BD69" s="1410" t="s">
        <v>419</v>
      </c>
      <c r="BE69" s="1410" t="s">
        <v>419</v>
      </c>
      <c r="BF69" s="1410" t="s">
        <v>419</v>
      </c>
      <c r="BG69" s="1411">
        <v>44463</v>
      </c>
      <c r="BH69" s="1411" t="e">
        <v>#N/A</v>
      </c>
      <c r="BI69" s="1411" t="e">
        <v>#N/A</v>
      </c>
      <c r="BJ69" s="1410" t="s">
        <v>419</v>
      </c>
      <c r="BK69" s="1411" t="e">
        <v>#N/A</v>
      </c>
      <c r="BL69" s="1411" t="e">
        <v>#N/A</v>
      </c>
      <c r="BM69" s="1411" t="e">
        <v>#N/A</v>
      </c>
      <c r="BN69" s="1410" t="s">
        <v>419</v>
      </c>
      <c r="BO69" s="1411" t="e">
        <v>#N/A</v>
      </c>
      <c r="BP69" s="1410" t="s">
        <v>419</v>
      </c>
      <c r="BQ69" s="1413" t="e">
        <v>#N/A</v>
      </c>
      <c r="BR69" s="761" t="e">
        <v>#N/A</v>
      </c>
      <c r="BS69" s="1414">
        <v>0</v>
      </c>
      <c r="BT69" s="1414">
        <v>0</v>
      </c>
      <c r="BU69" s="1414">
        <v>0</v>
      </c>
      <c r="BV69" s="1414">
        <v>0</v>
      </c>
      <c r="BW69" s="1414">
        <v>0</v>
      </c>
      <c r="BX69" s="1414">
        <v>0</v>
      </c>
      <c r="BY69" s="1414">
        <v>0</v>
      </c>
      <c r="BZ69" s="1414">
        <v>0</v>
      </c>
      <c r="CA69" s="1414">
        <v>0</v>
      </c>
      <c r="CB69" s="1414">
        <v>0</v>
      </c>
      <c r="CC69" s="1414">
        <v>0</v>
      </c>
      <c r="CD69" s="1414">
        <v>0</v>
      </c>
      <c r="CE69" s="1414">
        <v>0</v>
      </c>
      <c r="CF69" s="1414">
        <v>0</v>
      </c>
      <c r="CG69" s="1054"/>
      <c r="CH69" s="762">
        <v>0</v>
      </c>
      <c r="CI69" s="762">
        <v>0</v>
      </c>
      <c r="CJ69" s="1055">
        <v>0</v>
      </c>
      <c r="CK69" s="763" t="e">
        <v>#DIV/0!</v>
      </c>
      <c r="CL69" s="764">
        <v>0</v>
      </c>
      <c r="CM69" s="764">
        <v>0</v>
      </c>
      <c r="CN69" s="764">
        <v>0</v>
      </c>
      <c r="CO69" s="764">
        <v>0</v>
      </c>
      <c r="CP69" s="764">
        <v>0</v>
      </c>
      <c r="CQ69" s="764">
        <v>0</v>
      </c>
      <c r="CR69" s="764">
        <v>0</v>
      </c>
      <c r="CS69" s="764">
        <v>0</v>
      </c>
      <c r="CT69" s="764">
        <v>0</v>
      </c>
      <c r="CU69" s="764">
        <v>0</v>
      </c>
      <c r="CV69" s="764">
        <v>0</v>
      </c>
      <c r="CW69" s="764">
        <v>0</v>
      </c>
    </row>
    <row r="70" spans="1:101" ht="20.100000000000001" customHeight="1">
      <c r="A70" s="1394">
        <v>60</v>
      </c>
      <c r="B70" s="1416" t="s">
        <v>7083</v>
      </c>
      <c r="C70" s="1434" t="s">
        <v>7084</v>
      </c>
      <c r="D70" s="1435">
        <v>1</v>
      </c>
      <c r="E70" s="1436">
        <v>44484</v>
      </c>
      <c r="F70" s="1434" t="s">
        <v>7084</v>
      </c>
      <c r="G70" s="1434" t="s">
        <v>7085</v>
      </c>
      <c r="H70" s="1425">
        <v>44454</v>
      </c>
      <c r="I70" s="1425" t="s">
        <v>198</v>
      </c>
      <c r="J70" s="1428" t="s">
        <v>7084</v>
      </c>
      <c r="K70" s="1398" t="s">
        <v>189</v>
      </c>
      <c r="L70" s="1415" t="s">
        <v>356</v>
      </c>
      <c r="M70" s="1394" t="s">
        <v>116</v>
      </c>
      <c r="N70" s="1417">
        <v>44475</v>
      </c>
      <c r="O70" s="1068">
        <v>44481</v>
      </c>
      <c r="P70" s="1400" t="e">
        <v>#N/A</v>
      </c>
      <c r="Q70" s="1401">
        <v>497</v>
      </c>
      <c r="R70" s="1418">
        <v>0.497</v>
      </c>
      <c r="S70" s="1071">
        <v>44470</v>
      </c>
      <c r="T70" s="1075"/>
      <c r="U70" s="1220" t="s">
        <v>420</v>
      </c>
      <c r="V70" s="1403">
        <v>4</v>
      </c>
      <c r="W70" s="1225" t="s">
        <v>64</v>
      </c>
      <c r="X70" s="1076"/>
      <c r="Y70" s="1069"/>
      <c r="Z70" s="1069"/>
      <c r="AA70" s="1424" t="s">
        <v>7086</v>
      </c>
      <c r="AB70" s="1401" t="s">
        <v>430</v>
      </c>
      <c r="AC70" s="1431">
        <v>422.45</v>
      </c>
      <c r="AD70" s="1432">
        <v>0</v>
      </c>
      <c r="AE70" s="1433">
        <v>422.45</v>
      </c>
      <c r="AF70" s="1085"/>
      <c r="AG70" s="1437"/>
      <c r="AH70" s="1406">
        <v>0</v>
      </c>
      <c r="AI70" s="1407">
        <v>0</v>
      </c>
      <c r="AJ70" s="1408">
        <v>0</v>
      </c>
      <c r="AK70" s="1419">
        <v>0</v>
      </c>
      <c r="AL70" s="1419">
        <v>0</v>
      </c>
      <c r="AM70" s="1419">
        <v>0</v>
      </c>
      <c r="AN70" s="1419">
        <v>0</v>
      </c>
      <c r="AO70" s="1419">
        <v>0</v>
      </c>
      <c r="AP70" s="1419">
        <v>0</v>
      </c>
      <c r="AQ70" s="1420">
        <v>0</v>
      </c>
      <c r="AR70" s="1421">
        <v>0</v>
      </c>
      <c r="AS70" s="1421">
        <v>0</v>
      </c>
      <c r="AT70" s="1421">
        <v>0</v>
      </c>
      <c r="AU70" s="1401">
        <v>0</v>
      </c>
      <c r="AV70" s="1401">
        <v>0</v>
      </c>
      <c r="AW70" s="1401">
        <v>0</v>
      </c>
      <c r="AX70" s="1401">
        <v>0</v>
      </c>
      <c r="AY70" s="1401">
        <v>0</v>
      </c>
      <c r="AZ70" s="1401">
        <v>0</v>
      </c>
      <c r="BA70" s="1401" t="s">
        <v>64</v>
      </c>
      <c r="BB70" s="1401" t="s">
        <v>685</v>
      </c>
      <c r="BC70" s="1061" t="s">
        <v>356</v>
      </c>
      <c r="BD70" s="1410" t="s">
        <v>419</v>
      </c>
      <c r="BE70" s="1410" t="s">
        <v>419</v>
      </c>
      <c r="BF70" s="1410" t="s">
        <v>419</v>
      </c>
      <c r="BG70" s="1411">
        <v>44463</v>
      </c>
      <c r="BH70" s="1411">
        <v>44466</v>
      </c>
      <c r="BI70" s="1411">
        <v>44468</v>
      </c>
      <c r="BJ70" s="1410" t="s">
        <v>419</v>
      </c>
      <c r="BK70" s="1411">
        <v>44473</v>
      </c>
      <c r="BL70" s="1411">
        <v>44475</v>
      </c>
      <c r="BM70" s="1411">
        <v>44476</v>
      </c>
      <c r="BN70" s="1410" t="s">
        <v>419</v>
      </c>
      <c r="BO70" s="1411">
        <v>44477</v>
      </c>
      <c r="BP70" s="1410" t="s">
        <v>419</v>
      </c>
      <c r="BQ70" s="1413">
        <v>44481</v>
      </c>
      <c r="BR70" s="761" t="e">
        <v>#REF!</v>
      </c>
      <c r="BS70" s="1438"/>
      <c r="BT70" s="1438"/>
      <c r="BU70" s="1438"/>
      <c r="BV70" s="1438"/>
      <c r="BW70" s="1438"/>
      <c r="BX70" s="1438"/>
      <c r="BY70" s="1438"/>
      <c r="BZ70" s="1414">
        <v>1</v>
      </c>
      <c r="CA70" s="1439">
        <v>4</v>
      </c>
      <c r="CB70" s="1439">
        <v>3</v>
      </c>
      <c r="CC70" s="1439">
        <v>0</v>
      </c>
      <c r="CD70" s="1438"/>
      <c r="CE70" s="1414">
        <v>0</v>
      </c>
      <c r="CF70" s="1439">
        <v>1</v>
      </c>
      <c r="CG70" s="1054"/>
      <c r="CH70" s="762">
        <v>9</v>
      </c>
      <c r="CI70" s="762">
        <v>2</v>
      </c>
      <c r="CJ70" s="1055">
        <v>11</v>
      </c>
      <c r="CK70" s="763">
        <v>0.18181818181818182</v>
      </c>
      <c r="CL70" s="764">
        <v>0</v>
      </c>
      <c r="CM70" s="764">
        <v>0</v>
      </c>
      <c r="CN70" s="764">
        <v>0</v>
      </c>
      <c r="CO70" s="764">
        <v>0</v>
      </c>
      <c r="CP70" s="764">
        <v>0</v>
      </c>
      <c r="CQ70" s="764">
        <v>0</v>
      </c>
      <c r="CR70" s="764">
        <v>0</v>
      </c>
      <c r="CS70" s="764">
        <v>0</v>
      </c>
      <c r="CT70" s="764">
        <v>0</v>
      </c>
      <c r="CU70" s="764">
        <v>0</v>
      </c>
      <c r="CV70" s="764">
        <v>0</v>
      </c>
      <c r="CW70" s="764">
        <v>0</v>
      </c>
    </row>
    <row r="71" spans="1:101" ht="20.100000000000001" customHeight="1">
      <c r="A71" s="1394">
        <v>61</v>
      </c>
      <c r="B71" s="1416" t="s">
        <v>7087</v>
      </c>
      <c r="C71" s="1434" t="s">
        <v>7088</v>
      </c>
      <c r="D71" s="1435">
        <v>1</v>
      </c>
      <c r="E71" s="1436">
        <v>44470</v>
      </c>
      <c r="F71" s="1434" t="s">
        <v>7088</v>
      </c>
      <c r="G71" s="1434" t="s">
        <v>7089</v>
      </c>
      <c r="H71" s="1425">
        <v>44455</v>
      </c>
      <c r="I71" s="1425" t="s">
        <v>978</v>
      </c>
      <c r="J71" s="1428" t="s">
        <v>7088</v>
      </c>
      <c r="K71" s="1398" t="s">
        <v>1086</v>
      </c>
      <c r="L71" s="1415" t="s">
        <v>356</v>
      </c>
      <c r="M71" s="1394" t="s">
        <v>422</v>
      </c>
      <c r="N71" s="1417">
        <v>44455</v>
      </c>
      <c r="O71" s="1068">
        <v>44466</v>
      </c>
      <c r="P71" s="1400" t="e">
        <v>#N/A</v>
      </c>
      <c r="Q71" s="1401">
        <v>0</v>
      </c>
      <c r="R71" s="1418">
        <v>0</v>
      </c>
      <c r="S71" s="1071">
        <v>44470</v>
      </c>
      <c r="T71" s="1075"/>
      <c r="U71" s="1220" t="s">
        <v>420</v>
      </c>
      <c r="V71" s="1403">
        <v>4</v>
      </c>
      <c r="W71" s="1076" t="s">
        <v>7068</v>
      </c>
      <c r="X71" s="1076"/>
      <c r="Y71" s="1069"/>
      <c r="Z71" s="1069"/>
      <c r="AA71" s="1424"/>
      <c r="AB71" s="1401" t="s">
        <v>430</v>
      </c>
      <c r="AC71" s="1431">
        <v>0</v>
      </c>
      <c r="AD71" s="1432">
        <v>0</v>
      </c>
      <c r="AE71" s="1433">
        <v>0</v>
      </c>
      <c r="AF71" s="1085"/>
      <c r="AG71" s="1437"/>
      <c r="AH71" s="1406">
        <v>0</v>
      </c>
      <c r="AI71" s="1407">
        <v>0</v>
      </c>
      <c r="AJ71" s="1408">
        <v>0</v>
      </c>
      <c r="AK71" s="1419">
        <v>0</v>
      </c>
      <c r="AL71" s="1419">
        <v>0</v>
      </c>
      <c r="AM71" s="1419">
        <v>0</v>
      </c>
      <c r="AN71" s="1419">
        <v>0</v>
      </c>
      <c r="AO71" s="1419">
        <v>0</v>
      </c>
      <c r="AP71" s="1419">
        <v>0</v>
      </c>
      <c r="AQ71" s="1420">
        <v>0</v>
      </c>
      <c r="AR71" s="1421">
        <v>0</v>
      </c>
      <c r="AS71" s="1421">
        <v>0</v>
      </c>
      <c r="AT71" s="1421">
        <v>0</v>
      </c>
      <c r="AU71" s="1401">
        <v>0</v>
      </c>
      <c r="AV71" s="1401">
        <v>0</v>
      </c>
      <c r="AW71" s="1401">
        <v>0</v>
      </c>
      <c r="AX71" s="1401">
        <v>0</v>
      </c>
      <c r="AY71" s="1401">
        <v>0</v>
      </c>
      <c r="AZ71" s="1401">
        <v>0</v>
      </c>
      <c r="BA71" s="1401" t="s">
        <v>418</v>
      </c>
      <c r="BB71" s="1401" t="s">
        <v>979</v>
      </c>
      <c r="BC71" s="1061" t="s">
        <v>533</v>
      </c>
      <c r="BD71" s="1410" t="s">
        <v>419</v>
      </c>
      <c r="BE71" s="1410" t="s">
        <v>419</v>
      </c>
      <c r="BF71" s="1410" t="s">
        <v>419</v>
      </c>
      <c r="BG71" s="1411">
        <v>44440</v>
      </c>
      <c r="BH71" s="1411">
        <v>44441</v>
      </c>
      <c r="BI71" s="1411">
        <v>44445</v>
      </c>
      <c r="BJ71" s="1410" t="s">
        <v>419</v>
      </c>
      <c r="BK71" s="1411">
        <v>44448</v>
      </c>
      <c r="BL71" s="1411">
        <v>44455</v>
      </c>
      <c r="BM71" s="1411">
        <v>44461</v>
      </c>
      <c r="BN71" s="1410" t="s">
        <v>419</v>
      </c>
      <c r="BO71" s="1411">
        <v>44463</v>
      </c>
      <c r="BP71" s="1410" t="s">
        <v>419</v>
      </c>
      <c r="BQ71" s="1413">
        <v>44466</v>
      </c>
      <c r="BR71" s="761" t="e">
        <v>#REF!</v>
      </c>
      <c r="BS71" s="1438"/>
      <c r="BT71" s="1438"/>
      <c r="BU71" s="1438"/>
      <c r="BV71" s="1438"/>
      <c r="BW71" s="1438"/>
      <c r="BX71" s="1438"/>
      <c r="BY71" s="1438"/>
      <c r="BZ71" s="1414">
        <v>0</v>
      </c>
      <c r="CA71" s="1439">
        <v>4</v>
      </c>
      <c r="CB71" s="1439">
        <v>0</v>
      </c>
      <c r="CC71" s="1439">
        <v>0</v>
      </c>
      <c r="CD71" s="1438"/>
      <c r="CE71" s="1414">
        <v>0</v>
      </c>
      <c r="CF71" s="1439">
        <v>1</v>
      </c>
      <c r="CG71" s="1054"/>
      <c r="CH71" s="762">
        <v>5</v>
      </c>
      <c r="CI71" s="762">
        <v>3</v>
      </c>
      <c r="CJ71" s="1055">
        <v>8</v>
      </c>
      <c r="CK71" s="763">
        <v>0.375</v>
      </c>
      <c r="CL71" s="764">
        <v>0</v>
      </c>
      <c r="CM71" s="764">
        <v>0</v>
      </c>
      <c r="CN71" s="764">
        <v>0</v>
      </c>
      <c r="CO71" s="764">
        <v>0</v>
      </c>
      <c r="CP71" s="764">
        <v>0</v>
      </c>
      <c r="CQ71" s="764">
        <v>0</v>
      </c>
      <c r="CR71" s="764">
        <v>0</v>
      </c>
      <c r="CS71" s="764">
        <v>0</v>
      </c>
      <c r="CT71" s="764">
        <v>0</v>
      </c>
      <c r="CU71" s="764">
        <v>0</v>
      </c>
      <c r="CV71" s="764">
        <v>0</v>
      </c>
      <c r="CW71" s="764">
        <v>0</v>
      </c>
    </row>
    <row r="72" spans="1:101" ht="20.100000000000001" customHeight="1">
      <c r="A72" s="1394">
        <v>62</v>
      </c>
      <c r="B72" s="1416" t="s">
        <v>7090</v>
      </c>
      <c r="C72" s="1434" t="s">
        <v>7091</v>
      </c>
      <c r="D72" s="1435">
        <v>1</v>
      </c>
      <c r="E72" s="1436">
        <v>44484</v>
      </c>
      <c r="F72" s="1434" t="s">
        <v>7091</v>
      </c>
      <c r="G72" s="1434" t="s">
        <v>7092</v>
      </c>
      <c r="H72" s="1425">
        <v>44455</v>
      </c>
      <c r="I72" s="1425" t="s">
        <v>978</v>
      </c>
      <c r="J72" s="1428" t="s">
        <v>7091</v>
      </c>
      <c r="K72" s="1398" t="s">
        <v>1086</v>
      </c>
      <c r="L72" s="1415" t="s">
        <v>356</v>
      </c>
      <c r="M72" s="1394" t="s">
        <v>422</v>
      </c>
      <c r="N72" s="1417">
        <v>44455</v>
      </c>
      <c r="O72" s="1068">
        <v>44466</v>
      </c>
      <c r="P72" s="1400" t="e">
        <v>#N/A</v>
      </c>
      <c r="Q72" s="1401">
        <v>0</v>
      </c>
      <c r="R72" s="1418">
        <v>0</v>
      </c>
      <c r="S72" s="1071">
        <v>44470</v>
      </c>
      <c r="T72" s="1075"/>
      <c r="U72" s="1220" t="s">
        <v>420</v>
      </c>
      <c r="V72" s="1403">
        <v>4</v>
      </c>
      <c r="W72" s="1076" t="s">
        <v>7068</v>
      </c>
      <c r="X72" s="1076"/>
      <c r="Y72" s="1069"/>
      <c r="Z72" s="1069"/>
      <c r="AA72" s="1424"/>
      <c r="AB72" s="1401" t="s">
        <v>430</v>
      </c>
      <c r="AC72" s="1431">
        <v>0</v>
      </c>
      <c r="AD72" s="1432">
        <v>0</v>
      </c>
      <c r="AE72" s="1433">
        <v>0</v>
      </c>
      <c r="AF72" s="1085"/>
      <c r="AG72" s="1437"/>
      <c r="AH72" s="1406">
        <v>0</v>
      </c>
      <c r="AI72" s="1407">
        <v>0</v>
      </c>
      <c r="AJ72" s="1408">
        <v>0</v>
      </c>
      <c r="AK72" s="1419">
        <v>0</v>
      </c>
      <c r="AL72" s="1419">
        <v>0</v>
      </c>
      <c r="AM72" s="1419">
        <v>0</v>
      </c>
      <c r="AN72" s="1419">
        <v>0</v>
      </c>
      <c r="AO72" s="1419">
        <v>0</v>
      </c>
      <c r="AP72" s="1419">
        <v>0</v>
      </c>
      <c r="AQ72" s="1420">
        <v>0</v>
      </c>
      <c r="AR72" s="1421">
        <v>0</v>
      </c>
      <c r="AS72" s="1421">
        <v>0</v>
      </c>
      <c r="AT72" s="1421">
        <v>0</v>
      </c>
      <c r="AU72" s="1401">
        <v>0</v>
      </c>
      <c r="AV72" s="1401">
        <v>0</v>
      </c>
      <c r="AW72" s="1401">
        <v>0</v>
      </c>
      <c r="AX72" s="1401">
        <v>0</v>
      </c>
      <c r="AY72" s="1401">
        <v>0</v>
      </c>
      <c r="AZ72" s="1401">
        <v>0</v>
      </c>
      <c r="BA72" s="1401" t="s">
        <v>418</v>
      </c>
      <c r="BB72" s="1401" t="s">
        <v>979</v>
      </c>
      <c r="BC72" s="1061" t="s">
        <v>533</v>
      </c>
      <c r="BD72" s="1410" t="s">
        <v>419</v>
      </c>
      <c r="BE72" s="1410" t="s">
        <v>419</v>
      </c>
      <c r="BF72" s="1410" t="s">
        <v>419</v>
      </c>
      <c r="BG72" s="1411">
        <v>44440</v>
      </c>
      <c r="BH72" s="1411">
        <v>44441</v>
      </c>
      <c r="BI72" s="1411">
        <v>44445</v>
      </c>
      <c r="BJ72" s="1410" t="s">
        <v>419</v>
      </c>
      <c r="BK72" s="1411">
        <v>44448</v>
      </c>
      <c r="BL72" s="1411">
        <v>44455</v>
      </c>
      <c r="BM72" s="1411">
        <v>44461</v>
      </c>
      <c r="BN72" s="1410" t="s">
        <v>419</v>
      </c>
      <c r="BO72" s="1411">
        <v>44463</v>
      </c>
      <c r="BP72" s="1410" t="s">
        <v>419</v>
      </c>
      <c r="BQ72" s="1413">
        <v>44466</v>
      </c>
      <c r="BR72" s="761" t="e">
        <v>#REF!</v>
      </c>
      <c r="BS72" s="1438"/>
      <c r="BT72" s="1438"/>
      <c r="BU72" s="1438"/>
      <c r="BV72" s="1438"/>
      <c r="BW72" s="1438"/>
      <c r="BX72" s="1438"/>
      <c r="BY72" s="1438"/>
      <c r="BZ72" s="1414">
        <v>0</v>
      </c>
      <c r="CA72" s="1439">
        <v>1</v>
      </c>
      <c r="CB72" s="1439">
        <v>1</v>
      </c>
      <c r="CC72" s="1439">
        <v>0</v>
      </c>
      <c r="CD72" s="1438"/>
      <c r="CE72" s="1414">
        <v>0</v>
      </c>
      <c r="CF72" s="1439">
        <v>1</v>
      </c>
      <c r="CG72" s="1054"/>
      <c r="CH72" s="762">
        <v>3</v>
      </c>
      <c r="CI72" s="762">
        <v>0</v>
      </c>
      <c r="CJ72" s="1055">
        <v>3</v>
      </c>
      <c r="CK72" s="763">
        <v>0</v>
      </c>
      <c r="CL72" s="764">
        <v>0</v>
      </c>
      <c r="CM72" s="764">
        <v>0</v>
      </c>
      <c r="CN72" s="764">
        <v>0</v>
      </c>
      <c r="CO72" s="764">
        <v>0</v>
      </c>
      <c r="CP72" s="764">
        <v>0</v>
      </c>
      <c r="CQ72" s="764">
        <v>0</v>
      </c>
      <c r="CR72" s="764">
        <v>0</v>
      </c>
      <c r="CS72" s="764">
        <v>0</v>
      </c>
      <c r="CT72" s="764">
        <v>0</v>
      </c>
      <c r="CU72" s="764">
        <v>0</v>
      </c>
      <c r="CV72" s="764">
        <v>0</v>
      </c>
      <c r="CW72" s="764">
        <v>0</v>
      </c>
    </row>
    <row r="73" spans="1:101" ht="20.100000000000001" customHeight="1">
      <c r="A73" s="1394">
        <v>63</v>
      </c>
      <c r="B73" s="1416" t="s">
        <v>7093</v>
      </c>
      <c r="C73" s="1434" t="s">
        <v>7094</v>
      </c>
      <c r="D73" s="1435">
        <v>1</v>
      </c>
      <c r="E73" s="1436">
        <v>44469</v>
      </c>
      <c r="F73" s="1434" t="s">
        <v>7094</v>
      </c>
      <c r="G73" s="1434" t="s">
        <v>7095</v>
      </c>
      <c r="H73" s="1425">
        <v>44456</v>
      </c>
      <c r="I73" s="1397" t="s">
        <v>198</v>
      </c>
      <c r="J73" s="1428" t="s">
        <v>7094</v>
      </c>
      <c r="K73" s="1398" t="s">
        <v>186</v>
      </c>
      <c r="L73" s="1415" t="s">
        <v>7096</v>
      </c>
      <c r="M73" s="1394" t="s">
        <v>116</v>
      </c>
      <c r="N73" s="1417">
        <v>44453</v>
      </c>
      <c r="O73" s="1068">
        <v>44461</v>
      </c>
      <c r="P73" s="1400" t="e">
        <v>#N/A</v>
      </c>
      <c r="Q73" s="1401">
        <v>350.28135048231513</v>
      </c>
      <c r="R73" s="1418">
        <v>0.35028135048231512</v>
      </c>
      <c r="S73" s="1071">
        <v>44470</v>
      </c>
      <c r="T73" s="1075"/>
      <c r="U73" s="1220" t="s">
        <v>420</v>
      </c>
      <c r="V73" s="1403">
        <v>4</v>
      </c>
      <c r="W73" s="1069" t="s">
        <v>64</v>
      </c>
      <c r="X73" s="1076"/>
      <c r="Y73" s="1069"/>
      <c r="Z73" s="1069"/>
      <c r="AA73" s="1424" t="s">
        <v>7097</v>
      </c>
      <c r="AB73" s="1401" t="s">
        <v>430</v>
      </c>
      <c r="AC73" s="1431">
        <v>297.73914790996787</v>
      </c>
      <c r="AD73" s="1432">
        <v>0</v>
      </c>
      <c r="AE73" s="1433">
        <v>297.73914790996787</v>
      </c>
      <c r="AF73" s="1085"/>
      <c r="AG73" s="1437"/>
      <c r="AH73" s="1406">
        <v>0</v>
      </c>
      <c r="AI73" s="1407">
        <v>0</v>
      </c>
      <c r="AJ73" s="1408">
        <v>0</v>
      </c>
      <c r="AK73" s="1419">
        <v>0</v>
      </c>
      <c r="AL73" s="1419">
        <v>0</v>
      </c>
      <c r="AM73" s="1419">
        <v>0</v>
      </c>
      <c r="AN73" s="1419">
        <v>0</v>
      </c>
      <c r="AO73" s="1419">
        <v>0</v>
      </c>
      <c r="AP73" s="1419">
        <v>0</v>
      </c>
      <c r="AQ73" s="1420">
        <v>0</v>
      </c>
      <c r="AR73" s="1421">
        <v>0</v>
      </c>
      <c r="AS73" s="1421">
        <v>0</v>
      </c>
      <c r="AT73" s="1421">
        <v>0</v>
      </c>
      <c r="AU73" s="1401">
        <v>0</v>
      </c>
      <c r="AV73" s="1401">
        <v>0</v>
      </c>
      <c r="AW73" s="1401">
        <v>0</v>
      </c>
      <c r="AX73" s="1401">
        <v>0</v>
      </c>
      <c r="AY73" s="1401">
        <v>0</v>
      </c>
      <c r="AZ73" s="1401">
        <v>0</v>
      </c>
      <c r="BA73" s="1401" t="s">
        <v>64</v>
      </c>
      <c r="BB73" s="1401" t="s">
        <v>923</v>
      </c>
      <c r="BC73" s="1061" t="s">
        <v>535</v>
      </c>
      <c r="BD73" s="1411">
        <v>44440</v>
      </c>
      <c r="BE73" s="1411">
        <v>44440</v>
      </c>
      <c r="BF73" s="1411">
        <v>44440</v>
      </c>
      <c r="BG73" s="1411">
        <v>44441</v>
      </c>
      <c r="BH73" s="1411">
        <v>44442</v>
      </c>
      <c r="BI73" s="1411">
        <v>44446</v>
      </c>
      <c r="BJ73" s="1411">
        <v>44454</v>
      </c>
      <c r="BK73" s="1411">
        <v>44449</v>
      </c>
      <c r="BL73" s="1411">
        <v>44453</v>
      </c>
      <c r="BM73" s="1411">
        <v>44455</v>
      </c>
      <c r="BN73" s="1411">
        <v>44456</v>
      </c>
      <c r="BO73" s="1411">
        <v>44460</v>
      </c>
      <c r="BP73" s="1413">
        <v>44460</v>
      </c>
      <c r="BQ73" s="1413">
        <v>44461</v>
      </c>
      <c r="BR73" s="761" t="e">
        <v>#REF!</v>
      </c>
      <c r="BS73" s="1438"/>
      <c r="BT73" s="1438"/>
      <c r="BU73" s="1438"/>
      <c r="BV73" s="1438"/>
      <c r="BW73" s="1438"/>
      <c r="BX73" s="1438"/>
      <c r="BY73" s="1438"/>
      <c r="BZ73" s="1414">
        <v>0</v>
      </c>
      <c r="CA73" s="1439">
        <v>0</v>
      </c>
      <c r="CB73" s="1439">
        <v>1</v>
      </c>
      <c r="CC73" s="1439">
        <v>1</v>
      </c>
      <c r="CD73" s="1438"/>
      <c r="CE73" s="1414">
        <v>1</v>
      </c>
      <c r="CF73" s="1439">
        <v>1</v>
      </c>
      <c r="CG73" s="1054"/>
      <c r="CH73" s="762">
        <v>4</v>
      </c>
      <c r="CI73" s="762">
        <v>8</v>
      </c>
      <c r="CJ73" s="1055">
        <v>12</v>
      </c>
      <c r="CK73" s="763">
        <v>0.66666666666666663</v>
      </c>
      <c r="CL73" s="764">
        <v>0</v>
      </c>
      <c r="CM73" s="764">
        <v>0</v>
      </c>
      <c r="CN73" s="764">
        <v>0</v>
      </c>
      <c r="CO73" s="764">
        <v>0</v>
      </c>
      <c r="CP73" s="764">
        <v>0</v>
      </c>
      <c r="CQ73" s="764">
        <v>0</v>
      </c>
      <c r="CR73" s="764">
        <v>0</v>
      </c>
      <c r="CS73" s="764">
        <v>0</v>
      </c>
      <c r="CT73" s="764">
        <v>0</v>
      </c>
      <c r="CU73" s="764">
        <v>0</v>
      </c>
      <c r="CV73" s="764">
        <v>0</v>
      </c>
      <c r="CW73" s="764">
        <v>0</v>
      </c>
    </row>
    <row r="74" spans="1:101" ht="20.100000000000001" customHeight="1">
      <c r="A74" s="1394">
        <v>64</v>
      </c>
      <c r="B74" s="1416" t="s">
        <v>7098</v>
      </c>
      <c r="C74" s="1434" t="s">
        <v>7099</v>
      </c>
      <c r="D74" s="1435">
        <v>1</v>
      </c>
      <c r="E74" s="1436">
        <v>44469</v>
      </c>
      <c r="F74" s="1434" t="s">
        <v>7099</v>
      </c>
      <c r="G74" s="1434" t="s">
        <v>7095</v>
      </c>
      <c r="H74" s="1425">
        <v>44456</v>
      </c>
      <c r="I74" s="1397" t="s">
        <v>198</v>
      </c>
      <c r="J74" s="1428" t="s">
        <v>7099</v>
      </c>
      <c r="K74" s="1398" t="s">
        <v>186</v>
      </c>
      <c r="L74" s="1415" t="s">
        <v>7096</v>
      </c>
      <c r="M74" s="1394" t="s">
        <v>116</v>
      </c>
      <c r="N74" s="1417">
        <v>44453</v>
      </c>
      <c r="O74" s="1068">
        <v>44461</v>
      </c>
      <c r="P74" s="1400" t="e">
        <v>#N/A</v>
      </c>
      <c r="Q74" s="1401">
        <v>346.06109324758842</v>
      </c>
      <c r="R74" s="1418">
        <v>0.34606109324758844</v>
      </c>
      <c r="S74" s="1071">
        <v>44470</v>
      </c>
      <c r="T74" s="1075"/>
      <c r="U74" s="1220" t="s">
        <v>420</v>
      </c>
      <c r="V74" s="1403">
        <v>4</v>
      </c>
      <c r="W74" s="1069" t="s">
        <v>64</v>
      </c>
      <c r="X74" s="1076"/>
      <c r="Y74" s="1069"/>
      <c r="Z74" s="1069"/>
      <c r="AA74" s="1424" t="s">
        <v>7097</v>
      </c>
      <c r="AB74" s="1401" t="s">
        <v>430</v>
      </c>
      <c r="AC74" s="1431">
        <v>294.15192926045017</v>
      </c>
      <c r="AD74" s="1432">
        <v>0</v>
      </c>
      <c r="AE74" s="1433">
        <v>294.15192926045017</v>
      </c>
      <c r="AF74" s="1085"/>
      <c r="AG74" s="1437"/>
      <c r="AH74" s="1406">
        <v>0</v>
      </c>
      <c r="AI74" s="1407">
        <v>0</v>
      </c>
      <c r="AJ74" s="1408">
        <v>0</v>
      </c>
      <c r="AK74" s="1419">
        <v>0</v>
      </c>
      <c r="AL74" s="1419">
        <v>0</v>
      </c>
      <c r="AM74" s="1419">
        <v>0</v>
      </c>
      <c r="AN74" s="1419">
        <v>0</v>
      </c>
      <c r="AO74" s="1419">
        <v>0</v>
      </c>
      <c r="AP74" s="1419">
        <v>0</v>
      </c>
      <c r="AQ74" s="1420">
        <v>0</v>
      </c>
      <c r="AR74" s="1421">
        <v>0</v>
      </c>
      <c r="AS74" s="1421">
        <v>0</v>
      </c>
      <c r="AT74" s="1421">
        <v>0</v>
      </c>
      <c r="AU74" s="1401">
        <v>0</v>
      </c>
      <c r="AV74" s="1401">
        <v>0</v>
      </c>
      <c r="AW74" s="1401">
        <v>0</v>
      </c>
      <c r="AX74" s="1401">
        <v>0</v>
      </c>
      <c r="AY74" s="1401">
        <v>0</v>
      </c>
      <c r="AZ74" s="1401">
        <v>0</v>
      </c>
      <c r="BA74" s="1401" t="s">
        <v>64</v>
      </c>
      <c r="BB74" s="1401" t="s">
        <v>923</v>
      </c>
      <c r="BC74" s="1061" t="s">
        <v>535</v>
      </c>
      <c r="BD74" s="1411">
        <v>44440</v>
      </c>
      <c r="BE74" s="1411">
        <v>44440</v>
      </c>
      <c r="BF74" s="1411">
        <v>44440</v>
      </c>
      <c r="BG74" s="1411">
        <v>44441</v>
      </c>
      <c r="BH74" s="1411">
        <v>44442</v>
      </c>
      <c r="BI74" s="1411">
        <v>44446</v>
      </c>
      <c r="BJ74" s="1411">
        <v>44454</v>
      </c>
      <c r="BK74" s="1411">
        <v>44449</v>
      </c>
      <c r="BL74" s="1411">
        <v>44453</v>
      </c>
      <c r="BM74" s="1411">
        <v>44455</v>
      </c>
      <c r="BN74" s="1411">
        <v>44456</v>
      </c>
      <c r="BO74" s="1411">
        <v>44460</v>
      </c>
      <c r="BP74" s="1413">
        <v>44460</v>
      </c>
      <c r="BQ74" s="1413">
        <v>44461</v>
      </c>
      <c r="BR74" s="761" t="e">
        <v>#REF!</v>
      </c>
      <c r="BS74" s="1438"/>
      <c r="BT74" s="1438"/>
      <c r="BU74" s="1438"/>
      <c r="BV74" s="1438"/>
      <c r="BW74" s="1438"/>
      <c r="BX74" s="1438"/>
      <c r="BY74" s="1438"/>
      <c r="BZ74" s="1414">
        <v>0</v>
      </c>
      <c r="CA74" s="1439">
        <v>0</v>
      </c>
      <c r="CB74" s="1439">
        <v>1</v>
      </c>
      <c r="CC74" s="1439">
        <v>1</v>
      </c>
      <c r="CD74" s="1438"/>
      <c r="CE74" s="1414">
        <v>1</v>
      </c>
      <c r="CF74" s="1439">
        <v>1</v>
      </c>
      <c r="CG74" s="1054"/>
      <c r="CH74" s="762">
        <v>4</v>
      </c>
      <c r="CI74" s="762">
        <v>8</v>
      </c>
      <c r="CJ74" s="1055">
        <v>12</v>
      </c>
      <c r="CK74" s="766">
        <v>0.66666666666666663</v>
      </c>
      <c r="CL74" s="764">
        <v>0</v>
      </c>
      <c r="CM74" s="764">
        <v>0</v>
      </c>
      <c r="CN74" s="764">
        <v>0</v>
      </c>
      <c r="CO74" s="764">
        <v>0</v>
      </c>
      <c r="CP74" s="764">
        <v>0</v>
      </c>
      <c r="CQ74" s="764">
        <v>0</v>
      </c>
      <c r="CR74" s="764">
        <v>0</v>
      </c>
      <c r="CS74" s="764">
        <v>0</v>
      </c>
      <c r="CT74" s="764">
        <v>0</v>
      </c>
      <c r="CU74" s="764">
        <v>0</v>
      </c>
      <c r="CV74" s="764">
        <v>0</v>
      </c>
      <c r="CW74" s="764">
        <v>0</v>
      </c>
    </row>
    <row r="75" spans="1:101" ht="20.100000000000001" customHeight="1">
      <c r="A75" s="1394">
        <v>65</v>
      </c>
      <c r="B75" s="1416" t="s">
        <v>856</v>
      </c>
      <c r="C75" s="1422" t="s">
        <v>1063</v>
      </c>
      <c r="D75" s="1396">
        <v>1</v>
      </c>
      <c r="E75" s="1397">
        <v>44405</v>
      </c>
      <c r="F75" s="1398" t="s">
        <v>1063</v>
      </c>
      <c r="G75" s="1398" t="s">
        <v>1064</v>
      </c>
      <c r="H75" s="1397">
        <v>44382</v>
      </c>
      <c r="I75" s="1397" t="s">
        <v>198</v>
      </c>
      <c r="J75" s="1399" t="s">
        <v>1063</v>
      </c>
      <c r="K75" s="1398" t="s">
        <v>186</v>
      </c>
      <c r="L75" s="1415" t="s">
        <v>356</v>
      </c>
      <c r="M75" s="1394" t="s">
        <v>116</v>
      </c>
      <c r="N75" s="1417">
        <v>44462</v>
      </c>
      <c r="O75" s="1344">
        <v>44469</v>
      </c>
      <c r="P75" s="1400" t="e">
        <v>#N/A</v>
      </c>
      <c r="Q75" s="1401">
        <v>206.9935691318328</v>
      </c>
      <c r="R75" s="1418">
        <v>0.20699356913183281</v>
      </c>
      <c r="S75" s="1071">
        <v>44470</v>
      </c>
      <c r="T75" s="1075" t="s">
        <v>67</v>
      </c>
      <c r="U75" s="1220" t="s">
        <v>420</v>
      </c>
      <c r="V75" s="1403">
        <v>4</v>
      </c>
      <c r="W75" s="1069" t="s">
        <v>64</v>
      </c>
      <c r="X75" s="1076"/>
      <c r="Y75" s="1069"/>
      <c r="Z75" s="1069"/>
      <c r="AA75" s="1424" t="s">
        <v>7100</v>
      </c>
      <c r="AB75" s="1404" t="s">
        <v>430</v>
      </c>
      <c r="AC75" s="1431">
        <v>175.94453376205789</v>
      </c>
      <c r="AD75" s="1432">
        <v>0</v>
      </c>
      <c r="AE75" s="1433">
        <v>175.94453376205789</v>
      </c>
      <c r="AF75" s="1085"/>
      <c r="AG75" s="1405" t="s">
        <v>408</v>
      </c>
      <c r="AH75" s="1406">
        <v>0</v>
      </c>
      <c r="AI75" s="1407">
        <v>0</v>
      </c>
      <c r="AJ75" s="1408">
        <v>0</v>
      </c>
      <c r="AK75" s="1419">
        <v>0</v>
      </c>
      <c r="AL75" s="1419">
        <v>0</v>
      </c>
      <c r="AM75" s="1419">
        <v>0</v>
      </c>
      <c r="AN75" s="1419">
        <v>0</v>
      </c>
      <c r="AO75" s="1419">
        <v>0</v>
      </c>
      <c r="AP75" s="1419">
        <v>0</v>
      </c>
      <c r="AQ75" s="1420">
        <v>0</v>
      </c>
      <c r="AR75" s="1421">
        <v>0</v>
      </c>
      <c r="AS75" s="1421">
        <v>0</v>
      </c>
      <c r="AT75" s="1421">
        <v>0</v>
      </c>
      <c r="AU75" s="1401">
        <v>0</v>
      </c>
      <c r="AV75" s="1401">
        <v>0</v>
      </c>
      <c r="AW75" s="1401">
        <v>0</v>
      </c>
      <c r="AX75" s="1401">
        <v>0</v>
      </c>
      <c r="AY75" s="1401">
        <v>0</v>
      </c>
      <c r="AZ75" s="1401">
        <v>0</v>
      </c>
      <c r="BA75" s="1401" t="s">
        <v>64</v>
      </c>
      <c r="BB75" s="1409" t="s">
        <v>802</v>
      </c>
      <c r="BC75" s="1061" t="s">
        <v>356</v>
      </c>
      <c r="BD75" s="1410" t="s">
        <v>419</v>
      </c>
      <c r="BE75" s="1410" t="s">
        <v>419</v>
      </c>
      <c r="BF75" s="1410" t="s">
        <v>419</v>
      </c>
      <c r="BG75" s="1411">
        <v>44442</v>
      </c>
      <c r="BH75" s="1411">
        <v>44446</v>
      </c>
      <c r="BI75" s="1411">
        <v>44447</v>
      </c>
      <c r="BJ75" s="1410" t="s">
        <v>419</v>
      </c>
      <c r="BK75" s="1411">
        <v>44452</v>
      </c>
      <c r="BL75" s="1411">
        <v>44462</v>
      </c>
      <c r="BM75" s="1411">
        <v>44463</v>
      </c>
      <c r="BN75" s="1410" t="s">
        <v>419</v>
      </c>
      <c r="BO75" s="1411">
        <v>44466</v>
      </c>
      <c r="BP75" s="1410" t="s">
        <v>419</v>
      </c>
      <c r="BQ75" s="1413">
        <v>44467</v>
      </c>
      <c r="BR75" s="761" t="e">
        <v>#REF!</v>
      </c>
      <c r="BS75" s="1414">
        <v>0</v>
      </c>
      <c r="BT75" s="1414">
        <v>0</v>
      </c>
      <c r="BU75" s="1414">
        <v>0</v>
      </c>
      <c r="BV75" s="1414">
        <v>1</v>
      </c>
      <c r="BW75" s="1414">
        <v>1</v>
      </c>
      <c r="BX75" s="1414">
        <v>1</v>
      </c>
      <c r="BY75" s="1414">
        <v>0</v>
      </c>
      <c r="BZ75" s="1414">
        <v>1</v>
      </c>
      <c r="CA75" s="1414">
        <v>3</v>
      </c>
      <c r="CB75" s="1414">
        <v>1</v>
      </c>
      <c r="CC75" s="1414">
        <v>0</v>
      </c>
      <c r="CD75" s="1414">
        <v>2</v>
      </c>
      <c r="CE75" s="1414">
        <v>0</v>
      </c>
      <c r="CF75" s="1414">
        <v>1</v>
      </c>
      <c r="CG75" s="1054"/>
      <c r="CH75" s="762">
        <v>11</v>
      </c>
      <c r="CI75" s="762">
        <v>3</v>
      </c>
      <c r="CJ75" s="1055">
        <v>14</v>
      </c>
      <c r="CK75" s="763">
        <v>0.21428571428571427</v>
      </c>
      <c r="CL75" s="764">
        <v>0</v>
      </c>
      <c r="CM75" s="764">
        <v>0</v>
      </c>
      <c r="CN75" s="764">
        <v>0</v>
      </c>
      <c r="CO75" s="764">
        <v>0</v>
      </c>
      <c r="CP75" s="764">
        <v>0</v>
      </c>
      <c r="CQ75" s="764">
        <v>0</v>
      </c>
      <c r="CR75" s="764">
        <v>0</v>
      </c>
      <c r="CS75" s="764">
        <v>0</v>
      </c>
      <c r="CT75" s="764">
        <v>0</v>
      </c>
      <c r="CU75" s="764">
        <v>0</v>
      </c>
      <c r="CV75" s="764">
        <v>0</v>
      </c>
      <c r="CW75" s="764">
        <v>0</v>
      </c>
    </row>
    <row r="76" spans="1:101" ht="20.100000000000001" customHeight="1">
      <c r="A76" s="1394">
        <v>66</v>
      </c>
      <c r="B76" s="1416" t="s">
        <v>857</v>
      </c>
      <c r="C76" s="1422" t="s">
        <v>1065</v>
      </c>
      <c r="D76" s="1396">
        <v>1</v>
      </c>
      <c r="E76" s="1397">
        <v>44405</v>
      </c>
      <c r="F76" s="1398" t="s">
        <v>1065</v>
      </c>
      <c r="G76" s="1398" t="s">
        <v>1066</v>
      </c>
      <c r="H76" s="1397">
        <v>44382</v>
      </c>
      <c r="I76" s="1397" t="s">
        <v>198</v>
      </c>
      <c r="J76" s="1399" t="s">
        <v>1065</v>
      </c>
      <c r="K76" s="1398" t="s">
        <v>186</v>
      </c>
      <c r="L76" s="1415" t="s">
        <v>356</v>
      </c>
      <c r="M76" s="1394" t="s">
        <v>116</v>
      </c>
      <c r="N76" s="1417">
        <v>44462</v>
      </c>
      <c r="O76" s="1344">
        <v>44469</v>
      </c>
      <c r="P76" s="1400" t="e">
        <v>#N/A</v>
      </c>
      <c r="Q76" s="1401">
        <v>225.08038585209005</v>
      </c>
      <c r="R76" s="1418">
        <v>0.22508038585209006</v>
      </c>
      <c r="S76" s="1071">
        <v>44470</v>
      </c>
      <c r="T76" s="1075" t="s">
        <v>67</v>
      </c>
      <c r="U76" s="1220" t="s">
        <v>420</v>
      </c>
      <c r="V76" s="1403">
        <v>4</v>
      </c>
      <c r="W76" s="1069" t="s">
        <v>64</v>
      </c>
      <c r="X76" s="1076"/>
      <c r="Y76" s="1069"/>
      <c r="Z76" s="1069"/>
      <c r="AA76" s="1424" t="s">
        <v>7100</v>
      </c>
      <c r="AB76" s="1404" t="s">
        <v>430</v>
      </c>
      <c r="AC76" s="1431">
        <v>191.31832797427654</v>
      </c>
      <c r="AD76" s="1432">
        <v>0</v>
      </c>
      <c r="AE76" s="1433">
        <v>191.31832797427654</v>
      </c>
      <c r="AF76" s="1085"/>
      <c r="AG76" s="1405" t="s">
        <v>408</v>
      </c>
      <c r="AH76" s="1406">
        <v>0</v>
      </c>
      <c r="AI76" s="1407">
        <v>0</v>
      </c>
      <c r="AJ76" s="1408">
        <v>0</v>
      </c>
      <c r="AK76" s="1419">
        <v>0</v>
      </c>
      <c r="AL76" s="1419">
        <v>0</v>
      </c>
      <c r="AM76" s="1419">
        <v>0</v>
      </c>
      <c r="AN76" s="1419">
        <v>0</v>
      </c>
      <c r="AO76" s="1419">
        <v>0</v>
      </c>
      <c r="AP76" s="1419">
        <v>0</v>
      </c>
      <c r="AQ76" s="1420">
        <v>0</v>
      </c>
      <c r="AR76" s="1421">
        <v>0</v>
      </c>
      <c r="AS76" s="1421">
        <v>0</v>
      </c>
      <c r="AT76" s="1421">
        <v>0</v>
      </c>
      <c r="AU76" s="1401">
        <v>0</v>
      </c>
      <c r="AV76" s="1401">
        <v>0</v>
      </c>
      <c r="AW76" s="1401">
        <v>0</v>
      </c>
      <c r="AX76" s="1401">
        <v>0</v>
      </c>
      <c r="AY76" s="1401">
        <v>0</v>
      </c>
      <c r="AZ76" s="1401">
        <v>0</v>
      </c>
      <c r="BA76" s="1401" t="s">
        <v>64</v>
      </c>
      <c r="BB76" s="1409" t="s">
        <v>802</v>
      </c>
      <c r="BC76" s="1061" t="s">
        <v>356</v>
      </c>
      <c r="BD76" s="1410" t="s">
        <v>419</v>
      </c>
      <c r="BE76" s="1410" t="s">
        <v>419</v>
      </c>
      <c r="BF76" s="1410" t="s">
        <v>419</v>
      </c>
      <c r="BG76" s="1411">
        <v>44442</v>
      </c>
      <c r="BH76" s="1411">
        <v>44446</v>
      </c>
      <c r="BI76" s="1411">
        <v>44447</v>
      </c>
      <c r="BJ76" s="1410" t="s">
        <v>419</v>
      </c>
      <c r="BK76" s="1411">
        <v>44452</v>
      </c>
      <c r="BL76" s="1411">
        <v>44462</v>
      </c>
      <c r="BM76" s="1411">
        <v>44463</v>
      </c>
      <c r="BN76" s="1410" t="s">
        <v>419</v>
      </c>
      <c r="BO76" s="1411">
        <v>44466</v>
      </c>
      <c r="BP76" s="1410" t="s">
        <v>419</v>
      </c>
      <c r="BQ76" s="1413">
        <v>44467</v>
      </c>
      <c r="BR76" s="761" t="e">
        <v>#REF!</v>
      </c>
      <c r="BS76" s="1414">
        <v>0</v>
      </c>
      <c r="BT76" s="1414">
        <v>0</v>
      </c>
      <c r="BU76" s="1414">
        <v>0</v>
      </c>
      <c r="BV76" s="1414">
        <v>1</v>
      </c>
      <c r="BW76" s="1414">
        <v>1</v>
      </c>
      <c r="BX76" s="1414">
        <v>1</v>
      </c>
      <c r="BY76" s="1414">
        <v>0</v>
      </c>
      <c r="BZ76" s="1414">
        <v>1</v>
      </c>
      <c r="CA76" s="1414">
        <v>4</v>
      </c>
      <c r="CB76" s="1414">
        <v>1</v>
      </c>
      <c r="CC76" s="1414">
        <v>0</v>
      </c>
      <c r="CD76" s="1414">
        <v>2</v>
      </c>
      <c r="CE76" s="1414">
        <v>0</v>
      </c>
      <c r="CF76" s="1414">
        <v>1</v>
      </c>
      <c r="CG76" s="1054"/>
      <c r="CH76" s="762">
        <v>12</v>
      </c>
      <c r="CI76" s="762">
        <v>3</v>
      </c>
      <c r="CJ76" s="1055">
        <v>15</v>
      </c>
      <c r="CK76" s="763">
        <v>0.2</v>
      </c>
      <c r="CL76" s="764">
        <v>0</v>
      </c>
      <c r="CM76" s="764">
        <v>0</v>
      </c>
      <c r="CN76" s="764">
        <v>0</v>
      </c>
      <c r="CO76" s="764">
        <v>0</v>
      </c>
      <c r="CP76" s="764">
        <v>0</v>
      </c>
      <c r="CQ76" s="764">
        <v>0</v>
      </c>
      <c r="CR76" s="764">
        <v>0</v>
      </c>
      <c r="CS76" s="764">
        <v>0</v>
      </c>
      <c r="CT76" s="764">
        <v>0</v>
      </c>
      <c r="CU76" s="764">
        <v>0</v>
      </c>
      <c r="CV76" s="764">
        <v>0</v>
      </c>
      <c r="CW76" s="764">
        <v>0</v>
      </c>
    </row>
    <row r="77" spans="1:101" ht="20.100000000000001" customHeight="1">
      <c r="A77" s="1394">
        <v>67</v>
      </c>
      <c r="B77" s="1416" t="s">
        <v>858</v>
      </c>
      <c r="C77" s="1422" t="s">
        <v>1067</v>
      </c>
      <c r="D77" s="1396">
        <v>1</v>
      </c>
      <c r="E77" s="1397">
        <v>44406</v>
      </c>
      <c r="F77" s="1398" t="s">
        <v>1067</v>
      </c>
      <c r="G77" s="1398" t="s">
        <v>1064</v>
      </c>
      <c r="H77" s="1397">
        <v>44382</v>
      </c>
      <c r="I77" s="1397" t="s">
        <v>198</v>
      </c>
      <c r="J77" s="1399" t="s">
        <v>1067</v>
      </c>
      <c r="K77" s="1398" t="s">
        <v>186</v>
      </c>
      <c r="L77" s="1415" t="s">
        <v>356</v>
      </c>
      <c r="M77" s="1394" t="s">
        <v>116</v>
      </c>
      <c r="N77" s="1417">
        <v>44454</v>
      </c>
      <c r="O77" s="1068">
        <v>44460</v>
      </c>
      <c r="P77" s="1400" t="e">
        <v>#N/A</v>
      </c>
      <c r="Q77" s="1401">
        <v>261.25401929260454</v>
      </c>
      <c r="R77" s="1418">
        <v>0.26125401929260456</v>
      </c>
      <c r="S77" s="1071">
        <v>44470</v>
      </c>
      <c r="T77" s="1075" t="s">
        <v>67</v>
      </c>
      <c r="U77" s="1220" t="s">
        <v>420</v>
      </c>
      <c r="V77" s="1403">
        <v>4</v>
      </c>
      <c r="W77" s="1069" t="s">
        <v>64</v>
      </c>
      <c r="X77" s="1076"/>
      <c r="Y77" s="1069"/>
      <c r="Z77" s="1069"/>
      <c r="AA77" s="1424" t="s">
        <v>7100</v>
      </c>
      <c r="AB77" s="1404" t="s">
        <v>430</v>
      </c>
      <c r="AC77" s="1431">
        <v>222.06591639871385</v>
      </c>
      <c r="AD77" s="1432">
        <v>0</v>
      </c>
      <c r="AE77" s="1433">
        <v>222.06591639871385</v>
      </c>
      <c r="AF77" s="1085"/>
      <c r="AG77" s="1405" t="s">
        <v>408</v>
      </c>
      <c r="AH77" s="1406">
        <v>0</v>
      </c>
      <c r="AI77" s="1407">
        <v>0</v>
      </c>
      <c r="AJ77" s="1408">
        <v>0</v>
      </c>
      <c r="AK77" s="1419">
        <v>0</v>
      </c>
      <c r="AL77" s="1419">
        <v>0</v>
      </c>
      <c r="AM77" s="1419">
        <v>0</v>
      </c>
      <c r="AN77" s="1419">
        <v>0</v>
      </c>
      <c r="AO77" s="1419">
        <v>0</v>
      </c>
      <c r="AP77" s="1419">
        <v>0</v>
      </c>
      <c r="AQ77" s="1420">
        <v>0</v>
      </c>
      <c r="AR77" s="1421">
        <v>0</v>
      </c>
      <c r="AS77" s="1421">
        <v>0</v>
      </c>
      <c r="AT77" s="1421">
        <v>0</v>
      </c>
      <c r="AU77" s="1401">
        <v>0</v>
      </c>
      <c r="AV77" s="1401">
        <v>0</v>
      </c>
      <c r="AW77" s="1401">
        <v>0</v>
      </c>
      <c r="AX77" s="1401">
        <v>0</v>
      </c>
      <c r="AY77" s="1401">
        <v>0</v>
      </c>
      <c r="AZ77" s="1401">
        <v>0</v>
      </c>
      <c r="BA77" s="1401" t="s">
        <v>64</v>
      </c>
      <c r="BB77" s="1409" t="s">
        <v>685</v>
      </c>
      <c r="BC77" s="1061" t="s">
        <v>356</v>
      </c>
      <c r="BD77" s="1410" t="s">
        <v>419</v>
      </c>
      <c r="BE77" s="1410" t="s">
        <v>419</v>
      </c>
      <c r="BF77" s="1410" t="s">
        <v>419</v>
      </c>
      <c r="BG77" s="1411">
        <v>44442</v>
      </c>
      <c r="BH77" s="1411">
        <v>44445</v>
      </c>
      <c r="BI77" s="1411">
        <v>44447</v>
      </c>
      <c r="BJ77" s="1410" t="s">
        <v>419</v>
      </c>
      <c r="BK77" s="1411">
        <v>44452</v>
      </c>
      <c r="BL77" s="1411">
        <v>44454</v>
      </c>
      <c r="BM77" s="1411">
        <v>44455</v>
      </c>
      <c r="BN77" s="1410" t="s">
        <v>419</v>
      </c>
      <c r="BO77" s="1411">
        <v>44456</v>
      </c>
      <c r="BP77" s="1410" t="s">
        <v>419</v>
      </c>
      <c r="BQ77" s="1413">
        <v>44460</v>
      </c>
      <c r="BR77" s="761" t="e">
        <v>#REF!</v>
      </c>
      <c r="BS77" s="1414">
        <v>0</v>
      </c>
      <c r="BT77" s="1414">
        <v>0</v>
      </c>
      <c r="BU77" s="1414">
        <v>0</v>
      </c>
      <c r="BV77" s="1414">
        <v>1</v>
      </c>
      <c r="BW77" s="1414">
        <v>1</v>
      </c>
      <c r="BX77" s="1414">
        <v>1</v>
      </c>
      <c r="BY77" s="1414">
        <v>0</v>
      </c>
      <c r="BZ77" s="1414">
        <v>1</v>
      </c>
      <c r="CA77" s="1414">
        <v>4</v>
      </c>
      <c r="CB77" s="1414">
        <v>1</v>
      </c>
      <c r="CC77" s="1414">
        <v>0</v>
      </c>
      <c r="CD77" s="1414">
        <v>2</v>
      </c>
      <c r="CE77" s="1414">
        <v>0</v>
      </c>
      <c r="CF77" s="1414">
        <v>1</v>
      </c>
      <c r="CG77" s="1054"/>
      <c r="CH77" s="762">
        <v>12</v>
      </c>
      <c r="CI77" s="762">
        <v>3</v>
      </c>
      <c r="CJ77" s="1055">
        <v>15</v>
      </c>
      <c r="CK77" s="763">
        <v>0.2</v>
      </c>
      <c r="CL77" s="764">
        <v>0</v>
      </c>
      <c r="CM77" s="764">
        <v>0</v>
      </c>
      <c r="CN77" s="764">
        <v>0</v>
      </c>
      <c r="CO77" s="764">
        <v>0</v>
      </c>
      <c r="CP77" s="764">
        <v>0</v>
      </c>
      <c r="CQ77" s="764">
        <v>0</v>
      </c>
      <c r="CR77" s="764">
        <v>0</v>
      </c>
      <c r="CS77" s="764">
        <v>0</v>
      </c>
      <c r="CT77" s="764">
        <v>0</v>
      </c>
      <c r="CU77" s="764">
        <v>0</v>
      </c>
      <c r="CV77" s="764">
        <v>0</v>
      </c>
      <c r="CW77" s="764">
        <v>0</v>
      </c>
    </row>
    <row r="78" spans="1:101" ht="20.100000000000001" customHeight="1">
      <c r="A78" s="1394">
        <v>68</v>
      </c>
      <c r="B78" s="1416" t="s">
        <v>859</v>
      </c>
      <c r="C78" s="1422" t="s">
        <v>1068</v>
      </c>
      <c r="D78" s="1396">
        <v>1</v>
      </c>
      <c r="E78" s="1397">
        <v>44406</v>
      </c>
      <c r="F78" s="1398" t="s">
        <v>1068</v>
      </c>
      <c r="G78" s="1398" t="s">
        <v>1014</v>
      </c>
      <c r="H78" s="1397">
        <v>44382</v>
      </c>
      <c r="I78" s="1397" t="s">
        <v>198</v>
      </c>
      <c r="J78" s="1399" t="s">
        <v>1068</v>
      </c>
      <c r="K78" s="1398" t="s">
        <v>186</v>
      </c>
      <c r="L78" s="1415" t="s">
        <v>356</v>
      </c>
      <c r="M78" s="1394" t="s">
        <v>116</v>
      </c>
      <c r="N78" s="1417">
        <v>44454</v>
      </c>
      <c r="O78" s="1068">
        <v>44460</v>
      </c>
      <c r="P78" s="1400" t="e">
        <v>#N/A</v>
      </c>
      <c r="Q78" s="1401">
        <v>379.82315112540192</v>
      </c>
      <c r="R78" s="1418">
        <v>0.37982315112540194</v>
      </c>
      <c r="S78" s="1071">
        <v>44470</v>
      </c>
      <c r="T78" s="1075" t="s">
        <v>67</v>
      </c>
      <c r="U78" s="1220" t="s">
        <v>420</v>
      </c>
      <c r="V78" s="1403">
        <v>4</v>
      </c>
      <c r="W78" s="1069" t="s">
        <v>64</v>
      </c>
      <c r="X78" s="1076"/>
      <c r="Y78" s="1069"/>
      <c r="Z78" s="1069"/>
      <c r="AA78" s="1424" t="s">
        <v>7100</v>
      </c>
      <c r="AB78" s="1404" t="s">
        <v>430</v>
      </c>
      <c r="AC78" s="1431">
        <v>322.84967845659162</v>
      </c>
      <c r="AD78" s="1432">
        <v>0</v>
      </c>
      <c r="AE78" s="1433">
        <v>322.84967845659162</v>
      </c>
      <c r="AF78" s="1085"/>
      <c r="AG78" s="1405" t="s">
        <v>408</v>
      </c>
      <c r="AH78" s="1406">
        <v>0</v>
      </c>
      <c r="AI78" s="1407">
        <v>0</v>
      </c>
      <c r="AJ78" s="1408">
        <v>0</v>
      </c>
      <c r="AK78" s="1419">
        <v>0</v>
      </c>
      <c r="AL78" s="1419">
        <v>0</v>
      </c>
      <c r="AM78" s="1419">
        <v>0</v>
      </c>
      <c r="AN78" s="1419">
        <v>0</v>
      </c>
      <c r="AO78" s="1419">
        <v>0</v>
      </c>
      <c r="AP78" s="1419">
        <v>0</v>
      </c>
      <c r="AQ78" s="1420">
        <v>0</v>
      </c>
      <c r="AR78" s="1421">
        <v>0</v>
      </c>
      <c r="AS78" s="1421">
        <v>0</v>
      </c>
      <c r="AT78" s="1421">
        <v>0</v>
      </c>
      <c r="AU78" s="1401">
        <v>0</v>
      </c>
      <c r="AV78" s="1401">
        <v>0</v>
      </c>
      <c r="AW78" s="1401">
        <v>0</v>
      </c>
      <c r="AX78" s="1401">
        <v>0</v>
      </c>
      <c r="AY78" s="1401">
        <v>0</v>
      </c>
      <c r="AZ78" s="1401">
        <v>0</v>
      </c>
      <c r="BA78" s="1401" t="s">
        <v>64</v>
      </c>
      <c r="BB78" s="1409" t="s">
        <v>685</v>
      </c>
      <c r="BC78" s="1061" t="s">
        <v>356</v>
      </c>
      <c r="BD78" s="1410" t="s">
        <v>419</v>
      </c>
      <c r="BE78" s="1410" t="s">
        <v>419</v>
      </c>
      <c r="BF78" s="1410" t="s">
        <v>419</v>
      </c>
      <c r="BG78" s="1411">
        <v>44442</v>
      </c>
      <c r="BH78" s="1411">
        <v>44445</v>
      </c>
      <c r="BI78" s="1411">
        <v>44447</v>
      </c>
      <c r="BJ78" s="1410" t="s">
        <v>419</v>
      </c>
      <c r="BK78" s="1411">
        <v>44452</v>
      </c>
      <c r="BL78" s="1411">
        <v>44454</v>
      </c>
      <c r="BM78" s="1411">
        <v>44455</v>
      </c>
      <c r="BN78" s="1410" t="s">
        <v>419</v>
      </c>
      <c r="BO78" s="1411">
        <v>44456</v>
      </c>
      <c r="BP78" s="1410" t="s">
        <v>419</v>
      </c>
      <c r="BQ78" s="1413">
        <v>44460</v>
      </c>
      <c r="BR78" s="761" t="e">
        <v>#REF!</v>
      </c>
      <c r="BS78" s="1414">
        <v>0</v>
      </c>
      <c r="BT78" s="1414">
        <v>0</v>
      </c>
      <c r="BU78" s="1414">
        <v>0</v>
      </c>
      <c r="BV78" s="1414">
        <v>1</v>
      </c>
      <c r="BW78" s="1414">
        <v>1</v>
      </c>
      <c r="BX78" s="1414">
        <v>1</v>
      </c>
      <c r="BY78" s="1414">
        <v>0</v>
      </c>
      <c r="BZ78" s="1414">
        <v>0</v>
      </c>
      <c r="CA78" s="1414">
        <v>1</v>
      </c>
      <c r="CB78" s="1414">
        <v>1</v>
      </c>
      <c r="CC78" s="1414">
        <v>0</v>
      </c>
      <c r="CD78" s="1414">
        <v>1</v>
      </c>
      <c r="CE78" s="1414">
        <v>0</v>
      </c>
      <c r="CF78" s="1414">
        <v>1</v>
      </c>
      <c r="CG78" s="1054"/>
      <c r="CH78" s="762">
        <v>7</v>
      </c>
      <c r="CI78" s="762">
        <v>3</v>
      </c>
      <c r="CJ78" s="1055">
        <v>10</v>
      </c>
      <c r="CK78" s="763">
        <v>0.3</v>
      </c>
      <c r="CL78" s="764">
        <v>0</v>
      </c>
      <c r="CM78" s="764">
        <v>0</v>
      </c>
      <c r="CN78" s="764">
        <v>0</v>
      </c>
      <c r="CO78" s="764">
        <v>0</v>
      </c>
      <c r="CP78" s="764">
        <v>0</v>
      </c>
      <c r="CQ78" s="764">
        <v>0</v>
      </c>
      <c r="CR78" s="764">
        <v>0</v>
      </c>
      <c r="CS78" s="764">
        <v>0</v>
      </c>
      <c r="CT78" s="764">
        <v>0</v>
      </c>
      <c r="CU78" s="764">
        <v>0</v>
      </c>
      <c r="CV78" s="764">
        <v>0</v>
      </c>
      <c r="CW78" s="764">
        <v>0</v>
      </c>
    </row>
    <row r="79" spans="1:101" ht="20.100000000000001" customHeight="1">
      <c r="A79" s="1394">
        <v>69</v>
      </c>
      <c r="B79" s="1416" t="s">
        <v>904</v>
      </c>
      <c r="C79" s="1422" t="s">
        <v>1114</v>
      </c>
      <c r="D79" s="1396">
        <v>1</v>
      </c>
      <c r="E79" s="1397">
        <v>44469</v>
      </c>
      <c r="F79" s="1398" t="s">
        <v>1114</v>
      </c>
      <c r="G79" s="1398" t="s">
        <v>1115</v>
      </c>
      <c r="H79" s="1397">
        <v>44403</v>
      </c>
      <c r="I79" s="1397" t="s">
        <v>198</v>
      </c>
      <c r="J79" s="1399" t="s">
        <v>905</v>
      </c>
      <c r="K79" s="1398" t="s">
        <v>200</v>
      </c>
      <c r="L79" s="1415" t="s">
        <v>906</v>
      </c>
      <c r="M79" s="1394" t="s">
        <v>116</v>
      </c>
      <c r="N79" s="1417">
        <v>44473</v>
      </c>
      <c r="O79" s="1068">
        <v>44484</v>
      </c>
      <c r="P79" s="1400" t="e">
        <v>#N/A</v>
      </c>
      <c r="Q79" s="1401">
        <v>399.71864951768492</v>
      </c>
      <c r="R79" s="1418">
        <v>0.39971864951768493</v>
      </c>
      <c r="S79" s="1440">
        <v>44470</v>
      </c>
      <c r="T79" s="1075" t="s">
        <v>67</v>
      </c>
      <c r="U79" s="1070" t="s">
        <v>424</v>
      </c>
      <c r="V79" s="1403">
        <v>5</v>
      </c>
      <c r="W79" s="1076" t="s">
        <v>64</v>
      </c>
      <c r="X79" s="1076"/>
      <c r="Y79" s="1069"/>
      <c r="Z79" s="1069"/>
      <c r="AA79" s="1424" t="s">
        <v>7101</v>
      </c>
      <c r="AB79" s="1404" t="s">
        <v>430</v>
      </c>
      <c r="AC79" s="1431">
        <v>339.76085209003219</v>
      </c>
      <c r="AD79" s="1432">
        <v>0</v>
      </c>
      <c r="AE79" s="1433">
        <v>339.76085209003219</v>
      </c>
      <c r="AF79" s="1085"/>
      <c r="AG79" s="1405" t="s">
        <v>408</v>
      </c>
      <c r="AH79" s="1406">
        <v>0</v>
      </c>
      <c r="AI79" s="1407">
        <v>0</v>
      </c>
      <c r="AJ79" s="1408">
        <v>0</v>
      </c>
      <c r="AK79" s="1419">
        <v>0</v>
      </c>
      <c r="AL79" s="1419">
        <v>0</v>
      </c>
      <c r="AM79" s="1419">
        <v>0</v>
      </c>
      <c r="AN79" s="1419">
        <v>0</v>
      </c>
      <c r="AO79" s="1419">
        <v>0</v>
      </c>
      <c r="AP79" s="1419">
        <v>0</v>
      </c>
      <c r="AQ79" s="1420">
        <v>0</v>
      </c>
      <c r="AR79" s="1421">
        <v>0</v>
      </c>
      <c r="AS79" s="1421">
        <v>0</v>
      </c>
      <c r="AT79" s="1421">
        <v>0</v>
      </c>
      <c r="AU79" s="1401">
        <v>0</v>
      </c>
      <c r="AV79" s="1401">
        <v>0</v>
      </c>
      <c r="AW79" s="1401">
        <v>0</v>
      </c>
      <c r="AX79" s="1401">
        <v>0</v>
      </c>
      <c r="AY79" s="1401">
        <v>0</v>
      </c>
      <c r="AZ79" s="1401">
        <v>0</v>
      </c>
      <c r="BA79" s="1401" t="s">
        <v>64</v>
      </c>
      <c r="BB79" s="1409" t="s">
        <v>788</v>
      </c>
      <c r="BC79" s="1061" t="s">
        <v>535</v>
      </c>
      <c r="BD79" s="1411">
        <v>44452</v>
      </c>
      <c r="BE79" s="1411">
        <v>44454</v>
      </c>
      <c r="BF79" s="1411">
        <v>44455</v>
      </c>
      <c r="BG79" s="1411">
        <v>44456</v>
      </c>
      <c r="BH79" s="1411">
        <v>44460</v>
      </c>
      <c r="BI79" s="1411">
        <v>44462</v>
      </c>
      <c r="BJ79" s="1411">
        <v>44470</v>
      </c>
      <c r="BK79" s="1411">
        <v>44467</v>
      </c>
      <c r="BL79" s="1411">
        <v>44473</v>
      </c>
      <c r="BM79" s="1411">
        <v>44475</v>
      </c>
      <c r="BN79" s="1411">
        <v>44476</v>
      </c>
      <c r="BO79" s="1411">
        <v>44481</v>
      </c>
      <c r="BP79" s="1413">
        <v>44483</v>
      </c>
      <c r="BQ79" s="1413">
        <v>44484</v>
      </c>
      <c r="BR79" s="761" t="e">
        <v>#REF!</v>
      </c>
      <c r="BS79" s="1414">
        <v>1</v>
      </c>
      <c r="BT79" s="1414">
        <v>1</v>
      </c>
      <c r="BU79" s="1414">
        <v>1</v>
      </c>
      <c r="BV79" s="1414">
        <v>1</v>
      </c>
      <c r="BW79" s="1414">
        <v>1</v>
      </c>
      <c r="BX79" s="1414">
        <v>1</v>
      </c>
      <c r="BY79" s="1414">
        <v>1</v>
      </c>
      <c r="BZ79" s="1414">
        <v>5</v>
      </c>
      <c r="CA79" s="1414">
        <v>50</v>
      </c>
      <c r="CB79" s="1414">
        <v>1</v>
      </c>
      <c r="CC79" s="1414">
        <v>1</v>
      </c>
      <c r="CD79" s="1414">
        <v>1</v>
      </c>
      <c r="CE79" s="1414">
        <v>1</v>
      </c>
      <c r="CF79" s="1414">
        <v>1</v>
      </c>
      <c r="CG79" s="1054"/>
      <c r="CH79" s="762">
        <v>67</v>
      </c>
      <c r="CI79" s="762">
        <v>0</v>
      </c>
      <c r="CJ79" s="1055">
        <v>67</v>
      </c>
      <c r="CK79" s="763">
        <v>0</v>
      </c>
      <c r="CL79" s="764">
        <v>1.9352166405815223</v>
      </c>
      <c r="CM79" s="764">
        <v>1.3532157910480196</v>
      </c>
      <c r="CN79" s="764">
        <v>1.087542294697782</v>
      </c>
      <c r="CO79" s="764">
        <v>3.190794131214382E-2</v>
      </c>
      <c r="CP79" s="764">
        <v>1.7039638359217661</v>
      </c>
      <c r="CQ79" s="764">
        <v>1.3613922010092587</v>
      </c>
      <c r="CR79" s="764">
        <v>1.8459940596874442</v>
      </c>
      <c r="CS79" s="764">
        <v>1.9124822323966204</v>
      </c>
      <c r="CT79" s="764">
        <v>0.99385260201999792</v>
      </c>
      <c r="CU79" s="764">
        <v>0.67581019699120481</v>
      </c>
      <c r="CV79" s="764">
        <v>0.39749317889603031</v>
      </c>
      <c r="CW79" s="764">
        <v>0.61697993019694075</v>
      </c>
    </row>
    <row r="80" spans="1:101" ht="20.100000000000001" customHeight="1">
      <c r="A80" s="1394">
        <v>70</v>
      </c>
      <c r="B80" s="1416" t="s">
        <v>904</v>
      </c>
      <c r="C80" s="1422" t="s">
        <v>1114</v>
      </c>
      <c r="D80" s="1396">
        <v>1</v>
      </c>
      <c r="E80" s="1397">
        <v>44469</v>
      </c>
      <c r="F80" s="1398" t="s">
        <v>1114</v>
      </c>
      <c r="G80" s="1398" t="s">
        <v>1115</v>
      </c>
      <c r="H80" s="1397">
        <v>44403</v>
      </c>
      <c r="I80" s="1397" t="s">
        <v>198</v>
      </c>
      <c r="J80" s="1399" t="s">
        <v>907</v>
      </c>
      <c r="K80" s="1398" t="s">
        <v>200</v>
      </c>
      <c r="L80" s="1415" t="s">
        <v>908</v>
      </c>
      <c r="M80" s="1394" t="s">
        <v>116</v>
      </c>
      <c r="N80" s="1417">
        <v>44473</v>
      </c>
      <c r="O80" s="1068">
        <v>44484</v>
      </c>
      <c r="P80" s="1400" t="e">
        <v>#N/A</v>
      </c>
      <c r="Q80" s="1401">
        <v>532.95819935691316</v>
      </c>
      <c r="R80" s="1418">
        <v>0.53295819935691313</v>
      </c>
      <c r="S80" s="1440">
        <v>44470</v>
      </c>
      <c r="T80" s="1075" t="s">
        <v>67</v>
      </c>
      <c r="U80" s="1070" t="s">
        <v>424</v>
      </c>
      <c r="V80" s="1403">
        <v>5</v>
      </c>
      <c r="W80" s="1076" t="s">
        <v>64</v>
      </c>
      <c r="X80" s="1076"/>
      <c r="Y80" s="1069"/>
      <c r="Z80" s="1069"/>
      <c r="AA80" s="1424" t="s">
        <v>7101</v>
      </c>
      <c r="AB80" s="1404" t="s">
        <v>430</v>
      </c>
      <c r="AC80" s="1431">
        <v>453.01446945337619</v>
      </c>
      <c r="AD80" s="1432">
        <v>0</v>
      </c>
      <c r="AE80" s="1433">
        <v>453.01446945337619</v>
      </c>
      <c r="AF80" s="1085"/>
      <c r="AG80" s="1405" t="s">
        <v>408</v>
      </c>
      <c r="AH80" s="1406">
        <v>0</v>
      </c>
      <c r="AI80" s="1407">
        <v>0</v>
      </c>
      <c r="AJ80" s="1408">
        <v>0</v>
      </c>
      <c r="AK80" s="1419">
        <v>0</v>
      </c>
      <c r="AL80" s="1419">
        <v>0</v>
      </c>
      <c r="AM80" s="1419">
        <v>0</v>
      </c>
      <c r="AN80" s="1419">
        <v>0</v>
      </c>
      <c r="AO80" s="1419">
        <v>0</v>
      </c>
      <c r="AP80" s="1419">
        <v>0</v>
      </c>
      <c r="AQ80" s="1420">
        <v>0</v>
      </c>
      <c r="AR80" s="1421">
        <v>0</v>
      </c>
      <c r="AS80" s="1421">
        <v>0</v>
      </c>
      <c r="AT80" s="1421">
        <v>0</v>
      </c>
      <c r="AU80" s="1401">
        <v>0</v>
      </c>
      <c r="AV80" s="1401">
        <v>0</v>
      </c>
      <c r="AW80" s="1401">
        <v>0</v>
      </c>
      <c r="AX80" s="1401">
        <v>0</v>
      </c>
      <c r="AY80" s="1401">
        <v>0</v>
      </c>
      <c r="AZ80" s="1401">
        <v>0</v>
      </c>
      <c r="BA80" s="1401" t="s">
        <v>64</v>
      </c>
      <c r="BB80" s="1409" t="s">
        <v>788</v>
      </c>
      <c r="BC80" s="1061" t="s">
        <v>535</v>
      </c>
      <c r="BD80" s="1411">
        <v>44452</v>
      </c>
      <c r="BE80" s="1411">
        <v>44454</v>
      </c>
      <c r="BF80" s="1411">
        <v>44455</v>
      </c>
      <c r="BG80" s="1411">
        <v>44456</v>
      </c>
      <c r="BH80" s="1411">
        <v>44460</v>
      </c>
      <c r="BI80" s="1411">
        <v>44462</v>
      </c>
      <c r="BJ80" s="1411">
        <v>44470</v>
      </c>
      <c r="BK80" s="1411">
        <v>44467</v>
      </c>
      <c r="BL80" s="1411">
        <v>44473</v>
      </c>
      <c r="BM80" s="1411">
        <v>44475</v>
      </c>
      <c r="BN80" s="1411">
        <v>44476</v>
      </c>
      <c r="BO80" s="1411">
        <v>44481</v>
      </c>
      <c r="BP80" s="1413">
        <v>44483</v>
      </c>
      <c r="BQ80" s="1413">
        <v>44484</v>
      </c>
      <c r="BR80" s="761" t="e">
        <v>#REF!</v>
      </c>
      <c r="BS80" s="1414">
        <v>1</v>
      </c>
      <c r="BT80" s="1414">
        <v>1</v>
      </c>
      <c r="BU80" s="1414">
        <v>1</v>
      </c>
      <c r="BV80" s="1414">
        <v>1</v>
      </c>
      <c r="BW80" s="1414">
        <v>1</v>
      </c>
      <c r="BX80" s="1414">
        <v>1</v>
      </c>
      <c r="BY80" s="1414">
        <v>1</v>
      </c>
      <c r="BZ80" s="1414">
        <v>5</v>
      </c>
      <c r="CA80" s="1414">
        <v>50</v>
      </c>
      <c r="CB80" s="1414">
        <v>1</v>
      </c>
      <c r="CC80" s="1414">
        <v>1</v>
      </c>
      <c r="CD80" s="1414">
        <v>1</v>
      </c>
      <c r="CE80" s="1414">
        <v>1</v>
      </c>
      <c r="CF80" s="1414">
        <v>1</v>
      </c>
      <c r="CG80" s="1054"/>
      <c r="CH80" s="762">
        <v>67</v>
      </c>
      <c r="CI80" s="762">
        <v>0</v>
      </c>
      <c r="CJ80" s="1055">
        <v>67</v>
      </c>
      <c r="CK80" s="763">
        <v>0</v>
      </c>
      <c r="CL80" s="764">
        <v>2.5802888541086957</v>
      </c>
      <c r="CM80" s="764">
        <v>1.8042877213973592</v>
      </c>
      <c r="CN80" s="764">
        <v>1.4500563929303756</v>
      </c>
      <c r="CO80" s="764">
        <v>4.2543921749525093E-2</v>
      </c>
      <c r="CP80" s="764">
        <v>2.2719517812290211</v>
      </c>
      <c r="CQ80" s="764">
        <v>1.8151896013456779</v>
      </c>
      <c r="CR80" s="764">
        <v>2.4613254129165916</v>
      </c>
      <c r="CS80" s="764">
        <v>2.5499763098621604</v>
      </c>
      <c r="CT80" s="764">
        <v>1.3251368026933303</v>
      </c>
      <c r="CU80" s="764">
        <v>0.90108026265493946</v>
      </c>
      <c r="CV80" s="764">
        <v>0.52999090519470704</v>
      </c>
      <c r="CW80" s="764">
        <v>0.82263990692925404</v>
      </c>
    </row>
    <row r="81" spans="1:101" ht="20.100000000000001" customHeight="1">
      <c r="A81" s="1394">
        <v>71</v>
      </c>
      <c r="B81" s="1416" t="s">
        <v>910</v>
      </c>
      <c r="C81" s="1422" t="s">
        <v>1116</v>
      </c>
      <c r="D81" s="1396">
        <v>1</v>
      </c>
      <c r="E81" s="1397">
        <v>44469</v>
      </c>
      <c r="F81" s="1398" t="s">
        <v>1116</v>
      </c>
      <c r="G81" s="1398" t="s">
        <v>1115</v>
      </c>
      <c r="H81" s="1397">
        <v>44403</v>
      </c>
      <c r="I81" s="1397" t="s">
        <v>198</v>
      </c>
      <c r="J81" s="1399" t="s">
        <v>911</v>
      </c>
      <c r="K81" s="1398" t="s">
        <v>200</v>
      </c>
      <c r="L81" s="1415" t="s">
        <v>906</v>
      </c>
      <c r="M81" s="1394" t="s">
        <v>116</v>
      </c>
      <c r="N81" s="1417">
        <v>44474</v>
      </c>
      <c r="O81" s="1068">
        <v>44487</v>
      </c>
      <c r="P81" s="1400" t="e">
        <v>#N/A</v>
      </c>
      <c r="Q81" s="1401">
        <v>953.17524115755634</v>
      </c>
      <c r="R81" s="1418">
        <v>0.95317524115755636</v>
      </c>
      <c r="S81" s="1440">
        <v>44470</v>
      </c>
      <c r="T81" s="1075" t="s">
        <v>67</v>
      </c>
      <c r="U81" s="1070" t="s">
        <v>424</v>
      </c>
      <c r="V81" s="1403">
        <v>5</v>
      </c>
      <c r="W81" s="1076" t="s">
        <v>64</v>
      </c>
      <c r="X81" s="1076"/>
      <c r="Y81" s="1069"/>
      <c r="Z81" s="1069"/>
      <c r="AA81" s="1424" t="s">
        <v>7101</v>
      </c>
      <c r="AB81" s="1404" t="s">
        <v>430</v>
      </c>
      <c r="AC81" s="1431">
        <v>810.19895498392282</v>
      </c>
      <c r="AD81" s="1432">
        <v>0</v>
      </c>
      <c r="AE81" s="1433">
        <v>810.19895498392282</v>
      </c>
      <c r="AF81" s="1085"/>
      <c r="AG81" s="1405" t="s">
        <v>408</v>
      </c>
      <c r="AH81" s="1406">
        <v>0</v>
      </c>
      <c r="AI81" s="1407">
        <v>0</v>
      </c>
      <c r="AJ81" s="1408">
        <v>0</v>
      </c>
      <c r="AK81" s="1419">
        <v>0</v>
      </c>
      <c r="AL81" s="1419">
        <v>0</v>
      </c>
      <c r="AM81" s="1419">
        <v>0</v>
      </c>
      <c r="AN81" s="1419">
        <v>0</v>
      </c>
      <c r="AO81" s="1419">
        <v>0</v>
      </c>
      <c r="AP81" s="1419">
        <v>0</v>
      </c>
      <c r="AQ81" s="1420">
        <v>0</v>
      </c>
      <c r="AR81" s="1421">
        <v>0</v>
      </c>
      <c r="AS81" s="1421">
        <v>0</v>
      </c>
      <c r="AT81" s="1421">
        <v>0</v>
      </c>
      <c r="AU81" s="1401">
        <v>0</v>
      </c>
      <c r="AV81" s="1401">
        <v>0</v>
      </c>
      <c r="AW81" s="1401">
        <v>0</v>
      </c>
      <c r="AX81" s="1401">
        <v>0</v>
      </c>
      <c r="AY81" s="1401">
        <v>0</v>
      </c>
      <c r="AZ81" s="1401">
        <v>0</v>
      </c>
      <c r="BA81" s="1401" t="s">
        <v>64</v>
      </c>
      <c r="BB81" s="1409" t="s">
        <v>788</v>
      </c>
      <c r="BC81" s="1061" t="s">
        <v>535</v>
      </c>
      <c r="BD81" s="1411">
        <v>44453</v>
      </c>
      <c r="BE81" s="1411">
        <v>44455</v>
      </c>
      <c r="BF81" s="1411">
        <v>44456</v>
      </c>
      <c r="BG81" s="1411">
        <v>44460</v>
      </c>
      <c r="BH81" s="1411">
        <v>44461</v>
      </c>
      <c r="BI81" s="1411">
        <v>44463</v>
      </c>
      <c r="BJ81" s="1411">
        <v>44473</v>
      </c>
      <c r="BK81" s="1411">
        <v>44468</v>
      </c>
      <c r="BL81" s="1411">
        <v>44474</v>
      </c>
      <c r="BM81" s="1411">
        <v>44476</v>
      </c>
      <c r="BN81" s="1411">
        <v>44477</v>
      </c>
      <c r="BO81" s="1411">
        <v>44482</v>
      </c>
      <c r="BP81" s="1413">
        <v>44484</v>
      </c>
      <c r="BQ81" s="1413">
        <v>44487</v>
      </c>
      <c r="BR81" s="761" t="e">
        <v>#REF!</v>
      </c>
      <c r="BS81" s="1414">
        <v>1</v>
      </c>
      <c r="BT81" s="1414">
        <v>1</v>
      </c>
      <c r="BU81" s="1414">
        <v>1</v>
      </c>
      <c r="BV81" s="1414">
        <v>1</v>
      </c>
      <c r="BW81" s="1414">
        <v>1</v>
      </c>
      <c r="BX81" s="1414">
        <v>1</v>
      </c>
      <c r="BY81" s="1414">
        <v>1</v>
      </c>
      <c r="BZ81" s="1414">
        <v>5</v>
      </c>
      <c r="CA81" s="1414">
        <v>50</v>
      </c>
      <c r="CB81" s="1414">
        <v>1</v>
      </c>
      <c r="CC81" s="1414">
        <v>1</v>
      </c>
      <c r="CD81" s="1414">
        <v>1</v>
      </c>
      <c r="CE81" s="1414">
        <v>1</v>
      </c>
      <c r="CF81" s="1414">
        <v>1</v>
      </c>
      <c r="CG81" s="1054"/>
      <c r="CH81" s="762">
        <v>67</v>
      </c>
      <c r="CI81" s="762">
        <v>0</v>
      </c>
      <c r="CJ81" s="1055">
        <v>67</v>
      </c>
      <c r="CK81" s="763">
        <v>0</v>
      </c>
      <c r="CL81" s="764">
        <v>4.6147473736943985</v>
      </c>
      <c r="CM81" s="764">
        <v>3.2268991940375851</v>
      </c>
      <c r="CN81" s="764">
        <v>2.5933700873562495</v>
      </c>
      <c r="CO81" s="764">
        <v>7.6088167744342974E-2</v>
      </c>
      <c r="CP81" s="764">
        <v>4.0632983779672882</v>
      </c>
      <c r="CQ81" s="764">
        <v>3.2463967870220789</v>
      </c>
      <c r="CR81" s="764">
        <v>4.4019858346392899</v>
      </c>
      <c r="CS81" s="764">
        <v>4.5605345541765558</v>
      </c>
      <c r="CT81" s="764">
        <v>2.3699562048169178</v>
      </c>
      <c r="CU81" s="764">
        <v>1.6115473928251807</v>
      </c>
      <c r="CV81" s="764">
        <v>0.9478683496751491</v>
      </c>
      <c r="CW81" s="764">
        <v>1.4712598335465508</v>
      </c>
    </row>
    <row r="82" spans="1:101" ht="20.100000000000001" customHeight="1">
      <c r="A82" s="1394">
        <v>72</v>
      </c>
      <c r="B82" s="1416" t="s">
        <v>910</v>
      </c>
      <c r="C82" s="1422" t="s">
        <v>1116</v>
      </c>
      <c r="D82" s="1396">
        <v>1</v>
      </c>
      <c r="E82" s="1397">
        <v>44469</v>
      </c>
      <c r="F82" s="1398" t="s">
        <v>1116</v>
      </c>
      <c r="G82" s="1398" t="s">
        <v>1115</v>
      </c>
      <c r="H82" s="1397">
        <v>44403</v>
      </c>
      <c r="I82" s="1397" t="s">
        <v>198</v>
      </c>
      <c r="J82" s="1399" t="s">
        <v>912</v>
      </c>
      <c r="K82" s="1398" t="s">
        <v>200</v>
      </c>
      <c r="L82" s="1415" t="s">
        <v>908</v>
      </c>
      <c r="M82" s="1394" t="s">
        <v>116</v>
      </c>
      <c r="N82" s="1417">
        <v>44474</v>
      </c>
      <c r="O82" s="1068">
        <v>44487</v>
      </c>
      <c r="P82" s="1400" t="e">
        <v>#N/A</v>
      </c>
      <c r="Q82" s="1401">
        <v>1270.9003215434084</v>
      </c>
      <c r="R82" s="1418">
        <v>1.2709003215434085</v>
      </c>
      <c r="S82" s="1440">
        <v>44470</v>
      </c>
      <c r="T82" s="1075" t="s">
        <v>67</v>
      </c>
      <c r="U82" s="1070" t="s">
        <v>424</v>
      </c>
      <c r="V82" s="1403">
        <v>5</v>
      </c>
      <c r="W82" s="1076" t="s">
        <v>64</v>
      </c>
      <c r="X82" s="1076"/>
      <c r="Y82" s="1069"/>
      <c r="Z82" s="1069"/>
      <c r="AA82" s="1424" t="s">
        <v>7101</v>
      </c>
      <c r="AB82" s="1404" t="s">
        <v>430</v>
      </c>
      <c r="AC82" s="1431">
        <v>1080.2652733118971</v>
      </c>
      <c r="AD82" s="1432">
        <v>0</v>
      </c>
      <c r="AE82" s="1433">
        <v>1080.2652733118971</v>
      </c>
      <c r="AF82" s="1085"/>
      <c r="AG82" s="1405" t="s">
        <v>408</v>
      </c>
      <c r="AH82" s="1406">
        <v>0</v>
      </c>
      <c r="AI82" s="1407">
        <v>0</v>
      </c>
      <c r="AJ82" s="1408">
        <v>0</v>
      </c>
      <c r="AK82" s="1419">
        <v>0</v>
      </c>
      <c r="AL82" s="1419">
        <v>0</v>
      </c>
      <c r="AM82" s="1419">
        <v>0</v>
      </c>
      <c r="AN82" s="1419">
        <v>0</v>
      </c>
      <c r="AO82" s="1419">
        <v>0</v>
      </c>
      <c r="AP82" s="1419">
        <v>0</v>
      </c>
      <c r="AQ82" s="1420">
        <v>0</v>
      </c>
      <c r="AR82" s="1421">
        <v>0</v>
      </c>
      <c r="AS82" s="1421">
        <v>0</v>
      </c>
      <c r="AT82" s="1421">
        <v>0</v>
      </c>
      <c r="AU82" s="1401">
        <v>0</v>
      </c>
      <c r="AV82" s="1401">
        <v>0</v>
      </c>
      <c r="AW82" s="1401">
        <v>0</v>
      </c>
      <c r="AX82" s="1401">
        <v>0</v>
      </c>
      <c r="AY82" s="1401">
        <v>0</v>
      </c>
      <c r="AZ82" s="1401">
        <v>0</v>
      </c>
      <c r="BA82" s="1401" t="s">
        <v>64</v>
      </c>
      <c r="BB82" s="1409" t="s">
        <v>788</v>
      </c>
      <c r="BC82" s="1061" t="s">
        <v>535</v>
      </c>
      <c r="BD82" s="1411">
        <v>44453</v>
      </c>
      <c r="BE82" s="1411">
        <v>44455</v>
      </c>
      <c r="BF82" s="1411">
        <v>44456</v>
      </c>
      <c r="BG82" s="1411">
        <v>44460</v>
      </c>
      <c r="BH82" s="1411">
        <v>44461</v>
      </c>
      <c r="BI82" s="1411">
        <v>44463</v>
      </c>
      <c r="BJ82" s="1411">
        <v>44473</v>
      </c>
      <c r="BK82" s="1411">
        <v>44468</v>
      </c>
      <c r="BL82" s="1411">
        <v>44474</v>
      </c>
      <c r="BM82" s="1411">
        <v>44476</v>
      </c>
      <c r="BN82" s="1411">
        <v>44477</v>
      </c>
      <c r="BO82" s="1411">
        <v>44482</v>
      </c>
      <c r="BP82" s="1413">
        <v>44484</v>
      </c>
      <c r="BQ82" s="1413">
        <v>44487</v>
      </c>
      <c r="BR82" s="761" t="e">
        <v>#REF!</v>
      </c>
      <c r="BS82" s="1414">
        <v>1</v>
      </c>
      <c r="BT82" s="1414">
        <v>1</v>
      </c>
      <c r="BU82" s="1414">
        <v>1</v>
      </c>
      <c r="BV82" s="1414">
        <v>1</v>
      </c>
      <c r="BW82" s="1414">
        <v>1</v>
      </c>
      <c r="BX82" s="1414">
        <v>1</v>
      </c>
      <c r="BY82" s="1414">
        <v>1</v>
      </c>
      <c r="BZ82" s="1414">
        <v>5</v>
      </c>
      <c r="CA82" s="1414">
        <v>50</v>
      </c>
      <c r="CB82" s="1414">
        <v>1</v>
      </c>
      <c r="CC82" s="1414">
        <v>1</v>
      </c>
      <c r="CD82" s="1414">
        <v>1</v>
      </c>
      <c r="CE82" s="1414">
        <v>1</v>
      </c>
      <c r="CF82" s="1414">
        <v>1</v>
      </c>
      <c r="CG82" s="1054"/>
      <c r="CH82" s="762">
        <v>67</v>
      </c>
      <c r="CI82" s="762">
        <v>0</v>
      </c>
      <c r="CJ82" s="1055">
        <v>67</v>
      </c>
      <c r="CK82" s="763">
        <v>0</v>
      </c>
      <c r="CL82" s="764">
        <v>6.1529964982591983</v>
      </c>
      <c r="CM82" s="764">
        <v>4.3025322587167807</v>
      </c>
      <c r="CN82" s="764">
        <v>3.457826783141666</v>
      </c>
      <c r="CO82" s="764">
        <v>0.10145089032579062</v>
      </c>
      <c r="CP82" s="764">
        <v>5.4177311706230498</v>
      </c>
      <c r="CQ82" s="764">
        <v>4.3285290493627713</v>
      </c>
      <c r="CR82" s="764">
        <v>5.8693144461857196</v>
      </c>
      <c r="CS82" s="764">
        <v>6.0807127389020748</v>
      </c>
      <c r="CT82" s="764">
        <v>3.1599416064225569</v>
      </c>
      <c r="CU82" s="764">
        <v>2.1487298571002409</v>
      </c>
      <c r="CV82" s="764">
        <v>1.2638244662335321</v>
      </c>
      <c r="CW82" s="764">
        <v>1.9616797780620676</v>
      </c>
    </row>
    <row r="83" spans="1:101" ht="20.100000000000001" customHeight="1">
      <c r="A83" s="1394">
        <v>73</v>
      </c>
      <c r="B83" s="1416" t="s">
        <v>913</v>
      </c>
      <c r="C83" s="1422" t="s">
        <v>1117</v>
      </c>
      <c r="D83" s="1396">
        <v>1</v>
      </c>
      <c r="E83" s="1397">
        <v>44469</v>
      </c>
      <c r="F83" s="1398" t="s">
        <v>1117</v>
      </c>
      <c r="G83" s="1398" t="s">
        <v>1115</v>
      </c>
      <c r="H83" s="1397">
        <v>44403</v>
      </c>
      <c r="I83" s="1397" t="s">
        <v>198</v>
      </c>
      <c r="J83" s="1399" t="s">
        <v>914</v>
      </c>
      <c r="K83" s="1398" t="s">
        <v>200</v>
      </c>
      <c r="L83" s="1415" t="s">
        <v>906</v>
      </c>
      <c r="M83" s="1394" t="s">
        <v>116</v>
      </c>
      <c r="N83" s="1417">
        <v>44475</v>
      </c>
      <c r="O83" s="1068">
        <v>44488</v>
      </c>
      <c r="P83" s="1400" t="e">
        <v>#N/A</v>
      </c>
      <c r="Q83" s="1401">
        <v>31.953376205787784</v>
      </c>
      <c r="R83" s="1418">
        <v>3.1953376205787781E-2</v>
      </c>
      <c r="S83" s="1440">
        <v>44470</v>
      </c>
      <c r="T83" s="1075" t="s">
        <v>67</v>
      </c>
      <c r="U83" s="1070" t="s">
        <v>424</v>
      </c>
      <c r="V83" s="1403">
        <v>5</v>
      </c>
      <c r="W83" s="1076" t="s">
        <v>64</v>
      </c>
      <c r="X83" s="1076"/>
      <c r="Y83" s="1069"/>
      <c r="Z83" s="1069"/>
      <c r="AA83" s="1424" t="s">
        <v>7101</v>
      </c>
      <c r="AB83" s="1404" t="s">
        <v>430</v>
      </c>
      <c r="AC83" s="1431">
        <v>27.160369774919616</v>
      </c>
      <c r="AD83" s="1432">
        <v>0</v>
      </c>
      <c r="AE83" s="1433">
        <v>27.160369774919616</v>
      </c>
      <c r="AF83" s="1085"/>
      <c r="AG83" s="1405" t="s">
        <v>408</v>
      </c>
      <c r="AH83" s="1406">
        <v>0</v>
      </c>
      <c r="AI83" s="1407">
        <v>0</v>
      </c>
      <c r="AJ83" s="1408">
        <v>0</v>
      </c>
      <c r="AK83" s="1419">
        <v>0</v>
      </c>
      <c r="AL83" s="1419">
        <v>0</v>
      </c>
      <c r="AM83" s="1419">
        <v>0</v>
      </c>
      <c r="AN83" s="1419">
        <v>0</v>
      </c>
      <c r="AO83" s="1419">
        <v>0</v>
      </c>
      <c r="AP83" s="1419">
        <v>0</v>
      </c>
      <c r="AQ83" s="1420">
        <v>0</v>
      </c>
      <c r="AR83" s="1421">
        <v>0</v>
      </c>
      <c r="AS83" s="1421">
        <v>0</v>
      </c>
      <c r="AT83" s="1421">
        <v>0</v>
      </c>
      <c r="AU83" s="1401">
        <v>0</v>
      </c>
      <c r="AV83" s="1401">
        <v>0</v>
      </c>
      <c r="AW83" s="1401">
        <v>0</v>
      </c>
      <c r="AX83" s="1401">
        <v>0</v>
      </c>
      <c r="AY83" s="1401">
        <v>0</v>
      </c>
      <c r="AZ83" s="1401">
        <v>0</v>
      </c>
      <c r="BA83" s="1401" t="s">
        <v>64</v>
      </c>
      <c r="BB83" s="1409" t="s">
        <v>788</v>
      </c>
      <c r="BC83" s="1061" t="s">
        <v>535</v>
      </c>
      <c r="BD83" s="1411">
        <v>44454</v>
      </c>
      <c r="BE83" s="1411">
        <v>44456</v>
      </c>
      <c r="BF83" s="1411">
        <v>44460</v>
      </c>
      <c r="BG83" s="1411">
        <v>44461</v>
      </c>
      <c r="BH83" s="1411">
        <v>44462</v>
      </c>
      <c r="BI83" s="1411">
        <v>44466</v>
      </c>
      <c r="BJ83" s="1411">
        <v>44474</v>
      </c>
      <c r="BK83" s="1411">
        <v>44469</v>
      </c>
      <c r="BL83" s="1411">
        <v>44475</v>
      </c>
      <c r="BM83" s="1411">
        <v>44477</v>
      </c>
      <c r="BN83" s="1411">
        <v>44481</v>
      </c>
      <c r="BO83" s="1411">
        <v>44483</v>
      </c>
      <c r="BP83" s="1413">
        <v>44487</v>
      </c>
      <c r="BQ83" s="1413">
        <v>44488</v>
      </c>
      <c r="BR83" s="761" t="e">
        <v>#REF!</v>
      </c>
      <c r="BS83" s="1414">
        <v>1</v>
      </c>
      <c r="BT83" s="1414">
        <v>1</v>
      </c>
      <c r="BU83" s="1414">
        <v>1</v>
      </c>
      <c r="BV83" s="1414">
        <v>1</v>
      </c>
      <c r="BW83" s="1414">
        <v>1</v>
      </c>
      <c r="BX83" s="1414">
        <v>1</v>
      </c>
      <c r="BY83" s="1414">
        <v>1</v>
      </c>
      <c r="BZ83" s="1414">
        <v>5</v>
      </c>
      <c r="CA83" s="1414">
        <v>50</v>
      </c>
      <c r="CB83" s="1414">
        <v>1</v>
      </c>
      <c r="CC83" s="1414">
        <v>1</v>
      </c>
      <c r="CD83" s="1414">
        <v>1</v>
      </c>
      <c r="CE83" s="1414">
        <v>1</v>
      </c>
      <c r="CF83" s="1414">
        <v>1</v>
      </c>
      <c r="CG83" s="1054"/>
      <c r="CH83" s="762">
        <v>67</v>
      </c>
      <c r="CI83" s="762">
        <v>0</v>
      </c>
      <c r="CJ83" s="1055">
        <v>67</v>
      </c>
      <c r="CK83" s="763">
        <v>0</v>
      </c>
      <c r="CL83" s="764">
        <v>0.15470057609475216</v>
      </c>
      <c r="CM83" s="764">
        <v>0.10817562130549781</v>
      </c>
      <c r="CN83" s="764">
        <v>8.6937770164377745E-2</v>
      </c>
      <c r="CO83" s="764">
        <v>2.5507102406389479E-3</v>
      </c>
      <c r="CP83" s="764">
        <v>0.13621430362572187</v>
      </c>
      <c r="CQ83" s="764">
        <v>0.10882924080466172</v>
      </c>
      <c r="CR83" s="764">
        <v>0.14756815258436584</v>
      </c>
      <c r="CS83" s="764">
        <v>0.15288319504829695</v>
      </c>
      <c r="CT83" s="764">
        <v>7.9448247220301485E-2</v>
      </c>
      <c r="CU83" s="764">
        <v>5.4024042896732821E-2</v>
      </c>
      <c r="CV83" s="764">
        <v>3.1775472822759589E-2</v>
      </c>
      <c r="CW83" s="764">
        <v>4.9321170890554829E-2</v>
      </c>
    </row>
    <row r="84" spans="1:101" ht="20.100000000000001" customHeight="1">
      <c r="A84" s="1394">
        <v>74</v>
      </c>
      <c r="B84" s="1416" t="s">
        <v>913</v>
      </c>
      <c r="C84" s="1422" t="s">
        <v>1117</v>
      </c>
      <c r="D84" s="1396">
        <v>1</v>
      </c>
      <c r="E84" s="1397">
        <v>44469</v>
      </c>
      <c r="F84" s="1398" t="s">
        <v>1117</v>
      </c>
      <c r="G84" s="1398" t="s">
        <v>1115</v>
      </c>
      <c r="H84" s="1397">
        <v>44403</v>
      </c>
      <c r="I84" s="1397" t="s">
        <v>198</v>
      </c>
      <c r="J84" s="1399" t="s">
        <v>915</v>
      </c>
      <c r="K84" s="1398" t="s">
        <v>200</v>
      </c>
      <c r="L84" s="1415" t="s">
        <v>908</v>
      </c>
      <c r="M84" s="1394" t="s">
        <v>116</v>
      </c>
      <c r="N84" s="1417">
        <v>44475</v>
      </c>
      <c r="O84" s="1068">
        <v>44488</v>
      </c>
      <c r="P84" s="1400" t="e">
        <v>#N/A</v>
      </c>
      <c r="Q84" s="1401">
        <v>42.60450160771704</v>
      </c>
      <c r="R84" s="1418">
        <v>4.2604501607717039E-2</v>
      </c>
      <c r="S84" s="1440">
        <v>44470</v>
      </c>
      <c r="T84" s="1075" t="s">
        <v>67</v>
      </c>
      <c r="U84" s="1070" t="s">
        <v>424</v>
      </c>
      <c r="V84" s="1403">
        <v>5</v>
      </c>
      <c r="W84" s="1076" t="s">
        <v>64</v>
      </c>
      <c r="X84" s="1076"/>
      <c r="Y84" s="1069"/>
      <c r="Z84" s="1069"/>
      <c r="AA84" s="1424" t="s">
        <v>7101</v>
      </c>
      <c r="AB84" s="1404" t="s">
        <v>430</v>
      </c>
      <c r="AC84" s="1431">
        <v>36.213826366559481</v>
      </c>
      <c r="AD84" s="1432">
        <v>0</v>
      </c>
      <c r="AE84" s="1433">
        <v>36.213826366559481</v>
      </c>
      <c r="AF84" s="1085"/>
      <c r="AG84" s="1405" t="s">
        <v>408</v>
      </c>
      <c r="AH84" s="1406">
        <v>0</v>
      </c>
      <c r="AI84" s="1407">
        <v>0</v>
      </c>
      <c r="AJ84" s="1408">
        <v>0</v>
      </c>
      <c r="AK84" s="1419">
        <v>0</v>
      </c>
      <c r="AL84" s="1419">
        <v>0</v>
      </c>
      <c r="AM84" s="1419">
        <v>0</v>
      </c>
      <c r="AN84" s="1419">
        <v>0</v>
      </c>
      <c r="AO84" s="1419">
        <v>0</v>
      </c>
      <c r="AP84" s="1419">
        <v>0</v>
      </c>
      <c r="AQ84" s="1420">
        <v>0</v>
      </c>
      <c r="AR84" s="1421">
        <v>0</v>
      </c>
      <c r="AS84" s="1421">
        <v>0</v>
      </c>
      <c r="AT84" s="1421">
        <v>0</v>
      </c>
      <c r="AU84" s="1401">
        <v>0</v>
      </c>
      <c r="AV84" s="1401">
        <v>0</v>
      </c>
      <c r="AW84" s="1401">
        <v>0</v>
      </c>
      <c r="AX84" s="1401">
        <v>0</v>
      </c>
      <c r="AY84" s="1401">
        <v>0</v>
      </c>
      <c r="AZ84" s="1401">
        <v>0</v>
      </c>
      <c r="BA84" s="1401" t="s">
        <v>64</v>
      </c>
      <c r="BB84" s="1409" t="s">
        <v>788</v>
      </c>
      <c r="BC84" s="1061" t="s">
        <v>535</v>
      </c>
      <c r="BD84" s="1411">
        <v>44454</v>
      </c>
      <c r="BE84" s="1411">
        <v>44456</v>
      </c>
      <c r="BF84" s="1411">
        <v>44460</v>
      </c>
      <c r="BG84" s="1411">
        <v>44461</v>
      </c>
      <c r="BH84" s="1411">
        <v>44462</v>
      </c>
      <c r="BI84" s="1411">
        <v>44466</v>
      </c>
      <c r="BJ84" s="1411">
        <v>44474</v>
      </c>
      <c r="BK84" s="1411">
        <v>44469</v>
      </c>
      <c r="BL84" s="1411">
        <v>44475</v>
      </c>
      <c r="BM84" s="1411">
        <v>44477</v>
      </c>
      <c r="BN84" s="1411">
        <v>44481</v>
      </c>
      <c r="BO84" s="1411">
        <v>44483</v>
      </c>
      <c r="BP84" s="1413">
        <v>44487</v>
      </c>
      <c r="BQ84" s="1413">
        <v>44488</v>
      </c>
      <c r="BR84" s="761" t="e">
        <v>#REF!</v>
      </c>
      <c r="BS84" s="1414">
        <v>1</v>
      </c>
      <c r="BT84" s="1414">
        <v>1</v>
      </c>
      <c r="BU84" s="1414">
        <v>1</v>
      </c>
      <c r="BV84" s="1414">
        <v>1</v>
      </c>
      <c r="BW84" s="1414">
        <v>1</v>
      </c>
      <c r="BX84" s="1414">
        <v>1</v>
      </c>
      <c r="BY84" s="1414">
        <v>1</v>
      </c>
      <c r="BZ84" s="1414">
        <v>5</v>
      </c>
      <c r="CA84" s="1414">
        <v>50</v>
      </c>
      <c r="CB84" s="1414">
        <v>1</v>
      </c>
      <c r="CC84" s="1414">
        <v>1</v>
      </c>
      <c r="CD84" s="1414">
        <v>1</v>
      </c>
      <c r="CE84" s="1414">
        <v>1</v>
      </c>
      <c r="CF84" s="1414">
        <v>1</v>
      </c>
      <c r="CG84" s="1054"/>
      <c r="CH84" s="762">
        <v>67</v>
      </c>
      <c r="CI84" s="762">
        <v>0</v>
      </c>
      <c r="CJ84" s="1055">
        <v>67</v>
      </c>
      <c r="CK84" s="763">
        <v>0</v>
      </c>
      <c r="CL84" s="764">
        <v>0.20626743479300286</v>
      </c>
      <c r="CM84" s="764">
        <v>0.14423416174066372</v>
      </c>
      <c r="CN84" s="764">
        <v>0.11591702688583699</v>
      </c>
      <c r="CO84" s="764">
        <v>3.4009469875185975E-3</v>
      </c>
      <c r="CP84" s="764">
        <v>0.18161907150096246</v>
      </c>
      <c r="CQ84" s="764">
        <v>0.14510565440621559</v>
      </c>
      <c r="CR84" s="764">
        <v>0.19675753677915439</v>
      </c>
      <c r="CS84" s="764">
        <v>0.20384426006439593</v>
      </c>
      <c r="CT84" s="764">
        <v>0.1059309962937353</v>
      </c>
      <c r="CU84" s="764">
        <v>7.2032057195643734E-2</v>
      </c>
      <c r="CV84" s="764">
        <v>4.2367297097012778E-2</v>
      </c>
      <c r="CW84" s="764">
        <v>6.5761561187406434E-2</v>
      </c>
    </row>
    <row r="85" spans="1:101" ht="20.100000000000001" customHeight="1">
      <c r="A85" s="1394">
        <v>75</v>
      </c>
      <c r="B85" s="1416" t="s">
        <v>916</v>
      </c>
      <c r="C85" s="1422" t="s">
        <v>1118</v>
      </c>
      <c r="D85" s="1396">
        <v>1</v>
      </c>
      <c r="E85" s="1397">
        <v>44469</v>
      </c>
      <c r="F85" s="1398" t="s">
        <v>1118</v>
      </c>
      <c r="G85" s="1398" t="s">
        <v>1115</v>
      </c>
      <c r="H85" s="1397">
        <v>44403</v>
      </c>
      <c r="I85" s="1397" t="s">
        <v>198</v>
      </c>
      <c r="J85" s="1399" t="s">
        <v>917</v>
      </c>
      <c r="K85" s="1398" t="s">
        <v>200</v>
      </c>
      <c r="L85" s="1415" t="s">
        <v>906</v>
      </c>
      <c r="M85" s="1394" t="s">
        <v>116</v>
      </c>
      <c r="N85" s="1417">
        <v>44476</v>
      </c>
      <c r="O85" s="1068">
        <v>44489</v>
      </c>
      <c r="P85" s="1400" t="e">
        <v>#N/A</v>
      </c>
      <c r="Q85" s="1401">
        <v>123.59324758842445</v>
      </c>
      <c r="R85" s="1418">
        <v>0.12359324758842445</v>
      </c>
      <c r="S85" s="1440">
        <v>44470</v>
      </c>
      <c r="T85" s="1075" t="s">
        <v>67</v>
      </c>
      <c r="U85" s="1070" t="s">
        <v>424</v>
      </c>
      <c r="V85" s="1403">
        <v>5</v>
      </c>
      <c r="W85" s="1076" t="s">
        <v>64</v>
      </c>
      <c r="X85" s="1076"/>
      <c r="Y85" s="1069"/>
      <c r="Z85" s="1069"/>
      <c r="AA85" s="1424" t="s">
        <v>7101</v>
      </c>
      <c r="AB85" s="1404" t="s">
        <v>430</v>
      </c>
      <c r="AC85" s="1431">
        <v>105.05426045016078</v>
      </c>
      <c r="AD85" s="1432">
        <v>0</v>
      </c>
      <c r="AE85" s="1433">
        <v>105.05426045016078</v>
      </c>
      <c r="AF85" s="1085"/>
      <c r="AG85" s="1405" t="s">
        <v>408</v>
      </c>
      <c r="AH85" s="1406">
        <v>0</v>
      </c>
      <c r="AI85" s="1407">
        <v>0</v>
      </c>
      <c r="AJ85" s="1408">
        <v>0</v>
      </c>
      <c r="AK85" s="1419">
        <v>0</v>
      </c>
      <c r="AL85" s="1419">
        <v>0</v>
      </c>
      <c r="AM85" s="1419">
        <v>0</v>
      </c>
      <c r="AN85" s="1419">
        <v>0</v>
      </c>
      <c r="AO85" s="1419">
        <v>0</v>
      </c>
      <c r="AP85" s="1419">
        <v>0</v>
      </c>
      <c r="AQ85" s="1420">
        <v>0</v>
      </c>
      <c r="AR85" s="1421">
        <v>0</v>
      </c>
      <c r="AS85" s="1421">
        <v>0</v>
      </c>
      <c r="AT85" s="1421">
        <v>0</v>
      </c>
      <c r="AU85" s="1401">
        <v>0</v>
      </c>
      <c r="AV85" s="1401">
        <v>0</v>
      </c>
      <c r="AW85" s="1401">
        <v>0</v>
      </c>
      <c r="AX85" s="1401">
        <v>0</v>
      </c>
      <c r="AY85" s="1401">
        <v>0</v>
      </c>
      <c r="AZ85" s="1401">
        <v>0</v>
      </c>
      <c r="BA85" s="1401" t="s">
        <v>64</v>
      </c>
      <c r="BB85" s="1409" t="s">
        <v>788</v>
      </c>
      <c r="BC85" s="1061" t="s">
        <v>535</v>
      </c>
      <c r="BD85" s="1411">
        <v>44455</v>
      </c>
      <c r="BE85" s="1411">
        <v>44460</v>
      </c>
      <c r="BF85" s="1411">
        <v>44461</v>
      </c>
      <c r="BG85" s="1411">
        <v>44462</v>
      </c>
      <c r="BH85" s="1411">
        <v>44463</v>
      </c>
      <c r="BI85" s="1411">
        <v>44467</v>
      </c>
      <c r="BJ85" s="1411">
        <v>44475</v>
      </c>
      <c r="BK85" s="1411">
        <v>44470</v>
      </c>
      <c r="BL85" s="1411">
        <v>44476</v>
      </c>
      <c r="BM85" s="1411">
        <v>44481</v>
      </c>
      <c r="BN85" s="1411">
        <v>44482</v>
      </c>
      <c r="BO85" s="1411">
        <v>44484</v>
      </c>
      <c r="BP85" s="1413">
        <v>44488</v>
      </c>
      <c r="BQ85" s="1413">
        <v>44489</v>
      </c>
      <c r="BR85" s="761" t="e">
        <v>#REF!</v>
      </c>
      <c r="BS85" s="1414">
        <v>1</v>
      </c>
      <c r="BT85" s="1414">
        <v>1</v>
      </c>
      <c r="BU85" s="1414">
        <v>1</v>
      </c>
      <c r="BV85" s="1414">
        <v>1</v>
      </c>
      <c r="BW85" s="1414">
        <v>1</v>
      </c>
      <c r="BX85" s="1414">
        <v>1</v>
      </c>
      <c r="BY85" s="1414">
        <v>1</v>
      </c>
      <c r="BZ85" s="1414">
        <v>5</v>
      </c>
      <c r="CA85" s="1414">
        <v>50</v>
      </c>
      <c r="CB85" s="1414">
        <v>1</v>
      </c>
      <c r="CC85" s="1414">
        <v>1</v>
      </c>
      <c r="CD85" s="1414">
        <v>1</v>
      </c>
      <c r="CE85" s="1414">
        <v>1</v>
      </c>
      <c r="CF85" s="1414">
        <v>1</v>
      </c>
      <c r="CG85" s="1054"/>
      <c r="CH85" s="762">
        <v>67</v>
      </c>
      <c r="CI85" s="762">
        <v>0</v>
      </c>
      <c r="CJ85" s="1055">
        <v>67</v>
      </c>
      <c r="CK85" s="763">
        <v>0</v>
      </c>
      <c r="CL85" s="764">
        <v>0.59837015281932437</v>
      </c>
      <c r="CM85" s="764">
        <v>0.41841513901183108</v>
      </c>
      <c r="CN85" s="764">
        <v>0.33626873365466869</v>
      </c>
      <c r="CO85" s="764">
        <v>9.8659547043581965E-3</v>
      </c>
      <c r="CP85" s="764">
        <v>0.52686664609949019</v>
      </c>
      <c r="CQ85" s="764">
        <v>0.4209432899048236</v>
      </c>
      <c r="CR85" s="764">
        <v>0.57078247697726403</v>
      </c>
      <c r="CS85" s="764">
        <v>0.59134066009246933</v>
      </c>
      <c r="CT85" s="764">
        <v>0.30729982415399626</v>
      </c>
      <c r="CU85" s="764">
        <v>0.20896092063830615</v>
      </c>
      <c r="CV85" s="764">
        <v>0.12290513072954179</v>
      </c>
      <c r="CW85" s="764">
        <v>0.19077056665214609</v>
      </c>
    </row>
    <row r="86" spans="1:101" ht="20.100000000000001" customHeight="1">
      <c r="A86" s="1394">
        <v>76</v>
      </c>
      <c r="B86" s="1416" t="s">
        <v>916</v>
      </c>
      <c r="C86" s="1422" t="s">
        <v>1118</v>
      </c>
      <c r="D86" s="1396">
        <v>1</v>
      </c>
      <c r="E86" s="1397">
        <v>44469</v>
      </c>
      <c r="F86" s="1398" t="s">
        <v>1118</v>
      </c>
      <c r="G86" s="1398" t="s">
        <v>1115</v>
      </c>
      <c r="H86" s="1397">
        <v>44403</v>
      </c>
      <c r="I86" s="1397" t="s">
        <v>198</v>
      </c>
      <c r="J86" s="1399" t="s">
        <v>918</v>
      </c>
      <c r="K86" s="1398" t="s">
        <v>200</v>
      </c>
      <c r="L86" s="1415" t="s">
        <v>908</v>
      </c>
      <c r="M86" s="1394" t="s">
        <v>116</v>
      </c>
      <c r="N86" s="1417">
        <v>44476</v>
      </c>
      <c r="O86" s="1068">
        <v>44489</v>
      </c>
      <c r="P86" s="1400" t="e">
        <v>#N/A</v>
      </c>
      <c r="Q86" s="1401">
        <v>164.79099678456592</v>
      </c>
      <c r="R86" s="1418">
        <v>0.16479099678456591</v>
      </c>
      <c r="S86" s="1440">
        <v>44470</v>
      </c>
      <c r="T86" s="1075" t="s">
        <v>67</v>
      </c>
      <c r="U86" s="1070" t="s">
        <v>424</v>
      </c>
      <c r="V86" s="1403">
        <v>5</v>
      </c>
      <c r="W86" s="1076" t="s">
        <v>64</v>
      </c>
      <c r="X86" s="1076"/>
      <c r="Y86" s="1069"/>
      <c r="Z86" s="1069"/>
      <c r="AA86" s="1424" t="s">
        <v>7101</v>
      </c>
      <c r="AB86" s="1404" t="s">
        <v>430</v>
      </c>
      <c r="AC86" s="1431">
        <v>140.07234726688102</v>
      </c>
      <c r="AD86" s="1432">
        <v>0</v>
      </c>
      <c r="AE86" s="1433">
        <v>140.07234726688102</v>
      </c>
      <c r="AF86" s="1085"/>
      <c r="AG86" s="1405" t="s">
        <v>408</v>
      </c>
      <c r="AH86" s="1406">
        <v>0</v>
      </c>
      <c r="AI86" s="1407">
        <v>0</v>
      </c>
      <c r="AJ86" s="1408">
        <v>0</v>
      </c>
      <c r="AK86" s="1419">
        <v>0</v>
      </c>
      <c r="AL86" s="1419">
        <v>0</v>
      </c>
      <c r="AM86" s="1419">
        <v>0</v>
      </c>
      <c r="AN86" s="1419">
        <v>0</v>
      </c>
      <c r="AO86" s="1419">
        <v>0</v>
      </c>
      <c r="AP86" s="1419">
        <v>0</v>
      </c>
      <c r="AQ86" s="1420">
        <v>0</v>
      </c>
      <c r="AR86" s="1421">
        <v>0</v>
      </c>
      <c r="AS86" s="1421">
        <v>0</v>
      </c>
      <c r="AT86" s="1421">
        <v>0</v>
      </c>
      <c r="AU86" s="1401">
        <v>0</v>
      </c>
      <c r="AV86" s="1401">
        <v>0</v>
      </c>
      <c r="AW86" s="1401">
        <v>0</v>
      </c>
      <c r="AX86" s="1401">
        <v>0</v>
      </c>
      <c r="AY86" s="1401">
        <v>0</v>
      </c>
      <c r="AZ86" s="1401">
        <v>0</v>
      </c>
      <c r="BA86" s="1401" t="s">
        <v>64</v>
      </c>
      <c r="BB86" s="1409" t="s">
        <v>788</v>
      </c>
      <c r="BC86" s="1061" t="s">
        <v>535</v>
      </c>
      <c r="BD86" s="1411">
        <v>44455</v>
      </c>
      <c r="BE86" s="1411">
        <v>44460</v>
      </c>
      <c r="BF86" s="1411">
        <v>44461</v>
      </c>
      <c r="BG86" s="1411">
        <v>44462</v>
      </c>
      <c r="BH86" s="1411">
        <v>44463</v>
      </c>
      <c r="BI86" s="1411">
        <v>44467</v>
      </c>
      <c r="BJ86" s="1411">
        <v>44475</v>
      </c>
      <c r="BK86" s="1411">
        <v>44470</v>
      </c>
      <c r="BL86" s="1411">
        <v>44476</v>
      </c>
      <c r="BM86" s="1411">
        <v>44481</v>
      </c>
      <c r="BN86" s="1411">
        <v>44482</v>
      </c>
      <c r="BO86" s="1411">
        <v>44484</v>
      </c>
      <c r="BP86" s="1413">
        <v>44488</v>
      </c>
      <c r="BQ86" s="1413">
        <v>44489</v>
      </c>
      <c r="BR86" s="761" t="e">
        <v>#REF!</v>
      </c>
      <c r="BS86" s="1414">
        <v>1</v>
      </c>
      <c r="BT86" s="1414">
        <v>1</v>
      </c>
      <c r="BU86" s="1414">
        <v>1</v>
      </c>
      <c r="BV86" s="1414">
        <v>1</v>
      </c>
      <c r="BW86" s="1414">
        <v>1</v>
      </c>
      <c r="BX86" s="1414">
        <v>1</v>
      </c>
      <c r="BY86" s="1414">
        <v>1</v>
      </c>
      <c r="BZ86" s="1414">
        <v>5</v>
      </c>
      <c r="CA86" s="1414">
        <v>50</v>
      </c>
      <c r="CB86" s="1414">
        <v>1</v>
      </c>
      <c r="CC86" s="1414">
        <v>1</v>
      </c>
      <c r="CD86" s="1414">
        <v>1</v>
      </c>
      <c r="CE86" s="1414">
        <v>1</v>
      </c>
      <c r="CF86" s="1414">
        <v>1</v>
      </c>
      <c r="CG86" s="1054"/>
      <c r="CH86" s="762">
        <v>67</v>
      </c>
      <c r="CI86" s="762">
        <v>0</v>
      </c>
      <c r="CJ86" s="1055">
        <v>67</v>
      </c>
      <c r="CK86" s="763">
        <v>0</v>
      </c>
      <c r="CL86" s="764">
        <v>0.79782687042576583</v>
      </c>
      <c r="CM86" s="764">
        <v>0.55788685201577481</v>
      </c>
      <c r="CN86" s="764">
        <v>0.44835831153955813</v>
      </c>
      <c r="CO86" s="764">
        <v>1.3154606272477594E-2</v>
      </c>
      <c r="CP86" s="764">
        <v>0.70248886146598699</v>
      </c>
      <c r="CQ86" s="764">
        <v>0.56125771987309803</v>
      </c>
      <c r="CR86" s="764">
        <v>0.76104330263635189</v>
      </c>
      <c r="CS86" s="764">
        <v>0.78845421345662559</v>
      </c>
      <c r="CT86" s="764">
        <v>0.40973309887199511</v>
      </c>
      <c r="CU86" s="764">
        <v>0.27861456085107483</v>
      </c>
      <c r="CV86" s="764">
        <v>0.16387350763938907</v>
      </c>
      <c r="CW86" s="764">
        <v>0.25436075553619475</v>
      </c>
    </row>
    <row r="87" spans="1:101" ht="20.100000000000001" customHeight="1">
      <c r="A87" s="1394">
        <v>77</v>
      </c>
      <c r="B87" s="1416" t="s">
        <v>919</v>
      </c>
      <c r="C87" s="1422" t="s">
        <v>1119</v>
      </c>
      <c r="D87" s="1396">
        <v>1</v>
      </c>
      <c r="E87" s="1397">
        <v>44469</v>
      </c>
      <c r="F87" s="1398" t="s">
        <v>1119</v>
      </c>
      <c r="G87" s="1398" t="s">
        <v>1115</v>
      </c>
      <c r="H87" s="1397">
        <v>44403</v>
      </c>
      <c r="I87" s="1397" t="s">
        <v>198</v>
      </c>
      <c r="J87" s="1399" t="s">
        <v>920</v>
      </c>
      <c r="K87" s="1398" t="s">
        <v>200</v>
      </c>
      <c r="L87" s="1415" t="s">
        <v>906</v>
      </c>
      <c r="M87" s="1394" t="s">
        <v>116</v>
      </c>
      <c r="N87" s="1417">
        <v>44477</v>
      </c>
      <c r="O87" s="1068">
        <v>44490</v>
      </c>
      <c r="P87" s="1400" t="e">
        <v>#N/A</v>
      </c>
      <c r="Q87" s="1401">
        <v>467.24276527331193</v>
      </c>
      <c r="R87" s="1418">
        <v>0.46724276527331193</v>
      </c>
      <c r="S87" s="1440">
        <v>44470</v>
      </c>
      <c r="T87" s="1075" t="s">
        <v>67</v>
      </c>
      <c r="U87" s="1070" t="s">
        <v>424</v>
      </c>
      <c r="V87" s="1403">
        <v>5</v>
      </c>
      <c r="W87" s="1076" t="s">
        <v>64</v>
      </c>
      <c r="X87" s="1076"/>
      <c r="Y87" s="1069"/>
      <c r="Z87" s="1069"/>
      <c r="AA87" s="1424" t="s">
        <v>7101</v>
      </c>
      <c r="AB87" s="1404" t="s">
        <v>430</v>
      </c>
      <c r="AC87" s="1431">
        <v>397.15635048231513</v>
      </c>
      <c r="AD87" s="1432">
        <v>0</v>
      </c>
      <c r="AE87" s="1433">
        <v>397.15635048231513</v>
      </c>
      <c r="AF87" s="1085"/>
      <c r="AG87" s="1405" t="s">
        <v>408</v>
      </c>
      <c r="AH87" s="1406">
        <v>0</v>
      </c>
      <c r="AI87" s="1407">
        <v>0</v>
      </c>
      <c r="AJ87" s="1408">
        <v>0</v>
      </c>
      <c r="AK87" s="1419">
        <v>0</v>
      </c>
      <c r="AL87" s="1419">
        <v>0</v>
      </c>
      <c r="AM87" s="1419">
        <v>0</v>
      </c>
      <c r="AN87" s="1419">
        <v>0</v>
      </c>
      <c r="AO87" s="1419">
        <v>0</v>
      </c>
      <c r="AP87" s="1419">
        <v>0</v>
      </c>
      <c r="AQ87" s="1420">
        <v>0</v>
      </c>
      <c r="AR87" s="1421">
        <v>0</v>
      </c>
      <c r="AS87" s="1421">
        <v>0</v>
      </c>
      <c r="AT87" s="1421">
        <v>0</v>
      </c>
      <c r="AU87" s="1401">
        <v>0</v>
      </c>
      <c r="AV87" s="1401">
        <v>0</v>
      </c>
      <c r="AW87" s="1401">
        <v>0</v>
      </c>
      <c r="AX87" s="1401">
        <v>0</v>
      </c>
      <c r="AY87" s="1401">
        <v>0</v>
      </c>
      <c r="AZ87" s="1401">
        <v>0</v>
      </c>
      <c r="BA87" s="1401" t="s">
        <v>64</v>
      </c>
      <c r="BB87" s="1409" t="s">
        <v>788</v>
      </c>
      <c r="BC87" s="1061" t="s">
        <v>535</v>
      </c>
      <c r="BD87" s="1411">
        <v>44456</v>
      </c>
      <c r="BE87" s="1411">
        <v>44461</v>
      </c>
      <c r="BF87" s="1411">
        <v>44462</v>
      </c>
      <c r="BG87" s="1411">
        <v>44463</v>
      </c>
      <c r="BH87" s="1411">
        <v>44466</v>
      </c>
      <c r="BI87" s="1411">
        <v>44468</v>
      </c>
      <c r="BJ87" s="1411">
        <v>44476</v>
      </c>
      <c r="BK87" s="1411">
        <v>44473</v>
      </c>
      <c r="BL87" s="1411">
        <v>44477</v>
      </c>
      <c r="BM87" s="1411">
        <v>44482</v>
      </c>
      <c r="BN87" s="1411">
        <v>44483</v>
      </c>
      <c r="BO87" s="1411">
        <v>44487</v>
      </c>
      <c r="BP87" s="1413">
        <v>44489</v>
      </c>
      <c r="BQ87" s="1413">
        <v>44490</v>
      </c>
      <c r="BR87" s="761" t="e">
        <v>#REF!</v>
      </c>
      <c r="BS87" s="1414">
        <v>1</v>
      </c>
      <c r="BT87" s="1414">
        <v>1</v>
      </c>
      <c r="BU87" s="1414">
        <v>1</v>
      </c>
      <c r="BV87" s="1414">
        <v>1</v>
      </c>
      <c r="BW87" s="1414">
        <v>1</v>
      </c>
      <c r="BX87" s="1414">
        <v>1</v>
      </c>
      <c r="BY87" s="1414">
        <v>1</v>
      </c>
      <c r="BZ87" s="1414">
        <v>5</v>
      </c>
      <c r="CA87" s="1414">
        <v>50</v>
      </c>
      <c r="CB87" s="1414">
        <v>1</v>
      </c>
      <c r="CC87" s="1414">
        <v>1</v>
      </c>
      <c r="CD87" s="1414">
        <v>1</v>
      </c>
      <c r="CE87" s="1414">
        <v>1</v>
      </c>
      <c r="CF87" s="1414">
        <v>1</v>
      </c>
      <c r="CG87" s="1054"/>
      <c r="CH87" s="762">
        <v>67</v>
      </c>
      <c r="CI87" s="762">
        <v>0</v>
      </c>
      <c r="CJ87" s="1055">
        <v>67</v>
      </c>
      <c r="CK87" s="763">
        <v>0</v>
      </c>
      <c r="CL87" s="764">
        <v>2.2621310655364701</v>
      </c>
      <c r="CM87" s="764">
        <v>1.581813330410581</v>
      </c>
      <c r="CN87" s="764">
        <v>1.2712598467432596</v>
      </c>
      <c r="CO87" s="764">
        <v>3.7298121443305375E-2</v>
      </c>
      <c r="CP87" s="764">
        <v>1.9918129303761218</v>
      </c>
      <c r="CQ87" s="764">
        <v>1.5913709740304307</v>
      </c>
      <c r="CR87" s="764">
        <v>2.157836193450632</v>
      </c>
      <c r="CS87" s="764">
        <v>2.2355561540081159</v>
      </c>
      <c r="CT87" s="764">
        <v>1.161743237655352</v>
      </c>
      <c r="CU87" s="764">
        <v>0.78997421216920627</v>
      </c>
      <c r="CV87" s="764">
        <v>0.46464134787997508</v>
      </c>
      <c r="CW87" s="764">
        <v>0.72120580075811314</v>
      </c>
    </row>
    <row r="88" spans="1:101" ht="20.100000000000001" customHeight="1">
      <c r="A88" s="1394">
        <v>78</v>
      </c>
      <c r="B88" s="1416" t="s">
        <v>919</v>
      </c>
      <c r="C88" s="1422" t="s">
        <v>1119</v>
      </c>
      <c r="D88" s="1396">
        <v>1</v>
      </c>
      <c r="E88" s="1397">
        <v>44469</v>
      </c>
      <c r="F88" s="1398" t="s">
        <v>1119</v>
      </c>
      <c r="G88" s="1398" t="s">
        <v>1115</v>
      </c>
      <c r="H88" s="1397">
        <v>44403</v>
      </c>
      <c r="I88" s="1397" t="s">
        <v>198</v>
      </c>
      <c r="J88" s="1399" t="s">
        <v>921</v>
      </c>
      <c r="K88" s="1398" t="s">
        <v>200</v>
      </c>
      <c r="L88" s="1415" t="s">
        <v>908</v>
      </c>
      <c r="M88" s="1394" t="s">
        <v>116</v>
      </c>
      <c r="N88" s="1417">
        <v>44477</v>
      </c>
      <c r="O88" s="1068">
        <v>44490</v>
      </c>
      <c r="P88" s="1400" t="e">
        <v>#N/A</v>
      </c>
      <c r="Q88" s="1401">
        <v>622.99035369774924</v>
      </c>
      <c r="R88" s="1418">
        <v>0.62299035369774924</v>
      </c>
      <c r="S88" s="1440">
        <v>44470</v>
      </c>
      <c r="T88" s="1075" t="s">
        <v>67</v>
      </c>
      <c r="U88" s="1070" t="s">
        <v>424</v>
      </c>
      <c r="V88" s="1403">
        <v>5</v>
      </c>
      <c r="W88" s="1076" t="s">
        <v>64</v>
      </c>
      <c r="X88" s="1076"/>
      <c r="Y88" s="1069"/>
      <c r="Z88" s="1069"/>
      <c r="AA88" s="1424" t="s">
        <v>7101</v>
      </c>
      <c r="AB88" s="1404" t="s">
        <v>430</v>
      </c>
      <c r="AC88" s="1431">
        <v>529.54180064308684</v>
      </c>
      <c r="AD88" s="1432">
        <v>0</v>
      </c>
      <c r="AE88" s="1433">
        <v>529.54180064308684</v>
      </c>
      <c r="AF88" s="1085"/>
      <c r="AG88" s="1405" t="s">
        <v>408</v>
      </c>
      <c r="AH88" s="1406">
        <v>0</v>
      </c>
      <c r="AI88" s="1407">
        <v>0</v>
      </c>
      <c r="AJ88" s="1408">
        <v>0</v>
      </c>
      <c r="AK88" s="1419">
        <v>0</v>
      </c>
      <c r="AL88" s="1419">
        <v>0</v>
      </c>
      <c r="AM88" s="1419">
        <v>0</v>
      </c>
      <c r="AN88" s="1419">
        <v>0</v>
      </c>
      <c r="AO88" s="1419">
        <v>0</v>
      </c>
      <c r="AP88" s="1419">
        <v>0</v>
      </c>
      <c r="AQ88" s="1420">
        <v>0</v>
      </c>
      <c r="AR88" s="1421">
        <v>0</v>
      </c>
      <c r="AS88" s="1421">
        <v>0</v>
      </c>
      <c r="AT88" s="1421">
        <v>0</v>
      </c>
      <c r="AU88" s="1401">
        <v>0</v>
      </c>
      <c r="AV88" s="1401">
        <v>0</v>
      </c>
      <c r="AW88" s="1401">
        <v>0</v>
      </c>
      <c r="AX88" s="1401">
        <v>0</v>
      </c>
      <c r="AY88" s="1401">
        <v>0</v>
      </c>
      <c r="AZ88" s="1401">
        <v>0</v>
      </c>
      <c r="BA88" s="1401" t="s">
        <v>64</v>
      </c>
      <c r="BB88" s="1409" t="s">
        <v>788</v>
      </c>
      <c r="BC88" s="1061" t="s">
        <v>535</v>
      </c>
      <c r="BD88" s="1411">
        <v>44456</v>
      </c>
      <c r="BE88" s="1411">
        <v>44461</v>
      </c>
      <c r="BF88" s="1411">
        <v>44462</v>
      </c>
      <c r="BG88" s="1411">
        <v>44463</v>
      </c>
      <c r="BH88" s="1411">
        <v>44466</v>
      </c>
      <c r="BI88" s="1411">
        <v>44468</v>
      </c>
      <c r="BJ88" s="1411">
        <v>44476</v>
      </c>
      <c r="BK88" s="1411">
        <v>44473</v>
      </c>
      <c r="BL88" s="1411">
        <v>44477</v>
      </c>
      <c r="BM88" s="1411">
        <v>44482</v>
      </c>
      <c r="BN88" s="1411">
        <v>44483</v>
      </c>
      <c r="BO88" s="1411">
        <v>44487</v>
      </c>
      <c r="BP88" s="1413">
        <v>44489</v>
      </c>
      <c r="BQ88" s="1413">
        <v>44490</v>
      </c>
      <c r="BR88" s="761" t="e">
        <v>#REF!</v>
      </c>
      <c r="BS88" s="1414">
        <v>1</v>
      </c>
      <c r="BT88" s="1414">
        <v>1</v>
      </c>
      <c r="BU88" s="1414">
        <v>1</v>
      </c>
      <c r="BV88" s="1414">
        <v>1</v>
      </c>
      <c r="BW88" s="1414">
        <v>1</v>
      </c>
      <c r="BX88" s="1414">
        <v>1</v>
      </c>
      <c r="BY88" s="1414">
        <v>1</v>
      </c>
      <c r="BZ88" s="1414">
        <v>5</v>
      </c>
      <c r="CA88" s="1414">
        <v>50</v>
      </c>
      <c r="CB88" s="1414">
        <v>1</v>
      </c>
      <c r="CC88" s="1414">
        <v>1</v>
      </c>
      <c r="CD88" s="1414">
        <v>1</v>
      </c>
      <c r="CE88" s="1414">
        <v>1</v>
      </c>
      <c r="CF88" s="1414">
        <v>1</v>
      </c>
      <c r="CG88" s="1054"/>
      <c r="CH88" s="762">
        <v>67</v>
      </c>
      <c r="CI88" s="762">
        <v>0</v>
      </c>
      <c r="CJ88" s="1055">
        <v>67</v>
      </c>
      <c r="CK88" s="763">
        <v>0</v>
      </c>
      <c r="CL88" s="764">
        <v>3.0161747540486266</v>
      </c>
      <c r="CM88" s="764">
        <v>2.1090844405474414</v>
      </c>
      <c r="CN88" s="764">
        <v>1.6950131289910126</v>
      </c>
      <c r="CO88" s="764">
        <v>4.9730828591073833E-2</v>
      </c>
      <c r="CP88" s="764">
        <v>2.6557505738348293</v>
      </c>
      <c r="CQ88" s="764">
        <v>2.1218279653739076</v>
      </c>
      <c r="CR88" s="764">
        <v>2.8771149246008432</v>
      </c>
      <c r="CS88" s="764">
        <v>2.980741538677488</v>
      </c>
      <c r="CT88" s="764">
        <v>1.5489909835404692</v>
      </c>
      <c r="CU88" s="764">
        <v>1.0532989495589415</v>
      </c>
      <c r="CV88" s="764">
        <v>0.61952179717330014</v>
      </c>
      <c r="CW88" s="764">
        <v>0.96160773434415081</v>
      </c>
    </row>
    <row r="89" spans="1:101" ht="20.100000000000001" customHeight="1">
      <c r="A89" s="1394">
        <v>79</v>
      </c>
      <c r="B89" s="1416" t="s">
        <v>6381</v>
      </c>
      <c r="C89" s="1422" t="s">
        <v>6382</v>
      </c>
      <c r="D89" s="1396">
        <v>8</v>
      </c>
      <c r="E89" s="1397">
        <v>44434</v>
      </c>
      <c r="F89" s="1398" t="s">
        <v>6382</v>
      </c>
      <c r="G89" s="1398" t="s">
        <v>6383</v>
      </c>
      <c r="H89" s="1397">
        <v>44428</v>
      </c>
      <c r="I89" s="1397" t="s">
        <v>978</v>
      </c>
      <c r="J89" s="1399" t="s">
        <v>6382</v>
      </c>
      <c r="K89" s="1398" t="s">
        <v>1085</v>
      </c>
      <c r="L89" s="1415" t="s">
        <v>356</v>
      </c>
      <c r="M89" s="1394" t="s">
        <v>422</v>
      </c>
      <c r="N89" s="1417">
        <v>44455</v>
      </c>
      <c r="O89" s="1068">
        <v>44461</v>
      </c>
      <c r="P89" s="1400" t="e">
        <v>#N/A</v>
      </c>
      <c r="Q89" s="1401">
        <v>0</v>
      </c>
      <c r="R89" s="1418">
        <v>0</v>
      </c>
      <c r="S89" s="1071">
        <v>44470</v>
      </c>
      <c r="T89" s="1075" t="s">
        <v>6382</v>
      </c>
      <c r="U89" s="1070" t="s">
        <v>424</v>
      </c>
      <c r="V89" s="1403">
        <v>5</v>
      </c>
      <c r="W89" s="1076" t="s">
        <v>7068</v>
      </c>
      <c r="X89" s="1076"/>
      <c r="Y89" s="1069"/>
      <c r="Z89" s="1069"/>
      <c r="AA89" s="1424" t="s">
        <v>978</v>
      </c>
      <c r="AB89" s="1404" t="s">
        <v>430</v>
      </c>
      <c r="AC89" s="1431">
        <v>0</v>
      </c>
      <c r="AD89" s="1432">
        <v>0</v>
      </c>
      <c r="AE89" s="1433">
        <v>0</v>
      </c>
      <c r="AF89" s="1085"/>
      <c r="AG89" s="1405" t="s">
        <v>408</v>
      </c>
      <c r="AH89" s="1406">
        <v>0</v>
      </c>
      <c r="AI89" s="1407">
        <v>0</v>
      </c>
      <c r="AJ89" s="1408">
        <v>0</v>
      </c>
      <c r="AK89" s="1419">
        <v>0</v>
      </c>
      <c r="AL89" s="1419">
        <v>0</v>
      </c>
      <c r="AM89" s="1419">
        <v>0</v>
      </c>
      <c r="AN89" s="1419">
        <v>0</v>
      </c>
      <c r="AO89" s="1419">
        <v>0</v>
      </c>
      <c r="AP89" s="1419">
        <v>0</v>
      </c>
      <c r="AQ89" s="1420">
        <v>0</v>
      </c>
      <c r="AR89" s="1421">
        <v>0</v>
      </c>
      <c r="AS89" s="1421">
        <v>0</v>
      </c>
      <c r="AT89" s="1421">
        <v>0</v>
      </c>
      <c r="AU89" s="1401">
        <v>0</v>
      </c>
      <c r="AV89" s="1401">
        <v>0</v>
      </c>
      <c r="AW89" s="1401">
        <v>0</v>
      </c>
      <c r="AX89" s="1401">
        <v>0</v>
      </c>
      <c r="AY89" s="1401">
        <v>0</v>
      </c>
      <c r="AZ89" s="1401">
        <v>0</v>
      </c>
      <c r="BA89" s="1401" t="s">
        <v>418</v>
      </c>
      <c r="BB89" s="1401" t="s">
        <v>6378</v>
      </c>
      <c r="BC89" s="1061" t="s">
        <v>356</v>
      </c>
      <c r="BD89" s="1410" t="s">
        <v>419</v>
      </c>
      <c r="BE89" s="1410" t="s">
        <v>419</v>
      </c>
      <c r="BF89" s="1410" t="s">
        <v>419</v>
      </c>
      <c r="BG89" s="1411">
        <v>44445</v>
      </c>
      <c r="BH89" s="1411">
        <v>44446</v>
      </c>
      <c r="BI89" s="1411">
        <v>44448</v>
      </c>
      <c r="BJ89" s="1410" t="s">
        <v>419</v>
      </c>
      <c r="BK89" s="1411">
        <v>44453</v>
      </c>
      <c r="BL89" s="1411">
        <v>44455</v>
      </c>
      <c r="BM89" s="1411">
        <v>44456</v>
      </c>
      <c r="BN89" s="1410" t="s">
        <v>419</v>
      </c>
      <c r="BO89" s="1411">
        <v>44460</v>
      </c>
      <c r="BP89" s="1410" t="s">
        <v>419</v>
      </c>
      <c r="BQ89" s="1413">
        <v>44461</v>
      </c>
      <c r="BR89" s="761" t="e">
        <v>#REF!</v>
      </c>
      <c r="BS89" s="1414">
        <v>0</v>
      </c>
      <c r="BT89" s="1414">
        <v>0</v>
      </c>
      <c r="BU89" s="1414">
        <v>0</v>
      </c>
      <c r="BV89" s="1414">
        <v>1</v>
      </c>
      <c r="BW89" s="1414">
        <v>1</v>
      </c>
      <c r="BX89" s="1414">
        <v>1</v>
      </c>
      <c r="BY89" s="1414">
        <v>0</v>
      </c>
      <c r="BZ89" s="1414">
        <v>8</v>
      </c>
      <c r="CA89" s="1414">
        <v>5</v>
      </c>
      <c r="CB89" s="1414">
        <v>1</v>
      </c>
      <c r="CC89" s="1414">
        <v>0</v>
      </c>
      <c r="CD89" s="1414">
        <v>1</v>
      </c>
      <c r="CE89" s="1414">
        <v>0</v>
      </c>
      <c r="CF89" s="1414">
        <v>1</v>
      </c>
      <c r="CG89" s="1054"/>
      <c r="CH89" s="762">
        <v>19</v>
      </c>
      <c r="CI89" s="762">
        <v>3</v>
      </c>
      <c r="CJ89" s="1055">
        <v>22</v>
      </c>
      <c r="CK89" s="763">
        <v>0.13636363636363635</v>
      </c>
      <c r="CL89" s="764">
        <v>0</v>
      </c>
      <c r="CM89" s="764">
        <v>0</v>
      </c>
      <c r="CN89" s="764">
        <v>0</v>
      </c>
      <c r="CO89" s="764">
        <v>0</v>
      </c>
      <c r="CP89" s="764">
        <v>0</v>
      </c>
      <c r="CQ89" s="764">
        <v>0</v>
      </c>
      <c r="CR89" s="764">
        <v>0</v>
      </c>
      <c r="CS89" s="764">
        <v>0</v>
      </c>
      <c r="CT89" s="764">
        <v>0</v>
      </c>
      <c r="CU89" s="764">
        <v>0</v>
      </c>
      <c r="CV89" s="764">
        <v>0</v>
      </c>
      <c r="CW89" s="764">
        <v>0</v>
      </c>
    </row>
    <row r="90" spans="1:101" ht="20.100000000000001" customHeight="1">
      <c r="A90" s="1394">
        <v>80</v>
      </c>
      <c r="B90" s="1416" t="s">
        <v>6498</v>
      </c>
      <c r="C90" s="1422" t="s">
        <v>6510</v>
      </c>
      <c r="D90" s="1396">
        <v>1</v>
      </c>
      <c r="E90" s="1397">
        <v>44463</v>
      </c>
      <c r="F90" s="1398" t="s">
        <v>6510</v>
      </c>
      <c r="G90" s="1398" t="s">
        <v>977</v>
      </c>
      <c r="H90" s="1397">
        <v>44433</v>
      </c>
      <c r="I90" s="1397" t="s">
        <v>978</v>
      </c>
      <c r="J90" s="1399" t="s">
        <v>6510</v>
      </c>
      <c r="K90" s="1398" t="s">
        <v>1086</v>
      </c>
      <c r="L90" s="1415" t="s">
        <v>535</v>
      </c>
      <c r="M90" s="1394" t="s">
        <v>422</v>
      </c>
      <c r="N90" s="1417">
        <v>44460</v>
      </c>
      <c r="O90" s="1068">
        <v>44469</v>
      </c>
      <c r="P90" s="1400" t="e">
        <v>#N/A</v>
      </c>
      <c r="Q90" s="1401">
        <v>0</v>
      </c>
      <c r="R90" s="1418">
        <v>0</v>
      </c>
      <c r="S90" s="1071">
        <v>44470</v>
      </c>
      <c r="T90" s="1075" t="s">
        <v>6510</v>
      </c>
      <c r="U90" s="1070" t="s">
        <v>424</v>
      </c>
      <c r="V90" s="1403">
        <v>5</v>
      </c>
      <c r="W90" s="1076" t="s">
        <v>7068</v>
      </c>
      <c r="X90" s="1076"/>
      <c r="Y90" s="1069"/>
      <c r="Z90" s="1069"/>
      <c r="AA90" s="1424" t="s">
        <v>6499</v>
      </c>
      <c r="AB90" s="1404" t="s">
        <v>430</v>
      </c>
      <c r="AC90" s="1431">
        <v>0</v>
      </c>
      <c r="AD90" s="1432">
        <v>0</v>
      </c>
      <c r="AE90" s="1433">
        <v>0</v>
      </c>
      <c r="AF90" s="1085"/>
      <c r="AG90" s="1405" t="s">
        <v>408</v>
      </c>
      <c r="AH90" s="1406">
        <v>0</v>
      </c>
      <c r="AI90" s="1407">
        <v>0</v>
      </c>
      <c r="AJ90" s="1408">
        <v>0</v>
      </c>
      <c r="AK90" s="1419">
        <v>0</v>
      </c>
      <c r="AL90" s="1419">
        <v>0</v>
      </c>
      <c r="AM90" s="1419">
        <v>0</v>
      </c>
      <c r="AN90" s="1419">
        <v>0</v>
      </c>
      <c r="AO90" s="1419">
        <v>0</v>
      </c>
      <c r="AP90" s="1419">
        <v>0</v>
      </c>
      <c r="AQ90" s="1420">
        <v>0</v>
      </c>
      <c r="AR90" s="1421">
        <v>0</v>
      </c>
      <c r="AS90" s="1421">
        <v>0</v>
      </c>
      <c r="AT90" s="1421">
        <v>0</v>
      </c>
      <c r="AU90" s="1401">
        <v>0</v>
      </c>
      <c r="AV90" s="1401">
        <v>0</v>
      </c>
      <c r="AW90" s="1401">
        <v>0</v>
      </c>
      <c r="AX90" s="1401">
        <v>0</v>
      </c>
      <c r="AY90" s="1401">
        <v>0</v>
      </c>
      <c r="AZ90" s="1401">
        <v>0</v>
      </c>
      <c r="BA90" s="1401" t="s">
        <v>418</v>
      </c>
      <c r="BB90" s="1401" t="s">
        <v>889</v>
      </c>
      <c r="BC90" s="1061" t="s">
        <v>535</v>
      </c>
      <c r="BD90" s="1411">
        <v>44446</v>
      </c>
      <c r="BE90" s="1411">
        <v>44446</v>
      </c>
      <c r="BF90" s="1411">
        <v>44446</v>
      </c>
      <c r="BG90" s="1411">
        <v>44447</v>
      </c>
      <c r="BH90" s="1411">
        <v>44448</v>
      </c>
      <c r="BI90" s="1411">
        <v>44452</v>
      </c>
      <c r="BJ90" s="1411">
        <v>44461</v>
      </c>
      <c r="BK90" s="1411">
        <v>44455</v>
      </c>
      <c r="BL90" s="1411">
        <v>44460</v>
      </c>
      <c r="BM90" s="1411">
        <v>44462</v>
      </c>
      <c r="BN90" s="1411">
        <v>44463</v>
      </c>
      <c r="BO90" s="1411">
        <v>44466</v>
      </c>
      <c r="BP90" s="1413">
        <v>44468</v>
      </c>
      <c r="BQ90" s="1413">
        <v>44469</v>
      </c>
      <c r="BR90" s="761" t="e">
        <v>#REF!</v>
      </c>
      <c r="BS90" s="1414">
        <v>1</v>
      </c>
      <c r="BT90" s="1414">
        <v>1</v>
      </c>
      <c r="BU90" s="1414">
        <v>1</v>
      </c>
      <c r="BV90" s="1414">
        <v>1</v>
      </c>
      <c r="BW90" s="1414">
        <v>1</v>
      </c>
      <c r="BX90" s="1414">
        <v>1</v>
      </c>
      <c r="BY90" s="1414">
        <v>1</v>
      </c>
      <c r="BZ90" s="1414">
        <v>5</v>
      </c>
      <c r="CA90" s="1414">
        <v>50</v>
      </c>
      <c r="CB90" s="1414">
        <v>1</v>
      </c>
      <c r="CC90" s="1414">
        <v>1</v>
      </c>
      <c r="CD90" s="1414">
        <v>1</v>
      </c>
      <c r="CE90" s="1414">
        <v>1</v>
      </c>
      <c r="CF90" s="1414">
        <v>1</v>
      </c>
      <c r="CG90" s="1054"/>
      <c r="CH90" s="762">
        <v>67</v>
      </c>
      <c r="CI90" s="762">
        <v>0</v>
      </c>
      <c r="CJ90" s="1055">
        <v>67</v>
      </c>
      <c r="CK90" s="763">
        <v>0</v>
      </c>
      <c r="CL90" s="764">
        <v>0</v>
      </c>
      <c r="CM90" s="764">
        <v>0</v>
      </c>
      <c r="CN90" s="764">
        <v>0</v>
      </c>
      <c r="CO90" s="764">
        <v>0</v>
      </c>
      <c r="CP90" s="764">
        <v>0</v>
      </c>
      <c r="CQ90" s="764">
        <v>0</v>
      </c>
      <c r="CR90" s="764">
        <v>0</v>
      </c>
      <c r="CS90" s="764">
        <v>0</v>
      </c>
      <c r="CT90" s="764">
        <v>0</v>
      </c>
      <c r="CU90" s="764">
        <v>0</v>
      </c>
      <c r="CV90" s="764">
        <v>0</v>
      </c>
      <c r="CW90" s="764">
        <v>0</v>
      </c>
    </row>
    <row r="91" spans="1:101" ht="20.100000000000001" customHeight="1">
      <c r="A91" s="1394">
        <v>81</v>
      </c>
      <c r="B91" s="1416" t="s">
        <v>6500</v>
      </c>
      <c r="C91" s="1422" t="s">
        <v>6511</v>
      </c>
      <c r="D91" s="1396">
        <v>1</v>
      </c>
      <c r="E91" s="1397">
        <v>44463</v>
      </c>
      <c r="F91" s="1398" t="s">
        <v>6511</v>
      </c>
      <c r="G91" s="1398" t="s">
        <v>6512</v>
      </c>
      <c r="H91" s="1397">
        <v>44433</v>
      </c>
      <c r="I91" s="1397" t="s">
        <v>978</v>
      </c>
      <c r="J91" s="1399" t="s">
        <v>6511</v>
      </c>
      <c r="K91" s="1398" t="s">
        <v>1086</v>
      </c>
      <c r="L91" s="1415" t="s">
        <v>535</v>
      </c>
      <c r="M91" s="1394" t="s">
        <v>422</v>
      </c>
      <c r="N91" s="1417">
        <v>44461</v>
      </c>
      <c r="O91" s="1068">
        <v>44470</v>
      </c>
      <c r="P91" s="1400" t="e">
        <v>#N/A</v>
      </c>
      <c r="Q91" s="1401">
        <v>0</v>
      </c>
      <c r="R91" s="1418">
        <v>0</v>
      </c>
      <c r="S91" s="1071">
        <v>44470</v>
      </c>
      <c r="T91" s="1075" t="s">
        <v>6511</v>
      </c>
      <c r="U91" s="1070" t="s">
        <v>424</v>
      </c>
      <c r="V91" s="1403">
        <v>5</v>
      </c>
      <c r="W91" s="1076" t="s">
        <v>7068</v>
      </c>
      <c r="X91" s="1076"/>
      <c r="Y91" s="1069"/>
      <c r="Z91" s="1069"/>
      <c r="AA91" s="1424" t="s">
        <v>6499</v>
      </c>
      <c r="AB91" s="1404" t="s">
        <v>430</v>
      </c>
      <c r="AC91" s="1431">
        <v>0</v>
      </c>
      <c r="AD91" s="1432">
        <v>0</v>
      </c>
      <c r="AE91" s="1433">
        <v>0</v>
      </c>
      <c r="AF91" s="1085"/>
      <c r="AG91" s="1405" t="s">
        <v>408</v>
      </c>
      <c r="AH91" s="1406">
        <v>0</v>
      </c>
      <c r="AI91" s="1407">
        <v>0</v>
      </c>
      <c r="AJ91" s="1408">
        <v>0</v>
      </c>
      <c r="AK91" s="1419">
        <v>0</v>
      </c>
      <c r="AL91" s="1419">
        <v>0</v>
      </c>
      <c r="AM91" s="1419">
        <v>0</v>
      </c>
      <c r="AN91" s="1419">
        <v>0</v>
      </c>
      <c r="AO91" s="1419">
        <v>0</v>
      </c>
      <c r="AP91" s="1419">
        <v>0</v>
      </c>
      <c r="AQ91" s="1420">
        <v>0</v>
      </c>
      <c r="AR91" s="1421">
        <v>0</v>
      </c>
      <c r="AS91" s="1421">
        <v>0</v>
      </c>
      <c r="AT91" s="1421">
        <v>0</v>
      </c>
      <c r="AU91" s="1401">
        <v>0</v>
      </c>
      <c r="AV91" s="1401">
        <v>0</v>
      </c>
      <c r="AW91" s="1401">
        <v>0</v>
      </c>
      <c r="AX91" s="1401">
        <v>0</v>
      </c>
      <c r="AY91" s="1401">
        <v>0</v>
      </c>
      <c r="AZ91" s="1401">
        <v>0</v>
      </c>
      <c r="BA91" s="1401" t="s">
        <v>418</v>
      </c>
      <c r="BB91" s="1401" t="s">
        <v>889</v>
      </c>
      <c r="BC91" s="1061" t="s">
        <v>535</v>
      </c>
      <c r="BD91" s="1411">
        <v>44447</v>
      </c>
      <c r="BE91" s="1411">
        <v>44447</v>
      </c>
      <c r="BF91" s="1411">
        <v>44447</v>
      </c>
      <c r="BG91" s="1411">
        <v>44448</v>
      </c>
      <c r="BH91" s="1411">
        <v>44449</v>
      </c>
      <c r="BI91" s="1411">
        <v>44453</v>
      </c>
      <c r="BJ91" s="1411">
        <v>44462</v>
      </c>
      <c r="BK91" s="1411">
        <v>44456</v>
      </c>
      <c r="BL91" s="1411">
        <v>44461</v>
      </c>
      <c r="BM91" s="1411">
        <v>44463</v>
      </c>
      <c r="BN91" s="1411">
        <v>44466</v>
      </c>
      <c r="BO91" s="1411">
        <v>44467</v>
      </c>
      <c r="BP91" s="1413">
        <v>44469</v>
      </c>
      <c r="BQ91" s="1413">
        <v>44470</v>
      </c>
      <c r="BR91" s="761" t="e">
        <v>#REF!</v>
      </c>
      <c r="BS91" s="1414">
        <v>1</v>
      </c>
      <c r="BT91" s="1414">
        <v>1</v>
      </c>
      <c r="BU91" s="1414">
        <v>1</v>
      </c>
      <c r="BV91" s="1414">
        <v>1</v>
      </c>
      <c r="BW91" s="1414">
        <v>1</v>
      </c>
      <c r="BX91" s="1414">
        <v>1</v>
      </c>
      <c r="BY91" s="1414">
        <v>1</v>
      </c>
      <c r="BZ91" s="1414">
        <v>5</v>
      </c>
      <c r="CA91" s="1414">
        <v>50</v>
      </c>
      <c r="CB91" s="1414">
        <v>1</v>
      </c>
      <c r="CC91" s="1414">
        <v>1</v>
      </c>
      <c r="CD91" s="1414">
        <v>1</v>
      </c>
      <c r="CE91" s="1414">
        <v>1</v>
      </c>
      <c r="CF91" s="1414">
        <v>1</v>
      </c>
      <c r="CG91" s="1054"/>
      <c r="CH91" s="762">
        <v>67</v>
      </c>
      <c r="CI91" s="762">
        <v>0</v>
      </c>
      <c r="CJ91" s="1055">
        <v>67</v>
      </c>
      <c r="CK91" s="763">
        <v>0</v>
      </c>
      <c r="CL91" s="764">
        <v>0</v>
      </c>
      <c r="CM91" s="764">
        <v>0</v>
      </c>
      <c r="CN91" s="764">
        <v>0</v>
      </c>
      <c r="CO91" s="764">
        <v>0</v>
      </c>
      <c r="CP91" s="764">
        <v>0</v>
      </c>
      <c r="CQ91" s="764">
        <v>0</v>
      </c>
      <c r="CR91" s="764">
        <v>0</v>
      </c>
      <c r="CS91" s="764">
        <v>0</v>
      </c>
      <c r="CT91" s="764">
        <v>0</v>
      </c>
      <c r="CU91" s="764">
        <v>0</v>
      </c>
      <c r="CV91" s="764">
        <v>0</v>
      </c>
      <c r="CW91" s="764">
        <v>0</v>
      </c>
    </row>
    <row r="92" spans="1:101" ht="20.100000000000001" customHeight="1">
      <c r="A92" s="1394">
        <v>82</v>
      </c>
      <c r="B92" s="1416" t="s">
        <v>904</v>
      </c>
      <c r="C92" s="1422" t="s">
        <v>1114</v>
      </c>
      <c r="D92" s="1396">
        <v>1</v>
      </c>
      <c r="E92" s="1397">
        <v>44469</v>
      </c>
      <c r="F92" s="1398" t="s">
        <v>1114</v>
      </c>
      <c r="G92" s="1398" t="s">
        <v>1115</v>
      </c>
      <c r="H92" s="1397">
        <v>44403</v>
      </c>
      <c r="I92" s="1397" t="s">
        <v>198</v>
      </c>
      <c r="J92" s="1399" t="s">
        <v>1114</v>
      </c>
      <c r="K92" s="1398" t="s">
        <v>200</v>
      </c>
      <c r="L92" s="1415" t="s">
        <v>909</v>
      </c>
      <c r="M92" s="1394" t="s">
        <v>116</v>
      </c>
      <c r="N92" s="1417">
        <v>44495</v>
      </c>
      <c r="O92" s="1068">
        <v>44509</v>
      </c>
      <c r="P92" s="1400" t="e">
        <v>#N/A</v>
      </c>
      <c r="Q92" s="1401">
        <v>399.71864951768492</v>
      </c>
      <c r="R92" s="1418">
        <v>0.39971864951768493</v>
      </c>
      <c r="S92" s="1440">
        <v>44470</v>
      </c>
      <c r="T92" s="1075" t="s">
        <v>67</v>
      </c>
      <c r="U92" s="1070" t="s">
        <v>424</v>
      </c>
      <c r="V92" s="1403">
        <v>5</v>
      </c>
      <c r="W92" s="1076" t="s">
        <v>64</v>
      </c>
      <c r="X92" s="1076"/>
      <c r="Y92" s="1069"/>
      <c r="Z92" s="1069"/>
      <c r="AA92" s="1424" t="s">
        <v>7101</v>
      </c>
      <c r="AB92" s="1404" t="s">
        <v>430</v>
      </c>
      <c r="AC92" s="1431">
        <v>339.76085209003219</v>
      </c>
      <c r="AD92" s="1432">
        <v>0</v>
      </c>
      <c r="AE92" s="1433">
        <v>339.76085209003219</v>
      </c>
      <c r="AF92" s="1085"/>
      <c r="AG92" s="1405" t="s">
        <v>408</v>
      </c>
      <c r="AH92" s="1406">
        <v>0</v>
      </c>
      <c r="AI92" s="1407">
        <v>0</v>
      </c>
      <c r="AJ92" s="1408">
        <v>0</v>
      </c>
      <c r="AK92" s="1419">
        <v>0</v>
      </c>
      <c r="AL92" s="1419">
        <v>0</v>
      </c>
      <c r="AM92" s="1419">
        <v>0</v>
      </c>
      <c r="AN92" s="1419">
        <v>0</v>
      </c>
      <c r="AO92" s="1419">
        <v>0</v>
      </c>
      <c r="AP92" s="1419">
        <v>0</v>
      </c>
      <c r="AQ92" s="1420">
        <v>0</v>
      </c>
      <c r="AR92" s="1421">
        <v>0</v>
      </c>
      <c r="AS92" s="1421">
        <v>0</v>
      </c>
      <c r="AT92" s="1421">
        <v>0</v>
      </c>
      <c r="AU92" s="1401">
        <v>0</v>
      </c>
      <c r="AV92" s="1401">
        <v>0</v>
      </c>
      <c r="AW92" s="1401">
        <v>0</v>
      </c>
      <c r="AX92" s="1401">
        <v>0</v>
      </c>
      <c r="AY92" s="1401">
        <v>0</v>
      </c>
      <c r="AZ92" s="1401">
        <v>0</v>
      </c>
      <c r="BA92" s="1401" t="s">
        <v>64</v>
      </c>
      <c r="BB92" s="1409" t="s">
        <v>788</v>
      </c>
      <c r="BC92" s="1061" t="s">
        <v>535</v>
      </c>
      <c r="BD92" s="1411">
        <v>44452</v>
      </c>
      <c r="BE92" s="1411">
        <v>44454</v>
      </c>
      <c r="BF92" s="1411">
        <v>44455</v>
      </c>
      <c r="BG92" s="1411">
        <v>44456</v>
      </c>
      <c r="BH92" s="1411">
        <v>44460</v>
      </c>
      <c r="BI92" s="1411">
        <v>44462</v>
      </c>
      <c r="BJ92" s="1411">
        <v>44470</v>
      </c>
      <c r="BK92" s="1412">
        <v>44494</v>
      </c>
      <c r="BL92" s="1412">
        <v>44495</v>
      </c>
      <c r="BM92" s="1411">
        <v>44497</v>
      </c>
      <c r="BN92" s="1411">
        <v>44498</v>
      </c>
      <c r="BO92" s="1411">
        <v>44504</v>
      </c>
      <c r="BP92" s="1413">
        <v>44508</v>
      </c>
      <c r="BQ92" s="1413">
        <v>44509</v>
      </c>
      <c r="BR92" s="761" t="e">
        <v>#REF!</v>
      </c>
      <c r="BS92" s="1414">
        <v>1</v>
      </c>
      <c r="BT92" s="1414">
        <v>1</v>
      </c>
      <c r="BU92" s="1414">
        <v>1</v>
      </c>
      <c r="BV92" s="1414">
        <v>1</v>
      </c>
      <c r="BW92" s="1414">
        <v>1</v>
      </c>
      <c r="BX92" s="1414">
        <v>1</v>
      </c>
      <c r="BY92" s="1414">
        <v>1</v>
      </c>
      <c r="BZ92" s="1414">
        <v>5</v>
      </c>
      <c r="CA92" s="1414">
        <v>50</v>
      </c>
      <c r="CB92" s="1414">
        <v>1</v>
      </c>
      <c r="CC92" s="1414">
        <v>1</v>
      </c>
      <c r="CD92" s="1414">
        <v>1</v>
      </c>
      <c r="CE92" s="1414">
        <v>1</v>
      </c>
      <c r="CF92" s="1414">
        <v>1</v>
      </c>
      <c r="CG92" s="1054"/>
      <c r="CH92" s="762">
        <v>67</v>
      </c>
      <c r="CI92" s="762">
        <v>0</v>
      </c>
      <c r="CJ92" s="1055">
        <v>67</v>
      </c>
      <c r="CK92" s="763">
        <v>0</v>
      </c>
      <c r="CL92" s="764">
        <v>1.9352166405815223</v>
      </c>
      <c r="CM92" s="764">
        <v>1.3532157910480196</v>
      </c>
      <c r="CN92" s="764">
        <v>1.087542294697782</v>
      </c>
      <c r="CO92" s="764">
        <v>3.190794131214382E-2</v>
      </c>
      <c r="CP92" s="764">
        <v>1.7039638359217661</v>
      </c>
      <c r="CQ92" s="764">
        <v>1.3613922010092587</v>
      </c>
      <c r="CR92" s="764">
        <v>1.8459940596874442</v>
      </c>
      <c r="CS92" s="764">
        <v>1.9124822323966204</v>
      </c>
      <c r="CT92" s="764">
        <v>0.99385260201999792</v>
      </c>
      <c r="CU92" s="764">
        <v>0.67581019699120481</v>
      </c>
      <c r="CV92" s="764">
        <v>0.39749317889603031</v>
      </c>
      <c r="CW92" s="764">
        <v>0.61697993019694075</v>
      </c>
    </row>
    <row r="93" spans="1:101" ht="20.100000000000001" customHeight="1">
      <c r="A93" s="1394">
        <v>83</v>
      </c>
      <c r="B93" s="1416" t="s">
        <v>910</v>
      </c>
      <c r="C93" s="1422" t="s">
        <v>1116</v>
      </c>
      <c r="D93" s="1396">
        <v>1</v>
      </c>
      <c r="E93" s="1397">
        <v>44469</v>
      </c>
      <c r="F93" s="1398" t="s">
        <v>1116</v>
      </c>
      <c r="G93" s="1398" t="s">
        <v>1115</v>
      </c>
      <c r="H93" s="1397">
        <v>44403</v>
      </c>
      <c r="I93" s="1397" t="s">
        <v>198</v>
      </c>
      <c r="J93" s="1399" t="s">
        <v>1116</v>
      </c>
      <c r="K93" s="1398" t="s">
        <v>200</v>
      </c>
      <c r="L93" s="1415" t="s">
        <v>909</v>
      </c>
      <c r="M93" s="1394" t="s">
        <v>116</v>
      </c>
      <c r="N93" s="1417">
        <v>44495</v>
      </c>
      <c r="O93" s="1068">
        <v>44509</v>
      </c>
      <c r="P93" s="1400" t="e">
        <v>#N/A</v>
      </c>
      <c r="Q93" s="1401">
        <v>953.17524115755634</v>
      </c>
      <c r="R93" s="1418">
        <v>0.95317524115755636</v>
      </c>
      <c r="S93" s="1440">
        <v>44470</v>
      </c>
      <c r="T93" s="1075" t="s">
        <v>67</v>
      </c>
      <c r="U93" s="1070" t="s">
        <v>424</v>
      </c>
      <c r="V93" s="1403">
        <v>5</v>
      </c>
      <c r="W93" s="1076" t="s">
        <v>64</v>
      </c>
      <c r="X93" s="1076"/>
      <c r="Y93" s="1069"/>
      <c r="Z93" s="1069"/>
      <c r="AA93" s="1424" t="s">
        <v>7101</v>
      </c>
      <c r="AB93" s="1404" t="s">
        <v>430</v>
      </c>
      <c r="AC93" s="1431">
        <v>810.19895498392282</v>
      </c>
      <c r="AD93" s="1432">
        <v>0</v>
      </c>
      <c r="AE93" s="1433">
        <v>810.19895498392282</v>
      </c>
      <c r="AF93" s="1085"/>
      <c r="AG93" s="1405" t="s">
        <v>408</v>
      </c>
      <c r="AH93" s="1406">
        <v>0</v>
      </c>
      <c r="AI93" s="1407">
        <v>0</v>
      </c>
      <c r="AJ93" s="1408">
        <v>0</v>
      </c>
      <c r="AK93" s="1419">
        <v>0</v>
      </c>
      <c r="AL93" s="1419">
        <v>0</v>
      </c>
      <c r="AM93" s="1419">
        <v>0</v>
      </c>
      <c r="AN93" s="1419">
        <v>0</v>
      </c>
      <c r="AO93" s="1419">
        <v>0</v>
      </c>
      <c r="AP93" s="1419">
        <v>0</v>
      </c>
      <c r="AQ93" s="1420">
        <v>0</v>
      </c>
      <c r="AR93" s="1421">
        <v>0</v>
      </c>
      <c r="AS93" s="1421">
        <v>0</v>
      </c>
      <c r="AT93" s="1421">
        <v>0</v>
      </c>
      <c r="AU93" s="1401">
        <v>0</v>
      </c>
      <c r="AV93" s="1401">
        <v>0</v>
      </c>
      <c r="AW93" s="1401">
        <v>0</v>
      </c>
      <c r="AX93" s="1401">
        <v>0</v>
      </c>
      <c r="AY93" s="1401">
        <v>0</v>
      </c>
      <c r="AZ93" s="1401">
        <v>0</v>
      </c>
      <c r="BA93" s="1401" t="s">
        <v>64</v>
      </c>
      <c r="BB93" s="1409" t="s">
        <v>788</v>
      </c>
      <c r="BC93" s="1061" t="s">
        <v>535</v>
      </c>
      <c r="BD93" s="1411">
        <v>44453</v>
      </c>
      <c r="BE93" s="1411">
        <v>44455</v>
      </c>
      <c r="BF93" s="1411">
        <v>44456</v>
      </c>
      <c r="BG93" s="1411">
        <v>44460</v>
      </c>
      <c r="BH93" s="1411">
        <v>44461</v>
      </c>
      <c r="BI93" s="1411">
        <v>44463</v>
      </c>
      <c r="BJ93" s="1411">
        <v>44473</v>
      </c>
      <c r="BK93" s="1412">
        <v>44494</v>
      </c>
      <c r="BL93" s="1412">
        <v>44495</v>
      </c>
      <c r="BM93" s="1411">
        <v>44497</v>
      </c>
      <c r="BN93" s="1411">
        <v>44498</v>
      </c>
      <c r="BO93" s="1411">
        <v>44504</v>
      </c>
      <c r="BP93" s="1413">
        <v>44508</v>
      </c>
      <c r="BQ93" s="1413">
        <v>44509</v>
      </c>
      <c r="BR93" s="761" t="e">
        <v>#REF!</v>
      </c>
      <c r="BS93" s="1414">
        <v>1</v>
      </c>
      <c r="BT93" s="1414">
        <v>1</v>
      </c>
      <c r="BU93" s="1414">
        <v>1</v>
      </c>
      <c r="BV93" s="1414">
        <v>1</v>
      </c>
      <c r="BW93" s="1414">
        <v>1</v>
      </c>
      <c r="BX93" s="1414">
        <v>1</v>
      </c>
      <c r="BY93" s="1414">
        <v>1</v>
      </c>
      <c r="BZ93" s="1414">
        <v>5</v>
      </c>
      <c r="CA93" s="1414">
        <v>50</v>
      </c>
      <c r="CB93" s="1414">
        <v>1</v>
      </c>
      <c r="CC93" s="1414">
        <v>1</v>
      </c>
      <c r="CD93" s="1414">
        <v>1</v>
      </c>
      <c r="CE93" s="1414">
        <v>1</v>
      </c>
      <c r="CF93" s="1414">
        <v>1</v>
      </c>
      <c r="CG93" s="1054"/>
      <c r="CH93" s="762">
        <v>67</v>
      </c>
      <c r="CI93" s="762">
        <v>0</v>
      </c>
      <c r="CJ93" s="1055">
        <v>67</v>
      </c>
      <c r="CK93" s="763">
        <v>0</v>
      </c>
      <c r="CL93" s="764">
        <v>4.6147473736943985</v>
      </c>
      <c r="CM93" s="764">
        <v>3.2268991940375851</v>
      </c>
      <c r="CN93" s="764">
        <v>2.5933700873562495</v>
      </c>
      <c r="CO93" s="764">
        <v>7.6088167744342974E-2</v>
      </c>
      <c r="CP93" s="764">
        <v>4.0632983779672882</v>
      </c>
      <c r="CQ93" s="764">
        <v>3.2463967870220789</v>
      </c>
      <c r="CR93" s="764">
        <v>4.4019858346392899</v>
      </c>
      <c r="CS93" s="764">
        <v>4.5605345541765558</v>
      </c>
      <c r="CT93" s="764">
        <v>2.3699562048169178</v>
      </c>
      <c r="CU93" s="764">
        <v>1.6115473928251807</v>
      </c>
      <c r="CV93" s="764">
        <v>0.9478683496751491</v>
      </c>
      <c r="CW93" s="764">
        <v>1.4712598335465508</v>
      </c>
    </row>
    <row r="94" spans="1:101" ht="20.100000000000001" customHeight="1">
      <c r="A94" s="1394">
        <v>84</v>
      </c>
      <c r="B94" s="1416" t="s">
        <v>913</v>
      </c>
      <c r="C94" s="1422" t="s">
        <v>1117</v>
      </c>
      <c r="D94" s="1396">
        <v>1</v>
      </c>
      <c r="E94" s="1397">
        <v>44469</v>
      </c>
      <c r="F94" s="1398" t="s">
        <v>1117</v>
      </c>
      <c r="G94" s="1398" t="s">
        <v>1115</v>
      </c>
      <c r="H94" s="1397">
        <v>44403</v>
      </c>
      <c r="I94" s="1397" t="s">
        <v>198</v>
      </c>
      <c r="J94" s="1399" t="s">
        <v>1117</v>
      </c>
      <c r="K94" s="1398" t="s">
        <v>200</v>
      </c>
      <c r="L94" s="1415" t="s">
        <v>909</v>
      </c>
      <c r="M94" s="1394" t="s">
        <v>116</v>
      </c>
      <c r="N94" s="1417">
        <v>44495</v>
      </c>
      <c r="O94" s="1068">
        <v>44509</v>
      </c>
      <c r="P94" s="1400" t="e">
        <v>#N/A</v>
      </c>
      <c r="Q94" s="1401">
        <v>31.953376205787784</v>
      </c>
      <c r="R94" s="1418">
        <v>3.1953376205787781E-2</v>
      </c>
      <c r="S94" s="1440">
        <v>44470</v>
      </c>
      <c r="T94" s="1075" t="s">
        <v>67</v>
      </c>
      <c r="U94" s="1070" t="s">
        <v>424</v>
      </c>
      <c r="V94" s="1403">
        <v>5</v>
      </c>
      <c r="W94" s="1076" t="s">
        <v>64</v>
      </c>
      <c r="X94" s="1076"/>
      <c r="Y94" s="1069"/>
      <c r="Z94" s="1069"/>
      <c r="AA94" s="1424" t="s">
        <v>7101</v>
      </c>
      <c r="AB94" s="1404" t="s">
        <v>430</v>
      </c>
      <c r="AC94" s="1431">
        <v>27.160369774919616</v>
      </c>
      <c r="AD94" s="1432">
        <v>0</v>
      </c>
      <c r="AE94" s="1433">
        <v>27.160369774919616</v>
      </c>
      <c r="AF94" s="1085"/>
      <c r="AG94" s="1405" t="s">
        <v>408</v>
      </c>
      <c r="AH94" s="1406">
        <v>0</v>
      </c>
      <c r="AI94" s="1407">
        <v>0</v>
      </c>
      <c r="AJ94" s="1408">
        <v>0</v>
      </c>
      <c r="AK94" s="1419">
        <v>0</v>
      </c>
      <c r="AL94" s="1419">
        <v>0</v>
      </c>
      <c r="AM94" s="1419">
        <v>0</v>
      </c>
      <c r="AN94" s="1419">
        <v>0</v>
      </c>
      <c r="AO94" s="1419">
        <v>0</v>
      </c>
      <c r="AP94" s="1419">
        <v>0</v>
      </c>
      <c r="AQ94" s="1420">
        <v>0</v>
      </c>
      <c r="AR94" s="1421">
        <v>0</v>
      </c>
      <c r="AS94" s="1421">
        <v>0</v>
      </c>
      <c r="AT94" s="1421">
        <v>0</v>
      </c>
      <c r="AU94" s="1401">
        <v>0</v>
      </c>
      <c r="AV94" s="1401">
        <v>0</v>
      </c>
      <c r="AW94" s="1401">
        <v>0</v>
      </c>
      <c r="AX94" s="1401">
        <v>0</v>
      </c>
      <c r="AY94" s="1401">
        <v>0</v>
      </c>
      <c r="AZ94" s="1401">
        <v>0</v>
      </c>
      <c r="BA94" s="1401" t="s">
        <v>64</v>
      </c>
      <c r="BB94" s="1409" t="s">
        <v>788</v>
      </c>
      <c r="BC94" s="1061" t="s">
        <v>535</v>
      </c>
      <c r="BD94" s="1411">
        <v>44454</v>
      </c>
      <c r="BE94" s="1411">
        <v>44456</v>
      </c>
      <c r="BF94" s="1411">
        <v>44460</v>
      </c>
      <c r="BG94" s="1411">
        <v>44461</v>
      </c>
      <c r="BH94" s="1411">
        <v>44462</v>
      </c>
      <c r="BI94" s="1411">
        <v>44466</v>
      </c>
      <c r="BJ94" s="1411">
        <v>44474</v>
      </c>
      <c r="BK94" s="1412">
        <v>44494</v>
      </c>
      <c r="BL94" s="1412">
        <v>44495</v>
      </c>
      <c r="BM94" s="1411">
        <v>44497</v>
      </c>
      <c r="BN94" s="1411">
        <v>44498</v>
      </c>
      <c r="BO94" s="1411">
        <v>44504</v>
      </c>
      <c r="BP94" s="1413">
        <v>44508</v>
      </c>
      <c r="BQ94" s="1413">
        <v>44509</v>
      </c>
      <c r="BR94" s="761" t="e">
        <v>#REF!</v>
      </c>
      <c r="BS94" s="1414">
        <v>1</v>
      </c>
      <c r="BT94" s="1414">
        <v>1</v>
      </c>
      <c r="BU94" s="1414">
        <v>1</v>
      </c>
      <c r="BV94" s="1414">
        <v>1</v>
      </c>
      <c r="BW94" s="1414">
        <v>1</v>
      </c>
      <c r="BX94" s="1414">
        <v>1</v>
      </c>
      <c r="BY94" s="1414">
        <v>1</v>
      </c>
      <c r="BZ94" s="1414">
        <v>5</v>
      </c>
      <c r="CA94" s="1414">
        <v>50</v>
      </c>
      <c r="CB94" s="1414">
        <v>1</v>
      </c>
      <c r="CC94" s="1414">
        <v>1</v>
      </c>
      <c r="CD94" s="1414">
        <v>1</v>
      </c>
      <c r="CE94" s="1414">
        <v>1</v>
      </c>
      <c r="CF94" s="1414">
        <v>1</v>
      </c>
      <c r="CG94" s="1054"/>
      <c r="CH94" s="762">
        <v>67</v>
      </c>
      <c r="CI94" s="762">
        <v>0</v>
      </c>
      <c r="CJ94" s="1055">
        <v>67</v>
      </c>
      <c r="CK94" s="763">
        <v>0</v>
      </c>
      <c r="CL94" s="764">
        <v>0.15470057609475216</v>
      </c>
      <c r="CM94" s="764">
        <v>0.10817562130549781</v>
      </c>
      <c r="CN94" s="764">
        <v>8.6937770164377745E-2</v>
      </c>
      <c r="CO94" s="764">
        <v>2.5507102406389479E-3</v>
      </c>
      <c r="CP94" s="764">
        <v>0.13621430362572187</v>
      </c>
      <c r="CQ94" s="764">
        <v>0.10882924080466172</v>
      </c>
      <c r="CR94" s="764">
        <v>0.14756815258436584</v>
      </c>
      <c r="CS94" s="764">
        <v>0.15288319504829695</v>
      </c>
      <c r="CT94" s="764">
        <v>7.9448247220301485E-2</v>
      </c>
      <c r="CU94" s="764">
        <v>5.4024042896732821E-2</v>
      </c>
      <c r="CV94" s="764">
        <v>3.1775472822759589E-2</v>
      </c>
      <c r="CW94" s="764">
        <v>4.9321170890554829E-2</v>
      </c>
    </row>
    <row r="95" spans="1:101" ht="20.100000000000001" customHeight="1">
      <c r="A95" s="1394">
        <v>85</v>
      </c>
      <c r="B95" s="1416" t="s">
        <v>916</v>
      </c>
      <c r="C95" s="1422" t="s">
        <v>1118</v>
      </c>
      <c r="D95" s="1396">
        <v>1</v>
      </c>
      <c r="E95" s="1397">
        <v>44469</v>
      </c>
      <c r="F95" s="1398" t="s">
        <v>1118</v>
      </c>
      <c r="G95" s="1398" t="s">
        <v>1115</v>
      </c>
      <c r="H95" s="1397">
        <v>44403</v>
      </c>
      <c r="I95" s="1397" t="s">
        <v>198</v>
      </c>
      <c r="J95" s="1399" t="s">
        <v>1118</v>
      </c>
      <c r="K95" s="1398" t="s">
        <v>200</v>
      </c>
      <c r="L95" s="1415" t="s">
        <v>909</v>
      </c>
      <c r="M95" s="1394" t="s">
        <v>116</v>
      </c>
      <c r="N95" s="1417">
        <v>44495</v>
      </c>
      <c r="O95" s="1068">
        <v>44509</v>
      </c>
      <c r="P95" s="1400" t="e">
        <v>#N/A</v>
      </c>
      <c r="Q95" s="1401">
        <v>123.59324758842445</v>
      </c>
      <c r="R95" s="1418">
        <v>0.12359324758842445</v>
      </c>
      <c r="S95" s="1440">
        <v>44470</v>
      </c>
      <c r="T95" s="1075" t="s">
        <v>67</v>
      </c>
      <c r="U95" s="1070" t="s">
        <v>424</v>
      </c>
      <c r="V95" s="1403">
        <v>5</v>
      </c>
      <c r="W95" s="1076" t="s">
        <v>64</v>
      </c>
      <c r="X95" s="1076"/>
      <c r="Y95" s="1069"/>
      <c r="Z95" s="1069"/>
      <c r="AA95" s="1424" t="s">
        <v>7101</v>
      </c>
      <c r="AB95" s="1404" t="s">
        <v>430</v>
      </c>
      <c r="AC95" s="1431">
        <v>105.05426045016078</v>
      </c>
      <c r="AD95" s="1432">
        <v>0</v>
      </c>
      <c r="AE95" s="1433">
        <v>105.05426045016078</v>
      </c>
      <c r="AF95" s="1085"/>
      <c r="AG95" s="1405" t="s">
        <v>408</v>
      </c>
      <c r="AH95" s="1406">
        <v>0</v>
      </c>
      <c r="AI95" s="1407">
        <v>0</v>
      </c>
      <c r="AJ95" s="1408">
        <v>0</v>
      </c>
      <c r="AK95" s="1419">
        <v>0</v>
      </c>
      <c r="AL95" s="1419">
        <v>0</v>
      </c>
      <c r="AM95" s="1419">
        <v>0</v>
      </c>
      <c r="AN95" s="1419">
        <v>0</v>
      </c>
      <c r="AO95" s="1419">
        <v>0</v>
      </c>
      <c r="AP95" s="1419">
        <v>0</v>
      </c>
      <c r="AQ95" s="1420">
        <v>0</v>
      </c>
      <c r="AR95" s="1421">
        <v>0</v>
      </c>
      <c r="AS95" s="1421">
        <v>0</v>
      </c>
      <c r="AT95" s="1421">
        <v>0</v>
      </c>
      <c r="AU95" s="1401">
        <v>0</v>
      </c>
      <c r="AV95" s="1401">
        <v>0</v>
      </c>
      <c r="AW95" s="1401">
        <v>0</v>
      </c>
      <c r="AX95" s="1401">
        <v>0</v>
      </c>
      <c r="AY95" s="1401">
        <v>0</v>
      </c>
      <c r="AZ95" s="1401">
        <v>0</v>
      </c>
      <c r="BA95" s="1401" t="s">
        <v>64</v>
      </c>
      <c r="BB95" s="1409" t="s">
        <v>788</v>
      </c>
      <c r="BC95" s="1061" t="s">
        <v>535</v>
      </c>
      <c r="BD95" s="1411">
        <v>44455</v>
      </c>
      <c r="BE95" s="1411">
        <v>44460</v>
      </c>
      <c r="BF95" s="1411">
        <v>44461</v>
      </c>
      <c r="BG95" s="1411">
        <v>44462</v>
      </c>
      <c r="BH95" s="1411">
        <v>44463</v>
      </c>
      <c r="BI95" s="1411">
        <v>44467</v>
      </c>
      <c r="BJ95" s="1411">
        <v>44475</v>
      </c>
      <c r="BK95" s="1412">
        <v>44494</v>
      </c>
      <c r="BL95" s="1412">
        <v>44495</v>
      </c>
      <c r="BM95" s="1411">
        <v>44497</v>
      </c>
      <c r="BN95" s="1411">
        <v>44498</v>
      </c>
      <c r="BO95" s="1411">
        <v>44504</v>
      </c>
      <c r="BP95" s="1413">
        <v>44508</v>
      </c>
      <c r="BQ95" s="1413">
        <v>44509</v>
      </c>
      <c r="BR95" s="761" t="e">
        <v>#REF!</v>
      </c>
      <c r="BS95" s="1414">
        <v>1</v>
      </c>
      <c r="BT95" s="1414">
        <v>1</v>
      </c>
      <c r="BU95" s="1414">
        <v>1</v>
      </c>
      <c r="BV95" s="1414">
        <v>1</v>
      </c>
      <c r="BW95" s="1414">
        <v>1</v>
      </c>
      <c r="BX95" s="1414">
        <v>1</v>
      </c>
      <c r="BY95" s="1414">
        <v>1</v>
      </c>
      <c r="BZ95" s="1414">
        <v>5</v>
      </c>
      <c r="CA95" s="1414">
        <v>50</v>
      </c>
      <c r="CB95" s="1414">
        <v>1</v>
      </c>
      <c r="CC95" s="1414">
        <v>1</v>
      </c>
      <c r="CD95" s="1414">
        <v>1</v>
      </c>
      <c r="CE95" s="1414">
        <v>1</v>
      </c>
      <c r="CF95" s="1414">
        <v>1</v>
      </c>
      <c r="CG95" s="1054"/>
      <c r="CH95" s="762">
        <v>67</v>
      </c>
      <c r="CI95" s="762">
        <v>0</v>
      </c>
      <c r="CJ95" s="1055">
        <v>67</v>
      </c>
      <c r="CK95" s="763">
        <v>0</v>
      </c>
      <c r="CL95" s="764">
        <v>0.59837015281932437</v>
      </c>
      <c r="CM95" s="764">
        <v>0.41841513901183108</v>
      </c>
      <c r="CN95" s="764">
        <v>0.33626873365466869</v>
      </c>
      <c r="CO95" s="764">
        <v>9.8659547043581965E-3</v>
      </c>
      <c r="CP95" s="764">
        <v>0.52686664609949019</v>
      </c>
      <c r="CQ95" s="764">
        <v>0.4209432899048236</v>
      </c>
      <c r="CR95" s="764">
        <v>0.57078247697726403</v>
      </c>
      <c r="CS95" s="764">
        <v>0.59134066009246933</v>
      </c>
      <c r="CT95" s="764">
        <v>0.30729982415399626</v>
      </c>
      <c r="CU95" s="764">
        <v>0.20896092063830615</v>
      </c>
      <c r="CV95" s="764">
        <v>0.12290513072954179</v>
      </c>
      <c r="CW95" s="764">
        <v>0.19077056665214609</v>
      </c>
    </row>
    <row r="96" spans="1:101" ht="20.100000000000001" customHeight="1">
      <c r="A96" s="1394">
        <v>86</v>
      </c>
      <c r="B96" s="1416" t="s">
        <v>919</v>
      </c>
      <c r="C96" s="1422" t="s">
        <v>1119</v>
      </c>
      <c r="D96" s="1396">
        <v>1</v>
      </c>
      <c r="E96" s="1397">
        <v>44469</v>
      </c>
      <c r="F96" s="1398" t="s">
        <v>1119</v>
      </c>
      <c r="G96" s="1398" t="s">
        <v>1115</v>
      </c>
      <c r="H96" s="1397">
        <v>44403</v>
      </c>
      <c r="I96" s="1397" t="s">
        <v>198</v>
      </c>
      <c r="J96" s="1399" t="s">
        <v>1119</v>
      </c>
      <c r="K96" s="1398" t="s">
        <v>200</v>
      </c>
      <c r="L96" s="1415" t="s">
        <v>909</v>
      </c>
      <c r="M96" s="1394" t="s">
        <v>116</v>
      </c>
      <c r="N96" s="1417">
        <v>44495</v>
      </c>
      <c r="O96" s="1068">
        <v>44509</v>
      </c>
      <c r="P96" s="1400" t="e">
        <v>#N/A</v>
      </c>
      <c r="Q96" s="1401">
        <v>467.24276527331193</v>
      </c>
      <c r="R96" s="1418">
        <v>0.46724276527331193</v>
      </c>
      <c r="S96" s="1440">
        <v>44470</v>
      </c>
      <c r="T96" s="1075" t="s">
        <v>67</v>
      </c>
      <c r="U96" s="1070" t="s">
        <v>424</v>
      </c>
      <c r="V96" s="1403">
        <v>5</v>
      </c>
      <c r="W96" s="1076" t="s">
        <v>64</v>
      </c>
      <c r="X96" s="1076"/>
      <c r="Y96" s="1069"/>
      <c r="Z96" s="1069"/>
      <c r="AA96" s="1424" t="s">
        <v>7101</v>
      </c>
      <c r="AB96" s="1404" t="s">
        <v>430</v>
      </c>
      <c r="AC96" s="1431">
        <v>397.15635048231513</v>
      </c>
      <c r="AD96" s="1432">
        <v>0</v>
      </c>
      <c r="AE96" s="1433">
        <v>397.15635048231513</v>
      </c>
      <c r="AF96" s="1085"/>
      <c r="AG96" s="1405" t="s">
        <v>408</v>
      </c>
      <c r="AH96" s="1406">
        <v>0</v>
      </c>
      <c r="AI96" s="1407">
        <v>0</v>
      </c>
      <c r="AJ96" s="1408">
        <v>0</v>
      </c>
      <c r="AK96" s="1419">
        <v>0</v>
      </c>
      <c r="AL96" s="1419">
        <v>0</v>
      </c>
      <c r="AM96" s="1419">
        <v>0</v>
      </c>
      <c r="AN96" s="1419">
        <v>0</v>
      </c>
      <c r="AO96" s="1419">
        <v>0</v>
      </c>
      <c r="AP96" s="1419">
        <v>0</v>
      </c>
      <c r="AQ96" s="1420">
        <v>0</v>
      </c>
      <c r="AR96" s="1421">
        <v>0</v>
      </c>
      <c r="AS96" s="1421">
        <v>0</v>
      </c>
      <c r="AT96" s="1421">
        <v>0</v>
      </c>
      <c r="AU96" s="1401">
        <v>0</v>
      </c>
      <c r="AV96" s="1401">
        <v>0</v>
      </c>
      <c r="AW96" s="1401">
        <v>0</v>
      </c>
      <c r="AX96" s="1401">
        <v>0</v>
      </c>
      <c r="AY96" s="1401">
        <v>0</v>
      </c>
      <c r="AZ96" s="1401">
        <v>0</v>
      </c>
      <c r="BA96" s="1401" t="s">
        <v>64</v>
      </c>
      <c r="BB96" s="1409" t="s">
        <v>788</v>
      </c>
      <c r="BC96" s="1061" t="s">
        <v>535</v>
      </c>
      <c r="BD96" s="1411">
        <v>44456</v>
      </c>
      <c r="BE96" s="1411">
        <v>44461</v>
      </c>
      <c r="BF96" s="1411">
        <v>44462</v>
      </c>
      <c r="BG96" s="1411">
        <v>44463</v>
      </c>
      <c r="BH96" s="1411">
        <v>44466</v>
      </c>
      <c r="BI96" s="1411">
        <v>44468</v>
      </c>
      <c r="BJ96" s="1411">
        <v>44476</v>
      </c>
      <c r="BK96" s="1412">
        <v>44494</v>
      </c>
      <c r="BL96" s="1412">
        <v>44495</v>
      </c>
      <c r="BM96" s="1411">
        <v>44497</v>
      </c>
      <c r="BN96" s="1411">
        <v>44498</v>
      </c>
      <c r="BO96" s="1411">
        <v>44504</v>
      </c>
      <c r="BP96" s="1413">
        <v>44508</v>
      </c>
      <c r="BQ96" s="1413">
        <v>44509</v>
      </c>
      <c r="BR96" s="761" t="e">
        <v>#REF!</v>
      </c>
      <c r="BS96" s="1414">
        <v>1</v>
      </c>
      <c r="BT96" s="1414">
        <v>1</v>
      </c>
      <c r="BU96" s="1414">
        <v>1</v>
      </c>
      <c r="BV96" s="1414">
        <v>1</v>
      </c>
      <c r="BW96" s="1414">
        <v>1</v>
      </c>
      <c r="BX96" s="1414">
        <v>1</v>
      </c>
      <c r="BY96" s="1414">
        <v>1</v>
      </c>
      <c r="BZ96" s="1414">
        <v>5</v>
      </c>
      <c r="CA96" s="1414">
        <v>50</v>
      </c>
      <c r="CB96" s="1414">
        <v>1</v>
      </c>
      <c r="CC96" s="1414">
        <v>1</v>
      </c>
      <c r="CD96" s="1414">
        <v>1</v>
      </c>
      <c r="CE96" s="1414">
        <v>1</v>
      </c>
      <c r="CF96" s="1414">
        <v>1</v>
      </c>
      <c r="CG96" s="1054"/>
      <c r="CH96" s="762">
        <v>67</v>
      </c>
      <c r="CI96" s="762">
        <v>0</v>
      </c>
      <c r="CJ96" s="1055">
        <v>67</v>
      </c>
      <c r="CK96" s="763">
        <v>0</v>
      </c>
      <c r="CL96" s="764">
        <v>2.2621310655364701</v>
      </c>
      <c r="CM96" s="764">
        <v>1.581813330410581</v>
      </c>
      <c r="CN96" s="764">
        <v>1.2712598467432596</v>
      </c>
      <c r="CO96" s="764">
        <v>3.7298121443305375E-2</v>
      </c>
      <c r="CP96" s="764">
        <v>1.9918129303761218</v>
      </c>
      <c r="CQ96" s="764">
        <v>1.5913709740304307</v>
      </c>
      <c r="CR96" s="764">
        <v>2.157836193450632</v>
      </c>
      <c r="CS96" s="764">
        <v>2.2355561540081159</v>
      </c>
      <c r="CT96" s="764">
        <v>1.161743237655352</v>
      </c>
      <c r="CU96" s="764">
        <v>0.78997421216920627</v>
      </c>
      <c r="CV96" s="764">
        <v>0.46464134787997508</v>
      </c>
      <c r="CW96" s="764">
        <v>0.72120580075811314</v>
      </c>
    </row>
    <row r="97" spans="1:101" ht="20.100000000000001" customHeight="1">
      <c r="A97" s="1394">
        <v>87</v>
      </c>
      <c r="B97" s="1416" t="s">
        <v>6543</v>
      </c>
      <c r="C97" s="1422" t="s">
        <v>6579</v>
      </c>
      <c r="D97" s="1396">
        <v>1</v>
      </c>
      <c r="E97" s="1397">
        <v>44456</v>
      </c>
      <c r="F97" s="1398" t="s">
        <v>6579</v>
      </c>
      <c r="G97" s="1398" t="s">
        <v>6269</v>
      </c>
      <c r="H97" s="1397">
        <v>44434</v>
      </c>
      <c r="I97" s="1397" t="s">
        <v>199</v>
      </c>
      <c r="J97" s="1399" t="s">
        <v>6579</v>
      </c>
      <c r="K97" s="1398" t="s">
        <v>194</v>
      </c>
      <c r="L97" s="1430" t="s">
        <v>7076</v>
      </c>
      <c r="M97" s="1394" t="s">
        <v>116</v>
      </c>
      <c r="N97" s="1417">
        <v>44460</v>
      </c>
      <c r="O97" s="1344">
        <v>44477</v>
      </c>
      <c r="P97" s="1400" t="e">
        <v>#N/A</v>
      </c>
      <c r="Q97" s="1401">
        <v>316</v>
      </c>
      <c r="R97" s="1418">
        <v>0.316</v>
      </c>
      <c r="S97" s="1071">
        <v>44470</v>
      </c>
      <c r="T97" s="1075" t="s">
        <v>67</v>
      </c>
      <c r="U97" s="1070" t="s">
        <v>424</v>
      </c>
      <c r="V97" s="1403">
        <v>5</v>
      </c>
      <c r="W97" s="1076" t="s">
        <v>64</v>
      </c>
      <c r="X97" s="1076"/>
      <c r="Y97" s="1069"/>
      <c r="Z97" s="1069"/>
      <c r="AA97" s="1424" t="s">
        <v>7102</v>
      </c>
      <c r="AB97" s="1404" t="s">
        <v>430</v>
      </c>
      <c r="AC97" s="1431">
        <v>293.88</v>
      </c>
      <c r="AD97" s="1432">
        <v>0</v>
      </c>
      <c r="AE97" s="1433">
        <v>293.88</v>
      </c>
      <c r="AF97" s="1085"/>
      <c r="AG97" s="1405" t="s">
        <v>408</v>
      </c>
      <c r="AH97" s="1406">
        <v>0</v>
      </c>
      <c r="AI97" s="1407">
        <v>0</v>
      </c>
      <c r="AJ97" s="1408">
        <v>0</v>
      </c>
      <c r="AK97" s="1419">
        <v>0</v>
      </c>
      <c r="AL97" s="1419">
        <v>0</v>
      </c>
      <c r="AM97" s="1419">
        <v>0</v>
      </c>
      <c r="AN97" s="1419">
        <v>0</v>
      </c>
      <c r="AO97" s="1419">
        <v>0</v>
      </c>
      <c r="AP97" s="1419">
        <v>0</v>
      </c>
      <c r="AQ97" s="1420">
        <v>0</v>
      </c>
      <c r="AR97" s="1421">
        <v>0</v>
      </c>
      <c r="AS97" s="1421">
        <v>0</v>
      </c>
      <c r="AT97" s="1421">
        <v>0</v>
      </c>
      <c r="AU97" s="1401">
        <v>0</v>
      </c>
      <c r="AV97" s="1401">
        <v>0</v>
      </c>
      <c r="AW97" s="1401">
        <v>0</v>
      </c>
      <c r="AX97" s="1401">
        <v>0</v>
      </c>
      <c r="AY97" s="1401">
        <v>0</v>
      </c>
      <c r="AZ97" s="1401">
        <v>0</v>
      </c>
      <c r="BA97" s="1401" t="s">
        <v>64</v>
      </c>
      <c r="BB97" s="1401" t="s">
        <v>933</v>
      </c>
      <c r="BC97" s="1061" t="s">
        <v>533</v>
      </c>
      <c r="BD97" s="1410" t="s">
        <v>419</v>
      </c>
      <c r="BE97" s="1410" t="s">
        <v>419</v>
      </c>
      <c r="BF97" s="1410" t="s">
        <v>419</v>
      </c>
      <c r="BG97" s="1411">
        <v>44446</v>
      </c>
      <c r="BH97" s="1411">
        <v>44447</v>
      </c>
      <c r="BI97" s="1411">
        <v>44449</v>
      </c>
      <c r="BJ97" s="1410" t="s">
        <v>419</v>
      </c>
      <c r="BK97" s="1411">
        <v>44454</v>
      </c>
      <c r="BL97" s="1411">
        <v>44460</v>
      </c>
      <c r="BM97" s="1411">
        <v>44462</v>
      </c>
      <c r="BN97" s="1410" t="s">
        <v>419</v>
      </c>
      <c r="BO97" s="1411">
        <v>44466</v>
      </c>
      <c r="BP97" s="1410" t="s">
        <v>419</v>
      </c>
      <c r="BQ97" s="1413">
        <v>44468</v>
      </c>
      <c r="BR97" s="761" t="e">
        <v>#REF!</v>
      </c>
      <c r="BS97" s="1414">
        <v>0</v>
      </c>
      <c r="BT97" s="1414">
        <v>0</v>
      </c>
      <c r="BU97" s="1414">
        <v>0</v>
      </c>
      <c r="BV97" s="1414">
        <v>0</v>
      </c>
      <c r="BW97" s="1414">
        <v>1</v>
      </c>
      <c r="BX97" s="1414">
        <v>1</v>
      </c>
      <c r="BY97" s="1414">
        <v>1</v>
      </c>
      <c r="BZ97" s="1414">
        <v>5</v>
      </c>
      <c r="CA97" s="1414">
        <v>50</v>
      </c>
      <c r="CB97" s="1414">
        <v>1</v>
      </c>
      <c r="CC97" s="1414">
        <v>1</v>
      </c>
      <c r="CD97" s="1414">
        <v>1</v>
      </c>
      <c r="CE97" s="1414">
        <v>1</v>
      </c>
      <c r="CF97" s="1414">
        <v>1</v>
      </c>
      <c r="CG97" s="1054"/>
      <c r="CH97" s="762">
        <v>63</v>
      </c>
      <c r="CI97" s="762">
        <v>3</v>
      </c>
      <c r="CJ97" s="1055">
        <v>66</v>
      </c>
      <c r="CK97" s="763">
        <v>4.5454545454545456E-2</v>
      </c>
      <c r="CL97" s="764">
        <v>1.5298972393748793</v>
      </c>
      <c r="CM97" s="764">
        <v>1.0697929418283372</v>
      </c>
      <c r="CN97" s="764">
        <v>0.8597631497533974</v>
      </c>
      <c r="CO97" s="764">
        <v>2.5225016312858693E-2</v>
      </c>
      <c r="CP97" s="764">
        <v>1.3470789336474407</v>
      </c>
      <c r="CQ97" s="764">
        <v>1.076256852258509</v>
      </c>
      <c r="CR97" s="764">
        <v>1.4593617875100513</v>
      </c>
      <c r="CS97" s="764">
        <v>1.511924415251968</v>
      </c>
      <c r="CT97" s="764">
        <v>0.78569619560476456</v>
      </c>
      <c r="CU97" s="764">
        <v>0.53426584550634604</v>
      </c>
      <c r="CV97" s="764">
        <v>0.31424064071743613</v>
      </c>
      <c r="CW97" s="764">
        <v>0.48775722167951358</v>
      </c>
    </row>
    <row r="98" spans="1:101" ht="20.100000000000001" customHeight="1">
      <c r="A98" s="1394">
        <v>88</v>
      </c>
      <c r="B98" s="1219" t="s">
        <v>6544</v>
      </c>
      <c r="C98" s="1224" t="s">
        <v>6580</v>
      </c>
      <c r="D98" s="1396">
        <v>1</v>
      </c>
      <c r="E98" s="1056">
        <v>44456</v>
      </c>
      <c r="F98" s="1058" t="s">
        <v>6580</v>
      </c>
      <c r="G98" s="1398" t="s">
        <v>6269</v>
      </c>
      <c r="H98" s="1056">
        <v>44434</v>
      </c>
      <c r="I98" s="1397" t="s">
        <v>199</v>
      </c>
      <c r="J98" s="1217" t="s">
        <v>6580</v>
      </c>
      <c r="K98" s="1398" t="s">
        <v>194</v>
      </c>
      <c r="L98" s="1430" t="s">
        <v>7076</v>
      </c>
      <c r="M98" s="1059" t="s">
        <v>116</v>
      </c>
      <c r="N98" s="1082">
        <v>44460</v>
      </c>
      <c r="O98" s="1344">
        <v>44477</v>
      </c>
      <c r="P98" s="1400" t="e">
        <v>#N/A</v>
      </c>
      <c r="Q98" s="1061">
        <v>316</v>
      </c>
      <c r="R98" s="1074">
        <v>0.316</v>
      </c>
      <c r="S98" s="1071">
        <v>44470</v>
      </c>
      <c r="T98" s="1075" t="s">
        <v>67</v>
      </c>
      <c r="U98" s="1070" t="s">
        <v>424</v>
      </c>
      <c r="V98" s="1403">
        <v>5</v>
      </c>
      <c r="W98" s="1076" t="s">
        <v>64</v>
      </c>
      <c r="X98" s="1076"/>
      <c r="Y98" s="1069"/>
      <c r="Z98" s="1069"/>
      <c r="AA98" s="1424" t="s">
        <v>7102</v>
      </c>
      <c r="AB98" s="1404" t="s">
        <v>430</v>
      </c>
      <c r="AC98" s="1049">
        <v>293.88</v>
      </c>
      <c r="AD98" s="1050">
        <v>0</v>
      </c>
      <c r="AE98" s="1051">
        <v>293.88</v>
      </c>
      <c r="AF98" s="1085"/>
      <c r="AG98" s="1405" t="s">
        <v>408</v>
      </c>
      <c r="AH98" s="1406">
        <v>0</v>
      </c>
      <c r="AI98" s="1407">
        <v>0</v>
      </c>
      <c r="AJ98" s="1408">
        <v>0</v>
      </c>
      <c r="AK98" s="1064">
        <v>0</v>
      </c>
      <c r="AL98" s="1064">
        <v>0</v>
      </c>
      <c r="AM98" s="1064">
        <v>0</v>
      </c>
      <c r="AN98" s="1064">
        <v>0</v>
      </c>
      <c r="AO98" s="1064">
        <v>0</v>
      </c>
      <c r="AP98" s="1064">
        <v>0</v>
      </c>
      <c r="AQ98" s="1065">
        <v>0</v>
      </c>
      <c r="AR98" s="1066">
        <v>0</v>
      </c>
      <c r="AS98" s="1066">
        <v>0</v>
      </c>
      <c r="AT98" s="1066">
        <v>0</v>
      </c>
      <c r="AU98" s="1061">
        <v>0</v>
      </c>
      <c r="AV98" s="1061">
        <v>0</v>
      </c>
      <c r="AW98" s="1061">
        <v>0</v>
      </c>
      <c r="AX98" s="1061">
        <v>0</v>
      </c>
      <c r="AY98" s="1061">
        <v>0</v>
      </c>
      <c r="AZ98" s="1061">
        <v>0</v>
      </c>
      <c r="BA98" s="1401" t="s">
        <v>64</v>
      </c>
      <c r="BB98" s="1401" t="s">
        <v>933</v>
      </c>
      <c r="BC98" s="1061" t="s">
        <v>533</v>
      </c>
      <c r="BD98" s="1410" t="s">
        <v>419</v>
      </c>
      <c r="BE98" s="1410" t="s">
        <v>419</v>
      </c>
      <c r="BF98" s="1410" t="s">
        <v>419</v>
      </c>
      <c r="BG98" s="1411">
        <v>44446</v>
      </c>
      <c r="BH98" s="1411">
        <v>44447</v>
      </c>
      <c r="BI98" s="1411">
        <v>44449</v>
      </c>
      <c r="BJ98" s="1410" t="s">
        <v>419</v>
      </c>
      <c r="BK98" s="1411">
        <v>44454</v>
      </c>
      <c r="BL98" s="1411">
        <v>44460</v>
      </c>
      <c r="BM98" s="1411">
        <v>44462</v>
      </c>
      <c r="BN98" s="1410" t="s">
        <v>419</v>
      </c>
      <c r="BO98" s="1411">
        <v>44466</v>
      </c>
      <c r="BP98" s="1410" t="s">
        <v>419</v>
      </c>
      <c r="BQ98" s="1413">
        <v>44468</v>
      </c>
      <c r="BR98" s="761" t="e">
        <v>#REF!</v>
      </c>
      <c r="BS98" s="1414">
        <v>0</v>
      </c>
      <c r="BT98" s="1414">
        <v>0</v>
      </c>
      <c r="BU98" s="1414">
        <v>0</v>
      </c>
      <c r="BV98" s="1414">
        <v>0</v>
      </c>
      <c r="BW98" s="1414">
        <v>1</v>
      </c>
      <c r="BX98" s="1414">
        <v>1</v>
      </c>
      <c r="BY98" s="1414">
        <v>1</v>
      </c>
      <c r="BZ98" s="1414">
        <v>5</v>
      </c>
      <c r="CA98" s="1414">
        <v>50</v>
      </c>
      <c r="CB98" s="1414">
        <v>1</v>
      </c>
      <c r="CC98" s="1414">
        <v>1</v>
      </c>
      <c r="CD98" s="1414">
        <v>1</v>
      </c>
      <c r="CE98" s="1414">
        <v>1</v>
      </c>
      <c r="CF98" s="1414">
        <v>1</v>
      </c>
      <c r="CG98" s="1054"/>
      <c r="CH98" s="762">
        <v>63</v>
      </c>
      <c r="CI98" s="762">
        <v>4</v>
      </c>
      <c r="CJ98" s="1055">
        <v>67</v>
      </c>
      <c r="CK98" s="763">
        <v>5.9701492537313432E-2</v>
      </c>
      <c r="CL98" s="764">
        <v>1.5298972393748793</v>
      </c>
      <c r="CM98" s="764">
        <v>1.0697929418283372</v>
      </c>
      <c r="CN98" s="764">
        <v>0.8597631497533974</v>
      </c>
      <c r="CO98" s="764">
        <v>2.5225016312858693E-2</v>
      </c>
      <c r="CP98" s="764">
        <v>1.3470789336474407</v>
      </c>
      <c r="CQ98" s="764">
        <v>1.076256852258509</v>
      </c>
      <c r="CR98" s="764">
        <v>1.4593617875100513</v>
      </c>
      <c r="CS98" s="764">
        <v>1.511924415251968</v>
      </c>
      <c r="CT98" s="764">
        <v>0.78569619560476456</v>
      </c>
      <c r="CU98" s="764">
        <v>0.53426584550634604</v>
      </c>
      <c r="CV98" s="764">
        <v>0.31424064071743613</v>
      </c>
      <c r="CW98" s="764">
        <v>0.48775722167951358</v>
      </c>
    </row>
    <row r="99" spans="1:101" s="727" customFormat="1" ht="20.100000000000001" customHeight="1">
      <c r="A99" s="1394">
        <v>89</v>
      </c>
      <c r="B99" s="1416" t="s">
        <v>6545</v>
      </c>
      <c r="C99" s="1422" t="s">
        <v>6581</v>
      </c>
      <c r="D99" s="1396">
        <v>1</v>
      </c>
      <c r="E99" s="1397">
        <v>44456</v>
      </c>
      <c r="F99" s="1398" t="s">
        <v>6581</v>
      </c>
      <c r="G99" s="1398" t="s">
        <v>6269</v>
      </c>
      <c r="H99" s="1397">
        <v>44434</v>
      </c>
      <c r="I99" s="1397" t="s">
        <v>199</v>
      </c>
      <c r="J99" s="1399" t="s">
        <v>6581</v>
      </c>
      <c r="K99" s="1398" t="s">
        <v>194</v>
      </c>
      <c r="L99" s="1430" t="s">
        <v>7076</v>
      </c>
      <c r="M99" s="1394" t="s">
        <v>116</v>
      </c>
      <c r="N99" s="1417">
        <v>44461</v>
      </c>
      <c r="O99" s="1344">
        <v>44477</v>
      </c>
      <c r="P99" s="1400" t="e">
        <v>#N/A</v>
      </c>
      <c r="Q99" s="1401">
        <v>534</v>
      </c>
      <c r="R99" s="1418">
        <v>0.53400000000000003</v>
      </c>
      <c r="S99" s="1071">
        <v>44470</v>
      </c>
      <c r="T99" s="1075" t="s">
        <v>67</v>
      </c>
      <c r="U99" s="1070" t="s">
        <v>424</v>
      </c>
      <c r="V99" s="1403">
        <v>5</v>
      </c>
      <c r="W99" s="1076" t="s">
        <v>64</v>
      </c>
      <c r="X99" s="1076"/>
      <c r="Y99" s="1069"/>
      <c r="Z99" s="1069"/>
      <c r="AA99" s="1424" t="s">
        <v>7102</v>
      </c>
      <c r="AB99" s="1404" t="s">
        <v>430</v>
      </c>
      <c r="AC99" s="1049">
        <v>496.62</v>
      </c>
      <c r="AD99" s="1050">
        <v>0</v>
      </c>
      <c r="AE99" s="1051">
        <v>496.62</v>
      </c>
      <c r="AF99" s="1085"/>
      <c r="AG99" s="1405" t="s">
        <v>408</v>
      </c>
      <c r="AH99" s="1406">
        <v>0</v>
      </c>
      <c r="AI99" s="1407">
        <v>0</v>
      </c>
      <c r="AJ99" s="1408">
        <v>0</v>
      </c>
      <c r="AK99" s="1419">
        <v>0</v>
      </c>
      <c r="AL99" s="1419">
        <v>0</v>
      </c>
      <c r="AM99" s="1419">
        <v>0</v>
      </c>
      <c r="AN99" s="1419">
        <v>0</v>
      </c>
      <c r="AO99" s="1419">
        <v>0</v>
      </c>
      <c r="AP99" s="1419">
        <v>0</v>
      </c>
      <c r="AQ99" s="1420">
        <v>0</v>
      </c>
      <c r="AR99" s="1421">
        <v>0</v>
      </c>
      <c r="AS99" s="1421">
        <v>0</v>
      </c>
      <c r="AT99" s="1421">
        <v>0</v>
      </c>
      <c r="AU99" s="1401">
        <v>0</v>
      </c>
      <c r="AV99" s="1401">
        <v>0</v>
      </c>
      <c r="AW99" s="1401">
        <v>0</v>
      </c>
      <c r="AX99" s="1401">
        <v>0</v>
      </c>
      <c r="AY99" s="1401">
        <v>0</v>
      </c>
      <c r="AZ99" s="1401">
        <v>0</v>
      </c>
      <c r="BA99" s="1401" t="s">
        <v>64</v>
      </c>
      <c r="BB99" s="1401" t="s">
        <v>933</v>
      </c>
      <c r="BC99" s="1061" t="s">
        <v>533</v>
      </c>
      <c r="BD99" s="1410" t="s">
        <v>419</v>
      </c>
      <c r="BE99" s="1410" t="s">
        <v>419</v>
      </c>
      <c r="BF99" s="1410" t="s">
        <v>419</v>
      </c>
      <c r="BG99" s="1411">
        <v>44447</v>
      </c>
      <c r="BH99" s="1411">
        <v>44448</v>
      </c>
      <c r="BI99" s="1411">
        <v>44452</v>
      </c>
      <c r="BJ99" s="1410" t="s">
        <v>419</v>
      </c>
      <c r="BK99" s="1411">
        <v>44455</v>
      </c>
      <c r="BL99" s="1411">
        <v>44461</v>
      </c>
      <c r="BM99" s="1411">
        <v>44463</v>
      </c>
      <c r="BN99" s="1410" t="s">
        <v>419</v>
      </c>
      <c r="BO99" s="1411">
        <v>44467</v>
      </c>
      <c r="BP99" s="1410" t="s">
        <v>419</v>
      </c>
      <c r="BQ99" s="1413">
        <v>44469</v>
      </c>
      <c r="BR99" s="761" t="e">
        <v>#REF!</v>
      </c>
      <c r="BS99" s="1414">
        <v>0</v>
      </c>
      <c r="BT99" s="1414">
        <v>0</v>
      </c>
      <c r="BU99" s="1414">
        <v>0</v>
      </c>
      <c r="BV99" s="1414">
        <v>0</v>
      </c>
      <c r="BW99" s="1414">
        <v>1</v>
      </c>
      <c r="BX99" s="1414">
        <v>1</v>
      </c>
      <c r="BY99" s="1414">
        <v>1</v>
      </c>
      <c r="BZ99" s="1414">
        <v>5</v>
      </c>
      <c r="CA99" s="1414">
        <v>50</v>
      </c>
      <c r="CB99" s="1414">
        <v>1</v>
      </c>
      <c r="CC99" s="1414">
        <v>1</v>
      </c>
      <c r="CD99" s="1414">
        <v>1</v>
      </c>
      <c r="CE99" s="1414">
        <v>1</v>
      </c>
      <c r="CF99" s="1414">
        <v>1</v>
      </c>
      <c r="CG99" s="1054"/>
      <c r="CH99" s="762">
        <v>63</v>
      </c>
      <c r="CI99" s="762">
        <v>4</v>
      </c>
      <c r="CJ99" s="1055">
        <v>67</v>
      </c>
      <c r="CK99" s="763">
        <v>5.9701492537313432E-2</v>
      </c>
      <c r="CL99" s="764">
        <v>2.5853326766651441</v>
      </c>
      <c r="CM99" s="764">
        <v>1.8078146548618104</v>
      </c>
      <c r="CN99" s="764">
        <v>1.4528908923047918</v>
      </c>
      <c r="CO99" s="764">
        <v>4.2627084528691593E-2</v>
      </c>
      <c r="CP99" s="764">
        <v>2.2763928815434595</v>
      </c>
      <c r="CQ99" s="764">
        <v>1.8187378452722907</v>
      </c>
      <c r="CR99" s="764">
        <v>2.4661366915517955</v>
      </c>
      <c r="CS99" s="764">
        <v>2.5549608789384521</v>
      </c>
      <c r="CT99" s="764">
        <v>1.3277271153574186</v>
      </c>
      <c r="CU99" s="764">
        <v>0.90284165031768604</v>
      </c>
      <c r="CV99" s="764">
        <v>0.5310269055161736</v>
      </c>
      <c r="CW99" s="764">
        <v>0.82424796321791227</v>
      </c>
    </row>
    <row r="100" spans="1:101" s="727" customFormat="1" ht="20.100000000000001" customHeight="1">
      <c r="A100" s="1394">
        <v>90</v>
      </c>
      <c r="B100" s="1416" t="s">
        <v>6546</v>
      </c>
      <c r="C100" s="1422" t="s">
        <v>6582</v>
      </c>
      <c r="D100" s="1396">
        <v>1</v>
      </c>
      <c r="E100" s="1397">
        <v>44456</v>
      </c>
      <c r="F100" s="1398" t="s">
        <v>6582</v>
      </c>
      <c r="G100" s="1398" t="s">
        <v>6269</v>
      </c>
      <c r="H100" s="1397">
        <v>44434</v>
      </c>
      <c r="I100" s="1397" t="s">
        <v>199</v>
      </c>
      <c r="J100" s="1399" t="s">
        <v>6582</v>
      </c>
      <c r="K100" s="1398" t="s">
        <v>194</v>
      </c>
      <c r="L100" s="1430" t="s">
        <v>7076</v>
      </c>
      <c r="M100" s="1394" t="s">
        <v>116</v>
      </c>
      <c r="N100" s="1417">
        <v>44461</v>
      </c>
      <c r="O100" s="1344">
        <v>44477</v>
      </c>
      <c r="P100" s="1400" t="e">
        <v>#N/A</v>
      </c>
      <c r="Q100" s="1401">
        <v>534</v>
      </c>
      <c r="R100" s="1418">
        <v>0.53400000000000003</v>
      </c>
      <c r="S100" s="1071">
        <v>44470</v>
      </c>
      <c r="T100" s="1075" t="s">
        <v>67</v>
      </c>
      <c r="U100" s="1070" t="s">
        <v>424</v>
      </c>
      <c r="V100" s="1403">
        <v>5</v>
      </c>
      <c r="W100" s="1076" t="s">
        <v>64</v>
      </c>
      <c r="X100" s="1076"/>
      <c r="Y100" s="1069"/>
      <c r="Z100" s="1069"/>
      <c r="AA100" s="1424" t="s">
        <v>7102</v>
      </c>
      <c r="AB100" s="1404" t="s">
        <v>430</v>
      </c>
      <c r="AC100" s="1049">
        <v>496.62</v>
      </c>
      <c r="AD100" s="1050">
        <v>0</v>
      </c>
      <c r="AE100" s="1051">
        <v>496.62</v>
      </c>
      <c r="AF100" s="1085"/>
      <c r="AG100" s="1405" t="s">
        <v>408</v>
      </c>
      <c r="AH100" s="1406">
        <v>0</v>
      </c>
      <c r="AI100" s="1407">
        <v>0</v>
      </c>
      <c r="AJ100" s="1408">
        <v>0</v>
      </c>
      <c r="AK100" s="1419">
        <v>0</v>
      </c>
      <c r="AL100" s="1419">
        <v>0</v>
      </c>
      <c r="AM100" s="1419">
        <v>0</v>
      </c>
      <c r="AN100" s="1419">
        <v>0</v>
      </c>
      <c r="AO100" s="1419">
        <v>0</v>
      </c>
      <c r="AP100" s="1419">
        <v>0</v>
      </c>
      <c r="AQ100" s="1420">
        <v>0</v>
      </c>
      <c r="AR100" s="1421">
        <v>0</v>
      </c>
      <c r="AS100" s="1421">
        <v>0</v>
      </c>
      <c r="AT100" s="1421">
        <v>0</v>
      </c>
      <c r="AU100" s="1401">
        <v>0</v>
      </c>
      <c r="AV100" s="1401">
        <v>0</v>
      </c>
      <c r="AW100" s="1401">
        <v>0</v>
      </c>
      <c r="AX100" s="1401">
        <v>0</v>
      </c>
      <c r="AY100" s="1401">
        <v>0</v>
      </c>
      <c r="AZ100" s="1401">
        <v>0</v>
      </c>
      <c r="BA100" s="1401" t="s">
        <v>64</v>
      </c>
      <c r="BB100" s="1401" t="s">
        <v>933</v>
      </c>
      <c r="BC100" s="1061" t="s">
        <v>533</v>
      </c>
      <c r="BD100" s="1410" t="s">
        <v>419</v>
      </c>
      <c r="BE100" s="1410" t="s">
        <v>419</v>
      </c>
      <c r="BF100" s="1410" t="s">
        <v>419</v>
      </c>
      <c r="BG100" s="1411">
        <v>44447</v>
      </c>
      <c r="BH100" s="1411">
        <v>44448</v>
      </c>
      <c r="BI100" s="1411">
        <v>44452</v>
      </c>
      <c r="BJ100" s="1410" t="s">
        <v>419</v>
      </c>
      <c r="BK100" s="1411">
        <v>44455</v>
      </c>
      <c r="BL100" s="1411">
        <v>44461</v>
      </c>
      <c r="BM100" s="1411">
        <v>44463</v>
      </c>
      <c r="BN100" s="1410" t="s">
        <v>419</v>
      </c>
      <c r="BO100" s="1411">
        <v>44467</v>
      </c>
      <c r="BP100" s="1410" t="s">
        <v>419</v>
      </c>
      <c r="BQ100" s="1413">
        <v>44469</v>
      </c>
      <c r="BR100" s="761" t="e">
        <v>#REF!</v>
      </c>
      <c r="BS100" s="1414">
        <v>0</v>
      </c>
      <c r="BT100" s="1414">
        <v>0</v>
      </c>
      <c r="BU100" s="1414">
        <v>0</v>
      </c>
      <c r="BV100" s="1414">
        <v>0</v>
      </c>
      <c r="BW100" s="1414">
        <v>1</v>
      </c>
      <c r="BX100" s="1414">
        <v>1</v>
      </c>
      <c r="BY100" s="1414">
        <v>1</v>
      </c>
      <c r="BZ100" s="1414">
        <v>5</v>
      </c>
      <c r="CA100" s="1414">
        <v>50</v>
      </c>
      <c r="CB100" s="1414">
        <v>1</v>
      </c>
      <c r="CC100" s="1414">
        <v>1</v>
      </c>
      <c r="CD100" s="1414">
        <v>1</v>
      </c>
      <c r="CE100" s="1414">
        <v>1</v>
      </c>
      <c r="CF100" s="1414">
        <v>1</v>
      </c>
      <c r="CG100" s="1054"/>
      <c r="CH100" s="762">
        <v>63</v>
      </c>
      <c r="CI100" s="762">
        <v>4</v>
      </c>
      <c r="CJ100" s="1055">
        <v>67</v>
      </c>
      <c r="CK100" s="763">
        <v>5.9701492537313432E-2</v>
      </c>
      <c r="CL100" s="764">
        <v>2.5853326766651441</v>
      </c>
      <c r="CM100" s="764">
        <v>1.8078146548618104</v>
      </c>
      <c r="CN100" s="764">
        <v>1.4528908923047918</v>
      </c>
      <c r="CO100" s="764">
        <v>4.2627084528691593E-2</v>
      </c>
      <c r="CP100" s="764">
        <v>2.2763928815434595</v>
      </c>
      <c r="CQ100" s="764">
        <v>1.8187378452722907</v>
      </c>
      <c r="CR100" s="764">
        <v>2.4661366915517955</v>
      </c>
      <c r="CS100" s="764">
        <v>2.5549608789384521</v>
      </c>
      <c r="CT100" s="764">
        <v>1.3277271153574186</v>
      </c>
      <c r="CU100" s="764">
        <v>0.90284165031768604</v>
      </c>
      <c r="CV100" s="764">
        <v>0.5310269055161736</v>
      </c>
      <c r="CW100" s="764">
        <v>0.82424796321791227</v>
      </c>
    </row>
    <row r="101" spans="1:101" s="727" customFormat="1" ht="20.100000000000001" customHeight="1">
      <c r="A101" s="1394">
        <v>91</v>
      </c>
      <c r="B101" s="1416" t="s">
        <v>6551</v>
      </c>
      <c r="C101" s="1422" t="s">
        <v>6588</v>
      </c>
      <c r="D101" s="1396">
        <v>49</v>
      </c>
      <c r="E101" s="1397">
        <v>44463</v>
      </c>
      <c r="F101" s="1398" t="s">
        <v>6588</v>
      </c>
      <c r="G101" s="1398" t="s">
        <v>1091</v>
      </c>
      <c r="H101" s="1397">
        <v>44434</v>
      </c>
      <c r="I101" s="1397" t="s">
        <v>978</v>
      </c>
      <c r="J101" s="1399" t="s">
        <v>6588</v>
      </c>
      <c r="K101" s="1398" t="s">
        <v>279</v>
      </c>
      <c r="L101" s="1415" t="s">
        <v>6530</v>
      </c>
      <c r="M101" s="1394" t="s">
        <v>422</v>
      </c>
      <c r="N101" s="1417">
        <v>44455</v>
      </c>
      <c r="O101" s="1068">
        <v>44466</v>
      </c>
      <c r="P101" s="1400" t="e">
        <v>#N/A</v>
      </c>
      <c r="Q101" s="1401">
        <v>0</v>
      </c>
      <c r="R101" s="1418">
        <v>0</v>
      </c>
      <c r="S101" s="1071">
        <v>44470</v>
      </c>
      <c r="T101" s="1075" t="s">
        <v>67</v>
      </c>
      <c r="U101" s="1070" t="s">
        <v>424</v>
      </c>
      <c r="V101" s="1403">
        <v>5</v>
      </c>
      <c r="W101" s="1225" t="s">
        <v>6530</v>
      </c>
      <c r="X101" s="1076"/>
      <c r="Y101" s="1069"/>
      <c r="Z101" s="1069"/>
      <c r="AA101" s="1424" t="s">
        <v>7103</v>
      </c>
      <c r="AB101" s="1401" t="s">
        <v>430</v>
      </c>
      <c r="AC101" s="1049">
        <v>0</v>
      </c>
      <c r="AD101" s="1050">
        <v>0</v>
      </c>
      <c r="AE101" s="1051">
        <v>0</v>
      </c>
      <c r="AF101" s="1085"/>
      <c r="AG101" s="1405" t="s">
        <v>408</v>
      </c>
      <c r="AH101" s="1406">
        <v>0</v>
      </c>
      <c r="AI101" s="1407">
        <v>0</v>
      </c>
      <c r="AJ101" s="1408">
        <v>0</v>
      </c>
      <c r="AK101" s="1419">
        <v>0</v>
      </c>
      <c r="AL101" s="1419">
        <v>0</v>
      </c>
      <c r="AM101" s="1419">
        <v>0</v>
      </c>
      <c r="AN101" s="1419">
        <v>0</v>
      </c>
      <c r="AO101" s="1419">
        <v>0</v>
      </c>
      <c r="AP101" s="1419">
        <v>0</v>
      </c>
      <c r="AQ101" s="1420">
        <v>0</v>
      </c>
      <c r="AR101" s="1421">
        <v>0</v>
      </c>
      <c r="AS101" s="1421">
        <v>0</v>
      </c>
      <c r="AT101" s="1421">
        <v>0</v>
      </c>
      <c r="AU101" s="1401">
        <v>0</v>
      </c>
      <c r="AV101" s="1401">
        <v>0</v>
      </c>
      <c r="AW101" s="1401">
        <v>0</v>
      </c>
      <c r="AX101" s="1401">
        <v>0</v>
      </c>
      <c r="AY101" s="1401">
        <v>0</v>
      </c>
      <c r="AZ101" s="1401">
        <v>0</v>
      </c>
      <c r="BA101" s="1401" t="s">
        <v>432</v>
      </c>
      <c r="BB101" s="1401" t="s">
        <v>979</v>
      </c>
      <c r="BC101" s="1061" t="s">
        <v>356</v>
      </c>
      <c r="BD101" s="1410" t="s">
        <v>419</v>
      </c>
      <c r="BE101" s="1410" t="s">
        <v>419</v>
      </c>
      <c r="BF101" s="1410" t="s">
        <v>419</v>
      </c>
      <c r="BG101" s="1411">
        <v>44440</v>
      </c>
      <c r="BH101" s="1411">
        <v>44441</v>
      </c>
      <c r="BI101" s="1411">
        <v>44445</v>
      </c>
      <c r="BJ101" s="1410" t="s">
        <v>419</v>
      </c>
      <c r="BK101" s="1411">
        <v>44448</v>
      </c>
      <c r="BL101" s="1411">
        <v>44455</v>
      </c>
      <c r="BM101" s="1411">
        <v>44461</v>
      </c>
      <c r="BN101" s="1410" t="s">
        <v>419</v>
      </c>
      <c r="BO101" s="1411">
        <v>44463</v>
      </c>
      <c r="BP101" s="1410" t="s">
        <v>419</v>
      </c>
      <c r="BQ101" s="1413">
        <v>44466</v>
      </c>
      <c r="BR101" s="761" t="e">
        <v>#REF!</v>
      </c>
      <c r="BS101" s="1414">
        <v>0</v>
      </c>
      <c r="BT101" s="1414">
        <v>0</v>
      </c>
      <c r="BU101" s="1414">
        <v>0</v>
      </c>
      <c r="BV101" s="1414">
        <v>1</v>
      </c>
      <c r="BW101" s="1414">
        <v>1</v>
      </c>
      <c r="BX101" s="1414">
        <v>1</v>
      </c>
      <c r="BY101" s="1414">
        <v>0</v>
      </c>
      <c r="BZ101" s="1414">
        <v>49</v>
      </c>
      <c r="CA101" s="1414">
        <v>5</v>
      </c>
      <c r="CB101" s="1414">
        <v>1</v>
      </c>
      <c r="CC101" s="1414">
        <v>0</v>
      </c>
      <c r="CD101" s="1414">
        <v>1</v>
      </c>
      <c r="CE101" s="1414">
        <v>0</v>
      </c>
      <c r="CF101" s="1414">
        <v>1</v>
      </c>
      <c r="CG101" s="1054"/>
      <c r="CH101" s="762">
        <v>60</v>
      </c>
      <c r="CI101" s="762">
        <v>0</v>
      </c>
      <c r="CJ101" s="1055">
        <v>60</v>
      </c>
      <c r="CK101" s="763">
        <v>0</v>
      </c>
      <c r="CL101" s="764">
        <v>0</v>
      </c>
      <c r="CM101" s="764">
        <v>0</v>
      </c>
      <c r="CN101" s="764">
        <v>0</v>
      </c>
      <c r="CO101" s="764">
        <v>0</v>
      </c>
      <c r="CP101" s="764">
        <v>0</v>
      </c>
      <c r="CQ101" s="764">
        <v>0</v>
      </c>
      <c r="CR101" s="764">
        <v>0</v>
      </c>
      <c r="CS101" s="764">
        <v>0</v>
      </c>
      <c r="CT101" s="764">
        <v>0</v>
      </c>
      <c r="CU101" s="764">
        <v>0</v>
      </c>
      <c r="CV101" s="764">
        <v>0</v>
      </c>
      <c r="CW101" s="764">
        <v>0</v>
      </c>
    </row>
    <row r="102" spans="1:101" s="727" customFormat="1" ht="20.100000000000001" customHeight="1">
      <c r="A102" s="1394">
        <v>92</v>
      </c>
      <c r="B102" s="1416" t="s">
        <v>6554</v>
      </c>
      <c r="C102" s="1422" t="s">
        <v>6591</v>
      </c>
      <c r="D102" s="1396">
        <v>1</v>
      </c>
      <c r="E102" s="1397">
        <v>44477</v>
      </c>
      <c r="F102" s="1398" t="s">
        <v>6591</v>
      </c>
      <c r="G102" s="1398" t="s">
        <v>6592</v>
      </c>
      <c r="H102" s="1397">
        <v>44442</v>
      </c>
      <c r="I102" s="1397" t="s">
        <v>978</v>
      </c>
      <c r="J102" s="1399" t="s">
        <v>6591</v>
      </c>
      <c r="K102" s="1398" t="s">
        <v>1086</v>
      </c>
      <c r="L102" s="1415" t="s">
        <v>356</v>
      </c>
      <c r="M102" s="1394" t="s">
        <v>422</v>
      </c>
      <c r="N102" s="1417">
        <v>44462</v>
      </c>
      <c r="O102" s="1068">
        <v>44470</v>
      </c>
      <c r="P102" s="1400" t="e">
        <v>#N/A</v>
      </c>
      <c r="Q102" s="1401">
        <v>0</v>
      </c>
      <c r="R102" s="1418">
        <v>0</v>
      </c>
      <c r="S102" s="1071">
        <v>44470</v>
      </c>
      <c r="T102" s="1075" t="s">
        <v>67</v>
      </c>
      <c r="U102" s="1070" t="s">
        <v>424</v>
      </c>
      <c r="V102" s="1403">
        <v>5</v>
      </c>
      <c r="W102" s="1076" t="s">
        <v>7068</v>
      </c>
      <c r="X102" s="1076"/>
      <c r="Y102" s="1069"/>
      <c r="Z102" s="1069"/>
      <c r="AA102" s="1441"/>
      <c r="AB102" s="1401" t="s">
        <v>430</v>
      </c>
      <c r="AC102" s="1049">
        <v>0</v>
      </c>
      <c r="AD102" s="1050">
        <v>0</v>
      </c>
      <c r="AE102" s="1051">
        <v>0</v>
      </c>
      <c r="AF102" s="1085"/>
      <c r="AG102" s="1405" t="s">
        <v>408</v>
      </c>
      <c r="AH102" s="1406">
        <v>0</v>
      </c>
      <c r="AI102" s="1407">
        <v>0</v>
      </c>
      <c r="AJ102" s="1408">
        <v>0</v>
      </c>
      <c r="AK102" s="1419">
        <v>0</v>
      </c>
      <c r="AL102" s="1419">
        <v>0</v>
      </c>
      <c r="AM102" s="1419">
        <v>0</v>
      </c>
      <c r="AN102" s="1419">
        <v>0</v>
      </c>
      <c r="AO102" s="1419">
        <v>0</v>
      </c>
      <c r="AP102" s="1419">
        <v>0</v>
      </c>
      <c r="AQ102" s="1420">
        <v>0</v>
      </c>
      <c r="AR102" s="1421">
        <v>0</v>
      </c>
      <c r="AS102" s="1421">
        <v>0</v>
      </c>
      <c r="AT102" s="1421">
        <v>0</v>
      </c>
      <c r="AU102" s="1401">
        <v>0</v>
      </c>
      <c r="AV102" s="1401">
        <v>0</v>
      </c>
      <c r="AW102" s="1401">
        <v>0</v>
      </c>
      <c r="AX102" s="1401">
        <v>0</v>
      </c>
      <c r="AY102" s="1401">
        <v>0</v>
      </c>
      <c r="AZ102" s="1401">
        <v>0</v>
      </c>
      <c r="BA102" s="1401" t="s">
        <v>418</v>
      </c>
      <c r="BB102" s="1401" t="s">
        <v>979</v>
      </c>
      <c r="BC102" s="1061" t="s">
        <v>356</v>
      </c>
      <c r="BD102" s="1410" t="s">
        <v>419</v>
      </c>
      <c r="BE102" s="1410" t="s">
        <v>419</v>
      </c>
      <c r="BF102" s="1410" t="s">
        <v>419</v>
      </c>
      <c r="BG102" s="1411">
        <v>44446</v>
      </c>
      <c r="BH102" s="1411">
        <v>44447</v>
      </c>
      <c r="BI102" s="1411">
        <v>44449</v>
      </c>
      <c r="BJ102" s="1410" t="s">
        <v>419</v>
      </c>
      <c r="BK102" s="1411">
        <v>44454</v>
      </c>
      <c r="BL102" s="1411">
        <v>44462</v>
      </c>
      <c r="BM102" s="1411">
        <v>44467</v>
      </c>
      <c r="BN102" s="1410" t="s">
        <v>419</v>
      </c>
      <c r="BO102" s="1411">
        <v>44469</v>
      </c>
      <c r="BP102" s="1410" t="s">
        <v>419</v>
      </c>
      <c r="BQ102" s="1413">
        <v>44470</v>
      </c>
      <c r="BR102" s="761" t="e">
        <v>#REF!</v>
      </c>
      <c r="BS102" s="1414">
        <v>0</v>
      </c>
      <c r="BT102" s="1414">
        <v>0</v>
      </c>
      <c r="BU102" s="1414">
        <v>0</v>
      </c>
      <c r="BV102" s="1414">
        <v>1</v>
      </c>
      <c r="BW102" s="1414">
        <v>1</v>
      </c>
      <c r="BX102" s="1414">
        <v>1</v>
      </c>
      <c r="BY102" s="1414">
        <v>0</v>
      </c>
      <c r="BZ102" s="1414">
        <v>1</v>
      </c>
      <c r="CA102" s="1414">
        <v>5</v>
      </c>
      <c r="CB102" s="1414">
        <v>1</v>
      </c>
      <c r="CC102" s="1414">
        <v>0</v>
      </c>
      <c r="CD102" s="1414">
        <v>1</v>
      </c>
      <c r="CE102" s="1414">
        <v>0</v>
      </c>
      <c r="CF102" s="1414">
        <v>1</v>
      </c>
      <c r="CG102" s="1054"/>
      <c r="CH102" s="762">
        <v>12</v>
      </c>
      <c r="CI102" s="762">
        <v>0</v>
      </c>
      <c r="CJ102" s="1055">
        <v>12</v>
      </c>
      <c r="CK102" s="763">
        <v>0</v>
      </c>
      <c r="CL102" s="764">
        <v>0</v>
      </c>
      <c r="CM102" s="764">
        <v>0</v>
      </c>
      <c r="CN102" s="764">
        <v>0</v>
      </c>
      <c r="CO102" s="764">
        <v>0</v>
      </c>
      <c r="CP102" s="764">
        <v>0</v>
      </c>
      <c r="CQ102" s="764">
        <v>0</v>
      </c>
      <c r="CR102" s="764">
        <v>0</v>
      </c>
      <c r="CS102" s="764">
        <v>0</v>
      </c>
      <c r="CT102" s="764">
        <v>0</v>
      </c>
      <c r="CU102" s="764">
        <v>0</v>
      </c>
      <c r="CV102" s="764">
        <v>0</v>
      </c>
      <c r="CW102" s="764">
        <v>0</v>
      </c>
    </row>
    <row r="103" spans="1:101" s="727" customFormat="1" ht="20.100000000000001" customHeight="1">
      <c r="A103" s="1394">
        <v>93</v>
      </c>
      <c r="B103" s="1416" t="s">
        <v>6555</v>
      </c>
      <c r="C103" s="1422" t="s">
        <v>6593</v>
      </c>
      <c r="D103" s="1396">
        <v>1</v>
      </c>
      <c r="E103" s="1397">
        <v>44477</v>
      </c>
      <c r="F103" s="1398" t="s">
        <v>6593</v>
      </c>
      <c r="G103" s="1398" t="s">
        <v>6592</v>
      </c>
      <c r="H103" s="1397">
        <v>44442</v>
      </c>
      <c r="I103" s="1397" t="s">
        <v>978</v>
      </c>
      <c r="J103" s="1399" t="s">
        <v>6593</v>
      </c>
      <c r="K103" s="1398" t="s">
        <v>1086</v>
      </c>
      <c r="L103" s="1415" t="s">
        <v>356</v>
      </c>
      <c r="M103" s="1394" t="s">
        <v>422</v>
      </c>
      <c r="N103" s="1417">
        <v>44466</v>
      </c>
      <c r="O103" s="1068">
        <v>44474</v>
      </c>
      <c r="P103" s="1400" t="e">
        <v>#N/A</v>
      </c>
      <c r="Q103" s="1401">
        <v>0</v>
      </c>
      <c r="R103" s="1418">
        <v>0</v>
      </c>
      <c r="S103" s="1071">
        <v>44470</v>
      </c>
      <c r="T103" s="1075" t="s">
        <v>67</v>
      </c>
      <c r="U103" s="1070" t="s">
        <v>424</v>
      </c>
      <c r="V103" s="1403">
        <v>5</v>
      </c>
      <c r="W103" s="1076" t="s">
        <v>7068</v>
      </c>
      <c r="X103" s="1076"/>
      <c r="Y103" s="1069"/>
      <c r="Z103" s="1069"/>
      <c r="AA103" s="1424"/>
      <c r="AB103" s="1401" t="s">
        <v>430</v>
      </c>
      <c r="AC103" s="1049">
        <v>0</v>
      </c>
      <c r="AD103" s="1050">
        <v>0</v>
      </c>
      <c r="AE103" s="1051">
        <v>0</v>
      </c>
      <c r="AF103" s="1085"/>
      <c r="AG103" s="1405" t="s">
        <v>408</v>
      </c>
      <c r="AH103" s="1406">
        <v>0</v>
      </c>
      <c r="AI103" s="1407">
        <v>0</v>
      </c>
      <c r="AJ103" s="1408">
        <v>0</v>
      </c>
      <c r="AK103" s="1419">
        <v>0</v>
      </c>
      <c r="AL103" s="1419">
        <v>0</v>
      </c>
      <c r="AM103" s="1419">
        <v>0</v>
      </c>
      <c r="AN103" s="1419">
        <v>0</v>
      </c>
      <c r="AO103" s="1419">
        <v>0</v>
      </c>
      <c r="AP103" s="1419">
        <v>0</v>
      </c>
      <c r="AQ103" s="1420">
        <v>0</v>
      </c>
      <c r="AR103" s="1421">
        <v>0</v>
      </c>
      <c r="AS103" s="1421">
        <v>0</v>
      </c>
      <c r="AT103" s="1421">
        <v>0</v>
      </c>
      <c r="AU103" s="1401">
        <v>0</v>
      </c>
      <c r="AV103" s="1401">
        <v>0</v>
      </c>
      <c r="AW103" s="1401">
        <v>0</v>
      </c>
      <c r="AX103" s="1401">
        <v>0</v>
      </c>
      <c r="AY103" s="1401">
        <v>0</v>
      </c>
      <c r="AZ103" s="1401">
        <v>0</v>
      </c>
      <c r="BA103" s="1401" t="s">
        <v>418</v>
      </c>
      <c r="BB103" s="1401" t="s">
        <v>979</v>
      </c>
      <c r="BC103" s="1061" t="s">
        <v>356</v>
      </c>
      <c r="BD103" s="1410" t="s">
        <v>419</v>
      </c>
      <c r="BE103" s="1410" t="s">
        <v>419</v>
      </c>
      <c r="BF103" s="1410" t="s">
        <v>419</v>
      </c>
      <c r="BG103" s="1411">
        <v>44448</v>
      </c>
      <c r="BH103" s="1411">
        <v>44449</v>
      </c>
      <c r="BI103" s="1411">
        <v>44453</v>
      </c>
      <c r="BJ103" s="1410" t="s">
        <v>419</v>
      </c>
      <c r="BK103" s="1411">
        <v>44456</v>
      </c>
      <c r="BL103" s="1411">
        <v>44466</v>
      </c>
      <c r="BM103" s="1411">
        <v>44469</v>
      </c>
      <c r="BN103" s="1410" t="s">
        <v>419</v>
      </c>
      <c r="BO103" s="1411">
        <v>44473</v>
      </c>
      <c r="BP103" s="1410" t="s">
        <v>419</v>
      </c>
      <c r="BQ103" s="1413">
        <v>44474</v>
      </c>
      <c r="BR103" s="761" t="e">
        <v>#REF!</v>
      </c>
      <c r="BS103" s="1414">
        <v>0</v>
      </c>
      <c r="BT103" s="1414">
        <v>0</v>
      </c>
      <c r="BU103" s="1414">
        <v>0</v>
      </c>
      <c r="BV103" s="1414">
        <v>1</v>
      </c>
      <c r="BW103" s="1414">
        <v>1</v>
      </c>
      <c r="BX103" s="1414">
        <v>1</v>
      </c>
      <c r="BY103" s="1414">
        <v>0</v>
      </c>
      <c r="BZ103" s="1414">
        <v>1</v>
      </c>
      <c r="CA103" s="1414">
        <v>5</v>
      </c>
      <c r="CB103" s="1414">
        <v>1</v>
      </c>
      <c r="CC103" s="1414">
        <v>0</v>
      </c>
      <c r="CD103" s="1414">
        <v>1</v>
      </c>
      <c r="CE103" s="1414">
        <v>0</v>
      </c>
      <c r="CF103" s="1414">
        <v>1</v>
      </c>
      <c r="CG103" s="1054"/>
      <c r="CH103" s="762">
        <v>12</v>
      </c>
      <c r="CI103" s="762">
        <v>0</v>
      </c>
      <c r="CJ103" s="1055">
        <v>12</v>
      </c>
      <c r="CK103" s="763">
        <v>0</v>
      </c>
      <c r="CL103" s="764">
        <v>0</v>
      </c>
      <c r="CM103" s="764">
        <v>0</v>
      </c>
      <c r="CN103" s="764">
        <v>0</v>
      </c>
      <c r="CO103" s="764">
        <v>0</v>
      </c>
      <c r="CP103" s="764">
        <v>0</v>
      </c>
      <c r="CQ103" s="764">
        <v>0</v>
      </c>
      <c r="CR103" s="764">
        <v>0</v>
      </c>
      <c r="CS103" s="764">
        <v>0</v>
      </c>
      <c r="CT103" s="764">
        <v>0</v>
      </c>
      <c r="CU103" s="764">
        <v>0</v>
      </c>
      <c r="CV103" s="764">
        <v>0</v>
      </c>
      <c r="CW103" s="764">
        <v>0</v>
      </c>
    </row>
    <row r="104" spans="1:101" s="727" customFormat="1" ht="20.100000000000001" customHeight="1">
      <c r="A104" s="1394">
        <v>94</v>
      </c>
      <c r="B104" s="1416" t="s">
        <v>6556</v>
      </c>
      <c r="C104" s="1422" t="s">
        <v>6594</v>
      </c>
      <c r="D104" s="1396">
        <v>1</v>
      </c>
      <c r="E104" s="1397">
        <v>44470</v>
      </c>
      <c r="F104" s="1398" t="s">
        <v>6594</v>
      </c>
      <c r="G104" s="1398" t="s">
        <v>6595</v>
      </c>
      <c r="H104" s="1397">
        <v>44442</v>
      </c>
      <c r="I104" s="1397" t="s">
        <v>978</v>
      </c>
      <c r="J104" s="1399" t="s">
        <v>6594</v>
      </c>
      <c r="K104" s="1398" t="s">
        <v>1086</v>
      </c>
      <c r="L104" s="1415" t="s">
        <v>356</v>
      </c>
      <c r="M104" s="1394" t="s">
        <v>422</v>
      </c>
      <c r="N104" s="1417">
        <v>44467</v>
      </c>
      <c r="O104" s="1068">
        <v>44475</v>
      </c>
      <c r="P104" s="1400" t="e">
        <v>#N/A</v>
      </c>
      <c r="Q104" s="1401">
        <v>0</v>
      </c>
      <c r="R104" s="1418">
        <v>0</v>
      </c>
      <c r="S104" s="1071">
        <v>44470</v>
      </c>
      <c r="T104" s="1075" t="s">
        <v>67</v>
      </c>
      <c r="U104" s="1070" t="s">
        <v>424</v>
      </c>
      <c r="V104" s="1403">
        <v>5</v>
      </c>
      <c r="W104" s="1076" t="s">
        <v>7068</v>
      </c>
      <c r="X104" s="1076"/>
      <c r="Y104" s="1069"/>
      <c r="Z104" s="1069"/>
      <c r="AA104" s="1424"/>
      <c r="AB104" s="1401" t="s">
        <v>430</v>
      </c>
      <c r="AC104" s="1049">
        <v>0</v>
      </c>
      <c r="AD104" s="1050">
        <v>0</v>
      </c>
      <c r="AE104" s="1051">
        <v>0</v>
      </c>
      <c r="AF104" s="1085"/>
      <c r="AG104" s="1405" t="s">
        <v>408</v>
      </c>
      <c r="AH104" s="1406">
        <v>0</v>
      </c>
      <c r="AI104" s="1407">
        <v>0</v>
      </c>
      <c r="AJ104" s="1408">
        <v>0</v>
      </c>
      <c r="AK104" s="1419">
        <v>0</v>
      </c>
      <c r="AL104" s="1419">
        <v>0</v>
      </c>
      <c r="AM104" s="1419">
        <v>0</v>
      </c>
      <c r="AN104" s="1419">
        <v>0</v>
      </c>
      <c r="AO104" s="1419">
        <v>0</v>
      </c>
      <c r="AP104" s="1419">
        <v>0</v>
      </c>
      <c r="AQ104" s="1420">
        <v>0</v>
      </c>
      <c r="AR104" s="1421">
        <v>0</v>
      </c>
      <c r="AS104" s="1421">
        <v>0</v>
      </c>
      <c r="AT104" s="1421">
        <v>0</v>
      </c>
      <c r="AU104" s="1401">
        <v>0</v>
      </c>
      <c r="AV104" s="1401">
        <v>0</v>
      </c>
      <c r="AW104" s="1401">
        <v>0</v>
      </c>
      <c r="AX104" s="1401">
        <v>0</v>
      </c>
      <c r="AY104" s="1401">
        <v>0</v>
      </c>
      <c r="AZ104" s="1401">
        <v>0</v>
      </c>
      <c r="BA104" s="1401" t="s">
        <v>418</v>
      </c>
      <c r="BB104" s="1401" t="s">
        <v>979</v>
      </c>
      <c r="BC104" s="1061" t="s">
        <v>356</v>
      </c>
      <c r="BD104" s="1410" t="s">
        <v>419</v>
      </c>
      <c r="BE104" s="1410" t="s">
        <v>419</v>
      </c>
      <c r="BF104" s="1410" t="s">
        <v>419</v>
      </c>
      <c r="BG104" s="1411">
        <v>44449</v>
      </c>
      <c r="BH104" s="1411">
        <v>44452</v>
      </c>
      <c r="BI104" s="1411">
        <v>44454</v>
      </c>
      <c r="BJ104" s="1410" t="s">
        <v>419</v>
      </c>
      <c r="BK104" s="1411">
        <v>44460</v>
      </c>
      <c r="BL104" s="1411">
        <v>44467</v>
      </c>
      <c r="BM104" s="1411">
        <v>44470</v>
      </c>
      <c r="BN104" s="1410" t="s">
        <v>419</v>
      </c>
      <c r="BO104" s="1411">
        <v>44474</v>
      </c>
      <c r="BP104" s="1410" t="s">
        <v>419</v>
      </c>
      <c r="BQ104" s="1413">
        <v>44475</v>
      </c>
      <c r="BR104" s="761" t="e">
        <v>#REF!</v>
      </c>
      <c r="BS104" s="1414">
        <v>0</v>
      </c>
      <c r="BT104" s="1414">
        <v>0</v>
      </c>
      <c r="BU104" s="1414">
        <v>0</v>
      </c>
      <c r="BV104" s="1414">
        <v>1</v>
      </c>
      <c r="BW104" s="1414">
        <v>1</v>
      </c>
      <c r="BX104" s="1414">
        <v>1</v>
      </c>
      <c r="BY104" s="1414">
        <v>0</v>
      </c>
      <c r="BZ104" s="1414">
        <v>1</v>
      </c>
      <c r="CA104" s="1414">
        <v>5</v>
      </c>
      <c r="CB104" s="1414">
        <v>1</v>
      </c>
      <c r="CC104" s="1414">
        <v>0</v>
      </c>
      <c r="CD104" s="1414">
        <v>1</v>
      </c>
      <c r="CE104" s="1414">
        <v>0</v>
      </c>
      <c r="CF104" s="1414">
        <v>1</v>
      </c>
      <c r="CG104" s="1054"/>
      <c r="CH104" s="762">
        <v>12</v>
      </c>
      <c r="CI104" s="762">
        <v>0</v>
      </c>
      <c r="CJ104" s="1055">
        <v>12</v>
      </c>
      <c r="CK104" s="763">
        <v>0</v>
      </c>
      <c r="CL104" s="764">
        <v>0</v>
      </c>
      <c r="CM104" s="764">
        <v>0</v>
      </c>
      <c r="CN104" s="764">
        <v>0</v>
      </c>
      <c r="CO104" s="764">
        <v>0</v>
      </c>
      <c r="CP104" s="764">
        <v>0</v>
      </c>
      <c r="CQ104" s="764">
        <v>0</v>
      </c>
      <c r="CR104" s="764">
        <v>0</v>
      </c>
      <c r="CS104" s="764">
        <v>0</v>
      </c>
      <c r="CT104" s="764">
        <v>0</v>
      </c>
      <c r="CU104" s="764">
        <v>0</v>
      </c>
      <c r="CV104" s="764">
        <v>0</v>
      </c>
      <c r="CW104" s="764">
        <v>0</v>
      </c>
    </row>
    <row r="105" spans="1:101" s="727" customFormat="1" ht="20.100000000000001" customHeight="1">
      <c r="A105" s="1394">
        <v>95</v>
      </c>
      <c r="B105" s="1416" t="s">
        <v>6557</v>
      </c>
      <c r="C105" s="1422" t="s">
        <v>6596</v>
      </c>
      <c r="D105" s="1396">
        <v>1</v>
      </c>
      <c r="E105" s="1397">
        <v>44477</v>
      </c>
      <c r="F105" s="1398" t="s">
        <v>6596</v>
      </c>
      <c r="G105" s="1398" t="s">
        <v>6592</v>
      </c>
      <c r="H105" s="1397">
        <v>44445</v>
      </c>
      <c r="I105" s="1397" t="s">
        <v>978</v>
      </c>
      <c r="J105" s="1399" t="s">
        <v>6596</v>
      </c>
      <c r="K105" s="1398" t="s">
        <v>1086</v>
      </c>
      <c r="L105" s="1415" t="s">
        <v>356</v>
      </c>
      <c r="M105" s="1394" t="s">
        <v>422</v>
      </c>
      <c r="N105" s="1417">
        <v>44466</v>
      </c>
      <c r="O105" s="1068">
        <v>44474</v>
      </c>
      <c r="P105" s="1400" t="e">
        <v>#N/A</v>
      </c>
      <c r="Q105" s="1401">
        <v>0</v>
      </c>
      <c r="R105" s="1418">
        <v>0</v>
      </c>
      <c r="S105" s="1071">
        <v>44470</v>
      </c>
      <c r="T105" s="1075" t="s">
        <v>67</v>
      </c>
      <c r="U105" s="1070" t="s">
        <v>424</v>
      </c>
      <c r="V105" s="1403">
        <v>5</v>
      </c>
      <c r="W105" s="1076" t="s">
        <v>7068</v>
      </c>
      <c r="X105" s="1076"/>
      <c r="Y105" s="1069"/>
      <c r="Z105" s="1069"/>
      <c r="AA105" s="1424"/>
      <c r="AB105" s="1401" t="s">
        <v>430</v>
      </c>
      <c r="AC105" s="1049">
        <v>0</v>
      </c>
      <c r="AD105" s="1050">
        <v>0</v>
      </c>
      <c r="AE105" s="1051">
        <v>0</v>
      </c>
      <c r="AF105" s="1085"/>
      <c r="AG105" s="1405" t="s">
        <v>408</v>
      </c>
      <c r="AH105" s="1406">
        <v>0</v>
      </c>
      <c r="AI105" s="1407">
        <v>0</v>
      </c>
      <c r="AJ105" s="1408">
        <v>0</v>
      </c>
      <c r="AK105" s="1419">
        <v>0</v>
      </c>
      <c r="AL105" s="1419">
        <v>0</v>
      </c>
      <c r="AM105" s="1419">
        <v>0</v>
      </c>
      <c r="AN105" s="1419">
        <v>0</v>
      </c>
      <c r="AO105" s="1419">
        <v>0</v>
      </c>
      <c r="AP105" s="1419">
        <v>0</v>
      </c>
      <c r="AQ105" s="1420">
        <v>0</v>
      </c>
      <c r="AR105" s="1421">
        <v>0</v>
      </c>
      <c r="AS105" s="1421">
        <v>0</v>
      </c>
      <c r="AT105" s="1421">
        <v>0</v>
      </c>
      <c r="AU105" s="1401">
        <v>0</v>
      </c>
      <c r="AV105" s="1401">
        <v>0</v>
      </c>
      <c r="AW105" s="1401">
        <v>0</v>
      </c>
      <c r="AX105" s="1401">
        <v>0</v>
      </c>
      <c r="AY105" s="1401">
        <v>0</v>
      </c>
      <c r="AZ105" s="1401">
        <v>0</v>
      </c>
      <c r="BA105" s="1401" t="s">
        <v>418</v>
      </c>
      <c r="BB105" s="1401" t="s">
        <v>979</v>
      </c>
      <c r="BC105" s="1061" t="s">
        <v>356</v>
      </c>
      <c r="BD105" s="1410" t="s">
        <v>419</v>
      </c>
      <c r="BE105" s="1410" t="s">
        <v>419</v>
      </c>
      <c r="BF105" s="1410" t="s">
        <v>419</v>
      </c>
      <c r="BG105" s="1411">
        <v>44448</v>
      </c>
      <c r="BH105" s="1411">
        <v>44449</v>
      </c>
      <c r="BI105" s="1411">
        <v>44453</v>
      </c>
      <c r="BJ105" s="1410" t="s">
        <v>419</v>
      </c>
      <c r="BK105" s="1411">
        <v>44456</v>
      </c>
      <c r="BL105" s="1411">
        <v>44466</v>
      </c>
      <c r="BM105" s="1411">
        <v>44469</v>
      </c>
      <c r="BN105" s="1410" t="s">
        <v>419</v>
      </c>
      <c r="BO105" s="1411">
        <v>44473</v>
      </c>
      <c r="BP105" s="1410" t="s">
        <v>419</v>
      </c>
      <c r="BQ105" s="1413">
        <v>44474</v>
      </c>
      <c r="BR105" s="761" t="e">
        <v>#REF!</v>
      </c>
      <c r="BS105" s="1414">
        <v>0</v>
      </c>
      <c r="BT105" s="1414">
        <v>0</v>
      </c>
      <c r="BU105" s="1414">
        <v>0</v>
      </c>
      <c r="BV105" s="1414">
        <v>1</v>
      </c>
      <c r="BW105" s="1414">
        <v>1</v>
      </c>
      <c r="BX105" s="1414">
        <v>1</v>
      </c>
      <c r="BY105" s="1414">
        <v>0</v>
      </c>
      <c r="BZ105" s="1414">
        <v>1</v>
      </c>
      <c r="CA105" s="1414">
        <v>5</v>
      </c>
      <c r="CB105" s="1414">
        <v>1</v>
      </c>
      <c r="CC105" s="1414">
        <v>0</v>
      </c>
      <c r="CD105" s="1414">
        <v>1</v>
      </c>
      <c r="CE105" s="1414">
        <v>0</v>
      </c>
      <c r="CF105" s="1414">
        <v>1</v>
      </c>
      <c r="CG105" s="1054"/>
      <c r="CH105" s="762">
        <v>12</v>
      </c>
      <c r="CI105" s="762">
        <v>0</v>
      </c>
      <c r="CJ105" s="1055">
        <v>12</v>
      </c>
      <c r="CK105" s="763">
        <v>0</v>
      </c>
      <c r="CL105" s="764">
        <v>0</v>
      </c>
      <c r="CM105" s="764">
        <v>0</v>
      </c>
      <c r="CN105" s="764">
        <v>0</v>
      </c>
      <c r="CO105" s="764">
        <v>0</v>
      </c>
      <c r="CP105" s="764">
        <v>0</v>
      </c>
      <c r="CQ105" s="764">
        <v>0</v>
      </c>
      <c r="CR105" s="764">
        <v>0</v>
      </c>
      <c r="CS105" s="764">
        <v>0</v>
      </c>
      <c r="CT105" s="764">
        <v>0</v>
      </c>
      <c r="CU105" s="764">
        <v>0</v>
      </c>
      <c r="CV105" s="764">
        <v>0</v>
      </c>
      <c r="CW105" s="764">
        <v>0</v>
      </c>
    </row>
    <row r="106" spans="1:101" s="727" customFormat="1" ht="20.100000000000001" customHeight="1">
      <c r="A106" s="1394">
        <v>96</v>
      </c>
      <c r="B106" s="1416" t="s">
        <v>7104</v>
      </c>
      <c r="C106" s="1422" t="s">
        <v>7355</v>
      </c>
      <c r="D106" s="1396">
        <v>1</v>
      </c>
      <c r="E106" s="1397">
        <v>44463</v>
      </c>
      <c r="F106" s="1398" t="s">
        <v>7355</v>
      </c>
      <c r="G106" s="1398" t="s">
        <v>991</v>
      </c>
      <c r="H106" s="1425">
        <v>44449</v>
      </c>
      <c r="I106" s="1425" t="s">
        <v>198</v>
      </c>
      <c r="J106" s="1428" t="s">
        <v>7355</v>
      </c>
      <c r="K106" s="1398" t="s">
        <v>244</v>
      </c>
      <c r="L106" s="1415" t="s">
        <v>356</v>
      </c>
      <c r="M106" s="1394" t="s">
        <v>116</v>
      </c>
      <c r="N106" s="1417">
        <v>44463</v>
      </c>
      <c r="O106" s="1068">
        <v>44468</v>
      </c>
      <c r="P106" s="1400" t="e">
        <v>#N/A</v>
      </c>
      <c r="Q106" s="1401">
        <v>500</v>
      </c>
      <c r="R106" s="1418">
        <v>0.5</v>
      </c>
      <c r="S106" s="1071">
        <v>44470</v>
      </c>
      <c r="T106" s="1075"/>
      <c r="U106" s="1220" t="s">
        <v>424</v>
      </c>
      <c r="V106" s="1403">
        <v>5</v>
      </c>
      <c r="W106" s="1225" t="s">
        <v>64</v>
      </c>
      <c r="X106" s="1076"/>
      <c r="Y106" s="1069"/>
      <c r="Z106" s="1069"/>
      <c r="AA106" s="1424" t="s">
        <v>7105</v>
      </c>
      <c r="AB106" s="1401" t="s">
        <v>430</v>
      </c>
      <c r="AC106" s="1049">
        <v>425</v>
      </c>
      <c r="AD106" s="1050">
        <v>0</v>
      </c>
      <c r="AE106" s="1051">
        <v>425</v>
      </c>
      <c r="AF106" s="1085"/>
      <c r="AG106" s="1437"/>
      <c r="AH106" s="1406">
        <v>0</v>
      </c>
      <c r="AI106" s="1407">
        <v>0</v>
      </c>
      <c r="AJ106" s="1408">
        <v>0</v>
      </c>
      <c r="AK106" s="1419">
        <v>0</v>
      </c>
      <c r="AL106" s="1419">
        <v>0</v>
      </c>
      <c r="AM106" s="1419">
        <v>0</v>
      </c>
      <c r="AN106" s="1419">
        <v>0</v>
      </c>
      <c r="AO106" s="1419">
        <v>0</v>
      </c>
      <c r="AP106" s="1419">
        <v>0</v>
      </c>
      <c r="AQ106" s="1420">
        <v>0</v>
      </c>
      <c r="AR106" s="1421">
        <v>0</v>
      </c>
      <c r="AS106" s="1421">
        <v>0</v>
      </c>
      <c r="AT106" s="1421">
        <v>0</v>
      </c>
      <c r="AU106" s="1401">
        <v>0</v>
      </c>
      <c r="AV106" s="1401">
        <v>0</v>
      </c>
      <c r="AW106" s="1401">
        <v>0</v>
      </c>
      <c r="AX106" s="1401">
        <v>0</v>
      </c>
      <c r="AY106" s="1401">
        <v>0</v>
      </c>
      <c r="AZ106" s="1401">
        <v>0</v>
      </c>
      <c r="BA106" s="1401" t="s">
        <v>64</v>
      </c>
      <c r="BB106" s="1401" t="s">
        <v>685</v>
      </c>
      <c r="BC106" s="1061" t="s">
        <v>356</v>
      </c>
      <c r="BD106" s="1410" t="s">
        <v>419</v>
      </c>
      <c r="BE106" s="1410" t="s">
        <v>419</v>
      </c>
      <c r="BF106" s="1410" t="s">
        <v>419</v>
      </c>
      <c r="BG106" s="1411">
        <v>44452</v>
      </c>
      <c r="BH106" s="1411">
        <v>44453</v>
      </c>
      <c r="BI106" s="1411">
        <v>44455</v>
      </c>
      <c r="BJ106" s="1410" t="s">
        <v>419</v>
      </c>
      <c r="BK106" s="1411">
        <v>44461</v>
      </c>
      <c r="BL106" s="1411">
        <v>44463</v>
      </c>
      <c r="BM106" s="1411">
        <v>44466</v>
      </c>
      <c r="BN106" s="1410" t="s">
        <v>419</v>
      </c>
      <c r="BO106" s="1411">
        <v>44467</v>
      </c>
      <c r="BP106" s="1410" t="s">
        <v>419</v>
      </c>
      <c r="BQ106" s="1413">
        <v>44468</v>
      </c>
      <c r="BR106" s="761" t="e">
        <v>#REF!</v>
      </c>
      <c r="BS106" s="1438"/>
      <c r="BT106" s="1438"/>
      <c r="BU106" s="1438"/>
      <c r="BV106" s="1438"/>
      <c r="BW106" s="1438"/>
      <c r="BX106" s="1438"/>
      <c r="BY106" s="1438"/>
      <c r="BZ106" s="1414">
        <v>1</v>
      </c>
      <c r="CA106" s="1439">
        <v>2</v>
      </c>
      <c r="CB106" s="1439">
        <v>1</v>
      </c>
      <c r="CC106" s="1439">
        <v>0</v>
      </c>
      <c r="CD106" s="1438"/>
      <c r="CE106" s="1414">
        <v>1</v>
      </c>
      <c r="CF106" s="1439">
        <v>1</v>
      </c>
      <c r="CG106" s="1054"/>
      <c r="CH106" s="762">
        <v>6</v>
      </c>
      <c r="CI106" s="762">
        <v>0</v>
      </c>
      <c r="CJ106" s="1055">
        <v>6</v>
      </c>
      <c r="CK106" s="763">
        <v>0</v>
      </c>
      <c r="CL106" s="764">
        <v>2.4207234800235429</v>
      </c>
      <c r="CM106" s="764">
        <v>1.6927103509942043</v>
      </c>
      <c r="CN106" s="764">
        <v>1.3603847306224641</v>
      </c>
      <c r="CO106" s="764">
        <v>3.9913000495029577E-2</v>
      </c>
      <c r="CP106" s="764">
        <v>2.1314540089358238</v>
      </c>
      <c r="CQ106" s="764">
        <v>1.7029380573710584</v>
      </c>
      <c r="CR106" s="764">
        <v>2.3091167523893215</v>
      </c>
      <c r="CS106" s="764">
        <v>2.3922854671708351</v>
      </c>
      <c r="CT106" s="764">
        <v>1.2431901829189314</v>
      </c>
      <c r="CU106" s="764">
        <v>0.84535735048472471</v>
      </c>
      <c r="CV106" s="764">
        <v>0.49721620366682917</v>
      </c>
      <c r="CW106" s="764">
        <v>0.77176775582201529</v>
      </c>
    </row>
    <row r="107" spans="1:101" s="727" customFormat="1" ht="20.100000000000001" customHeight="1">
      <c r="A107" s="1394">
        <v>97</v>
      </c>
      <c r="B107" s="1416" t="s">
        <v>7106</v>
      </c>
      <c r="C107" s="1422" t="s">
        <v>7356</v>
      </c>
      <c r="D107" s="1396">
        <v>1</v>
      </c>
      <c r="E107" s="1397">
        <v>44463</v>
      </c>
      <c r="F107" s="1398" t="s">
        <v>7356</v>
      </c>
      <c r="G107" s="1398" t="s">
        <v>991</v>
      </c>
      <c r="H107" s="1425">
        <v>44449</v>
      </c>
      <c r="I107" s="1425" t="s">
        <v>198</v>
      </c>
      <c r="J107" s="1428" t="s">
        <v>7356</v>
      </c>
      <c r="K107" s="1398" t="s">
        <v>244</v>
      </c>
      <c r="L107" s="1415" t="s">
        <v>356</v>
      </c>
      <c r="M107" s="1394" t="s">
        <v>116</v>
      </c>
      <c r="N107" s="1417">
        <v>44463</v>
      </c>
      <c r="O107" s="1068">
        <v>44468</v>
      </c>
      <c r="P107" s="1400" t="e">
        <v>#N/A</v>
      </c>
      <c r="Q107" s="1401">
        <v>510</v>
      </c>
      <c r="R107" s="1418">
        <v>0.51</v>
      </c>
      <c r="S107" s="1071">
        <v>44470</v>
      </c>
      <c r="T107" s="1075"/>
      <c r="U107" s="1220" t="s">
        <v>424</v>
      </c>
      <c r="V107" s="1403">
        <v>5</v>
      </c>
      <c r="W107" s="1225" t="s">
        <v>64</v>
      </c>
      <c r="X107" s="1076"/>
      <c r="Y107" s="1069"/>
      <c r="Z107" s="1069"/>
      <c r="AA107" s="1424" t="s">
        <v>7105</v>
      </c>
      <c r="AB107" s="1401" t="s">
        <v>430</v>
      </c>
      <c r="AC107" s="1049">
        <v>433.5</v>
      </c>
      <c r="AD107" s="1050">
        <v>0</v>
      </c>
      <c r="AE107" s="1051">
        <v>433.5</v>
      </c>
      <c r="AF107" s="1085"/>
      <c r="AG107" s="1437"/>
      <c r="AH107" s="1406">
        <v>0</v>
      </c>
      <c r="AI107" s="1407">
        <v>0</v>
      </c>
      <c r="AJ107" s="1408">
        <v>0</v>
      </c>
      <c r="AK107" s="1419">
        <v>0</v>
      </c>
      <c r="AL107" s="1419">
        <v>0</v>
      </c>
      <c r="AM107" s="1419">
        <v>0</v>
      </c>
      <c r="AN107" s="1419">
        <v>0</v>
      </c>
      <c r="AO107" s="1419">
        <v>0</v>
      </c>
      <c r="AP107" s="1419">
        <v>0</v>
      </c>
      <c r="AQ107" s="1420">
        <v>0</v>
      </c>
      <c r="AR107" s="1421">
        <v>0</v>
      </c>
      <c r="AS107" s="1421">
        <v>0</v>
      </c>
      <c r="AT107" s="1421">
        <v>0</v>
      </c>
      <c r="AU107" s="1401">
        <v>0</v>
      </c>
      <c r="AV107" s="1401">
        <v>0</v>
      </c>
      <c r="AW107" s="1401">
        <v>0</v>
      </c>
      <c r="AX107" s="1401">
        <v>0</v>
      </c>
      <c r="AY107" s="1401">
        <v>0</v>
      </c>
      <c r="AZ107" s="1401">
        <v>0</v>
      </c>
      <c r="BA107" s="1401" t="s">
        <v>64</v>
      </c>
      <c r="BB107" s="1401" t="s">
        <v>685</v>
      </c>
      <c r="BC107" s="1061" t="s">
        <v>356</v>
      </c>
      <c r="BD107" s="1410" t="s">
        <v>419</v>
      </c>
      <c r="BE107" s="1410" t="s">
        <v>419</v>
      </c>
      <c r="BF107" s="1410" t="s">
        <v>419</v>
      </c>
      <c r="BG107" s="1411">
        <v>44452</v>
      </c>
      <c r="BH107" s="1411">
        <v>44453</v>
      </c>
      <c r="BI107" s="1411">
        <v>44455</v>
      </c>
      <c r="BJ107" s="1410" t="s">
        <v>419</v>
      </c>
      <c r="BK107" s="1411">
        <v>44461</v>
      </c>
      <c r="BL107" s="1411">
        <v>44463</v>
      </c>
      <c r="BM107" s="1411">
        <v>44466</v>
      </c>
      <c r="BN107" s="1410" t="s">
        <v>419</v>
      </c>
      <c r="BO107" s="1411">
        <v>44467</v>
      </c>
      <c r="BP107" s="1410" t="s">
        <v>419</v>
      </c>
      <c r="BQ107" s="1413">
        <v>44468</v>
      </c>
      <c r="BR107" s="761" t="e">
        <v>#REF!</v>
      </c>
      <c r="BS107" s="1438"/>
      <c r="BT107" s="1438"/>
      <c r="BU107" s="1438"/>
      <c r="BV107" s="1438"/>
      <c r="BW107" s="1438"/>
      <c r="BX107" s="1438"/>
      <c r="BY107" s="1438"/>
      <c r="BZ107" s="1414">
        <v>1</v>
      </c>
      <c r="CA107" s="1439">
        <v>5</v>
      </c>
      <c r="CB107" s="1439">
        <v>1</v>
      </c>
      <c r="CC107" s="1439">
        <v>0</v>
      </c>
      <c r="CD107" s="1438"/>
      <c r="CE107" s="1414">
        <v>1</v>
      </c>
      <c r="CF107" s="1439">
        <v>1</v>
      </c>
      <c r="CG107" s="1054"/>
      <c r="CH107" s="762">
        <v>9</v>
      </c>
      <c r="CI107" s="762">
        <v>0</v>
      </c>
      <c r="CJ107" s="1055">
        <v>9</v>
      </c>
      <c r="CK107" s="763">
        <v>0</v>
      </c>
      <c r="CL107" s="764">
        <v>2.4691379496240136</v>
      </c>
      <c r="CM107" s="764">
        <v>1.7265645580140885</v>
      </c>
      <c r="CN107" s="764">
        <v>1.3875924252349134</v>
      </c>
      <c r="CO107" s="764">
        <v>4.0711260504930166E-2</v>
      </c>
      <c r="CP107" s="764">
        <v>2.1740830891145402</v>
      </c>
      <c r="CQ107" s="764">
        <v>1.7369968185184796</v>
      </c>
      <c r="CR107" s="764">
        <v>2.3552990874371083</v>
      </c>
      <c r="CS107" s="764">
        <v>2.4401311765142517</v>
      </c>
      <c r="CT107" s="764">
        <v>1.2680539865773102</v>
      </c>
      <c r="CU107" s="764">
        <v>0.86226449749441925</v>
      </c>
      <c r="CV107" s="764">
        <v>0.50716052774016573</v>
      </c>
      <c r="CW107" s="764">
        <v>0.78720311093845552</v>
      </c>
    </row>
    <row r="108" spans="1:101" s="727" customFormat="1" ht="20.100000000000001" customHeight="1">
      <c r="A108" s="1394">
        <v>98</v>
      </c>
      <c r="B108" s="1219" t="s">
        <v>7107</v>
      </c>
      <c r="C108" s="1224" t="s">
        <v>7357</v>
      </c>
      <c r="D108" s="1396">
        <v>1</v>
      </c>
      <c r="E108" s="1056">
        <v>44463</v>
      </c>
      <c r="F108" s="1058" t="s">
        <v>7357</v>
      </c>
      <c r="G108" s="1398" t="s">
        <v>991</v>
      </c>
      <c r="H108" s="1442">
        <v>44449</v>
      </c>
      <c r="I108" s="1425" t="s">
        <v>198</v>
      </c>
      <c r="J108" s="1057" t="s">
        <v>7357</v>
      </c>
      <c r="K108" s="1398" t="s">
        <v>244</v>
      </c>
      <c r="L108" s="1415" t="s">
        <v>356</v>
      </c>
      <c r="M108" s="1059" t="s">
        <v>116</v>
      </c>
      <c r="N108" s="1082">
        <v>44463</v>
      </c>
      <c r="O108" s="1068">
        <v>44468</v>
      </c>
      <c r="P108" s="1400" t="e">
        <v>#N/A</v>
      </c>
      <c r="Q108" s="1401">
        <v>455</v>
      </c>
      <c r="R108" s="1418">
        <v>0.45500000000000002</v>
      </c>
      <c r="S108" s="1071">
        <v>44470</v>
      </c>
      <c r="T108" s="1075"/>
      <c r="U108" s="1220" t="s">
        <v>424</v>
      </c>
      <c r="V108" s="1403">
        <v>5</v>
      </c>
      <c r="W108" s="1225" t="s">
        <v>64</v>
      </c>
      <c r="X108" s="1076"/>
      <c r="Y108" s="1069"/>
      <c r="Z108" s="1069"/>
      <c r="AA108" s="1424" t="s">
        <v>7105</v>
      </c>
      <c r="AB108" s="1401" t="s">
        <v>430</v>
      </c>
      <c r="AC108" s="1049">
        <v>386.75</v>
      </c>
      <c r="AD108" s="1050">
        <v>0</v>
      </c>
      <c r="AE108" s="1051">
        <v>386.75</v>
      </c>
      <c r="AF108" s="1085"/>
      <c r="AG108" s="1437"/>
      <c r="AH108" s="1406">
        <v>0</v>
      </c>
      <c r="AI108" s="1407">
        <v>0</v>
      </c>
      <c r="AJ108" s="1408">
        <v>0</v>
      </c>
      <c r="AK108" s="1064">
        <v>0</v>
      </c>
      <c r="AL108" s="1064">
        <v>0</v>
      </c>
      <c r="AM108" s="1064">
        <v>0</v>
      </c>
      <c r="AN108" s="1064">
        <v>0</v>
      </c>
      <c r="AO108" s="1064">
        <v>0</v>
      </c>
      <c r="AP108" s="1064">
        <v>0</v>
      </c>
      <c r="AQ108" s="1065">
        <v>0</v>
      </c>
      <c r="AR108" s="1066">
        <v>0</v>
      </c>
      <c r="AS108" s="1066">
        <v>0</v>
      </c>
      <c r="AT108" s="1066">
        <v>0</v>
      </c>
      <c r="AU108" s="1061">
        <v>0</v>
      </c>
      <c r="AV108" s="1061">
        <v>0</v>
      </c>
      <c r="AW108" s="1061">
        <v>0</v>
      </c>
      <c r="AX108" s="1061">
        <v>0</v>
      </c>
      <c r="AY108" s="1061">
        <v>0</v>
      </c>
      <c r="AZ108" s="1061">
        <v>0</v>
      </c>
      <c r="BA108" s="1401" t="s">
        <v>64</v>
      </c>
      <c r="BB108" s="1401" t="s">
        <v>685</v>
      </c>
      <c r="BC108" s="1061" t="s">
        <v>356</v>
      </c>
      <c r="BD108" s="1410" t="s">
        <v>419</v>
      </c>
      <c r="BE108" s="1410" t="s">
        <v>419</v>
      </c>
      <c r="BF108" s="1410" t="s">
        <v>419</v>
      </c>
      <c r="BG108" s="1411">
        <v>44452</v>
      </c>
      <c r="BH108" s="1411">
        <v>44453</v>
      </c>
      <c r="BI108" s="1411">
        <v>44455</v>
      </c>
      <c r="BJ108" s="1410" t="s">
        <v>419</v>
      </c>
      <c r="BK108" s="1411">
        <v>44461</v>
      </c>
      <c r="BL108" s="1411">
        <v>44463</v>
      </c>
      <c r="BM108" s="1411">
        <v>44466</v>
      </c>
      <c r="BN108" s="1410" t="s">
        <v>419</v>
      </c>
      <c r="BO108" s="1411">
        <v>44467</v>
      </c>
      <c r="BP108" s="1410" t="s">
        <v>419</v>
      </c>
      <c r="BQ108" s="1413">
        <v>44468</v>
      </c>
      <c r="BR108" s="761" t="e">
        <v>#REF!</v>
      </c>
      <c r="BS108" s="1438"/>
      <c r="BT108" s="1438"/>
      <c r="BU108" s="1438"/>
      <c r="BV108" s="1438"/>
      <c r="BW108" s="1438"/>
      <c r="BX108" s="1438"/>
      <c r="BY108" s="1438"/>
      <c r="BZ108" s="1414">
        <v>1</v>
      </c>
      <c r="CA108" s="1439">
        <v>5</v>
      </c>
      <c r="CB108" s="1439">
        <v>1</v>
      </c>
      <c r="CC108" s="1439">
        <v>0</v>
      </c>
      <c r="CD108" s="1438"/>
      <c r="CE108" s="1414">
        <v>1</v>
      </c>
      <c r="CF108" s="1439">
        <v>1</v>
      </c>
      <c r="CG108" s="1054"/>
      <c r="CH108" s="762">
        <v>9</v>
      </c>
      <c r="CI108" s="762">
        <v>0</v>
      </c>
      <c r="CJ108" s="1055">
        <v>9</v>
      </c>
      <c r="CK108" s="763">
        <v>0</v>
      </c>
      <c r="CL108" s="764">
        <v>2.2028583668214243</v>
      </c>
      <c r="CM108" s="764">
        <v>1.540366419404726</v>
      </c>
      <c r="CN108" s="764">
        <v>1.2379501048664425</v>
      </c>
      <c r="CO108" s="764">
        <v>3.6320830450476918E-2</v>
      </c>
      <c r="CP108" s="764">
        <v>1.9396231481315995</v>
      </c>
      <c r="CQ108" s="764">
        <v>1.5496736322076634</v>
      </c>
      <c r="CR108" s="764">
        <v>2.1012962446742827</v>
      </c>
      <c r="CS108" s="764">
        <v>2.17697977512546</v>
      </c>
      <c r="CT108" s="764">
        <v>1.1313030664562274</v>
      </c>
      <c r="CU108" s="764">
        <v>0.76927518894109959</v>
      </c>
      <c r="CV108" s="764">
        <v>0.45246674533681458</v>
      </c>
      <c r="CW108" s="764">
        <v>0.70230865779803386</v>
      </c>
    </row>
    <row r="109" spans="1:101" s="727" customFormat="1" ht="20.100000000000001" customHeight="1">
      <c r="A109" s="1394">
        <v>99</v>
      </c>
      <c r="B109" s="1416" t="s">
        <v>7108</v>
      </c>
      <c r="C109" s="1422" t="s">
        <v>7358</v>
      </c>
      <c r="D109" s="1396">
        <v>1</v>
      </c>
      <c r="E109" s="1397">
        <v>44463</v>
      </c>
      <c r="F109" s="1398" t="s">
        <v>7358</v>
      </c>
      <c r="G109" s="1398" t="s">
        <v>991</v>
      </c>
      <c r="H109" s="1425">
        <v>44449</v>
      </c>
      <c r="I109" s="1425" t="s">
        <v>198</v>
      </c>
      <c r="J109" s="1428" t="s">
        <v>7358</v>
      </c>
      <c r="K109" s="1398" t="s">
        <v>244</v>
      </c>
      <c r="L109" s="1415" t="s">
        <v>356</v>
      </c>
      <c r="M109" s="1394" t="s">
        <v>116</v>
      </c>
      <c r="N109" s="1417">
        <v>44463</v>
      </c>
      <c r="O109" s="1068">
        <v>44468</v>
      </c>
      <c r="P109" s="1400" t="e">
        <v>#N/A</v>
      </c>
      <c r="Q109" s="1401">
        <v>356</v>
      </c>
      <c r="R109" s="1418">
        <v>0.35599999999999998</v>
      </c>
      <c r="S109" s="1071">
        <v>44470</v>
      </c>
      <c r="T109" s="1075"/>
      <c r="U109" s="1220" t="s">
        <v>424</v>
      </c>
      <c r="V109" s="1403">
        <v>5</v>
      </c>
      <c r="W109" s="1225" t="s">
        <v>64</v>
      </c>
      <c r="X109" s="1069"/>
      <c r="Y109" s="1069"/>
      <c r="Z109" s="1069"/>
      <c r="AA109" s="1424" t="s">
        <v>7109</v>
      </c>
      <c r="AB109" s="1401" t="s">
        <v>430</v>
      </c>
      <c r="AC109" s="1049">
        <v>302.59999999999997</v>
      </c>
      <c r="AD109" s="1050">
        <v>0</v>
      </c>
      <c r="AE109" s="1051">
        <v>302.59999999999997</v>
      </c>
      <c r="AF109" s="1085"/>
      <c r="AG109" s="1437"/>
      <c r="AH109" s="1406">
        <v>0</v>
      </c>
      <c r="AI109" s="1407">
        <v>0</v>
      </c>
      <c r="AJ109" s="1408">
        <v>0</v>
      </c>
      <c r="AK109" s="1419">
        <v>0</v>
      </c>
      <c r="AL109" s="1419">
        <v>0</v>
      </c>
      <c r="AM109" s="1419">
        <v>0</v>
      </c>
      <c r="AN109" s="1419">
        <v>0</v>
      </c>
      <c r="AO109" s="1419">
        <v>0</v>
      </c>
      <c r="AP109" s="1419">
        <v>0</v>
      </c>
      <c r="AQ109" s="1420">
        <v>0</v>
      </c>
      <c r="AR109" s="1421">
        <v>0</v>
      </c>
      <c r="AS109" s="1421">
        <v>0</v>
      </c>
      <c r="AT109" s="1421">
        <v>0</v>
      </c>
      <c r="AU109" s="1401">
        <v>0</v>
      </c>
      <c r="AV109" s="1401">
        <v>0</v>
      </c>
      <c r="AW109" s="1401">
        <v>0</v>
      </c>
      <c r="AX109" s="1401">
        <v>0</v>
      </c>
      <c r="AY109" s="1401">
        <v>0</v>
      </c>
      <c r="AZ109" s="1401">
        <v>0</v>
      </c>
      <c r="BA109" s="1401" t="s">
        <v>64</v>
      </c>
      <c r="BB109" s="1401" t="s">
        <v>685</v>
      </c>
      <c r="BC109" s="1061" t="s">
        <v>356</v>
      </c>
      <c r="BD109" s="1410" t="s">
        <v>419</v>
      </c>
      <c r="BE109" s="1410" t="s">
        <v>419</v>
      </c>
      <c r="BF109" s="1410" t="s">
        <v>419</v>
      </c>
      <c r="BG109" s="1411">
        <v>44452</v>
      </c>
      <c r="BH109" s="1411">
        <v>44453</v>
      </c>
      <c r="BI109" s="1411">
        <v>44455</v>
      </c>
      <c r="BJ109" s="1410" t="s">
        <v>419</v>
      </c>
      <c r="BK109" s="1411">
        <v>44461</v>
      </c>
      <c r="BL109" s="1411">
        <v>44463</v>
      </c>
      <c r="BM109" s="1411">
        <v>44466</v>
      </c>
      <c r="BN109" s="1410" t="s">
        <v>419</v>
      </c>
      <c r="BO109" s="1411">
        <v>44467</v>
      </c>
      <c r="BP109" s="1410" t="s">
        <v>419</v>
      </c>
      <c r="BQ109" s="1413">
        <v>44468</v>
      </c>
      <c r="BR109" s="761" t="e">
        <v>#REF!</v>
      </c>
      <c r="BS109" s="1438"/>
      <c r="BT109" s="1438"/>
      <c r="BU109" s="1438"/>
      <c r="BV109" s="1438"/>
      <c r="BW109" s="1438"/>
      <c r="BX109" s="1438"/>
      <c r="BY109" s="1438"/>
      <c r="BZ109" s="1414">
        <v>1</v>
      </c>
      <c r="CA109" s="1439">
        <v>5</v>
      </c>
      <c r="CB109" s="1439">
        <v>0</v>
      </c>
      <c r="CC109" s="1439">
        <v>0</v>
      </c>
      <c r="CD109" s="1438"/>
      <c r="CE109" s="1414">
        <v>1</v>
      </c>
      <c r="CF109" s="1439">
        <v>1</v>
      </c>
      <c r="CG109" s="1054"/>
      <c r="CH109" s="762">
        <v>8</v>
      </c>
      <c r="CI109" s="762">
        <v>0</v>
      </c>
      <c r="CJ109" s="1055">
        <v>8</v>
      </c>
      <c r="CK109" s="763">
        <v>0</v>
      </c>
      <c r="CL109" s="764">
        <v>1.7235551177767623</v>
      </c>
      <c r="CM109" s="764">
        <v>1.2052097699078737</v>
      </c>
      <c r="CN109" s="764">
        <v>0.96859392820319445</v>
      </c>
      <c r="CO109" s="764">
        <v>2.8418056352461061E-2</v>
      </c>
      <c r="CP109" s="764">
        <v>1.5175952543623066</v>
      </c>
      <c r="CQ109" s="764">
        <v>1.2124918968481937</v>
      </c>
      <c r="CR109" s="764">
        <v>1.6440911277011969</v>
      </c>
      <c r="CS109" s="764">
        <v>1.7033072526256343</v>
      </c>
      <c r="CT109" s="764">
        <v>0.88515141023827926</v>
      </c>
      <c r="CU109" s="764">
        <v>0.60189443354512395</v>
      </c>
      <c r="CV109" s="764">
        <v>0.35401793701078244</v>
      </c>
      <c r="CW109" s="764">
        <v>0.54949864214527488</v>
      </c>
    </row>
    <row r="110" spans="1:101" s="727" customFormat="1" ht="20.100000000000001" customHeight="1">
      <c r="A110" s="1394">
        <v>100</v>
      </c>
      <c r="B110" s="1219" t="s">
        <v>7110</v>
      </c>
      <c r="C110" s="1224" t="s">
        <v>7359</v>
      </c>
      <c r="D110" s="1223">
        <v>1</v>
      </c>
      <c r="E110" s="1056">
        <v>44463</v>
      </c>
      <c r="F110" s="1058" t="s">
        <v>7359</v>
      </c>
      <c r="G110" s="1058" t="s">
        <v>991</v>
      </c>
      <c r="H110" s="1442">
        <v>44449</v>
      </c>
      <c r="I110" s="1425" t="s">
        <v>198</v>
      </c>
      <c r="J110" s="1057" t="s">
        <v>7359</v>
      </c>
      <c r="K110" s="1398" t="s">
        <v>244</v>
      </c>
      <c r="L110" s="1415" t="s">
        <v>356</v>
      </c>
      <c r="M110" s="1059" t="s">
        <v>116</v>
      </c>
      <c r="N110" s="1082">
        <v>44463</v>
      </c>
      <c r="O110" s="1068">
        <v>44468</v>
      </c>
      <c r="P110" s="1400" t="e">
        <v>#N/A</v>
      </c>
      <c r="Q110" s="1401">
        <v>875</v>
      </c>
      <c r="R110" s="1418">
        <v>0.875</v>
      </c>
      <c r="S110" s="1071">
        <v>44470</v>
      </c>
      <c r="T110" s="1075"/>
      <c r="U110" s="1220" t="s">
        <v>424</v>
      </c>
      <c r="V110" s="1403">
        <v>5</v>
      </c>
      <c r="W110" s="1225" t="s">
        <v>64</v>
      </c>
      <c r="X110" s="1076"/>
      <c r="Y110" s="1069"/>
      <c r="Z110" s="1069"/>
      <c r="AA110" s="1424" t="s">
        <v>7105</v>
      </c>
      <c r="AB110" s="1401" t="s">
        <v>430</v>
      </c>
      <c r="AC110" s="1049">
        <v>743.75</v>
      </c>
      <c r="AD110" s="1050">
        <v>0</v>
      </c>
      <c r="AE110" s="1051">
        <v>743.75</v>
      </c>
      <c r="AF110" s="1085"/>
      <c r="AG110" s="1437"/>
      <c r="AH110" s="1083">
        <v>0</v>
      </c>
      <c r="AI110" s="1084">
        <v>0</v>
      </c>
      <c r="AJ110" s="1086">
        <v>0</v>
      </c>
      <c r="AK110" s="1064">
        <v>0</v>
      </c>
      <c r="AL110" s="1064">
        <v>0</v>
      </c>
      <c r="AM110" s="1064">
        <v>0</v>
      </c>
      <c r="AN110" s="1064">
        <v>0</v>
      </c>
      <c r="AO110" s="1064">
        <v>0</v>
      </c>
      <c r="AP110" s="1064">
        <v>0</v>
      </c>
      <c r="AQ110" s="1065">
        <v>0</v>
      </c>
      <c r="AR110" s="1066">
        <v>0</v>
      </c>
      <c r="AS110" s="1066">
        <v>0</v>
      </c>
      <c r="AT110" s="1066">
        <v>0</v>
      </c>
      <c r="AU110" s="1061">
        <v>0</v>
      </c>
      <c r="AV110" s="1061">
        <v>0</v>
      </c>
      <c r="AW110" s="1061">
        <v>0</v>
      </c>
      <c r="AX110" s="1061">
        <v>0</v>
      </c>
      <c r="AY110" s="1061">
        <v>0</v>
      </c>
      <c r="AZ110" s="1061">
        <v>0</v>
      </c>
      <c r="BA110" s="1401" t="s">
        <v>64</v>
      </c>
      <c r="BB110" s="1401" t="s">
        <v>685</v>
      </c>
      <c r="BC110" s="1061" t="s">
        <v>356</v>
      </c>
      <c r="BD110" s="1410" t="s">
        <v>419</v>
      </c>
      <c r="BE110" s="1410" t="s">
        <v>419</v>
      </c>
      <c r="BF110" s="1410" t="s">
        <v>419</v>
      </c>
      <c r="BG110" s="1411">
        <v>44452</v>
      </c>
      <c r="BH110" s="1411">
        <v>44453</v>
      </c>
      <c r="BI110" s="1411">
        <v>44455</v>
      </c>
      <c r="BJ110" s="1410" t="s">
        <v>419</v>
      </c>
      <c r="BK110" s="1411">
        <v>44461</v>
      </c>
      <c r="BL110" s="1411">
        <v>44463</v>
      </c>
      <c r="BM110" s="1411">
        <v>44466</v>
      </c>
      <c r="BN110" s="1410" t="s">
        <v>419</v>
      </c>
      <c r="BO110" s="1411">
        <v>44467</v>
      </c>
      <c r="BP110" s="1410" t="s">
        <v>419</v>
      </c>
      <c r="BQ110" s="1413">
        <v>44468</v>
      </c>
      <c r="BR110" s="761" t="e">
        <v>#REF!</v>
      </c>
      <c r="BS110" s="1438"/>
      <c r="BT110" s="1438"/>
      <c r="BU110" s="1438"/>
      <c r="BV110" s="1438"/>
      <c r="BW110" s="1438"/>
      <c r="BX110" s="1438"/>
      <c r="BY110" s="1438"/>
      <c r="BZ110" s="1414">
        <v>1</v>
      </c>
      <c r="CA110" s="1439">
        <v>5</v>
      </c>
      <c r="CB110" s="1439">
        <v>1</v>
      </c>
      <c r="CC110" s="1439">
        <v>0</v>
      </c>
      <c r="CD110" s="1438"/>
      <c r="CE110" s="1414">
        <v>1</v>
      </c>
      <c r="CF110" s="1439">
        <v>1</v>
      </c>
      <c r="CG110" s="1054"/>
      <c r="CH110" s="762">
        <v>9</v>
      </c>
      <c r="CI110" s="762">
        <v>0</v>
      </c>
      <c r="CJ110" s="1055">
        <v>9</v>
      </c>
      <c r="CK110" s="763">
        <v>0</v>
      </c>
      <c r="CL110" s="764">
        <v>4.2362660900411999</v>
      </c>
      <c r="CM110" s="764">
        <v>2.962243114239858</v>
      </c>
      <c r="CN110" s="764">
        <v>2.3806732785893128</v>
      </c>
      <c r="CO110" s="764">
        <v>6.9847750866301767E-2</v>
      </c>
      <c r="CP110" s="764">
        <v>3.7300445156376916</v>
      </c>
      <c r="CQ110" s="764">
        <v>2.9801416003993526</v>
      </c>
      <c r="CR110" s="764">
        <v>4.0409543166813124</v>
      </c>
      <c r="CS110" s="764">
        <v>4.1864995675489611</v>
      </c>
      <c r="CT110" s="764">
        <v>2.1755828201081302</v>
      </c>
      <c r="CU110" s="764">
        <v>1.4793753633482685</v>
      </c>
      <c r="CV110" s="764">
        <v>0.87012835641695097</v>
      </c>
      <c r="CW110" s="764">
        <v>1.3505935726885268</v>
      </c>
    </row>
    <row r="111" spans="1:101" s="727" customFormat="1" ht="20.100000000000001" customHeight="1">
      <c r="A111" s="1394">
        <v>101</v>
      </c>
      <c r="B111" s="1219" t="s">
        <v>7111</v>
      </c>
      <c r="C111" s="1422" t="s">
        <v>7360</v>
      </c>
      <c r="D111" s="1396">
        <v>1</v>
      </c>
      <c r="E111" s="1397">
        <v>44463</v>
      </c>
      <c r="F111" s="1398" t="s">
        <v>7360</v>
      </c>
      <c r="G111" s="1398" t="s">
        <v>991</v>
      </c>
      <c r="H111" s="1425">
        <v>44449</v>
      </c>
      <c r="I111" s="1425" t="s">
        <v>198</v>
      </c>
      <c r="J111" s="1428" t="s">
        <v>7360</v>
      </c>
      <c r="K111" s="1398" t="s">
        <v>244</v>
      </c>
      <c r="L111" s="1415" t="s">
        <v>356</v>
      </c>
      <c r="M111" s="1059" t="s">
        <v>116</v>
      </c>
      <c r="N111" s="1082">
        <v>44463</v>
      </c>
      <c r="O111" s="1068">
        <v>44468</v>
      </c>
      <c r="P111" s="1400" t="e">
        <v>#N/A</v>
      </c>
      <c r="Q111" s="1401">
        <v>585</v>
      </c>
      <c r="R111" s="1418">
        <v>0.58499999999999996</v>
      </c>
      <c r="S111" s="1071">
        <v>44470</v>
      </c>
      <c r="T111" s="1402"/>
      <c r="U111" s="1220" t="s">
        <v>424</v>
      </c>
      <c r="V111" s="1403">
        <v>5</v>
      </c>
      <c r="W111" s="1225" t="s">
        <v>64</v>
      </c>
      <c r="X111" s="1069"/>
      <c r="Y111" s="1069"/>
      <c r="Z111" s="1069"/>
      <c r="AA111" s="1424" t="s">
        <v>7105</v>
      </c>
      <c r="AB111" s="1401" t="s">
        <v>430</v>
      </c>
      <c r="AC111" s="1049">
        <v>497.25</v>
      </c>
      <c r="AD111" s="1050">
        <v>0</v>
      </c>
      <c r="AE111" s="1051">
        <v>497.25</v>
      </c>
      <c r="AF111" s="1085"/>
      <c r="AG111" s="1437"/>
      <c r="AH111" s="1406">
        <v>0</v>
      </c>
      <c r="AI111" s="1407">
        <v>0</v>
      </c>
      <c r="AJ111" s="1408">
        <v>0</v>
      </c>
      <c r="AK111" s="1064">
        <v>0</v>
      </c>
      <c r="AL111" s="1064">
        <v>0</v>
      </c>
      <c r="AM111" s="1064">
        <v>0</v>
      </c>
      <c r="AN111" s="1064">
        <v>0</v>
      </c>
      <c r="AO111" s="1064">
        <v>0</v>
      </c>
      <c r="AP111" s="1064">
        <v>0</v>
      </c>
      <c r="AQ111" s="1065">
        <v>0</v>
      </c>
      <c r="AR111" s="1066">
        <v>0</v>
      </c>
      <c r="AS111" s="1066">
        <v>0</v>
      </c>
      <c r="AT111" s="1066">
        <v>0</v>
      </c>
      <c r="AU111" s="1061">
        <v>0</v>
      </c>
      <c r="AV111" s="1061">
        <v>0</v>
      </c>
      <c r="AW111" s="1061">
        <v>0</v>
      </c>
      <c r="AX111" s="1061">
        <v>0</v>
      </c>
      <c r="AY111" s="1061">
        <v>0</v>
      </c>
      <c r="AZ111" s="1061">
        <v>0</v>
      </c>
      <c r="BA111" s="1061" t="s">
        <v>64</v>
      </c>
      <c r="BB111" s="1401" t="s">
        <v>685</v>
      </c>
      <c r="BC111" s="1061" t="s">
        <v>356</v>
      </c>
      <c r="BD111" s="1410" t="s">
        <v>419</v>
      </c>
      <c r="BE111" s="1410" t="s">
        <v>419</v>
      </c>
      <c r="BF111" s="1410" t="s">
        <v>419</v>
      </c>
      <c r="BG111" s="1411">
        <v>44452</v>
      </c>
      <c r="BH111" s="1411">
        <v>44453</v>
      </c>
      <c r="BI111" s="1411">
        <v>44455</v>
      </c>
      <c r="BJ111" s="1410" t="s">
        <v>419</v>
      </c>
      <c r="BK111" s="1411">
        <v>44461</v>
      </c>
      <c r="BL111" s="1411">
        <v>44463</v>
      </c>
      <c r="BM111" s="1411">
        <v>44466</v>
      </c>
      <c r="BN111" s="1410" t="s">
        <v>419</v>
      </c>
      <c r="BO111" s="1411">
        <v>44467</v>
      </c>
      <c r="BP111" s="1410" t="s">
        <v>419</v>
      </c>
      <c r="BQ111" s="1413">
        <v>44468</v>
      </c>
      <c r="BR111" s="761" t="e">
        <v>#REF!</v>
      </c>
      <c r="BS111" s="1438"/>
      <c r="BT111" s="1438"/>
      <c r="BU111" s="1438"/>
      <c r="BV111" s="1438"/>
      <c r="BW111" s="1438"/>
      <c r="BX111" s="1438"/>
      <c r="BY111" s="1438"/>
      <c r="BZ111" s="1414">
        <v>1</v>
      </c>
      <c r="CA111" s="1439">
        <v>5</v>
      </c>
      <c r="CB111" s="1439">
        <v>1</v>
      </c>
      <c r="CC111" s="1439">
        <v>0</v>
      </c>
      <c r="CD111" s="1438"/>
      <c r="CE111" s="1414">
        <v>1</v>
      </c>
      <c r="CF111" s="1439">
        <v>1</v>
      </c>
      <c r="CG111" s="1054"/>
      <c r="CH111" s="762">
        <v>9</v>
      </c>
      <c r="CI111" s="762">
        <v>0</v>
      </c>
      <c r="CJ111" s="1055">
        <v>9</v>
      </c>
      <c r="CK111" s="763">
        <v>0</v>
      </c>
      <c r="CL111" s="764">
        <v>2.8322464716275451</v>
      </c>
      <c r="CM111" s="764">
        <v>1.9804711106632191</v>
      </c>
      <c r="CN111" s="764">
        <v>1.591650134828283</v>
      </c>
      <c r="CO111" s="764">
        <v>4.6698210579184614E-2</v>
      </c>
      <c r="CP111" s="764">
        <v>2.493801190454914</v>
      </c>
      <c r="CQ111" s="764">
        <v>1.9924375271241386</v>
      </c>
      <c r="CR111" s="764">
        <v>2.7016666002955061</v>
      </c>
      <c r="CS111" s="764">
        <v>2.7989739965898774</v>
      </c>
      <c r="CT111" s="764">
        <v>1.4545325140151497</v>
      </c>
      <c r="CU111" s="764">
        <v>0.98906810006712786</v>
      </c>
      <c r="CV111" s="764">
        <v>0.58174295829019018</v>
      </c>
      <c r="CW111" s="764">
        <v>0.90296827431175786</v>
      </c>
    </row>
    <row r="112" spans="1:101" s="727" customFormat="1" ht="20.100000000000001" customHeight="1">
      <c r="A112" s="1394">
        <v>102</v>
      </c>
      <c r="B112" s="1219" t="s">
        <v>7112</v>
      </c>
      <c r="C112" s="1422" t="s">
        <v>7361</v>
      </c>
      <c r="D112" s="1396">
        <v>1</v>
      </c>
      <c r="E112" s="1397">
        <v>44463</v>
      </c>
      <c r="F112" s="1398" t="s">
        <v>7361</v>
      </c>
      <c r="G112" s="1398" t="s">
        <v>991</v>
      </c>
      <c r="H112" s="1425">
        <v>44449</v>
      </c>
      <c r="I112" s="1425" t="s">
        <v>198</v>
      </c>
      <c r="J112" s="1057" t="s">
        <v>7361</v>
      </c>
      <c r="K112" s="1398" t="s">
        <v>244</v>
      </c>
      <c r="L112" s="1415" t="s">
        <v>356</v>
      </c>
      <c r="M112" s="1059" t="s">
        <v>116</v>
      </c>
      <c r="N112" s="1082">
        <v>44463</v>
      </c>
      <c r="O112" s="1068">
        <v>44468</v>
      </c>
      <c r="P112" s="1400" t="e">
        <v>#N/A</v>
      </c>
      <c r="Q112" s="1401">
        <v>770</v>
      </c>
      <c r="R112" s="1418">
        <v>0.77</v>
      </c>
      <c r="S112" s="1071">
        <v>44470</v>
      </c>
      <c r="T112" s="1075"/>
      <c r="U112" s="1220" t="s">
        <v>424</v>
      </c>
      <c r="V112" s="1403">
        <v>5</v>
      </c>
      <c r="W112" s="1225" t="s">
        <v>64</v>
      </c>
      <c r="X112" s="1069"/>
      <c r="Y112" s="1069"/>
      <c r="Z112" s="1069"/>
      <c r="AA112" s="1424" t="s">
        <v>7105</v>
      </c>
      <c r="AB112" s="1401" t="s">
        <v>430</v>
      </c>
      <c r="AC112" s="1049">
        <v>654.5</v>
      </c>
      <c r="AD112" s="1050">
        <v>0</v>
      </c>
      <c r="AE112" s="1051">
        <v>654.5</v>
      </c>
      <c r="AF112" s="1085"/>
      <c r="AG112" s="1437"/>
      <c r="AH112" s="1083">
        <v>0</v>
      </c>
      <c r="AI112" s="1084">
        <v>0</v>
      </c>
      <c r="AJ112" s="1086">
        <v>0</v>
      </c>
      <c r="AK112" s="1064">
        <v>0</v>
      </c>
      <c r="AL112" s="1064">
        <v>0</v>
      </c>
      <c r="AM112" s="1064">
        <v>0</v>
      </c>
      <c r="AN112" s="1064">
        <v>0</v>
      </c>
      <c r="AO112" s="1064">
        <v>0</v>
      </c>
      <c r="AP112" s="1064">
        <v>0</v>
      </c>
      <c r="AQ112" s="1065">
        <v>0</v>
      </c>
      <c r="AR112" s="1066">
        <v>0</v>
      </c>
      <c r="AS112" s="1066">
        <v>0</v>
      </c>
      <c r="AT112" s="1066">
        <v>0</v>
      </c>
      <c r="AU112" s="1061">
        <v>0</v>
      </c>
      <c r="AV112" s="1061">
        <v>0</v>
      </c>
      <c r="AW112" s="1061">
        <v>0</v>
      </c>
      <c r="AX112" s="1061">
        <v>0</v>
      </c>
      <c r="AY112" s="1061">
        <v>0</v>
      </c>
      <c r="AZ112" s="1061">
        <v>0</v>
      </c>
      <c r="BA112" s="1401" t="s">
        <v>64</v>
      </c>
      <c r="BB112" s="1401" t="s">
        <v>685</v>
      </c>
      <c r="BC112" s="1061" t="s">
        <v>356</v>
      </c>
      <c r="BD112" s="1410" t="s">
        <v>419</v>
      </c>
      <c r="BE112" s="1410" t="s">
        <v>419</v>
      </c>
      <c r="BF112" s="1410" t="s">
        <v>419</v>
      </c>
      <c r="BG112" s="1411">
        <v>44452</v>
      </c>
      <c r="BH112" s="1411">
        <v>44453</v>
      </c>
      <c r="BI112" s="1411">
        <v>44455</v>
      </c>
      <c r="BJ112" s="1410" t="s">
        <v>419</v>
      </c>
      <c r="BK112" s="1411">
        <v>44461</v>
      </c>
      <c r="BL112" s="1411">
        <v>44463</v>
      </c>
      <c r="BM112" s="1411">
        <v>44466</v>
      </c>
      <c r="BN112" s="1410" t="s">
        <v>419</v>
      </c>
      <c r="BO112" s="1411">
        <v>44467</v>
      </c>
      <c r="BP112" s="1410" t="s">
        <v>419</v>
      </c>
      <c r="BQ112" s="1413">
        <v>44468</v>
      </c>
      <c r="BR112" s="761" t="e">
        <v>#REF!</v>
      </c>
      <c r="BS112" s="1438"/>
      <c r="BT112" s="1438"/>
      <c r="BU112" s="1438"/>
      <c r="BV112" s="1438"/>
      <c r="BW112" s="1438"/>
      <c r="BX112" s="1438"/>
      <c r="BY112" s="1438"/>
      <c r="BZ112" s="1414">
        <v>1</v>
      </c>
      <c r="CA112" s="1439">
        <v>5</v>
      </c>
      <c r="CB112" s="1439">
        <v>1</v>
      </c>
      <c r="CC112" s="1439">
        <v>0</v>
      </c>
      <c r="CD112" s="1438"/>
      <c r="CE112" s="1414">
        <v>1</v>
      </c>
      <c r="CF112" s="1439">
        <v>1</v>
      </c>
      <c r="CG112" s="1054"/>
      <c r="CH112" s="762">
        <v>9</v>
      </c>
      <c r="CI112" s="762">
        <v>0</v>
      </c>
      <c r="CJ112" s="1055">
        <v>9</v>
      </c>
      <c r="CK112" s="763">
        <v>0</v>
      </c>
      <c r="CL112" s="764">
        <v>3.7279141592362559</v>
      </c>
      <c r="CM112" s="764">
        <v>2.6067739405310748</v>
      </c>
      <c r="CN112" s="764">
        <v>2.094992485158595</v>
      </c>
      <c r="CO112" s="764">
        <v>6.1466020762345551E-2</v>
      </c>
      <c r="CP112" s="764">
        <v>3.2824391737611687</v>
      </c>
      <c r="CQ112" s="764">
        <v>2.62252460835143</v>
      </c>
      <c r="CR112" s="764">
        <v>3.5560397986795551</v>
      </c>
      <c r="CS112" s="764">
        <v>3.6841196194430856</v>
      </c>
      <c r="CT112" s="764">
        <v>1.9145128816951542</v>
      </c>
      <c r="CU112" s="764">
        <v>1.3018503197464759</v>
      </c>
      <c r="CV112" s="764">
        <v>0.76571295364691705</v>
      </c>
      <c r="CW112" s="764">
        <v>1.1885223439659036</v>
      </c>
    </row>
    <row r="113" spans="1:101" ht="20.100000000000001" customHeight="1">
      <c r="A113" s="1394">
        <v>103</v>
      </c>
      <c r="B113" s="1346" t="s">
        <v>7113</v>
      </c>
      <c r="C113" s="1422" t="s">
        <v>7362</v>
      </c>
      <c r="D113" s="1396">
        <v>1</v>
      </c>
      <c r="E113" s="1397">
        <v>44557</v>
      </c>
      <c r="F113" s="1398" t="s">
        <v>7362</v>
      </c>
      <c r="G113" s="1398" t="s">
        <v>7363</v>
      </c>
      <c r="H113" s="1425">
        <v>44449</v>
      </c>
      <c r="I113" s="1425" t="s">
        <v>199</v>
      </c>
      <c r="J113" s="1057" t="s">
        <v>7362</v>
      </c>
      <c r="K113" s="1398" t="s">
        <v>194</v>
      </c>
      <c r="L113" s="1415" t="s">
        <v>7114</v>
      </c>
      <c r="M113" s="1059" t="s">
        <v>116</v>
      </c>
      <c r="N113" s="1082">
        <v>44469</v>
      </c>
      <c r="O113" s="1068">
        <v>44476</v>
      </c>
      <c r="P113" s="1400" t="e">
        <v>#N/A</v>
      </c>
      <c r="Q113" s="1401">
        <v>1176</v>
      </c>
      <c r="R113" s="1418">
        <v>1.1759999999999999</v>
      </c>
      <c r="S113" s="1071">
        <v>44470</v>
      </c>
      <c r="T113" s="1075"/>
      <c r="U113" s="1220" t="s">
        <v>424</v>
      </c>
      <c r="V113" s="1403">
        <v>5</v>
      </c>
      <c r="W113" s="1076" t="s">
        <v>64</v>
      </c>
      <c r="X113" s="1069"/>
      <c r="Y113" s="1069"/>
      <c r="Z113" s="1069"/>
      <c r="AA113" s="1424" t="s">
        <v>7115</v>
      </c>
      <c r="AB113" s="1401" t="s">
        <v>430</v>
      </c>
      <c r="AC113" s="1049">
        <v>1093.68</v>
      </c>
      <c r="AD113" s="1050">
        <v>0</v>
      </c>
      <c r="AE113" s="1051">
        <v>1093.68</v>
      </c>
      <c r="AF113" s="1085"/>
      <c r="AG113" s="1437"/>
      <c r="AH113" s="1083">
        <v>0</v>
      </c>
      <c r="AI113" s="1084">
        <v>0</v>
      </c>
      <c r="AJ113" s="1086">
        <v>0</v>
      </c>
      <c r="AK113" s="1064">
        <v>0</v>
      </c>
      <c r="AL113" s="1064">
        <v>0</v>
      </c>
      <c r="AM113" s="1064">
        <v>0</v>
      </c>
      <c r="AN113" s="1064">
        <v>0</v>
      </c>
      <c r="AO113" s="1064">
        <v>0</v>
      </c>
      <c r="AP113" s="1064">
        <v>0</v>
      </c>
      <c r="AQ113" s="1065">
        <v>0</v>
      </c>
      <c r="AR113" s="1066">
        <v>0</v>
      </c>
      <c r="AS113" s="1066">
        <v>0</v>
      </c>
      <c r="AT113" s="1066">
        <v>0</v>
      </c>
      <c r="AU113" s="1061">
        <v>0</v>
      </c>
      <c r="AV113" s="1061">
        <v>0</v>
      </c>
      <c r="AW113" s="1061">
        <v>0</v>
      </c>
      <c r="AX113" s="1061">
        <v>0</v>
      </c>
      <c r="AY113" s="1061">
        <v>0</v>
      </c>
      <c r="AZ113" s="1061">
        <v>0</v>
      </c>
      <c r="BA113" s="1401" t="s">
        <v>64</v>
      </c>
      <c r="BB113" s="1401" t="s">
        <v>933</v>
      </c>
      <c r="BC113" s="1061" t="s">
        <v>533</v>
      </c>
      <c r="BD113" s="1410" t="s">
        <v>419</v>
      </c>
      <c r="BE113" s="1410" t="s">
        <v>419</v>
      </c>
      <c r="BF113" s="1410" t="s">
        <v>419</v>
      </c>
      <c r="BG113" s="1411">
        <v>44455</v>
      </c>
      <c r="BH113" s="1411">
        <v>44456</v>
      </c>
      <c r="BI113" s="1411">
        <v>44461</v>
      </c>
      <c r="BJ113" s="1410" t="s">
        <v>419</v>
      </c>
      <c r="BK113" s="1411">
        <v>44466</v>
      </c>
      <c r="BL113" s="1411">
        <v>44469</v>
      </c>
      <c r="BM113" s="1411">
        <v>44473</v>
      </c>
      <c r="BN113" s="1410" t="s">
        <v>419</v>
      </c>
      <c r="BO113" s="1411">
        <v>44475</v>
      </c>
      <c r="BP113" s="1410" t="s">
        <v>419</v>
      </c>
      <c r="BQ113" s="1413">
        <v>44476</v>
      </c>
      <c r="BR113" s="761" t="e">
        <v>#REF!</v>
      </c>
      <c r="BS113" s="1438"/>
      <c r="BT113" s="1438"/>
      <c r="BU113" s="1438"/>
      <c r="BV113" s="1438"/>
      <c r="BW113" s="1438"/>
      <c r="BX113" s="1438"/>
      <c r="BY113" s="1438"/>
      <c r="BZ113" s="1414">
        <v>0</v>
      </c>
      <c r="CA113" s="1439">
        <v>0</v>
      </c>
      <c r="CB113" s="1439">
        <v>1</v>
      </c>
      <c r="CC113" s="1439">
        <v>0</v>
      </c>
      <c r="CD113" s="1438"/>
      <c r="CE113" s="1414">
        <v>1</v>
      </c>
      <c r="CF113" s="1439">
        <v>1</v>
      </c>
      <c r="CG113" s="1054"/>
      <c r="CH113" s="762">
        <v>3</v>
      </c>
      <c r="CI113" s="762">
        <v>0</v>
      </c>
      <c r="CJ113" s="1055">
        <v>3</v>
      </c>
      <c r="CK113" s="763">
        <v>0</v>
      </c>
      <c r="CL113" s="764">
        <v>5.6935416250153725</v>
      </c>
      <c r="CM113" s="764">
        <v>3.9812547455383691</v>
      </c>
      <c r="CN113" s="764">
        <v>3.1996248864240355</v>
      </c>
      <c r="CO113" s="764">
        <v>9.3875377164309576E-2</v>
      </c>
      <c r="CP113" s="764">
        <v>5.0131798290170577</v>
      </c>
      <c r="CQ113" s="764">
        <v>4.0053103109367294</v>
      </c>
      <c r="CR113" s="764">
        <v>5.4310426016196836</v>
      </c>
      <c r="CS113" s="764">
        <v>5.6266554187858047</v>
      </c>
      <c r="CT113" s="764">
        <v>2.9239833102253265</v>
      </c>
      <c r="CU113" s="764">
        <v>1.9882804883400724</v>
      </c>
      <c r="CV113" s="764">
        <v>1.1694525110243823</v>
      </c>
      <c r="CW113" s="764">
        <v>1.8151977616933799</v>
      </c>
    </row>
    <row r="114" spans="1:101" ht="20.100000000000001" customHeight="1">
      <c r="A114" s="1394">
        <v>104</v>
      </c>
      <c r="B114" s="1346" t="s">
        <v>7116</v>
      </c>
      <c r="C114" s="1422" t="s">
        <v>7364</v>
      </c>
      <c r="D114" s="1396">
        <v>1</v>
      </c>
      <c r="E114" s="1397">
        <v>44557</v>
      </c>
      <c r="F114" s="1398" t="s">
        <v>7364</v>
      </c>
      <c r="G114" s="1443" t="s">
        <v>7363</v>
      </c>
      <c r="H114" s="1425">
        <v>44449</v>
      </c>
      <c r="I114" s="1425" t="s">
        <v>199</v>
      </c>
      <c r="J114" s="1057" t="s">
        <v>7364</v>
      </c>
      <c r="K114" s="1398" t="s">
        <v>194</v>
      </c>
      <c r="L114" s="1073" t="s">
        <v>7114</v>
      </c>
      <c r="M114" s="1059" t="s">
        <v>116</v>
      </c>
      <c r="N114" s="1082">
        <v>44469</v>
      </c>
      <c r="O114" s="1068">
        <v>44496</v>
      </c>
      <c r="P114" s="1400" t="e">
        <v>#N/A</v>
      </c>
      <c r="Q114" s="1061">
        <v>1176</v>
      </c>
      <c r="R114" s="1074">
        <v>1.1759999999999999</v>
      </c>
      <c r="S114" s="1071">
        <v>44470</v>
      </c>
      <c r="T114" s="1075"/>
      <c r="U114" s="1220" t="s">
        <v>424</v>
      </c>
      <c r="V114" s="1403">
        <v>5</v>
      </c>
      <c r="W114" s="1076" t="s">
        <v>64</v>
      </c>
      <c r="X114" s="1069"/>
      <c r="Y114" s="1069"/>
      <c r="Z114" s="1069"/>
      <c r="AA114" s="1424" t="s">
        <v>7115</v>
      </c>
      <c r="AB114" s="1401" t="s">
        <v>430</v>
      </c>
      <c r="AC114" s="1049">
        <v>1093.68</v>
      </c>
      <c r="AD114" s="1050">
        <v>0</v>
      </c>
      <c r="AE114" s="1051">
        <v>1093.68</v>
      </c>
      <c r="AF114" s="1085"/>
      <c r="AG114" s="1437"/>
      <c r="AH114" s="1083">
        <v>0</v>
      </c>
      <c r="AI114" s="1084">
        <v>0</v>
      </c>
      <c r="AJ114" s="1086">
        <v>0</v>
      </c>
      <c r="AK114" s="1064">
        <v>0</v>
      </c>
      <c r="AL114" s="1064">
        <v>0</v>
      </c>
      <c r="AM114" s="1064">
        <v>0</v>
      </c>
      <c r="AN114" s="1064">
        <v>0</v>
      </c>
      <c r="AO114" s="1064">
        <v>0</v>
      </c>
      <c r="AP114" s="1064">
        <v>0</v>
      </c>
      <c r="AQ114" s="1065">
        <v>0</v>
      </c>
      <c r="AR114" s="1066">
        <v>0</v>
      </c>
      <c r="AS114" s="1066">
        <v>0</v>
      </c>
      <c r="AT114" s="1066">
        <v>0</v>
      </c>
      <c r="AU114" s="1061">
        <v>0</v>
      </c>
      <c r="AV114" s="1061">
        <v>0</v>
      </c>
      <c r="AW114" s="1061">
        <v>0</v>
      </c>
      <c r="AX114" s="1061">
        <v>0</v>
      </c>
      <c r="AY114" s="1061">
        <v>0</v>
      </c>
      <c r="AZ114" s="1061">
        <v>0</v>
      </c>
      <c r="BA114" s="1401" t="s">
        <v>64</v>
      </c>
      <c r="BB114" s="1401" t="s">
        <v>933</v>
      </c>
      <c r="BC114" s="1061" t="s">
        <v>533</v>
      </c>
      <c r="BD114" s="1410" t="s">
        <v>419</v>
      </c>
      <c r="BE114" s="1410" t="s">
        <v>419</v>
      </c>
      <c r="BF114" s="1410" t="s">
        <v>419</v>
      </c>
      <c r="BG114" s="1411">
        <v>44455</v>
      </c>
      <c r="BH114" s="1411">
        <v>44456</v>
      </c>
      <c r="BI114" s="1411">
        <v>44461</v>
      </c>
      <c r="BJ114" s="1410" t="s">
        <v>419</v>
      </c>
      <c r="BK114" s="1411">
        <v>44466</v>
      </c>
      <c r="BL114" s="1411">
        <v>44469</v>
      </c>
      <c r="BM114" s="1411">
        <v>44473</v>
      </c>
      <c r="BN114" s="1410" t="s">
        <v>419</v>
      </c>
      <c r="BO114" s="1411">
        <v>44475</v>
      </c>
      <c r="BP114" s="1410" t="s">
        <v>419</v>
      </c>
      <c r="BQ114" s="1413">
        <v>44476</v>
      </c>
      <c r="BR114" s="761" t="e">
        <v>#REF!</v>
      </c>
      <c r="BS114" s="1438"/>
      <c r="BT114" s="1438"/>
      <c r="BU114" s="1438"/>
      <c r="BV114" s="1438"/>
      <c r="BW114" s="1438"/>
      <c r="BX114" s="1438"/>
      <c r="BY114" s="1438"/>
      <c r="BZ114" s="1414">
        <v>0</v>
      </c>
      <c r="CA114" s="1439">
        <v>0</v>
      </c>
      <c r="CB114" s="1439">
        <v>1</v>
      </c>
      <c r="CC114" s="1439">
        <v>0</v>
      </c>
      <c r="CD114" s="1438"/>
      <c r="CE114" s="1414">
        <v>1</v>
      </c>
      <c r="CF114" s="1439">
        <v>1</v>
      </c>
      <c r="CG114" s="1054"/>
      <c r="CH114" s="762">
        <v>3</v>
      </c>
      <c r="CI114" s="762">
        <v>0</v>
      </c>
      <c r="CJ114" s="1055">
        <v>3</v>
      </c>
      <c r="CK114" s="763">
        <v>0</v>
      </c>
      <c r="CL114" s="764">
        <v>5.6935416250153725</v>
      </c>
      <c r="CM114" s="764">
        <v>3.9812547455383691</v>
      </c>
      <c r="CN114" s="764">
        <v>3.1996248864240355</v>
      </c>
      <c r="CO114" s="764">
        <v>9.3875377164309576E-2</v>
      </c>
      <c r="CP114" s="764">
        <v>5.0131798290170577</v>
      </c>
      <c r="CQ114" s="764">
        <v>4.0053103109367294</v>
      </c>
      <c r="CR114" s="764">
        <v>5.4310426016196836</v>
      </c>
      <c r="CS114" s="764">
        <v>5.6266554187858047</v>
      </c>
      <c r="CT114" s="764">
        <v>2.9239833102253265</v>
      </c>
      <c r="CU114" s="764">
        <v>1.9882804883400724</v>
      </c>
      <c r="CV114" s="764">
        <v>1.1694525110243823</v>
      </c>
      <c r="CW114" s="764">
        <v>1.8151977616933799</v>
      </c>
    </row>
    <row r="115" spans="1:101" ht="20.100000000000001" customHeight="1">
      <c r="A115" s="1394">
        <v>105</v>
      </c>
      <c r="B115" s="1219" t="s">
        <v>7117</v>
      </c>
      <c r="C115" s="1422" t="s">
        <v>7365</v>
      </c>
      <c r="D115" s="1396">
        <v>1</v>
      </c>
      <c r="E115" s="1397">
        <v>44469</v>
      </c>
      <c r="F115" s="1398" t="s">
        <v>7365</v>
      </c>
      <c r="G115" s="1443" t="s">
        <v>7366</v>
      </c>
      <c r="H115" s="1425">
        <v>44452</v>
      </c>
      <c r="I115" s="1425" t="s">
        <v>199</v>
      </c>
      <c r="J115" s="1057" t="s">
        <v>7365</v>
      </c>
      <c r="K115" s="1398" t="s">
        <v>194</v>
      </c>
      <c r="L115" s="1444" t="s">
        <v>7118</v>
      </c>
      <c r="M115" s="1059" t="s">
        <v>116</v>
      </c>
      <c r="N115" s="1082">
        <v>44469</v>
      </c>
      <c r="O115" s="1344">
        <v>44494</v>
      </c>
      <c r="P115" s="1400" t="e">
        <v>#N/A</v>
      </c>
      <c r="Q115" s="1061">
        <v>590</v>
      </c>
      <c r="R115" s="1074">
        <v>0.59</v>
      </c>
      <c r="S115" s="1071">
        <v>44470</v>
      </c>
      <c r="T115" s="1075"/>
      <c r="U115" s="1220" t="s">
        <v>424</v>
      </c>
      <c r="V115" s="1403">
        <v>5</v>
      </c>
      <c r="W115" s="1076" t="s">
        <v>64</v>
      </c>
      <c r="X115" s="1069"/>
      <c r="Y115" s="1069"/>
      <c r="Z115" s="1069"/>
      <c r="AA115" s="1424" t="s">
        <v>7119</v>
      </c>
      <c r="AB115" s="1401" t="s">
        <v>430</v>
      </c>
      <c r="AC115" s="1049">
        <v>548.70000000000005</v>
      </c>
      <c r="AD115" s="1050">
        <v>0</v>
      </c>
      <c r="AE115" s="1051">
        <v>548.70000000000005</v>
      </c>
      <c r="AF115" s="1085"/>
      <c r="AG115" s="1437"/>
      <c r="AH115" s="1083">
        <v>0</v>
      </c>
      <c r="AI115" s="1084">
        <v>0</v>
      </c>
      <c r="AJ115" s="1086">
        <v>0</v>
      </c>
      <c r="AK115" s="1064">
        <v>0</v>
      </c>
      <c r="AL115" s="1064">
        <v>0</v>
      </c>
      <c r="AM115" s="1064">
        <v>0</v>
      </c>
      <c r="AN115" s="1064">
        <v>0</v>
      </c>
      <c r="AO115" s="1064">
        <v>0</v>
      </c>
      <c r="AP115" s="1064">
        <v>0</v>
      </c>
      <c r="AQ115" s="1065">
        <v>0</v>
      </c>
      <c r="AR115" s="1066">
        <v>0</v>
      </c>
      <c r="AS115" s="1066">
        <v>0</v>
      </c>
      <c r="AT115" s="1066">
        <v>0</v>
      </c>
      <c r="AU115" s="1061">
        <v>0</v>
      </c>
      <c r="AV115" s="1061">
        <v>0</v>
      </c>
      <c r="AW115" s="1061">
        <v>0</v>
      </c>
      <c r="AX115" s="1061">
        <v>0</v>
      </c>
      <c r="AY115" s="1061">
        <v>0</v>
      </c>
      <c r="AZ115" s="1061">
        <v>0</v>
      </c>
      <c r="BA115" s="1401" t="s">
        <v>64</v>
      </c>
      <c r="BB115" s="1401" t="s">
        <v>933</v>
      </c>
      <c r="BC115" s="1061" t="s">
        <v>533</v>
      </c>
      <c r="BD115" s="1410" t="s">
        <v>419</v>
      </c>
      <c r="BE115" s="1410" t="s">
        <v>419</v>
      </c>
      <c r="BF115" s="1410" t="s">
        <v>419</v>
      </c>
      <c r="BG115" s="1411">
        <v>44455</v>
      </c>
      <c r="BH115" s="1411">
        <v>44456</v>
      </c>
      <c r="BI115" s="1411">
        <v>44461</v>
      </c>
      <c r="BJ115" s="1410" t="s">
        <v>419</v>
      </c>
      <c r="BK115" s="1411">
        <v>44466</v>
      </c>
      <c r="BL115" s="1411">
        <v>44469</v>
      </c>
      <c r="BM115" s="1411">
        <v>44473</v>
      </c>
      <c r="BN115" s="1410" t="s">
        <v>419</v>
      </c>
      <c r="BO115" s="1411">
        <v>44475</v>
      </c>
      <c r="BP115" s="1410" t="s">
        <v>419</v>
      </c>
      <c r="BQ115" s="1413">
        <v>44476</v>
      </c>
      <c r="BR115" s="761" t="e">
        <v>#REF!</v>
      </c>
      <c r="BS115" s="1438"/>
      <c r="BT115" s="1438"/>
      <c r="BU115" s="1438"/>
      <c r="BV115" s="1438"/>
      <c r="BW115" s="1438"/>
      <c r="BX115" s="1438"/>
      <c r="BY115" s="1438"/>
      <c r="BZ115" s="1414">
        <v>0</v>
      </c>
      <c r="CA115" s="1439">
        <v>0</v>
      </c>
      <c r="CB115" s="1439">
        <v>1</v>
      </c>
      <c r="CC115" s="1439">
        <v>0</v>
      </c>
      <c r="CD115" s="1438"/>
      <c r="CE115" s="1414">
        <v>1</v>
      </c>
      <c r="CF115" s="1439">
        <v>1</v>
      </c>
      <c r="CG115" s="1054"/>
      <c r="CH115" s="762">
        <v>3</v>
      </c>
      <c r="CI115" s="762">
        <v>2</v>
      </c>
      <c r="CJ115" s="1055">
        <v>5</v>
      </c>
      <c r="CK115" s="763">
        <v>0.4</v>
      </c>
      <c r="CL115" s="764">
        <v>2.85645370642778</v>
      </c>
      <c r="CM115" s="764">
        <v>1.997398214173161</v>
      </c>
      <c r="CN115" s="764">
        <v>1.605253982134508</v>
      </c>
      <c r="CO115" s="764">
        <v>4.7097340584134915E-2</v>
      </c>
      <c r="CP115" s="764">
        <v>2.5151157305442724</v>
      </c>
      <c r="CQ115" s="764">
        <v>2.0094669076978491</v>
      </c>
      <c r="CR115" s="764">
        <v>2.7247577678193995</v>
      </c>
      <c r="CS115" s="764">
        <v>2.8228968512615857</v>
      </c>
      <c r="CT115" s="764">
        <v>1.4669644158443389</v>
      </c>
      <c r="CU115" s="764">
        <v>0.99752167357197508</v>
      </c>
      <c r="CV115" s="764">
        <v>0.58671512032685846</v>
      </c>
      <c r="CW115" s="764">
        <v>0.91068595186997792</v>
      </c>
    </row>
    <row r="116" spans="1:101" ht="20.100000000000001" customHeight="1">
      <c r="A116" s="1394">
        <v>106</v>
      </c>
      <c r="B116" s="1219" t="s">
        <v>7120</v>
      </c>
      <c r="C116" s="1422" t="s">
        <v>7367</v>
      </c>
      <c r="D116" s="1396">
        <v>1</v>
      </c>
      <c r="E116" s="1397">
        <v>44469</v>
      </c>
      <c r="F116" s="1398" t="s">
        <v>7367</v>
      </c>
      <c r="G116" s="1443" t="s">
        <v>7366</v>
      </c>
      <c r="H116" s="1425">
        <v>44452</v>
      </c>
      <c r="I116" s="1425" t="s">
        <v>199</v>
      </c>
      <c r="J116" s="1057" t="s">
        <v>7367</v>
      </c>
      <c r="K116" s="1398" t="s">
        <v>194</v>
      </c>
      <c r="L116" s="1444" t="s">
        <v>7118</v>
      </c>
      <c r="M116" s="1059" t="s">
        <v>116</v>
      </c>
      <c r="N116" s="1082">
        <v>44469</v>
      </c>
      <c r="O116" s="1344">
        <v>44494</v>
      </c>
      <c r="P116" s="1400" t="e">
        <v>#N/A</v>
      </c>
      <c r="Q116" s="1061">
        <v>590</v>
      </c>
      <c r="R116" s="1074">
        <v>0.59</v>
      </c>
      <c r="S116" s="1071">
        <v>44470</v>
      </c>
      <c r="T116" s="1075"/>
      <c r="U116" s="1220" t="s">
        <v>424</v>
      </c>
      <c r="V116" s="1403">
        <v>5</v>
      </c>
      <c r="W116" s="1076" t="s">
        <v>64</v>
      </c>
      <c r="X116" s="1069"/>
      <c r="Y116" s="1069"/>
      <c r="Z116" s="1069"/>
      <c r="AA116" s="1424" t="s">
        <v>7119</v>
      </c>
      <c r="AB116" s="1401" t="s">
        <v>430</v>
      </c>
      <c r="AC116" s="1049">
        <v>548.70000000000005</v>
      </c>
      <c r="AD116" s="1050">
        <v>0</v>
      </c>
      <c r="AE116" s="1051">
        <v>548.70000000000005</v>
      </c>
      <c r="AF116" s="1085"/>
      <c r="AG116" s="1437"/>
      <c r="AH116" s="1083">
        <v>0</v>
      </c>
      <c r="AI116" s="1084">
        <v>0</v>
      </c>
      <c r="AJ116" s="1086">
        <v>0</v>
      </c>
      <c r="AK116" s="1064">
        <v>0</v>
      </c>
      <c r="AL116" s="1064">
        <v>0</v>
      </c>
      <c r="AM116" s="1064">
        <v>0</v>
      </c>
      <c r="AN116" s="1064">
        <v>0</v>
      </c>
      <c r="AO116" s="1064">
        <v>0</v>
      </c>
      <c r="AP116" s="1064">
        <v>0</v>
      </c>
      <c r="AQ116" s="1065">
        <v>0</v>
      </c>
      <c r="AR116" s="1066">
        <v>0</v>
      </c>
      <c r="AS116" s="1066">
        <v>0</v>
      </c>
      <c r="AT116" s="1066">
        <v>0</v>
      </c>
      <c r="AU116" s="1061">
        <v>0</v>
      </c>
      <c r="AV116" s="1061">
        <v>0</v>
      </c>
      <c r="AW116" s="1061">
        <v>0</v>
      </c>
      <c r="AX116" s="1061">
        <v>0</v>
      </c>
      <c r="AY116" s="1061">
        <v>0</v>
      </c>
      <c r="AZ116" s="1061">
        <v>0</v>
      </c>
      <c r="BA116" s="1401" t="s">
        <v>64</v>
      </c>
      <c r="BB116" s="1401" t="s">
        <v>933</v>
      </c>
      <c r="BC116" s="1061" t="s">
        <v>533</v>
      </c>
      <c r="BD116" s="1410" t="s">
        <v>419</v>
      </c>
      <c r="BE116" s="1410" t="s">
        <v>419</v>
      </c>
      <c r="BF116" s="1410" t="s">
        <v>419</v>
      </c>
      <c r="BG116" s="1411">
        <v>44455</v>
      </c>
      <c r="BH116" s="1411">
        <v>44456</v>
      </c>
      <c r="BI116" s="1411">
        <v>44461</v>
      </c>
      <c r="BJ116" s="1410" t="s">
        <v>419</v>
      </c>
      <c r="BK116" s="1411">
        <v>44466</v>
      </c>
      <c r="BL116" s="1411">
        <v>44469</v>
      </c>
      <c r="BM116" s="1411">
        <v>44473</v>
      </c>
      <c r="BN116" s="1410" t="s">
        <v>419</v>
      </c>
      <c r="BO116" s="1411">
        <v>44475</v>
      </c>
      <c r="BP116" s="1410" t="s">
        <v>419</v>
      </c>
      <c r="BQ116" s="1413">
        <v>44476</v>
      </c>
      <c r="BR116" s="761" t="e">
        <v>#REF!</v>
      </c>
      <c r="BS116" s="1438"/>
      <c r="BT116" s="1438"/>
      <c r="BU116" s="1438"/>
      <c r="BV116" s="1438"/>
      <c r="BW116" s="1438"/>
      <c r="BX116" s="1438"/>
      <c r="BY116" s="1438"/>
      <c r="BZ116" s="1414">
        <v>0</v>
      </c>
      <c r="CA116" s="1439">
        <v>0</v>
      </c>
      <c r="CB116" s="1439">
        <v>1</v>
      </c>
      <c r="CC116" s="1439">
        <v>0</v>
      </c>
      <c r="CD116" s="1438"/>
      <c r="CE116" s="1414">
        <v>1</v>
      </c>
      <c r="CF116" s="1439">
        <v>1</v>
      </c>
      <c r="CG116" s="1054"/>
      <c r="CH116" s="762">
        <v>3</v>
      </c>
      <c r="CI116" s="762">
        <v>2</v>
      </c>
      <c r="CJ116" s="1055">
        <v>5</v>
      </c>
      <c r="CK116" s="763">
        <v>0.4</v>
      </c>
      <c r="CL116" s="764">
        <v>2.85645370642778</v>
      </c>
      <c r="CM116" s="764">
        <v>1.997398214173161</v>
      </c>
      <c r="CN116" s="764">
        <v>1.605253982134508</v>
      </c>
      <c r="CO116" s="764">
        <v>4.7097340584134915E-2</v>
      </c>
      <c r="CP116" s="764">
        <v>2.5151157305442724</v>
      </c>
      <c r="CQ116" s="764">
        <v>2.0094669076978491</v>
      </c>
      <c r="CR116" s="764">
        <v>2.7247577678193995</v>
      </c>
      <c r="CS116" s="764">
        <v>2.8228968512615857</v>
      </c>
      <c r="CT116" s="764">
        <v>1.4669644158443389</v>
      </c>
      <c r="CU116" s="764">
        <v>0.99752167357197508</v>
      </c>
      <c r="CV116" s="764">
        <v>0.58671512032685846</v>
      </c>
      <c r="CW116" s="764">
        <v>0.91068595186997792</v>
      </c>
    </row>
    <row r="117" spans="1:101" ht="20.100000000000001" customHeight="1">
      <c r="A117" s="1394">
        <v>107</v>
      </c>
      <c r="B117" s="1219" t="s">
        <v>7121</v>
      </c>
      <c r="C117" s="1422" t="s">
        <v>7368</v>
      </c>
      <c r="D117" s="1396">
        <v>1</v>
      </c>
      <c r="E117" s="1397">
        <v>44469</v>
      </c>
      <c r="F117" s="1398" t="s">
        <v>7368</v>
      </c>
      <c r="G117" s="1443" t="s">
        <v>7369</v>
      </c>
      <c r="H117" s="1425">
        <v>44452</v>
      </c>
      <c r="I117" s="1425" t="s">
        <v>199</v>
      </c>
      <c r="J117" s="1057" t="s">
        <v>7368</v>
      </c>
      <c r="K117" s="1398" t="s">
        <v>194</v>
      </c>
      <c r="L117" s="1444" t="s">
        <v>7118</v>
      </c>
      <c r="M117" s="1059" t="s">
        <v>116</v>
      </c>
      <c r="N117" s="1082">
        <v>44469</v>
      </c>
      <c r="O117" s="1344">
        <v>44494</v>
      </c>
      <c r="P117" s="1400" t="e">
        <v>#N/A</v>
      </c>
      <c r="Q117" s="1061">
        <v>790</v>
      </c>
      <c r="R117" s="1074">
        <v>0.79</v>
      </c>
      <c r="S117" s="1071">
        <v>44470</v>
      </c>
      <c r="T117" s="1075"/>
      <c r="U117" s="1220" t="s">
        <v>424</v>
      </c>
      <c r="V117" s="1403">
        <v>5</v>
      </c>
      <c r="W117" s="1076" t="s">
        <v>64</v>
      </c>
      <c r="X117" s="1069"/>
      <c r="Y117" s="1069"/>
      <c r="Z117" s="1069"/>
      <c r="AA117" s="1424" t="s">
        <v>7119</v>
      </c>
      <c r="AB117" s="1401" t="s">
        <v>430</v>
      </c>
      <c r="AC117" s="1049">
        <v>734.7</v>
      </c>
      <c r="AD117" s="1050">
        <v>0</v>
      </c>
      <c r="AE117" s="1051">
        <v>734.7</v>
      </c>
      <c r="AF117" s="1085"/>
      <c r="AG117" s="1437"/>
      <c r="AH117" s="1083">
        <v>0</v>
      </c>
      <c r="AI117" s="1084">
        <v>0</v>
      </c>
      <c r="AJ117" s="1086">
        <v>0</v>
      </c>
      <c r="AK117" s="1064">
        <v>0</v>
      </c>
      <c r="AL117" s="1064">
        <v>0</v>
      </c>
      <c r="AM117" s="1064">
        <v>0</v>
      </c>
      <c r="AN117" s="1064">
        <v>0</v>
      </c>
      <c r="AO117" s="1064">
        <v>0</v>
      </c>
      <c r="AP117" s="1064">
        <v>0</v>
      </c>
      <c r="AQ117" s="1065">
        <v>0</v>
      </c>
      <c r="AR117" s="1066">
        <v>0</v>
      </c>
      <c r="AS117" s="1066">
        <v>0</v>
      </c>
      <c r="AT117" s="1066">
        <v>0</v>
      </c>
      <c r="AU117" s="1061">
        <v>0</v>
      </c>
      <c r="AV117" s="1061">
        <v>0</v>
      </c>
      <c r="AW117" s="1061">
        <v>0</v>
      </c>
      <c r="AX117" s="1061">
        <v>0</v>
      </c>
      <c r="AY117" s="1061">
        <v>0</v>
      </c>
      <c r="AZ117" s="1061">
        <v>0</v>
      </c>
      <c r="BA117" s="1401" t="s">
        <v>64</v>
      </c>
      <c r="BB117" s="1401" t="s">
        <v>933</v>
      </c>
      <c r="BC117" s="1061" t="s">
        <v>533</v>
      </c>
      <c r="BD117" s="1410" t="s">
        <v>419</v>
      </c>
      <c r="BE117" s="1410" t="s">
        <v>419</v>
      </c>
      <c r="BF117" s="1410" t="s">
        <v>419</v>
      </c>
      <c r="BG117" s="1411">
        <v>44455</v>
      </c>
      <c r="BH117" s="1411">
        <v>44456</v>
      </c>
      <c r="BI117" s="1411">
        <v>44461</v>
      </c>
      <c r="BJ117" s="1410" t="s">
        <v>419</v>
      </c>
      <c r="BK117" s="1411">
        <v>44466</v>
      </c>
      <c r="BL117" s="1411">
        <v>44469</v>
      </c>
      <c r="BM117" s="1411">
        <v>44473</v>
      </c>
      <c r="BN117" s="1410" t="s">
        <v>419</v>
      </c>
      <c r="BO117" s="1411">
        <v>44475</v>
      </c>
      <c r="BP117" s="1410" t="s">
        <v>419</v>
      </c>
      <c r="BQ117" s="1413">
        <v>44476</v>
      </c>
      <c r="BR117" s="761" t="e">
        <v>#REF!</v>
      </c>
      <c r="BS117" s="1438"/>
      <c r="BT117" s="1438"/>
      <c r="BU117" s="1438"/>
      <c r="BV117" s="1438"/>
      <c r="BW117" s="1438"/>
      <c r="BX117" s="1438"/>
      <c r="BY117" s="1438"/>
      <c r="BZ117" s="1414">
        <v>0</v>
      </c>
      <c r="CA117" s="1439">
        <v>0</v>
      </c>
      <c r="CB117" s="1439">
        <v>1</v>
      </c>
      <c r="CC117" s="1439">
        <v>0</v>
      </c>
      <c r="CD117" s="1438"/>
      <c r="CE117" s="1414">
        <v>1</v>
      </c>
      <c r="CF117" s="1439">
        <v>1</v>
      </c>
      <c r="CG117" s="1054"/>
      <c r="CH117" s="762">
        <v>3</v>
      </c>
      <c r="CI117" s="762">
        <v>2</v>
      </c>
      <c r="CJ117" s="1055">
        <v>5</v>
      </c>
      <c r="CK117" s="763">
        <v>0.4</v>
      </c>
      <c r="CL117" s="764">
        <v>3.8247430984371977</v>
      </c>
      <c r="CM117" s="764">
        <v>2.6744823545708427</v>
      </c>
      <c r="CN117" s="764">
        <v>2.1494078743834937</v>
      </c>
      <c r="CO117" s="764">
        <v>6.3062540782146723E-2</v>
      </c>
      <c r="CP117" s="764">
        <v>3.3676973341186018</v>
      </c>
      <c r="CQ117" s="764">
        <v>2.6906421306462729</v>
      </c>
      <c r="CR117" s="764">
        <v>3.6484044687751283</v>
      </c>
      <c r="CS117" s="764">
        <v>3.7798110381299193</v>
      </c>
      <c r="CT117" s="764">
        <v>1.9642404890119114</v>
      </c>
      <c r="CU117" s="764">
        <v>1.3356646137658652</v>
      </c>
      <c r="CV117" s="764">
        <v>0.78560160179359018</v>
      </c>
      <c r="CW117" s="764">
        <v>1.2193930541987839</v>
      </c>
    </row>
    <row r="118" spans="1:101" ht="20.100000000000001" customHeight="1">
      <c r="A118" s="1394">
        <v>108</v>
      </c>
      <c r="B118" s="1416" t="s">
        <v>7122</v>
      </c>
      <c r="C118" s="1422" t="s">
        <v>7370</v>
      </c>
      <c r="D118" s="1396">
        <v>1</v>
      </c>
      <c r="E118" s="1397">
        <v>44469</v>
      </c>
      <c r="F118" s="1398" t="s">
        <v>7370</v>
      </c>
      <c r="G118" s="1443" t="s">
        <v>7369</v>
      </c>
      <c r="H118" s="1425">
        <v>44452</v>
      </c>
      <c r="I118" s="1425" t="s">
        <v>199</v>
      </c>
      <c r="J118" s="1428" t="s">
        <v>7370</v>
      </c>
      <c r="K118" s="1398" t="s">
        <v>194</v>
      </c>
      <c r="L118" s="1444" t="s">
        <v>7118</v>
      </c>
      <c r="M118" s="1394" t="s">
        <v>116</v>
      </c>
      <c r="N118" s="1417">
        <v>44469</v>
      </c>
      <c r="O118" s="1344">
        <v>44494</v>
      </c>
      <c r="P118" s="1400" t="e">
        <v>#N/A</v>
      </c>
      <c r="Q118" s="1401">
        <v>790</v>
      </c>
      <c r="R118" s="1418">
        <v>0.79</v>
      </c>
      <c r="S118" s="1071">
        <v>44470</v>
      </c>
      <c r="T118" s="1402"/>
      <c r="U118" s="1220" t="s">
        <v>424</v>
      </c>
      <c r="V118" s="1403">
        <v>5</v>
      </c>
      <c r="W118" s="1076" t="s">
        <v>64</v>
      </c>
      <c r="X118" s="1069"/>
      <c r="Y118" s="1069"/>
      <c r="Z118" s="1069"/>
      <c r="AA118" s="1424" t="s">
        <v>7119</v>
      </c>
      <c r="AB118" s="1401" t="s">
        <v>430</v>
      </c>
      <c r="AC118" s="1049">
        <v>734.7</v>
      </c>
      <c r="AD118" s="1050">
        <v>0</v>
      </c>
      <c r="AE118" s="1051">
        <v>734.7</v>
      </c>
      <c r="AF118" s="1085"/>
      <c r="AG118" s="1437"/>
      <c r="AH118" s="1406">
        <v>0</v>
      </c>
      <c r="AI118" s="1407">
        <v>0</v>
      </c>
      <c r="AJ118" s="1408">
        <v>0</v>
      </c>
      <c r="AK118" s="1419">
        <v>0</v>
      </c>
      <c r="AL118" s="1419">
        <v>0</v>
      </c>
      <c r="AM118" s="1419">
        <v>0</v>
      </c>
      <c r="AN118" s="1419">
        <v>0</v>
      </c>
      <c r="AO118" s="1419">
        <v>0</v>
      </c>
      <c r="AP118" s="1419">
        <v>0</v>
      </c>
      <c r="AQ118" s="1420">
        <v>0</v>
      </c>
      <c r="AR118" s="1421">
        <v>0</v>
      </c>
      <c r="AS118" s="1421">
        <v>0</v>
      </c>
      <c r="AT118" s="1421">
        <v>0</v>
      </c>
      <c r="AU118" s="1401">
        <v>0</v>
      </c>
      <c r="AV118" s="1401">
        <v>0</v>
      </c>
      <c r="AW118" s="1401">
        <v>0</v>
      </c>
      <c r="AX118" s="1401">
        <v>0</v>
      </c>
      <c r="AY118" s="1401">
        <v>0</v>
      </c>
      <c r="AZ118" s="1401">
        <v>0</v>
      </c>
      <c r="BA118" s="1061" t="s">
        <v>64</v>
      </c>
      <c r="BB118" s="1401" t="s">
        <v>933</v>
      </c>
      <c r="BC118" s="1061" t="s">
        <v>533</v>
      </c>
      <c r="BD118" s="1410" t="s">
        <v>419</v>
      </c>
      <c r="BE118" s="1410" t="s">
        <v>419</v>
      </c>
      <c r="BF118" s="1410" t="s">
        <v>419</v>
      </c>
      <c r="BG118" s="1411">
        <v>44455</v>
      </c>
      <c r="BH118" s="1411">
        <v>44456</v>
      </c>
      <c r="BI118" s="1411">
        <v>44461</v>
      </c>
      <c r="BJ118" s="1410" t="s">
        <v>419</v>
      </c>
      <c r="BK118" s="1411">
        <v>44466</v>
      </c>
      <c r="BL118" s="1411">
        <v>44469</v>
      </c>
      <c r="BM118" s="1411">
        <v>44473</v>
      </c>
      <c r="BN118" s="1410" t="s">
        <v>419</v>
      </c>
      <c r="BO118" s="1411">
        <v>44475</v>
      </c>
      <c r="BP118" s="1410" t="s">
        <v>419</v>
      </c>
      <c r="BQ118" s="1413">
        <v>44476</v>
      </c>
      <c r="BR118" s="761" t="e">
        <v>#REF!</v>
      </c>
      <c r="BS118" s="1438"/>
      <c r="BT118" s="1438"/>
      <c r="BU118" s="1438"/>
      <c r="BV118" s="1438"/>
      <c r="BW118" s="1438"/>
      <c r="BX118" s="1438"/>
      <c r="BY118" s="1438"/>
      <c r="BZ118" s="1414">
        <v>0</v>
      </c>
      <c r="CA118" s="1439">
        <v>0</v>
      </c>
      <c r="CB118" s="1439">
        <v>1</v>
      </c>
      <c r="CC118" s="1439">
        <v>0</v>
      </c>
      <c r="CD118" s="1438"/>
      <c r="CE118" s="1414">
        <v>1</v>
      </c>
      <c r="CF118" s="1439">
        <v>1</v>
      </c>
      <c r="CG118" s="1054"/>
      <c r="CH118" s="762">
        <v>3</v>
      </c>
      <c r="CI118" s="762">
        <v>2</v>
      </c>
      <c r="CJ118" s="1055">
        <v>5</v>
      </c>
      <c r="CK118" s="763">
        <v>0.4</v>
      </c>
      <c r="CL118" s="764">
        <v>3.8247430984371977</v>
      </c>
      <c r="CM118" s="764">
        <v>2.6744823545708427</v>
      </c>
      <c r="CN118" s="764">
        <v>2.1494078743834937</v>
      </c>
      <c r="CO118" s="764">
        <v>6.3062540782146723E-2</v>
      </c>
      <c r="CP118" s="764">
        <v>3.3676973341186018</v>
      </c>
      <c r="CQ118" s="764">
        <v>2.6906421306462729</v>
      </c>
      <c r="CR118" s="764">
        <v>3.6484044687751283</v>
      </c>
      <c r="CS118" s="764">
        <v>3.7798110381299193</v>
      </c>
      <c r="CT118" s="764">
        <v>1.9642404890119114</v>
      </c>
      <c r="CU118" s="764">
        <v>1.3356646137658652</v>
      </c>
      <c r="CV118" s="764">
        <v>0.78560160179359018</v>
      </c>
      <c r="CW118" s="764">
        <v>1.2193930541987839</v>
      </c>
    </row>
    <row r="119" spans="1:101" ht="20.100000000000001" customHeight="1">
      <c r="A119" s="1394">
        <v>109</v>
      </c>
      <c r="B119" s="1219" t="s">
        <v>7123</v>
      </c>
      <c r="C119" s="1422" t="s">
        <v>7371</v>
      </c>
      <c r="D119" s="1396">
        <v>1</v>
      </c>
      <c r="E119" s="1397">
        <v>44469</v>
      </c>
      <c r="F119" s="1398" t="s">
        <v>7371</v>
      </c>
      <c r="G119" s="1443" t="s">
        <v>7372</v>
      </c>
      <c r="H119" s="1425">
        <v>44452</v>
      </c>
      <c r="I119" s="1425" t="s">
        <v>199</v>
      </c>
      <c r="J119" s="1428" t="s">
        <v>7371</v>
      </c>
      <c r="K119" s="1398" t="s">
        <v>194</v>
      </c>
      <c r="L119" s="1444" t="s">
        <v>7118</v>
      </c>
      <c r="M119" s="1059" t="s">
        <v>116</v>
      </c>
      <c r="N119" s="1082">
        <v>44469</v>
      </c>
      <c r="O119" s="1068">
        <v>44494</v>
      </c>
      <c r="P119" s="1400" t="e">
        <v>#N/A</v>
      </c>
      <c r="Q119" s="1061">
        <v>960</v>
      </c>
      <c r="R119" s="1074">
        <v>0.96</v>
      </c>
      <c r="S119" s="1071">
        <v>44470</v>
      </c>
      <c r="T119" s="1402"/>
      <c r="U119" s="1220" t="s">
        <v>424</v>
      </c>
      <c r="V119" s="1403">
        <v>5</v>
      </c>
      <c r="W119" s="1076" t="s">
        <v>64</v>
      </c>
      <c r="X119" s="1076"/>
      <c r="Y119" s="1069"/>
      <c r="Z119" s="1069"/>
      <c r="AA119" s="1424" t="s">
        <v>7119</v>
      </c>
      <c r="AB119" s="1401" t="s">
        <v>430</v>
      </c>
      <c r="AC119" s="1049">
        <v>892.80000000000007</v>
      </c>
      <c r="AD119" s="1050">
        <v>0</v>
      </c>
      <c r="AE119" s="1051">
        <v>892.80000000000007</v>
      </c>
      <c r="AF119" s="1085"/>
      <c r="AG119" s="1437"/>
      <c r="AH119" s="1083">
        <v>0</v>
      </c>
      <c r="AI119" s="1084">
        <v>0</v>
      </c>
      <c r="AJ119" s="1086">
        <v>0</v>
      </c>
      <c r="AK119" s="1064">
        <v>0</v>
      </c>
      <c r="AL119" s="1064">
        <v>0</v>
      </c>
      <c r="AM119" s="1064">
        <v>0</v>
      </c>
      <c r="AN119" s="1064">
        <v>0</v>
      </c>
      <c r="AO119" s="1064">
        <v>0</v>
      </c>
      <c r="AP119" s="1064">
        <v>0</v>
      </c>
      <c r="AQ119" s="1065">
        <v>0</v>
      </c>
      <c r="AR119" s="1066">
        <v>0</v>
      </c>
      <c r="AS119" s="1066">
        <v>0</v>
      </c>
      <c r="AT119" s="1066">
        <v>0</v>
      </c>
      <c r="AU119" s="1061">
        <v>0</v>
      </c>
      <c r="AV119" s="1061">
        <v>0</v>
      </c>
      <c r="AW119" s="1061">
        <v>0</v>
      </c>
      <c r="AX119" s="1061">
        <v>0</v>
      </c>
      <c r="AY119" s="1061">
        <v>0</v>
      </c>
      <c r="AZ119" s="1061">
        <v>0</v>
      </c>
      <c r="BA119" s="1061" t="s">
        <v>64</v>
      </c>
      <c r="BB119" s="1401" t="s">
        <v>933</v>
      </c>
      <c r="BC119" s="1061" t="s">
        <v>533</v>
      </c>
      <c r="BD119" s="1410" t="s">
        <v>419</v>
      </c>
      <c r="BE119" s="1410" t="s">
        <v>419</v>
      </c>
      <c r="BF119" s="1410" t="s">
        <v>419</v>
      </c>
      <c r="BG119" s="1411">
        <v>44455</v>
      </c>
      <c r="BH119" s="1411">
        <v>44456</v>
      </c>
      <c r="BI119" s="1411">
        <v>44461</v>
      </c>
      <c r="BJ119" s="1410" t="s">
        <v>419</v>
      </c>
      <c r="BK119" s="1411">
        <v>44466</v>
      </c>
      <c r="BL119" s="1411">
        <v>44469</v>
      </c>
      <c r="BM119" s="1411">
        <v>44473</v>
      </c>
      <c r="BN119" s="1410" t="s">
        <v>419</v>
      </c>
      <c r="BO119" s="1411">
        <v>44475</v>
      </c>
      <c r="BP119" s="1410" t="s">
        <v>419</v>
      </c>
      <c r="BQ119" s="1413">
        <v>44476</v>
      </c>
      <c r="BR119" s="761" t="e">
        <v>#REF!</v>
      </c>
      <c r="BS119" s="1438"/>
      <c r="BT119" s="1438"/>
      <c r="BU119" s="1438"/>
      <c r="BV119" s="1438"/>
      <c r="BW119" s="1438"/>
      <c r="BX119" s="1438"/>
      <c r="BY119" s="1438"/>
      <c r="BZ119" s="1414">
        <v>0</v>
      </c>
      <c r="CA119" s="1439">
        <v>0</v>
      </c>
      <c r="CB119" s="1439">
        <v>1</v>
      </c>
      <c r="CC119" s="1439">
        <v>0</v>
      </c>
      <c r="CD119" s="1438"/>
      <c r="CE119" s="1414">
        <v>1</v>
      </c>
      <c r="CF119" s="1439">
        <v>1</v>
      </c>
      <c r="CG119" s="1054"/>
      <c r="CH119" s="762">
        <v>3</v>
      </c>
      <c r="CI119" s="762">
        <v>2</v>
      </c>
      <c r="CJ119" s="1055">
        <v>5</v>
      </c>
      <c r="CK119" s="763">
        <v>0.4</v>
      </c>
      <c r="CL119" s="764">
        <v>4.6477890816452021</v>
      </c>
      <c r="CM119" s="764">
        <v>3.2500038739088724</v>
      </c>
      <c r="CN119" s="764">
        <v>2.6119386827951319</v>
      </c>
      <c r="CO119" s="764">
        <v>7.6632960950456797E-2</v>
      </c>
      <c r="CP119" s="764">
        <v>4.0923916971567813</v>
      </c>
      <c r="CQ119" s="764">
        <v>3.2696410701524328</v>
      </c>
      <c r="CR119" s="764">
        <v>4.4335041645874975</v>
      </c>
      <c r="CS119" s="764">
        <v>4.5931880969680039</v>
      </c>
      <c r="CT119" s="764">
        <v>2.3869251512043483</v>
      </c>
      <c r="CU119" s="764">
        <v>1.6230861129306713</v>
      </c>
      <c r="CV119" s="764">
        <v>0.95465511104031209</v>
      </c>
      <c r="CW119" s="764">
        <v>1.4817940911782692</v>
      </c>
    </row>
    <row r="120" spans="1:101" ht="20.100000000000001" customHeight="1">
      <c r="A120" s="1394">
        <v>110</v>
      </c>
      <c r="B120" s="1219" t="s">
        <v>7124</v>
      </c>
      <c r="C120" s="1422" t="s">
        <v>7373</v>
      </c>
      <c r="D120" s="1396">
        <v>1</v>
      </c>
      <c r="E120" s="1397">
        <v>44469</v>
      </c>
      <c r="F120" s="1398" t="s">
        <v>7373</v>
      </c>
      <c r="G120" s="1443" t="s">
        <v>7372</v>
      </c>
      <c r="H120" s="1425">
        <v>44452</v>
      </c>
      <c r="I120" s="1425" t="s">
        <v>199</v>
      </c>
      <c r="J120" s="1428" t="s">
        <v>7373</v>
      </c>
      <c r="K120" s="1398" t="s">
        <v>194</v>
      </c>
      <c r="L120" s="1444" t="s">
        <v>7118</v>
      </c>
      <c r="M120" s="1059" t="s">
        <v>116</v>
      </c>
      <c r="N120" s="1082">
        <v>44469</v>
      </c>
      <c r="O120" s="1068">
        <v>44494</v>
      </c>
      <c r="P120" s="1400" t="e">
        <v>#N/A</v>
      </c>
      <c r="Q120" s="1061">
        <v>960</v>
      </c>
      <c r="R120" s="1074">
        <v>0.96</v>
      </c>
      <c r="S120" s="1071">
        <v>44470</v>
      </c>
      <c r="T120" s="1402"/>
      <c r="U120" s="1220" t="s">
        <v>424</v>
      </c>
      <c r="V120" s="1403">
        <v>5</v>
      </c>
      <c r="W120" s="1076" t="s">
        <v>64</v>
      </c>
      <c r="X120" s="1069"/>
      <c r="Y120" s="1069"/>
      <c r="Z120" s="1069"/>
      <c r="AA120" s="1424" t="s">
        <v>7119</v>
      </c>
      <c r="AB120" s="1401" t="s">
        <v>430</v>
      </c>
      <c r="AC120" s="1049">
        <v>892.80000000000007</v>
      </c>
      <c r="AD120" s="1050">
        <v>0</v>
      </c>
      <c r="AE120" s="1051">
        <v>892.80000000000007</v>
      </c>
      <c r="AF120" s="1085"/>
      <c r="AG120" s="1437"/>
      <c r="AH120" s="1083">
        <v>0</v>
      </c>
      <c r="AI120" s="1084">
        <v>0</v>
      </c>
      <c r="AJ120" s="1086">
        <v>0</v>
      </c>
      <c r="AK120" s="1064">
        <v>0</v>
      </c>
      <c r="AL120" s="1064">
        <v>0</v>
      </c>
      <c r="AM120" s="1064">
        <v>0</v>
      </c>
      <c r="AN120" s="1064">
        <v>0</v>
      </c>
      <c r="AO120" s="1064">
        <v>0</v>
      </c>
      <c r="AP120" s="1064">
        <v>0</v>
      </c>
      <c r="AQ120" s="1065">
        <v>0</v>
      </c>
      <c r="AR120" s="1066">
        <v>0</v>
      </c>
      <c r="AS120" s="1066">
        <v>0</v>
      </c>
      <c r="AT120" s="1066">
        <v>0</v>
      </c>
      <c r="AU120" s="1061">
        <v>0</v>
      </c>
      <c r="AV120" s="1061">
        <v>0</v>
      </c>
      <c r="AW120" s="1061">
        <v>0</v>
      </c>
      <c r="AX120" s="1061">
        <v>0</v>
      </c>
      <c r="AY120" s="1061">
        <v>0</v>
      </c>
      <c r="AZ120" s="1061">
        <v>0</v>
      </c>
      <c r="BA120" s="1061" t="s">
        <v>64</v>
      </c>
      <c r="BB120" s="1401" t="s">
        <v>933</v>
      </c>
      <c r="BC120" s="1061" t="s">
        <v>533</v>
      </c>
      <c r="BD120" s="1410" t="s">
        <v>419</v>
      </c>
      <c r="BE120" s="1410" t="s">
        <v>419</v>
      </c>
      <c r="BF120" s="1410" t="s">
        <v>419</v>
      </c>
      <c r="BG120" s="1411">
        <v>44455</v>
      </c>
      <c r="BH120" s="1411">
        <v>44456</v>
      </c>
      <c r="BI120" s="1411">
        <v>44461</v>
      </c>
      <c r="BJ120" s="1410" t="s">
        <v>419</v>
      </c>
      <c r="BK120" s="1411">
        <v>44466</v>
      </c>
      <c r="BL120" s="1411">
        <v>44469</v>
      </c>
      <c r="BM120" s="1411">
        <v>44473</v>
      </c>
      <c r="BN120" s="1410" t="s">
        <v>419</v>
      </c>
      <c r="BO120" s="1411">
        <v>44475</v>
      </c>
      <c r="BP120" s="1410" t="s">
        <v>419</v>
      </c>
      <c r="BQ120" s="1413">
        <v>44476</v>
      </c>
      <c r="BR120" s="761" t="e">
        <v>#REF!</v>
      </c>
      <c r="BS120" s="1438"/>
      <c r="BT120" s="1438"/>
      <c r="BU120" s="1438"/>
      <c r="BV120" s="1438"/>
      <c r="BW120" s="1438"/>
      <c r="BX120" s="1438"/>
      <c r="BY120" s="1438"/>
      <c r="BZ120" s="1414">
        <v>0</v>
      </c>
      <c r="CA120" s="1439">
        <v>0</v>
      </c>
      <c r="CB120" s="1439">
        <v>1</v>
      </c>
      <c r="CC120" s="1439">
        <v>0</v>
      </c>
      <c r="CD120" s="1438"/>
      <c r="CE120" s="1414">
        <v>1</v>
      </c>
      <c r="CF120" s="1439">
        <v>1</v>
      </c>
      <c r="CG120" s="1054"/>
      <c r="CH120" s="762">
        <v>3</v>
      </c>
      <c r="CI120" s="762">
        <v>2</v>
      </c>
      <c r="CJ120" s="1055">
        <v>5</v>
      </c>
      <c r="CK120" s="763">
        <v>0.4</v>
      </c>
      <c r="CL120" s="764">
        <v>4.6477890816452021</v>
      </c>
      <c r="CM120" s="764">
        <v>3.2500038739088724</v>
      </c>
      <c r="CN120" s="764">
        <v>2.6119386827951319</v>
      </c>
      <c r="CO120" s="764">
        <v>7.6632960950456797E-2</v>
      </c>
      <c r="CP120" s="764">
        <v>4.0923916971567813</v>
      </c>
      <c r="CQ120" s="764">
        <v>3.2696410701524328</v>
      </c>
      <c r="CR120" s="764">
        <v>4.4335041645874975</v>
      </c>
      <c r="CS120" s="764">
        <v>4.5931880969680039</v>
      </c>
      <c r="CT120" s="764">
        <v>2.3869251512043483</v>
      </c>
      <c r="CU120" s="764">
        <v>1.6230861129306713</v>
      </c>
      <c r="CV120" s="764">
        <v>0.95465511104031209</v>
      </c>
      <c r="CW120" s="764">
        <v>1.4817940911782692</v>
      </c>
    </row>
    <row r="121" spans="1:101" ht="20.100000000000001" customHeight="1">
      <c r="A121" s="1394">
        <v>111</v>
      </c>
      <c r="B121" s="1219" t="s">
        <v>7125</v>
      </c>
      <c r="C121" s="1422" t="s">
        <v>7374</v>
      </c>
      <c r="D121" s="1396">
        <v>1</v>
      </c>
      <c r="E121" s="1397">
        <v>44469</v>
      </c>
      <c r="F121" s="1398" t="s">
        <v>7374</v>
      </c>
      <c r="G121" s="1443" t="s">
        <v>7369</v>
      </c>
      <c r="H121" s="1425">
        <v>44452</v>
      </c>
      <c r="I121" s="1425" t="s">
        <v>199</v>
      </c>
      <c r="J121" s="1428" t="s">
        <v>7374</v>
      </c>
      <c r="K121" s="1398" t="s">
        <v>194</v>
      </c>
      <c r="L121" s="1444" t="s">
        <v>7118</v>
      </c>
      <c r="M121" s="1059" t="s">
        <v>116</v>
      </c>
      <c r="N121" s="1082">
        <v>44470</v>
      </c>
      <c r="O121" s="1344">
        <v>44494</v>
      </c>
      <c r="P121" s="1400" t="e">
        <v>#N/A</v>
      </c>
      <c r="Q121" s="1061">
        <v>1060</v>
      </c>
      <c r="R121" s="1074">
        <v>1.06</v>
      </c>
      <c r="S121" s="1071">
        <v>44470</v>
      </c>
      <c r="T121" s="1402"/>
      <c r="U121" s="1220" t="s">
        <v>424</v>
      </c>
      <c r="V121" s="1403">
        <v>5</v>
      </c>
      <c r="W121" s="1076" t="s">
        <v>64</v>
      </c>
      <c r="X121" s="1069"/>
      <c r="Y121" s="1069"/>
      <c r="Z121" s="1069"/>
      <c r="AA121" s="1424" t="s">
        <v>7119</v>
      </c>
      <c r="AB121" s="1401" t="s">
        <v>430</v>
      </c>
      <c r="AC121" s="1049">
        <v>985.80000000000007</v>
      </c>
      <c r="AD121" s="1050">
        <v>0</v>
      </c>
      <c r="AE121" s="1051">
        <v>985.80000000000007</v>
      </c>
      <c r="AF121" s="1072"/>
      <c r="AG121" s="1437"/>
      <c r="AH121" s="1083">
        <v>0</v>
      </c>
      <c r="AI121" s="1084">
        <v>0</v>
      </c>
      <c r="AJ121" s="1086">
        <v>0</v>
      </c>
      <c r="AK121" s="1064">
        <v>0</v>
      </c>
      <c r="AL121" s="1064">
        <v>0</v>
      </c>
      <c r="AM121" s="1064">
        <v>0</v>
      </c>
      <c r="AN121" s="1064">
        <v>0</v>
      </c>
      <c r="AO121" s="1064">
        <v>0</v>
      </c>
      <c r="AP121" s="1064">
        <v>0</v>
      </c>
      <c r="AQ121" s="1065">
        <v>0</v>
      </c>
      <c r="AR121" s="1066">
        <v>0</v>
      </c>
      <c r="AS121" s="1066">
        <v>0</v>
      </c>
      <c r="AT121" s="1066">
        <v>0</v>
      </c>
      <c r="AU121" s="1061">
        <v>0</v>
      </c>
      <c r="AV121" s="1061">
        <v>0</v>
      </c>
      <c r="AW121" s="1061">
        <v>0</v>
      </c>
      <c r="AX121" s="1061">
        <v>0</v>
      </c>
      <c r="AY121" s="1061">
        <v>0</v>
      </c>
      <c r="AZ121" s="1061">
        <v>0</v>
      </c>
      <c r="BA121" s="1401" t="s">
        <v>64</v>
      </c>
      <c r="BB121" s="1401" t="s">
        <v>933</v>
      </c>
      <c r="BC121" s="1061" t="s">
        <v>533</v>
      </c>
      <c r="BD121" s="1410" t="s">
        <v>419</v>
      </c>
      <c r="BE121" s="1410" t="s">
        <v>419</v>
      </c>
      <c r="BF121" s="1410" t="s">
        <v>419</v>
      </c>
      <c r="BG121" s="1411">
        <v>44456</v>
      </c>
      <c r="BH121" s="1411">
        <v>44460</v>
      </c>
      <c r="BI121" s="1411">
        <v>44462</v>
      </c>
      <c r="BJ121" s="1410" t="s">
        <v>419</v>
      </c>
      <c r="BK121" s="1411">
        <v>44467</v>
      </c>
      <c r="BL121" s="1411">
        <v>44470</v>
      </c>
      <c r="BM121" s="1411">
        <v>44474</v>
      </c>
      <c r="BN121" s="1410" t="s">
        <v>419</v>
      </c>
      <c r="BO121" s="1411">
        <v>44476</v>
      </c>
      <c r="BP121" s="1410" t="s">
        <v>419</v>
      </c>
      <c r="BQ121" s="1413">
        <v>44477</v>
      </c>
      <c r="BR121" s="761" t="e">
        <v>#REF!</v>
      </c>
      <c r="BS121" s="1438"/>
      <c r="BT121" s="1438"/>
      <c r="BU121" s="1438"/>
      <c r="BV121" s="1438"/>
      <c r="BW121" s="1438"/>
      <c r="BX121" s="1438"/>
      <c r="BY121" s="1438"/>
      <c r="BZ121" s="1414">
        <v>0</v>
      </c>
      <c r="CA121" s="1439">
        <v>0</v>
      </c>
      <c r="CB121" s="1439">
        <v>1</v>
      </c>
      <c r="CC121" s="1439">
        <v>0</v>
      </c>
      <c r="CD121" s="1438"/>
      <c r="CE121" s="1414">
        <v>1</v>
      </c>
      <c r="CF121" s="1439">
        <v>1</v>
      </c>
      <c r="CG121" s="1054"/>
      <c r="CH121" s="1080">
        <v>3</v>
      </c>
      <c r="CI121" s="1080">
        <v>2</v>
      </c>
      <c r="CJ121" s="1055">
        <v>5</v>
      </c>
      <c r="CK121" s="763">
        <v>0.4</v>
      </c>
      <c r="CL121" s="764">
        <v>5.1319337776499108</v>
      </c>
      <c r="CM121" s="764">
        <v>3.5885459441077137</v>
      </c>
      <c r="CN121" s="764">
        <v>2.8840156289196242</v>
      </c>
      <c r="CO121" s="764">
        <v>8.461556104946269E-2</v>
      </c>
      <c r="CP121" s="764">
        <v>4.5186824989439467</v>
      </c>
      <c r="CQ121" s="764">
        <v>3.6102286816266442</v>
      </c>
      <c r="CR121" s="764">
        <v>4.8953275150653619</v>
      </c>
      <c r="CS121" s="764">
        <v>5.0716451904021707</v>
      </c>
      <c r="CT121" s="764">
        <v>2.6355631877881347</v>
      </c>
      <c r="CU121" s="764">
        <v>1.7921575830276162</v>
      </c>
      <c r="CV121" s="764">
        <v>1.0540983517736779</v>
      </c>
      <c r="CW121" s="764">
        <v>1.6361476423426724</v>
      </c>
    </row>
    <row r="122" spans="1:101" ht="20.100000000000001" customHeight="1">
      <c r="A122" s="1394">
        <v>112</v>
      </c>
      <c r="B122" s="1219" t="s">
        <v>7126</v>
      </c>
      <c r="C122" s="1422" t="s">
        <v>7375</v>
      </c>
      <c r="D122" s="1396">
        <v>1</v>
      </c>
      <c r="E122" s="1397">
        <v>44469</v>
      </c>
      <c r="F122" s="1398" t="s">
        <v>7375</v>
      </c>
      <c r="G122" s="1398" t="s">
        <v>7369</v>
      </c>
      <c r="H122" s="1425">
        <v>44452</v>
      </c>
      <c r="I122" s="1425" t="s">
        <v>199</v>
      </c>
      <c r="J122" s="1428" t="s">
        <v>7375</v>
      </c>
      <c r="K122" s="1398" t="s">
        <v>194</v>
      </c>
      <c r="L122" s="1444" t="s">
        <v>7118</v>
      </c>
      <c r="M122" s="1059" t="s">
        <v>116</v>
      </c>
      <c r="N122" s="1082">
        <v>44470</v>
      </c>
      <c r="O122" s="1344">
        <v>44494</v>
      </c>
      <c r="P122" s="1400" t="e">
        <v>#N/A</v>
      </c>
      <c r="Q122" s="1061">
        <v>1060</v>
      </c>
      <c r="R122" s="1074">
        <v>1.06</v>
      </c>
      <c r="S122" s="1071">
        <v>44470</v>
      </c>
      <c r="T122" s="1402"/>
      <c r="U122" s="1220" t="s">
        <v>424</v>
      </c>
      <c r="V122" s="1403">
        <v>5</v>
      </c>
      <c r="W122" s="1076" t="s">
        <v>64</v>
      </c>
      <c r="X122" s="1069"/>
      <c r="Y122" s="1069"/>
      <c r="Z122" s="1069"/>
      <c r="AA122" s="1424" t="s">
        <v>7119</v>
      </c>
      <c r="AB122" s="1401" t="s">
        <v>430</v>
      </c>
      <c r="AC122" s="1049">
        <v>985.80000000000007</v>
      </c>
      <c r="AD122" s="1050">
        <v>0</v>
      </c>
      <c r="AE122" s="1051">
        <v>985.80000000000007</v>
      </c>
      <c r="AF122" s="1072"/>
      <c r="AG122" s="1437"/>
      <c r="AH122" s="1083">
        <v>0</v>
      </c>
      <c r="AI122" s="1084">
        <v>0</v>
      </c>
      <c r="AJ122" s="1086">
        <v>0</v>
      </c>
      <c r="AK122" s="1064">
        <v>0</v>
      </c>
      <c r="AL122" s="1064">
        <v>0</v>
      </c>
      <c r="AM122" s="1064">
        <v>0</v>
      </c>
      <c r="AN122" s="1064">
        <v>0</v>
      </c>
      <c r="AO122" s="1064">
        <v>0</v>
      </c>
      <c r="AP122" s="1064">
        <v>0</v>
      </c>
      <c r="AQ122" s="1065">
        <v>0</v>
      </c>
      <c r="AR122" s="1066">
        <v>0</v>
      </c>
      <c r="AS122" s="1066">
        <v>0</v>
      </c>
      <c r="AT122" s="1066">
        <v>0</v>
      </c>
      <c r="AU122" s="1061">
        <v>0</v>
      </c>
      <c r="AV122" s="1061">
        <v>0</v>
      </c>
      <c r="AW122" s="1061">
        <v>0</v>
      </c>
      <c r="AX122" s="1061">
        <v>0</v>
      </c>
      <c r="AY122" s="1061">
        <v>0</v>
      </c>
      <c r="AZ122" s="1061">
        <v>0</v>
      </c>
      <c r="BA122" s="1061" t="s">
        <v>64</v>
      </c>
      <c r="BB122" s="1401" t="s">
        <v>933</v>
      </c>
      <c r="BC122" s="1061" t="s">
        <v>533</v>
      </c>
      <c r="BD122" s="1410" t="s">
        <v>419</v>
      </c>
      <c r="BE122" s="1410" t="s">
        <v>419</v>
      </c>
      <c r="BF122" s="1410" t="s">
        <v>419</v>
      </c>
      <c r="BG122" s="1411">
        <v>44456</v>
      </c>
      <c r="BH122" s="1411">
        <v>44460</v>
      </c>
      <c r="BI122" s="1411">
        <v>44462</v>
      </c>
      <c r="BJ122" s="1410" t="s">
        <v>419</v>
      </c>
      <c r="BK122" s="1411">
        <v>44467</v>
      </c>
      <c r="BL122" s="1411">
        <v>44470</v>
      </c>
      <c r="BM122" s="1411">
        <v>44474</v>
      </c>
      <c r="BN122" s="1410" t="s">
        <v>419</v>
      </c>
      <c r="BO122" s="1411">
        <v>44476</v>
      </c>
      <c r="BP122" s="1410" t="s">
        <v>419</v>
      </c>
      <c r="BQ122" s="1413">
        <v>44477</v>
      </c>
      <c r="BR122" s="761" t="e">
        <v>#REF!</v>
      </c>
      <c r="BS122" s="1438"/>
      <c r="BT122" s="1438"/>
      <c r="BU122" s="1438"/>
      <c r="BV122" s="1438"/>
      <c r="BW122" s="1438"/>
      <c r="BX122" s="1438"/>
      <c r="BY122" s="1438"/>
      <c r="BZ122" s="1414">
        <v>0</v>
      </c>
      <c r="CA122" s="1439">
        <v>0</v>
      </c>
      <c r="CB122" s="1439">
        <v>1</v>
      </c>
      <c r="CC122" s="1439">
        <v>0</v>
      </c>
      <c r="CD122" s="1438"/>
      <c r="CE122" s="1414">
        <v>1</v>
      </c>
      <c r="CF122" s="1439">
        <v>1</v>
      </c>
      <c r="CG122" s="1054"/>
      <c r="CH122" s="762">
        <v>3</v>
      </c>
      <c r="CI122" s="762">
        <v>2</v>
      </c>
      <c r="CJ122" s="1055">
        <v>5</v>
      </c>
      <c r="CK122" s="763">
        <v>0.4</v>
      </c>
      <c r="CL122" s="764">
        <v>5.1319337776499108</v>
      </c>
      <c r="CM122" s="764">
        <v>3.5885459441077137</v>
      </c>
      <c r="CN122" s="764">
        <v>2.8840156289196242</v>
      </c>
      <c r="CO122" s="764">
        <v>8.461556104946269E-2</v>
      </c>
      <c r="CP122" s="764">
        <v>4.5186824989439467</v>
      </c>
      <c r="CQ122" s="764">
        <v>3.6102286816266442</v>
      </c>
      <c r="CR122" s="764">
        <v>4.8953275150653619</v>
      </c>
      <c r="CS122" s="764">
        <v>5.0716451904021707</v>
      </c>
      <c r="CT122" s="764">
        <v>2.6355631877881347</v>
      </c>
      <c r="CU122" s="764">
        <v>1.7921575830276162</v>
      </c>
      <c r="CV122" s="764">
        <v>1.0540983517736779</v>
      </c>
      <c r="CW122" s="764">
        <v>1.6361476423426724</v>
      </c>
    </row>
    <row r="123" spans="1:101" ht="20.100000000000001" customHeight="1">
      <c r="A123" s="1394">
        <v>113</v>
      </c>
      <c r="B123" s="1219" t="s">
        <v>7127</v>
      </c>
      <c r="C123" s="1422" t="s">
        <v>7376</v>
      </c>
      <c r="D123" s="1396">
        <v>1</v>
      </c>
      <c r="E123" s="1397">
        <v>44469</v>
      </c>
      <c r="F123" s="1398" t="s">
        <v>7376</v>
      </c>
      <c r="G123" s="1398" t="s">
        <v>977</v>
      </c>
      <c r="H123" s="1425">
        <v>44452</v>
      </c>
      <c r="I123" s="1425" t="s">
        <v>199</v>
      </c>
      <c r="J123" s="1428" t="s">
        <v>7376</v>
      </c>
      <c r="K123" s="1398" t="s">
        <v>194</v>
      </c>
      <c r="L123" s="1444" t="s">
        <v>7118</v>
      </c>
      <c r="M123" s="1059" t="s">
        <v>116</v>
      </c>
      <c r="N123" s="1082">
        <v>44470</v>
      </c>
      <c r="O123" s="1068">
        <v>44494</v>
      </c>
      <c r="P123" s="1400" t="e">
        <v>#N/A</v>
      </c>
      <c r="Q123" s="1061">
        <v>1240</v>
      </c>
      <c r="R123" s="1074">
        <v>1.24</v>
      </c>
      <c r="S123" s="1071">
        <v>44470</v>
      </c>
      <c r="T123" s="1075"/>
      <c r="U123" s="1220" t="s">
        <v>424</v>
      </c>
      <c r="V123" s="1403">
        <v>5</v>
      </c>
      <c r="W123" s="1076" t="s">
        <v>64</v>
      </c>
      <c r="X123" s="1069"/>
      <c r="Y123" s="1069"/>
      <c r="Z123" s="1069"/>
      <c r="AA123" s="1424" t="s">
        <v>7119</v>
      </c>
      <c r="AB123" s="1401" t="s">
        <v>430</v>
      </c>
      <c r="AC123" s="1049">
        <v>1153.2</v>
      </c>
      <c r="AD123" s="1050">
        <v>0</v>
      </c>
      <c r="AE123" s="1051">
        <v>1153.2</v>
      </c>
      <c r="AF123" s="1072"/>
      <c r="AG123" s="1437"/>
      <c r="AH123" s="1083">
        <v>0</v>
      </c>
      <c r="AI123" s="1084">
        <v>0</v>
      </c>
      <c r="AJ123" s="1086">
        <v>0</v>
      </c>
      <c r="AK123" s="1064">
        <v>0</v>
      </c>
      <c r="AL123" s="1064">
        <v>0</v>
      </c>
      <c r="AM123" s="1064">
        <v>0</v>
      </c>
      <c r="AN123" s="1064">
        <v>0</v>
      </c>
      <c r="AO123" s="1064">
        <v>0</v>
      </c>
      <c r="AP123" s="1064">
        <v>0</v>
      </c>
      <c r="AQ123" s="1065">
        <v>0</v>
      </c>
      <c r="AR123" s="1066">
        <v>0</v>
      </c>
      <c r="AS123" s="1066">
        <v>0</v>
      </c>
      <c r="AT123" s="1066">
        <v>0</v>
      </c>
      <c r="AU123" s="1061">
        <v>0</v>
      </c>
      <c r="AV123" s="1061">
        <v>0</v>
      </c>
      <c r="AW123" s="1061">
        <v>0</v>
      </c>
      <c r="AX123" s="1061">
        <v>0</v>
      </c>
      <c r="AY123" s="1061">
        <v>0</v>
      </c>
      <c r="AZ123" s="1061">
        <v>0</v>
      </c>
      <c r="BA123" s="1401" t="s">
        <v>64</v>
      </c>
      <c r="BB123" s="1401" t="s">
        <v>933</v>
      </c>
      <c r="BC123" s="1061" t="s">
        <v>533</v>
      </c>
      <c r="BD123" s="1410" t="s">
        <v>419</v>
      </c>
      <c r="BE123" s="1410" t="s">
        <v>419</v>
      </c>
      <c r="BF123" s="1410" t="s">
        <v>419</v>
      </c>
      <c r="BG123" s="1411">
        <v>44456</v>
      </c>
      <c r="BH123" s="1411">
        <v>44460</v>
      </c>
      <c r="BI123" s="1411">
        <v>44462</v>
      </c>
      <c r="BJ123" s="1410" t="s">
        <v>419</v>
      </c>
      <c r="BK123" s="1411">
        <v>44467</v>
      </c>
      <c r="BL123" s="1411">
        <v>44470</v>
      </c>
      <c r="BM123" s="1411">
        <v>44474</v>
      </c>
      <c r="BN123" s="1410" t="s">
        <v>419</v>
      </c>
      <c r="BO123" s="1411">
        <v>44476</v>
      </c>
      <c r="BP123" s="1410" t="s">
        <v>419</v>
      </c>
      <c r="BQ123" s="1413">
        <v>44477</v>
      </c>
      <c r="BR123" s="761" t="e">
        <v>#REF!</v>
      </c>
      <c r="BS123" s="1438"/>
      <c r="BT123" s="1438"/>
      <c r="BU123" s="1438"/>
      <c r="BV123" s="1438"/>
      <c r="BW123" s="1438"/>
      <c r="BX123" s="1438"/>
      <c r="BY123" s="1438"/>
      <c r="BZ123" s="1414">
        <v>0</v>
      </c>
      <c r="CA123" s="1439">
        <v>0</v>
      </c>
      <c r="CB123" s="1439">
        <v>1</v>
      </c>
      <c r="CC123" s="1439">
        <v>0</v>
      </c>
      <c r="CD123" s="1438"/>
      <c r="CE123" s="1414">
        <v>1</v>
      </c>
      <c r="CF123" s="1439">
        <v>1</v>
      </c>
      <c r="CG123" s="1054"/>
      <c r="CH123" s="762">
        <v>3</v>
      </c>
      <c r="CI123" s="762">
        <v>2</v>
      </c>
      <c r="CJ123" s="1055">
        <v>5</v>
      </c>
      <c r="CK123" s="763">
        <v>0.4</v>
      </c>
      <c r="CL123" s="764">
        <v>6.0033942304583858</v>
      </c>
      <c r="CM123" s="764">
        <v>4.197921670465627</v>
      </c>
      <c r="CN123" s="764">
        <v>3.3737541319437114</v>
      </c>
      <c r="CO123" s="764">
        <v>9.8984241227673353E-2</v>
      </c>
      <c r="CP123" s="764">
        <v>5.286005942160843</v>
      </c>
      <c r="CQ123" s="764">
        <v>4.223286382280226</v>
      </c>
      <c r="CR123" s="764">
        <v>5.7266095459255171</v>
      </c>
      <c r="CS123" s="764">
        <v>5.9328679585836719</v>
      </c>
      <c r="CT123" s="764">
        <v>3.0831116536389498</v>
      </c>
      <c r="CU123" s="764">
        <v>2.0964862292021174</v>
      </c>
      <c r="CV123" s="764">
        <v>1.2330961850937365</v>
      </c>
      <c r="CW123" s="764">
        <v>1.9139840344385979</v>
      </c>
    </row>
    <row r="124" spans="1:101" ht="20.100000000000001" customHeight="1">
      <c r="A124" s="1394">
        <v>114</v>
      </c>
      <c r="B124" s="1219" t="s">
        <v>7128</v>
      </c>
      <c r="C124" s="1422" t="s">
        <v>7377</v>
      </c>
      <c r="D124" s="1396">
        <v>1</v>
      </c>
      <c r="E124" s="1397">
        <v>44469</v>
      </c>
      <c r="F124" s="1398" t="s">
        <v>7377</v>
      </c>
      <c r="G124" s="1398" t="s">
        <v>977</v>
      </c>
      <c r="H124" s="1425">
        <v>44452</v>
      </c>
      <c r="I124" s="1425" t="s">
        <v>199</v>
      </c>
      <c r="J124" s="1428" t="s">
        <v>7377</v>
      </c>
      <c r="K124" s="1398" t="s">
        <v>194</v>
      </c>
      <c r="L124" s="1444" t="s">
        <v>7118</v>
      </c>
      <c r="M124" s="1059" t="s">
        <v>116</v>
      </c>
      <c r="N124" s="1082">
        <v>44470</v>
      </c>
      <c r="O124" s="1068">
        <v>44494</v>
      </c>
      <c r="P124" s="1400" t="e">
        <v>#N/A</v>
      </c>
      <c r="Q124" s="1061">
        <v>1240</v>
      </c>
      <c r="R124" s="1074">
        <v>1.24</v>
      </c>
      <c r="S124" s="1071">
        <v>44470</v>
      </c>
      <c r="T124" s="1075"/>
      <c r="U124" s="1220" t="s">
        <v>424</v>
      </c>
      <c r="V124" s="1403">
        <v>5</v>
      </c>
      <c r="W124" s="1076" t="s">
        <v>64</v>
      </c>
      <c r="X124" s="1069"/>
      <c r="Y124" s="1069"/>
      <c r="Z124" s="1069"/>
      <c r="AA124" s="1424" t="s">
        <v>7119</v>
      </c>
      <c r="AB124" s="1401" t="s">
        <v>430</v>
      </c>
      <c r="AC124" s="1049">
        <v>1153.2</v>
      </c>
      <c r="AD124" s="1050">
        <v>0</v>
      </c>
      <c r="AE124" s="1051">
        <v>1153.2</v>
      </c>
      <c r="AF124" s="1072"/>
      <c r="AG124" s="1437"/>
      <c r="AH124" s="1083">
        <v>0</v>
      </c>
      <c r="AI124" s="1084">
        <v>0</v>
      </c>
      <c r="AJ124" s="1086">
        <v>0</v>
      </c>
      <c r="AK124" s="1064">
        <v>0</v>
      </c>
      <c r="AL124" s="1064">
        <v>0</v>
      </c>
      <c r="AM124" s="1064">
        <v>0</v>
      </c>
      <c r="AN124" s="1064">
        <v>0</v>
      </c>
      <c r="AO124" s="1064">
        <v>0</v>
      </c>
      <c r="AP124" s="1064">
        <v>0</v>
      </c>
      <c r="AQ124" s="1065">
        <v>0</v>
      </c>
      <c r="AR124" s="1066">
        <v>0</v>
      </c>
      <c r="AS124" s="1066">
        <v>0</v>
      </c>
      <c r="AT124" s="1066">
        <v>0</v>
      </c>
      <c r="AU124" s="1061">
        <v>0</v>
      </c>
      <c r="AV124" s="1061">
        <v>0</v>
      </c>
      <c r="AW124" s="1061">
        <v>0</v>
      </c>
      <c r="AX124" s="1061">
        <v>0</v>
      </c>
      <c r="AY124" s="1061">
        <v>0</v>
      </c>
      <c r="AZ124" s="1061">
        <v>0</v>
      </c>
      <c r="BA124" s="1401" t="s">
        <v>64</v>
      </c>
      <c r="BB124" s="1401" t="s">
        <v>933</v>
      </c>
      <c r="BC124" s="1061" t="s">
        <v>533</v>
      </c>
      <c r="BD124" s="1410" t="s">
        <v>419</v>
      </c>
      <c r="BE124" s="1410" t="s">
        <v>419</v>
      </c>
      <c r="BF124" s="1410" t="s">
        <v>419</v>
      </c>
      <c r="BG124" s="1411">
        <v>44456</v>
      </c>
      <c r="BH124" s="1411">
        <v>44460</v>
      </c>
      <c r="BI124" s="1411">
        <v>44462</v>
      </c>
      <c r="BJ124" s="1410" t="s">
        <v>419</v>
      </c>
      <c r="BK124" s="1411">
        <v>44467</v>
      </c>
      <c r="BL124" s="1411">
        <v>44470</v>
      </c>
      <c r="BM124" s="1411">
        <v>44474</v>
      </c>
      <c r="BN124" s="1410" t="s">
        <v>419</v>
      </c>
      <c r="BO124" s="1411">
        <v>44476</v>
      </c>
      <c r="BP124" s="1410" t="s">
        <v>419</v>
      </c>
      <c r="BQ124" s="1413">
        <v>44477</v>
      </c>
      <c r="BR124" s="761" t="e">
        <v>#REF!</v>
      </c>
      <c r="BS124" s="1438"/>
      <c r="BT124" s="1438"/>
      <c r="BU124" s="1438"/>
      <c r="BV124" s="1438"/>
      <c r="BW124" s="1438"/>
      <c r="BX124" s="1438"/>
      <c r="BY124" s="1438"/>
      <c r="BZ124" s="1414">
        <v>0</v>
      </c>
      <c r="CA124" s="1439">
        <v>0</v>
      </c>
      <c r="CB124" s="1439">
        <v>1</v>
      </c>
      <c r="CC124" s="1439">
        <v>0</v>
      </c>
      <c r="CD124" s="1438"/>
      <c r="CE124" s="1414">
        <v>1</v>
      </c>
      <c r="CF124" s="1439">
        <v>1</v>
      </c>
      <c r="CG124" s="1054"/>
      <c r="CH124" s="762">
        <v>3</v>
      </c>
      <c r="CI124" s="762">
        <v>2</v>
      </c>
      <c r="CJ124" s="1055">
        <v>5</v>
      </c>
      <c r="CK124" s="763">
        <v>0.4</v>
      </c>
      <c r="CL124" s="764">
        <v>6.0033942304583858</v>
      </c>
      <c r="CM124" s="764">
        <v>4.197921670465627</v>
      </c>
      <c r="CN124" s="764">
        <v>3.3737541319437114</v>
      </c>
      <c r="CO124" s="764">
        <v>9.8984241227673353E-2</v>
      </c>
      <c r="CP124" s="764">
        <v>5.286005942160843</v>
      </c>
      <c r="CQ124" s="764">
        <v>4.223286382280226</v>
      </c>
      <c r="CR124" s="764">
        <v>5.7266095459255171</v>
      </c>
      <c r="CS124" s="764">
        <v>5.9328679585836719</v>
      </c>
      <c r="CT124" s="764">
        <v>3.0831116536389498</v>
      </c>
      <c r="CU124" s="764">
        <v>2.0964862292021174</v>
      </c>
      <c r="CV124" s="764">
        <v>1.2330961850937365</v>
      </c>
      <c r="CW124" s="764">
        <v>1.9139840344385979</v>
      </c>
    </row>
    <row r="125" spans="1:101" ht="20.100000000000001" customHeight="1">
      <c r="A125" s="1394">
        <v>115</v>
      </c>
      <c r="B125" s="1416" t="s">
        <v>7129</v>
      </c>
      <c r="C125" s="1422" t="s">
        <v>7378</v>
      </c>
      <c r="D125" s="1396">
        <v>1</v>
      </c>
      <c r="E125" s="1397">
        <v>44469</v>
      </c>
      <c r="F125" s="1398" t="s">
        <v>7378</v>
      </c>
      <c r="G125" s="1398" t="s">
        <v>7201</v>
      </c>
      <c r="H125" s="1425">
        <v>44452</v>
      </c>
      <c r="I125" s="1425" t="s">
        <v>199</v>
      </c>
      <c r="J125" s="1428" t="s">
        <v>7378</v>
      </c>
      <c r="K125" s="1398" t="s">
        <v>194</v>
      </c>
      <c r="L125" s="1444" t="s">
        <v>7118</v>
      </c>
      <c r="M125" s="1394" t="s">
        <v>116</v>
      </c>
      <c r="N125" s="1417">
        <v>44470</v>
      </c>
      <c r="O125" s="1344">
        <v>44503</v>
      </c>
      <c r="P125" s="1400" t="e">
        <v>#N/A</v>
      </c>
      <c r="Q125" s="1401">
        <v>1420</v>
      </c>
      <c r="R125" s="1418">
        <v>1.42</v>
      </c>
      <c r="S125" s="1071">
        <v>44470</v>
      </c>
      <c r="T125" s="1075"/>
      <c r="U125" s="1220" t="s">
        <v>424</v>
      </c>
      <c r="V125" s="1403">
        <v>5</v>
      </c>
      <c r="W125" s="1076" t="s">
        <v>64</v>
      </c>
      <c r="X125" s="1069"/>
      <c r="Y125" s="1069"/>
      <c r="Z125" s="1069"/>
      <c r="AA125" s="1424" t="s">
        <v>7119</v>
      </c>
      <c r="AB125" s="1401" t="s">
        <v>430</v>
      </c>
      <c r="AC125" s="1049">
        <v>1320.6000000000001</v>
      </c>
      <c r="AD125" s="1050">
        <v>0</v>
      </c>
      <c r="AE125" s="1051">
        <v>1320.6000000000001</v>
      </c>
      <c r="AF125" s="1072"/>
      <c r="AG125" s="1437"/>
      <c r="AH125" s="1406">
        <v>0</v>
      </c>
      <c r="AI125" s="1407">
        <v>0</v>
      </c>
      <c r="AJ125" s="1408">
        <v>0</v>
      </c>
      <c r="AK125" s="1419">
        <v>0</v>
      </c>
      <c r="AL125" s="1419">
        <v>0</v>
      </c>
      <c r="AM125" s="1419">
        <v>0</v>
      </c>
      <c r="AN125" s="1419">
        <v>0</v>
      </c>
      <c r="AO125" s="1419">
        <v>0</v>
      </c>
      <c r="AP125" s="1419">
        <v>0</v>
      </c>
      <c r="AQ125" s="1420">
        <v>0</v>
      </c>
      <c r="AR125" s="1421">
        <v>0</v>
      </c>
      <c r="AS125" s="1421">
        <v>0</v>
      </c>
      <c r="AT125" s="1421">
        <v>0</v>
      </c>
      <c r="AU125" s="1401">
        <v>0</v>
      </c>
      <c r="AV125" s="1401">
        <v>0</v>
      </c>
      <c r="AW125" s="1401">
        <v>0</v>
      </c>
      <c r="AX125" s="1401">
        <v>0</v>
      </c>
      <c r="AY125" s="1401">
        <v>0</v>
      </c>
      <c r="AZ125" s="1401">
        <v>0</v>
      </c>
      <c r="BA125" s="1401" t="s">
        <v>64</v>
      </c>
      <c r="BB125" s="1401" t="s">
        <v>933</v>
      </c>
      <c r="BC125" s="1061" t="s">
        <v>533</v>
      </c>
      <c r="BD125" s="1410" t="s">
        <v>419</v>
      </c>
      <c r="BE125" s="1410" t="s">
        <v>419</v>
      </c>
      <c r="BF125" s="1410" t="s">
        <v>419</v>
      </c>
      <c r="BG125" s="1411">
        <v>44456</v>
      </c>
      <c r="BH125" s="1411">
        <v>44460</v>
      </c>
      <c r="BI125" s="1411">
        <v>44462</v>
      </c>
      <c r="BJ125" s="1410" t="s">
        <v>419</v>
      </c>
      <c r="BK125" s="1411">
        <v>44467</v>
      </c>
      <c r="BL125" s="1411">
        <v>44470</v>
      </c>
      <c r="BM125" s="1411">
        <v>44474</v>
      </c>
      <c r="BN125" s="1410" t="s">
        <v>419</v>
      </c>
      <c r="BO125" s="1411">
        <v>44476</v>
      </c>
      <c r="BP125" s="1410" t="s">
        <v>419</v>
      </c>
      <c r="BQ125" s="1413">
        <v>44477</v>
      </c>
      <c r="BR125" s="761" t="e">
        <v>#REF!</v>
      </c>
      <c r="BS125" s="1438"/>
      <c r="BT125" s="1438"/>
      <c r="BU125" s="1438"/>
      <c r="BV125" s="1438"/>
      <c r="BW125" s="1438"/>
      <c r="BX125" s="1438"/>
      <c r="BY125" s="1438"/>
      <c r="BZ125" s="1414">
        <v>0</v>
      </c>
      <c r="CA125" s="1439">
        <v>0</v>
      </c>
      <c r="CB125" s="1439">
        <v>1</v>
      </c>
      <c r="CC125" s="1439">
        <v>0</v>
      </c>
      <c r="CD125" s="1438"/>
      <c r="CE125" s="1414">
        <v>1</v>
      </c>
      <c r="CF125" s="1439">
        <v>1</v>
      </c>
      <c r="CG125" s="1054"/>
      <c r="CH125" s="762">
        <v>3</v>
      </c>
      <c r="CI125" s="762">
        <v>2</v>
      </c>
      <c r="CJ125" s="1055">
        <v>5</v>
      </c>
      <c r="CK125" s="763">
        <v>0.4</v>
      </c>
      <c r="CL125" s="764">
        <v>6.8748546832668609</v>
      </c>
      <c r="CM125" s="764">
        <v>4.8072973968235404</v>
      </c>
      <c r="CN125" s="764">
        <v>3.8634926349677987</v>
      </c>
      <c r="CO125" s="764">
        <v>0.113352921405884</v>
      </c>
      <c r="CP125" s="764">
        <v>6.0533293853777401</v>
      </c>
      <c r="CQ125" s="764">
        <v>4.836344082933806</v>
      </c>
      <c r="CR125" s="764">
        <v>6.5578915767856731</v>
      </c>
      <c r="CS125" s="764">
        <v>6.7940907267651705</v>
      </c>
      <c r="CT125" s="764">
        <v>3.5306601194897649</v>
      </c>
      <c r="CU125" s="764">
        <v>2.4008148753766183</v>
      </c>
      <c r="CV125" s="764">
        <v>1.4120940184137949</v>
      </c>
      <c r="CW125" s="764">
        <v>2.1918204265345236</v>
      </c>
    </row>
    <row r="126" spans="1:101" ht="20.100000000000001" customHeight="1">
      <c r="A126" s="1394">
        <v>116</v>
      </c>
      <c r="B126" s="1416" t="s">
        <v>7130</v>
      </c>
      <c r="C126" s="1422" t="s">
        <v>7379</v>
      </c>
      <c r="D126" s="1396">
        <v>1</v>
      </c>
      <c r="E126" s="1397">
        <v>44469</v>
      </c>
      <c r="F126" s="1398" t="s">
        <v>7379</v>
      </c>
      <c r="G126" s="1398" t="s">
        <v>7201</v>
      </c>
      <c r="H126" s="1425">
        <v>44452</v>
      </c>
      <c r="I126" s="1425" t="s">
        <v>199</v>
      </c>
      <c r="J126" s="1428" t="s">
        <v>7379</v>
      </c>
      <c r="K126" s="1398" t="s">
        <v>194</v>
      </c>
      <c r="L126" s="1444" t="s">
        <v>7118</v>
      </c>
      <c r="M126" s="1394" t="s">
        <v>116</v>
      </c>
      <c r="N126" s="1417">
        <v>44470</v>
      </c>
      <c r="O126" s="1344">
        <v>44503</v>
      </c>
      <c r="P126" s="1400" t="e">
        <v>#N/A</v>
      </c>
      <c r="Q126" s="1401">
        <v>1420</v>
      </c>
      <c r="R126" s="1418">
        <v>1.42</v>
      </c>
      <c r="S126" s="1071">
        <v>44470</v>
      </c>
      <c r="T126" s="1075"/>
      <c r="U126" s="1220" t="s">
        <v>424</v>
      </c>
      <c r="V126" s="1403">
        <v>5</v>
      </c>
      <c r="W126" s="1076" t="s">
        <v>64</v>
      </c>
      <c r="X126" s="1076"/>
      <c r="Y126" s="1069"/>
      <c r="Z126" s="1069"/>
      <c r="AA126" s="1424" t="s">
        <v>7119</v>
      </c>
      <c r="AB126" s="1401" t="s">
        <v>430</v>
      </c>
      <c r="AC126" s="1049">
        <v>1320.6000000000001</v>
      </c>
      <c r="AD126" s="1050">
        <v>0</v>
      </c>
      <c r="AE126" s="1051">
        <v>1320.6000000000001</v>
      </c>
      <c r="AF126" s="1072"/>
      <c r="AG126" s="1437"/>
      <c r="AH126" s="1406">
        <v>0</v>
      </c>
      <c r="AI126" s="1407">
        <v>0</v>
      </c>
      <c r="AJ126" s="1408">
        <v>0</v>
      </c>
      <c r="AK126" s="1419">
        <v>0</v>
      </c>
      <c r="AL126" s="1419">
        <v>0</v>
      </c>
      <c r="AM126" s="1419">
        <v>0</v>
      </c>
      <c r="AN126" s="1419">
        <v>0</v>
      </c>
      <c r="AO126" s="1419">
        <v>0</v>
      </c>
      <c r="AP126" s="1419">
        <v>0</v>
      </c>
      <c r="AQ126" s="1420">
        <v>0</v>
      </c>
      <c r="AR126" s="1421">
        <v>0</v>
      </c>
      <c r="AS126" s="1421">
        <v>0</v>
      </c>
      <c r="AT126" s="1421">
        <v>0</v>
      </c>
      <c r="AU126" s="1401">
        <v>0</v>
      </c>
      <c r="AV126" s="1401">
        <v>0</v>
      </c>
      <c r="AW126" s="1401">
        <v>0</v>
      </c>
      <c r="AX126" s="1401">
        <v>0</v>
      </c>
      <c r="AY126" s="1401">
        <v>0</v>
      </c>
      <c r="AZ126" s="1401">
        <v>0</v>
      </c>
      <c r="BA126" s="1401" t="s">
        <v>64</v>
      </c>
      <c r="BB126" s="1401" t="s">
        <v>933</v>
      </c>
      <c r="BC126" s="1061" t="s">
        <v>533</v>
      </c>
      <c r="BD126" s="1410" t="s">
        <v>419</v>
      </c>
      <c r="BE126" s="1410" t="s">
        <v>419</v>
      </c>
      <c r="BF126" s="1410" t="s">
        <v>419</v>
      </c>
      <c r="BG126" s="1411">
        <v>44456</v>
      </c>
      <c r="BH126" s="1411">
        <v>44460</v>
      </c>
      <c r="BI126" s="1411">
        <v>44462</v>
      </c>
      <c r="BJ126" s="1410" t="s">
        <v>419</v>
      </c>
      <c r="BK126" s="1411">
        <v>44467</v>
      </c>
      <c r="BL126" s="1411">
        <v>44470</v>
      </c>
      <c r="BM126" s="1411">
        <v>44474</v>
      </c>
      <c r="BN126" s="1410" t="s">
        <v>419</v>
      </c>
      <c r="BO126" s="1411">
        <v>44476</v>
      </c>
      <c r="BP126" s="1410" t="s">
        <v>419</v>
      </c>
      <c r="BQ126" s="1413">
        <v>44477</v>
      </c>
      <c r="BR126" s="761" t="e">
        <v>#REF!</v>
      </c>
      <c r="BS126" s="1438"/>
      <c r="BT126" s="1438"/>
      <c r="BU126" s="1438"/>
      <c r="BV126" s="1438"/>
      <c r="BW126" s="1438"/>
      <c r="BX126" s="1438"/>
      <c r="BY126" s="1438"/>
      <c r="BZ126" s="1414">
        <v>0</v>
      </c>
      <c r="CA126" s="1439">
        <v>0</v>
      </c>
      <c r="CB126" s="1439">
        <v>1</v>
      </c>
      <c r="CC126" s="1439">
        <v>0</v>
      </c>
      <c r="CD126" s="1438"/>
      <c r="CE126" s="1414">
        <v>1</v>
      </c>
      <c r="CF126" s="1439">
        <v>1</v>
      </c>
      <c r="CG126" s="1054"/>
      <c r="CH126" s="762">
        <v>3</v>
      </c>
      <c r="CI126" s="762">
        <v>2</v>
      </c>
      <c r="CJ126" s="1055">
        <v>5</v>
      </c>
      <c r="CK126" s="763">
        <v>0.4</v>
      </c>
      <c r="CL126" s="764">
        <v>6.8748546832668609</v>
      </c>
      <c r="CM126" s="764">
        <v>4.8072973968235404</v>
      </c>
      <c r="CN126" s="764">
        <v>3.8634926349677987</v>
      </c>
      <c r="CO126" s="764">
        <v>0.113352921405884</v>
      </c>
      <c r="CP126" s="764">
        <v>6.0533293853777401</v>
      </c>
      <c r="CQ126" s="764">
        <v>4.836344082933806</v>
      </c>
      <c r="CR126" s="764">
        <v>6.5578915767856731</v>
      </c>
      <c r="CS126" s="764">
        <v>6.7940907267651705</v>
      </c>
      <c r="CT126" s="764">
        <v>3.5306601194897649</v>
      </c>
      <c r="CU126" s="764">
        <v>2.4008148753766183</v>
      </c>
      <c r="CV126" s="764">
        <v>1.4120940184137949</v>
      </c>
      <c r="CW126" s="764">
        <v>2.1918204265345236</v>
      </c>
    </row>
    <row r="127" spans="1:101" ht="20.100000000000001" customHeight="1">
      <c r="A127" s="1394">
        <v>117</v>
      </c>
      <c r="B127" s="1416" t="s">
        <v>7131</v>
      </c>
      <c r="C127" s="1422" t="s">
        <v>7380</v>
      </c>
      <c r="D127" s="1445">
        <v>1</v>
      </c>
      <c r="E127" s="1436">
        <v>44469</v>
      </c>
      <c r="F127" s="1446" t="s">
        <v>7380</v>
      </c>
      <c r="G127" s="1446" t="s">
        <v>7381</v>
      </c>
      <c r="H127" s="1425">
        <v>44453</v>
      </c>
      <c r="I127" s="1425" t="s">
        <v>198</v>
      </c>
      <c r="J127" s="1428" t="s">
        <v>7380</v>
      </c>
      <c r="K127" s="1398" t="s">
        <v>189</v>
      </c>
      <c r="L127" s="1073" t="s">
        <v>356</v>
      </c>
      <c r="M127" s="1394" t="s">
        <v>116</v>
      </c>
      <c r="N127" s="1417">
        <v>44467</v>
      </c>
      <c r="O127" s="1068">
        <v>44469</v>
      </c>
      <c r="P127" s="1400" t="e">
        <v>#N/A</v>
      </c>
      <c r="Q127" s="1401">
        <v>257</v>
      </c>
      <c r="R127" s="1418">
        <v>0.25700000000000001</v>
      </c>
      <c r="S127" s="1071">
        <v>44470</v>
      </c>
      <c r="T127" s="1075"/>
      <c r="U127" s="1220" t="s">
        <v>420</v>
      </c>
      <c r="V127" s="1403">
        <v>4</v>
      </c>
      <c r="W127" s="1225" t="s">
        <v>64</v>
      </c>
      <c r="X127" s="1076"/>
      <c r="Y127" s="1069"/>
      <c r="Z127" s="1069"/>
      <c r="AA127" s="1424" t="s">
        <v>7132</v>
      </c>
      <c r="AB127" s="1401" t="s">
        <v>430</v>
      </c>
      <c r="AC127" s="1049">
        <v>218.45</v>
      </c>
      <c r="AD127" s="1050">
        <v>0</v>
      </c>
      <c r="AE127" s="1051">
        <v>218.45</v>
      </c>
      <c r="AF127" s="1072"/>
      <c r="AG127" s="1437"/>
      <c r="AH127" s="1406">
        <v>0</v>
      </c>
      <c r="AI127" s="1407">
        <v>0</v>
      </c>
      <c r="AJ127" s="1408">
        <v>0</v>
      </c>
      <c r="AK127" s="1419">
        <v>0</v>
      </c>
      <c r="AL127" s="1419">
        <v>0</v>
      </c>
      <c r="AM127" s="1419">
        <v>0</v>
      </c>
      <c r="AN127" s="1419">
        <v>0</v>
      </c>
      <c r="AO127" s="1419">
        <v>0</v>
      </c>
      <c r="AP127" s="1419">
        <v>0</v>
      </c>
      <c r="AQ127" s="1420">
        <v>0</v>
      </c>
      <c r="AR127" s="1421">
        <v>0</v>
      </c>
      <c r="AS127" s="1421">
        <v>0</v>
      </c>
      <c r="AT127" s="1421">
        <v>0</v>
      </c>
      <c r="AU127" s="1401">
        <v>0</v>
      </c>
      <c r="AV127" s="1401">
        <v>0</v>
      </c>
      <c r="AW127" s="1401">
        <v>0</v>
      </c>
      <c r="AX127" s="1401">
        <v>0</v>
      </c>
      <c r="AY127" s="1401">
        <v>0</v>
      </c>
      <c r="AZ127" s="1401">
        <v>0</v>
      </c>
      <c r="BA127" s="1401" t="s">
        <v>64</v>
      </c>
      <c r="BB127" s="1401" t="s">
        <v>685</v>
      </c>
      <c r="BC127" s="1061" t="s">
        <v>356</v>
      </c>
      <c r="BD127" s="1410" t="s">
        <v>419</v>
      </c>
      <c r="BE127" s="1410" t="s">
        <v>419</v>
      </c>
      <c r="BF127" s="1410" t="s">
        <v>419</v>
      </c>
      <c r="BG127" s="1411">
        <v>44454</v>
      </c>
      <c r="BH127" s="1411">
        <v>44455</v>
      </c>
      <c r="BI127" s="1411">
        <v>44460</v>
      </c>
      <c r="BJ127" s="1410" t="s">
        <v>419</v>
      </c>
      <c r="BK127" s="1411">
        <v>44463</v>
      </c>
      <c r="BL127" s="1411">
        <v>44467</v>
      </c>
      <c r="BM127" s="1411">
        <v>44468</v>
      </c>
      <c r="BN127" s="1410" t="s">
        <v>419</v>
      </c>
      <c r="BO127" s="1411">
        <v>44469</v>
      </c>
      <c r="BP127" s="1410" t="s">
        <v>419</v>
      </c>
      <c r="BQ127" s="1413">
        <v>44469</v>
      </c>
      <c r="BR127" s="761" t="e">
        <v>#REF!</v>
      </c>
      <c r="BS127" s="1438"/>
      <c r="BT127" s="1438"/>
      <c r="BU127" s="1438"/>
      <c r="BV127" s="1438"/>
      <c r="BW127" s="1438"/>
      <c r="BX127" s="1438"/>
      <c r="BY127" s="1438"/>
      <c r="BZ127" s="1414">
        <v>0</v>
      </c>
      <c r="CA127" s="1439">
        <v>1</v>
      </c>
      <c r="CB127" s="1439">
        <v>0</v>
      </c>
      <c r="CC127" s="1439">
        <v>0</v>
      </c>
      <c r="CD127" s="1438"/>
      <c r="CE127" s="1414">
        <v>0</v>
      </c>
      <c r="CF127" s="1439">
        <v>1</v>
      </c>
      <c r="CG127" s="1054"/>
      <c r="CH127" s="762">
        <v>2</v>
      </c>
      <c r="CI127" s="762">
        <v>0</v>
      </c>
      <c r="CJ127" s="1055">
        <v>2</v>
      </c>
      <c r="CK127" s="763">
        <v>0</v>
      </c>
      <c r="CL127" s="764">
        <v>0</v>
      </c>
      <c r="CM127" s="764">
        <v>0</v>
      </c>
      <c r="CN127" s="764">
        <v>0</v>
      </c>
      <c r="CO127" s="764">
        <v>0</v>
      </c>
      <c r="CP127" s="764">
        <v>0</v>
      </c>
      <c r="CQ127" s="764">
        <v>0</v>
      </c>
      <c r="CR127" s="764">
        <v>0</v>
      </c>
      <c r="CS127" s="764">
        <v>0</v>
      </c>
      <c r="CT127" s="764">
        <v>0</v>
      </c>
      <c r="CU127" s="764">
        <v>0</v>
      </c>
      <c r="CV127" s="764">
        <v>0</v>
      </c>
      <c r="CW127" s="764">
        <v>0</v>
      </c>
    </row>
    <row r="128" spans="1:101" ht="20.100000000000001" customHeight="1">
      <c r="A128" s="1394">
        <v>118</v>
      </c>
      <c r="B128" s="1416" t="s">
        <v>7133</v>
      </c>
      <c r="C128" s="1422" t="s">
        <v>7382</v>
      </c>
      <c r="D128" s="1445">
        <v>1</v>
      </c>
      <c r="E128" s="1436">
        <v>44477</v>
      </c>
      <c r="F128" s="1446" t="s">
        <v>7382</v>
      </c>
      <c r="G128" s="1446" t="s">
        <v>79</v>
      </c>
      <c r="H128" s="1425">
        <v>44454</v>
      </c>
      <c r="I128" s="1425" t="s">
        <v>978</v>
      </c>
      <c r="J128" s="1399" t="s">
        <v>7134</v>
      </c>
      <c r="K128" s="1398" t="s">
        <v>194</v>
      </c>
      <c r="L128" s="1073" t="s">
        <v>7135</v>
      </c>
      <c r="M128" s="1394" t="s">
        <v>116</v>
      </c>
      <c r="N128" s="1417">
        <v>44475</v>
      </c>
      <c r="O128" s="1068">
        <v>44488</v>
      </c>
      <c r="P128" s="1400" t="e">
        <v>#N/A</v>
      </c>
      <c r="Q128" s="1401">
        <v>6300</v>
      </c>
      <c r="R128" s="1418">
        <v>6.3</v>
      </c>
      <c r="S128" s="1071">
        <v>44470</v>
      </c>
      <c r="T128" s="1075"/>
      <c r="U128" s="1220" t="s">
        <v>420</v>
      </c>
      <c r="V128" s="1403">
        <v>4</v>
      </c>
      <c r="W128" s="1076" t="s">
        <v>64</v>
      </c>
      <c r="X128" s="1076"/>
      <c r="Y128" s="1069"/>
      <c r="Z128" s="1069"/>
      <c r="AA128" s="1424" t="s">
        <v>7136</v>
      </c>
      <c r="AB128" s="1401" t="s">
        <v>430</v>
      </c>
      <c r="AC128" s="1049">
        <v>5859</v>
      </c>
      <c r="AD128" s="1050">
        <v>0</v>
      </c>
      <c r="AE128" s="1051">
        <v>5859</v>
      </c>
      <c r="AF128" s="1072"/>
      <c r="AG128" s="1437"/>
      <c r="AH128" s="1406">
        <v>0</v>
      </c>
      <c r="AI128" s="1407">
        <v>0</v>
      </c>
      <c r="AJ128" s="1408">
        <v>0</v>
      </c>
      <c r="AK128" s="1419">
        <v>0</v>
      </c>
      <c r="AL128" s="1419">
        <v>0</v>
      </c>
      <c r="AM128" s="1419">
        <v>0</v>
      </c>
      <c r="AN128" s="1419">
        <v>0</v>
      </c>
      <c r="AO128" s="1419">
        <v>0</v>
      </c>
      <c r="AP128" s="1419">
        <v>0</v>
      </c>
      <c r="AQ128" s="1420">
        <v>0</v>
      </c>
      <c r="AR128" s="1421">
        <v>0</v>
      </c>
      <c r="AS128" s="1421">
        <v>0</v>
      </c>
      <c r="AT128" s="1421">
        <v>0</v>
      </c>
      <c r="AU128" s="1401">
        <v>0</v>
      </c>
      <c r="AV128" s="1401">
        <v>0</v>
      </c>
      <c r="AW128" s="1401">
        <v>0</v>
      </c>
      <c r="AX128" s="1401">
        <v>0</v>
      </c>
      <c r="AY128" s="1401">
        <v>0</v>
      </c>
      <c r="AZ128" s="1401">
        <v>0</v>
      </c>
      <c r="BA128" s="1401" t="s">
        <v>64</v>
      </c>
      <c r="BB128" s="1401" t="s">
        <v>788</v>
      </c>
      <c r="BC128" s="1061" t="s">
        <v>529</v>
      </c>
      <c r="BD128" s="1411">
        <v>44454</v>
      </c>
      <c r="BE128" s="1411">
        <v>44456</v>
      </c>
      <c r="BF128" s="1411">
        <v>44460</v>
      </c>
      <c r="BG128" s="1411">
        <v>44461</v>
      </c>
      <c r="BH128" s="1411">
        <v>44462</v>
      </c>
      <c r="BI128" s="1411">
        <v>44466</v>
      </c>
      <c r="BJ128" s="1411">
        <v>44474</v>
      </c>
      <c r="BK128" s="1411">
        <v>44469</v>
      </c>
      <c r="BL128" s="1411">
        <v>44475</v>
      </c>
      <c r="BM128" s="1411">
        <v>44477</v>
      </c>
      <c r="BN128" s="1411">
        <v>44481</v>
      </c>
      <c r="BO128" s="1411">
        <v>44483</v>
      </c>
      <c r="BP128" s="1413">
        <v>44487</v>
      </c>
      <c r="BQ128" s="1413">
        <v>44488</v>
      </c>
      <c r="BR128" s="761" t="e">
        <v>#REF!</v>
      </c>
      <c r="BS128" s="1438"/>
      <c r="BT128" s="1438"/>
      <c r="BU128" s="1438"/>
      <c r="BV128" s="1438"/>
      <c r="BW128" s="1438"/>
      <c r="BX128" s="1438"/>
      <c r="BY128" s="1438"/>
      <c r="BZ128" s="1414">
        <v>5</v>
      </c>
      <c r="CA128" s="1439">
        <v>46</v>
      </c>
      <c r="CB128" s="1439">
        <v>1</v>
      </c>
      <c r="CC128" s="1439">
        <v>1</v>
      </c>
      <c r="CD128" s="1438"/>
      <c r="CE128" s="1414">
        <v>1</v>
      </c>
      <c r="CF128" s="1439">
        <v>1</v>
      </c>
      <c r="CG128" s="1054"/>
      <c r="CH128" s="762">
        <v>55</v>
      </c>
      <c r="CI128" s="762">
        <v>0</v>
      </c>
      <c r="CJ128" s="1055">
        <v>55</v>
      </c>
      <c r="CK128" s="766">
        <v>0</v>
      </c>
      <c r="CL128" s="764">
        <v>0</v>
      </c>
      <c r="CM128" s="764">
        <v>0</v>
      </c>
      <c r="CN128" s="764">
        <v>0</v>
      </c>
      <c r="CO128" s="764">
        <v>0</v>
      </c>
      <c r="CP128" s="764">
        <v>0</v>
      </c>
      <c r="CQ128" s="764">
        <v>0</v>
      </c>
      <c r="CR128" s="764">
        <v>0</v>
      </c>
      <c r="CS128" s="764">
        <v>0</v>
      </c>
      <c r="CT128" s="764">
        <v>0</v>
      </c>
      <c r="CU128" s="764">
        <v>0</v>
      </c>
      <c r="CV128" s="764">
        <v>0</v>
      </c>
      <c r="CW128" s="764">
        <v>0</v>
      </c>
    </row>
    <row r="129" spans="1:101" ht="20.100000000000001" customHeight="1">
      <c r="A129" s="1394">
        <v>119</v>
      </c>
      <c r="B129" s="1447" t="s">
        <v>903</v>
      </c>
      <c r="C129" s="1448" t="s">
        <v>1109</v>
      </c>
      <c r="D129" s="1449">
        <v>1</v>
      </c>
      <c r="E129" s="1397">
        <v>44425</v>
      </c>
      <c r="F129" s="1450" t="s">
        <v>1109</v>
      </c>
      <c r="G129" s="1450" t="s">
        <v>981</v>
      </c>
      <c r="H129" s="1397">
        <v>44399</v>
      </c>
      <c r="I129" s="1451" t="s">
        <v>978</v>
      </c>
      <c r="J129" s="1452" t="s">
        <v>1045</v>
      </c>
      <c r="K129" s="1450" t="s">
        <v>194</v>
      </c>
      <c r="L129" s="1453" t="s">
        <v>627</v>
      </c>
      <c r="M129" s="1454" t="s">
        <v>422</v>
      </c>
      <c r="N129" s="1417">
        <v>44474</v>
      </c>
      <c r="O129" s="1455">
        <v>44483</v>
      </c>
      <c r="P129" s="1456" t="e">
        <v>#N/A</v>
      </c>
      <c r="Q129" s="1457">
        <v>793</v>
      </c>
      <c r="R129" s="1458">
        <v>0.79300000000000004</v>
      </c>
      <c r="S129" s="1459">
        <v>44501</v>
      </c>
      <c r="T129" s="1460" t="s">
        <v>1109</v>
      </c>
      <c r="U129" s="1461" t="s">
        <v>437</v>
      </c>
      <c r="V129" s="1462">
        <v>8</v>
      </c>
      <c r="W129" s="1076" t="s">
        <v>64</v>
      </c>
      <c r="X129" s="1076"/>
      <c r="Y129" s="1069"/>
      <c r="Z129" s="1069"/>
      <c r="AA129" s="1463" t="s">
        <v>7137</v>
      </c>
      <c r="AB129" s="1404" t="s">
        <v>430</v>
      </c>
      <c r="AC129" s="1049">
        <v>737.49</v>
      </c>
      <c r="AD129" s="1050">
        <v>0</v>
      </c>
      <c r="AE129" s="1051">
        <v>737.49</v>
      </c>
      <c r="AF129" s="1072"/>
      <c r="AG129" s="1405" t="s">
        <v>408</v>
      </c>
      <c r="AH129" s="1406">
        <v>0</v>
      </c>
      <c r="AI129" s="1407">
        <v>0</v>
      </c>
      <c r="AJ129" s="1408">
        <v>0</v>
      </c>
      <c r="AK129" s="1419">
        <v>0</v>
      </c>
      <c r="AL129" s="1419">
        <v>0</v>
      </c>
      <c r="AM129" s="1419">
        <v>0</v>
      </c>
      <c r="AN129" s="1419">
        <v>0</v>
      </c>
      <c r="AO129" s="1419">
        <v>0</v>
      </c>
      <c r="AP129" s="1419">
        <v>0</v>
      </c>
      <c r="AQ129" s="1420">
        <v>0</v>
      </c>
      <c r="AR129" s="1421">
        <v>0</v>
      </c>
      <c r="AS129" s="1421">
        <v>0</v>
      </c>
      <c r="AT129" s="1421">
        <v>0</v>
      </c>
      <c r="AU129" s="1401">
        <v>0</v>
      </c>
      <c r="AV129" s="1401">
        <v>0</v>
      </c>
      <c r="AW129" s="1401">
        <v>0</v>
      </c>
      <c r="AX129" s="1401">
        <v>0</v>
      </c>
      <c r="AY129" s="1401">
        <v>0</v>
      </c>
      <c r="AZ129" s="1401">
        <v>0</v>
      </c>
      <c r="BA129" s="1401" t="s">
        <v>64</v>
      </c>
      <c r="BB129" s="1409" t="s">
        <v>628</v>
      </c>
      <c r="BC129" s="1061" t="s">
        <v>535</v>
      </c>
      <c r="BD129" s="1411">
        <v>44400</v>
      </c>
      <c r="BE129" s="1464">
        <v>44403</v>
      </c>
      <c r="BF129" s="1411">
        <v>44461</v>
      </c>
      <c r="BG129" s="1411">
        <v>44462</v>
      </c>
      <c r="BH129" s="1411">
        <v>44463</v>
      </c>
      <c r="BI129" s="1411">
        <v>44467</v>
      </c>
      <c r="BJ129" s="1411">
        <v>44469</v>
      </c>
      <c r="BK129" s="1411">
        <v>44470</v>
      </c>
      <c r="BL129" s="1411">
        <v>44474</v>
      </c>
      <c r="BM129" s="1411">
        <v>44475</v>
      </c>
      <c r="BN129" s="1411">
        <v>44476</v>
      </c>
      <c r="BO129" s="1411">
        <v>44481</v>
      </c>
      <c r="BP129" s="1413">
        <v>44482</v>
      </c>
      <c r="BQ129" s="1413">
        <v>44483</v>
      </c>
      <c r="BR129" s="761" t="e">
        <v>#REF!</v>
      </c>
      <c r="BS129" s="1414">
        <v>0</v>
      </c>
      <c r="BT129" s="1414">
        <v>0</v>
      </c>
      <c r="BU129" s="1414">
        <v>1</v>
      </c>
      <c r="BV129" s="1414">
        <v>1</v>
      </c>
      <c r="BW129" s="1414">
        <v>1</v>
      </c>
      <c r="BX129" s="1414">
        <v>1</v>
      </c>
      <c r="BY129" s="1414">
        <v>1</v>
      </c>
      <c r="BZ129" s="1414">
        <v>0</v>
      </c>
      <c r="CA129" s="1414">
        <v>0</v>
      </c>
      <c r="CB129" s="1414">
        <v>1</v>
      </c>
      <c r="CC129" s="1414">
        <v>1</v>
      </c>
      <c r="CD129" s="1414">
        <v>0</v>
      </c>
      <c r="CE129" s="1414">
        <v>1</v>
      </c>
      <c r="CF129" s="1414">
        <v>1</v>
      </c>
      <c r="CG129" s="1054"/>
      <c r="CH129" s="762">
        <v>9</v>
      </c>
      <c r="CI129" s="762">
        <v>0</v>
      </c>
      <c r="CJ129" s="1055">
        <v>9</v>
      </c>
      <c r="CK129" s="763">
        <v>0</v>
      </c>
      <c r="CL129" s="765">
        <v>0</v>
      </c>
      <c r="CM129" s="764">
        <v>0</v>
      </c>
      <c r="CN129" s="764">
        <v>0</v>
      </c>
      <c r="CO129" s="764">
        <v>0</v>
      </c>
      <c r="CP129" s="764">
        <v>0</v>
      </c>
      <c r="CQ129" s="764">
        <v>0</v>
      </c>
      <c r="CR129" s="764">
        <v>0</v>
      </c>
      <c r="CS129" s="764">
        <v>0</v>
      </c>
      <c r="CT129" s="764">
        <v>0</v>
      </c>
      <c r="CU129" s="764">
        <v>0</v>
      </c>
      <c r="CV129" s="764">
        <v>0</v>
      </c>
      <c r="CW129" s="764">
        <v>0</v>
      </c>
    </row>
    <row r="130" spans="1:101" ht="20.100000000000001" customHeight="1">
      <c r="A130" s="1394">
        <v>120</v>
      </c>
      <c r="B130" s="1465" t="s">
        <v>883</v>
      </c>
      <c r="C130" s="1466" t="s">
        <v>1071</v>
      </c>
      <c r="D130" s="1467">
        <v>1</v>
      </c>
      <c r="E130" s="1397">
        <v>44456</v>
      </c>
      <c r="F130" s="1468" t="s">
        <v>1071</v>
      </c>
      <c r="G130" s="1468" t="s">
        <v>922</v>
      </c>
      <c r="H130" s="1397">
        <v>44398</v>
      </c>
      <c r="I130" s="1469" t="s">
        <v>978</v>
      </c>
      <c r="J130" s="1470" t="s">
        <v>1071</v>
      </c>
      <c r="K130" s="1468" t="s">
        <v>194</v>
      </c>
      <c r="L130" s="1444" t="s">
        <v>7138</v>
      </c>
      <c r="M130" s="1471" t="s">
        <v>422</v>
      </c>
      <c r="N130" s="1417">
        <v>44452</v>
      </c>
      <c r="O130" s="1344">
        <v>44461</v>
      </c>
      <c r="P130" s="1400" t="e">
        <v>#N/A</v>
      </c>
      <c r="Q130" s="1409">
        <v>63</v>
      </c>
      <c r="R130" s="1472">
        <v>6.3E-2</v>
      </c>
      <c r="S130" s="1071">
        <v>44470</v>
      </c>
      <c r="T130" s="1473" t="s">
        <v>1071</v>
      </c>
      <c r="U130" s="1474" t="s">
        <v>433</v>
      </c>
      <c r="V130" s="1475">
        <v>7</v>
      </c>
      <c r="W130" s="1316" t="s">
        <v>7139</v>
      </c>
      <c r="X130" s="1076"/>
      <c r="Y130" s="1069"/>
      <c r="Z130" s="1069"/>
      <c r="AA130" s="1476" t="s">
        <v>7140</v>
      </c>
      <c r="AB130" s="1404" t="s">
        <v>430</v>
      </c>
      <c r="AC130" s="1049">
        <v>58.59</v>
      </c>
      <c r="AD130" s="1050">
        <v>0</v>
      </c>
      <c r="AE130" s="1051">
        <v>58.59</v>
      </c>
      <c r="AF130" s="1072"/>
      <c r="AG130" s="1405" t="s">
        <v>408</v>
      </c>
      <c r="AH130" s="1406">
        <v>0</v>
      </c>
      <c r="AI130" s="1407">
        <v>0</v>
      </c>
      <c r="AJ130" s="1408">
        <v>0</v>
      </c>
      <c r="AK130" s="1419">
        <v>0</v>
      </c>
      <c r="AL130" s="1419">
        <v>0</v>
      </c>
      <c r="AM130" s="1419">
        <v>0</v>
      </c>
      <c r="AN130" s="1419">
        <v>0</v>
      </c>
      <c r="AO130" s="1419">
        <v>0</v>
      </c>
      <c r="AP130" s="1419">
        <v>0</v>
      </c>
      <c r="AQ130" s="1420">
        <v>0</v>
      </c>
      <c r="AR130" s="1421">
        <v>0</v>
      </c>
      <c r="AS130" s="1421">
        <v>0</v>
      </c>
      <c r="AT130" s="1421">
        <v>0</v>
      </c>
      <c r="AU130" s="1401">
        <v>0</v>
      </c>
      <c r="AV130" s="1401">
        <v>0</v>
      </c>
      <c r="AW130" s="1401">
        <v>0</v>
      </c>
      <c r="AX130" s="1401">
        <v>0</v>
      </c>
      <c r="AY130" s="1401">
        <v>0</v>
      </c>
      <c r="AZ130" s="1401">
        <v>0</v>
      </c>
      <c r="BA130" s="1401" t="s">
        <v>64</v>
      </c>
      <c r="BB130" s="1401" t="s">
        <v>979</v>
      </c>
      <c r="BC130" s="1061" t="s">
        <v>533</v>
      </c>
      <c r="BD130" s="1411">
        <v>44424</v>
      </c>
      <c r="BE130" s="1411">
        <v>44424</v>
      </c>
      <c r="BF130" s="1411">
        <v>44424</v>
      </c>
      <c r="BG130" s="1412">
        <v>44434</v>
      </c>
      <c r="BH130" s="1411">
        <v>44435</v>
      </c>
      <c r="BI130" s="1411">
        <v>44440</v>
      </c>
      <c r="BJ130" s="1411">
        <v>44434</v>
      </c>
      <c r="BK130" s="1411">
        <v>44445</v>
      </c>
      <c r="BL130" s="1411">
        <v>44452</v>
      </c>
      <c r="BM130" s="1411">
        <v>44455</v>
      </c>
      <c r="BN130" s="1411">
        <v>44455</v>
      </c>
      <c r="BO130" s="1411">
        <v>44460</v>
      </c>
      <c r="BP130" s="1413">
        <v>44460</v>
      </c>
      <c r="BQ130" s="1413">
        <v>44461</v>
      </c>
      <c r="BR130" s="761" t="e">
        <v>#REF!</v>
      </c>
      <c r="BS130" s="1414">
        <v>0</v>
      </c>
      <c r="BT130" s="1414">
        <v>0</v>
      </c>
      <c r="BU130" s="1414">
        <v>0</v>
      </c>
      <c r="BV130" s="1414">
        <v>0</v>
      </c>
      <c r="BW130" s="1414">
        <v>1</v>
      </c>
      <c r="BX130" s="1414">
        <v>0</v>
      </c>
      <c r="BY130" s="1414">
        <v>0</v>
      </c>
      <c r="BZ130" s="1414">
        <v>0</v>
      </c>
      <c r="CA130" s="1414">
        <v>0</v>
      </c>
      <c r="CB130" s="1414">
        <v>0</v>
      </c>
      <c r="CC130" s="1414">
        <v>0</v>
      </c>
      <c r="CD130" s="1414">
        <v>0</v>
      </c>
      <c r="CE130" s="1414">
        <v>0</v>
      </c>
      <c r="CF130" s="1414">
        <v>1</v>
      </c>
      <c r="CG130" s="1054"/>
      <c r="CH130" s="762">
        <v>2</v>
      </c>
      <c r="CI130" s="762">
        <v>0</v>
      </c>
      <c r="CJ130" s="1055">
        <v>2</v>
      </c>
      <c r="CK130" s="763">
        <v>0</v>
      </c>
      <c r="CL130" s="765">
        <v>0</v>
      </c>
      <c r="CM130" s="764">
        <v>0</v>
      </c>
      <c r="CN130" s="764">
        <v>0</v>
      </c>
      <c r="CO130" s="764">
        <v>0</v>
      </c>
      <c r="CP130" s="764">
        <v>0</v>
      </c>
      <c r="CQ130" s="764">
        <v>0</v>
      </c>
      <c r="CR130" s="764">
        <v>0</v>
      </c>
      <c r="CS130" s="764">
        <v>0</v>
      </c>
      <c r="CT130" s="764">
        <v>0</v>
      </c>
      <c r="CU130" s="764">
        <v>0</v>
      </c>
      <c r="CV130" s="764">
        <v>0</v>
      </c>
      <c r="CW130" s="764">
        <v>0</v>
      </c>
    </row>
    <row r="131" spans="1:101" ht="20.100000000000001" customHeight="1">
      <c r="A131" s="1394">
        <v>121</v>
      </c>
      <c r="B131" s="1465" t="s">
        <v>884</v>
      </c>
      <c r="C131" s="1466" t="s">
        <v>1072</v>
      </c>
      <c r="D131" s="1467">
        <v>1</v>
      </c>
      <c r="E131" s="1397">
        <v>44456</v>
      </c>
      <c r="F131" s="1468" t="s">
        <v>1072</v>
      </c>
      <c r="G131" s="1468" t="s">
        <v>922</v>
      </c>
      <c r="H131" s="1397">
        <v>44398</v>
      </c>
      <c r="I131" s="1469" t="s">
        <v>978</v>
      </c>
      <c r="J131" s="1470" t="s">
        <v>1072</v>
      </c>
      <c r="K131" s="1468" t="s">
        <v>194</v>
      </c>
      <c r="L131" s="1444" t="s">
        <v>7138</v>
      </c>
      <c r="M131" s="1471" t="s">
        <v>422</v>
      </c>
      <c r="N131" s="1417">
        <v>44452</v>
      </c>
      <c r="O131" s="1344">
        <v>44461</v>
      </c>
      <c r="P131" s="1400" t="e">
        <v>#N/A</v>
      </c>
      <c r="Q131" s="1409">
        <v>63</v>
      </c>
      <c r="R131" s="1472">
        <v>6.3E-2</v>
      </c>
      <c r="S131" s="1071">
        <v>44470</v>
      </c>
      <c r="T131" s="1473" t="s">
        <v>1072</v>
      </c>
      <c r="U131" s="1474" t="s">
        <v>433</v>
      </c>
      <c r="V131" s="1475">
        <v>7</v>
      </c>
      <c r="W131" s="1316" t="s">
        <v>7139</v>
      </c>
      <c r="X131" s="1076"/>
      <c r="Y131" s="1069"/>
      <c r="Z131" s="1069"/>
      <c r="AA131" s="1476" t="s">
        <v>7140</v>
      </c>
      <c r="AB131" s="1404" t="s">
        <v>430</v>
      </c>
      <c r="AC131" s="1049">
        <v>58.59</v>
      </c>
      <c r="AD131" s="1050">
        <v>0</v>
      </c>
      <c r="AE131" s="1051">
        <v>58.59</v>
      </c>
      <c r="AF131" s="1072"/>
      <c r="AG131" s="1405" t="s">
        <v>408</v>
      </c>
      <c r="AH131" s="1406">
        <v>0</v>
      </c>
      <c r="AI131" s="1407">
        <v>0</v>
      </c>
      <c r="AJ131" s="1408">
        <v>0</v>
      </c>
      <c r="AK131" s="1419">
        <v>0</v>
      </c>
      <c r="AL131" s="1419">
        <v>0</v>
      </c>
      <c r="AM131" s="1419">
        <v>0</v>
      </c>
      <c r="AN131" s="1419">
        <v>0</v>
      </c>
      <c r="AO131" s="1419">
        <v>0</v>
      </c>
      <c r="AP131" s="1419">
        <v>0</v>
      </c>
      <c r="AQ131" s="1420">
        <v>0</v>
      </c>
      <c r="AR131" s="1421">
        <v>0</v>
      </c>
      <c r="AS131" s="1421">
        <v>0</v>
      </c>
      <c r="AT131" s="1421">
        <v>0</v>
      </c>
      <c r="AU131" s="1401">
        <v>0</v>
      </c>
      <c r="AV131" s="1401">
        <v>0</v>
      </c>
      <c r="AW131" s="1401">
        <v>0</v>
      </c>
      <c r="AX131" s="1401">
        <v>0</v>
      </c>
      <c r="AY131" s="1401">
        <v>0</v>
      </c>
      <c r="AZ131" s="1401">
        <v>0</v>
      </c>
      <c r="BA131" s="1401" t="s">
        <v>64</v>
      </c>
      <c r="BB131" s="1401" t="s">
        <v>979</v>
      </c>
      <c r="BC131" s="1061" t="s">
        <v>533</v>
      </c>
      <c r="BD131" s="1411">
        <v>44424</v>
      </c>
      <c r="BE131" s="1411">
        <v>44424</v>
      </c>
      <c r="BF131" s="1411">
        <v>44424</v>
      </c>
      <c r="BG131" s="1412">
        <v>44434</v>
      </c>
      <c r="BH131" s="1411">
        <v>44435</v>
      </c>
      <c r="BI131" s="1411">
        <v>44440</v>
      </c>
      <c r="BJ131" s="1411">
        <v>44434</v>
      </c>
      <c r="BK131" s="1411">
        <v>44445</v>
      </c>
      <c r="BL131" s="1411">
        <v>44452</v>
      </c>
      <c r="BM131" s="1411">
        <v>44455</v>
      </c>
      <c r="BN131" s="1411">
        <v>44455</v>
      </c>
      <c r="BO131" s="1411">
        <v>44460</v>
      </c>
      <c r="BP131" s="1413">
        <v>44460</v>
      </c>
      <c r="BQ131" s="1413">
        <v>44461</v>
      </c>
      <c r="BR131" s="761" t="e">
        <v>#REF!</v>
      </c>
      <c r="BS131" s="1414">
        <v>0</v>
      </c>
      <c r="BT131" s="1414">
        <v>0</v>
      </c>
      <c r="BU131" s="1414">
        <v>0</v>
      </c>
      <c r="BV131" s="1414">
        <v>0</v>
      </c>
      <c r="BW131" s="1414">
        <v>1</v>
      </c>
      <c r="BX131" s="1414">
        <v>0</v>
      </c>
      <c r="BY131" s="1414">
        <v>0</v>
      </c>
      <c r="BZ131" s="1414">
        <v>0</v>
      </c>
      <c r="CA131" s="1414">
        <v>0</v>
      </c>
      <c r="CB131" s="1414">
        <v>0</v>
      </c>
      <c r="CC131" s="1414">
        <v>0</v>
      </c>
      <c r="CD131" s="1414">
        <v>0</v>
      </c>
      <c r="CE131" s="1414">
        <v>0</v>
      </c>
      <c r="CF131" s="1414">
        <v>1</v>
      </c>
      <c r="CG131" s="1054"/>
      <c r="CH131" s="762">
        <v>2</v>
      </c>
      <c r="CI131" s="762">
        <v>0</v>
      </c>
      <c r="CJ131" s="1055">
        <v>2</v>
      </c>
      <c r="CK131" s="763">
        <v>0</v>
      </c>
      <c r="CL131" s="765">
        <v>0</v>
      </c>
      <c r="CM131" s="764">
        <v>0</v>
      </c>
      <c r="CN131" s="764">
        <v>0</v>
      </c>
      <c r="CO131" s="764">
        <v>0</v>
      </c>
      <c r="CP131" s="764">
        <v>0</v>
      </c>
      <c r="CQ131" s="764">
        <v>0</v>
      </c>
      <c r="CR131" s="764">
        <v>0</v>
      </c>
      <c r="CS131" s="764">
        <v>0</v>
      </c>
      <c r="CT131" s="764">
        <v>0</v>
      </c>
      <c r="CU131" s="764">
        <v>0</v>
      </c>
      <c r="CV131" s="764">
        <v>0</v>
      </c>
      <c r="CW131" s="764">
        <v>0</v>
      </c>
    </row>
    <row r="132" spans="1:101" ht="20.100000000000001" customHeight="1">
      <c r="A132" s="1394">
        <v>122</v>
      </c>
      <c r="B132" s="1477" t="s">
        <v>6260</v>
      </c>
      <c r="C132" s="1395" t="s">
        <v>6261</v>
      </c>
      <c r="D132" s="1478">
        <v>1</v>
      </c>
      <c r="E132" s="1397">
        <v>44491</v>
      </c>
      <c r="F132" s="1479" t="s">
        <v>6261</v>
      </c>
      <c r="G132" s="1479" t="s">
        <v>6255</v>
      </c>
      <c r="H132" s="1397">
        <v>44418</v>
      </c>
      <c r="I132" s="1425" t="s">
        <v>198</v>
      </c>
      <c r="J132" s="1480" t="s">
        <v>6262</v>
      </c>
      <c r="K132" s="1479" t="s">
        <v>185</v>
      </c>
      <c r="L132" s="1481" t="s">
        <v>6263</v>
      </c>
      <c r="M132" s="1482" t="s">
        <v>117</v>
      </c>
      <c r="N132" s="1417">
        <v>44448</v>
      </c>
      <c r="O132" s="1068">
        <v>44435</v>
      </c>
      <c r="P132" s="1483" t="e">
        <v>#N/A</v>
      </c>
      <c r="Q132" s="1484"/>
      <c r="R132" s="1485">
        <v>0</v>
      </c>
      <c r="S132" s="1486">
        <v>44470</v>
      </c>
      <c r="T132" s="1081" t="s">
        <v>67</v>
      </c>
      <c r="U132" s="1487" t="s">
        <v>433</v>
      </c>
      <c r="V132" s="1488">
        <v>7</v>
      </c>
      <c r="W132" s="1489" t="s">
        <v>7139</v>
      </c>
      <c r="X132" s="1076"/>
      <c r="Y132" s="1069"/>
      <c r="Z132" s="1069"/>
      <c r="AA132" s="1490" t="s">
        <v>6533</v>
      </c>
      <c r="AB132" s="1404" t="s">
        <v>430</v>
      </c>
      <c r="AC132" s="1049">
        <v>0</v>
      </c>
      <c r="AD132" s="1050">
        <v>0</v>
      </c>
      <c r="AE132" s="1051">
        <v>0</v>
      </c>
      <c r="AF132" s="1072"/>
      <c r="AG132" s="1405" t="s">
        <v>408</v>
      </c>
      <c r="AH132" s="1406">
        <v>0</v>
      </c>
      <c r="AI132" s="1407">
        <v>0</v>
      </c>
      <c r="AJ132" s="1408">
        <v>0</v>
      </c>
      <c r="AK132" s="1419">
        <v>0</v>
      </c>
      <c r="AL132" s="1419">
        <v>0</v>
      </c>
      <c r="AM132" s="1419">
        <v>0</v>
      </c>
      <c r="AN132" s="1419">
        <v>0</v>
      </c>
      <c r="AO132" s="1419">
        <v>0</v>
      </c>
      <c r="AP132" s="1419">
        <v>0</v>
      </c>
      <c r="AQ132" s="1420">
        <v>0</v>
      </c>
      <c r="AR132" s="1421">
        <v>0</v>
      </c>
      <c r="AS132" s="1421">
        <v>0</v>
      </c>
      <c r="AT132" s="1421">
        <v>0</v>
      </c>
      <c r="AU132" s="1401">
        <v>0</v>
      </c>
      <c r="AV132" s="1401">
        <v>0</v>
      </c>
      <c r="AW132" s="1401">
        <v>0</v>
      </c>
      <c r="AX132" s="1401">
        <v>0</v>
      </c>
      <c r="AY132" s="1401">
        <v>0</v>
      </c>
      <c r="AZ132" s="1401">
        <v>0</v>
      </c>
      <c r="BA132" s="1401" t="s">
        <v>64</v>
      </c>
      <c r="BB132" s="1409" t="s">
        <v>901</v>
      </c>
      <c r="BC132" s="1061" t="s">
        <v>529</v>
      </c>
      <c r="BD132" s="1411">
        <v>44419</v>
      </c>
      <c r="BE132" s="1411">
        <v>44424</v>
      </c>
      <c r="BF132" s="1411">
        <v>44426</v>
      </c>
      <c r="BG132" s="1411">
        <v>44427</v>
      </c>
      <c r="BH132" s="1411">
        <v>44431</v>
      </c>
      <c r="BI132" s="1411">
        <v>44433</v>
      </c>
      <c r="BJ132" s="1411">
        <v>44442</v>
      </c>
      <c r="BK132" s="1411">
        <v>44440</v>
      </c>
      <c r="BL132" s="1411">
        <v>44448</v>
      </c>
      <c r="BM132" s="1411">
        <v>44453</v>
      </c>
      <c r="BN132" s="1411">
        <v>44455</v>
      </c>
      <c r="BO132" s="1411">
        <v>44460</v>
      </c>
      <c r="BP132" s="1413">
        <v>44462</v>
      </c>
      <c r="BQ132" s="1412">
        <v>44435</v>
      </c>
      <c r="BR132" s="761" t="e">
        <v>#REF!</v>
      </c>
      <c r="BS132" s="1414">
        <v>1</v>
      </c>
      <c r="BT132" s="1414">
        <v>1</v>
      </c>
      <c r="BU132" s="1414">
        <v>1</v>
      </c>
      <c r="BV132" s="1414">
        <v>1</v>
      </c>
      <c r="BW132" s="1414">
        <v>1</v>
      </c>
      <c r="BX132" s="1414">
        <v>1</v>
      </c>
      <c r="BY132" s="1414">
        <v>1</v>
      </c>
      <c r="BZ132" s="1414">
        <v>0</v>
      </c>
      <c r="CA132" s="1414">
        <v>0</v>
      </c>
      <c r="CB132" s="1414">
        <v>1</v>
      </c>
      <c r="CC132" s="1414">
        <v>1</v>
      </c>
      <c r="CD132" s="1414">
        <v>0</v>
      </c>
      <c r="CE132" s="1414">
        <v>1</v>
      </c>
      <c r="CF132" s="1414">
        <v>1</v>
      </c>
      <c r="CG132" s="1054"/>
      <c r="CH132" s="762">
        <v>11</v>
      </c>
      <c r="CI132" s="762">
        <v>0</v>
      </c>
      <c r="CJ132" s="1055">
        <v>11</v>
      </c>
      <c r="CK132" s="763">
        <v>0</v>
      </c>
      <c r="CL132" s="764">
        <v>0</v>
      </c>
      <c r="CM132" s="764">
        <v>0</v>
      </c>
      <c r="CN132" s="764">
        <v>0</v>
      </c>
      <c r="CO132" s="764">
        <v>0</v>
      </c>
      <c r="CP132" s="764">
        <v>0</v>
      </c>
      <c r="CQ132" s="764">
        <v>0</v>
      </c>
      <c r="CR132" s="764">
        <v>0</v>
      </c>
      <c r="CS132" s="764">
        <v>0</v>
      </c>
      <c r="CT132" s="764">
        <v>0</v>
      </c>
      <c r="CU132" s="764">
        <v>0</v>
      </c>
      <c r="CV132" s="764">
        <v>0</v>
      </c>
      <c r="CW132" s="764">
        <v>0</v>
      </c>
    </row>
    <row r="133" spans="1:101" ht="20.100000000000001" customHeight="1">
      <c r="A133" s="1394">
        <v>123</v>
      </c>
      <c r="B133" s="1477" t="s">
        <v>6260</v>
      </c>
      <c r="C133" s="1395" t="s">
        <v>6261</v>
      </c>
      <c r="D133" s="1478">
        <v>1</v>
      </c>
      <c r="E133" s="1397">
        <v>44491</v>
      </c>
      <c r="F133" s="1479" t="s">
        <v>6261</v>
      </c>
      <c r="G133" s="1479" t="s">
        <v>6255</v>
      </c>
      <c r="H133" s="1397">
        <v>44418</v>
      </c>
      <c r="I133" s="1425" t="s">
        <v>198</v>
      </c>
      <c r="J133" s="1480" t="s">
        <v>6264</v>
      </c>
      <c r="K133" s="1479" t="s">
        <v>185</v>
      </c>
      <c r="L133" s="1481" t="s">
        <v>6265</v>
      </c>
      <c r="M133" s="1482" t="s">
        <v>117</v>
      </c>
      <c r="N133" s="1417">
        <v>44448</v>
      </c>
      <c r="O133" s="1068">
        <v>44463</v>
      </c>
      <c r="P133" s="1483" t="e">
        <v>#N/A</v>
      </c>
      <c r="Q133" s="1484"/>
      <c r="R133" s="1485">
        <v>0</v>
      </c>
      <c r="S133" s="1486">
        <v>44470</v>
      </c>
      <c r="T133" s="1081" t="s">
        <v>67</v>
      </c>
      <c r="U133" s="1487" t="s">
        <v>433</v>
      </c>
      <c r="V133" s="1488">
        <v>7</v>
      </c>
      <c r="W133" s="1489" t="s">
        <v>7139</v>
      </c>
      <c r="X133" s="1076"/>
      <c r="Y133" s="1069"/>
      <c r="Z133" s="1069"/>
      <c r="AA133" s="1490" t="s">
        <v>6533</v>
      </c>
      <c r="AB133" s="1404" t="s">
        <v>430</v>
      </c>
      <c r="AC133" s="1049">
        <v>0</v>
      </c>
      <c r="AD133" s="1050">
        <v>0</v>
      </c>
      <c r="AE133" s="1051">
        <v>0</v>
      </c>
      <c r="AF133" s="1072"/>
      <c r="AG133" s="1405" t="s">
        <v>408</v>
      </c>
      <c r="AH133" s="1406">
        <v>0</v>
      </c>
      <c r="AI133" s="1407">
        <v>0</v>
      </c>
      <c r="AJ133" s="1408">
        <v>0</v>
      </c>
      <c r="AK133" s="1419">
        <v>0</v>
      </c>
      <c r="AL133" s="1419">
        <v>0</v>
      </c>
      <c r="AM133" s="1419">
        <v>0</v>
      </c>
      <c r="AN133" s="1419">
        <v>0</v>
      </c>
      <c r="AO133" s="1419">
        <v>0</v>
      </c>
      <c r="AP133" s="1419">
        <v>0</v>
      </c>
      <c r="AQ133" s="1420">
        <v>0</v>
      </c>
      <c r="AR133" s="1421">
        <v>0</v>
      </c>
      <c r="AS133" s="1421">
        <v>0</v>
      </c>
      <c r="AT133" s="1421">
        <v>0</v>
      </c>
      <c r="AU133" s="1401">
        <v>0</v>
      </c>
      <c r="AV133" s="1401">
        <v>0</v>
      </c>
      <c r="AW133" s="1401">
        <v>0</v>
      </c>
      <c r="AX133" s="1401">
        <v>0</v>
      </c>
      <c r="AY133" s="1401">
        <v>0</v>
      </c>
      <c r="AZ133" s="1401">
        <v>0</v>
      </c>
      <c r="BA133" s="1401" t="s">
        <v>64</v>
      </c>
      <c r="BB133" s="1409" t="s">
        <v>901</v>
      </c>
      <c r="BC133" s="1061" t="s">
        <v>529</v>
      </c>
      <c r="BD133" s="1411">
        <v>44419</v>
      </c>
      <c r="BE133" s="1411">
        <v>44424</v>
      </c>
      <c r="BF133" s="1411">
        <v>44426</v>
      </c>
      <c r="BG133" s="1411">
        <v>44427</v>
      </c>
      <c r="BH133" s="1411">
        <v>44431</v>
      </c>
      <c r="BI133" s="1411">
        <v>44433</v>
      </c>
      <c r="BJ133" s="1411">
        <v>44442</v>
      </c>
      <c r="BK133" s="1411">
        <v>44440</v>
      </c>
      <c r="BL133" s="1411">
        <v>44448</v>
      </c>
      <c r="BM133" s="1411">
        <v>44453</v>
      </c>
      <c r="BN133" s="1411">
        <v>44455</v>
      </c>
      <c r="BO133" s="1411">
        <v>44460</v>
      </c>
      <c r="BP133" s="1413">
        <v>44462</v>
      </c>
      <c r="BQ133" s="1413">
        <v>44463</v>
      </c>
      <c r="BR133" s="761" t="e">
        <v>#REF!</v>
      </c>
      <c r="BS133" s="1414">
        <v>1</v>
      </c>
      <c r="BT133" s="1414">
        <v>1</v>
      </c>
      <c r="BU133" s="1414">
        <v>1</v>
      </c>
      <c r="BV133" s="1414">
        <v>1</v>
      </c>
      <c r="BW133" s="1414">
        <v>1</v>
      </c>
      <c r="BX133" s="1414">
        <v>1</v>
      </c>
      <c r="BY133" s="1414">
        <v>1</v>
      </c>
      <c r="BZ133" s="1414">
        <v>0</v>
      </c>
      <c r="CA133" s="1414">
        <v>0</v>
      </c>
      <c r="CB133" s="1414">
        <v>1</v>
      </c>
      <c r="CC133" s="1414">
        <v>1</v>
      </c>
      <c r="CD133" s="1414">
        <v>0</v>
      </c>
      <c r="CE133" s="1414">
        <v>1</v>
      </c>
      <c r="CF133" s="1414">
        <v>1</v>
      </c>
      <c r="CG133" s="1054"/>
      <c r="CH133" s="762">
        <v>11</v>
      </c>
      <c r="CI133" s="762">
        <v>0</v>
      </c>
      <c r="CJ133" s="1055">
        <v>11</v>
      </c>
      <c r="CK133" s="763">
        <v>0</v>
      </c>
      <c r="CL133" s="764">
        <v>0</v>
      </c>
      <c r="CM133" s="764">
        <v>0</v>
      </c>
      <c r="CN133" s="764">
        <v>0</v>
      </c>
      <c r="CO133" s="764">
        <v>0</v>
      </c>
      <c r="CP133" s="764">
        <v>0</v>
      </c>
      <c r="CQ133" s="764">
        <v>0</v>
      </c>
      <c r="CR133" s="764">
        <v>0</v>
      </c>
      <c r="CS133" s="764">
        <v>0</v>
      </c>
      <c r="CT133" s="764">
        <v>0</v>
      </c>
      <c r="CU133" s="764">
        <v>0</v>
      </c>
      <c r="CV133" s="764">
        <v>0</v>
      </c>
      <c r="CW133" s="764">
        <v>0</v>
      </c>
    </row>
    <row r="134" spans="1:101" ht="20.100000000000001" customHeight="1">
      <c r="A134" s="1394">
        <v>124</v>
      </c>
      <c r="B134" s="1477" t="s">
        <v>6260</v>
      </c>
      <c r="C134" s="1395" t="s">
        <v>6261</v>
      </c>
      <c r="D134" s="1478">
        <v>1</v>
      </c>
      <c r="E134" s="1397">
        <v>44491</v>
      </c>
      <c r="F134" s="1479" t="s">
        <v>6261</v>
      </c>
      <c r="G134" s="1479" t="s">
        <v>6255</v>
      </c>
      <c r="H134" s="1397">
        <v>44418</v>
      </c>
      <c r="I134" s="1425" t="s">
        <v>198</v>
      </c>
      <c r="J134" s="1480" t="s">
        <v>6261</v>
      </c>
      <c r="K134" s="1479" t="s">
        <v>185</v>
      </c>
      <c r="L134" s="1481" t="s">
        <v>6266</v>
      </c>
      <c r="M134" s="1482" t="s">
        <v>117</v>
      </c>
      <c r="N134" s="1417">
        <v>44484</v>
      </c>
      <c r="O134" s="1068">
        <v>44497</v>
      </c>
      <c r="P134" s="1483" t="e">
        <v>#N/A</v>
      </c>
      <c r="Q134" s="1484"/>
      <c r="R134" s="1485">
        <v>0</v>
      </c>
      <c r="S134" s="1486">
        <v>44470</v>
      </c>
      <c r="T134" s="1081" t="s">
        <v>67</v>
      </c>
      <c r="U134" s="1487" t="s">
        <v>433</v>
      </c>
      <c r="V134" s="1488">
        <v>7</v>
      </c>
      <c r="W134" s="1489" t="s">
        <v>7139</v>
      </c>
      <c r="X134" s="1076"/>
      <c r="Y134" s="1069"/>
      <c r="Z134" s="1069"/>
      <c r="AA134" s="1490" t="s">
        <v>6533</v>
      </c>
      <c r="AB134" s="1404" t="s">
        <v>430</v>
      </c>
      <c r="AC134" s="1049">
        <v>0</v>
      </c>
      <c r="AD134" s="1050">
        <v>0</v>
      </c>
      <c r="AE134" s="1051">
        <v>0</v>
      </c>
      <c r="AF134" s="1072"/>
      <c r="AG134" s="1405" t="s">
        <v>408</v>
      </c>
      <c r="AH134" s="1406">
        <v>0</v>
      </c>
      <c r="AI134" s="1407">
        <v>0</v>
      </c>
      <c r="AJ134" s="1408">
        <v>0</v>
      </c>
      <c r="AK134" s="1419">
        <v>0</v>
      </c>
      <c r="AL134" s="1419">
        <v>0</v>
      </c>
      <c r="AM134" s="1419">
        <v>0</v>
      </c>
      <c r="AN134" s="1419">
        <v>0</v>
      </c>
      <c r="AO134" s="1419">
        <v>0</v>
      </c>
      <c r="AP134" s="1419">
        <v>0</v>
      </c>
      <c r="AQ134" s="1420">
        <v>0</v>
      </c>
      <c r="AR134" s="1421">
        <v>0</v>
      </c>
      <c r="AS134" s="1421">
        <v>0</v>
      </c>
      <c r="AT134" s="1421">
        <v>0</v>
      </c>
      <c r="AU134" s="1401">
        <v>0</v>
      </c>
      <c r="AV134" s="1401">
        <v>0</v>
      </c>
      <c r="AW134" s="1401">
        <v>0</v>
      </c>
      <c r="AX134" s="1401">
        <v>0</v>
      </c>
      <c r="AY134" s="1401">
        <v>0</v>
      </c>
      <c r="AZ134" s="1401">
        <v>0</v>
      </c>
      <c r="BA134" s="1401" t="s">
        <v>64</v>
      </c>
      <c r="BB134" s="1409" t="s">
        <v>528</v>
      </c>
      <c r="BC134" s="1061" t="s">
        <v>529</v>
      </c>
      <c r="BD134" s="1411">
        <v>44463</v>
      </c>
      <c r="BE134" s="1411">
        <v>44467</v>
      </c>
      <c r="BF134" s="1411">
        <v>44468</v>
      </c>
      <c r="BG134" s="1411">
        <v>44469</v>
      </c>
      <c r="BH134" s="1411">
        <v>44470</v>
      </c>
      <c r="BI134" s="1411">
        <v>44474</v>
      </c>
      <c r="BJ134" s="1411">
        <v>44483</v>
      </c>
      <c r="BK134" s="1411">
        <v>44477</v>
      </c>
      <c r="BL134" s="1411">
        <v>44484</v>
      </c>
      <c r="BM134" s="1411">
        <v>44488</v>
      </c>
      <c r="BN134" s="1411">
        <v>44490</v>
      </c>
      <c r="BO134" s="1411">
        <v>44494</v>
      </c>
      <c r="BP134" s="1413">
        <v>44496</v>
      </c>
      <c r="BQ134" s="1413">
        <v>44497</v>
      </c>
      <c r="BR134" s="761" t="e">
        <v>#REF!</v>
      </c>
      <c r="BS134" s="1414">
        <v>1</v>
      </c>
      <c r="BT134" s="1414">
        <v>1</v>
      </c>
      <c r="BU134" s="1414">
        <v>1</v>
      </c>
      <c r="BV134" s="1414">
        <v>1</v>
      </c>
      <c r="BW134" s="1414">
        <v>1</v>
      </c>
      <c r="BX134" s="1414">
        <v>1</v>
      </c>
      <c r="BY134" s="1414">
        <v>1</v>
      </c>
      <c r="BZ134" s="1414">
        <v>0</v>
      </c>
      <c r="CA134" s="1414">
        <v>0</v>
      </c>
      <c r="CB134" s="1414">
        <v>1</v>
      </c>
      <c r="CC134" s="1414">
        <v>1</v>
      </c>
      <c r="CD134" s="1414">
        <v>0</v>
      </c>
      <c r="CE134" s="1414">
        <v>1</v>
      </c>
      <c r="CF134" s="1414">
        <v>1</v>
      </c>
      <c r="CG134" s="1054"/>
      <c r="CH134" s="762">
        <v>11</v>
      </c>
      <c r="CI134" s="762">
        <v>0</v>
      </c>
      <c r="CJ134" s="1055">
        <v>11</v>
      </c>
      <c r="CK134" s="763">
        <v>0</v>
      </c>
      <c r="CL134" s="764">
        <v>0</v>
      </c>
      <c r="CM134" s="764">
        <v>0</v>
      </c>
      <c r="CN134" s="764">
        <v>0</v>
      </c>
      <c r="CO134" s="764">
        <v>0</v>
      </c>
      <c r="CP134" s="764">
        <v>0</v>
      </c>
      <c r="CQ134" s="764">
        <v>0</v>
      </c>
      <c r="CR134" s="764">
        <v>0</v>
      </c>
      <c r="CS134" s="764">
        <v>0</v>
      </c>
      <c r="CT134" s="764">
        <v>0</v>
      </c>
      <c r="CU134" s="764">
        <v>0</v>
      </c>
      <c r="CV134" s="764">
        <v>0</v>
      </c>
      <c r="CW134" s="764">
        <v>0</v>
      </c>
    </row>
    <row r="135" spans="1:101" ht="20.100000000000001" customHeight="1">
      <c r="A135" s="1394">
        <v>125</v>
      </c>
      <c r="B135" s="1424" t="s">
        <v>577</v>
      </c>
      <c r="C135" s="1422" t="s">
        <v>954</v>
      </c>
      <c r="D135" s="1396">
        <v>1</v>
      </c>
      <c r="E135" s="1397">
        <v>44372</v>
      </c>
      <c r="F135" s="1398" t="s">
        <v>954</v>
      </c>
      <c r="G135" s="1398" t="s">
        <v>955</v>
      </c>
      <c r="H135" s="1397">
        <v>44243</v>
      </c>
      <c r="I135" s="1397" t="s">
        <v>198</v>
      </c>
      <c r="J135" s="1399" t="s">
        <v>954</v>
      </c>
      <c r="K135" s="1398" t="s">
        <v>186</v>
      </c>
      <c r="L135" s="1073" t="s">
        <v>578</v>
      </c>
      <c r="M135" s="1394" t="s">
        <v>116</v>
      </c>
      <c r="N135" s="1417">
        <v>44442</v>
      </c>
      <c r="O135" s="1344">
        <v>44443</v>
      </c>
      <c r="P135" s="1400" t="e">
        <v>#N/A</v>
      </c>
      <c r="Q135" s="1401">
        <v>1936.2942122186496</v>
      </c>
      <c r="R135" s="1418">
        <v>1.9362942122186495</v>
      </c>
      <c r="S135" s="1071">
        <v>44470</v>
      </c>
      <c r="T135" s="1075" t="s">
        <v>67</v>
      </c>
      <c r="U135" s="1070" t="s">
        <v>420</v>
      </c>
      <c r="V135" s="1403">
        <v>4</v>
      </c>
      <c r="W135" s="1069" t="s">
        <v>64</v>
      </c>
      <c r="X135" s="1076"/>
      <c r="Y135" s="1069"/>
      <c r="Z135" s="1069" t="s">
        <v>436</v>
      </c>
      <c r="AA135" s="1423" t="s">
        <v>7141</v>
      </c>
      <c r="AB135" s="1404" t="s">
        <v>430</v>
      </c>
      <c r="AC135" s="1049">
        <v>1645.8500803858522</v>
      </c>
      <c r="AD135" s="1050">
        <v>4135.4402</v>
      </c>
      <c r="AE135" s="1051">
        <v>-2489.5901196141476</v>
      </c>
      <c r="AF135" s="1072"/>
      <c r="AG135" s="1405" t="s">
        <v>408</v>
      </c>
      <c r="AH135" s="1406">
        <v>0</v>
      </c>
      <c r="AI135" s="1407">
        <v>0</v>
      </c>
      <c r="AJ135" s="1408">
        <v>0</v>
      </c>
      <c r="AK135" s="1419">
        <v>0</v>
      </c>
      <c r="AL135" s="1419">
        <v>0</v>
      </c>
      <c r="AM135" s="1419">
        <v>0</v>
      </c>
      <c r="AN135" s="1419">
        <v>0</v>
      </c>
      <c r="AO135" s="1419">
        <v>0</v>
      </c>
      <c r="AP135" s="1419">
        <v>0</v>
      </c>
      <c r="AQ135" s="1420">
        <v>0</v>
      </c>
      <c r="AR135" s="1421">
        <v>0</v>
      </c>
      <c r="AS135" s="1421">
        <v>0</v>
      </c>
      <c r="AT135" s="1421">
        <v>0</v>
      </c>
      <c r="AU135" s="1401">
        <v>0</v>
      </c>
      <c r="AV135" s="1401">
        <v>0</v>
      </c>
      <c r="AW135" s="1401">
        <v>0</v>
      </c>
      <c r="AX135" s="1401">
        <v>0</v>
      </c>
      <c r="AY135" s="1401">
        <v>0</v>
      </c>
      <c r="AZ135" s="1401">
        <v>0</v>
      </c>
      <c r="BA135" s="1401" t="s">
        <v>64</v>
      </c>
      <c r="BB135" s="1401" t="s">
        <v>579</v>
      </c>
      <c r="BC135" s="1061" t="s">
        <v>529</v>
      </c>
      <c r="BD135" s="1410" t="s">
        <v>419</v>
      </c>
      <c r="BE135" s="1410" t="s">
        <v>419</v>
      </c>
      <c r="BF135" s="1410" t="s">
        <v>419</v>
      </c>
      <c r="BG135" s="1411">
        <v>44389</v>
      </c>
      <c r="BH135" s="1411">
        <v>44390</v>
      </c>
      <c r="BI135" s="1411">
        <v>44391</v>
      </c>
      <c r="BJ135" s="1410" t="s">
        <v>419</v>
      </c>
      <c r="BK135" s="1412">
        <v>44440</v>
      </c>
      <c r="BL135" s="1412">
        <v>44442</v>
      </c>
      <c r="BM135" s="1411">
        <v>44445</v>
      </c>
      <c r="BN135" s="1411">
        <v>44446</v>
      </c>
      <c r="BO135" s="1411">
        <v>44447</v>
      </c>
      <c r="BP135" s="1413">
        <v>44449</v>
      </c>
      <c r="BQ135" s="1413">
        <v>44452</v>
      </c>
      <c r="BR135" s="761" t="e">
        <v>#REF!</v>
      </c>
      <c r="BS135" s="1414">
        <v>0</v>
      </c>
      <c r="BT135" s="1414">
        <v>0</v>
      </c>
      <c r="BU135" s="1414">
        <v>0</v>
      </c>
      <c r="BV135" s="1414">
        <v>0</v>
      </c>
      <c r="BW135" s="1414">
        <v>0</v>
      </c>
      <c r="BX135" s="1414">
        <v>0</v>
      </c>
      <c r="BY135" s="1414">
        <v>0</v>
      </c>
      <c r="BZ135" s="1414">
        <v>3</v>
      </c>
      <c r="CA135" s="1414">
        <v>1</v>
      </c>
      <c r="CB135" s="1414">
        <v>2</v>
      </c>
      <c r="CC135" s="1414">
        <v>1</v>
      </c>
      <c r="CD135" s="1414">
        <v>13</v>
      </c>
      <c r="CE135" s="1414">
        <v>1</v>
      </c>
      <c r="CF135" s="1414">
        <v>1</v>
      </c>
      <c r="CG135" s="1054"/>
      <c r="CH135" s="762">
        <v>22</v>
      </c>
      <c r="CI135" s="762">
        <v>116</v>
      </c>
      <c r="CJ135" s="1055">
        <v>138</v>
      </c>
      <c r="CK135" s="763">
        <v>0.84057971014492749</v>
      </c>
      <c r="CL135" s="764"/>
      <c r="CM135" s="764"/>
      <c r="CN135" s="764"/>
      <c r="CO135" s="764"/>
      <c r="CP135" s="764"/>
      <c r="CQ135" s="764"/>
      <c r="CR135" s="764"/>
      <c r="CS135" s="764"/>
      <c r="CT135" s="764">
        <v>0</v>
      </c>
      <c r="CU135" s="764">
        <v>0</v>
      </c>
      <c r="CV135" s="764">
        <v>0</v>
      </c>
      <c r="CW135" s="764">
        <v>0</v>
      </c>
    </row>
    <row r="136" spans="1:101" ht="20.100000000000001" customHeight="1">
      <c r="A136" s="1394">
        <v>126</v>
      </c>
      <c r="B136" s="1424" t="s">
        <v>580</v>
      </c>
      <c r="C136" s="1422" t="s">
        <v>956</v>
      </c>
      <c r="D136" s="1396">
        <v>1</v>
      </c>
      <c r="E136" s="1397">
        <v>44372</v>
      </c>
      <c r="F136" s="1398" t="s">
        <v>956</v>
      </c>
      <c r="G136" s="1398" t="s">
        <v>955</v>
      </c>
      <c r="H136" s="1397">
        <v>44243</v>
      </c>
      <c r="I136" s="1397" t="s">
        <v>198</v>
      </c>
      <c r="J136" s="1399" t="s">
        <v>956</v>
      </c>
      <c r="K136" s="1398" t="s">
        <v>186</v>
      </c>
      <c r="L136" s="1073" t="s">
        <v>578</v>
      </c>
      <c r="M136" s="1394" t="s">
        <v>116</v>
      </c>
      <c r="N136" s="1417">
        <v>44442</v>
      </c>
      <c r="O136" s="1344">
        <v>44443</v>
      </c>
      <c r="P136" s="1400" t="e">
        <v>#N/A</v>
      </c>
      <c r="Q136" s="1401">
        <v>1460.4099678456591</v>
      </c>
      <c r="R136" s="1418">
        <v>1.4604099678456592</v>
      </c>
      <c r="S136" s="1071">
        <v>44470</v>
      </c>
      <c r="T136" s="1075" t="s">
        <v>67</v>
      </c>
      <c r="U136" s="1070" t="s">
        <v>420</v>
      </c>
      <c r="V136" s="1403">
        <v>4</v>
      </c>
      <c r="W136" s="1069" t="s">
        <v>64</v>
      </c>
      <c r="X136" s="1076"/>
      <c r="Y136" s="1069"/>
      <c r="Z136" s="1069" t="s">
        <v>436</v>
      </c>
      <c r="AA136" s="1423" t="s">
        <v>7141</v>
      </c>
      <c r="AB136" s="1404" t="s">
        <v>430</v>
      </c>
      <c r="AC136" s="1049">
        <v>1241.3484726688102</v>
      </c>
      <c r="AD136" s="1050">
        <v>2386.2133000000003</v>
      </c>
      <c r="AE136" s="1051">
        <v>-1144.8648273311901</v>
      </c>
      <c r="AF136" s="1072"/>
      <c r="AG136" s="1405" t="s">
        <v>408</v>
      </c>
      <c r="AH136" s="1406">
        <v>0</v>
      </c>
      <c r="AI136" s="1407">
        <v>0</v>
      </c>
      <c r="AJ136" s="1408">
        <v>0</v>
      </c>
      <c r="AK136" s="1419">
        <v>0</v>
      </c>
      <c r="AL136" s="1419">
        <v>0</v>
      </c>
      <c r="AM136" s="1419">
        <v>0</v>
      </c>
      <c r="AN136" s="1419">
        <v>0</v>
      </c>
      <c r="AO136" s="1419">
        <v>0</v>
      </c>
      <c r="AP136" s="1419">
        <v>0</v>
      </c>
      <c r="AQ136" s="1420">
        <v>0</v>
      </c>
      <c r="AR136" s="1421">
        <v>0</v>
      </c>
      <c r="AS136" s="1421">
        <v>0</v>
      </c>
      <c r="AT136" s="1421">
        <v>0</v>
      </c>
      <c r="AU136" s="1401">
        <v>0</v>
      </c>
      <c r="AV136" s="1401">
        <v>0</v>
      </c>
      <c r="AW136" s="1401">
        <v>0</v>
      </c>
      <c r="AX136" s="1401">
        <v>0</v>
      </c>
      <c r="AY136" s="1401">
        <v>0</v>
      </c>
      <c r="AZ136" s="1401">
        <v>0</v>
      </c>
      <c r="BA136" s="1401" t="s">
        <v>64</v>
      </c>
      <c r="BB136" s="1401" t="s">
        <v>579</v>
      </c>
      <c r="BC136" s="1061" t="s">
        <v>529</v>
      </c>
      <c r="BD136" s="1410" t="s">
        <v>419</v>
      </c>
      <c r="BE136" s="1410" t="s">
        <v>419</v>
      </c>
      <c r="BF136" s="1410" t="s">
        <v>419</v>
      </c>
      <c r="BG136" s="1411">
        <v>44389</v>
      </c>
      <c r="BH136" s="1411">
        <v>44390</v>
      </c>
      <c r="BI136" s="1411">
        <v>44391</v>
      </c>
      <c r="BJ136" s="1410" t="s">
        <v>419</v>
      </c>
      <c r="BK136" s="1412">
        <v>44440</v>
      </c>
      <c r="BL136" s="1412">
        <v>44442</v>
      </c>
      <c r="BM136" s="1411">
        <v>44445</v>
      </c>
      <c r="BN136" s="1411">
        <v>44446</v>
      </c>
      <c r="BO136" s="1411">
        <v>44447</v>
      </c>
      <c r="BP136" s="1413">
        <v>44449</v>
      </c>
      <c r="BQ136" s="1413">
        <v>44452</v>
      </c>
      <c r="BR136" s="761" t="e">
        <v>#REF!</v>
      </c>
      <c r="BS136" s="1414">
        <v>0</v>
      </c>
      <c r="BT136" s="1414">
        <v>0</v>
      </c>
      <c r="BU136" s="1414">
        <v>0</v>
      </c>
      <c r="BV136" s="1414">
        <v>0</v>
      </c>
      <c r="BW136" s="1414">
        <v>0</v>
      </c>
      <c r="BX136" s="1414">
        <v>0</v>
      </c>
      <c r="BY136" s="1414">
        <v>0</v>
      </c>
      <c r="BZ136" s="1414">
        <v>4</v>
      </c>
      <c r="CA136" s="1414">
        <v>7</v>
      </c>
      <c r="CB136" s="1414">
        <v>3</v>
      </c>
      <c r="CC136" s="1414">
        <v>1</v>
      </c>
      <c r="CD136" s="1414">
        <v>14</v>
      </c>
      <c r="CE136" s="1414">
        <v>1</v>
      </c>
      <c r="CF136" s="1414">
        <v>1</v>
      </c>
      <c r="CG136" s="1054"/>
      <c r="CH136" s="762">
        <v>31</v>
      </c>
      <c r="CI136" s="762">
        <v>99</v>
      </c>
      <c r="CJ136" s="1055">
        <v>130</v>
      </c>
      <c r="CK136" s="763">
        <v>0.7615384615384615</v>
      </c>
      <c r="CL136" s="764"/>
      <c r="CM136" s="764"/>
      <c r="CN136" s="764"/>
      <c r="CO136" s="764"/>
      <c r="CP136" s="764"/>
      <c r="CQ136" s="764"/>
      <c r="CR136" s="764"/>
      <c r="CS136" s="764"/>
      <c r="CT136" s="764">
        <v>0</v>
      </c>
      <c r="CU136" s="764">
        <v>0</v>
      </c>
      <c r="CV136" s="764">
        <v>0</v>
      </c>
      <c r="CW136" s="764">
        <v>0</v>
      </c>
    </row>
    <row r="137" spans="1:101" ht="20.100000000000001" customHeight="1">
      <c r="A137" s="1394">
        <v>127</v>
      </c>
      <c r="B137" s="1078" t="s">
        <v>590</v>
      </c>
      <c r="C137" s="1422" t="s">
        <v>966</v>
      </c>
      <c r="D137" s="1396">
        <v>1</v>
      </c>
      <c r="E137" s="1397">
        <v>44372</v>
      </c>
      <c r="F137" s="1398" t="s">
        <v>966</v>
      </c>
      <c r="G137" s="1398" t="s">
        <v>967</v>
      </c>
      <c r="H137" s="1397">
        <v>44243</v>
      </c>
      <c r="I137" s="1397" t="s">
        <v>198</v>
      </c>
      <c r="J137" s="1399" t="s">
        <v>966</v>
      </c>
      <c r="K137" s="1398" t="s">
        <v>186</v>
      </c>
      <c r="L137" s="1415" t="s">
        <v>591</v>
      </c>
      <c r="M137" s="1059" t="s">
        <v>116</v>
      </c>
      <c r="N137" s="1082">
        <v>44442</v>
      </c>
      <c r="O137" s="1344">
        <v>44443</v>
      </c>
      <c r="P137" s="1400" t="e">
        <v>#N/A</v>
      </c>
      <c r="Q137" s="1401">
        <v>1764.670418006431</v>
      </c>
      <c r="R137" s="1074">
        <v>1.764670418006431</v>
      </c>
      <c r="S137" s="1071">
        <v>44470</v>
      </c>
      <c r="T137" s="1075" t="s">
        <v>67</v>
      </c>
      <c r="U137" s="1070" t="s">
        <v>420</v>
      </c>
      <c r="V137" s="1403">
        <v>4</v>
      </c>
      <c r="W137" s="1069" t="s">
        <v>64</v>
      </c>
      <c r="X137" s="1076"/>
      <c r="Y137" s="1069"/>
      <c r="Z137" s="1069" t="s">
        <v>436</v>
      </c>
      <c r="AA137" s="1424" t="s">
        <v>7142</v>
      </c>
      <c r="AB137" s="1404" t="s">
        <v>430</v>
      </c>
      <c r="AC137" s="1049">
        <v>1499.9698553054664</v>
      </c>
      <c r="AD137" s="1050">
        <v>1549.1135999999999</v>
      </c>
      <c r="AE137" s="1051">
        <v>-49.143744694533552</v>
      </c>
      <c r="AF137" s="1072"/>
      <c r="AG137" s="1405" t="s">
        <v>408</v>
      </c>
      <c r="AH137" s="1083">
        <v>0</v>
      </c>
      <c r="AI137" s="1084">
        <v>0</v>
      </c>
      <c r="AJ137" s="1086">
        <v>0</v>
      </c>
      <c r="AK137" s="1064">
        <v>0</v>
      </c>
      <c r="AL137" s="1064">
        <v>0</v>
      </c>
      <c r="AM137" s="1064">
        <v>0</v>
      </c>
      <c r="AN137" s="1064">
        <v>0</v>
      </c>
      <c r="AO137" s="1064">
        <v>0</v>
      </c>
      <c r="AP137" s="1064">
        <v>0</v>
      </c>
      <c r="AQ137" s="1065">
        <v>0</v>
      </c>
      <c r="AR137" s="1066">
        <v>0</v>
      </c>
      <c r="AS137" s="1066">
        <v>0</v>
      </c>
      <c r="AT137" s="1066">
        <v>0</v>
      </c>
      <c r="AU137" s="1061">
        <v>0</v>
      </c>
      <c r="AV137" s="1061">
        <v>0</v>
      </c>
      <c r="AW137" s="1061">
        <v>0</v>
      </c>
      <c r="AX137" s="1061">
        <v>0</v>
      </c>
      <c r="AY137" s="1061">
        <v>0</v>
      </c>
      <c r="AZ137" s="1061">
        <v>0</v>
      </c>
      <c r="BA137" s="1401" t="s">
        <v>64</v>
      </c>
      <c r="BB137" s="1401" t="s">
        <v>579</v>
      </c>
      <c r="BC137" s="1061" t="s">
        <v>529</v>
      </c>
      <c r="BD137" s="1410" t="s">
        <v>419</v>
      </c>
      <c r="BE137" s="1410" t="s">
        <v>419</v>
      </c>
      <c r="BF137" s="1410" t="s">
        <v>419</v>
      </c>
      <c r="BG137" s="1411">
        <v>44389</v>
      </c>
      <c r="BH137" s="1411">
        <v>44390</v>
      </c>
      <c r="BI137" s="1411">
        <v>44391</v>
      </c>
      <c r="BJ137" s="1410" t="s">
        <v>419</v>
      </c>
      <c r="BK137" s="1412">
        <v>44440</v>
      </c>
      <c r="BL137" s="1412">
        <v>44442</v>
      </c>
      <c r="BM137" s="1411">
        <v>44445</v>
      </c>
      <c r="BN137" s="1411">
        <v>44446</v>
      </c>
      <c r="BO137" s="1411">
        <v>44447</v>
      </c>
      <c r="BP137" s="1413">
        <v>44449</v>
      </c>
      <c r="BQ137" s="1413">
        <v>44452</v>
      </c>
      <c r="BR137" s="761" t="e">
        <v>#REF!</v>
      </c>
      <c r="BS137" s="1414">
        <v>0</v>
      </c>
      <c r="BT137" s="1414">
        <v>0</v>
      </c>
      <c r="BU137" s="1414">
        <v>0</v>
      </c>
      <c r="BV137" s="1414">
        <v>0</v>
      </c>
      <c r="BW137" s="1414">
        <v>0</v>
      </c>
      <c r="BX137" s="1414">
        <v>0</v>
      </c>
      <c r="BY137" s="1414">
        <v>0</v>
      </c>
      <c r="BZ137" s="1414">
        <v>3</v>
      </c>
      <c r="CA137" s="1414">
        <v>0</v>
      </c>
      <c r="CB137" s="1414">
        <v>1</v>
      </c>
      <c r="CC137" s="1414">
        <v>1</v>
      </c>
      <c r="CD137" s="1414">
        <v>7</v>
      </c>
      <c r="CE137" s="1414">
        <v>1</v>
      </c>
      <c r="CF137" s="1414">
        <v>1</v>
      </c>
      <c r="CG137" s="1054"/>
      <c r="CH137" s="762">
        <v>14</v>
      </c>
      <c r="CI137" s="762">
        <v>61</v>
      </c>
      <c r="CJ137" s="1055">
        <v>75</v>
      </c>
      <c r="CK137" s="763">
        <v>0.81333333333333335</v>
      </c>
      <c r="CL137" s="764"/>
      <c r="CM137" s="764"/>
      <c r="CN137" s="764"/>
      <c r="CO137" s="764"/>
      <c r="CP137" s="764"/>
      <c r="CQ137" s="764"/>
      <c r="CR137" s="764"/>
      <c r="CS137" s="764"/>
      <c r="CT137" s="764">
        <v>0</v>
      </c>
      <c r="CU137" s="764">
        <v>0</v>
      </c>
      <c r="CV137" s="764">
        <v>0</v>
      </c>
      <c r="CW137" s="764">
        <v>0</v>
      </c>
    </row>
    <row r="138" spans="1:101" ht="20.100000000000001" customHeight="1">
      <c r="A138" s="1394">
        <v>128</v>
      </c>
      <c r="B138" s="1424" t="s">
        <v>592</v>
      </c>
      <c r="C138" s="1422" t="s">
        <v>968</v>
      </c>
      <c r="D138" s="1396">
        <v>1</v>
      </c>
      <c r="E138" s="1397">
        <v>44372</v>
      </c>
      <c r="F138" s="1398" t="s">
        <v>968</v>
      </c>
      <c r="G138" s="1398" t="s">
        <v>967</v>
      </c>
      <c r="H138" s="1397">
        <v>44243</v>
      </c>
      <c r="I138" s="1397" t="s">
        <v>198</v>
      </c>
      <c r="J138" s="1399" t="s">
        <v>968</v>
      </c>
      <c r="K138" s="1398" t="s">
        <v>186</v>
      </c>
      <c r="L138" s="1415" t="s">
        <v>591</v>
      </c>
      <c r="M138" s="1394" t="s">
        <v>116</v>
      </c>
      <c r="N138" s="1417">
        <v>44442</v>
      </c>
      <c r="O138" s="1344">
        <v>44443</v>
      </c>
      <c r="P138" s="1400" t="e">
        <v>#N/A</v>
      </c>
      <c r="Q138" s="1401">
        <v>1407.355305466238</v>
      </c>
      <c r="R138" s="1418">
        <v>1.407355305466238</v>
      </c>
      <c r="S138" s="1071">
        <v>44470</v>
      </c>
      <c r="T138" s="1075" t="s">
        <v>67</v>
      </c>
      <c r="U138" s="1070" t="s">
        <v>420</v>
      </c>
      <c r="V138" s="1403">
        <v>4</v>
      </c>
      <c r="W138" s="1069" t="s">
        <v>64</v>
      </c>
      <c r="X138" s="1069"/>
      <c r="Y138" s="1069"/>
      <c r="Z138" s="1069" t="s">
        <v>436</v>
      </c>
      <c r="AA138" s="1424" t="s">
        <v>7142</v>
      </c>
      <c r="AB138" s="1404" t="s">
        <v>430</v>
      </c>
      <c r="AC138" s="1049">
        <v>1196.2520096463022</v>
      </c>
      <c r="AD138" s="1050">
        <v>1171.3360000000005</v>
      </c>
      <c r="AE138" s="1051">
        <v>24.916009646301745</v>
      </c>
      <c r="AF138" s="1072"/>
      <c r="AG138" s="1405" t="s">
        <v>408</v>
      </c>
      <c r="AH138" s="1406">
        <v>0</v>
      </c>
      <c r="AI138" s="1407">
        <v>0</v>
      </c>
      <c r="AJ138" s="1408">
        <v>0</v>
      </c>
      <c r="AK138" s="1419">
        <v>0</v>
      </c>
      <c r="AL138" s="1419">
        <v>0</v>
      </c>
      <c r="AM138" s="1419">
        <v>0</v>
      </c>
      <c r="AN138" s="1419">
        <v>0</v>
      </c>
      <c r="AO138" s="1419">
        <v>0</v>
      </c>
      <c r="AP138" s="1419">
        <v>0</v>
      </c>
      <c r="AQ138" s="1420">
        <v>0</v>
      </c>
      <c r="AR138" s="1421">
        <v>0</v>
      </c>
      <c r="AS138" s="1421">
        <v>0</v>
      </c>
      <c r="AT138" s="1421">
        <v>0</v>
      </c>
      <c r="AU138" s="1401">
        <v>0</v>
      </c>
      <c r="AV138" s="1401">
        <v>0</v>
      </c>
      <c r="AW138" s="1401">
        <v>0</v>
      </c>
      <c r="AX138" s="1401">
        <v>0</v>
      </c>
      <c r="AY138" s="1401">
        <v>0</v>
      </c>
      <c r="AZ138" s="1401">
        <v>0</v>
      </c>
      <c r="BA138" s="1401" t="s">
        <v>64</v>
      </c>
      <c r="BB138" s="1401" t="s">
        <v>579</v>
      </c>
      <c r="BC138" s="1061" t="s">
        <v>529</v>
      </c>
      <c r="BD138" s="1410" t="s">
        <v>419</v>
      </c>
      <c r="BE138" s="1410" t="s">
        <v>419</v>
      </c>
      <c r="BF138" s="1410" t="s">
        <v>419</v>
      </c>
      <c r="BG138" s="1411">
        <v>44389</v>
      </c>
      <c r="BH138" s="1411">
        <v>44390</v>
      </c>
      <c r="BI138" s="1411">
        <v>44391</v>
      </c>
      <c r="BJ138" s="1410" t="s">
        <v>419</v>
      </c>
      <c r="BK138" s="1412">
        <v>44440</v>
      </c>
      <c r="BL138" s="1412">
        <v>44442</v>
      </c>
      <c r="BM138" s="1411">
        <v>44445</v>
      </c>
      <c r="BN138" s="1411">
        <v>44446</v>
      </c>
      <c r="BO138" s="1411">
        <v>44447</v>
      </c>
      <c r="BP138" s="1413">
        <v>44449</v>
      </c>
      <c r="BQ138" s="1413">
        <v>44452</v>
      </c>
      <c r="BR138" s="761" t="e">
        <v>#REF!</v>
      </c>
      <c r="BS138" s="1414">
        <v>0</v>
      </c>
      <c r="BT138" s="1414">
        <v>0</v>
      </c>
      <c r="BU138" s="1414">
        <v>0</v>
      </c>
      <c r="BV138" s="1414">
        <v>0</v>
      </c>
      <c r="BW138" s="1414">
        <v>0</v>
      </c>
      <c r="BX138" s="1414">
        <v>0</v>
      </c>
      <c r="BY138" s="1414">
        <v>0</v>
      </c>
      <c r="BZ138" s="1414">
        <v>2</v>
      </c>
      <c r="CA138" s="1414">
        <v>0</v>
      </c>
      <c r="CB138" s="1414">
        <v>3</v>
      </c>
      <c r="CC138" s="1414">
        <v>1</v>
      </c>
      <c r="CD138" s="1414">
        <v>4</v>
      </c>
      <c r="CE138" s="1414">
        <v>1</v>
      </c>
      <c r="CF138" s="1414">
        <v>1</v>
      </c>
      <c r="CG138" s="1054"/>
      <c r="CH138" s="762">
        <v>12</v>
      </c>
      <c r="CI138" s="762">
        <v>62</v>
      </c>
      <c r="CJ138" s="1055">
        <v>74</v>
      </c>
      <c r="CK138" s="763">
        <v>0.83783783783783783</v>
      </c>
      <c r="CL138" s="764"/>
      <c r="CM138" s="764"/>
      <c r="CN138" s="764"/>
      <c r="CO138" s="764"/>
      <c r="CP138" s="764"/>
      <c r="CQ138" s="764"/>
      <c r="CR138" s="764"/>
      <c r="CS138" s="764"/>
      <c r="CT138" s="764">
        <v>0</v>
      </c>
      <c r="CU138" s="764">
        <v>0</v>
      </c>
      <c r="CV138" s="764">
        <v>0</v>
      </c>
      <c r="CW138" s="764">
        <v>0</v>
      </c>
    </row>
    <row r="139" spans="1:101" ht="20.100000000000001" customHeight="1">
      <c r="A139" s="1394">
        <v>129</v>
      </c>
      <c r="B139" s="1416" t="s">
        <v>899</v>
      </c>
      <c r="C139" s="1422" t="s">
        <v>1106</v>
      </c>
      <c r="D139" s="1396">
        <v>1</v>
      </c>
      <c r="E139" s="1397">
        <v>44405</v>
      </c>
      <c r="F139" s="1398" t="s">
        <v>1106</v>
      </c>
      <c r="G139" s="1398" t="s">
        <v>1107</v>
      </c>
      <c r="H139" s="1397">
        <v>44397</v>
      </c>
      <c r="I139" s="1397" t="s">
        <v>198</v>
      </c>
      <c r="J139" s="1399" t="s">
        <v>1106</v>
      </c>
      <c r="K139" s="1398" t="s">
        <v>186</v>
      </c>
      <c r="L139" s="1415" t="s">
        <v>900</v>
      </c>
      <c r="M139" s="1394" t="s">
        <v>116</v>
      </c>
      <c r="N139" s="1417">
        <v>44446</v>
      </c>
      <c r="O139" s="1068">
        <v>44452</v>
      </c>
      <c r="P139" s="1400" t="e">
        <v>#N/A</v>
      </c>
      <c r="Q139" s="1401">
        <v>4985.9324758842449</v>
      </c>
      <c r="R139" s="1418">
        <v>4.9859324758842449</v>
      </c>
      <c r="S139" s="1071">
        <v>44470</v>
      </c>
      <c r="T139" s="1075" t="s">
        <v>67</v>
      </c>
      <c r="U139" s="1070" t="s">
        <v>420</v>
      </c>
      <c r="V139" s="1403">
        <v>4</v>
      </c>
      <c r="W139" s="1069" t="s">
        <v>64</v>
      </c>
      <c r="X139" s="1076"/>
      <c r="Y139" s="1069"/>
      <c r="Z139" s="1069"/>
      <c r="AA139" s="1490" t="s">
        <v>7143</v>
      </c>
      <c r="AB139" s="1404" t="s">
        <v>430</v>
      </c>
      <c r="AC139" s="1049">
        <v>4238.0426045016084</v>
      </c>
      <c r="AD139" s="1050">
        <v>0</v>
      </c>
      <c r="AE139" s="1051">
        <v>4238.0426045016084</v>
      </c>
      <c r="AF139" s="1072"/>
      <c r="AG139" s="1405" t="s">
        <v>408</v>
      </c>
      <c r="AH139" s="1406">
        <v>0</v>
      </c>
      <c r="AI139" s="1407">
        <v>0</v>
      </c>
      <c r="AJ139" s="1408">
        <v>0</v>
      </c>
      <c r="AK139" s="1419">
        <v>0</v>
      </c>
      <c r="AL139" s="1419">
        <v>0</v>
      </c>
      <c r="AM139" s="1419">
        <v>0</v>
      </c>
      <c r="AN139" s="1419">
        <v>0</v>
      </c>
      <c r="AO139" s="1419">
        <v>0</v>
      </c>
      <c r="AP139" s="1419">
        <v>0</v>
      </c>
      <c r="AQ139" s="1420">
        <v>0</v>
      </c>
      <c r="AR139" s="1421">
        <v>0</v>
      </c>
      <c r="AS139" s="1421">
        <v>0</v>
      </c>
      <c r="AT139" s="1421">
        <v>0</v>
      </c>
      <c r="AU139" s="1401">
        <v>0</v>
      </c>
      <c r="AV139" s="1401">
        <v>0</v>
      </c>
      <c r="AW139" s="1401">
        <v>0</v>
      </c>
      <c r="AX139" s="1401">
        <v>0</v>
      </c>
      <c r="AY139" s="1401">
        <v>0</v>
      </c>
      <c r="AZ139" s="1401">
        <v>0</v>
      </c>
      <c r="BA139" s="1401" t="s">
        <v>64</v>
      </c>
      <c r="BB139" s="1401" t="s">
        <v>901</v>
      </c>
      <c r="BC139" s="1061" t="s">
        <v>535</v>
      </c>
      <c r="BD139" s="1411">
        <v>44398</v>
      </c>
      <c r="BE139" s="1411">
        <v>44403</v>
      </c>
      <c r="BF139" s="1411">
        <v>44405</v>
      </c>
      <c r="BG139" s="1411">
        <v>44406</v>
      </c>
      <c r="BH139" s="1411">
        <v>44406</v>
      </c>
      <c r="BI139" s="1412">
        <v>44403</v>
      </c>
      <c r="BJ139" s="1412">
        <v>44415</v>
      </c>
      <c r="BK139" s="1412">
        <v>44442</v>
      </c>
      <c r="BL139" s="1412">
        <v>44446</v>
      </c>
      <c r="BM139" s="1411">
        <v>44449</v>
      </c>
      <c r="BN139" s="1411">
        <v>44449</v>
      </c>
      <c r="BO139" s="1411">
        <v>44449</v>
      </c>
      <c r="BP139" s="1413">
        <v>44449</v>
      </c>
      <c r="BQ139" s="1413">
        <v>44452</v>
      </c>
      <c r="BR139" s="761" t="e">
        <v>#REF!</v>
      </c>
      <c r="BS139" s="1414">
        <v>0</v>
      </c>
      <c r="BT139" s="1414">
        <v>0</v>
      </c>
      <c r="BU139" s="1414">
        <v>0</v>
      </c>
      <c r="BV139" s="1414">
        <v>0</v>
      </c>
      <c r="BW139" s="1414">
        <v>0</v>
      </c>
      <c r="BX139" s="1414">
        <v>0</v>
      </c>
      <c r="BY139" s="1414">
        <v>0</v>
      </c>
      <c r="BZ139" s="1414">
        <v>0</v>
      </c>
      <c r="CA139" s="1414">
        <v>1</v>
      </c>
      <c r="CB139" s="1414">
        <v>0</v>
      </c>
      <c r="CC139" s="1414">
        <v>1</v>
      </c>
      <c r="CD139" s="1414">
        <v>1</v>
      </c>
      <c r="CE139" s="1414">
        <v>1</v>
      </c>
      <c r="CF139" s="1414">
        <v>1</v>
      </c>
      <c r="CG139" s="1054"/>
      <c r="CH139" s="762">
        <v>5</v>
      </c>
      <c r="CI139" s="762">
        <v>127</v>
      </c>
      <c r="CJ139" s="1055">
        <v>132</v>
      </c>
      <c r="CK139" s="763">
        <v>0.96212121212121215</v>
      </c>
      <c r="CL139" s="765">
        <v>0</v>
      </c>
      <c r="CM139" s="764">
        <v>0</v>
      </c>
      <c r="CN139" s="764">
        <v>0</v>
      </c>
      <c r="CO139" s="764">
        <v>0</v>
      </c>
      <c r="CP139" s="764">
        <v>0</v>
      </c>
      <c r="CQ139" s="764">
        <v>0</v>
      </c>
      <c r="CR139" s="764">
        <v>0</v>
      </c>
      <c r="CS139" s="764">
        <v>0</v>
      </c>
      <c r="CT139" s="764">
        <v>0</v>
      </c>
      <c r="CU139" s="764">
        <v>0</v>
      </c>
      <c r="CV139" s="764">
        <v>0</v>
      </c>
      <c r="CW139" s="764">
        <v>0</v>
      </c>
    </row>
    <row r="140" spans="1:101" ht="20.100000000000001" customHeight="1">
      <c r="A140" s="1394">
        <v>130</v>
      </c>
      <c r="B140" s="1219" t="s">
        <v>6373</v>
      </c>
      <c r="C140" s="1422" t="s">
        <v>6374</v>
      </c>
      <c r="D140" s="1396">
        <v>1</v>
      </c>
      <c r="E140" s="1397">
        <v>44449</v>
      </c>
      <c r="F140" s="1398" t="s">
        <v>6374</v>
      </c>
      <c r="G140" s="1398" t="s">
        <v>6375</v>
      </c>
      <c r="H140" s="1397">
        <v>44427</v>
      </c>
      <c r="I140" s="1397" t="s">
        <v>198</v>
      </c>
      <c r="J140" s="1399" t="s">
        <v>6374</v>
      </c>
      <c r="K140" s="1398" t="s">
        <v>186</v>
      </c>
      <c r="L140" s="1415" t="s">
        <v>535</v>
      </c>
      <c r="M140" s="1059" t="s">
        <v>116</v>
      </c>
      <c r="N140" s="1082">
        <v>44441</v>
      </c>
      <c r="O140" s="1068">
        <v>44448</v>
      </c>
      <c r="P140" s="1400" t="e">
        <v>#N/A</v>
      </c>
      <c r="Q140" s="1401">
        <v>1123.3922829581993</v>
      </c>
      <c r="R140" s="1074">
        <v>1.1233922829581993</v>
      </c>
      <c r="S140" s="1071">
        <v>44470</v>
      </c>
      <c r="T140" s="1075" t="s">
        <v>67</v>
      </c>
      <c r="U140" s="1070" t="s">
        <v>420</v>
      </c>
      <c r="V140" s="1403">
        <v>4</v>
      </c>
      <c r="W140" s="1069" t="s">
        <v>64</v>
      </c>
      <c r="X140" s="1076"/>
      <c r="Y140" s="1069"/>
      <c r="Z140" s="1069"/>
      <c r="AA140" s="1424" t="s">
        <v>7144</v>
      </c>
      <c r="AB140" s="1404" t="s">
        <v>430</v>
      </c>
      <c r="AC140" s="1049">
        <v>954.88344051446938</v>
      </c>
      <c r="AD140" s="1050">
        <v>0</v>
      </c>
      <c r="AE140" s="1051">
        <v>954.88344051446938</v>
      </c>
      <c r="AF140" s="1072"/>
      <c r="AG140" s="1405" t="s">
        <v>408</v>
      </c>
      <c r="AH140" s="1083">
        <v>0</v>
      </c>
      <c r="AI140" s="1084">
        <v>0</v>
      </c>
      <c r="AJ140" s="1086">
        <v>0</v>
      </c>
      <c r="AK140" s="1064">
        <v>0</v>
      </c>
      <c r="AL140" s="1064">
        <v>0</v>
      </c>
      <c r="AM140" s="1064">
        <v>0</v>
      </c>
      <c r="AN140" s="1064">
        <v>0</v>
      </c>
      <c r="AO140" s="1064">
        <v>0</v>
      </c>
      <c r="AP140" s="1064">
        <v>0</v>
      </c>
      <c r="AQ140" s="1065">
        <v>0</v>
      </c>
      <c r="AR140" s="1066">
        <v>0</v>
      </c>
      <c r="AS140" s="1066">
        <v>0</v>
      </c>
      <c r="AT140" s="1066">
        <v>0</v>
      </c>
      <c r="AU140" s="1061">
        <v>0</v>
      </c>
      <c r="AV140" s="1061">
        <v>0</v>
      </c>
      <c r="AW140" s="1061">
        <v>0</v>
      </c>
      <c r="AX140" s="1061">
        <v>0</v>
      </c>
      <c r="AY140" s="1061">
        <v>0</v>
      </c>
      <c r="AZ140" s="1061">
        <v>0</v>
      </c>
      <c r="BA140" s="1401" t="s">
        <v>64</v>
      </c>
      <c r="BB140" s="1401" t="s">
        <v>923</v>
      </c>
      <c r="BC140" s="1061" t="s">
        <v>535</v>
      </c>
      <c r="BD140" s="1411">
        <v>44427</v>
      </c>
      <c r="BE140" s="1411">
        <v>44427</v>
      </c>
      <c r="BF140" s="1411">
        <v>44427</v>
      </c>
      <c r="BG140" s="1411">
        <v>44428</v>
      </c>
      <c r="BH140" s="1411">
        <v>44431</v>
      </c>
      <c r="BI140" s="1411">
        <v>44433</v>
      </c>
      <c r="BJ140" s="1411">
        <v>44442</v>
      </c>
      <c r="BK140" s="1411">
        <v>44439</v>
      </c>
      <c r="BL140" s="1411">
        <v>44441</v>
      </c>
      <c r="BM140" s="1411">
        <v>44445</v>
      </c>
      <c r="BN140" s="1411">
        <v>44446</v>
      </c>
      <c r="BO140" s="1411">
        <v>44447</v>
      </c>
      <c r="BP140" s="1413">
        <v>44447</v>
      </c>
      <c r="BQ140" s="1413">
        <v>44448</v>
      </c>
      <c r="BR140" s="761" t="e">
        <v>#REF!</v>
      </c>
      <c r="BS140" s="1414">
        <v>0</v>
      </c>
      <c r="BT140" s="1414">
        <v>0</v>
      </c>
      <c r="BU140" s="1414">
        <v>0</v>
      </c>
      <c r="BV140" s="1414">
        <v>0</v>
      </c>
      <c r="BW140" s="1414">
        <v>0</v>
      </c>
      <c r="BX140" s="1414">
        <v>0</v>
      </c>
      <c r="BY140" s="1414">
        <v>0</v>
      </c>
      <c r="BZ140" s="1414">
        <v>0</v>
      </c>
      <c r="CA140" s="1414">
        <v>0</v>
      </c>
      <c r="CB140" s="1414">
        <v>1</v>
      </c>
      <c r="CC140" s="1414">
        <v>0</v>
      </c>
      <c r="CD140" s="1414">
        <v>0</v>
      </c>
      <c r="CE140" s="1414">
        <v>0</v>
      </c>
      <c r="CF140" s="1414">
        <v>1</v>
      </c>
      <c r="CG140" s="1054"/>
      <c r="CH140" s="762">
        <v>2</v>
      </c>
      <c r="CI140" s="762">
        <v>19</v>
      </c>
      <c r="CJ140" s="1055">
        <v>21</v>
      </c>
      <c r="CK140" s="763">
        <v>0.90476190476190477</v>
      </c>
      <c r="CL140" s="764">
        <v>0</v>
      </c>
      <c r="CM140" s="764">
        <v>0</v>
      </c>
      <c r="CN140" s="764">
        <v>0</v>
      </c>
      <c r="CO140" s="764">
        <v>0</v>
      </c>
      <c r="CP140" s="764">
        <v>0</v>
      </c>
      <c r="CQ140" s="764">
        <v>0</v>
      </c>
      <c r="CR140" s="764">
        <v>0</v>
      </c>
      <c r="CS140" s="764">
        <v>0</v>
      </c>
      <c r="CT140" s="764">
        <v>0</v>
      </c>
      <c r="CU140" s="764">
        <v>0</v>
      </c>
      <c r="CV140" s="764">
        <v>0</v>
      </c>
      <c r="CW140" s="764">
        <v>0</v>
      </c>
    </row>
    <row r="141" spans="1:101" ht="20.100000000000001" customHeight="1">
      <c r="A141" s="1394">
        <v>131</v>
      </c>
      <c r="B141" s="1219" t="s">
        <v>815</v>
      </c>
      <c r="C141" s="1422" t="s">
        <v>1031</v>
      </c>
      <c r="D141" s="1396">
        <v>1</v>
      </c>
      <c r="E141" s="1397">
        <v>44454</v>
      </c>
      <c r="F141" s="1398" t="s">
        <v>1031</v>
      </c>
      <c r="G141" s="1398" t="s">
        <v>1032</v>
      </c>
      <c r="H141" s="1397">
        <v>44392</v>
      </c>
      <c r="I141" s="1397" t="s">
        <v>198</v>
      </c>
      <c r="J141" s="1399" t="s">
        <v>1031</v>
      </c>
      <c r="K141" s="1398" t="s">
        <v>200</v>
      </c>
      <c r="L141" s="1073" t="s">
        <v>819</v>
      </c>
      <c r="M141" s="1059" t="s">
        <v>116</v>
      </c>
      <c r="N141" s="1082">
        <v>44463</v>
      </c>
      <c r="O141" s="1068">
        <v>44488</v>
      </c>
      <c r="P141" s="1400" t="e">
        <v>#N/A</v>
      </c>
      <c r="Q141" s="1401">
        <v>631.22990353697753</v>
      </c>
      <c r="R141" s="1074">
        <v>0.6312299035369775</v>
      </c>
      <c r="S141" s="1071">
        <v>44501</v>
      </c>
      <c r="T141" s="1075" t="s">
        <v>67</v>
      </c>
      <c r="U141" s="1070" t="s">
        <v>420</v>
      </c>
      <c r="V141" s="1403">
        <v>4</v>
      </c>
      <c r="W141" s="1076" t="s">
        <v>64</v>
      </c>
      <c r="X141" s="1069"/>
      <c r="Y141" s="1069"/>
      <c r="Z141" s="1069"/>
      <c r="AA141" s="1424" t="s">
        <v>7075</v>
      </c>
      <c r="AB141" s="1404" t="s">
        <v>430</v>
      </c>
      <c r="AC141" s="1049">
        <v>536.54541800643085</v>
      </c>
      <c r="AD141" s="1050">
        <v>0</v>
      </c>
      <c r="AE141" s="1051">
        <v>536.54541800643085</v>
      </c>
      <c r="AF141" s="1072"/>
      <c r="AG141" s="1405" t="s">
        <v>408</v>
      </c>
      <c r="AH141" s="1083">
        <v>0</v>
      </c>
      <c r="AI141" s="1084">
        <v>0</v>
      </c>
      <c r="AJ141" s="1086">
        <v>0</v>
      </c>
      <c r="AK141" s="1064">
        <v>0</v>
      </c>
      <c r="AL141" s="1064">
        <v>0</v>
      </c>
      <c r="AM141" s="1064">
        <v>0</v>
      </c>
      <c r="AN141" s="1064">
        <v>0</v>
      </c>
      <c r="AO141" s="1064">
        <v>0</v>
      </c>
      <c r="AP141" s="1064">
        <v>0</v>
      </c>
      <c r="AQ141" s="1065">
        <v>0</v>
      </c>
      <c r="AR141" s="1066">
        <v>0</v>
      </c>
      <c r="AS141" s="1066">
        <v>0</v>
      </c>
      <c r="AT141" s="1066">
        <v>0</v>
      </c>
      <c r="AU141" s="1061">
        <v>0</v>
      </c>
      <c r="AV141" s="1061">
        <v>0</v>
      </c>
      <c r="AW141" s="1061">
        <v>0</v>
      </c>
      <c r="AX141" s="1061">
        <v>0</v>
      </c>
      <c r="AY141" s="1061">
        <v>0</v>
      </c>
      <c r="AZ141" s="1061">
        <v>0</v>
      </c>
      <c r="BA141" s="1401" t="s">
        <v>64</v>
      </c>
      <c r="BB141" s="1401" t="s">
        <v>579</v>
      </c>
      <c r="BC141" s="1061" t="s">
        <v>529</v>
      </c>
      <c r="BD141" s="1491" t="s">
        <v>419</v>
      </c>
      <c r="BE141" s="1491" t="s">
        <v>419</v>
      </c>
      <c r="BF141" s="1491" t="s">
        <v>419</v>
      </c>
      <c r="BG141" s="1411">
        <v>44403</v>
      </c>
      <c r="BH141" s="1412">
        <v>44404</v>
      </c>
      <c r="BI141" s="1411">
        <v>44406</v>
      </c>
      <c r="BJ141" s="1411">
        <v>44412</v>
      </c>
      <c r="BK141" s="1412">
        <v>44462</v>
      </c>
      <c r="BL141" s="1412">
        <v>44463</v>
      </c>
      <c r="BM141" s="1411">
        <v>44466</v>
      </c>
      <c r="BN141" s="1411">
        <v>44467</v>
      </c>
      <c r="BO141" s="1411">
        <v>44468</v>
      </c>
      <c r="BP141" s="1413">
        <v>44470</v>
      </c>
      <c r="BQ141" s="1412">
        <v>44488</v>
      </c>
      <c r="BR141" s="761" t="e">
        <v>#REF!</v>
      </c>
      <c r="BS141" s="1414">
        <v>0</v>
      </c>
      <c r="BT141" s="1414">
        <v>0</v>
      </c>
      <c r="BU141" s="1414">
        <v>0</v>
      </c>
      <c r="BV141" s="1414">
        <v>0</v>
      </c>
      <c r="BW141" s="1414">
        <v>0</v>
      </c>
      <c r="BX141" s="1414">
        <v>0</v>
      </c>
      <c r="BY141" s="1414">
        <v>0</v>
      </c>
      <c r="BZ141" s="1414">
        <v>0</v>
      </c>
      <c r="CA141" s="1414">
        <v>1</v>
      </c>
      <c r="CB141" s="1414">
        <v>1</v>
      </c>
      <c r="CC141" s="1414">
        <v>1</v>
      </c>
      <c r="CD141" s="1414">
        <v>1</v>
      </c>
      <c r="CE141" s="1414">
        <v>1</v>
      </c>
      <c r="CF141" s="1414">
        <v>1</v>
      </c>
      <c r="CG141" s="1054"/>
      <c r="CH141" s="762">
        <v>6</v>
      </c>
      <c r="CI141" s="762">
        <v>73</v>
      </c>
      <c r="CJ141" s="1055">
        <v>79</v>
      </c>
      <c r="CK141" s="763">
        <v>0.92405063291139244</v>
      </c>
      <c r="CL141" s="765">
        <v>0</v>
      </c>
      <c r="CM141" s="764">
        <v>0</v>
      </c>
      <c r="CN141" s="764">
        <v>0</v>
      </c>
      <c r="CO141" s="764">
        <v>0</v>
      </c>
      <c r="CP141" s="764">
        <v>0</v>
      </c>
      <c r="CQ141" s="764">
        <v>0</v>
      </c>
      <c r="CR141" s="764">
        <v>0</v>
      </c>
      <c r="CS141" s="764">
        <v>0</v>
      </c>
      <c r="CT141" s="764">
        <v>0</v>
      </c>
      <c r="CU141" s="764">
        <v>0</v>
      </c>
      <c r="CV141" s="764">
        <v>0</v>
      </c>
      <c r="CW141" s="764">
        <v>0</v>
      </c>
    </row>
    <row r="142" spans="1:101" ht="20.100000000000001" customHeight="1">
      <c r="A142" s="1394">
        <v>132</v>
      </c>
      <c r="B142" s="1219" t="s">
        <v>820</v>
      </c>
      <c r="C142" s="1422" t="s">
        <v>1033</v>
      </c>
      <c r="D142" s="1396">
        <v>1</v>
      </c>
      <c r="E142" s="1397">
        <v>44454</v>
      </c>
      <c r="F142" s="1398" t="s">
        <v>1033</v>
      </c>
      <c r="G142" s="1398" t="s">
        <v>1032</v>
      </c>
      <c r="H142" s="1397">
        <v>44392</v>
      </c>
      <c r="I142" s="1397" t="s">
        <v>198</v>
      </c>
      <c r="J142" s="1399" t="s">
        <v>1033</v>
      </c>
      <c r="K142" s="1398" t="s">
        <v>200</v>
      </c>
      <c r="L142" s="1073" t="s">
        <v>819</v>
      </c>
      <c r="M142" s="1059" t="s">
        <v>116</v>
      </c>
      <c r="N142" s="1082">
        <v>44463</v>
      </c>
      <c r="O142" s="1068">
        <v>44488</v>
      </c>
      <c r="P142" s="1400" t="e">
        <v>#N/A</v>
      </c>
      <c r="Q142" s="1401">
        <v>404.54180064308684</v>
      </c>
      <c r="R142" s="1074">
        <v>0.40454180064308687</v>
      </c>
      <c r="S142" s="1071">
        <v>44501</v>
      </c>
      <c r="T142" s="1402" t="s">
        <v>67</v>
      </c>
      <c r="U142" s="1070" t="s">
        <v>420</v>
      </c>
      <c r="V142" s="1403">
        <v>4</v>
      </c>
      <c r="W142" s="1076" t="s">
        <v>64</v>
      </c>
      <c r="X142" s="1069"/>
      <c r="Y142" s="1069"/>
      <c r="Z142" s="1069"/>
      <c r="AA142" s="1424" t="s">
        <v>7075</v>
      </c>
      <c r="AB142" s="1404" t="s">
        <v>430</v>
      </c>
      <c r="AC142" s="1049">
        <v>343.86053054662381</v>
      </c>
      <c r="AD142" s="1050">
        <v>0</v>
      </c>
      <c r="AE142" s="1051">
        <v>343.86053054662381</v>
      </c>
      <c r="AF142" s="1072"/>
      <c r="AG142" s="1405" t="s">
        <v>408</v>
      </c>
      <c r="AH142" s="1083">
        <v>0</v>
      </c>
      <c r="AI142" s="1084">
        <v>0</v>
      </c>
      <c r="AJ142" s="1086">
        <v>0</v>
      </c>
      <c r="AK142" s="1064">
        <v>0</v>
      </c>
      <c r="AL142" s="1064">
        <v>0</v>
      </c>
      <c r="AM142" s="1064">
        <v>0</v>
      </c>
      <c r="AN142" s="1064">
        <v>0</v>
      </c>
      <c r="AO142" s="1064">
        <v>0</v>
      </c>
      <c r="AP142" s="1064">
        <v>0</v>
      </c>
      <c r="AQ142" s="1065">
        <v>0</v>
      </c>
      <c r="AR142" s="1066">
        <v>0</v>
      </c>
      <c r="AS142" s="1066">
        <v>0</v>
      </c>
      <c r="AT142" s="1066">
        <v>0</v>
      </c>
      <c r="AU142" s="1061">
        <v>0</v>
      </c>
      <c r="AV142" s="1061">
        <v>0</v>
      </c>
      <c r="AW142" s="1061">
        <v>0</v>
      </c>
      <c r="AX142" s="1061">
        <v>0</v>
      </c>
      <c r="AY142" s="1061">
        <v>0</v>
      </c>
      <c r="AZ142" s="1061">
        <v>0</v>
      </c>
      <c r="BA142" s="1401" t="s">
        <v>64</v>
      </c>
      <c r="BB142" s="1401" t="s">
        <v>579</v>
      </c>
      <c r="BC142" s="1061" t="s">
        <v>529</v>
      </c>
      <c r="BD142" s="1491" t="s">
        <v>419</v>
      </c>
      <c r="BE142" s="1491" t="s">
        <v>419</v>
      </c>
      <c r="BF142" s="1491" t="s">
        <v>419</v>
      </c>
      <c r="BG142" s="1411">
        <v>44400</v>
      </c>
      <c r="BH142" s="1411">
        <v>44403</v>
      </c>
      <c r="BI142" s="1411">
        <v>44405</v>
      </c>
      <c r="BJ142" s="1411">
        <v>44411</v>
      </c>
      <c r="BK142" s="1412">
        <v>44462</v>
      </c>
      <c r="BL142" s="1412">
        <v>44463</v>
      </c>
      <c r="BM142" s="1411">
        <v>44466</v>
      </c>
      <c r="BN142" s="1411">
        <v>44467</v>
      </c>
      <c r="BO142" s="1411">
        <v>44468</v>
      </c>
      <c r="BP142" s="1413">
        <v>44470</v>
      </c>
      <c r="BQ142" s="1412">
        <v>44488</v>
      </c>
      <c r="BR142" s="761" t="e">
        <v>#REF!</v>
      </c>
      <c r="BS142" s="1414">
        <v>0</v>
      </c>
      <c r="BT142" s="1414">
        <v>0</v>
      </c>
      <c r="BU142" s="1414">
        <v>0</v>
      </c>
      <c r="BV142" s="1414">
        <v>0</v>
      </c>
      <c r="BW142" s="1414">
        <v>0</v>
      </c>
      <c r="BX142" s="1414">
        <v>0</v>
      </c>
      <c r="BY142" s="1414">
        <v>0</v>
      </c>
      <c r="BZ142" s="1414">
        <v>0</v>
      </c>
      <c r="CA142" s="1414">
        <v>0</v>
      </c>
      <c r="CB142" s="1414">
        <v>1</v>
      </c>
      <c r="CC142" s="1414">
        <v>1</v>
      </c>
      <c r="CD142" s="1414">
        <v>1</v>
      </c>
      <c r="CE142" s="1414">
        <v>1</v>
      </c>
      <c r="CF142" s="1414">
        <v>1</v>
      </c>
      <c r="CG142" s="1054"/>
      <c r="CH142" s="762">
        <v>5</v>
      </c>
      <c r="CI142" s="762">
        <v>60</v>
      </c>
      <c r="CJ142" s="1055">
        <v>65</v>
      </c>
      <c r="CK142" s="763">
        <v>0.92307692307692313</v>
      </c>
      <c r="CL142" s="765">
        <v>0</v>
      </c>
      <c r="CM142" s="764">
        <v>0</v>
      </c>
      <c r="CN142" s="764">
        <v>0</v>
      </c>
      <c r="CO142" s="764">
        <v>0</v>
      </c>
      <c r="CP142" s="764">
        <v>0</v>
      </c>
      <c r="CQ142" s="764">
        <v>0</v>
      </c>
      <c r="CR142" s="764">
        <v>0</v>
      </c>
      <c r="CS142" s="764">
        <v>0</v>
      </c>
      <c r="CT142" s="764">
        <v>0</v>
      </c>
      <c r="CU142" s="764">
        <v>0</v>
      </c>
      <c r="CV142" s="764">
        <v>0</v>
      </c>
      <c r="CW142" s="764">
        <v>0</v>
      </c>
    </row>
    <row r="143" spans="1:101" ht="15.75">
      <c r="A143" s="1394">
        <v>133</v>
      </c>
      <c r="B143" s="1416" t="s">
        <v>823</v>
      </c>
      <c r="C143" s="1422" t="s">
        <v>1034</v>
      </c>
      <c r="D143" s="1396">
        <v>1</v>
      </c>
      <c r="E143" s="1397">
        <v>44454</v>
      </c>
      <c r="F143" s="1398" t="s">
        <v>1034</v>
      </c>
      <c r="G143" s="1398" t="s">
        <v>1035</v>
      </c>
      <c r="H143" s="1397">
        <v>44392</v>
      </c>
      <c r="I143" s="1397" t="s">
        <v>198</v>
      </c>
      <c r="J143" s="1399" t="s">
        <v>1034</v>
      </c>
      <c r="K143" s="1398" t="s">
        <v>200</v>
      </c>
      <c r="L143" s="1073" t="s">
        <v>819</v>
      </c>
      <c r="M143" s="1394" t="s">
        <v>116</v>
      </c>
      <c r="N143" s="1417">
        <v>44463</v>
      </c>
      <c r="O143" s="1068">
        <v>44488</v>
      </c>
      <c r="P143" s="1400" t="e">
        <v>#N/A</v>
      </c>
      <c r="Q143" s="1401">
        <v>950.7636655948553</v>
      </c>
      <c r="R143" s="1418">
        <v>0.95076366559485526</v>
      </c>
      <c r="S143" s="1071">
        <v>44501</v>
      </c>
      <c r="T143" s="1075" t="s">
        <v>67</v>
      </c>
      <c r="U143" s="1070" t="s">
        <v>420</v>
      </c>
      <c r="V143" s="1403">
        <v>4</v>
      </c>
      <c r="W143" s="1076" t="s">
        <v>64</v>
      </c>
      <c r="X143" s="1069"/>
      <c r="Y143" s="1069"/>
      <c r="Z143" s="1069"/>
      <c r="AA143" s="1424" t="s">
        <v>7075</v>
      </c>
      <c r="AB143" s="1404" t="s">
        <v>430</v>
      </c>
      <c r="AC143" s="1431">
        <v>808.14911575562701</v>
      </c>
      <c r="AD143" s="1432">
        <v>0</v>
      </c>
      <c r="AE143" s="1433">
        <v>808.14911575562701</v>
      </c>
      <c r="AF143" s="1072"/>
      <c r="AG143" s="1405" t="s">
        <v>408</v>
      </c>
      <c r="AH143" s="1406">
        <v>0</v>
      </c>
      <c r="AI143" s="1407">
        <v>0</v>
      </c>
      <c r="AJ143" s="1408">
        <v>0</v>
      </c>
      <c r="AK143" s="1419">
        <v>0</v>
      </c>
      <c r="AL143" s="1419">
        <v>0</v>
      </c>
      <c r="AM143" s="1419">
        <v>0</v>
      </c>
      <c r="AN143" s="1419">
        <v>0</v>
      </c>
      <c r="AO143" s="1419">
        <v>0</v>
      </c>
      <c r="AP143" s="1419">
        <v>0</v>
      </c>
      <c r="AQ143" s="1420">
        <v>0</v>
      </c>
      <c r="AR143" s="1421">
        <v>0</v>
      </c>
      <c r="AS143" s="1421">
        <v>0</v>
      </c>
      <c r="AT143" s="1421">
        <v>0</v>
      </c>
      <c r="AU143" s="1401">
        <v>0</v>
      </c>
      <c r="AV143" s="1401">
        <v>0</v>
      </c>
      <c r="AW143" s="1401">
        <v>0</v>
      </c>
      <c r="AX143" s="1401">
        <v>0</v>
      </c>
      <c r="AY143" s="1401">
        <v>0</v>
      </c>
      <c r="AZ143" s="1401">
        <v>0</v>
      </c>
      <c r="BA143" s="1401" t="s">
        <v>64</v>
      </c>
      <c r="BB143" s="1401" t="s">
        <v>579</v>
      </c>
      <c r="BC143" s="1061" t="s">
        <v>529</v>
      </c>
      <c r="BD143" s="1491" t="s">
        <v>419</v>
      </c>
      <c r="BE143" s="1491" t="s">
        <v>419</v>
      </c>
      <c r="BF143" s="1491" t="s">
        <v>419</v>
      </c>
      <c r="BG143" s="1411">
        <v>44406</v>
      </c>
      <c r="BH143" s="1411">
        <v>44407</v>
      </c>
      <c r="BI143" s="1411">
        <v>44411</v>
      </c>
      <c r="BJ143" s="1411">
        <v>44417</v>
      </c>
      <c r="BK143" s="1412">
        <v>44462</v>
      </c>
      <c r="BL143" s="1412">
        <v>44463</v>
      </c>
      <c r="BM143" s="1411">
        <v>44466</v>
      </c>
      <c r="BN143" s="1411">
        <v>44467</v>
      </c>
      <c r="BO143" s="1411">
        <v>44468</v>
      </c>
      <c r="BP143" s="1413">
        <v>44470</v>
      </c>
      <c r="BQ143" s="1412">
        <v>44488</v>
      </c>
      <c r="BR143" s="761" t="e">
        <v>#REF!</v>
      </c>
      <c r="BS143" s="1414">
        <v>0</v>
      </c>
      <c r="BT143" s="1414">
        <v>0</v>
      </c>
      <c r="BU143" s="1414">
        <v>0</v>
      </c>
      <c r="BV143" s="1414">
        <v>0</v>
      </c>
      <c r="BW143" s="1414">
        <v>0</v>
      </c>
      <c r="BX143" s="1414">
        <v>0</v>
      </c>
      <c r="BY143" s="1414">
        <v>0</v>
      </c>
      <c r="BZ143" s="1414">
        <v>0</v>
      </c>
      <c r="CA143" s="1414">
        <v>2</v>
      </c>
      <c r="CB143" s="1414">
        <v>1</v>
      </c>
      <c r="CC143" s="1414">
        <v>1</v>
      </c>
      <c r="CD143" s="1414">
        <v>4</v>
      </c>
      <c r="CE143" s="1414">
        <v>1</v>
      </c>
      <c r="CF143" s="1414">
        <v>1</v>
      </c>
      <c r="CG143" s="1054"/>
      <c r="CH143" s="762">
        <v>10</v>
      </c>
      <c r="CI143" s="762">
        <v>68</v>
      </c>
      <c r="CJ143" s="1055">
        <v>78</v>
      </c>
      <c r="CK143" s="763">
        <v>0.87179487179487181</v>
      </c>
      <c r="CL143" s="765">
        <v>0</v>
      </c>
      <c r="CM143" s="764">
        <v>0</v>
      </c>
      <c r="CN143" s="764">
        <v>0</v>
      </c>
      <c r="CO143" s="764">
        <v>0</v>
      </c>
      <c r="CP143" s="764">
        <v>0</v>
      </c>
      <c r="CQ143" s="764">
        <v>0</v>
      </c>
      <c r="CR143" s="764">
        <v>0</v>
      </c>
      <c r="CS143" s="764">
        <v>0</v>
      </c>
      <c r="CT143" s="764">
        <v>0</v>
      </c>
      <c r="CU143" s="764">
        <v>0</v>
      </c>
      <c r="CV143" s="764">
        <v>0</v>
      </c>
      <c r="CW143" s="764">
        <v>0</v>
      </c>
    </row>
    <row r="144" spans="1:101" ht="15.75">
      <c r="A144" s="1394">
        <v>134</v>
      </c>
      <c r="B144" s="1219" t="s">
        <v>826</v>
      </c>
      <c r="C144" s="1422" t="s">
        <v>1036</v>
      </c>
      <c r="D144" s="1396">
        <v>1</v>
      </c>
      <c r="E144" s="1397">
        <v>44454</v>
      </c>
      <c r="F144" s="1398" t="s">
        <v>1036</v>
      </c>
      <c r="G144" s="1398" t="s">
        <v>1035</v>
      </c>
      <c r="H144" s="1397">
        <v>44392</v>
      </c>
      <c r="I144" s="1397" t="s">
        <v>198</v>
      </c>
      <c r="J144" s="1399" t="s">
        <v>1036</v>
      </c>
      <c r="K144" s="1398" t="s">
        <v>200</v>
      </c>
      <c r="L144" s="1073" t="s">
        <v>819</v>
      </c>
      <c r="M144" s="1059" t="s">
        <v>116</v>
      </c>
      <c r="N144" s="1082">
        <v>44463</v>
      </c>
      <c r="O144" s="1068">
        <v>44488</v>
      </c>
      <c r="P144" s="1400" t="e">
        <v>#N/A</v>
      </c>
      <c r="Q144" s="1401">
        <v>601.68810289389069</v>
      </c>
      <c r="R144" s="1074">
        <v>0.60168810289389074</v>
      </c>
      <c r="S144" s="1071">
        <v>44501</v>
      </c>
      <c r="T144" s="1402" t="s">
        <v>67</v>
      </c>
      <c r="U144" s="1070" t="s">
        <v>420</v>
      </c>
      <c r="V144" s="1403">
        <v>4</v>
      </c>
      <c r="W144" s="1076" t="s">
        <v>64</v>
      </c>
      <c r="X144" s="1076"/>
      <c r="Y144" s="1069"/>
      <c r="Z144" s="1069"/>
      <c r="AA144" s="1424" t="s">
        <v>7075</v>
      </c>
      <c r="AB144" s="1404" t="s">
        <v>430</v>
      </c>
      <c r="AC144" s="1049">
        <v>511.43488745980704</v>
      </c>
      <c r="AD144" s="1050">
        <v>0</v>
      </c>
      <c r="AE144" s="1051">
        <v>511.43488745980704</v>
      </c>
      <c r="AF144" s="1085"/>
      <c r="AG144" s="1405" t="s">
        <v>408</v>
      </c>
      <c r="AH144" s="1083">
        <v>0</v>
      </c>
      <c r="AI144" s="1084">
        <v>0</v>
      </c>
      <c r="AJ144" s="1086">
        <v>0</v>
      </c>
      <c r="AK144" s="1064">
        <v>0</v>
      </c>
      <c r="AL144" s="1064">
        <v>0</v>
      </c>
      <c r="AM144" s="1064">
        <v>0</v>
      </c>
      <c r="AN144" s="1064">
        <v>0</v>
      </c>
      <c r="AO144" s="1064">
        <v>0</v>
      </c>
      <c r="AP144" s="1064">
        <v>0</v>
      </c>
      <c r="AQ144" s="1065">
        <v>0</v>
      </c>
      <c r="AR144" s="1066">
        <v>0</v>
      </c>
      <c r="AS144" s="1066">
        <v>0</v>
      </c>
      <c r="AT144" s="1066">
        <v>0</v>
      </c>
      <c r="AU144" s="1061">
        <v>0</v>
      </c>
      <c r="AV144" s="1061">
        <v>0</v>
      </c>
      <c r="AW144" s="1061">
        <v>0</v>
      </c>
      <c r="AX144" s="1061">
        <v>0</v>
      </c>
      <c r="AY144" s="1061">
        <v>0</v>
      </c>
      <c r="AZ144" s="1061">
        <v>0</v>
      </c>
      <c r="BA144" s="1401" t="s">
        <v>64</v>
      </c>
      <c r="BB144" s="1401" t="s">
        <v>579</v>
      </c>
      <c r="BC144" s="1061" t="s">
        <v>529</v>
      </c>
      <c r="BD144" s="1491" t="s">
        <v>419</v>
      </c>
      <c r="BE144" s="1491" t="s">
        <v>419</v>
      </c>
      <c r="BF144" s="1491" t="s">
        <v>419</v>
      </c>
      <c r="BG144" s="1411">
        <v>44404</v>
      </c>
      <c r="BH144" s="1412">
        <v>44405</v>
      </c>
      <c r="BI144" s="1411">
        <v>44407</v>
      </c>
      <c r="BJ144" s="1411">
        <v>44413</v>
      </c>
      <c r="BK144" s="1412">
        <v>44462</v>
      </c>
      <c r="BL144" s="1412">
        <v>44463</v>
      </c>
      <c r="BM144" s="1411">
        <v>44466</v>
      </c>
      <c r="BN144" s="1411">
        <v>44467</v>
      </c>
      <c r="BO144" s="1411">
        <v>44468</v>
      </c>
      <c r="BP144" s="1413">
        <v>44470</v>
      </c>
      <c r="BQ144" s="1412">
        <v>44488</v>
      </c>
      <c r="BR144" s="761" t="e">
        <v>#REF!</v>
      </c>
      <c r="BS144" s="1414">
        <v>0</v>
      </c>
      <c r="BT144" s="1414">
        <v>0</v>
      </c>
      <c r="BU144" s="1414">
        <v>0</v>
      </c>
      <c r="BV144" s="1414">
        <v>0</v>
      </c>
      <c r="BW144" s="1414">
        <v>0</v>
      </c>
      <c r="BX144" s="1414">
        <v>0</v>
      </c>
      <c r="BY144" s="1414">
        <v>0</v>
      </c>
      <c r="BZ144" s="1414">
        <v>0</v>
      </c>
      <c r="CA144" s="1414">
        <v>0</v>
      </c>
      <c r="CB144" s="1414">
        <v>1</v>
      </c>
      <c r="CC144" s="1414">
        <v>1</v>
      </c>
      <c r="CD144" s="1414">
        <v>1</v>
      </c>
      <c r="CE144" s="1414">
        <v>1</v>
      </c>
      <c r="CF144" s="1414">
        <v>1</v>
      </c>
      <c r="CG144" s="1054"/>
      <c r="CH144" s="762">
        <v>5</v>
      </c>
      <c r="CI144" s="762">
        <v>115</v>
      </c>
      <c r="CJ144" s="1055">
        <v>120</v>
      </c>
      <c r="CK144" s="763">
        <v>0.95833333333333337</v>
      </c>
      <c r="CL144" s="765">
        <v>0</v>
      </c>
      <c r="CM144" s="764">
        <v>0</v>
      </c>
      <c r="CN144" s="764">
        <v>0</v>
      </c>
      <c r="CO144" s="764">
        <v>0</v>
      </c>
      <c r="CP144" s="764">
        <v>0</v>
      </c>
      <c r="CQ144" s="764">
        <v>0</v>
      </c>
      <c r="CR144" s="764">
        <v>0</v>
      </c>
      <c r="CS144" s="764">
        <v>0</v>
      </c>
      <c r="CT144" s="764">
        <v>0</v>
      </c>
      <c r="CU144" s="764">
        <v>0</v>
      </c>
      <c r="CV144" s="764">
        <v>0</v>
      </c>
      <c r="CW144" s="764">
        <v>0</v>
      </c>
    </row>
    <row r="145" spans="1:101" ht="15.75">
      <c r="A145" s="1394">
        <v>135</v>
      </c>
      <c r="B145" s="1416" t="s">
        <v>829</v>
      </c>
      <c r="C145" s="1422" t="s">
        <v>1037</v>
      </c>
      <c r="D145" s="1396">
        <v>1</v>
      </c>
      <c r="E145" s="1397">
        <v>44454</v>
      </c>
      <c r="F145" s="1398" t="s">
        <v>1037</v>
      </c>
      <c r="G145" s="1398" t="s">
        <v>1035</v>
      </c>
      <c r="H145" s="1397">
        <v>44392</v>
      </c>
      <c r="I145" s="1397" t="s">
        <v>198</v>
      </c>
      <c r="J145" s="1399" t="s">
        <v>1037</v>
      </c>
      <c r="K145" s="1398" t="s">
        <v>200</v>
      </c>
      <c r="L145" s="1073" t="s">
        <v>819</v>
      </c>
      <c r="M145" s="1394" t="s">
        <v>116</v>
      </c>
      <c r="N145" s="1417">
        <v>44463</v>
      </c>
      <c r="O145" s="1068">
        <v>44488</v>
      </c>
      <c r="P145" s="1400" t="e">
        <v>#N/A</v>
      </c>
      <c r="Q145" s="1401">
        <v>1541.5996784565916</v>
      </c>
      <c r="R145" s="1418">
        <v>1.5415996784565915</v>
      </c>
      <c r="S145" s="1492">
        <v>44501</v>
      </c>
      <c r="T145" s="1402" t="s">
        <v>67</v>
      </c>
      <c r="U145" s="1070" t="s">
        <v>420</v>
      </c>
      <c r="V145" s="1403">
        <v>4</v>
      </c>
      <c r="W145" s="1076" t="s">
        <v>64</v>
      </c>
      <c r="X145" s="1069"/>
      <c r="Y145" s="1069"/>
      <c r="Z145" s="1069"/>
      <c r="AA145" s="1424" t="s">
        <v>7075</v>
      </c>
      <c r="AB145" s="1404" t="s">
        <v>430</v>
      </c>
      <c r="AC145" s="1049">
        <v>1310.3597266881029</v>
      </c>
      <c r="AD145" s="1050">
        <v>0</v>
      </c>
      <c r="AE145" s="1051">
        <v>1310.3597266881029</v>
      </c>
      <c r="AF145" s="1085"/>
      <c r="AG145" s="1405" t="s">
        <v>408</v>
      </c>
      <c r="AH145" s="1406">
        <v>0</v>
      </c>
      <c r="AI145" s="1407">
        <v>0</v>
      </c>
      <c r="AJ145" s="1408">
        <v>0</v>
      </c>
      <c r="AK145" s="1419">
        <v>0</v>
      </c>
      <c r="AL145" s="1419">
        <v>0</v>
      </c>
      <c r="AM145" s="1419">
        <v>0</v>
      </c>
      <c r="AN145" s="1419">
        <v>0</v>
      </c>
      <c r="AO145" s="1419">
        <v>0</v>
      </c>
      <c r="AP145" s="1419">
        <v>0</v>
      </c>
      <c r="AQ145" s="1420">
        <v>0</v>
      </c>
      <c r="AR145" s="1421">
        <v>0</v>
      </c>
      <c r="AS145" s="1421">
        <v>0</v>
      </c>
      <c r="AT145" s="1421">
        <v>0</v>
      </c>
      <c r="AU145" s="1401">
        <v>0</v>
      </c>
      <c r="AV145" s="1401">
        <v>0</v>
      </c>
      <c r="AW145" s="1401">
        <v>0</v>
      </c>
      <c r="AX145" s="1401">
        <v>0</v>
      </c>
      <c r="AY145" s="1401">
        <v>0</v>
      </c>
      <c r="AZ145" s="1401">
        <v>0</v>
      </c>
      <c r="BA145" s="1401" t="s">
        <v>64</v>
      </c>
      <c r="BB145" s="1401" t="s">
        <v>579</v>
      </c>
      <c r="BC145" s="1061" t="s">
        <v>529</v>
      </c>
      <c r="BD145" s="1491" t="s">
        <v>419</v>
      </c>
      <c r="BE145" s="1491" t="s">
        <v>419</v>
      </c>
      <c r="BF145" s="1491" t="s">
        <v>419</v>
      </c>
      <c r="BG145" s="1411">
        <v>44405</v>
      </c>
      <c r="BH145" s="1412">
        <v>44406</v>
      </c>
      <c r="BI145" s="1411">
        <v>44410</v>
      </c>
      <c r="BJ145" s="1411">
        <v>44414</v>
      </c>
      <c r="BK145" s="1412">
        <v>44462</v>
      </c>
      <c r="BL145" s="1412">
        <v>44463</v>
      </c>
      <c r="BM145" s="1411">
        <v>44466</v>
      </c>
      <c r="BN145" s="1411">
        <v>44467</v>
      </c>
      <c r="BO145" s="1411">
        <v>44468</v>
      </c>
      <c r="BP145" s="1413">
        <v>44470</v>
      </c>
      <c r="BQ145" s="1412">
        <v>44488</v>
      </c>
      <c r="BR145" s="761" t="e">
        <v>#REF!</v>
      </c>
      <c r="BS145" s="1414">
        <v>0</v>
      </c>
      <c r="BT145" s="1414">
        <v>0</v>
      </c>
      <c r="BU145" s="1414">
        <v>0</v>
      </c>
      <c r="BV145" s="1414">
        <v>0</v>
      </c>
      <c r="BW145" s="1414">
        <v>0</v>
      </c>
      <c r="BX145" s="1414">
        <v>0</v>
      </c>
      <c r="BY145" s="1414">
        <v>0</v>
      </c>
      <c r="BZ145" s="1414">
        <v>0</v>
      </c>
      <c r="CA145" s="1414">
        <v>23</v>
      </c>
      <c r="CB145" s="1414">
        <v>1</v>
      </c>
      <c r="CC145" s="1414">
        <v>1</v>
      </c>
      <c r="CD145" s="1414">
        <v>10</v>
      </c>
      <c r="CE145" s="1414">
        <v>1</v>
      </c>
      <c r="CF145" s="1414">
        <v>1</v>
      </c>
      <c r="CG145" s="1054"/>
      <c r="CH145" s="762">
        <v>37</v>
      </c>
      <c r="CI145" s="762">
        <v>147</v>
      </c>
      <c r="CJ145" s="1055">
        <v>184</v>
      </c>
      <c r="CK145" s="763">
        <v>0.79891304347826086</v>
      </c>
      <c r="CL145" s="765">
        <v>0</v>
      </c>
      <c r="CM145" s="764">
        <v>0</v>
      </c>
      <c r="CN145" s="764">
        <v>0</v>
      </c>
      <c r="CO145" s="764">
        <v>0</v>
      </c>
      <c r="CP145" s="764">
        <v>0</v>
      </c>
      <c r="CQ145" s="764">
        <v>0</v>
      </c>
      <c r="CR145" s="764">
        <v>0</v>
      </c>
      <c r="CS145" s="764">
        <v>0</v>
      </c>
      <c r="CT145" s="764">
        <v>0</v>
      </c>
      <c r="CU145" s="764">
        <v>0</v>
      </c>
      <c r="CV145" s="764">
        <v>0</v>
      </c>
      <c r="CW145" s="764">
        <v>0</v>
      </c>
    </row>
    <row r="146" spans="1:101" ht="15.75">
      <c r="A146" s="1394">
        <v>136</v>
      </c>
      <c r="B146" s="1493" t="s">
        <v>682</v>
      </c>
      <c r="C146" s="1448" t="s">
        <v>987</v>
      </c>
      <c r="D146" s="1449">
        <v>1</v>
      </c>
      <c r="E146" s="1397">
        <v>44439</v>
      </c>
      <c r="F146" s="1450" t="s">
        <v>987</v>
      </c>
      <c r="G146" s="1450" t="s">
        <v>988</v>
      </c>
      <c r="H146" s="1397">
        <v>44313</v>
      </c>
      <c r="I146" s="1451" t="s">
        <v>199</v>
      </c>
      <c r="J146" s="1452" t="s">
        <v>987</v>
      </c>
      <c r="K146" s="1450" t="s">
        <v>194</v>
      </c>
      <c r="L146" s="1453" t="s">
        <v>683</v>
      </c>
      <c r="M146" s="1494" t="s">
        <v>116</v>
      </c>
      <c r="N146" s="1082">
        <v>44490</v>
      </c>
      <c r="O146" s="1455">
        <v>44498</v>
      </c>
      <c r="P146" s="1456" t="e">
        <v>#N/A</v>
      </c>
      <c r="Q146" s="1457">
        <v>1250</v>
      </c>
      <c r="R146" s="1495">
        <v>1.25</v>
      </c>
      <c r="S146" s="1459">
        <v>44501</v>
      </c>
      <c r="T146" s="1496" t="s">
        <v>67</v>
      </c>
      <c r="U146" s="1461" t="s">
        <v>437</v>
      </c>
      <c r="V146" s="1462">
        <v>8</v>
      </c>
      <c r="W146" s="1076" t="s">
        <v>64</v>
      </c>
      <c r="X146" s="1076"/>
      <c r="Y146" s="1069"/>
      <c r="Z146" s="1069"/>
      <c r="AA146" s="1497" t="s">
        <v>7145</v>
      </c>
      <c r="AB146" s="1404" t="s">
        <v>430</v>
      </c>
      <c r="AC146" s="1049">
        <v>1162.5</v>
      </c>
      <c r="AD146" s="1050">
        <v>0</v>
      </c>
      <c r="AE146" s="1051">
        <v>1162.5</v>
      </c>
      <c r="AF146" s="1085"/>
      <c r="AG146" s="1405" t="s">
        <v>408</v>
      </c>
      <c r="AH146" s="1083">
        <v>0</v>
      </c>
      <c r="AI146" s="1084">
        <v>0</v>
      </c>
      <c r="AJ146" s="1086">
        <v>0</v>
      </c>
      <c r="AK146" s="1064">
        <v>0</v>
      </c>
      <c r="AL146" s="1064">
        <v>0</v>
      </c>
      <c r="AM146" s="1064">
        <v>0</v>
      </c>
      <c r="AN146" s="1064">
        <v>0</v>
      </c>
      <c r="AO146" s="1064">
        <v>0</v>
      </c>
      <c r="AP146" s="1064">
        <v>0</v>
      </c>
      <c r="AQ146" s="1065">
        <v>0</v>
      </c>
      <c r="AR146" s="1066">
        <v>0</v>
      </c>
      <c r="AS146" s="1066">
        <v>0</v>
      </c>
      <c r="AT146" s="1066">
        <v>0</v>
      </c>
      <c r="AU146" s="1061">
        <v>0</v>
      </c>
      <c r="AV146" s="1061">
        <v>0</v>
      </c>
      <c r="AW146" s="1061">
        <v>0</v>
      </c>
      <c r="AX146" s="1061">
        <v>0</v>
      </c>
      <c r="AY146" s="1061">
        <v>0</v>
      </c>
      <c r="AZ146" s="1061">
        <v>0</v>
      </c>
      <c r="BA146" s="1401" t="s">
        <v>64</v>
      </c>
      <c r="BB146" s="1401" t="s">
        <v>933</v>
      </c>
      <c r="BC146" s="1061" t="s">
        <v>533</v>
      </c>
      <c r="BD146" s="1411">
        <v>44470</v>
      </c>
      <c r="BE146" s="1411">
        <v>44474</v>
      </c>
      <c r="BF146" s="1411">
        <v>44475</v>
      </c>
      <c r="BG146" s="1411">
        <v>44476</v>
      </c>
      <c r="BH146" s="1411">
        <v>44477</v>
      </c>
      <c r="BI146" s="1411">
        <v>44482</v>
      </c>
      <c r="BJ146" s="1411">
        <v>44490</v>
      </c>
      <c r="BK146" s="1411">
        <v>44487</v>
      </c>
      <c r="BL146" s="1411">
        <v>44490</v>
      </c>
      <c r="BM146" s="1411">
        <v>44494</v>
      </c>
      <c r="BN146" s="1411">
        <v>44495</v>
      </c>
      <c r="BO146" s="1411">
        <v>44497</v>
      </c>
      <c r="BP146" s="1413">
        <v>44497</v>
      </c>
      <c r="BQ146" s="1413">
        <v>44498</v>
      </c>
      <c r="BR146" s="761" t="e">
        <v>#REF!</v>
      </c>
      <c r="BS146" s="1414">
        <v>1</v>
      </c>
      <c r="BT146" s="1414">
        <v>1</v>
      </c>
      <c r="BU146" s="1414">
        <v>1</v>
      </c>
      <c r="BV146" s="1414">
        <v>1</v>
      </c>
      <c r="BW146" s="1414">
        <v>1</v>
      </c>
      <c r="BX146" s="1414">
        <v>1</v>
      </c>
      <c r="BY146" s="1414">
        <v>1</v>
      </c>
      <c r="BZ146" s="1414">
        <v>0</v>
      </c>
      <c r="CA146" s="1414">
        <v>0</v>
      </c>
      <c r="CB146" s="1414">
        <v>1</v>
      </c>
      <c r="CC146" s="1414">
        <v>1</v>
      </c>
      <c r="CD146" s="1414">
        <v>0</v>
      </c>
      <c r="CE146" s="1414">
        <v>1</v>
      </c>
      <c r="CF146" s="1414">
        <v>1</v>
      </c>
      <c r="CG146" s="1054"/>
      <c r="CH146" s="762">
        <v>11</v>
      </c>
      <c r="CI146" s="762">
        <v>0</v>
      </c>
      <c r="CJ146" s="1055">
        <v>11</v>
      </c>
      <c r="CK146" s="763">
        <v>0</v>
      </c>
      <c r="CL146" s="764">
        <v>0</v>
      </c>
      <c r="CM146" s="764">
        <v>0</v>
      </c>
      <c r="CN146" s="764">
        <v>0</v>
      </c>
      <c r="CO146" s="764">
        <v>0</v>
      </c>
      <c r="CP146" s="764">
        <v>0</v>
      </c>
      <c r="CQ146" s="764">
        <v>0</v>
      </c>
      <c r="CR146" s="764">
        <v>0</v>
      </c>
      <c r="CS146" s="764">
        <v>0</v>
      </c>
      <c r="CT146" s="764">
        <v>0</v>
      </c>
      <c r="CU146" s="764">
        <v>0</v>
      </c>
      <c r="CV146" s="764">
        <v>0</v>
      </c>
      <c r="CW146" s="764">
        <v>0</v>
      </c>
    </row>
    <row r="147" spans="1:101" ht="15.75">
      <c r="A147" s="1394">
        <v>137</v>
      </c>
      <c r="B147" s="1416" t="s">
        <v>6330</v>
      </c>
      <c r="C147" s="1422" t="s">
        <v>6331</v>
      </c>
      <c r="D147" s="1396">
        <v>1</v>
      </c>
      <c r="E147" s="1397">
        <v>44498</v>
      </c>
      <c r="F147" s="1398" t="s">
        <v>6331</v>
      </c>
      <c r="G147" s="1398" t="s">
        <v>1189</v>
      </c>
      <c r="H147" s="1397">
        <v>44426</v>
      </c>
      <c r="I147" s="1397" t="s">
        <v>198</v>
      </c>
      <c r="J147" s="1428" t="s">
        <v>6333</v>
      </c>
      <c r="K147" s="1398" t="s">
        <v>186</v>
      </c>
      <c r="L147" s="1415" t="s">
        <v>6334</v>
      </c>
      <c r="M147" s="1394" t="s">
        <v>116</v>
      </c>
      <c r="N147" s="1417">
        <v>44468</v>
      </c>
      <c r="O147" s="1068">
        <v>44483</v>
      </c>
      <c r="P147" s="1400" t="e">
        <v>#N/A</v>
      </c>
      <c r="Q147" s="1401">
        <v>1776.1254019292605</v>
      </c>
      <c r="R147" s="1418">
        <v>1.7761254019292605</v>
      </c>
      <c r="S147" s="1077">
        <v>44470</v>
      </c>
      <c r="T147" s="1075" t="s">
        <v>67</v>
      </c>
      <c r="U147" s="1070" t="s">
        <v>420</v>
      </c>
      <c r="V147" s="1403">
        <v>4</v>
      </c>
      <c r="W147" s="1069" t="s">
        <v>64</v>
      </c>
      <c r="X147" s="1076"/>
      <c r="Y147" s="1069"/>
      <c r="Z147" s="1069"/>
      <c r="AA147" s="1424" t="s">
        <v>7146</v>
      </c>
      <c r="AB147" s="1404" t="s">
        <v>430</v>
      </c>
      <c r="AC147" s="1049">
        <v>1509.7065916398715</v>
      </c>
      <c r="AD147" s="1050">
        <v>0</v>
      </c>
      <c r="AE147" s="1051">
        <v>1509.7065916398715</v>
      </c>
      <c r="AF147" s="1085"/>
      <c r="AG147" s="1405" t="s">
        <v>408</v>
      </c>
      <c r="AH147" s="1406">
        <v>0</v>
      </c>
      <c r="AI147" s="1407">
        <v>0</v>
      </c>
      <c r="AJ147" s="1408">
        <v>0</v>
      </c>
      <c r="AK147" s="1419">
        <v>0</v>
      </c>
      <c r="AL147" s="1419">
        <v>0</v>
      </c>
      <c r="AM147" s="1419">
        <v>0</v>
      </c>
      <c r="AN147" s="1419">
        <v>0</v>
      </c>
      <c r="AO147" s="1419">
        <v>0</v>
      </c>
      <c r="AP147" s="1419">
        <v>0</v>
      </c>
      <c r="AQ147" s="1420">
        <v>0</v>
      </c>
      <c r="AR147" s="1421">
        <v>0</v>
      </c>
      <c r="AS147" s="1421">
        <v>0</v>
      </c>
      <c r="AT147" s="1421">
        <v>0</v>
      </c>
      <c r="AU147" s="1401">
        <v>0</v>
      </c>
      <c r="AV147" s="1401">
        <v>0</v>
      </c>
      <c r="AW147" s="1401">
        <v>0</v>
      </c>
      <c r="AX147" s="1401">
        <v>0</v>
      </c>
      <c r="AY147" s="1401">
        <v>0</v>
      </c>
      <c r="AZ147" s="1401">
        <v>0</v>
      </c>
      <c r="BA147" s="1401" t="s">
        <v>64</v>
      </c>
      <c r="BB147" s="1409" t="s">
        <v>901</v>
      </c>
      <c r="BC147" s="1061" t="s">
        <v>529</v>
      </c>
      <c r="BD147" s="1411">
        <v>44439</v>
      </c>
      <c r="BE147" s="1411">
        <v>44442</v>
      </c>
      <c r="BF147" s="1411">
        <v>44446</v>
      </c>
      <c r="BG147" s="1411">
        <v>44447</v>
      </c>
      <c r="BH147" s="1411">
        <v>44449</v>
      </c>
      <c r="BI147" s="1411">
        <v>44453</v>
      </c>
      <c r="BJ147" s="1411">
        <v>44462</v>
      </c>
      <c r="BK147" s="1411">
        <v>44460</v>
      </c>
      <c r="BL147" s="1411">
        <v>44468</v>
      </c>
      <c r="BM147" s="1411">
        <v>44473</v>
      </c>
      <c r="BN147" s="1411">
        <v>44475</v>
      </c>
      <c r="BO147" s="1411">
        <v>44477</v>
      </c>
      <c r="BP147" s="1413">
        <v>44482</v>
      </c>
      <c r="BQ147" s="1413">
        <v>44483</v>
      </c>
      <c r="BR147" s="761" t="e">
        <v>#REF!</v>
      </c>
      <c r="BS147" s="1414">
        <v>1</v>
      </c>
      <c r="BT147" s="1414">
        <v>1</v>
      </c>
      <c r="BU147" s="1414">
        <v>1</v>
      </c>
      <c r="BV147" s="1414">
        <v>1</v>
      </c>
      <c r="BW147" s="1414">
        <v>1</v>
      </c>
      <c r="BX147" s="1414">
        <v>1</v>
      </c>
      <c r="BY147" s="1414">
        <v>1</v>
      </c>
      <c r="BZ147" s="1414">
        <v>5</v>
      </c>
      <c r="CA147" s="1414">
        <v>31</v>
      </c>
      <c r="CB147" s="1414">
        <v>1</v>
      </c>
      <c r="CC147" s="1414">
        <v>1</v>
      </c>
      <c r="CD147" s="1414">
        <v>21</v>
      </c>
      <c r="CE147" s="1414">
        <v>1</v>
      </c>
      <c r="CF147" s="1414">
        <v>1</v>
      </c>
      <c r="CG147" s="1054"/>
      <c r="CH147" s="762">
        <v>68</v>
      </c>
      <c r="CI147" s="762">
        <v>0</v>
      </c>
      <c r="CJ147" s="1055">
        <v>68</v>
      </c>
      <c r="CK147" s="763">
        <v>0</v>
      </c>
      <c r="CL147" s="764">
        <v>0</v>
      </c>
      <c r="CM147" s="764">
        <v>0</v>
      </c>
      <c r="CN147" s="764">
        <v>0</v>
      </c>
      <c r="CO147" s="764">
        <v>0</v>
      </c>
      <c r="CP147" s="764">
        <v>0</v>
      </c>
      <c r="CQ147" s="764">
        <v>0</v>
      </c>
      <c r="CR147" s="764">
        <v>0</v>
      </c>
      <c r="CS147" s="764">
        <v>0</v>
      </c>
      <c r="CT147" s="764">
        <v>0</v>
      </c>
      <c r="CU147" s="764">
        <v>0</v>
      </c>
      <c r="CV147" s="764">
        <v>0</v>
      </c>
      <c r="CW147" s="764">
        <v>0</v>
      </c>
    </row>
    <row r="148" spans="1:101" ht="15.75">
      <c r="A148" s="1394">
        <v>138</v>
      </c>
      <c r="B148" s="1416" t="s">
        <v>6330</v>
      </c>
      <c r="C148" s="1422" t="s">
        <v>6331</v>
      </c>
      <c r="D148" s="1396">
        <v>1</v>
      </c>
      <c r="E148" s="1397">
        <v>44498</v>
      </c>
      <c r="F148" s="1398" t="s">
        <v>6331</v>
      </c>
      <c r="G148" s="1398" t="s">
        <v>1189</v>
      </c>
      <c r="H148" s="1397">
        <v>44426</v>
      </c>
      <c r="I148" s="1397" t="s">
        <v>198</v>
      </c>
      <c r="J148" s="1428" t="s">
        <v>6331</v>
      </c>
      <c r="K148" s="1398" t="s">
        <v>186</v>
      </c>
      <c r="L148" s="1415" t="s">
        <v>6335</v>
      </c>
      <c r="M148" s="1394" t="s">
        <v>116</v>
      </c>
      <c r="N148" s="1417">
        <v>44468</v>
      </c>
      <c r="O148" s="1068">
        <v>44483</v>
      </c>
      <c r="P148" s="1400" t="e">
        <v>#N/A</v>
      </c>
      <c r="Q148" s="1401">
        <v>592.04180064308684</v>
      </c>
      <c r="R148" s="1418">
        <v>0.59204180064308687</v>
      </c>
      <c r="S148" s="1071">
        <v>44501</v>
      </c>
      <c r="T148" s="1075" t="s">
        <v>67</v>
      </c>
      <c r="U148" s="1070" t="s">
        <v>420</v>
      </c>
      <c r="V148" s="1403">
        <v>4</v>
      </c>
      <c r="W148" s="1069" t="s">
        <v>64</v>
      </c>
      <c r="X148" s="1076"/>
      <c r="Y148" s="1069"/>
      <c r="Z148" s="1069"/>
      <c r="AA148" s="1424" t="s">
        <v>7147</v>
      </c>
      <c r="AB148" s="1404" t="s">
        <v>430</v>
      </c>
      <c r="AC148" s="1049">
        <v>503.23553054662381</v>
      </c>
      <c r="AD148" s="1050">
        <v>0</v>
      </c>
      <c r="AE148" s="1051">
        <v>503.23553054662381</v>
      </c>
      <c r="AF148" s="1085"/>
      <c r="AG148" s="1405" t="s">
        <v>408</v>
      </c>
      <c r="AH148" s="1406">
        <v>0</v>
      </c>
      <c r="AI148" s="1407">
        <v>0</v>
      </c>
      <c r="AJ148" s="1408">
        <v>0</v>
      </c>
      <c r="AK148" s="1419">
        <v>0</v>
      </c>
      <c r="AL148" s="1419">
        <v>0</v>
      </c>
      <c r="AM148" s="1419">
        <v>0</v>
      </c>
      <c r="AN148" s="1419">
        <v>0</v>
      </c>
      <c r="AO148" s="1419">
        <v>0</v>
      </c>
      <c r="AP148" s="1419">
        <v>0</v>
      </c>
      <c r="AQ148" s="1420">
        <v>0</v>
      </c>
      <c r="AR148" s="1421">
        <v>0</v>
      </c>
      <c r="AS148" s="1421">
        <v>0</v>
      </c>
      <c r="AT148" s="1421">
        <v>0</v>
      </c>
      <c r="AU148" s="1401">
        <v>0</v>
      </c>
      <c r="AV148" s="1401">
        <v>0</v>
      </c>
      <c r="AW148" s="1401">
        <v>0</v>
      </c>
      <c r="AX148" s="1401">
        <v>0</v>
      </c>
      <c r="AY148" s="1401">
        <v>0</v>
      </c>
      <c r="AZ148" s="1401">
        <v>0</v>
      </c>
      <c r="BA148" s="1401" t="s">
        <v>64</v>
      </c>
      <c r="BB148" s="1409" t="s">
        <v>901</v>
      </c>
      <c r="BC148" s="1061" t="s">
        <v>529</v>
      </c>
      <c r="BD148" s="1411">
        <v>44439</v>
      </c>
      <c r="BE148" s="1411">
        <v>44442</v>
      </c>
      <c r="BF148" s="1411">
        <v>44446</v>
      </c>
      <c r="BG148" s="1411">
        <v>44447</v>
      </c>
      <c r="BH148" s="1411">
        <v>44449</v>
      </c>
      <c r="BI148" s="1411">
        <v>44453</v>
      </c>
      <c r="BJ148" s="1411">
        <v>44462</v>
      </c>
      <c r="BK148" s="1411">
        <v>44460</v>
      </c>
      <c r="BL148" s="1411">
        <v>44468</v>
      </c>
      <c r="BM148" s="1411">
        <v>44473</v>
      </c>
      <c r="BN148" s="1411">
        <v>44475</v>
      </c>
      <c r="BO148" s="1411">
        <v>44477</v>
      </c>
      <c r="BP148" s="1413">
        <v>44482</v>
      </c>
      <c r="BQ148" s="1413">
        <v>44483</v>
      </c>
      <c r="BR148" s="761" t="e">
        <v>#REF!</v>
      </c>
      <c r="BS148" s="1414">
        <v>1</v>
      </c>
      <c r="BT148" s="1414">
        <v>1</v>
      </c>
      <c r="BU148" s="1414">
        <v>1</v>
      </c>
      <c r="BV148" s="1414">
        <v>1</v>
      </c>
      <c r="BW148" s="1414">
        <v>1</v>
      </c>
      <c r="BX148" s="1414">
        <v>1</v>
      </c>
      <c r="BY148" s="1414">
        <v>1</v>
      </c>
      <c r="BZ148" s="1414">
        <v>5</v>
      </c>
      <c r="CA148" s="1414">
        <v>31</v>
      </c>
      <c r="CB148" s="1414">
        <v>1</v>
      </c>
      <c r="CC148" s="1414">
        <v>1</v>
      </c>
      <c r="CD148" s="1414">
        <v>21</v>
      </c>
      <c r="CE148" s="1414">
        <v>1</v>
      </c>
      <c r="CF148" s="1414">
        <v>1</v>
      </c>
      <c r="CG148" s="1054"/>
      <c r="CH148" s="762">
        <v>68</v>
      </c>
      <c r="CI148" s="762">
        <v>0</v>
      </c>
      <c r="CJ148" s="1055">
        <v>68</v>
      </c>
      <c r="CK148" s="763">
        <v>0</v>
      </c>
      <c r="CL148" s="764">
        <v>0</v>
      </c>
      <c r="CM148" s="764">
        <v>0</v>
      </c>
      <c r="CN148" s="764">
        <v>0</v>
      </c>
      <c r="CO148" s="764">
        <v>0</v>
      </c>
      <c r="CP148" s="764">
        <v>0</v>
      </c>
      <c r="CQ148" s="764">
        <v>0</v>
      </c>
      <c r="CR148" s="764">
        <v>0</v>
      </c>
      <c r="CS148" s="764">
        <v>0</v>
      </c>
      <c r="CT148" s="764">
        <v>0</v>
      </c>
      <c r="CU148" s="764">
        <v>0</v>
      </c>
      <c r="CV148" s="764">
        <v>0</v>
      </c>
      <c r="CW148" s="764">
        <v>0</v>
      </c>
    </row>
    <row r="149" spans="1:101" ht="15.75">
      <c r="A149" s="1394">
        <v>139</v>
      </c>
      <c r="B149" s="1416" t="s">
        <v>6339</v>
      </c>
      <c r="C149" s="1422" t="s">
        <v>6340</v>
      </c>
      <c r="D149" s="1396">
        <v>1</v>
      </c>
      <c r="E149" s="1397">
        <v>44498</v>
      </c>
      <c r="F149" s="1398" t="s">
        <v>6340</v>
      </c>
      <c r="G149" s="1398" t="s">
        <v>1189</v>
      </c>
      <c r="H149" s="1397">
        <v>44426</v>
      </c>
      <c r="I149" s="1397" t="s">
        <v>198</v>
      </c>
      <c r="J149" s="1428" t="s">
        <v>6342</v>
      </c>
      <c r="K149" s="1398" t="s">
        <v>186</v>
      </c>
      <c r="L149" s="1415" t="s">
        <v>6334</v>
      </c>
      <c r="M149" s="1394" t="s">
        <v>116</v>
      </c>
      <c r="N149" s="1417">
        <v>44461</v>
      </c>
      <c r="O149" s="1068">
        <v>44475</v>
      </c>
      <c r="P149" s="1400" t="e">
        <v>#N/A</v>
      </c>
      <c r="Q149" s="1401">
        <v>2720.2572347266882</v>
      </c>
      <c r="R149" s="1418">
        <v>2.7202572347266885</v>
      </c>
      <c r="S149" s="1077">
        <v>44470</v>
      </c>
      <c r="T149" s="1402" t="s">
        <v>67</v>
      </c>
      <c r="U149" s="1070" t="s">
        <v>420</v>
      </c>
      <c r="V149" s="1403">
        <v>4</v>
      </c>
      <c r="W149" s="1069" t="s">
        <v>64</v>
      </c>
      <c r="X149" s="1076"/>
      <c r="Y149" s="1069"/>
      <c r="Z149" s="1069"/>
      <c r="AA149" s="1424" t="s">
        <v>7148</v>
      </c>
      <c r="AB149" s="1404" t="s">
        <v>430</v>
      </c>
      <c r="AC149" s="1049">
        <v>2312.2186495176848</v>
      </c>
      <c r="AD149" s="1050">
        <v>0</v>
      </c>
      <c r="AE149" s="1051">
        <v>2312.2186495176848</v>
      </c>
      <c r="AF149" s="1085"/>
      <c r="AG149" s="1405" t="s">
        <v>408</v>
      </c>
      <c r="AH149" s="1406">
        <v>0</v>
      </c>
      <c r="AI149" s="1407">
        <v>0</v>
      </c>
      <c r="AJ149" s="1408">
        <v>0</v>
      </c>
      <c r="AK149" s="1419">
        <v>0</v>
      </c>
      <c r="AL149" s="1419">
        <v>0</v>
      </c>
      <c r="AM149" s="1419">
        <v>0</v>
      </c>
      <c r="AN149" s="1419">
        <v>0</v>
      </c>
      <c r="AO149" s="1419">
        <v>0</v>
      </c>
      <c r="AP149" s="1419">
        <v>0</v>
      </c>
      <c r="AQ149" s="1420">
        <v>0</v>
      </c>
      <c r="AR149" s="1421">
        <v>0</v>
      </c>
      <c r="AS149" s="1421">
        <v>0</v>
      </c>
      <c r="AT149" s="1421">
        <v>0</v>
      </c>
      <c r="AU149" s="1401">
        <v>0</v>
      </c>
      <c r="AV149" s="1401">
        <v>0</v>
      </c>
      <c r="AW149" s="1401">
        <v>0</v>
      </c>
      <c r="AX149" s="1401">
        <v>0</v>
      </c>
      <c r="AY149" s="1401">
        <v>0</v>
      </c>
      <c r="AZ149" s="1401">
        <v>0</v>
      </c>
      <c r="BA149" s="1401" t="s">
        <v>64</v>
      </c>
      <c r="BB149" s="1409" t="s">
        <v>901</v>
      </c>
      <c r="BC149" s="1061" t="s">
        <v>529</v>
      </c>
      <c r="BD149" s="1411">
        <v>44431</v>
      </c>
      <c r="BE149" s="1411">
        <v>44434</v>
      </c>
      <c r="BF149" s="1411">
        <v>44439</v>
      </c>
      <c r="BG149" s="1411">
        <v>44440</v>
      </c>
      <c r="BH149" s="1411">
        <v>44442</v>
      </c>
      <c r="BI149" s="1411">
        <v>44446</v>
      </c>
      <c r="BJ149" s="1411">
        <v>44454</v>
      </c>
      <c r="BK149" s="1411">
        <v>44452</v>
      </c>
      <c r="BL149" s="1411">
        <v>44461</v>
      </c>
      <c r="BM149" s="1411">
        <v>44466</v>
      </c>
      <c r="BN149" s="1411">
        <v>44468</v>
      </c>
      <c r="BO149" s="1411">
        <v>44470</v>
      </c>
      <c r="BP149" s="1413">
        <v>44474</v>
      </c>
      <c r="BQ149" s="1413">
        <v>44475</v>
      </c>
      <c r="BR149" s="761" t="e">
        <v>#REF!</v>
      </c>
      <c r="BS149" s="1414">
        <v>1</v>
      </c>
      <c r="BT149" s="1414">
        <v>1</v>
      </c>
      <c r="BU149" s="1414">
        <v>1</v>
      </c>
      <c r="BV149" s="1414">
        <v>1</v>
      </c>
      <c r="BW149" s="1414">
        <v>1</v>
      </c>
      <c r="BX149" s="1414">
        <v>1</v>
      </c>
      <c r="BY149" s="1414">
        <v>1</v>
      </c>
      <c r="BZ149" s="1414">
        <v>10</v>
      </c>
      <c r="CA149" s="1414">
        <v>84</v>
      </c>
      <c r="CB149" s="1414">
        <v>5</v>
      </c>
      <c r="CC149" s="1414">
        <v>1</v>
      </c>
      <c r="CD149" s="1414">
        <v>41</v>
      </c>
      <c r="CE149" s="1414">
        <v>1</v>
      </c>
      <c r="CF149" s="1414">
        <v>1</v>
      </c>
      <c r="CG149" s="1054"/>
      <c r="CH149" s="762">
        <v>150</v>
      </c>
      <c r="CI149" s="762">
        <v>0</v>
      </c>
      <c r="CJ149" s="1055">
        <v>150</v>
      </c>
      <c r="CK149" s="763">
        <v>0</v>
      </c>
      <c r="CL149" s="764">
        <v>0</v>
      </c>
      <c r="CM149" s="764">
        <v>0</v>
      </c>
      <c r="CN149" s="764">
        <v>0</v>
      </c>
      <c r="CO149" s="764">
        <v>0</v>
      </c>
      <c r="CP149" s="764">
        <v>0</v>
      </c>
      <c r="CQ149" s="764">
        <v>0</v>
      </c>
      <c r="CR149" s="764">
        <v>0</v>
      </c>
      <c r="CS149" s="764">
        <v>0</v>
      </c>
      <c r="CT149" s="764">
        <v>0</v>
      </c>
      <c r="CU149" s="764">
        <v>0</v>
      </c>
      <c r="CV149" s="764">
        <v>0</v>
      </c>
      <c r="CW149" s="764">
        <v>0</v>
      </c>
    </row>
    <row r="150" spans="1:101" ht="15.75">
      <c r="A150" s="1394">
        <v>140</v>
      </c>
      <c r="B150" s="1416" t="s">
        <v>6339</v>
      </c>
      <c r="C150" s="1422" t="s">
        <v>6340</v>
      </c>
      <c r="D150" s="1396">
        <v>1</v>
      </c>
      <c r="E150" s="1397">
        <v>44498</v>
      </c>
      <c r="F150" s="1398" t="s">
        <v>6340</v>
      </c>
      <c r="G150" s="1398" t="s">
        <v>1189</v>
      </c>
      <c r="H150" s="1397">
        <v>44426</v>
      </c>
      <c r="I150" s="1397" t="s">
        <v>198</v>
      </c>
      <c r="J150" s="1428" t="s">
        <v>6340</v>
      </c>
      <c r="K150" s="1398" t="s">
        <v>186</v>
      </c>
      <c r="L150" s="1415" t="s">
        <v>6335</v>
      </c>
      <c r="M150" s="1394" t="s">
        <v>116</v>
      </c>
      <c r="N150" s="1417">
        <v>44461</v>
      </c>
      <c r="O150" s="1068">
        <v>44475</v>
      </c>
      <c r="P150" s="1400" t="e">
        <v>#N/A</v>
      </c>
      <c r="Q150" s="1401">
        <v>906.75241157556275</v>
      </c>
      <c r="R150" s="1418">
        <v>0.90675241157556274</v>
      </c>
      <c r="S150" s="1071">
        <v>44501</v>
      </c>
      <c r="T150" s="1402" t="s">
        <v>67</v>
      </c>
      <c r="U150" s="1070" t="s">
        <v>420</v>
      </c>
      <c r="V150" s="1403">
        <v>4</v>
      </c>
      <c r="W150" s="1069" t="s">
        <v>64</v>
      </c>
      <c r="X150" s="1076"/>
      <c r="Y150" s="1069"/>
      <c r="Z150" s="1069"/>
      <c r="AA150" s="1424" t="s">
        <v>7147</v>
      </c>
      <c r="AB150" s="1404" t="s">
        <v>430</v>
      </c>
      <c r="AC150" s="1049">
        <v>770.73954983922829</v>
      </c>
      <c r="AD150" s="1050">
        <v>0</v>
      </c>
      <c r="AE150" s="1051">
        <v>770.73954983922829</v>
      </c>
      <c r="AF150" s="1085"/>
      <c r="AG150" s="1405" t="s">
        <v>408</v>
      </c>
      <c r="AH150" s="1406">
        <v>0</v>
      </c>
      <c r="AI150" s="1407">
        <v>0</v>
      </c>
      <c r="AJ150" s="1408">
        <v>0</v>
      </c>
      <c r="AK150" s="1419">
        <v>0</v>
      </c>
      <c r="AL150" s="1419">
        <v>0</v>
      </c>
      <c r="AM150" s="1419">
        <v>0</v>
      </c>
      <c r="AN150" s="1419">
        <v>0</v>
      </c>
      <c r="AO150" s="1419">
        <v>0</v>
      </c>
      <c r="AP150" s="1419">
        <v>0</v>
      </c>
      <c r="AQ150" s="1420">
        <v>0</v>
      </c>
      <c r="AR150" s="1421">
        <v>0</v>
      </c>
      <c r="AS150" s="1421">
        <v>0</v>
      </c>
      <c r="AT150" s="1421">
        <v>0</v>
      </c>
      <c r="AU150" s="1401">
        <v>0</v>
      </c>
      <c r="AV150" s="1401">
        <v>0</v>
      </c>
      <c r="AW150" s="1401">
        <v>0</v>
      </c>
      <c r="AX150" s="1401">
        <v>0</v>
      </c>
      <c r="AY150" s="1401">
        <v>0</v>
      </c>
      <c r="AZ150" s="1401">
        <v>0</v>
      </c>
      <c r="BA150" s="1401" t="s">
        <v>64</v>
      </c>
      <c r="BB150" s="1409" t="s">
        <v>901</v>
      </c>
      <c r="BC150" s="1061" t="s">
        <v>529</v>
      </c>
      <c r="BD150" s="1411">
        <v>44431</v>
      </c>
      <c r="BE150" s="1411">
        <v>44434</v>
      </c>
      <c r="BF150" s="1411">
        <v>44439</v>
      </c>
      <c r="BG150" s="1411">
        <v>44440</v>
      </c>
      <c r="BH150" s="1411">
        <v>44442</v>
      </c>
      <c r="BI150" s="1411">
        <v>44446</v>
      </c>
      <c r="BJ150" s="1411">
        <v>44454</v>
      </c>
      <c r="BK150" s="1411">
        <v>44452</v>
      </c>
      <c r="BL150" s="1411">
        <v>44461</v>
      </c>
      <c r="BM150" s="1411">
        <v>44466</v>
      </c>
      <c r="BN150" s="1411">
        <v>44468</v>
      </c>
      <c r="BO150" s="1411">
        <v>44470</v>
      </c>
      <c r="BP150" s="1413">
        <v>44474</v>
      </c>
      <c r="BQ150" s="1413">
        <v>44475</v>
      </c>
      <c r="BR150" s="761" t="e">
        <v>#REF!</v>
      </c>
      <c r="BS150" s="1414">
        <v>1</v>
      </c>
      <c r="BT150" s="1414">
        <v>1</v>
      </c>
      <c r="BU150" s="1414">
        <v>1</v>
      </c>
      <c r="BV150" s="1414">
        <v>1</v>
      </c>
      <c r="BW150" s="1414">
        <v>1</v>
      </c>
      <c r="BX150" s="1414">
        <v>1</v>
      </c>
      <c r="BY150" s="1414">
        <v>1</v>
      </c>
      <c r="BZ150" s="1414">
        <v>10</v>
      </c>
      <c r="CA150" s="1414">
        <v>84</v>
      </c>
      <c r="CB150" s="1414">
        <v>5</v>
      </c>
      <c r="CC150" s="1414">
        <v>1</v>
      </c>
      <c r="CD150" s="1414">
        <v>41</v>
      </c>
      <c r="CE150" s="1414">
        <v>1</v>
      </c>
      <c r="CF150" s="1414">
        <v>1</v>
      </c>
      <c r="CG150" s="1054"/>
      <c r="CH150" s="762">
        <v>150</v>
      </c>
      <c r="CI150" s="762">
        <v>0</v>
      </c>
      <c r="CJ150" s="1055">
        <v>150</v>
      </c>
      <c r="CK150" s="763">
        <v>0</v>
      </c>
      <c r="CL150" s="764">
        <v>0</v>
      </c>
      <c r="CM150" s="764">
        <v>0</v>
      </c>
      <c r="CN150" s="764">
        <v>0</v>
      </c>
      <c r="CO150" s="764">
        <v>0</v>
      </c>
      <c r="CP150" s="764">
        <v>0</v>
      </c>
      <c r="CQ150" s="764">
        <v>0</v>
      </c>
      <c r="CR150" s="764">
        <v>0</v>
      </c>
      <c r="CS150" s="764">
        <v>0</v>
      </c>
      <c r="CT150" s="764">
        <v>0</v>
      </c>
      <c r="CU150" s="764">
        <v>0</v>
      </c>
      <c r="CV150" s="764">
        <v>0</v>
      </c>
      <c r="CW150" s="764">
        <v>0</v>
      </c>
    </row>
    <row r="151" spans="1:101" ht="15.75">
      <c r="A151" s="1394">
        <v>141</v>
      </c>
      <c r="B151" s="1416" t="s">
        <v>6345</v>
      </c>
      <c r="C151" s="1422" t="s">
        <v>6346</v>
      </c>
      <c r="D151" s="1396">
        <v>1</v>
      </c>
      <c r="E151" s="1397">
        <v>44498</v>
      </c>
      <c r="F151" s="1398" t="s">
        <v>6346</v>
      </c>
      <c r="G151" s="1398" t="s">
        <v>1189</v>
      </c>
      <c r="H151" s="1397">
        <v>44426</v>
      </c>
      <c r="I151" s="1397" t="s">
        <v>198</v>
      </c>
      <c r="J151" s="1428" t="s">
        <v>6348</v>
      </c>
      <c r="K151" s="1398" t="s">
        <v>186</v>
      </c>
      <c r="L151" s="1073" t="s">
        <v>6334</v>
      </c>
      <c r="M151" s="1394" t="s">
        <v>116</v>
      </c>
      <c r="N151" s="1417">
        <v>44466</v>
      </c>
      <c r="O151" s="1068">
        <v>44481</v>
      </c>
      <c r="P151" s="1400" t="e">
        <v>#N/A</v>
      </c>
      <c r="Q151" s="1401">
        <v>1141.2781350482317</v>
      </c>
      <c r="R151" s="1418">
        <v>1.1412781350482317</v>
      </c>
      <c r="S151" s="1077">
        <v>44470</v>
      </c>
      <c r="T151" s="1075" t="s">
        <v>67</v>
      </c>
      <c r="U151" s="1070" t="s">
        <v>420</v>
      </c>
      <c r="V151" s="1403">
        <v>4</v>
      </c>
      <c r="W151" s="1069" t="s">
        <v>64</v>
      </c>
      <c r="X151" s="1076"/>
      <c r="Y151" s="1069"/>
      <c r="Z151" s="1069"/>
      <c r="AA151" s="1424" t="s">
        <v>7148</v>
      </c>
      <c r="AB151" s="1404" t="s">
        <v>430</v>
      </c>
      <c r="AC151" s="1049">
        <v>970.08641479099686</v>
      </c>
      <c r="AD151" s="1050">
        <v>0</v>
      </c>
      <c r="AE151" s="1051">
        <v>970.08641479099686</v>
      </c>
      <c r="AF151" s="1085"/>
      <c r="AG151" s="1405" t="s">
        <v>408</v>
      </c>
      <c r="AH151" s="1406">
        <v>0</v>
      </c>
      <c r="AI151" s="1407">
        <v>0</v>
      </c>
      <c r="AJ151" s="1408">
        <v>0</v>
      </c>
      <c r="AK151" s="1419">
        <v>0</v>
      </c>
      <c r="AL151" s="1419">
        <v>0</v>
      </c>
      <c r="AM151" s="1419">
        <v>0</v>
      </c>
      <c r="AN151" s="1419">
        <v>0</v>
      </c>
      <c r="AO151" s="1419">
        <v>0</v>
      </c>
      <c r="AP151" s="1419">
        <v>0</v>
      </c>
      <c r="AQ151" s="1420">
        <v>0</v>
      </c>
      <c r="AR151" s="1421">
        <v>0</v>
      </c>
      <c r="AS151" s="1421">
        <v>0</v>
      </c>
      <c r="AT151" s="1421">
        <v>0</v>
      </c>
      <c r="AU151" s="1401">
        <v>0</v>
      </c>
      <c r="AV151" s="1401">
        <v>0</v>
      </c>
      <c r="AW151" s="1401">
        <v>0</v>
      </c>
      <c r="AX151" s="1401">
        <v>0</v>
      </c>
      <c r="AY151" s="1401">
        <v>0</v>
      </c>
      <c r="AZ151" s="1401">
        <v>0</v>
      </c>
      <c r="BA151" s="1401" t="s">
        <v>64</v>
      </c>
      <c r="BB151" s="1409" t="s">
        <v>901</v>
      </c>
      <c r="BC151" s="1061" t="s">
        <v>529</v>
      </c>
      <c r="BD151" s="1411">
        <v>44434</v>
      </c>
      <c r="BE151" s="1411">
        <v>44440</v>
      </c>
      <c r="BF151" s="1411">
        <v>44442</v>
      </c>
      <c r="BG151" s="1411">
        <v>44445</v>
      </c>
      <c r="BH151" s="1411">
        <v>44447</v>
      </c>
      <c r="BI151" s="1411">
        <v>44449</v>
      </c>
      <c r="BJ151" s="1411">
        <v>44460</v>
      </c>
      <c r="BK151" s="1411">
        <v>44455</v>
      </c>
      <c r="BL151" s="1411">
        <v>44466</v>
      </c>
      <c r="BM151" s="1411">
        <v>44469</v>
      </c>
      <c r="BN151" s="1411">
        <v>44473</v>
      </c>
      <c r="BO151" s="1411">
        <v>44475</v>
      </c>
      <c r="BP151" s="1413">
        <v>44477</v>
      </c>
      <c r="BQ151" s="1413">
        <v>44481</v>
      </c>
      <c r="BR151" s="761" t="e">
        <v>#REF!</v>
      </c>
      <c r="BS151" s="1414">
        <v>1</v>
      </c>
      <c r="BT151" s="1414">
        <v>1</v>
      </c>
      <c r="BU151" s="1414">
        <v>1</v>
      </c>
      <c r="BV151" s="1414">
        <v>1</v>
      </c>
      <c r="BW151" s="1414">
        <v>1</v>
      </c>
      <c r="BX151" s="1414">
        <v>1</v>
      </c>
      <c r="BY151" s="1414">
        <v>1</v>
      </c>
      <c r="BZ151" s="1414">
        <v>2</v>
      </c>
      <c r="CA151" s="1414">
        <v>35</v>
      </c>
      <c r="CB151" s="1414">
        <v>1</v>
      </c>
      <c r="CC151" s="1414">
        <v>1</v>
      </c>
      <c r="CD151" s="1414">
        <v>18</v>
      </c>
      <c r="CE151" s="1414">
        <v>1</v>
      </c>
      <c r="CF151" s="1414">
        <v>1</v>
      </c>
      <c r="CG151" s="1054"/>
      <c r="CH151" s="762">
        <v>66</v>
      </c>
      <c r="CI151" s="762">
        <v>0</v>
      </c>
      <c r="CJ151" s="1055">
        <v>66</v>
      </c>
      <c r="CK151" s="763">
        <v>0</v>
      </c>
      <c r="CL151" s="764">
        <v>0</v>
      </c>
      <c r="CM151" s="764">
        <v>0</v>
      </c>
      <c r="CN151" s="764">
        <v>0</v>
      </c>
      <c r="CO151" s="764">
        <v>0</v>
      </c>
      <c r="CP151" s="764">
        <v>0</v>
      </c>
      <c r="CQ151" s="764">
        <v>0</v>
      </c>
      <c r="CR151" s="764">
        <v>0</v>
      </c>
      <c r="CS151" s="764">
        <v>0</v>
      </c>
      <c r="CT151" s="764">
        <v>0</v>
      </c>
      <c r="CU151" s="764">
        <v>0</v>
      </c>
      <c r="CV151" s="764">
        <v>0</v>
      </c>
      <c r="CW151" s="764">
        <v>0</v>
      </c>
    </row>
    <row r="152" spans="1:101" ht="15.75">
      <c r="A152" s="1394">
        <v>142</v>
      </c>
      <c r="B152" s="1219" t="s">
        <v>6345</v>
      </c>
      <c r="C152" s="1422" t="s">
        <v>6346</v>
      </c>
      <c r="D152" s="1396">
        <v>1</v>
      </c>
      <c r="E152" s="1397">
        <v>44498</v>
      </c>
      <c r="F152" s="1398" t="s">
        <v>6346</v>
      </c>
      <c r="G152" s="1398" t="s">
        <v>1189</v>
      </c>
      <c r="H152" s="1397">
        <v>44426</v>
      </c>
      <c r="I152" s="1397" t="s">
        <v>198</v>
      </c>
      <c r="J152" s="1428" t="s">
        <v>6346</v>
      </c>
      <c r="K152" s="1398" t="s">
        <v>186</v>
      </c>
      <c r="L152" s="1073" t="s">
        <v>6335</v>
      </c>
      <c r="M152" s="1059" t="s">
        <v>116</v>
      </c>
      <c r="N152" s="1082">
        <v>44466</v>
      </c>
      <c r="O152" s="1068">
        <v>44481</v>
      </c>
      <c r="P152" s="1400" t="e">
        <v>#N/A</v>
      </c>
      <c r="Q152" s="1401">
        <v>380.42604501607718</v>
      </c>
      <c r="R152" s="1074">
        <v>0.38042604501607719</v>
      </c>
      <c r="S152" s="1071">
        <v>44501</v>
      </c>
      <c r="T152" s="1075" t="s">
        <v>67</v>
      </c>
      <c r="U152" s="1070" t="s">
        <v>420</v>
      </c>
      <c r="V152" s="1403">
        <v>4</v>
      </c>
      <c r="W152" s="1069" t="s">
        <v>64</v>
      </c>
      <c r="X152" s="1076"/>
      <c r="Y152" s="1069"/>
      <c r="Z152" s="1069"/>
      <c r="AA152" s="1424" t="s">
        <v>7147</v>
      </c>
      <c r="AB152" s="1404" t="s">
        <v>430</v>
      </c>
      <c r="AC152" s="1049">
        <v>323.3621382636656</v>
      </c>
      <c r="AD152" s="1050">
        <v>0</v>
      </c>
      <c r="AE152" s="1051">
        <v>323.3621382636656</v>
      </c>
      <c r="AF152" s="1085"/>
      <c r="AG152" s="1405" t="s">
        <v>408</v>
      </c>
      <c r="AH152" s="1083">
        <v>0</v>
      </c>
      <c r="AI152" s="1084">
        <v>0</v>
      </c>
      <c r="AJ152" s="1086">
        <v>0</v>
      </c>
      <c r="AK152" s="1064">
        <v>0</v>
      </c>
      <c r="AL152" s="1064">
        <v>0</v>
      </c>
      <c r="AM152" s="1064">
        <v>0</v>
      </c>
      <c r="AN152" s="1064">
        <v>0</v>
      </c>
      <c r="AO152" s="1064">
        <v>0</v>
      </c>
      <c r="AP152" s="1064">
        <v>0</v>
      </c>
      <c r="AQ152" s="1065">
        <v>0</v>
      </c>
      <c r="AR152" s="1066">
        <v>0</v>
      </c>
      <c r="AS152" s="1066">
        <v>0</v>
      </c>
      <c r="AT152" s="1066">
        <v>0</v>
      </c>
      <c r="AU152" s="1061">
        <v>0</v>
      </c>
      <c r="AV152" s="1061">
        <v>0</v>
      </c>
      <c r="AW152" s="1061">
        <v>0</v>
      </c>
      <c r="AX152" s="1061">
        <v>0</v>
      </c>
      <c r="AY152" s="1061">
        <v>0</v>
      </c>
      <c r="AZ152" s="1061">
        <v>0</v>
      </c>
      <c r="BA152" s="1401" t="s">
        <v>64</v>
      </c>
      <c r="BB152" s="1409" t="s">
        <v>901</v>
      </c>
      <c r="BC152" s="1061" t="s">
        <v>529</v>
      </c>
      <c r="BD152" s="1411">
        <v>44434</v>
      </c>
      <c r="BE152" s="1411">
        <v>44440</v>
      </c>
      <c r="BF152" s="1411">
        <v>44442</v>
      </c>
      <c r="BG152" s="1411">
        <v>44445</v>
      </c>
      <c r="BH152" s="1411">
        <v>44447</v>
      </c>
      <c r="BI152" s="1411">
        <v>44449</v>
      </c>
      <c r="BJ152" s="1411">
        <v>44460</v>
      </c>
      <c r="BK152" s="1411">
        <v>44455</v>
      </c>
      <c r="BL152" s="1411">
        <v>44466</v>
      </c>
      <c r="BM152" s="1411">
        <v>44469</v>
      </c>
      <c r="BN152" s="1411">
        <v>44473</v>
      </c>
      <c r="BO152" s="1411">
        <v>44475</v>
      </c>
      <c r="BP152" s="1413">
        <v>44477</v>
      </c>
      <c r="BQ152" s="1413">
        <v>44481</v>
      </c>
      <c r="BR152" s="761" t="e">
        <v>#REF!</v>
      </c>
      <c r="BS152" s="1414">
        <v>1</v>
      </c>
      <c r="BT152" s="1414">
        <v>1</v>
      </c>
      <c r="BU152" s="1414">
        <v>1</v>
      </c>
      <c r="BV152" s="1414">
        <v>1</v>
      </c>
      <c r="BW152" s="1414">
        <v>1</v>
      </c>
      <c r="BX152" s="1414">
        <v>1</v>
      </c>
      <c r="BY152" s="1414">
        <v>1</v>
      </c>
      <c r="BZ152" s="1414">
        <v>2</v>
      </c>
      <c r="CA152" s="1414">
        <v>35</v>
      </c>
      <c r="CB152" s="1414">
        <v>1</v>
      </c>
      <c r="CC152" s="1414">
        <v>1</v>
      </c>
      <c r="CD152" s="1414">
        <v>18</v>
      </c>
      <c r="CE152" s="1414">
        <v>1</v>
      </c>
      <c r="CF152" s="1414">
        <v>1</v>
      </c>
      <c r="CG152" s="1054"/>
      <c r="CH152" s="762">
        <v>66</v>
      </c>
      <c r="CI152" s="762">
        <v>0</v>
      </c>
      <c r="CJ152" s="1055">
        <v>66</v>
      </c>
      <c r="CK152" s="763">
        <v>0</v>
      </c>
      <c r="CL152" s="764">
        <v>0</v>
      </c>
      <c r="CM152" s="764">
        <v>0</v>
      </c>
      <c r="CN152" s="764">
        <v>0</v>
      </c>
      <c r="CO152" s="764">
        <v>0</v>
      </c>
      <c r="CP152" s="764">
        <v>0</v>
      </c>
      <c r="CQ152" s="764">
        <v>0</v>
      </c>
      <c r="CR152" s="764">
        <v>0</v>
      </c>
      <c r="CS152" s="764">
        <v>0</v>
      </c>
      <c r="CT152" s="764">
        <v>0</v>
      </c>
      <c r="CU152" s="764">
        <v>0</v>
      </c>
      <c r="CV152" s="764">
        <v>0</v>
      </c>
      <c r="CW152" s="764">
        <v>0</v>
      </c>
    </row>
    <row r="153" spans="1:101" ht="15.75">
      <c r="A153" s="1394">
        <v>143</v>
      </c>
      <c r="B153" s="1219" t="s">
        <v>6351</v>
      </c>
      <c r="C153" s="1422" t="s">
        <v>6352</v>
      </c>
      <c r="D153" s="1396">
        <v>1</v>
      </c>
      <c r="E153" s="1397">
        <v>44498</v>
      </c>
      <c r="F153" s="1398" t="s">
        <v>6352</v>
      </c>
      <c r="G153" s="1398" t="s">
        <v>6353</v>
      </c>
      <c r="H153" s="1397">
        <v>44426</v>
      </c>
      <c r="I153" s="1397" t="s">
        <v>198</v>
      </c>
      <c r="J153" s="1428" t="s">
        <v>6355</v>
      </c>
      <c r="K153" s="1398" t="s">
        <v>186</v>
      </c>
      <c r="L153" s="1073" t="s">
        <v>6356</v>
      </c>
      <c r="M153" s="1059" t="s">
        <v>116</v>
      </c>
      <c r="N153" s="1082">
        <v>44475</v>
      </c>
      <c r="O153" s="1068">
        <v>44490</v>
      </c>
      <c r="P153" s="1400" t="e">
        <v>#N/A</v>
      </c>
      <c r="Q153" s="1061">
        <v>2228.2958199356913</v>
      </c>
      <c r="R153" s="1074">
        <v>2.2282958199356915</v>
      </c>
      <c r="S153" s="1077">
        <v>44470</v>
      </c>
      <c r="T153" s="1075" t="s">
        <v>67</v>
      </c>
      <c r="U153" s="1070" t="s">
        <v>420</v>
      </c>
      <c r="V153" s="1403">
        <v>4</v>
      </c>
      <c r="W153" s="1069" t="s">
        <v>64</v>
      </c>
      <c r="X153" s="1069"/>
      <c r="Y153" s="1069"/>
      <c r="Z153" s="1069"/>
      <c r="AA153" s="1424" t="s">
        <v>7146</v>
      </c>
      <c r="AB153" s="1218" t="s">
        <v>430</v>
      </c>
      <c r="AC153" s="1049">
        <v>1894.0514469453376</v>
      </c>
      <c r="AD153" s="1050">
        <v>0</v>
      </c>
      <c r="AE153" s="1051">
        <v>1894.0514469453376</v>
      </c>
      <c r="AF153" s="1072"/>
      <c r="AG153" s="1405" t="s">
        <v>408</v>
      </c>
      <c r="AH153" s="1083">
        <v>0</v>
      </c>
      <c r="AI153" s="1084">
        <v>0</v>
      </c>
      <c r="AJ153" s="1086">
        <v>0</v>
      </c>
      <c r="AK153" s="1064">
        <v>0</v>
      </c>
      <c r="AL153" s="1064">
        <v>0</v>
      </c>
      <c r="AM153" s="1064">
        <v>0</v>
      </c>
      <c r="AN153" s="1064">
        <v>0</v>
      </c>
      <c r="AO153" s="1064">
        <v>0</v>
      </c>
      <c r="AP153" s="1064">
        <v>0</v>
      </c>
      <c r="AQ153" s="1065">
        <v>0</v>
      </c>
      <c r="AR153" s="1066">
        <v>0</v>
      </c>
      <c r="AS153" s="1066">
        <v>0</v>
      </c>
      <c r="AT153" s="1066">
        <v>0</v>
      </c>
      <c r="AU153" s="1061">
        <v>0</v>
      </c>
      <c r="AV153" s="1061">
        <v>0</v>
      </c>
      <c r="AW153" s="1061">
        <v>0</v>
      </c>
      <c r="AX153" s="1061">
        <v>0</v>
      </c>
      <c r="AY153" s="1061">
        <v>0</v>
      </c>
      <c r="AZ153" s="1061">
        <v>0</v>
      </c>
      <c r="BA153" s="1061" t="s">
        <v>64</v>
      </c>
      <c r="BB153" s="1409" t="s">
        <v>901</v>
      </c>
      <c r="BC153" s="1061" t="s">
        <v>529</v>
      </c>
      <c r="BD153" s="1411">
        <v>44446</v>
      </c>
      <c r="BE153" s="1411">
        <v>44449</v>
      </c>
      <c r="BF153" s="1411">
        <v>44453</v>
      </c>
      <c r="BG153" s="1411">
        <v>44454</v>
      </c>
      <c r="BH153" s="1411">
        <v>44456</v>
      </c>
      <c r="BI153" s="1411">
        <v>44461</v>
      </c>
      <c r="BJ153" s="1411">
        <v>44469</v>
      </c>
      <c r="BK153" s="1411">
        <v>44467</v>
      </c>
      <c r="BL153" s="1411">
        <v>44475</v>
      </c>
      <c r="BM153" s="1411">
        <v>44481</v>
      </c>
      <c r="BN153" s="1411">
        <v>44483</v>
      </c>
      <c r="BO153" s="1411">
        <v>44487</v>
      </c>
      <c r="BP153" s="1413">
        <v>44489</v>
      </c>
      <c r="BQ153" s="1413">
        <v>44490</v>
      </c>
      <c r="BR153" s="761" t="e">
        <v>#REF!</v>
      </c>
      <c r="BS153" s="1414">
        <v>1</v>
      </c>
      <c r="BT153" s="1414">
        <v>1</v>
      </c>
      <c r="BU153" s="1414">
        <v>1</v>
      </c>
      <c r="BV153" s="1414">
        <v>1</v>
      </c>
      <c r="BW153" s="1414">
        <v>1</v>
      </c>
      <c r="BX153" s="1414">
        <v>1</v>
      </c>
      <c r="BY153" s="1414">
        <v>1</v>
      </c>
      <c r="BZ153" s="1414">
        <v>12</v>
      </c>
      <c r="CA153" s="1414">
        <v>38</v>
      </c>
      <c r="CB153" s="1414">
        <v>1</v>
      </c>
      <c r="CC153" s="1414">
        <v>1</v>
      </c>
      <c r="CD153" s="1414">
        <v>44</v>
      </c>
      <c r="CE153" s="1414">
        <v>1</v>
      </c>
      <c r="CF153" s="1414">
        <v>1</v>
      </c>
      <c r="CG153" s="1054"/>
      <c r="CH153" s="762">
        <v>105</v>
      </c>
      <c r="CI153" s="762">
        <v>0</v>
      </c>
      <c r="CJ153" s="1055">
        <v>105</v>
      </c>
      <c r="CK153" s="763">
        <v>0</v>
      </c>
      <c r="CL153" s="764">
        <v>0</v>
      </c>
      <c r="CM153" s="764">
        <v>0</v>
      </c>
      <c r="CN153" s="764">
        <v>0</v>
      </c>
      <c r="CO153" s="764">
        <v>0</v>
      </c>
      <c r="CP153" s="764">
        <v>0</v>
      </c>
      <c r="CQ153" s="764">
        <v>0</v>
      </c>
      <c r="CR153" s="764">
        <v>0</v>
      </c>
      <c r="CS153" s="764">
        <v>0</v>
      </c>
      <c r="CT153" s="764">
        <v>0</v>
      </c>
      <c r="CU153" s="764">
        <v>0</v>
      </c>
      <c r="CV153" s="764">
        <v>0</v>
      </c>
      <c r="CW153" s="764">
        <v>0</v>
      </c>
    </row>
    <row r="154" spans="1:101" ht="15.75">
      <c r="A154" s="1394">
        <v>144</v>
      </c>
      <c r="B154" s="1219" t="s">
        <v>6351</v>
      </c>
      <c r="C154" s="1422" t="s">
        <v>6352</v>
      </c>
      <c r="D154" s="1396">
        <v>1</v>
      </c>
      <c r="E154" s="1397">
        <v>44498</v>
      </c>
      <c r="F154" s="1398" t="s">
        <v>6352</v>
      </c>
      <c r="G154" s="1398" t="s">
        <v>6353</v>
      </c>
      <c r="H154" s="1397">
        <v>44426</v>
      </c>
      <c r="I154" s="1397" t="s">
        <v>198</v>
      </c>
      <c r="J154" s="1428" t="s">
        <v>6352</v>
      </c>
      <c r="K154" s="1398" t="s">
        <v>186</v>
      </c>
      <c r="L154" s="1073" t="s">
        <v>6357</v>
      </c>
      <c r="M154" s="1059" t="s">
        <v>116</v>
      </c>
      <c r="N154" s="1082">
        <v>44475</v>
      </c>
      <c r="O154" s="1068">
        <v>44490</v>
      </c>
      <c r="P154" s="1400" t="e">
        <v>#N/A</v>
      </c>
      <c r="Q154" s="1061">
        <v>742.76527331189709</v>
      </c>
      <c r="R154" s="1418">
        <v>0.74276527331189712</v>
      </c>
      <c r="S154" s="1071">
        <v>44501</v>
      </c>
      <c r="T154" s="1075" t="s">
        <v>67</v>
      </c>
      <c r="U154" s="1070" t="s">
        <v>420</v>
      </c>
      <c r="V154" s="1403">
        <v>4</v>
      </c>
      <c r="W154" s="1069" t="s">
        <v>64</v>
      </c>
      <c r="X154" s="1069"/>
      <c r="Y154" s="1069"/>
      <c r="Z154" s="1069"/>
      <c r="AA154" s="1424" t="s">
        <v>7147</v>
      </c>
      <c r="AB154" s="1218" t="s">
        <v>430</v>
      </c>
      <c r="AC154" s="1049">
        <v>631.35048231511246</v>
      </c>
      <c r="AD154" s="1050">
        <v>0</v>
      </c>
      <c r="AE154" s="1051">
        <v>631.35048231511246</v>
      </c>
      <c r="AF154" s="1072"/>
      <c r="AG154" s="1405" t="s">
        <v>408</v>
      </c>
      <c r="AH154" s="1083">
        <v>0</v>
      </c>
      <c r="AI154" s="1084">
        <v>0</v>
      </c>
      <c r="AJ154" s="1086">
        <v>0</v>
      </c>
      <c r="AK154" s="1064">
        <v>0</v>
      </c>
      <c r="AL154" s="1064">
        <v>0</v>
      </c>
      <c r="AM154" s="1064">
        <v>0</v>
      </c>
      <c r="AN154" s="1064">
        <v>0</v>
      </c>
      <c r="AO154" s="1064">
        <v>0</v>
      </c>
      <c r="AP154" s="1064">
        <v>0</v>
      </c>
      <c r="AQ154" s="1065">
        <v>0</v>
      </c>
      <c r="AR154" s="1066">
        <v>0</v>
      </c>
      <c r="AS154" s="1066">
        <v>0</v>
      </c>
      <c r="AT154" s="1066">
        <v>0</v>
      </c>
      <c r="AU154" s="1061">
        <v>0</v>
      </c>
      <c r="AV154" s="1061">
        <v>0</v>
      </c>
      <c r="AW154" s="1061">
        <v>0</v>
      </c>
      <c r="AX154" s="1061">
        <v>0</v>
      </c>
      <c r="AY154" s="1061">
        <v>0</v>
      </c>
      <c r="AZ154" s="1061">
        <v>0</v>
      </c>
      <c r="BA154" s="1061" t="s">
        <v>64</v>
      </c>
      <c r="BB154" s="1409" t="s">
        <v>901</v>
      </c>
      <c r="BC154" s="1061" t="s">
        <v>529</v>
      </c>
      <c r="BD154" s="1411">
        <v>44446</v>
      </c>
      <c r="BE154" s="1411">
        <v>44449</v>
      </c>
      <c r="BF154" s="1411">
        <v>44453</v>
      </c>
      <c r="BG154" s="1411">
        <v>44454</v>
      </c>
      <c r="BH154" s="1411">
        <v>44456</v>
      </c>
      <c r="BI154" s="1411">
        <v>44461</v>
      </c>
      <c r="BJ154" s="1411">
        <v>44469</v>
      </c>
      <c r="BK154" s="1411">
        <v>44467</v>
      </c>
      <c r="BL154" s="1411">
        <v>44475</v>
      </c>
      <c r="BM154" s="1411">
        <v>44481</v>
      </c>
      <c r="BN154" s="1411">
        <v>44483</v>
      </c>
      <c r="BO154" s="1411">
        <v>44487</v>
      </c>
      <c r="BP154" s="1413">
        <v>44489</v>
      </c>
      <c r="BQ154" s="1413">
        <v>44490</v>
      </c>
      <c r="BR154" s="761" t="e">
        <v>#REF!</v>
      </c>
      <c r="BS154" s="1414">
        <v>1</v>
      </c>
      <c r="BT154" s="1414">
        <v>1</v>
      </c>
      <c r="BU154" s="1414">
        <v>1</v>
      </c>
      <c r="BV154" s="1414">
        <v>1</v>
      </c>
      <c r="BW154" s="1414">
        <v>1</v>
      </c>
      <c r="BX154" s="1414">
        <v>1</v>
      </c>
      <c r="BY154" s="1414">
        <v>1</v>
      </c>
      <c r="BZ154" s="1414">
        <v>12</v>
      </c>
      <c r="CA154" s="1414">
        <v>38</v>
      </c>
      <c r="CB154" s="1414">
        <v>1</v>
      </c>
      <c r="CC154" s="1414">
        <v>1</v>
      </c>
      <c r="CD154" s="1414">
        <v>44</v>
      </c>
      <c r="CE154" s="1414">
        <v>1</v>
      </c>
      <c r="CF154" s="1414">
        <v>1</v>
      </c>
      <c r="CG154" s="1054"/>
      <c r="CH154" s="762">
        <v>105</v>
      </c>
      <c r="CI154" s="762">
        <v>0</v>
      </c>
      <c r="CJ154" s="1055">
        <v>105</v>
      </c>
      <c r="CK154" s="763">
        <v>0</v>
      </c>
      <c r="CL154" s="764">
        <v>0</v>
      </c>
      <c r="CM154" s="764">
        <v>0</v>
      </c>
      <c r="CN154" s="764">
        <v>0</v>
      </c>
      <c r="CO154" s="764">
        <v>0</v>
      </c>
      <c r="CP154" s="764">
        <v>0</v>
      </c>
      <c r="CQ154" s="764">
        <v>0</v>
      </c>
      <c r="CR154" s="764">
        <v>0</v>
      </c>
      <c r="CS154" s="764">
        <v>0</v>
      </c>
      <c r="CT154" s="764">
        <v>0</v>
      </c>
      <c r="CU154" s="764">
        <v>0</v>
      </c>
      <c r="CV154" s="764">
        <v>0</v>
      </c>
      <c r="CW154" s="764">
        <v>0</v>
      </c>
    </row>
    <row r="155" spans="1:101" ht="15.75">
      <c r="A155" s="1394">
        <v>145</v>
      </c>
      <c r="B155" s="1416" t="s">
        <v>6361</v>
      </c>
      <c r="C155" s="1422" t="s">
        <v>6362</v>
      </c>
      <c r="D155" s="1396">
        <v>1</v>
      </c>
      <c r="E155" s="1397">
        <v>44498</v>
      </c>
      <c r="F155" s="1398" t="s">
        <v>6362</v>
      </c>
      <c r="G155" s="1398" t="s">
        <v>6353</v>
      </c>
      <c r="H155" s="1397">
        <v>44426</v>
      </c>
      <c r="I155" s="1397" t="s">
        <v>198</v>
      </c>
      <c r="J155" s="1428" t="s">
        <v>6364</v>
      </c>
      <c r="K155" s="1398" t="s">
        <v>186</v>
      </c>
      <c r="L155" s="1415" t="s">
        <v>6356</v>
      </c>
      <c r="M155" s="1394" t="s">
        <v>116</v>
      </c>
      <c r="N155" s="1417">
        <v>44473</v>
      </c>
      <c r="O155" s="1068">
        <v>44488</v>
      </c>
      <c r="P155" s="1400" t="e">
        <v>#N/A</v>
      </c>
      <c r="Q155" s="1401">
        <v>2906.5514469453378</v>
      </c>
      <c r="R155" s="1418">
        <v>2.906551446945338</v>
      </c>
      <c r="S155" s="1077">
        <v>44470</v>
      </c>
      <c r="T155" s="1075" t="s">
        <v>67</v>
      </c>
      <c r="U155" s="1070" t="s">
        <v>420</v>
      </c>
      <c r="V155" s="1403">
        <v>4</v>
      </c>
      <c r="W155" s="1069" t="s">
        <v>64</v>
      </c>
      <c r="X155" s="1069"/>
      <c r="Y155" s="1069"/>
      <c r="Z155" s="1069"/>
      <c r="AA155" s="1424" t="s">
        <v>7148</v>
      </c>
      <c r="AB155" s="1218" t="s">
        <v>430</v>
      </c>
      <c r="AC155" s="1049">
        <v>2470.5687299035371</v>
      </c>
      <c r="AD155" s="1050">
        <v>0</v>
      </c>
      <c r="AE155" s="1051">
        <v>2470.5687299035371</v>
      </c>
      <c r="AF155" s="1072"/>
      <c r="AG155" s="1405" t="s">
        <v>408</v>
      </c>
      <c r="AH155" s="1406">
        <v>0</v>
      </c>
      <c r="AI155" s="1407">
        <v>0</v>
      </c>
      <c r="AJ155" s="1408">
        <v>0</v>
      </c>
      <c r="AK155" s="1419">
        <v>0</v>
      </c>
      <c r="AL155" s="1419">
        <v>0</v>
      </c>
      <c r="AM155" s="1419">
        <v>0</v>
      </c>
      <c r="AN155" s="1419">
        <v>0</v>
      </c>
      <c r="AO155" s="1419">
        <v>0</v>
      </c>
      <c r="AP155" s="1419">
        <v>0</v>
      </c>
      <c r="AQ155" s="1420">
        <v>0</v>
      </c>
      <c r="AR155" s="1421">
        <v>0</v>
      </c>
      <c r="AS155" s="1421">
        <v>0</v>
      </c>
      <c r="AT155" s="1421">
        <v>0</v>
      </c>
      <c r="AU155" s="1401">
        <v>0</v>
      </c>
      <c r="AV155" s="1401">
        <v>0</v>
      </c>
      <c r="AW155" s="1401">
        <v>0</v>
      </c>
      <c r="AX155" s="1401">
        <v>0</v>
      </c>
      <c r="AY155" s="1401">
        <v>0</v>
      </c>
      <c r="AZ155" s="1401">
        <v>0</v>
      </c>
      <c r="BA155" s="1401" t="s">
        <v>64</v>
      </c>
      <c r="BB155" s="1409" t="s">
        <v>901</v>
      </c>
      <c r="BC155" s="1061" t="s">
        <v>529</v>
      </c>
      <c r="BD155" s="1411">
        <v>44442</v>
      </c>
      <c r="BE155" s="1411">
        <v>44447</v>
      </c>
      <c r="BF155" s="1411">
        <v>44449</v>
      </c>
      <c r="BG155" s="1411">
        <v>44452</v>
      </c>
      <c r="BH155" s="1411">
        <v>44454</v>
      </c>
      <c r="BI155" s="1411">
        <v>44456</v>
      </c>
      <c r="BJ155" s="1411">
        <v>44467</v>
      </c>
      <c r="BK155" s="1411">
        <v>44463</v>
      </c>
      <c r="BL155" s="1411">
        <v>44473</v>
      </c>
      <c r="BM155" s="1411">
        <v>44476</v>
      </c>
      <c r="BN155" s="1411">
        <v>44481</v>
      </c>
      <c r="BO155" s="1411">
        <v>44483</v>
      </c>
      <c r="BP155" s="1413">
        <v>44487</v>
      </c>
      <c r="BQ155" s="1413">
        <v>44488</v>
      </c>
      <c r="BR155" s="761" t="e">
        <v>#REF!</v>
      </c>
      <c r="BS155" s="1414">
        <v>1</v>
      </c>
      <c r="BT155" s="1414">
        <v>1</v>
      </c>
      <c r="BU155" s="1414">
        <v>1</v>
      </c>
      <c r="BV155" s="1414">
        <v>1</v>
      </c>
      <c r="BW155" s="1414">
        <v>1</v>
      </c>
      <c r="BX155" s="1414">
        <v>1</v>
      </c>
      <c r="BY155" s="1414">
        <v>1</v>
      </c>
      <c r="BZ155" s="1414">
        <v>13</v>
      </c>
      <c r="CA155" s="1414">
        <v>70</v>
      </c>
      <c r="CB155" s="1414">
        <v>1</v>
      </c>
      <c r="CC155" s="1414">
        <v>1</v>
      </c>
      <c r="CD155" s="1414">
        <v>36</v>
      </c>
      <c r="CE155" s="1414">
        <v>1</v>
      </c>
      <c r="CF155" s="1414">
        <v>1</v>
      </c>
      <c r="CG155" s="1054"/>
      <c r="CH155" s="762">
        <v>130</v>
      </c>
      <c r="CI155" s="762">
        <v>6</v>
      </c>
      <c r="CJ155" s="1055">
        <v>136</v>
      </c>
      <c r="CK155" s="763">
        <v>4.4117647058823532E-2</v>
      </c>
      <c r="CL155" s="764">
        <v>0</v>
      </c>
      <c r="CM155" s="764">
        <v>0</v>
      </c>
      <c r="CN155" s="764">
        <v>0</v>
      </c>
      <c r="CO155" s="764">
        <v>0</v>
      </c>
      <c r="CP155" s="764">
        <v>0</v>
      </c>
      <c r="CQ155" s="764">
        <v>0</v>
      </c>
      <c r="CR155" s="764">
        <v>0</v>
      </c>
      <c r="CS155" s="764">
        <v>0</v>
      </c>
      <c r="CT155" s="764">
        <v>0</v>
      </c>
      <c r="CU155" s="764">
        <v>0</v>
      </c>
      <c r="CV155" s="764">
        <v>0</v>
      </c>
      <c r="CW155" s="764">
        <v>0</v>
      </c>
    </row>
    <row r="156" spans="1:101" ht="15.75">
      <c r="A156" s="1394">
        <v>146</v>
      </c>
      <c r="B156" s="1219" t="s">
        <v>6361</v>
      </c>
      <c r="C156" s="1422" t="s">
        <v>6362</v>
      </c>
      <c r="D156" s="1396">
        <v>1</v>
      </c>
      <c r="E156" s="1397">
        <v>44498</v>
      </c>
      <c r="F156" s="1398" t="s">
        <v>6362</v>
      </c>
      <c r="G156" s="1398" t="s">
        <v>6353</v>
      </c>
      <c r="H156" s="1397">
        <v>44426</v>
      </c>
      <c r="I156" s="1397" t="s">
        <v>198</v>
      </c>
      <c r="J156" s="1428" t="s">
        <v>6362</v>
      </c>
      <c r="K156" s="1398" t="s">
        <v>186</v>
      </c>
      <c r="L156" s="1073" t="s">
        <v>6357</v>
      </c>
      <c r="M156" s="1059" t="s">
        <v>116</v>
      </c>
      <c r="N156" s="1082">
        <v>44473</v>
      </c>
      <c r="O156" s="1068">
        <v>44488</v>
      </c>
      <c r="P156" s="1400" t="e">
        <v>#N/A</v>
      </c>
      <c r="Q156" s="1061">
        <v>968.85048231511257</v>
      </c>
      <c r="R156" s="1074">
        <v>0.96885048231511262</v>
      </c>
      <c r="S156" s="1071">
        <v>44501</v>
      </c>
      <c r="T156" s="1075" t="s">
        <v>67</v>
      </c>
      <c r="U156" s="1070" t="s">
        <v>420</v>
      </c>
      <c r="V156" s="1403">
        <v>4</v>
      </c>
      <c r="W156" s="1069" t="s">
        <v>64</v>
      </c>
      <c r="X156" s="1076"/>
      <c r="Y156" s="1076"/>
      <c r="Z156" s="1069"/>
      <c r="AA156" s="1424" t="s">
        <v>7147</v>
      </c>
      <c r="AB156" s="1218" t="s">
        <v>430</v>
      </c>
      <c r="AC156" s="1049">
        <v>823.52290996784564</v>
      </c>
      <c r="AD156" s="1050">
        <v>0</v>
      </c>
      <c r="AE156" s="1051">
        <v>823.52290996784564</v>
      </c>
      <c r="AF156" s="1072"/>
      <c r="AG156" s="1405" t="s">
        <v>408</v>
      </c>
      <c r="AH156" s="1083">
        <v>0</v>
      </c>
      <c r="AI156" s="1084">
        <v>0</v>
      </c>
      <c r="AJ156" s="1086">
        <v>0</v>
      </c>
      <c r="AK156" s="1064">
        <v>0</v>
      </c>
      <c r="AL156" s="1064">
        <v>0</v>
      </c>
      <c r="AM156" s="1064">
        <v>0</v>
      </c>
      <c r="AN156" s="1064">
        <v>0</v>
      </c>
      <c r="AO156" s="1064">
        <v>0</v>
      </c>
      <c r="AP156" s="1064">
        <v>0</v>
      </c>
      <c r="AQ156" s="1065">
        <v>0</v>
      </c>
      <c r="AR156" s="1066">
        <v>0</v>
      </c>
      <c r="AS156" s="1066">
        <v>0</v>
      </c>
      <c r="AT156" s="1066">
        <v>0</v>
      </c>
      <c r="AU156" s="1061">
        <v>0</v>
      </c>
      <c r="AV156" s="1061">
        <v>0</v>
      </c>
      <c r="AW156" s="1061">
        <v>0</v>
      </c>
      <c r="AX156" s="1061">
        <v>0</v>
      </c>
      <c r="AY156" s="1061">
        <v>0</v>
      </c>
      <c r="AZ156" s="1061">
        <v>0</v>
      </c>
      <c r="BA156" s="1401" t="s">
        <v>64</v>
      </c>
      <c r="BB156" s="1409" t="s">
        <v>901</v>
      </c>
      <c r="BC156" s="761" t="s">
        <v>529</v>
      </c>
      <c r="BD156" s="1411">
        <v>44442</v>
      </c>
      <c r="BE156" s="1411">
        <v>44447</v>
      </c>
      <c r="BF156" s="1411">
        <v>44449</v>
      </c>
      <c r="BG156" s="1411">
        <v>44452</v>
      </c>
      <c r="BH156" s="1411">
        <v>44454</v>
      </c>
      <c r="BI156" s="1411">
        <v>44456</v>
      </c>
      <c r="BJ156" s="1411">
        <v>44467</v>
      </c>
      <c r="BK156" s="1411">
        <v>44463</v>
      </c>
      <c r="BL156" s="1411">
        <v>44473</v>
      </c>
      <c r="BM156" s="1411">
        <v>44476</v>
      </c>
      <c r="BN156" s="1411">
        <v>44481</v>
      </c>
      <c r="BO156" s="1411">
        <v>44483</v>
      </c>
      <c r="BP156" s="1413">
        <v>44487</v>
      </c>
      <c r="BQ156" s="1413">
        <v>44488</v>
      </c>
      <c r="BR156" s="761" t="e">
        <v>#REF!</v>
      </c>
      <c r="BS156" s="1414">
        <v>1</v>
      </c>
      <c r="BT156" s="1414">
        <v>1</v>
      </c>
      <c r="BU156" s="1414">
        <v>1</v>
      </c>
      <c r="BV156" s="1414">
        <v>1</v>
      </c>
      <c r="BW156" s="1414">
        <v>1</v>
      </c>
      <c r="BX156" s="1414">
        <v>1</v>
      </c>
      <c r="BY156" s="1414">
        <v>1</v>
      </c>
      <c r="BZ156" s="1414">
        <v>13</v>
      </c>
      <c r="CA156" s="1414">
        <v>70</v>
      </c>
      <c r="CB156" s="1414">
        <v>1</v>
      </c>
      <c r="CC156" s="1414">
        <v>1</v>
      </c>
      <c r="CD156" s="1414">
        <v>36</v>
      </c>
      <c r="CE156" s="1414">
        <v>1</v>
      </c>
      <c r="CF156" s="1414">
        <v>1</v>
      </c>
      <c r="CG156" s="1054"/>
      <c r="CH156" s="762">
        <v>130</v>
      </c>
      <c r="CI156" s="762">
        <v>6</v>
      </c>
      <c r="CJ156" s="1055">
        <v>136</v>
      </c>
      <c r="CK156" s="763">
        <v>4.4117647058823532E-2</v>
      </c>
      <c r="CL156" s="764">
        <v>0</v>
      </c>
      <c r="CM156" s="764">
        <v>0</v>
      </c>
      <c r="CN156" s="764">
        <v>0</v>
      </c>
      <c r="CO156" s="764">
        <v>0</v>
      </c>
      <c r="CP156" s="764">
        <v>0</v>
      </c>
      <c r="CQ156" s="764">
        <v>0</v>
      </c>
      <c r="CR156" s="764">
        <v>0</v>
      </c>
      <c r="CS156" s="764">
        <v>0</v>
      </c>
      <c r="CT156" s="764">
        <v>0</v>
      </c>
      <c r="CU156" s="764">
        <v>0</v>
      </c>
      <c r="CV156" s="764">
        <v>0</v>
      </c>
      <c r="CW156" s="764">
        <v>0</v>
      </c>
    </row>
    <row r="157" spans="1:101" ht="15.75">
      <c r="A157" s="1394">
        <v>147</v>
      </c>
      <c r="B157" s="1416" t="s">
        <v>6501</v>
      </c>
      <c r="C157" s="1422" t="s">
        <v>6513</v>
      </c>
      <c r="D157" s="1396">
        <v>1</v>
      </c>
      <c r="E157" s="1397">
        <v>44439</v>
      </c>
      <c r="F157" s="1398" t="s">
        <v>6513</v>
      </c>
      <c r="G157" s="1398" t="s">
        <v>984</v>
      </c>
      <c r="H157" s="1397">
        <v>44433</v>
      </c>
      <c r="I157" s="1397" t="s">
        <v>199</v>
      </c>
      <c r="J157" s="1399" t="s">
        <v>6513</v>
      </c>
      <c r="K157" s="1398" t="s">
        <v>194</v>
      </c>
      <c r="L157" s="1415" t="s">
        <v>627</v>
      </c>
      <c r="M157" s="1394" t="s">
        <v>116</v>
      </c>
      <c r="N157" s="1417">
        <v>44455</v>
      </c>
      <c r="O157" s="1068">
        <v>44467</v>
      </c>
      <c r="P157" s="1400" t="e">
        <v>#N/A</v>
      </c>
      <c r="Q157" s="1401">
        <v>4040</v>
      </c>
      <c r="R157" s="1418">
        <v>4.04</v>
      </c>
      <c r="S157" s="1071">
        <v>44501</v>
      </c>
      <c r="T157" s="1075" t="s">
        <v>67</v>
      </c>
      <c r="U157" s="1070" t="s">
        <v>424</v>
      </c>
      <c r="V157" s="1403">
        <v>5</v>
      </c>
      <c r="W157" s="1076" t="s">
        <v>64</v>
      </c>
      <c r="X157" s="1069"/>
      <c r="Y157" s="1069"/>
      <c r="Z157" s="1069"/>
      <c r="AA157" s="1498" t="s">
        <v>7149</v>
      </c>
      <c r="AB157" s="1218" t="s">
        <v>430</v>
      </c>
      <c r="AC157" s="1049">
        <v>3757.2000000000003</v>
      </c>
      <c r="AD157" s="1050">
        <v>0</v>
      </c>
      <c r="AE157" s="1051">
        <v>3757.2000000000003</v>
      </c>
      <c r="AF157" s="1072"/>
      <c r="AG157" s="1405" t="s">
        <v>408</v>
      </c>
      <c r="AH157" s="1406">
        <v>0</v>
      </c>
      <c r="AI157" s="1407">
        <v>0</v>
      </c>
      <c r="AJ157" s="1408">
        <v>0</v>
      </c>
      <c r="AK157" s="1419">
        <v>0</v>
      </c>
      <c r="AL157" s="1419">
        <v>0</v>
      </c>
      <c r="AM157" s="1419">
        <v>0</v>
      </c>
      <c r="AN157" s="1419">
        <v>0</v>
      </c>
      <c r="AO157" s="1419">
        <v>0</v>
      </c>
      <c r="AP157" s="1419">
        <v>0</v>
      </c>
      <c r="AQ157" s="1420">
        <v>0</v>
      </c>
      <c r="AR157" s="1421">
        <v>0</v>
      </c>
      <c r="AS157" s="1421">
        <v>0</v>
      </c>
      <c r="AT157" s="1421">
        <v>0</v>
      </c>
      <c r="AU157" s="1401">
        <v>0</v>
      </c>
      <c r="AV157" s="1401">
        <v>0</v>
      </c>
      <c r="AW157" s="1401">
        <v>0</v>
      </c>
      <c r="AX157" s="1401">
        <v>0</v>
      </c>
      <c r="AY157" s="1401">
        <v>0</v>
      </c>
      <c r="AZ157" s="1401">
        <v>0</v>
      </c>
      <c r="BA157" s="1061" t="s">
        <v>64</v>
      </c>
      <c r="BB157" s="1409" t="s">
        <v>1022</v>
      </c>
      <c r="BC157" s="1061" t="s">
        <v>535</v>
      </c>
      <c r="BD157" s="1411">
        <v>44439</v>
      </c>
      <c r="BE157" s="1411">
        <v>44441</v>
      </c>
      <c r="BF157" s="1411">
        <v>44442</v>
      </c>
      <c r="BG157" s="1411">
        <v>44445</v>
      </c>
      <c r="BH157" s="1411">
        <v>44446</v>
      </c>
      <c r="BI157" s="1411">
        <v>44448</v>
      </c>
      <c r="BJ157" s="1411">
        <v>44456</v>
      </c>
      <c r="BK157" s="1411">
        <v>44453</v>
      </c>
      <c r="BL157" s="1411">
        <v>44455</v>
      </c>
      <c r="BM157" s="1411">
        <v>44460</v>
      </c>
      <c r="BN157" s="1411">
        <v>44461</v>
      </c>
      <c r="BO157" s="1411">
        <v>44462</v>
      </c>
      <c r="BP157" s="1413">
        <v>44466</v>
      </c>
      <c r="BQ157" s="1413">
        <v>44467</v>
      </c>
      <c r="BR157" s="761" t="e">
        <v>#REF!</v>
      </c>
      <c r="BS157" s="1414">
        <v>1</v>
      </c>
      <c r="BT157" s="1414">
        <v>1</v>
      </c>
      <c r="BU157" s="1414">
        <v>1</v>
      </c>
      <c r="BV157" s="1414">
        <v>1</v>
      </c>
      <c r="BW157" s="1414">
        <v>1</v>
      </c>
      <c r="BX157" s="1414">
        <v>1</v>
      </c>
      <c r="BY157" s="1414">
        <v>1</v>
      </c>
      <c r="BZ157" s="1414">
        <v>5</v>
      </c>
      <c r="CA157" s="1414">
        <v>50</v>
      </c>
      <c r="CB157" s="1414">
        <v>1</v>
      </c>
      <c r="CC157" s="1414">
        <v>1</v>
      </c>
      <c r="CD157" s="1414">
        <v>1</v>
      </c>
      <c r="CE157" s="1414">
        <v>1</v>
      </c>
      <c r="CF157" s="1414">
        <v>1</v>
      </c>
      <c r="CG157" s="1054"/>
      <c r="CH157" s="762">
        <v>67</v>
      </c>
      <c r="CI157" s="762">
        <v>0</v>
      </c>
      <c r="CJ157" s="1055">
        <v>67</v>
      </c>
      <c r="CK157" s="763">
        <v>0</v>
      </c>
      <c r="CL157" s="764">
        <v>19.559445718590229</v>
      </c>
      <c r="CM157" s="764">
        <v>13.677099636033171</v>
      </c>
      <c r="CN157" s="764">
        <v>10.991908623429509</v>
      </c>
      <c r="CO157" s="764">
        <v>0.32249704399983903</v>
      </c>
      <c r="CP157" s="764">
        <v>17.222148392201454</v>
      </c>
      <c r="CQ157" s="764">
        <v>13.759739503558153</v>
      </c>
      <c r="CR157" s="764">
        <v>18.657663359305719</v>
      </c>
      <c r="CS157" s="764">
        <v>19.329666574740347</v>
      </c>
      <c r="CT157" s="764">
        <v>10.044976677984964</v>
      </c>
      <c r="CU157" s="764">
        <v>6.8304873919165754</v>
      </c>
      <c r="CV157" s="764">
        <v>4.0175069256279796</v>
      </c>
      <c r="CW157" s="764">
        <v>6.2358834670418828</v>
      </c>
    </row>
    <row r="158" spans="1:101" ht="15.75">
      <c r="A158" s="1394">
        <v>148</v>
      </c>
      <c r="B158" s="1219" t="s">
        <v>6502</v>
      </c>
      <c r="C158" s="1422" t="s">
        <v>6514</v>
      </c>
      <c r="D158" s="1396">
        <v>1</v>
      </c>
      <c r="E158" s="1397">
        <v>44439</v>
      </c>
      <c r="F158" s="1398" t="s">
        <v>6514</v>
      </c>
      <c r="G158" s="1398" t="s">
        <v>984</v>
      </c>
      <c r="H158" s="1397">
        <v>44433</v>
      </c>
      <c r="I158" s="1397" t="s">
        <v>199</v>
      </c>
      <c r="J158" s="1399" t="s">
        <v>6514</v>
      </c>
      <c r="K158" s="1398" t="s">
        <v>194</v>
      </c>
      <c r="L158" s="1415" t="s">
        <v>627</v>
      </c>
      <c r="M158" s="1059" t="s">
        <v>116</v>
      </c>
      <c r="N158" s="1082">
        <v>44456</v>
      </c>
      <c r="O158" s="1068">
        <v>44468</v>
      </c>
      <c r="P158" s="1400" t="e">
        <v>#N/A</v>
      </c>
      <c r="Q158" s="1061">
        <v>885</v>
      </c>
      <c r="R158" s="1074">
        <v>0.88500000000000001</v>
      </c>
      <c r="S158" s="1071">
        <v>44501</v>
      </c>
      <c r="T158" s="1075" t="s">
        <v>67</v>
      </c>
      <c r="U158" s="1070" t="s">
        <v>424</v>
      </c>
      <c r="V158" s="1403">
        <v>5</v>
      </c>
      <c r="W158" s="1076" t="s">
        <v>64</v>
      </c>
      <c r="X158" s="1076"/>
      <c r="Y158" s="1076"/>
      <c r="Z158" s="1069"/>
      <c r="AA158" s="1498" t="s">
        <v>7149</v>
      </c>
      <c r="AB158" s="1218" t="s">
        <v>430</v>
      </c>
      <c r="AC158" s="1049">
        <v>823.05000000000007</v>
      </c>
      <c r="AD158" s="1050">
        <v>0</v>
      </c>
      <c r="AE158" s="1051">
        <v>823.05000000000007</v>
      </c>
      <c r="AF158" s="1072"/>
      <c r="AG158" s="1405" t="s">
        <v>408</v>
      </c>
      <c r="AH158" s="1083">
        <v>0</v>
      </c>
      <c r="AI158" s="1084">
        <v>0</v>
      </c>
      <c r="AJ158" s="1086">
        <v>0</v>
      </c>
      <c r="AK158" s="1064">
        <v>0</v>
      </c>
      <c r="AL158" s="1064">
        <v>0</v>
      </c>
      <c r="AM158" s="1064">
        <v>0</v>
      </c>
      <c r="AN158" s="1064">
        <v>0</v>
      </c>
      <c r="AO158" s="1064">
        <v>0</v>
      </c>
      <c r="AP158" s="1064">
        <v>0</v>
      </c>
      <c r="AQ158" s="1065">
        <v>0</v>
      </c>
      <c r="AR158" s="1066">
        <v>0</v>
      </c>
      <c r="AS158" s="1066">
        <v>0</v>
      </c>
      <c r="AT158" s="1066">
        <v>0</v>
      </c>
      <c r="AU158" s="1061">
        <v>0</v>
      </c>
      <c r="AV158" s="1061">
        <v>0</v>
      </c>
      <c r="AW158" s="1061">
        <v>0</v>
      </c>
      <c r="AX158" s="1061">
        <v>0</v>
      </c>
      <c r="AY158" s="1061">
        <v>0</v>
      </c>
      <c r="AZ158" s="1061">
        <v>0</v>
      </c>
      <c r="BA158" s="1061" t="s">
        <v>64</v>
      </c>
      <c r="BB158" s="1401" t="s">
        <v>1022</v>
      </c>
      <c r="BC158" s="1061" t="s">
        <v>535</v>
      </c>
      <c r="BD158" s="1411">
        <v>44440</v>
      </c>
      <c r="BE158" s="1411">
        <v>44442</v>
      </c>
      <c r="BF158" s="1411">
        <v>44445</v>
      </c>
      <c r="BG158" s="1411">
        <v>44446</v>
      </c>
      <c r="BH158" s="1411">
        <v>44447</v>
      </c>
      <c r="BI158" s="1411">
        <v>44449</v>
      </c>
      <c r="BJ158" s="1411">
        <v>44460</v>
      </c>
      <c r="BK158" s="1411">
        <v>44454</v>
      </c>
      <c r="BL158" s="1411">
        <v>44456</v>
      </c>
      <c r="BM158" s="1411">
        <v>44461</v>
      </c>
      <c r="BN158" s="1411">
        <v>44462</v>
      </c>
      <c r="BO158" s="1411">
        <v>44463</v>
      </c>
      <c r="BP158" s="1413">
        <v>44467</v>
      </c>
      <c r="BQ158" s="1413">
        <v>44468</v>
      </c>
      <c r="BR158" s="761" t="e">
        <v>#REF!</v>
      </c>
      <c r="BS158" s="1414">
        <v>1</v>
      </c>
      <c r="BT158" s="1414">
        <v>1</v>
      </c>
      <c r="BU158" s="1414">
        <v>1</v>
      </c>
      <c r="BV158" s="1414">
        <v>1</v>
      </c>
      <c r="BW158" s="1414">
        <v>1</v>
      </c>
      <c r="BX158" s="1414">
        <v>1</v>
      </c>
      <c r="BY158" s="1414">
        <v>1</v>
      </c>
      <c r="BZ158" s="1414">
        <v>5</v>
      </c>
      <c r="CA158" s="1414">
        <v>50</v>
      </c>
      <c r="CB158" s="1414">
        <v>1</v>
      </c>
      <c r="CC158" s="1414">
        <v>1</v>
      </c>
      <c r="CD158" s="1414">
        <v>1</v>
      </c>
      <c r="CE158" s="1414">
        <v>1</v>
      </c>
      <c r="CF158" s="1414">
        <v>1</v>
      </c>
      <c r="CG158" s="1054"/>
      <c r="CH158" s="762">
        <v>67</v>
      </c>
      <c r="CI158" s="762">
        <v>0</v>
      </c>
      <c r="CJ158" s="1055">
        <v>67</v>
      </c>
      <c r="CK158" s="763">
        <v>0</v>
      </c>
      <c r="CL158" s="764">
        <v>4.2846805596416706</v>
      </c>
      <c r="CM158" s="764">
        <v>2.9960973212597417</v>
      </c>
      <c r="CN158" s="764">
        <v>2.4078809732017619</v>
      </c>
      <c r="CO158" s="764">
        <v>7.0646010876202342E-2</v>
      </c>
      <c r="CP158" s="764">
        <v>3.7726735958164079</v>
      </c>
      <c r="CQ158" s="764">
        <v>3.0142003615467736</v>
      </c>
      <c r="CR158" s="764">
        <v>4.0871366517290992</v>
      </c>
      <c r="CS158" s="764">
        <v>4.2343452768923777</v>
      </c>
      <c r="CT158" s="764">
        <v>2.2004466237665086</v>
      </c>
      <c r="CU158" s="764">
        <v>1.4962825103579627</v>
      </c>
      <c r="CV158" s="764">
        <v>0.88007268049028764</v>
      </c>
      <c r="CW158" s="764">
        <v>1.3660289278049671</v>
      </c>
    </row>
    <row r="159" spans="1:101" ht="15.75">
      <c r="A159" s="1394">
        <v>149</v>
      </c>
      <c r="B159" s="1416" t="s">
        <v>6503</v>
      </c>
      <c r="C159" s="1422" t="s">
        <v>6515</v>
      </c>
      <c r="D159" s="1396">
        <v>1</v>
      </c>
      <c r="E159" s="1397">
        <v>44439</v>
      </c>
      <c r="F159" s="1398" t="s">
        <v>6515</v>
      </c>
      <c r="G159" s="1398" t="s">
        <v>984</v>
      </c>
      <c r="H159" s="1397">
        <v>44433</v>
      </c>
      <c r="I159" s="1397" t="s">
        <v>199</v>
      </c>
      <c r="J159" s="1399" t="s">
        <v>6515</v>
      </c>
      <c r="K159" s="1398" t="s">
        <v>194</v>
      </c>
      <c r="L159" s="1415" t="s">
        <v>627</v>
      </c>
      <c r="M159" s="1394" t="s">
        <v>116</v>
      </c>
      <c r="N159" s="1417">
        <v>44460</v>
      </c>
      <c r="O159" s="1068">
        <v>44469</v>
      </c>
      <c r="P159" s="1400" t="e">
        <v>#N/A</v>
      </c>
      <c r="Q159" s="1401">
        <v>3850</v>
      </c>
      <c r="R159" s="1418">
        <v>3.85</v>
      </c>
      <c r="S159" s="1071">
        <v>44501</v>
      </c>
      <c r="T159" s="1075" t="s">
        <v>67</v>
      </c>
      <c r="U159" s="1070" t="s">
        <v>424</v>
      </c>
      <c r="V159" s="1403">
        <v>5</v>
      </c>
      <c r="W159" s="1076" t="s">
        <v>64</v>
      </c>
      <c r="X159" s="1076"/>
      <c r="Y159" s="1076"/>
      <c r="Z159" s="1069"/>
      <c r="AA159" s="1498" t="s">
        <v>7149</v>
      </c>
      <c r="AB159" s="1218" t="s">
        <v>430</v>
      </c>
      <c r="AC159" s="1049">
        <v>3580.5</v>
      </c>
      <c r="AD159" s="1050">
        <v>0</v>
      </c>
      <c r="AE159" s="1051">
        <v>3580.5</v>
      </c>
      <c r="AF159" s="1072"/>
      <c r="AG159" s="1405" t="s">
        <v>408</v>
      </c>
      <c r="AH159" s="1406">
        <v>0</v>
      </c>
      <c r="AI159" s="1407">
        <v>0</v>
      </c>
      <c r="AJ159" s="1408">
        <v>0</v>
      </c>
      <c r="AK159" s="1419">
        <v>0</v>
      </c>
      <c r="AL159" s="1419">
        <v>0</v>
      </c>
      <c r="AM159" s="1419">
        <v>0</v>
      </c>
      <c r="AN159" s="1419">
        <v>0</v>
      </c>
      <c r="AO159" s="1419">
        <v>0</v>
      </c>
      <c r="AP159" s="1419">
        <v>0</v>
      </c>
      <c r="AQ159" s="1420">
        <v>0</v>
      </c>
      <c r="AR159" s="1421">
        <v>0</v>
      </c>
      <c r="AS159" s="1421">
        <v>0</v>
      </c>
      <c r="AT159" s="1421">
        <v>0</v>
      </c>
      <c r="AU159" s="1401">
        <v>0</v>
      </c>
      <c r="AV159" s="1401">
        <v>0</v>
      </c>
      <c r="AW159" s="1401">
        <v>0</v>
      </c>
      <c r="AX159" s="1401">
        <v>0</v>
      </c>
      <c r="AY159" s="1401">
        <v>0</v>
      </c>
      <c r="AZ159" s="1401">
        <v>0</v>
      </c>
      <c r="BA159" s="1401" t="s">
        <v>64</v>
      </c>
      <c r="BB159" s="1409" t="s">
        <v>1022</v>
      </c>
      <c r="BC159" s="1061" t="s">
        <v>535</v>
      </c>
      <c r="BD159" s="1411">
        <v>44441</v>
      </c>
      <c r="BE159" s="1411">
        <v>44445</v>
      </c>
      <c r="BF159" s="1411">
        <v>44446</v>
      </c>
      <c r="BG159" s="1411">
        <v>44447</v>
      </c>
      <c r="BH159" s="1411">
        <v>44448</v>
      </c>
      <c r="BI159" s="1411">
        <v>44452</v>
      </c>
      <c r="BJ159" s="1411">
        <v>44461</v>
      </c>
      <c r="BK159" s="1411">
        <v>44455</v>
      </c>
      <c r="BL159" s="1411">
        <v>44460</v>
      </c>
      <c r="BM159" s="1411">
        <v>44462</v>
      </c>
      <c r="BN159" s="1411">
        <v>44463</v>
      </c>
      <c r="BO159" s="1411">
        <v>44466</v>
      </c>
      <c r="BP159" s="1413">
        <v>44468</v>
      </c>
      <c r="BQ159" s="1413">
        <v>44469</v>
      </c>
      <c r="BR159" s="761" t="e">
        <v>#REF!</v>
      </c>
      <c r="BS159" s="1414">
        <v>1</v>
      </c>
      <c r="BT159" s="1414">
        <v>1</v>
      </c>
      <c r="BU159" s="1414">
        <v>1</v>
      </c>
      <c r="BV159" s="1414">
        <v>1</v>
      </c>
      <c r="BW159" s="1414">
        <v>1</v>
      </c>
      <c r="BX159" s="1414">
        <v>1</v>
      </c>
      <c r="BY159" s="1414">
        <v>1</v>
      </c>
      <c r="BZ159" s="1414">
        <v>5</v>
      </c>
      <c r="CA159" s="1414">
        <v>50</v>
      </c>
      <c r="CB159" s="1414">
        <v>1</v>
      </c>
      <c r="CC159" s="1414">
        <v>1</v>
      </c>
      <c r="CD159" s="1414">
        <v>1</v>
      </c>
      <c r="CE159" s="1414">
        <v>1</v>
      </c>
      <c r="CF159" s="1414">
        <v>1</v>
      </c>
      <c r="CG159" s="1054"/>
      <c r="CH159" s="762">
        <v>67</v>
      </c>
      <c r="CI159" s="762">
        <v>0</v>
      </c>
      <c r="CJ159" s="1055">
        <v>67</v>
      </c>
      <c r="CK159" s="763">
        <v>0</v>
      </c>
      <c r="CL159" s="764">
        <v>18.639570796181282</v>
      </c>
      <c r="CM159" s="764">
        <v>13.033869702655373</v>
      </c>
      <c r="CN159" s="764">
        <v>10.474962425792977</v>
      </c>
      <c r="CO159" s="764">
        <v>0.30733010381172776</v>
      </c>
      <c r="CP159" s="764">
        <v>16.412195868805842</v>
      </c>
      <c r="CQ159" s="764">
        <v>13.11262304175715</v>
      </c>
      <c r="CR159" s="764">
        <v>17.780198993397775</v>
      </c>
      <c r="CS159" s="764">
        <v>18.420598097215432</v>
      </c>
      <c r="CT159" s="764">
        <v>9.5725644084757722</v>
      </c>
      <c r="CU159" s="764">
        <v>6.50925159873238</v>
      </c>
      <c r="CV159" s="764">
        <v>3.8285647682345849</v>
      </c>
      <c r="CW159" s="764">
        <v>5.9426117198295172</v>
      </c>
    </row>
    <row r="160" spans="1:101" ht="15.75">
      <c r="A160" s="1394">
        <v>150</v>
      </c>
      <c r="B160" s="1416" t="s">
        <v>6504</v>
      </c>
      <c r="C160" s="1422" t="s">
        <v>6516</v>
      </c>
      <c r="D160" s="1396">
        <v>1</v>
      </c>
      <c r="E160" s="1397">
        <v>44439</v>
      </c>
      <c r="F160" s="1398" t="s">
        <v>6516</v>
      </c>
      <c r="G160" s="1398" t="s">
        <v>984</v>
      </c>
      <c r="H160" s="1397">
        <v>44433</v>
      </c>
      <c r="I160" s="1397" t="s">
        <v>199</v>
      </c>
      <c r="J160" s="1399" t="s">
        <v>6516</v>
      </c>
      <c r="K160" s="1398" t="s">
        <v>194</v>
      </c>
      <c r="L160" s="1415" t="s">
        <v>627</v>
      </c>
      <c r="M160" s="1394" t="s">
        <v>116</v>
      </c>
      <c r="N160" s="1417">
        <v>44461</v>
      </c>
      <c r="O160" s="1068">
        <v>44470</v>
      </c>
      <c r="P160" s="1400" t="e">
        <v>#N/A</v>
      </c>
      <c r="Q160" s="1401">
        <v>2765</v>
      </c>
      <c r="R160" s="1418">
        <v>2.7650000000000001</v>
      </c>
      <c r="S160" s="1071">
        <v>44501</v>
      </c>
      <c r="T160" s="1075" t="s">
        <v>67</v>
      </c>
      <c r="U160" s="1070" t="s">
        <v>424</v>
      </c>
      <c r="V160" s="1403">
        <v>5</v>
      </c>
      <c r="W160" s="1076" t="s">
        <v>64</v>
      </c>
      <c r="X160" s="1076"/>
      <c r="Y160" s="1076"/>
      <c r="Z160" s="1069"/>
      <c r="AA160" s="1498" t="s">
        <v>7149</v>
      </c>
      <c r="AB160" s="1218" t="s">
        <v>430</v>
      </c>
      <c r="AC160" s="1049">
        <v>2571.4500000000003</v>
      </c>
      <c r="AD160" s="1050">
        <v>0</v>
      </c>
      <c r="AE160" s="1051">
        <v>2571.4500000000003</v>
      </c>
      <c r="AF160" s="1072"/>
      <c r="AG160" s="1405" t="s">
        <v>408</v>
      </c>
      <c r="AH160" s="1406">
        <v>0</v>
      </c>
      <c r="AI160" s="1407">
        <v>0</v>
      </c>
      <c r="AJ160" s="1408">
        <v>0</v>
      </c>
      <c r="AK160" s="1419">
        <v>0</v>
      </c>
      <c r="AL160" s="1419">
        <v>0</v>
      </c>
      <c r="AM160" s="1419">
        <v>0</v>
      </c>
      <c r="AN160" s="1419">
        <v>0</v>
      </c>
      <c r="AO160" s="1419">
        <v>0</v>
      </c>
      <c r="AP160" s="1419">
        <v>0</v>
      </c>
      <c r="AQ160" s="1420">
        <v>0</v>
      </c>
      <c r="AR160" s="1421">
        <v>0</v>
      </c>
      <c r="AS160" s="1421">
        <v>0</v>
      </c>
      <c r="AT160" s="1421">
        <v>0</v>
      </c>
      <c r="AU160" s="1401">
        <v>0</v>
      </c>
      <c r="AV160" s="1401">
        <v>0</v>
      </c>
      <c r="AW160" s="1401">
        <v>0</v>
      </c>
      <c r="AX160" s="1401">
        <v>0</v>
      </c>
      <c r="AY160" s="1401">
        <v>0</v>
      </c>
      <c r="AZ160" s="1401">
        <v>0</v>
      </c>
      <c r="BA160" s="1401" t="s">
        <v>64</v>
      </c>
      <c r="BB160" s="1409" t="s">
        <v>1022</v>
      </c>
      <c r="BC160" s="1061" t="s">
        <v>535</v>
      </c>
      <c r="BD160" s="1411">
        <v>44442</v>
      </c>
      <c r="BE160" s="1411">
        <v>44446</v>
      </c>
      <c r="BF160" s="1411">
        <v>44447</v>
      </c>
      <c r="BG160" s="1411">
        <v>44448</v>
      </c>
      <c r="BH160" s="1411">
        <v>44449</v>
      </c>
      <c r="BI160" s="1411">
        <v>44453</v>
      </c>
      <c r="BJ160" s="1411">
        <v>44462</v>
      </c>
      <c r="BK160" s="1411">
        <v>44456</v>
      </c>
      <c r="BL160" s="1411">
        <v>44461</v>
      </c>
      <c r="BM160" s="1411">
        <v>44463</v>
      </c>
      <c r="BN160" s="1411">
        <v>44466</v>
      </c>
      <c r="BO160" s="1411">
        <v>44467</v>
      </c>
      <c r="BP160" s="1413">
        <v>44469</v>
      </c>
      <c r="BQ160" s="1413">
        <v>44470</v>
      </c>
      <c r="BR160" s="761" t="e">
        <v>#REF!</v>
      </c>
      <c r="BS160" s="1414">
        <v>1</v>
      </c>
      <c r="BT160" s="1414">
        <v>1</v>
      </c>
      <c r="BU160" s="1414">
        <v>1</v>
      </c>
      <c r="BV160" s="1414">
        <v>1</v>
      </c>
      <c r="BW160" s="1414">
        <v>1</v>
      </c>
      <c r="BX160" s="1414">
        <v>1</v>
      </c>
      <c r="BY160" s="1414">
        <v>1</v>
      </c>
      <c r="BZ160" s="1414">
        <v>5</v>
      </c>
      <c r="CA160" s="1414">
        <v>50</v>
      </c>
      <c r="CB160" s="1414">
        <v>1</v>
      </c>
      <c r="CC160" s="1414">
        <v>1</v>
      </c>
      <c r="CD160" s="1414">
        <v>1</v>
      </c>
      <c r="CE160" s="1414">
        <v>1</v>
      </c>
      <c r="CF160" s="1414">
        <v>1</v>
      </c>
      <c r="CG160" s="1054"/>
      <c r="CH160" s="762">
        <v>67</v>
      </c>
      <c r="CI160" s="762">
        <v>0</v>
      </c>
      <c r="CJ160" s="1055">
        <v>67</v>
      </c>
      <c r="CK160" s="763">
        <v>0</v>
      </c>
      <c r="CL160" s="764">
        <v>13.386600844530191</v>
      </c>
      <c r="CM160" s="764">
        <v>9.3606882409979519</v>
      </c>
      <c r="CN160" s="764">
        <v>7.5229275603422279</v>
      </c>
      <c r="CO160" s="764">
        <v>0.22071889273751358</v>
      </c>
      <c r="CP160" s="764">
        <v>11.786940669415106</v>
      </c>
      <c r="CQ160" s="764">
        <v>9.4172474572619542</v>
      </c>
      <c r="CR160" s="764">
        <v>12.76941564071295</v>
      </c>
      <c r="CS160" s="764">
        <v>13.229338633454718</v>
      </c>
      <c r="CT160" s="764">
        <v>6.8748417115416904</v>
      </c>
      <c r="CU160" s="764">
        <v>4.6748261481805269</v>
      </c>
      <c r="CV160" s="764">
        <v>2.7496056062775658</v>
      </c>
      <c r="CW160" s="764">
        <v>4.2678756896957433</v>
      </c>
    </row>
    <row r="161" spans="1:101" ht="15.75">
      <c r="A161" s="1394">
        <v>151</v>
      </c>
      <c r="B161" s="1465" t="s">
        <v>7150</v>
      </c>
      <c r="C161" s="1395" t="s">
        <v>7151</v>
      </c>
      <c r="D161" s="1396">
        <v>1</v>
      </c>
      <c r="E161" s="1397" t="e">
        <v>#N/A</v>
      </c>
      <c r="F161" s="1422" t="s">
        <v>7151</v>
      </c>
      <c r="G161" s="1499" t="s">
        <v>988</v>
      </c>
      <c r="H161" s="1425" t="e">
        <v>#N/A</v>
      </c>
      <c r="I161" s="1425" t="s">
        <v>199</v>
      </c>
      <c r="J161" s="1480" t="s">
        <v>1045</v>
      </c>
      <c r="K161" s="1398" t="e">
        <v>#N/A</v>
      </c>
      <c r="L161" s="1415" t="s">
        <v>7114</v>
      </c>
      <c r="M161" s="1394" t="s">
        <v>422</v>
      </c>
      <c r="N161" s="1417">
        <v>44473</v>
      </c>
      <c r="O161" s="1344">
        <v>44507</v>
      </c>
      <c r="P161" s="1400" t="e">
        <v>#N/A</v>
      </c>
      <c r="Q161" s="1401">
        <v>0</v>
      </c>
      <c r="R161" s="1418">
        <v>0</v>
      </c>
      <c r="S161" s="1077">
        <v>44470</v>
      </c>
      <c r="T161" s="1075"/>
      <c r="U161" s="1220" t="s">
        <v>424</v>
      </c>
      <c r="V161" s="1403">
        <v>5</v>
      </c>
      <c r="W161" s="1076" t="s">
        <v>64</v>
      </c>
      <c r="X161" s="1069" t="e">
        <v>#N/A</v>
      </c>
      <c r="Y161" s="1076"/>
      <c r="Z161" s="1069"/>
      <c r="AA161" s="1424" t="s">
        <v>7152</v>
      </c>
      <c r="AB161" s="1061" t="s">
        <v>430</v>
      </c>
      <c r="AC161" s="1049">
        <v>0</v>
      </c>
      <c r="AD161" s="1050">
        <v>0</v>
      </c>
      <c r="AE161" s="1051">
        <v>0</v>
      </c>
      <c r="AF161" s="1072"/>
      <c r="AG161" s="1437"/>
      <c r="AH161" s="1406">
        <v>0</v>
      </c>
      <c r="AI161" s="1407">
        <v>0</v>
      </c>
      <c r="AJ161" s="1408">
        <v>0</v>
      </c>
      <c r="AK161" s="1419">
        <v>0</v>
      </c>
      <c r="AL161" s="1419">
        <v>0</v>
      </c>
      <c r="AM161" s="1419">
        <v>0</v>
      </c>
      <c r="AN161" s="1419">
        <v>0</v>
      </c>
      <c r="AO161" s="1419">
        <v>0</v>
      </c>
      <c r="AP161" s="1419">
        <v>0</v>
      </c>
      <c r="AQ161" s="1420">
        <v>0</v>
      </c>
      <c r="AR161" s="1421">
        <v>0</v>
      </c>
      <c r="AS161" s="1421">
        <v>0</v>
      </c>
      <c r="AT161" s="1421">
        <v>0</v>
      </c>
      <c r="AU161" s="1401">
        <v>0</v>
      </c>
      <c r="AV161" s="1401">
        <v>0</v>
      </c>
      <c r="AW161" s="1401">
        <v>0</v>
      </c>
      <c r="AX161" s="1401">
        <v>0</v>
      </c>
      <c r="AY161" s="1401">
        <v>0</v>
      </c>
      <c r="AZ161" s="1401">
        <v>0</v>
      </c>
      <c r="BA161" s="1401" t="s">
        <v>64</v>
      </c>
      <c r="BB161" s="1401" t="s">
        <v>979</v>
      </c>
      <c r="BC161" s="1061" t="s">
        <v>533</v>
      </c>
      <c r="BD161" s="1410" t="s">
        <v>419</v>
      </c>
      <c r="BE161" s="1410" t="s">
        <v>419</v>
      </c>
      <c r="BF161" s="1410" t="s">
        <v>419</v>
      </c>
      <c r="BG161" s="1411">
        <v>44455</v>
      </c>
      <c r="BH161" s="1411">
        <v>44456</v>
      </c>
      <c r="BI161" s="1411">
        <v>44461</v>
      </c>
      <c r="BJ161" s="1410" t="s">
        <v>419</v>
      </c>
      <c r="BK161" s="1411">
        <v>44466</v>
      </c>
      <c r="BL161" s="1411">
        <v>44473</v>
      </c>
      <c r="BM161" s="1411">
        <v>44476</v>
      </c>
      <c r="BN161" s="1410" t="s">
        <v>419</v>
      </c>
      <c r="BO161" s="1411">
        <v>44481</v>
      </c>
      <c r="BP161" s="1410" t="s">
        <v>419</v>
      </c>
      <c r="BQ161" s="1413">
        <v>44482</v>
      </c>
      <c r="BR161" s="761" t="e">
        <v>#REF!</v>
      </c>
      <c r="BS161" s="1438"/>
      <c r="BT161" s="1438"/>
      <c r="BU161" s="1438"/>
      <c r="BV161" s="1438"/>
      <c r="BW161" s="1438"/>
      <c r="BX161" s="1438"/>
      <c r="BY161" s="1438"/>
      <c r="BZ161" s="1414">
        <v>0</v>
      </c>
      <c r="CA161" s="1439">
        <v>0</v>
      </c>
      <c r="CB161" s="1439">
        <v>1</v>
      </c>
      <c r="CC161" s="1439">
        <v>0</v>
      </c>
      <c r="CD161" s="1438"/>
      <c r="CE161" s="1414">
        <v>1</v>
      </c>
      <c r="CF161" s="1439">
        <v>1</v>
      </c>
      <c r="CG161" s="1054"/>
      <c r="CH161" s="762">
        <v>3</v>
      </c>
      <c r="CI161" s="762">
        <v>0</v>
      </c>
      <c r="CJ161" s="1055">
        <v>3</v>
      </c>
      <c r="CK161" s="763">
        <v>0</v>
      </c>
      <c r="CL161" s="764">
        <v>0</v>
      </c>
      <c r="CM161" s="764">
        <v>0</v>
      </c>
      <c r="CN161" s="764">
        <v>0</v>
      </c>
      <c r="CO161" s="764">
        <v>0</v>
      </c>
      <c r="CP161" s="764">
        <v>0</v>
      </c>
      <c r="CQ161" s="764">
        <v>0</v>
      </c>
      <c r="CR161" s="764">
        <v>0</v>
      </c>
      <c r="CS161" s="764">
        <v>0</v>
      </c>
      <c r="CT161" s="764">
        <v>0</v>
      </c>
      <c r="CU161" s="764">
        <v>0</v>
      </c>
      <c r="CV161" s="764">
        <v>0</v>
      </c>
      <c r="CW161" s="764">
        <v>0</v>
      </c>
    </row>
    <row r="162" spans="1:101" ht="15.75">
      <c r="A162" s="1394">
        <v>152</v>
      </c>
      <c r="B162" s="1465" t="s">
        <v>7153</v>
      </c>
      <c r="C162" s="1395" t="s">
        <v>7154</v>
      </c>
      <c r="D162" s="1396">
        <v>1</v>
      </c>
      <c r="E162" s="1397" t="e">
        <v>#N/A</v>
      </c>
      <c r="F162" s="1422" t="s">
        <v>7154</v>
      </c>
      <c r="G162" s="1499" t="s">
        <v>988</v>
      </c>
      <c r="H162" s="1425" t="e">
        <v>#N/A</v>
      </c>
      <c r="I162" s="1425" t="s">
        <v>199</v>
      </c>
      <c r="J162" s="1480" t="s">
        <v>1045</v>
      </c>
      <c r="K162" s="1398" t="e">
        <v>#N/A</v>
      </c>
      <c r="L162" s="1415" t="s">
        <v>7114</v>
      </c>
      <c r="M162" s="1394" t="s">
        <v>422</v>
      </c>
      <c r="N162" s="1417">
        <v>44473</v>
      </c>
      <c r="O162" s="1344">
        <v>44507</v>
      </c>
      <c r="P162" s="1400" t="e">
        <v>#N/A</v>
      </c>
      <c r="Q162" s="1401">
        <v>0</v>
      </c>
      <c r="R162" s="1418">
        <v>0</v>
      </c>
      <c r="S162" s="1077">
        <v>44470</v>
      </c>
      <c r="T162" s="1075"/>
      <c r="U162" s="1220" t="s">
        <v>424</v>
      </c>
      <c r="V162" s="1403">
        <v>5</v>
      </c>
      <c r="W162" s="1076" t="s">
        <v>64</v>
      </c>
      <c r="X162" s="1069" t="e">
        <v>#N/A</v>
      </c>
      <c r="Y162" s="1076"/>
      <c r="Z162" s="1069"/>
      <c r="AA162" s="1424" t="s">
        <v>7152</v>
      </c>
      <c r="AB162" s="1061" t="s">
        <v>430</v>
      </c>
      <c r="AC162" s="1049">
        <v>0</v>
      </c>
      <c r="AD162" s="1050">
        <v>0</v>
      </c>
      <c r="AE162" s="1051">
        <v>0</v>
      </c>
      <c r="AF162" s="1072"/>
      <c r="AG162" s="1437"/>
      <c r="AH162" s="1406">
        <v>0</v>
      </c>
      <c r="AI162" s="1407">
        <v>0</v>
      </c>
      <c r="AJ162" s="1408">
        <v>0</v>
      </c>
      <c r="AK162" s="1419">
        <v>0</v>
      </c>
      <c r="AL162" s="1419">
        <v>0</v>
      </c>
      <c r="AM162" s="1419">
        <v>0</v>
      </c>
      <c r="AN162" s="1419">
        <v>0</v>
      </c>
      <c r="AO162" s="1419">
        <v>0</v>
      </c>
      <c r="AP162" s="1419">
        <v>0</v>
      </c>
      <c r="AQ162" s="1420">
        <v>0</v>
      </c>
      <c r="AR162" s="1421">
        <v>0</v>
      </c>
      <c r="AS162" s="1421">
        <v>0</v>
      </c>
      <c r="AT162" s="1421">
        <v>0</v>
      </c>
      <c r="AU162" s="1401">
        <v>0</v>
      </c>
      <c r="AV162" s="1401">
        <v>0</v>
      </c>
      <c r="AW162" s="1401">
        <v>0</v>
      </c>
      <c r="AX162" s="1401">
        <v>0</v>
      </c>
      <c r="AY162" s="1401">
        <v>0</v>
      </c>
      <c r="AZ162" s="1401">
        <v>0</v>
      </c>
      <c r="BA162" s="1401" t="s">
        <v>64</v>
      </c>
      <c r="BB162" s="1401" t="s">
        <v>979</v>
      </c>
      <c r="BC162" s="1061" t="s">
        <v>533</v>
      </c>
      <c r="BD162" s="1410" t="s">
        <v>419</v>
      </c>
      <c r="BE162" s="1410" t="s">
        <v>419</v>
      </c>
      <c r="BF162" s="1410" t="s">
        <v>419</v>
      </c>
      <c r="BG162" s="1411">
        <v>44455</v>
      </c>
      <c r="BH162" s="1411">
        <v>44456</v>
      </c>
      <c r="BI162" s="1411">
        <v>44461</v>
      </c>
      <c r="BJ162" s="1410" t="s">
        <v>419</v>
      </c>
      <c r="BK162" s="1411">
        <v>44466</v>
      </c>
      <c r="BL162" s="1411">
        <v>44473</v>
      </c>
      <c r="BM162" s="1411">
        <v>44476</v>
      </c>
      <c r="BN162" s="1410" t="s">
        <v>419</v>
      </c>
      <c r="BO162" s="1411">
        <v>44481</v>
      </c>
      <c r="BP162" s="1410" t="s">
        <v>419</v>
      </c>
      <c r="BQ162" s="1413">
        <v>44482</v>
      </c>
      <c r="BR162" s="761" t="e">
        <v>#REF!</v>
      </c>
      <c r="BS162" s="1438"/>
      <c r="BT162" s="1438"/>
      <c r="BU162" s="1438"/>
      <c r="BV162" s="1438"/>
      <c r="BW162" s="1438"/>
      <c r="BX162" s="1438"/>
      <c r="BY162" s="1438"/>
      <c r="BZ162" s="1414">
        <v>0</v>
      </c>
      <c r="CA162" s="1439">
        <v>0</v>
      </c>
      <c r="CB162" s="1439">
        <v>1</v>
      </c>
      <c r="CC162" s="1439">
        <v>0</v>
      </c>
      <c r="CD162" s="1438"/>
      <c r="CE162" s="1414">
        <v>1</v>
      </c>
      <c r="CF162" s="1439">
        <v>1</v>
      </c>
      <c r="CG162" s="1054"/>
      <c r="CH162" s="762">
        <v>3</v>
      </c>
      <c r="CI162" s="762">
        <v>0</v>
      </c>
      <c r="CJ162" s="1055">
        <v>3</v>
      </c>
      <c r="CK162" s="763">
        <v>0</v>
      </c>
      <c r="CL162" s="764">
        <v>0</v>
      </c>
      <c r="CM162" s="764">
        <v>0</v>
      </c>
      <c r="CN162" s="764">
        <v>0</v>
      </c>
      <c r="CO162" s="764">
        <v>0</v>
      </c>
      <c r="CP162" s="764">
        <v>0</v>
      </c>
      <c r="CQ162" s="764">
        <v>0</v>
      </c>
      <c r="CR162" s="764">
        <v>0</v>
      </c>
      <c r="CS162" s="764">
        <v>0</v>
      </c>
      <c r="CT162" s="764">
        <v>0</v>
      </c>
      <c r="CU162" s="764">
        <v>0</v>
      </c>
      <c r="CV162" s="764">
        <v>0</v>
      </c>
      <c r="CW162" s="764">
        <v>0</v>
      </c>
    </row>
    <row r="163" spans="1:101" ht="15.75">
      <c r="A163" s="1394">
        <v>153</v>
      </c>
      <c r="B163" s="1219" t="s">
        <v>7155</v>
      </c>
      <c r="C163" s="1422" t="s">
        <v>7383</v>
      </c>
      <c r="D163" s="1396">
        <v>1</v>
      </c>
      <c r="E163" s="1397">
        <v>44469</v>
      </c>
      <c r="F163" s="1398" t="s">
        <v>7383</v>
      </c>
      <c r="G163" s="1398" t="s">
        <v>7363</v>
      </c>
      <c r="H163" s="1425">
        <v>44452</v>
      </c>
      <c r="I163" s="1436" t="s">
        <v>199</v>
      </c>
      <c r="J163" s="1428" t="s">
        <v>7383</v>
      </c>
      <c r="K163" s="1398" t="s">
        <v>194</v>
      </c>
      <c r="L163" s="1430" t="s">
        <v>7118</v>
      </c>
      <c r="M163" s="1059" t="s">
        <v>116</v>
      </c>
      <c r="N163" s="1082">
        <v>44470</v>
      </c>
      <c r="O163" s="1344">
        <v>44503</v>
      </c>
      <c r="P163" s="1400" t="e">
        <v>#N/A</v>
      </c>
      <c r="Q163" s="1401">
        <v>825</v>
      </c>
      <c r="R163" s="1074">
        <v>0.82499999999999996</v>
      </c>
      <c r="S163" s="1071">
        <v>44501</v>
      </c>
      <c r="T163" s="1075"/>
      <c r="U163" s="1220" t="s">
        <v>424</v>
      </c>
      <c r="V163" s="1403">
        <v>5</v>
      </c>
      <c r="W163" s="1076" t="s">
        <v>64</v>
      </c>
      <c r="X163" s="1076"/>
      <c r="Y163" s="1076"/>
      <c r="Z163" s="1069"/>
      <c r="AA163" s="1424" t="s">
        <v>7119</v>
      </c>
      <c r="AB163" s="1061" t="s">
        <v>430</v>
      </c>
      <c r="AC163" s="1049">
        <v>767.25</v>
      </c>
      <c r="AD163" s="1050">
        <v>0</v>
      </c>
      <c r="AE163" s="1051">
        <v>767.25</v>
      </c>
      <c r="AF163" s="1072"/>
      <c r="AG163" s="1437"/>
      <c r="AH163" s="1083">
        <v>0</v>
      </c>
      <c r="AI163" s="1084">
        <v>0</v>
      </c>
      <c r="AJ163" s="1086">
        <v>0</v>
      </c>
      <c r="AK163" s="1064">
        <v>0</v>
      </c>
      <c r="AL163" s="1064">
        <v>0</v>
      </c>
      <c r="AM163" s="1064">
        <v>0</v>
      </c>
      <c r="AN163" s="1064">
        <v>0</v>
      </c>
      <c r="AO163" s="1064">
        <v>0</v>
      </c>
      <c r="AP163" s="1064">
        <v>0</v>
      </c>
      <c r="AQ163" s="1065">
        <v>0</v>
      </c>
      <c r="AR163" s="1066">
        <v>0</v>
      </c>
      <c r="AS163" s="1066">
        <v>0</v>
      </c>
      <c r="AT163" s="1066">
        <v>0</v>
      </c>
      <c r="AU163" s="1061">
        <v>0</v>
      </c>
      <c r="AV163" s="1061">
        <v>0</v>
      </c>
      <c r="AW163" s="1061">
        <v>0</v>
      </c>
      <c r="AX163" s="1061">
        <v>0</v>
      </c>
      <c r="AY163" s="1061">
        <v>0</v>
      </c>
      <c r="AZ163" s="1061">
        <v>0</v>
      </c>
      <c r="BA163" s="1401" t="s">
        <v>64</v>
      </c>
      <c r="BB163" s="1401" t="s">
        <v>933</v>
      </c>
      <c r="BC163" s="1061" t="s">
        <v>533</v>
      </c>
      <c r="BD163" s="1410" t="s">
        <v>419</v>
      </c>
      <c r="BE163" s="1410" t="s">
        <v>419</v>
      </c>
      <c r="BF163" s="1410" t="s">
        <v>419</v>
      </c>
      <c r="BG163" s="1411">
        <v>44459</v>
      </c>
      <c r="BH163" s="1411">
        <v>44460</v>
      </c>
      <c r="BI163" s="1411">
        <v>44462</v>
      </c>
      <c r="BJ163" s="1410" t="s">
        <v>419</v>
      </c>
      <c r="BK163" s="1411">
        <v>44467</v>
      </c>
      <c r="BL163" s="1411">
        <v>44470</v>
      </c>
      <c r="BM163" s="1411">
        <v>44474</v>
      </c>
      <c r="BN163" s="1410" t="s">
        <v>419</v>
      </c>
      <c r="BO163" s="1411">
        <v>44476</v>
      </c>
      <c r="BP163" s="1410" t="s">
        <v>419</v>
      </c>
      <c r="BQ163" s="1413">
        <v>44477</v>
      </c>
      <c r="BR163" s="761" t="e">
        <v>#REF!</v>
      </c>
      <c r="BS163" s="1438"/>
      <c r="BT163" s="1438"/>
      <c r="BU163" s="1438"/>
      <c r="BV163" s="1438"/>
      <c r="BW163" s="1438"/>
      <c r="BX163" s="1438"/>
      <c r="BY163" s="1438"/>
      <c r="BZ163" s="1414">
        <v>0</v>
      </c>
      <c r="CA163" s="1439">
        <v>0</v>
      </c>
      <c r="CB163" s="1439">
        <v>1</v>
      </c>
      <c r="CC163" s="1439">
        <v>0</v>
      </c>
      <c r="CD163" s="1438"/>
      <c r="CE163" s="1414">
        <v>1</v>
      </c>
      <c r="CF163" s="1439">
        <v>1</v>
      </c>
      <c r="CG163" s="1054"/>
      <c r="CH163" s="762">
        <v>3</v>
      </c>
      <c r="CI163" s="762">
        <v>0</v>
      </c>
      <c r="CJ163" s="1055">
        <v>3</v>
      </c>
      <c r="CK163" s="763">
        <v>0</v>
      </c>
      <c r="CL163" s="764">
        <v>3.994193742038846</v>
      </c>
      <c r="CM163" s="764">
        <v>2.7929720791404371</v>
      </c>
      <c r="CN163" s="764">
        <v>2.2446348055270664</v>
      </c>
      <c r="CO163" s="764">
        <v>6.5856450816798806E-2</v>
      </c>
      <c r="CP163" s="764">
        <v>3.5168991147441089</v>
      </c>
      <c r="CQ163" s="764">
        <v>2.8098477946622467</v>
      </c>
      <c r="CR163" s="764">
        <v>3.8100426414423807</v>
      </c>
      <c r="CS163" s="764">
        <v>3.9472710208318778</v>
      </c>
      <c r="CT163" s="764">
        <v>2.051263801816237</v>
      </c>
      <c r="CU163" s="764">
        <v>1.3948396282997957</v>
      </c>
      <c r="CV163" s="764">
        <v>0.82040673605026826</v>
      </c>
      <c r="CW163" s="764">
        <v>1.273416797106325</v>
      </c>
    </row>
    <row r="164" spans="1:101" ht="15.75">
      <c r="A164" s="1394">
        <v>154</v>
      </c>
      <c r="B164" s="1219" t="s">
        <v>7156</v>
      </c>
      <c r="C164" s="1422" t="s">
        <v>7384</v>
      </c>
      <c r="D164" s="1396">
        <v>1</v>
      </c>
      <c r="E164" s="1397">
        <v>44469</v>
      </c>
      <c r="F164" s="1398" t="s">
        <v>7384</v>
      </c>
      <c r="G164" s="1398" t="s">
        <v>7363</v>
      </c>
      <c r="H164" s="1425">
        <v>44452</v>
      </c>
      <c r="I164" s="1436" t="s">
        <v>199</v>
      </c>
      <c r="J164" s="1428" t="s">
        <v>7384</v>
      </c>
      <c r="K164" s="1398" t="s">
        <v>194</v>
      </c>
      <c r="L164" s="1430" t="s">
        <v>7118</v>
      </c>
      <c r="M164" s="1059" t="s">
        <v>116</v>
      </c>
      <c r="N164" s="1082">
        <v>44470</v>
      </c>
      <c r="O164" s="1344">
        <v>44503</v>
      </c>
      <c r="P164" s="1400" t="e">
        <v>#N/A</v>
      </c>
      <c r="Q164" s="1061">
        <v>825</v>
      </c>
      <c r="R164" s="1074">
        <v>0.82499999999999996</v>
      </c>
      <c r="S164" s="1071">
        <v>44501</v>
      </c>
      <c r="T164" s="1075"/>
      <c r="U164" s="1220" t="s">
        <v>424</v>
      </c>
      <c r="V164" s="1403">
        <v>5</v>
      </c>
      <c r="W164" s="1076" t="s">
        <v>64</v>
      </c>
      <c r="X164" s="1069"/>
      <c r="Y164" s="1069"/>
      <c r="Z164" s="1069"/>
      <c r="AA164" s="1424" t="s">
        <v>7119</v>
      </c>
      <c r="AB164" s="1061" t="s">
        <v>430</v>
      </c>
      <c r="AC164" s="1049">
        <v>767.25</v>
      </c>
      <c r="AD164" s="1050">
        <v>0</v>
      </c>
      <c r="AE164" s="1051">
        <v>767.25</v>
      </c>
      <c r="AF164" s="1072"/>
      <c r="AG164" s="1437"/>
      <c r="AH164" s="1083">
        <v>0</v>
      </c>
      <c r="AI164" s="1084">
        <v>0</v>
      </c>
      <c r="AJ164" s="1086">
        <v>0</v>
      </c>
      <c r="AK164" s="1064">
        <v>0</v>
      </c>
      <c r="AL164" s="1064">
        <v>0</v>
      </c>
      <c r="AM164" s="1064">
        <v>0</v>
      </c>
      <c r="AN164" s="1064">
        <v>0</v>
      </c>
      <c r="AO164" s="1064">
        <v>0</v>
      </c>
      <c r="AP164" s="1064">
        <v>0</v>
      </c>
      <c r="AQ164" s="1065">
        <v>0</v>
      </c>
      <c r="AR164" s="1066">
        <v>0</v>
      </c>
      <c r="AS164" s="1066">
        <v>0</v>
      </c>
      <c r="AT164" s="1066">
        <v>0</v>
      </c>
      <c r="AU164" s="1061">
        <v>0</v>
      </c>
      <c r="AV164" s="1061">
        <v>0</v>
      </c>
      <c r="AW164" s="1061">
        <v>0</v>
      </c>
      <c r="AX164" s="1061">
        <v>0</v>
      </c>
      <c r="AY164" s="1061">
        <v>0</v>
      </c>
      <c r="AZ164" s="1061">
        <v>0</v>
      </c>
      <c r="BA164" s="1401" t="s">
        <v>64</v>
      </c>
      <c r="BB164" s="1401" t="s">
        <v>933</v>
      </c>
      <c r="BC164" s="1061" t="s">
        <v>533</v>
      </c>
      <c r="BD164" s="1410" t="s">
        <v>419</v>
      </c>
      <c r="BE164" s="1410" t="s">
        <v>419</v>
      </c>
      <c r="BF164" s="1410" t="s">
        <v>419</v>
      </c>
      <c r="BG164" s="1411">
        <v>44459</v>
      </c>
      <c r="BH164" s="1411">
        <v>44460</v>
      </c>
      <c r="BI164" s="1411">
        <v>44462</v>
      </c>
      <c r="BJ164" s="1410" t="s">
        <v>419</v>
      </c>
      <c r="BK164" s="1411">
        <v>44467</v>
      </c>
      <c r="BL164" s="1411">
        <v>44470</v>
      </c>
      <c r="BM164" s="1411">
        <v>44474</v>
      </c>
      <c r="BN164" s="1410" t="s">
        <v>419</v>
      </c>
      <c r="BO164" s="1411">
        <v>44476</v>
      </c>
      <c r="BP164" s="1410" t="s">
        <v>419</v>
      </c>
      <c r="BQ164" s="1413">
        <v>44477</v>
      </c>
      <c r="BR164" s="761" t="e">
        <v>#REF!</v>
      </c>
      <c r="BS164" s="1438"/>
      <c r="BT164" s="1438"/>
      <c r="BU164" s="1438"/>
      <c r="BV164" s="1438"/>
      <c r="BW164" s="1438"/>
      <c r="BX164" s="1438"/>
      <c r="BY164" s="1438"/>
      <c r="BZ164" s="1414">
        <v>0</v>
      </c>
      <c r="CA164" s="1439">
        <v>0</v>
      </c>
      <c r="CB164" s="1439">
        <v>1</v>
      </c>
      <c r="CC164" s="1439">
        <v>0</v>
      </c>
      <c r="CD164" s="1438"/>
      <c r="CE164" s="1414">
        <v>1</v>
      </c>
      <c r="CF164" s="1439">
        <v>1</v>
      </c>
      <c r="CG164" s="1054"/>
      <c r="CH164" s="762">
        <v>3</v>
      </c>
      <c r="CI164" s="762">
        <v>0</v>
      </c>
      <c r="CJ164" s="1055">
        <v>3</v>
      </c>
      <c r="CK164" s="763">
        <v>0</v>
      </c>
      <c r="CL164" s="764">
        <v>3.994193742038846</v>
      </c>
      <c r="CM164" s="764">
        <v>2.7929720791404371</v>
      </c>
      <c r="CN164" s="764">
        <v>2.2446348055270664</v>
      </c>
      <c r="CO164" s="764">
        <v>6.5856450816798806E-2</v>
      </c>
      <c r="CP164" s="764">
        <v>3.5168991147441089</v>
      </c>
      <c r="CQ164" s="764">
        <v>2.8098477946622467</v>
      </c>
      <c r="CR164" s="764">
        <v>3.8100426414423807</v>
      </c>
      <c r="CS164" s="764">
        <v>3.9472710208318778</v>
      </c>
      <c r="CT164" s="764">
        <v>2.051263801816237</v>
      </c>
      <c r="CU164" s="764">
        <v>1.3948396282997957</v>
      </c>
      <c r="CV164" s="764">
        <v>0.82040673605026826</v>
      </c>
      <c r="CW164" s="764">
        <v>1.273416797106325</v>
      </c>
    </row>
    <row r="165" spans="1:101" ht="15.75">
      <c r="A165" s="1394">
        <v>155</v>
      </c>
      <c r="B165" s="1416" t="s">
        <v>7157</v>
      </c>
      <c r="C165" s="1422" t="s">
        <v>7385</v>
      </c>
      <c r="D165" s="1396">
        <v>1</v>
      </c>
      <c r="E165" s="1397">
        <v>44469</v>
      </c>
      <c r="F165" s="1398" t="s">
        <v>7385</v>
      </c>
      <c r="G165" s="1398" t="s">
        <v>7363</v>
      </c>
      <c r="H165" s="1425">
        <v>44452</v>
      </c>
      <c r="I165" s="1436" t="s">
        <v>199</v>
      </c>
      <c r="J165" s="1428" t="s">
        <v>7385</v>
      </c>
      <c r="K165" s="1398" t="s">
        <v>194</v>
      </c>
      <c r="L165" s="1430" t="s">
        <v>7118</v>
      </c>
      <c r="M165" s="1394" t="s">
        <v>116</v>
      </c>
      <c r="N165" s="1417">
        <v>44470</v>
      </c>
      <c r="O165" s="1344">
        <v>44503</v>
      </c>
      <c r="P165" s="1400" t="e">
        <v>#N/A</v>
      </c>
      <c r="Q165" s="1401">
        <v>835</v>
      </c>
      <c r="R165" s="1418">
        <v>0.83499999999999996</v>
      </c>
      <c r="S165" s="1071">
        <v>44501</v>
      </c>
      <c r="T165" s="1075"/>
      <c r="U165" s="1220" t="s">
        <v>424</v>
      </c>
      <c r="V165" s="1403">
        <v>5</v>
      </c>
      <c r="W165" s="1076" t="s">
        <v>64</v>
      </c>
      <c r="X165" s="1069"/>
      <c r="Y165" s="1069"/>
      <c r="Z165" s="1069"/>
      <c r="AA165" s="1424" t="s">
        <v>7119</v>
      </c>
      <c r="AB165" s="1061" t="s">
        <v>430</v>
      </c>
      <c r="AC165" s="1049">
        <v>776.55000000000007</v>
      </c>
      <c r="AD165" s="1050">
        <v>0</v>
      </c>
      <c r="AE165" s="1051">
        <v>776.55000000000007</v>
      </c>
      <c r="AF165" s="1072"/>
      <c r="AG165" s="1437"/>
      <c r="AH165" s="1406">
        <v>0</v>
      </c>
      <c r="AI165" s="1407">
        <v>0</v>
      </c>
      <c r="AJ165" s="1408">
        <v>0</v>
      </c>
      <c r="AK165" s="1419">
        <v>0</v>
      </c>
      <c r="AL165" s="1419">
        <v>0</v>
      </c>
      <c r="AM165" s="1419">
        <v>0</v>
      </c>
      <c r="AN165" s="1419">
        <v>0</v>
      </c>
      <c r="AO165" s="1419">
        <v>0</v>
      </c>
      <c r="AP165" s="1419">
        <v>0</v>
      </c>
      <c r="AQ165" s="1420">
        <v>0</v>
      </c>
      <c r="AR165" s="1421">
        <v>0</v>
      </c>
      <c r="AS165" s="1421">
        <v>0</v>
      </c>
      <c r="AT165" s="1421">
        <v>0</v>
      </c>
      <c r="AU165" s="1401">
        <v>0</v>
      </c>
      <c r="AV165" s="1401">
        <v>0</v>
      </c>
      <c r="AW165" s="1401">
        <v>0</v>
      </c>
      <c r="AX165" s="1401">
        <v>0</v>
      </c>
      <c r="AY165" s="1401">
        <v>0</v>
      </c>
      <c r="AZ165" s="1401">
        <v>0</v>
      </c>
      <c r="BA165" s="1401" t="s">
        <v>64</v>
      </c>
      <c r="BB165" s="1401" t="s">
        <v>933</v>
      </c>
      <c r="BC165" s="1401" t="s">
        <v>533</v>
      </c>
      <c r="BD165" s="1410" t="s">
        <v>419</v>
      </c>
      <c r="BE165" s="1410" t="s">
        <v>419</v>
      </c>
      <c r="BF165" s="1410" t="s">
        <v>419</v>
      </c>
      <c r="BG165" s="1411">
        <v>44459</v>
      </c>
      <c r="BH165" s="1411">
        <v>44460</v>
      </c>
      <c r="BI165" s="1411">
        <v>44462</v>
      </c>
      <c r="BJ165" s="1410" t="s">
        <v>419</v>
      </c>
      <c r="BK165" s="1411">
        <v>44467</v>
      </c>
      <c r="BL165" s="1411">
        <v>44470</v>
      </c>
      <c r="BM165" s="1411">
        <v>44474</v>
      </c>
      <c r="BN165" s="1410" t="s">
        <v>419</v>
      </c>
      <c r="BO165" s="1411">
        <v>44476</v>
      </c>
      <c r="BP165" s="1410" t="s">
        <v>419</v>
      </c>
      <c r="BQ165" s="1413">
        <v>44477</v>
      </c>
      <c r="BR165" s="761" t="e">
        <v>#REF!</v>
      </c>
      <c r="BS165" s="1438"/>
      <c r="BT165" s="1438"/>
      <c r="BU165" s="1438"/>
      <c r="BV165" s="1438"/>
      <c r="BW165" s="1438"/>
      <c r="BX165" s="1438"/>
      <c r="BY165" s="1438"/>
      <c r="BZ165" s="1414">
        <v>0</v>
      </c>
      <c r="CA165" s="1439">
        <v>0</v>
      </c>
      <c r="CB165" s="1439">
        <v>1</v>
      </c>
      <c r="CC165" s="1439">
        <v>0</v>
      </c>
      <c r="CD165" s="1438"/>
      <c r="CE165" s="1414">
        <v>1</v>
      </c>
      <c r="CF165" s="1439">
        <v>1</v>
      </c>
      <c r="CG165" s="1054"/>
      <c r="CH165" s="762">
        <v>3</v>
      </c>
      <c r="CI165" s="762">
        <v>0</v>
      </c>
      <c r="CJ165" s="1055">
        <v>3</v>
      </c>
      <c r="CK165" s="763">
        <v>0</v>
      </c>
      <c r="CL165" s="764">
        <v>4.0426082116393163</v>
      </c>
      <c r="CM165" s="764">
        <v>2.8268262861603213</v>
      </c>
      <c r="CN165" s="764">
        <v>2.2718425001395151</v>
      </c>
      <c r="CO165" s="764">
        <v>6.6654710826699409E-2</v>
      </c>
      <c r="CP165" s="764">
        <v>3.5595281949228261</v>
      </c>
      <c r="CQ165" s="764">
        <v>2.8439065558096681</v>
      </c>
      <c r="CR165" s="764">
        <v>3.8562249764901666</v>
      </c>
      <c r="CS165" s="764">
        <v>3.9951167301752943</v>
      </c>
      <c r="CT165" s="764">
        <v>2.0761276054746154</v>
      </c>
      <c r="CU165" s="764">
        <v>1.4117467753094901</v>
      </c>
      <c r="CV165" s="764">
        <v>0.83035106012360482</v>
      </c>
      <c r="CW165" s="764">
        <v>1.2888521522227654</v>
      </c>
    </row>
    <row r="166" spans="1:101" ht="15.75">
      <c r="A166" s="1394">
        <v>156</v>
      </c>
      <c r="B166" s="1416" t="s">
        <v>7158</v>
      </c>
      <c r="C166" s="1422" t="s">
        <v>7386</v>
      </c>
      <c r="D166" s="1396">
        <v>1</v>
      </c>
      <c r="E166" s="1397">
        <v>44469</v>
      </c>
      <c r="F166" s="1398" t="s">
        <v>7386</v>
      </c>
      <c r="G166" s="1398" t="s">
        <v>7363</v>
      </c>
      <c r="H166" s="1425">
        <v>44452</v>
      </c>
      <c r="I166" s="1436" t="s">
        <v>199</v>
      </c>
      <c r="J166" s="1428" t="s">
        <v>7386</v>
      </c>
      <c r="K166" s="1398" t="s">
        <v>194</v>
      </c>
      <c r="L166" s="1430" t="s">
        <v>7118</v>
      </c>
      <c r="M166" s="1394" t="s">
        <v>116</v>
      </c>
      <c r="N166" s="1417">
        <v>44470</v>
      </c>
      <c r="O166" s="1344">
        <v>44503</v>
      </c>
      <c r="P166" s="1400" t="e">
        <v>#N/A</v>
      </c>
      <c r="Q166" s="1401">
        <v>835</v>
      </c>
      <c r="R166" s="1418">
        <v>0.83499999999999996</v>
      </c>
      <c r="S166" s="1071">
        <v>44501</v>
      </c>
      <c r="T166" s="1075"/>
      <c r="U166" s="1220" t="s">
        <v>424</v>
      </c>
      <c r="V166" s="1403">
        <v>5</v>
      </c>
      <c r="W166" s="1076" t="s">
        <v>64</v>
      </c>
      <c r="X166" s="1076"/>
      <c r="Y166" s="1076"/>
      <c r="Z166" s="1069"/>
      <c r="AA166" s="1424" t="s">
        <v>7119</v>
      </c>
      <c r="AB166" s="1061" t="s">
        <v>430</v>
      </c>
      <c r="AC166" s="1049">
        <v>776.55000000000007</v>
      </c>
      <c r="AD166" s="1050">
        <v>0</v>
      </c>
      <c r="AE166" s="1051">
        <v>776.55000000000007</v>
      </c>
      <c r="AF166" s="1072"/>
      <c r="AG166" s="1437"/>
      <c r="AH166" s="1406">
        <v>0</v>
      </c>
      <c r="AI166" s="1407">
        <v>0</v>
      </c>
      <c r="AJ166" s="1408">
        <v>0</v>
      </c>
      <c r="AK166" s="1419">
        <v>0</v>
      </c>
      <c r="AL166" s="1419">
        <v>0</v>
      </c>
      <c r="AM166" s="1419">
        <v>0</v>
      </c>
      <c r="AN166" s="1419">
        <v>0</v>
      </c>
      <c r="AO166" s="1419">
        <v>0</v>
      </c>
      <c r="AP166" s="1419">
        <v>0</v>
      </c>
      <c r="AQ166" s="1420">
        <v>0</v>
      </c>
      <c r="AR166" s="1421">
        <v>0</v>
      </c>
      <c r="AS166" s="1421">
        <v>0</v>
      </c>
      <c r="AT166" s="1421">
        <v>0</v>
      </c>
      <c r="AU166" s="1401">
        <v>0</v>
      </c>
      <c r="AV166" s="1401">
        <v>0</v>
      </c>
      <c r="AW166" s="1401">
        <v>0</v>
      </c>
      <c r="AX166" s="1401">
        <v>0</v>
      </c>
      <c r="AY166" s="1401">
        <v>0</v>
      </c>
      <c r="AZ166" s="1401">
        <v>0</v>
      </c>
      <c r="BA166" s="1401" t="s">
        <v>64</v>
      </c>
      <c r="BB166" s="1401" t="s">
        <v>933</v>
      </c>
      <c r="BC166" s="1401" t="s">
        <v>533</v>
      </c>
      <c r="BD166" s="1410" t="s">
        <v>419</v>
      </c>
      <c r="BE166" s="1410" t="s">
        <v>419</v>
      </c>
      <c r="BF166" s="1410" t="s">
        <v>419</v>
      </c>
      <c r="BG166" s="1411">
        <v>44459</v>
      </c>
      <c r="BH166" s="1411">
        <v>44460</v>
      </c>
      <c r="BI166" s="1411">
        <v>44462</v>
      </c>
      <c r="BJ166" s="1410" t="s">
        <v>419</v>
      </c>
      <c r="BK166" s="1411">
        <v>44467</v>
      </c>
      <c r="BL166" s="1411">
        <v>44470</v>
      </c>
      <c r="BM166" s="1411">
        <v>44474</v>
      </c>
      <c r="BN166" s="1410" t="s">
        <v>419</v>
      </c>
      <c r="BO166" s="1411">
        <v>44476</v>
      </c>
      <c r="BP166" s="1410" t="s">
        <v>419</v>
      </c>
      <c r="BQ166" s="1413">
        <v>44477</v>
      </c>
      <c r="BR166" s="761" t="e">
        <v>#REF!</v>
      </c>
      <c r="BS166" s="1438"/>
      <c r="BT166" s="1438"/>
      <c r="BU166" s="1438"/>
      <c r="BV166" s="1438"/>
      <c r="BW166" s="1438"/>
      <c r="BX166" s="1438"/>
      <c r="BY166" s="1438"/>
      <c r="BZ166" s="1414">
        <v>0</v>
      </c>
      <c r="CA166" s="1439">
        <v>0</v>
      </c>
      <c r="CB166" s="1439">
        <v>1</v>
      </c>
      <c r="CC166" s="1439">
        <v>0</v>
      </c>
      <c r="CD166" s="1438"/>
      <c r="CE166" s="1414">
        <v>1</v>
      </c>
      <c r="CF166" s="1439">
        <v>1</v>
      </c>
      <c r="CG166" s="1054"/>
      <c r="CH166" s="762">
        <v>3</v>
      </c>
      <c r="CI166" s="762">
        <v>0</v>
      </c>
      <c r="CJ166" s="1055">
        <v>3</v>
      </c>
      <c r="CK166" s="763">
        <v>0</v>
      </c>
      <c r="CL166" s="764">
        <v>4.0426082116393163</v>
      </c>
      <c r="CM166" s="764">
        <v>2.8268262861603213</v>
      </c>
      <c r="CN166" s="764">
        <v>2.2718425001395151</v>
      </c>
      <c r="CO166" s="764">
        <v>6.6654710826699409E-2</v>
      </c>
      <c r="CP166" s="764">
        <v>3.5595281949228261</v>
      </c>
      <c r="CQ166" s="764">
        <v>2.8439065558096681</v>
      </c>
      <c r="CR166" s="764">
        <v>3.8562249764901666</v>
      </c>
      <c r="CS166" s="764">
        <v>3.9951167301752943</v>
      </c>
      <c r="CT166" s="764">
        <v>2.0761276054746154</v>
      </c>
      <c r="CU166" s="764">
        <v>1.4117467753094901</v>
      </c>
      <c r="CV166" s="764">
        <v>0.83035106012360482</v>
      </c>
      <c r="CW166" s="764">
        <v>1.2888521522227654</v>
      </c>
    </row>
    <row r="167" spans="1:101" ht="15.75">
      <c r="A167" s="1394">
        <v>157</v>
      </c>
      <c r="B167" s="1416" t="s">
        <v>7159</v>
      </c>
      <c r="C167" s="1422" t="s">
        <v>7387</v>
      </c>
      <c r="D167" s="1396">
        <v>1</v>
      </c>
      <c r="E167" s="1397">
        <v>44469</v>
      </c>
      <c r="F167" s="1398" t="s">
        <v>7387</v>
      </c>
      <c r="G167" s="1398" t="s">
        <v>7363</v>
      </c>
      <c r="H167" s="1425">
        <v>44452</v>
      </c>
      <c r="I167" s="1436" t="s">
        <v>199</v>
      </c>
      <c r="J167" s="1428" t="s">
        <v>7387</v>
      </c>
      <c r="K167" s="1398" t="s">
        <v>194</v>
      </c>
      <c r="L167" s="1430" t="s">
        <v>7118</v>
      </c>
      <c r="M167" s="1394" t="s">
        <v>116</v>
      </c>
      <c r="N167" s="1417">
        <v>44470</v>
      </c>
      <c r="O167" s="1344">
        <v>44503</v>
      </c>
      <c r="P167" s="1400" t="e">
        <v>#N/A</v>
      </c>
      <c r="Q167" s="1401">
        <v>785</v>
      </c>
      <c r="R167" s="1418">
        <v>0.78500000000000003</v>
      </c>
      <c r="S167" s="1071">
        <v>44501</v>
      </c>
      <c r="T167" s="1075"/>
      <c r="U167" s="1220" t="s">
        <v>424</v>
      </c>
      <c r="V167" s="1403">
        <v>5</v>
      </c>
      <c r="W167" s="1076" t="s">
        <v>64</v>
      </c>
      <c r="X167" s="1076"/>
      <c r="Y167" s="1076"/>
      <c r="Z167" s="1069"/>
      <c r="AA167" s="1424" t="s">
        <v>7119</v>
      </c>
      <c r="AB167" s="1061" t="s">
        <v>430</v>
      </c>
      <c r="AC167" s="1049">
        <v>730.05000000000007</v>
      </c>
      <c r="AD167" s="1050">
        <v>0</v>
      </c>
      <c r="AE167" s="1051">
        <v>730.05000000000007</v>
      </c>
      <c r="AF167" s="1072"/>
      <c r="AG167" s="1437"/>
      <c r="AH167" s="1406">
        <v>0</v>
      </c>
      <c r="AI167" s="1407">
        <v>0</v>
      </c>
      <c r="AJ167" s="1408">
        <v>0</v>
      </c>
      <c r="AK167" s="1419">
        <v>0</v>
      </c>
      <c r="AL167" s="1419">
        <v>0</v>
      </c>
      <c r="AM167" s="1419">
        <v>0</v>
      </c>
      <c r="AN167" s="1419">
        <v>0</v>
      </c>
      <c r="AO167" s="1419">
        <v>0</v>
      </c>
      <c r="AP167" s="1419">
        <v>0</v>
      </c>
      <c r="AQ167" s="1420">
        <v>0</v>
      </c>
      <c r="AR167" s="1421">
        <v>0</v>
      </c>
      <c r="AS167" s="1421">
        <v>0</v>
      </c>
      <c r="AT167" s="1421">
        <v>0</v>
      </c>
      <c r="AU167" s="1401">
        <v>0</v>
      </c>
      <c r="AV167" s="1401">
        <v>0</v>
      </c>
      <c r="AW167" s="1401">
        <v>0</v>
      </c>
      <c r="AX167" s="1401">
        <v>0</v>
      </c>
      <c r="AY167" s="1401">
        <v>0</v>
      </c>
      <c r="AZ167" s="1401">
        <v>0</v>
      </c>
      <c r="BA167" s="1401" t="s">
        <v>64</v>
      </c>
      <c r="BB167" s="1401" t="s">
        <v>933</v>
      </c>
      <c r="BC167" s="1401" t="s">
        <v>533</v>
      </c>
      <c r="BD167" s="1410" t="s">
        <v>419</v>
      </c>
      <c r="BE167" s="1410" t="s">
        <v>419</v>
      </c>
      <c r="BF167" s="1410" t="s">
        <v>419</v>
      </c>
      <c r="BG167" s="1411">
        <v>44459</v>
      </c>
      <c r="BH167" s="1411">
        <v>44460</v>
      </c>
      <c r="BI167" s="1411">
        <v>44462</v>
      </c>
      <c r="BJ167" s="1410" t="s">
        <v>419</v>
      </c>
      <c r="BK167" s="1411">
        <v>44467</v>
      </c>
      <c r="BL167" s="1411">
        <v>44470</v>
      </c>
      <c r="BM167" s="1411">
        <v>44474</v>
      </c>
      <c r="BN167" s="1410" t="s">
        <v>419</v>
      </c>
      <c r="BO167" s="1411">
        <v>44476</v>
      </c>
      <c r="BP167" s="1410" t="s">
        <v>419</v>
      </c>
      <c r="BQ167" s="1413">
        <v>44477</v>
      </c>
      <c r="BR167" s="761" t="e">
        <v>#REF!</v>
      </c>
      <c r="BS167" s="1438"/>
      <c r="BT167" s="1438"/>
      <c r="BU167" s="1438"/>
      <c r="BV167" s="1438"/>
      <c r="BW167" s="1438"/>
      <c r="BX167" s="1438"/>
      <c r="BY167" s="1438"/>
      <c r="BZ167" s="1414">
        <v>0</v>
      </c>
      <c r="CA167" s="1439">
        <v>0</v>
      </c>
      <c r="CB167" s="1439">
        <v>1</v>
      </c>
      <c r="CC167" s="1439">
        <v>0</v>
      </c>
      <c r="CD167" s="1438"/>
      <c r="CE167" s="1414">
        <v>1</v>
      </c>
      <c r="CF167" s="1439">
        <v>1</v>
      </c>
      <c r="CG167" s="1054"/>
      <c r="CH167" s="762">
        <v>3</v>
      </c>
      <c r="CI167" s="762">
        <v>0</v>
      </c>
      <c r="CJ167" s="1055">
        <v>3</v>
      </c>
      <c r="CK167" s="763">
        <v>0</v>
      </c>
      <c r="CL167" s="764">
        <v>3.8005358636369619</v>
      </c>
      <c r="CM167" s="764">
        <v>2.6575552510609008</v>
      </c>
      <c r="CN167" s="764">
        <v>2.1358040270772691</v>
      </c>
      <c r="CO167" s="764">
        <v>6.2663410777196435E-2</v>
      </c>
      <c r="CP167" s="764">
        <v>3.3463827940292434</v>
      </c>
      <c r="CQ167" s="764">
        <v>2.6736127500725622</v>
      </c>
      <c r="CR167" s="764">
        <v>3.6253133012512349</v>
      </c>
      <c r="CS167" s="764">
        <v>3.755888183458211</v>
      </c>
      <c r="CT167" s="764">
        <v>1.951808587182722</v>
      </c>
      <c r="CU167" s="764">
        <v>1.3272110402610178</v>
      </c>
      <c r="CV167" s="764">
        <v>0.78062943975692189</v>
      </c>
      <c r="CW167" s="764">
        <v>1.2116753766405639</v>
      </c>
    </row>
    <row r="168" spans="1:101" ht="15.75">
      <c r="A168" s="1394">
        <v>158</v>
      </c>
      <c r="B168" s="1416" t="s">
        <v>7160</v>
      </c>
      <c r="C168" s="1422" t="s">
        <v>7388</v>
      </c>
      <c r="D168" s="1396">
        <v>1</v>
      </c>
      <c r="E168" s="1397">
        <v>44469</v>
      </c>
      <c r="F168" s="1398" t="s">
        <v>7388</v>
      </c>
      <c r="G168" s="1398" t="s">
        <v>7363</v>
      </c>
      <c r="H168" s="1425">
        <v>44452</v>
      </c>
      <c r="I168" s="1436" t="s">
        <v>199</v>
      </c>
      <c r="J168" s="1428" t="s">
        <v>7388</v>
      </c>
      <c r="K168" s="1398" t="s">
        <v>194</v>
      </c>
      <c r="L168" s="1430" t="s">
        <v>7118</v>
      </c>
      <c r="M168" s="1394" t="s">
        <v>116</v>
      </c>
      <c r="N168" s="1417">
        <v>44470</v>
      </c>
      <c r="O168" s="1344">
        <v>44503</v>
      </c>
      <c r="P168" s="1400" t="e">
        <v>#N/A</v>
      </c>
      <c r="Q168" s="1401">
        <v>785</v>
      </c>
      <c r="R168" s="1418">
        <v>0.78500000000000003</v>
      </c>
      <c r="S168" s="1071">
        <v>44501</v>
      </c>
      <c r="T168" s="1075"/>
      <c r="U168" s="1220" t="s">
        <v>424</v>
      </c>
      <c r="V168" s="1403">
        <v>5</v>
      </c>
      <c r="W168" s="1076" t="s">
        <v>64</v>
      </c>
      <c r="X168" s="1076"/>
      <c r="Y168" s="1076"/>
      <c r="Z168" s="1069"/>
      <c r="AA168" s="1424" t="s">
        <v>7119</v>
      </c>
      <c r="AB168" s="1061" t="s">
        <v>430</v>
      </c>
      <c r="AC168" s="1049">
        <v>730.05000000000007</v>
      </c>
      <c r="AD168" s="1050">
        <v>0</v>
      </c>
      <c r="AE168" s="1051">
        <v>730.05000000000007</v>
      </c>
      <c r="AF168" s="1072"/>
      <c r="AG168" s="1437"/>
      <c r="AH168" s="1406">
        <v>0</v>
      </c>
      <c r="AI168" s="1407">
        <v>0</v>
      </c>
      <c r="AJ168" s="1408">
        <v>0</v>
      </c>
      <c r="AK168" s="1419">
        <v>0</v>
      </c>
      <c r="AL168" s="1419">
        <v>0</v>
      </c>
      <c r="AM168" s="1419">
        <v>0</v>
      </c>
      <c r="AN168" s="1419">
        <v>0</v>
      </c>
      <c r="AO168" s="1419">
        <v>0</v>
      </c>
      <c r="AP168" s="1419">
        <v>0</v>
      </c>
      <c r="AQ168" s="1420">
        <v>0</v>
      </c>
      <c r="AR168" s="1421">
        <v>0</v>
      </c>
      <c r="AS168" s="1421">
        <v>0</v>
      </c>
      <c r="AT168" s="1421">
        <v>0</v>
      </c>
      <c r="AU168" s="1401">
        <v>0</v>
      </c>
      <c r="AV168" s="1401">
        <v>0</v>
      </c>
      <c r="AW168" s="1401">
        <v>0</v>
      </c>
      <c r="AX168" s="1401">
        <v>0</v>
      </c>
      <c r="AY168" s="1401">
        <v>0</v>
      </c>
      <c r="AZ168" s="1401">
        <v>0</v>
      </c>
      <c r="BA168" s="1401" t="s">
        <v>64</v>
      </c>
      <c r="BB168" s="1401" t="s">
        <v>933</v>
      </c>
      <c r="BC168" s="1401" t="s">
        <v>533</v>
      </c>
      <c r="BD168" s="1410" t="s">
        <v>419</v>
      </c>
      <c r="BE168" s="1410" t="s">
        <v>419</v>
      </c>
      <c r="BF168" s="1410" t="s">
        <v>419</v>
      </c>
      <c r="BG168" s="1411">
        <v>44459</v>
      </c>
      <c r="BH168" s="1411">
        <v>44460</v>
      </c>
      <c r="BI168" s="1411">
        <v>44462</v>
      </c>
      <c r="BJ168" s="1410" t="s">
        <v>419</v>
      </c>
      <c r="BK168" s="1411">
        <v>44467</v>
      </c>
      <c r="BL168" s="1411">
        <v>44470</v>
      </c>
      <c r="BM168" s="1411">
        <v>44474</v>
      </c>
      <c r="BN168" s="1410" t="s">
        <v>419</v>
      </c>
      <c r="BO168" s="1411">
        <v>44476</v>
      </c>
      <c r="BP168" s="1410" t="s">
        <v>419</v>
      </c>
      <c r="BQ168" s="1413">
        <v>44477</v>
      </c>
      <c r="BR168" s="761" t="e">
        <v>#REF!</v>
      </c>
      <c r="BS168" s="1438"/>
      <c r="BT168" s="1438"/>
      <c r="BU168" s="1438"/>
      <c r="BV168" s="1438"/>
      <c r="BW168" s="1438"/>
      <c r="BX168" s="1438"/>
      <c r="BY168" s="1438"/>
      <c r="BZ168" s="1414">
        <v>0</v>
      </c>
      <c r="CA168" s="1439">
        <v>0</v>
      </c>
      <c r="CB168" s="1439">
        <v>1</v>
      </c>
      <c r="CC168" s="1439">
        <v>0</v>
      </c>
      <c r="CD168" s="1438"/>
      <c r="CE168" s="1414">
        <v>1</v>
      </c>
      <c r="CF168" s="1439">
        <v>1</v>
      </c>
      <c r="CG168" s="1054"/>
      <c r="CH168" s="762">
        <v>3</v>
      </c>
      <c r="CI168" s="762">
        <v>0</v>
      </c>
      <c r="CJ168" s="1055">
        <v>3</v>
      </c>
      <c r="CK168" s="763">
        <v>0</v>
      </c>
      <c r="CL168" s="764">
        <v>3.8005358636369619</v>
      </c>
      <c r="CM168" s="764">
        <v>2.6575552510609008</v>
      </c>
      <c r="CN168" s="764">
        <v>2.1358040270772691</v>
      </c>
      <c r="CO168" s="764">
        <v>6.2663410777196435E-2</v>
      </c>
      <c r="CP168" s="764">
        <v>3.3463827940292434</v>
      </c>
      <c r="CQ168" s="764">
        <v>2.6736127500725622</v>
      </c>
      <c r="CR168" s="764">
        <v>3.6253133012512349</v>
      </c>
      <c r="CS168" s="764">
        <v>3.755888183458211</v>
      </c>
      <c r="CT168" s="764">
        <v>1.951808587182722</v>
      </c>
      <c r="CU168" s="764">
        <v>1.3272110402610178</v>
      </c>
      <c r="CV168" s="764">
        <v>0.78062943975692189</v>
      </c>
      <c r="CW168" s="764">
        <v>1.2116753766405639</v>
      </c>
    </row>
    <row r="169" spans="1:101" ht="15.75">
      <c r="A169" s="1394">
        <v>159</v>
      </c>
      <c r="B169" s="1416" t="s">
        <v>7161</v>
      </c>
      <c r="C169" s="1422" t="s">
        <v>7389</v>
      </c>
      <c r="D169" s="1500">
        <v>1</v>
      </c>
      <c r="E169" s="1397">
        <v>44469</v>
      </c>
      <c r="F169" s="1398" t="s">
        <v>7389</v>
      </c>
      <c r="G169" s="1398" t="s">
        <v>7363</v>
      </c>
      <c r="H169" s="1425">
        <v>44452</v>
      </c>
      <c r="I169" s="1436" t="s">
        <v>199</v>
      </c>
      <c r="J169" s="1428" t="s">
        <v>7389</v>
      </c>
      <c r="K169" s="1398" t="s">
        <v>194</v>
      </c>
      <c r="L169" s="1430" t="s">
        <v>7118</v>
      </c>
      <c r="M169" s="1394" t="s">
        <v>116</v>
      </c>
      <c r="N169" s="1417">
        <v>44470</v>
      </c>
      <c r="O169" s="1344">
        <v>44503</v>
      </c>
      <c r="P169" s="1400" t="e">
        <v>#N/A</v>
      </c>
      <c r="Q169" s="1401">
        <v>790</v>
      </c>
      <c r="R169" s="1418">
        <v>0.79</v>
      </c>
      <c r="S169" s="1071">
        <v>44501</v>
      </c>
      <c r="T169" s="1075"/>
      <c r="U169" s="1220" t="s">
        <v>424</v>
      </c>
      <c r="V169" s="1403">
        <v>5</v>
      </c>
      <c r="W169" s="1076" t="s">
        <v>64</v>
      </c>
      <c r="X169" s="1076"/>
      <c r="Y169" s="1076"/>
      <c r="Z169" s="1069"/>
      <c r="AA169" s="1424" t="s">
        <v>7119</v>
      </c>
      <c r="AB169" s="1061" t="s">
        <v>430</v>
      </c>
      <c r="AC169" s="1049">
        <v>734.7</v>
      </c>
      <c r="AD169" s="1050">
        <v>0</v>
      </c>
      <c r="AE169" s="1051">
        <v>734.7</v>
      </c>
      <c r="AF169" s="1072"/>
      <c r="AG169" s="1437"/>
      <c r="AH169" s="1406">
        <v>0</v>
      </c>
      <c r="AI169" s="1407">
        <v>0</v>
      </c>
      <c r="AJ169" s="1408">
        <v>0</v>
      </c>
      <c r="AK169" s="1419">
        <v>0</v>
      </c>
      <c r="AL169" s="1419">
        <v>0</v>
      </c>
      <c r="AM169" s="1419">
        <v>0</v>
      </c>
      <c r="AN169" s="1419">
        <v>0</v>
      </c>
      <c r="AO169" s="1419">
        <v>0</v>
      </c>
      <c r="AP169" s="1419">
        <v>0</v>
      </c>
      <c r="AQ169" s="1420">
        <v>0</v>
      </c>
      <c r="AR169" s="1421">
        <v>0</v>
      </c>
      <c r="AS169" s="1421">
        <v>0</v>
      </c>
      <c r="AT169" s="1421">
        <v>0</v>
      </c>
      <c r="AU169" s="1401">
        <v>0</v>
      </c>
      <c r="AV169" s="1401">
        <v>0</v>
      </c>
      <c r="AW169" s="1401">
        <v>0</v>
      </c>
      <c r="AX169" s="1401">
        <v>0</v>
      </c>
      <c r="AY169" s="1401">
        <v>0</v>
      </c>
      <c r="AZ169" s="1401">
        <v>0</v>
      </c>
      <c r="BA169" s="1401" t="s">
        <v>64</v>
      </c>
      <c r="BB169" s="1401" t="s">
        <v>933</v>
      </c>
      <c r="BC169" s="1401" t="s">
        <v>533</v>
      </c>
      <c r="BD169" s="1410" t="s">
        <v>419</v>
      </c>
      <c r="BE169" s="1410" t="s">
        <v>419</v>
      </c>
      <c r="BF169" s="1410" t="s">
        <v>419</v>
      </c>
      <c r="BG169" s="1411">
        <v>44459</v>
      </c>
      <c r="BH169" s="1411">
        <v>44460</v>
      </c>
      <c r="BI169" s="1411">
        <v>44462</v>
      </c>
      <c r="BJ169" s="1410" t="s">
        <v>419</v>
      </c>
      <c r="BK169" s="1411">
        <v>44467</v>
      </c>
      <c r="BL169" s="1411">
        <v>44470</v>
      </c>
      <c r="BM169" s="1411">
        <v>44474</v>
      </c>
      <c r="BN169" s="1410" t="s">
        <v>419</v>
      </c>
      <c r="BO169" s="1411">
        <v>44476</v>
      </c>
      <c r="BP169" s="1410" t="s">
        <v>419</v>
      </c>
      <c r="BQ169" s="1413">
        <v>44477</v>
      </c>
      <c r="BR169" s="761" t="e">
        <v>#REF!</v>
      </c>
      <c r="BS169" s="1438"/>
      <c r="BT169" s="1438"/>
      <c r="BU169" s="1438"/>
      <c r="BV169" s="1438"/>
      <c r="BW169" s="1438"/>
      <c r="BX169" s="1438"/>
      <c r="BY169" s="1438"/>
      <c r="BZ169" s="1414">
        <v>0</v>
      </c>
      <c r="CA169" s="1439">
        <v>0</v>
      </c>
      <c r="CB169" s="1439">
        <v>1</v>
      </c>
      <c r="CC169" s="1439">
        <v>0</v>
      </c>
      <c r="CD169" s="1438"/>
      <c r="CE169" s="1414">
        <v>1</v>
      </c>
      <c r="CF169" s="1439">
        <v>1</v>
      </c>
      <c r="CG169" s="1054"/>
      <c r="CH169" s="762">
        <v>3</v>
      </c>
      <c r="CI169" s="762">
        <v>0</v>
      </c>
      <c r="CJ169" s="1055">
        <v>3</v>
      </c>
      <c r="CK169" s="763">
        <v>0</v>
      </c>
      <c r="CL169" s="764">
        <v>3.8247430984371977</v>
      </c>
      <c r="CM169" s="764">
        <v>2.6744823545708427</v>
      </c>
      <c r="CN169" s="764">
        <v>2.1494078743834937</v>
      </c>
      <c r="CO169" s="764">
        <v>6.3062540782146723E-2</v>
      </c>
      <c r="CP169" s="764">
        <v>3.3676973341186018</v>
      </c>
      <c r="CQ169" s="764">
        <v>2.6906421306462729</v>
      </c>
      <c r="CR169" s="764">
        <v>3.6484044687751283</v>
      </c>
      <c r="CS169" s="764">
        <v>3.7798110381299193</v>
      </c>
      <c r="CT169" s="764">
        <v>1.9642404890119114</v>
      </c>
      <c r="CU169" s="764">
        <v>1.3356646137658652</v>
      </c>
      <c r="CV169" s="764">
        <v>0.78560160179359018</v>
      </c>
      <c r="CW169" s="764">
        <v>1.2193930541987839</v>
      </c>
    </row>
    <row r="170" spans="1:101" ht="15.75">
      <c r="A170" s="1394">
        <v>160</v>
      </c>
      <c r="B170" s="1416" t="s">
        <v>7162</v>
      </c>
      <c r="C170" s="1422" t="s">
        <v>7390</v>
      </c>
      <c r="D170" s="1500">
        <v>1</v>
      </c>
      <c r="E170" s="1397">
        <v>44469</v>
      </c>
      <c r="F170" s="1398" t="s">
        <v>7390</v>
      </c>
      <c r="G170" s="1398" t="s">
        <v>7363</v>
      </c>
      <c r="H170" s="1425">
        <v>44452</v>
      </c>
      <c r="I170" s="1436" t="s">
        <v>199</v>
      </c>
      <c r="J170" s="1428" t="s">
        <v>7390</v>
      </c>
      <c r="K170" s="1398" t="s">
        <v>194</v>
      </c>
      <c r="L170" s="1430" t="s">
        <v>7118</v>
      </c>
      <c r="M170" s="1394" t="s">
        <v>116</v>
      </c>
      <c r="N170" s="1417">
        <v>44470</v>
      </c>
      <c r="O170" s="1344">
        <v>44503</v>
      </c>
      <c r="P170" s="1400" t="e">
        <v>#N/A</v>
      </c>
      <c r="Q170" s="1401">
        <v>790</v>
      </c>
      <c r="R170" s="1418">
        <v>0.79</v>
      </c>
      <c r="S170" s="1071">
        <v>44501</v>
      </c>
      <c r="T170" s="1075"/>
      <c r="U170" s="1220" t="s">
        <v>424</v>
      </c>
      <c r="V170" s="1403">
        <v>5</v>
      </c>
      <c r="W170" s="1076" t="s">
        <v>64</v>
      </c>
      <c r="X170" s="1076"/>
      <c r="Y170" s="1076"/>
      <c r="Z170" s="1069"/>
      <c r="AA170" s="1424" t="s">
        <v>7119</v>
      </c>
      <c r="AB170" s="1061" t="s">
        <v>430</v>
      </c>
      <c r="AC170" s="1049">
        <v>734.7</v>
      </c>
      <c r="AD170" s="1050">
        <v>0</v>
      </c>
      <c r="AE170" s="1051">
        <v>734.7</v>
      </c>
      <c r="AF170" s="1072"/>
      <c r="AG170" s="1437"/>
      <c r="AH170" s="1406">
        <v>0</v>
      </c>
      <c r="AI170" s="1407">
        <v>0</v>
      </c>
      <c r="AJ170" s="1408">
        <v>0</v>
      </c>
      <c r="AK170" s="1419">
        <v>0</v>
      </c>
      <c r="AL170" s="1419">
        <v>0</v>
      </c>
      <c r="AM170" s="1419">
        <v>0</v>
      </c>
      <c r="AN170" s="1419">
        <v>0</v>
      </c>
      <c r="AO170" s="1419">
        <v>0</v>
      </c>
      <c r="AP170" s="1419">
        <v>0</v>
      </c>
      <c r="AQ170" s="1420">
        <v>0</v>
      </c>
      <c r="AR170" s="1421">
        <v>0</v>
      </c>
      <c r="AS170" s="1421">
        <v>0</v>
      </c>
      <c r="AT170" s="1421">
        <v>0</v>
      </c>
      <c r="AU170" s="1401">
        <v>0</v>
      </c>
      <c r="AV170" s="1401">
        <v>0</v>
      </c>
      <c r="AW170" s="1401">
        <v>0</v>
      </c>
      <c r="AX170" s="1401">
        <v>0</v>
      </c>
      <c r="AY170" s="1401">
        <v>0</v>
      </c>
      <c r="AZ170" s="1401">
        <v>0</v>
      </c>
      <c r="BA170" s="1401" t="s">
        <v>64</v>
      </c>
      <c r="BB170" s="1401" t="s">
        <v>933</v>
      </c>
      <c r="BC170" s="1401" t="s">
        <v>533</v>
      </c>
      <c r="BD170" s="1410" t="s">
        <v>419</v>
      </c>
      <c r="BE170" s="1410" t="s">
        <v>419</v>
      </c>
      <c r="BF170" s="1410" t="s">
        <v>419</v>
      </c>
      <c r="BG170" s="1411">
        <v>44459</v>
      </c>
      <c r="BH170" s="1411">
        <v>44460</v>
      </c>
      <c r="BI170" s="1411">
        <v>44462</v>
      </c>
      <c r="BJ170" s="1410" t="s">
        <v>419</v>
      </c>
      <c r="BK170" s="1411">
        <v>44467</v>
      </c>
      <c r="BL170" s="1411">
        <v>44470</v>
      </c>
      <c r="BM170" s="1411">
        <v>44474</v>
      </c>
      <c r="BN170" s="1410" t="s">
        <v>419</v>
      </c>
      <c r="BO170" s="1411">
        <v>44476</v>
      </c>
      <c r="BP170" s="1410" t="s">
        <v>419</v>
      </c>
      <c r="BQ170" s="1413">
        <v>44477</v>
      </c>
      <c r="BR170" s="761" t="e">
        <v>#REF!</v>
      </c>
      <c r="BS170" s="1438"/>
      <c r="BT170" s="1438"/>
      <c r="BU170" s="1438"/>
      <c r="BV170" s="1438"/>
      <c r="BW170" s="1438"/>
      <c r="BX170" s="1438"/>
      <c r="BY170" s="1438"/>
      <c r="BZ170" s="1414">
        <v>0</v>
      </c>
      <c r="CA170" s="1439">
        <v>0</v>
      </c>
      <c r="CB170" s="1439">
        <v>1</v>
      </c>
      <c r="CC170" s="1439">
        <v>0</v>
      </c>
      <c r="CD170" s="1438"/>
      <c r="CE170" s="1414">
        <v>1</v>
      </c>
      <c r="CF170" s="1439">
        <v>1</v>
      </c>
      <c r="CG170" s="1054"/>
      <c r="CH170" s="762">
        <v>3</v>
      </c>
      <c r="CI170" s="762">
        <v>0</v>
      </c>
      <c r="CJ170" s="1055">
        <v>3</v>
      </c>
      <c r="CK170" s="763">
        <v>0</v>
      </c>
      <c r="CL170" s="764">
        <v>3.8247430984371977</v>
      </c>
      <c r="CM170" s="764">
        <v>2.6744823545708427</v>
      </c>
      <c r="CN170" s="764">
        <v>2.1494078743834937</v>
      </c>
      <c r="CO170" s="764">
        <v>6.3062540782146723E-2</v>
      </c>
      <c r="CP170" s="764">
        <v>3.3676973341186018</v>
      </c>
      <c r="CQ170" s="764">
        <v>2.6906421306462729</v>
      </c>
      <c r="CR170" s="764">
        <v>3.6484044687751283</v>
      </c>
      <c r="CS170" s="764">
        <v>3.7798110381299193</v>
      </c>
      <c r="CT170" s="764">
        <v>1.9642404890119114</v>
      </c>
      <c r="CU170" s="764">
        <v>1.3356646137658652</v>
      </c>
      <c r="CV170" s="764">
        <v>0.78560160179359018</v>
      </c>
      <c r="CW170" s="764">
        <v>1.2193930541987839</v>
      </c>
    </row>
    <row r="171" spans="1:101" ht="15.75">
      <c r="A171" s="1394">
        <v>161</v>
      </c>
      <c r="B171" s="1416" t="s">
        <v>839</v>
      </c>
      <c r="C171" s="1422" t="s">
        <v>1046</v>
      </c>
      <c r="D171" s="1396">
        <v>1</v>
      </c>
      <c r="E171" s="1397">
        <v>44424</v>
      </c>
      <c r="F171" s="1398" t="s">
        <v>1046</v>
      </c>
      <c r="G171" s="1398" t="s">
        <v>1044</v>
      </c>
      <c r="H171" s="1397">
        <v>44392</v>
      </c>
      <c r="I171" s="1397" t="s">
        <v>978</v>
      </c>
      <c r="J171" s="1399" t="s">
        <v>7163</v>
      </c>
      <c r="K171" s="1398" t="s">
        <v>194</v>
      </c>
      <c r="L171" s="1415" t="s">
        <v>6507</v>
      </c>
      <c r="M171" s="1394" t="s">
        <v>116</v>
      </c>
      <c r="N171" s="1417">
        <v>44463</v>
      </c>
      <c r="O171" s="1068">
        <v>44475</v>
      </c>
      <c r="P171" s="1400" t="e">
        <v>#N/A</v>
      </c>
      <c r="Q171" s="1409">
        <v>3865</v>
      </c>
      <c r="R171" s="1418">
        <v>3.8650000000000002</v>
      </c>
      <c r="S171" s="1071">
        <v>44501</v>
      </c>
      <c r="T171" s="1075" t="s">
        <v>1046</v>
      </c>
      <c r="U171" s="1070" t="s">
        <v>420</v>
      </c>
      <c r="V171" s="1403">
        <v>4</v>
      </c>
      <c r="W171" s="1076" t="s">
        <v>64</v>
      </c>
      <c r="X171" s="1076"/>
      <c r="Y171" s="1076"/>
      <c r="Z171" s="1069"/>
      <c r="AA171" s="1424" t="s">
        <v>7164</v>
      </c>
      <c r="AB171" s="1218" t="s">
        <v>430</v>
      </c>
      <c r="AC171" s="1049">
        <v>3594.4500000000003</v>
      </c>
      <c r="AD171" s="1050">
        <v>0</v>
      </c>
      <c r="AE171" s="1051">
        <v>3594.4500000000003</v>
      </c>
      <c r="AF171" s="1072"/>
      <c r="AG171" s="1405" t="s">
        <v>408</v>
      </c>
      <c r="AH171" s="1406">
        <v>0</v>
      </c>
      <c r="AI171" s="1407">
        <v>0</v>
      </c>
      <c r="AJ171" s="1408">
        <v>0</v>
      </c>
      <c r="AK171" s="1419">
        <v>0</v>
      </c>
      <c r="AL171" s="1419">
        <v>0</v>
      </c>
      <c r="AM171" s="1419">
        <v>0</v>
      </c>
      <c r="AN171" s="1419">
        <v>0</v>
      </c>
      <c r="AO171" s="1419">
        <v>0</v>
      </c>
      <c r="AP171" s="1419">
        <v>0</v>
      </c>
      <c r="AQ171" s="1420">
        <v>0</v>
      </c>
      <c r="AR171" s="1421">
        <v>0</v>
      </c>
      <c r="AS171" s="1421">
        <v>0</v>
      </c>
      <c r="AT171" s="1421">
        <v>0</v>
      </c>
      <c r="AU171" s="1401">
        <v>0</v>
      </c>
      <c r="AV171" s="1401">
        <v>0</v>
      </c>
      <c r="AW171" s="1401">
        <v>0</v>
      </c>
      <c r="AX171" s="1401">
        <v>0</v>
      </c>
      <c r="AY171" s="1401">
        <v>0</v>
      </c>
      <c r="AZ171" s="1401">
        <v>0</v>
      </c>
      <c r="BA171" s="1401" t="s">
        <v>64</v>
      </c>
      <c r="BB171" s="1409" t="s">
        <v>788</v>
      </c>
      <c r="BC171" s="1401" t="s">
        <v>529</v>
      </c>
      <c r="BD171" s="1411">
        <v>44382</v>
      </c>
      <c r="BE171" s="1411">
        <v>44384</v>
      </c>
      <c r="BF171" s="1412">
        <v>44447</v>
      </c>
      <c r="BG171" s="1411">
        <v>44448</v>
      </c>
      <c r="BH171" s="1411">
        <v>44449</v>
      </c>
      <c r="BI171" s="1411">
        <v>44453</v>
      </c>
      <c r="BJ171" s="1411">
        <v>44462</v>
      </c>
      <c r="BK171" s="1411">
        <v>44456</v>
      </c>
      <c r="BL171" s="1411">
        <v>44463</v>
      </c>
      <c r="BM171" s="1411">
        <v>44467</v>
      </c>
      <c r="BN171" s="1411">
        <v>44468</v>
      </c>
      <c r="BO171" s="1411">
        <v>44470</v>
      </c>
      <c r="BP171" s="1413">
        <v>44474</v>
      </c>
      <c r="BQ171" s="1413">
        <v>44475</v>
      </c>
      <c r="BR171" s="761" t="e">
        <v>#REF!</v>
      </c>
      <c r="BS171" s="1414">
        <v>0</v>
      </c>
      <c r="BT171" s="1414">
        <v>0</v>
      </c>
      <c r="BU171" s="1414">
        <v>1</v>
      </c>
      <c r="BV171" s="1414">
        <v>1</v>
      </c>
      <c r="BW171" s="1414">
        <v>1</v>
      </c>
      <c r="BX171" s="1414">
        <v>1</v>
      </c>
      <c r="BY171" s="1414">
        <v>1</v>
      </c>
      <c r="BZ171" s="1414">
        <v>0</v>
      </c>
      <c r="CA171" s="1414">
        <v>0</v>
      </c>
      <c r="CB171" s="1414">
        <v>1</v>
      </c>
      <c r="CC171" s="1414">
        <v>1</v>
      </c>
      <c r="CD171" s="1414">
        <v>0</v>
      </c>
      <c r="CE171" s="1414">
        <v>1</v>
      </c>
      <c r="CF171" s="1414">
        <v>1</v>
      </c>
      <c r="CG171" s="1054"/>
      <c r="CH171" s="762">
        <v>9</v>
      </c>
      <c r="CI171" s="762">
        <v>0</v>
      </c>
      <c r="CJ171" s="1055">
        <v>9</v>
      </c>
      <c r="CK171" s="763">
        <v>0</v>
      </c>
      <c r="CL171" s="764">
        <v>0</v>
      </c>
      <c r="CM171" s="764">
        <v>0</v>
      </c>
      <c r="CN171" s="764">
        <v>0</v>
      </c>
      <c r="CO171" s="764">
        <v>0</v>
      </c>
      <c r="CP171" s="764">
        <v>0</v>
      </c>
      <c r="CQ171" s="764">
        <v>0</v>
      </c>
      <c r="CR171" s="764">
        <v>0</v>
      </c>
      <c r="CS171" s="764">
        <v>0</v>
      </c>
      <c r="CT171" s="764">
        <v>0</v>
      </c>
      <c r="CU171" s="764">
        <v>0</v>
      </c>
      <c r="CV171" s="764">
        <v>0</v>
      </c>
      <c r="CW171" s="764">
        <v>0</v>
      </c>
    </row>
    <row r="172" spans="1:101" ht="15.75">
      <c r="A172" s="1394">
        <v>162</v>
      </c>
      <c r="B172" s="1416" t="s">
        <v>840</v>
      </c>
      <c r="C172" s="1422" t="s">
        <v>1047</v>
      </c>
      <c r="D172" s="1396">
        <v>1</v>
      </c>
      <c r="E172" s="1397">
        <v>44426</v>
      </c>
      <c r="F172" s="1398" t="s">
        <v>1047</v>
      </c>
      <c r="G172" s="1398" t="s">
        <v>1048</v>
      </c>
      <c r="H172" s="1397">
        <v>44392</v>
      </c>
      <c r="I172" s="1397" t="s">
        <v>978</v>
      </c>
      <c r="J172" s="1399" t="s">
        <v>7165</v>
      </c>
      <c r="K172" s="1398" t="s">
        <v>194</v>
      </c>
      <c r="L172" s="1415" t="s">
        <v>6507</v>
      </c>
      <c r="M172" s="1394" t="s">
        <v>116</v>
      </c>
      <c r="N172" s="1417">
        <v>44467</v>
      </c>
      <c r="O172" s="1068">
        <v>44477</v>
      </c>
      <c r="P172" s="1400" t="e">
        <v>#N/A</v>
      </c>
      <c r="Q172" s="1409">
        <v>4028</v>
      </c>
      <c r="R172" s="1418">
        <v>4.0279999999999996</v>
      </c>
      <c r="S172" s="1071">
        <v>44501</v>
      </c>
      <c r="T172" s="1075" t="s">
        <v>1047</v>
      </c>
      <c r="U172" s="1070" t="s">
        <v>420</v>
      </c>
      <c r="V172" s="1403">
        <v>4</v>
      </c>
      <c r="W172" s="1076" t="s">
        <v>64</v>
      </c>
      <c r="X172" s="1076"/>
      <c r="Y172" s="1076"/>
      <c r="Z172" s="1069"/>
      <c r="AA172" s="1424" t="s">
        <v>7164</v>
      </c>
      <c r="AB172" s="1218" t="s">
        <v>430</v>
      </c>
      <c r="AC172" s="1049">
        <v>3746.0400000000004</v>
      </c>
      <c r="AD172" s="1050">
        <v>0</v>
      </c>
      <c r="AE172" s="1051">
        <v>3746.0400000000004</v>
      </c>
      <c r="AF172" s="1072"/>
      <c r="AG172" s="1405" t="s">
        <v>408</v>
      </c>
      <c r="AH172" s="1406">
        <v>0</v>
      </c>
      <c r="AI172" s="1407">
        <v>0</v>
      </c>
      <c r="AJ172" s="1408">
        <v>0</v>
      </c>
      <c r="AK172" s="1419">
        <v>0</v>
      </c>
      <c r="AL172" s="1419">
        <v>0</v>
      </c>
      <c r="AM172" s="1419">
        <v>0</v>
      </c>
      <c r="AN172" s="1419">
        <v>0</v>
      </c>
      <c r="AO172" s="1419">
        <v>0</v>
      </c>
      <c r="AP172" s="1419">
        <v>0</v>
      </c>
      <c r="AQ172" s="1420">
        <v>0</v>
      </c>
      <c r="AR172" s="1421">
        <v>0</v>
      </c>
      <c r="AS172" s="1421">
        <v>0</v>
      </c>
      <c r="AT172" s="1421">
        <v>0</v>
      </c>
      <c r="AU172" s="1401">
        <v>0</v>
      </c>
      <c r="AV172" s="1401">
        <v>0</v>
      </c>
      <c r="AW172" s="1401">
        <v>0</v>
      </c>
      <c r="AX172" s="1401">
        <v>0</v>
      </c>
      <c r="AY172" s="1401">
        <v>0</v>
      </c>
      <c r="AZ172" s="1401">
        <v>0</v>
      </c>
      <c r="BA172" s="1401" t="s">
        <v>64</v>
      </c>
      <c r="BB172" s="1409" t="s">
        <v>788</v>
      </c>
      <c r="BC172" s="1401" t="s">
        <v>529</v>
      </c>
      <c r="BD172" s="1411">
        <v>44382</v>
      </c>
      <c r="BE172" s="1411">
        <v>44384</v>
      </c>
      <c r="BF172" s="1412">
        <v>44449</v>
      </c>
      <c r="BG172" s="1411">
        <v>44452</v>
      </c>
      <c r="BH172" s="1411">
        <v>44453</v>
      </c>
      <c r="BI172" s="1411">
        <v>44455</v>
      </c>
      <c r="BJ172" s="1411">
        <v>44466</v>
      </c>
      <c r="BK172" s="1411">
        <v>44461</v>
      </c>
      <c r="BL172" s="1411">
        <v>44467</v>
      </c>
      <c r="BM172" s="1411">
        <v>44469</v>
      </c>
      <c r="BN172" s="1411">
        <v>44470</v>
      </c>
      <c r="BO172" s="1411">
        <v>44474</v>
      </c>
      <c r="BP172" s="1413">
        <v>44476</v>
      </c>
      <c r="BQ172" s="1413">
        <v>44477</v>
      </c>
      <c r="BR172" s="761" t="e">
        <v>#REF!</v>
      </c>
      <c r="BS172" s="1414">
        <v>0</v>
      </c>
      <c r="BT172" s="1414">
        <v>0</v>
      </c>
      <c r="BU172" s="1414">
        <v>1</v>
      </c>
      <c r="BV172" s="1414">
        <v>1</v>
      </c>
      <c r="BW172" s="1414">
        <v>1</v>
      </c>
      <c r="BX172" s="1414">
        <v>1</v>
      </c>
      <c r="BY172" s="1414">
        <v>1</v>
      </c>
      <c r="BZ172" s="1414">
        <v>0</v>
      </c>
      <c r="CA172" s="1414">
        <v>0</v>
      </c>
      <c r="CB172" s="1414">
        <v>1</v>
      </c>
      <c r="CC172" s="1414">
        <v>1</v>
      </c>
      <c r="CD172" s="1414">
        <v>0</v>
      </c>
      <c r="CE172" s="1414">
        <v>1</v>
      </c>
      <c r="CF172" s="1414">
        <v>1</v>
      </c>
      <c r="CG172" s="1054"/>
      <c r="CH172" s="762">
        <v>9</v>
      </c>
      <c r="CI172" s="762">
        <v>0</v>
      </c>
      <c r="CJ172" s="1055">
        <v>9</v>
      </c>
      <c r="CK172" s="763">
        <v>0</v>
      </c>
      <c r="CL172" s="764">
        <v>0</v>
      </c>
      <c r="CM172" s="764">
        <v>0</v>
      </c>
      <c r="CN172" s="764">
        <v>0</v>
      </c>
      <c r="CO172" s="764">
        <v>0</v>
      </c>
      <c r="CP172" s="764">
        <v>0</v>
      </c>
      <c r="CQ172" s="764">
        <v>0</v>
      </c>
      <c r="CR172" s="764">
        <v>0</v>
      </c>
      <c r="CS172" s="764">
        <v>0</v>
      </c>
      <c r="CT172" s="764">
        <v>0</v>
      </c>
      <c r="CU172" s="764">
        <v>0</v>
      </c>
      <c r="CV172" s="764">
        <v>0</v>
      </c>
      <c r="CW172" s="764">
        <v>0</v>
      </c>
    </row>
    <row r="173" spans="1:101" ht="15.75">
      <c r="A173" s="1394">
        <v>163</v>
      </c>
      <c r="B173" s="1219" t="s">
        <v>841</v>
      </c>
      <c r="C173" s="1422" t="s">
        <v>1049</v>
      </c>
      <c r="D173" s="1396">
        <v>1</v>
      </c>
      <c r="E173" s="1397">
        <v>44428</v>
      </c>
      <c r="F173" s="1398" t="s">
        <v>1049</v>
      </c>
      <c r="G173" s="1398" t="s">
        <v>1048</v>
      </c>
      <c r="H173" s="1397">
        <v>44392</v>
      </c>
      <c r="I173" s="1397" t="s">
        <v>978</v>
      </c>
      <c r="J173" s="1399" t="s">
        <v>7166</v>
      </c>
      <c r="K173" s="1398" t="s">
        <v>194</v>
      </c>
      <c r="L173" s="1415" t="s">
        <v>6507</v>
      </c>
      <c r="M173" s="1059" t="s">
        <v>116</v>
      </c>
      <c r="N173" s="1082">
        <v>44469</v>
      </c>
      <c r="O173" s="1068">
        <v>44482</v>
      </c>
      <c r="P173" s="1400" t="e">
        <v>#N/A</v>
      </c>
      <c r="Q173" s="1079">
        <v>4813</v>
      </c>
      <c r="R173" s="1074">
        <v>4.8129999999999997</v>
      </c>
      <c r="S173" s="1071">
        <v>44501</v>
      </c>
      <c r="T173" s="1075" t="s">
        <v>1049</v>
      </c>
      <c r="U173" s="1070" t="s">
        <v>420</v>
      </c>
      <c r="V173" s="1403">
        <v>4</v>
      </c>
      <c r="W173" s="1076" t="s">
        <v>64</v>
      </c>
      <c r="X173" s="1076"/>
      <c r="Y173" s="1076"/>
      <c r="Z173" s="1069"/>
      <c r="AA173" s="1424" t="s">
        <v>7164</v>
      </c>
      <c r="AB173" s="1218" t="s">
        <v>430</v>
      </c>
      <c r="AC173" s="1049">
        <v>4476.09</v>
      </c>
      <c r="AD173" s="1050">
        <v>0</v>
      </c>
      <c r="AE173" s="1051">
        <v>4476.09</v>
      </c>
      <c r="AF173" s="1072"/>
      <c r="AG173" s="1405" t="s">
        <v>408</v>
      </c>
      <c r="AH173" s="1083">
        <v>0</v>
      </c>
      <c r="AI173" s="1084">
        <v>0</v>
      </c>
      <c r="AJ173" s="1086">
        <v>0</v>
      </c>
      <c r="AK173" s="1064">
        <v>0</v>
      </c>
      <c r="AL173" s="1064">
        <v>0</v>
      </c>
      <c r="AM173" s="1064">
        <v>0</v>
      </c>
      <c r="AN173" s="1064">
        <v>0</v>
      </c>
      <c r="AO173" s="1064">
        <v>0</v>
      </c>
      <c r="AP173" s="1064">
        <v>0</v>
      </c>
      <c r="AQ173" s="1065">
        <v>0</v>
      </c>
      <c r="AR173" s="1066">
        <v>0</v>
      </c>
      <c r="AS173" s="1066">
        <v>0</v>
      </c>
      <c r="AT173" s="1066">
        <v>0</v>
      </c>
      <c r="AU173" s="1061">
        <v>0</v>
      </c>
      <c r="AV173" s="1061">
        <v>0</v>
      </c>
      <c r="AW173" s="1061">
        <v>0</v>
      </c>
      <c r="AX173" s="1061">
        <v>0</v>
      </c>
      <c r="AY173" s="1061">
        <v>0</v>
      </c>
      <c r="AZ173" s="1061">
        <v>0</v>
      </c>
      <c r="BA173" s="1401" t="s">
        <v>64</v>
      </c>
      <c r="BB173" s="1409" t="s">
        <v>788</v>
      </c>
      <c r="BC173" s="1401" t="s">
        <v>529</v>
      </c>
      <c r="BD173" s="1411" t="s">
        <v>842</v>
      </c>
      <c r="BE173" s="1411" t="s">
        <v>843</v>
      </c>
      <c r="BF173" s="1412">
        <v>44453</v>
      </c>
      <c r="BG173" s="1411">
        <v>44454</v>
      </c>
      <c r="BH173" s="1411">
        <v>44455</v>
      </c>
      <c r="BI173" s="1411">
        <v>44460</v>
      </c>
      <c r="BJ173" s="1411">
        <v>44468</v>
      </c>
      <c r="BK173" s="1411">
        <v>44463</v>
      </c>
      <c r="BL173" s="1411">
        <v>44469</v>
      </c>
      <c r="BM173" s="1411">
        <v>44473</v>
      </c>
      <c r="BN173" s="1411">
        <v>44474</v>
      </c>
      <c r="BO173" s="1411">
        <v>44476</v>
      </c>
      <c r="BP173" s="1413">
        <v>44481</v>
      </c>
      <c r="BQ173" s="1413">
        <v>44482</v>
      </c>
      <c r="BR173" s="761" t="e">
        <v>#REF!</v>
      </c>
      <c r="BS173" s="1414">
        <v>0</v>
      </c>
      <c r="BT173" s="1414">
        <v>0</v>
      </c>
      <c r="BU173" s="1414">
        <v>1</v>
      </c>
      <c r="BV173" s="1414">
        <v>1</v>
      </c>
      <c r="BW173" s="1414">
        <v>1</v>
      </c>
      <c r="BX173" s="1414">
        <v>1</v>
      </c>
      <c r="BY173" s="1414">
        <v>1</v>
      </c>
      <c r="BZ173" s="1414">
        <v>4</v>
      </c>
      <c r="CA173" s="1414">
        <v>44</v>
      </c>
      <c r="CB173" s="1414">
        <v>1</v>
      </c>
      <c r="CC173" s="1414">
        <v>1</v>
      </c>
      <c r="CD173" s="1414">
        <v>26</v>
      </c>
      <c r="CE173" s="1414">
        <v>1</v>
      </c>
      <c r="CF173" s="1414">
        <v>1</v>
      </c>
      <c r="CG173" s="1054"/>
      <c r="CH173" s="762">
        <v>83</v>
      </c>
      <c r="CI173" s="762">
        <v>0</v>
      </c>
      <c r="CJ173" s="1055">
        <v>83</v>
      </c>
      <c r="CK173" s="763">
        <v>0</v>
      </c>
      <c r="CL173" s="764">
        <v>0</v>
      </c>
      <c r="CM173" s="764">
        <v>0</v>
      </c>
      <c r="CN173" s="764">
        <v>0</v>
      </c>
      <c r="CO173" s="764">
        <v>0</v>
      </c>
      <c r="CP173" s="764">
        <v>0</v>
      </c>
      <c r="CQ173" s="764">
        <v>0</v>
      </c>
      <c r="CR173" s="764">
        <v>0</v>
      </c>
      <c r="CS173" s="764">
        <v>0</v>
      </c>
      <c r="CT173" s="764">
        <v>0</v>
      </c>
      <c r="CU173" s="764">
        <v>0</v>
      </c>
      <c r="CV173" s="764">
        <v>0</v>
      </c>
      <c r="CW173" s="764">
        <v>0</v>
      </c>
    </row>
    <row r="174" spans="1:101" ht="15.75">
      <c r="A174" s="1394">
        <v>164</v>
      </c>
      <c r="B174" s="1416" t="s">
        <v>844</v>
      </c>
      <c r="C174" s="1422" t="s">
        <v>1050</v>
      </c>
      <c r="D174" s="1396">
        <v>1</v>
      </c>
      <c r="E174" s="1397">
        <v>44433</v>
      </c>
      <c r="F174" s="1398" t="s">
        <v>1050</v>
      </c>
      <c r="G174" s="1398" t="s">
        <v>1051</v>
      </c>
      <c r="H174" s="1397">
        <v>44392</v>
      </c>
      <c r="I174" s="1397" t="s">
        <v>978</v>
      </c>
      <c r="J174" s="1399" t="s">
        <v>7167</v>
      </c>
      <c r="K174" s="1398" t="s">
        <v>194</v>
      </c>
      <c r="L174" s="1415" t="s">
        <v>6507</v>
      </c>
      <c r="M174" s="1394" t="s">
        <v>116</v>
      </c>
      <c r="N174" s="1417">
        <v>44473</v>
      </c>
      <c r="O174" s="1068">
        <v>44484</v>
      </c>
      <c r="P174" s="1400" t="e">
        <v>#N/A</v>
      </c>
      <c r="Q174" s="1409">
        <v>4351</v>
      </c>
      <c r="R174" s="1418">
        <v>4.351</v>
      </c>
      <c r="S174" s="1071">
        <v>44501</v>
      </c>
      <c r="T174" s="1075" t="s">
        <v>1050</v>
      </c>
      <c r="U174" s="1070" t="s">
        <v>420</v>
      </c>
      <c r="V174" s="1403">
        <v>4</v>
      </c>
      <c r="W174" s="1076" t="s">
        <v>64</v>
      </c>
      <c r="X174" s="1076"/>
      <c r="Y174" s="1076"/>
      <c r="Z174" s="1069"/>
      <c r="AA174" s="1424" t="s">
        <v>7168</v>
      </c>
      <c r="AB174" s="1218" t="s">
        <v>430</v>
      </c>
      <c r="AC174" s="1049">
        <v>4046.4300000000003</v>
      </c>
      <c r="AD174" s="1050">
        <v>0</v>
      </c>
      <c r="AE174" s="1051">
        <v>4046.4300000000003</v>
      </c>
      <c r="AF174" s="1072"/>
      <c r="AG174" s="1405" t="s">
        <v>408</v>
      </c>
      <c r="AH174" s="1406">
        <v>0</v>
      </c>
      <c r="AI174" s="1407">
        <v>0</v>
      </c>
      <c r="AJ174" s="1408">
        <v>0</v>
      </c>
      <c r="AK174" s="1419">
        <v>0</v>
      </c>
      <c r="AL174" s="1419">
        <v>0</v>
      </c>
      <c r="AM174" s="1419">
        <v>0</v>
      </c>
      <c r="AN174" s="1419">
        <v>0</v>
      </c>
      <c r="AO174" s="1419">
        <v>0</v>
      </c>
      <c r="AP174" s="1419">
        <v>0</v>
      </c>
      <c r="AQ174" s="1420">
        <v>0</v>
      </c>
      <c r="AR174" s="1421">
        <v>0</v>
      </c>
      <c r="AS174" s="1421">
        <v>0</v>
      </c>
      <c r="AT174" s="1421">
        <v>0</v>
      </c>
      <c r="AU174" s="1401">
        <v>0</v>
      </c>
      <c r="AV174" s="1401">
        <v>0</v>
      </c>
      <c r="AW174" s="1401">
        <v>0</v>
      </c>
      <c r="AX174" s="1401">
        <v>0</v>
      </c>
      <c r="AY174" s="1401">
        <v>0</v>
      </c>
      <c r="AZ174" s="1401">
        <v>0</v>
      </c>
      <c r="BA174" s="1401" t="s">
        <v>64</v>
      </c>
      <c r="BB174" s="1409" t="s">
        <v>788</v>
      </c>
      <c r="BC174" s="1401" t="s">
        <v>529</v>
      </c>
      <c r="BD174" s="1411" t="s">
        <v>845</v>
      </c>
      <c r="BE174" s="1412">
        <v>44453</v>
      </c>
      <c r="BF174" s="1412">
        <v>44455</v>
      </c>
      <c r="BG174" s="1411">
        <v>44456</v>
      </c>
      <c r="BH174" s="1411">
        <v>44460</v>
      </c>
      <c r="BI174" s="1411">
        <v>44462</v>
      </c>
      <c r="BJ174" s="1411">
        <v>44470</v>
      </c>
      <c r="BK174" s="1411">
        <v>44467</v>
      </c>
      <c r="BL174" s="1411">
        <v>44473</v>
      </c>
      <c r="BM174" s="1411">
        <v>44475</v>
      </c>
      <c r="BN174" s="1411">
        <v>44476</v>
      </c>
      <c r="BO174" s="1411">
        <v>44481</v>
      </c>
      <c r="BP174" s="1413">
        <v>44483</v>
      </c>
      <c r="BQ174" s="1413">
        <v>44484</v>
      </c>
      <c r="BR174" s="761" t="e">
        <v>#REF!</v>
      </c>
      <c r="BS174" s="1414">
        <v>0</v>
      </c>
      <c r="BT174" s="1414">
        <v>1</v>
      </c>
      <c r="BU174" s="1414">
        <v>1</v>
      </c>
      <c r="BV174" s="1414">
        <v>1</v>
      </c>
      <c r="BW174" s="1414">
        <v>1</v>
      </c>
      <c r="BX174" s="1414">
        <v>1</v>
      </c>
      <c r="BY174" s="1414">
        <v>1</v>
      </c>
      <c r="BZ174" s="1414">
        <v>0</v>
      </c>
      <c r="CA174" s="1414">
        <v>0</v>
      </c>
      <c r="CB174" s="1414">
        <v>1</v>
      </c>
      <c r="CC174" s="1414">
        <v>1</v>
      </c>
      <c r="CD174" s="1414">
        <v>0</v>
      </c>
      <c r="CE174" s="1414">
        <v>1</v>
      </c>
      <c r="CF174" s="1414">
        <v>1</v>
      </c>
      <c r="CG174" s="1054"/>
      <c r="CH174" s="762">
        <v>10</v>
      </c>
      <c r="CI174" s="762">
        <v>0</v>
      </c>
      <c r="CJ174" s="1055">
        <v>10</v>
      </c>
      <c r="CK174" s="763">
        <v>0</v>
      </c>
      <c r="CL174" s="764">
        <v>0</v>
      </c>
      <c r="CM174" s="764">
        <v>0</v>
      </c>
      <c r="CN174" s="764">
        <v>0</v>
      </c>
      <c r="CO174" s="764">
        <v>0</v>
      </c>
      <c r="CP174" s="764">
        <v>0</v>
      </c>
      <c r="CQ174" s="764">
        <v>0</v>
      </c>
      <c r="CR174" s="764">
        <v>0</v>
      </c>
      <c r="CS174" s="764">
        <v>0</v>
      </c>
      <c r="CT174" s="764">
        <v>0</v>
      </c>
      <c r="CU174" s="764">
        <v>0</v>
      </c>
      <c r="CV174" s="764">
        <v>0</v>
      </c>
      <c r="CW174" s="764">
        <v>0</v>
      </c>
    </row>
    <row r="175" spans="1:101" ht="15.75">
      <c r="A175" s="1394">
        <v>165</v>
      </c>
      <c r="B175" s="1416" t="s">
        <v>846</v>
      </c>
      <c r="C175" s="1422" t="s">
        <v>1052</v>
      </c>
      <c r="D175" s="1396">
        <v>1</v>
      </c>
      <c r="E175" s="1397">
        <v>44435</v>
      </c>
      <c r="F175" s="1398" t="s">
        <v>1052</v>
      </c>
      <c r="G175" s="1398" t="s">
        <v>1053</v>
      </c>
      <c r="H175" s="1397">
        <v>44392</v>
      </c>
      <c r="I175" s="1397" t="s">
        <v>978</v>
      </c>
      <c r="J175" s="1399" t="s">
        <v>7169</v>
      </c>
      <c r="K175" s="1398" t="s">
        <v>194</v>
      </c>
      <c r="L175" s="1415" t="s">
        <v>6507</v>
      </c>
      <c r="M175" s="1394" t="s">
        <v>116</v>
      </c>
      <c r="N175" s="1417">
        <v>44475</v>
      </c>
      <c r="O175" s="1068">
        <v>44488</v>
      </c>
      <c r="P175" s="1400" t="e">
        <v>#N/A</v>
      </c>
      <c r="Q175" s="1409">
        <v>4476</v>
      </c>
      <c r="R175" s="1418">
        <v>4.476</v>
      </c>
      <c r="S175" s="1071">
        <v>44501</v>
      </c>
      <c r="T175" s="1075" t="s">
        <v>1052</v>
      </c>
      <c r="U175" s="1070" t="s">
        <v>420</v>
      </c>
      <c r="V175" s="1403">
        <v>4</v>
      </c>
      <c r="W175" s="1076" t="s">
        <v>64</v>
      </c>
      <c r="X175" s="1076"/>
      <c r="Y175" s="1076"/>
      <c r="Z175" s="1069"/>
      <c r="AA175" s="1424" t="s">
        <v>7168</v>
      </c>
      <c r="AB175" s="1218" t="s">
        <v>430</v>
      </c>
      <c r="AC175" s="1049">
        <v>4162.68</v>
      </c>
      <c r="AD175" s="1050">
        <v>0</v>
      </c>
      <c r="AE175" s="1051">
        <v>4162.68</v>
      </c>
      <c r="AF175" s="1072"/>
      <c r="AG175" s="1405" t="s">
        <v>408</v>
      </c>
      <c r="AH175" s="1406">
        <v>0</v>
      </c>
      <c r="AI175" s="1407">
        <v>0</v>
      </c>
      <c r="AJ175" s="1408">
        <v>0</v>
      </c>
      <c r="AK175" s="1419">
        <v>0</v>
      </c>
      <c r="AL175" s="1419">
        <v>0</v>
      </c>
      <c r="AM175" s="1419">
        <v>0</v>
      </c>
      <c r="AN175" s="1419">
        <v>0</v>
      </c>
      <c r="AO175" s="1419">
        <v>0</v>
      </c>
      <c r="AP175" s="1419">
        <v>0</v>
      </c>
      <c r="AQ175" s="1420">
        <v>0</v>
      </c>
      <c r="AR175" s="1421">
        <v>0</v>
      </c>
      <c r="AS175" s="1421">
        <v>0</v>
      </c>
      <c r="AT175" s="1421">
        <v>0</v>
      </c>
      <c r="AU175" s="1401">
        <v>0</v>
      </c>
      <c r="AV175" s="1401">
        <v>0</v>
      </c>
      <c r="AW175" s="1401">
        <v>0</v>
      </c>
      <c r="AX175" s="1401">
        <v>0</v>
      </c>
      <c r="AY175" s="1401">
        <v>0</v>
      </c>
      <c r="AZ175" s="1401">
        <v>0</v>
      </c>
      <c r="BA175" s="1401" t="s">
        <v>64</v>
      </c>
      <c r="BB175" s="1409" t="s">
        <v>788</v>
      </c>
      <c r="BC175" s="1401" t="s">
        <v>529</v>
      </c>
      <c r="BD175" s="1411" t="s">
        <v>847</v>
      </c>
      <c r="BE175" s="1412">
        <v>44455</v>
      </c>
      <c r="BF175" s="1412">
        <v>44460</v>
      </c>
      <c r="BG175" s="1411">
        <v>44461</v>
      </c>
      <c r="BH175" s="1411">
        <v>44462</v>
      </c>
      <c r="BI175" s="1411">
        <v>44466</v>
      </c>
      <c r="BJ175" s="1411">
        <v>44474</v>
      </c>
      <c r="BK175" s="1411">
        <v>44469</v>
      </c>
      <c r="BL175" s="1411">
        <v>44475</v>
      </c>
      <c r="BM175" s="1411">
        <v>44477</v>
      </c>
      <c r="BN175" s="1411">
        <v>44481</v>
      </c>
      <c r="BO175" s="1411">
        <v>44483</v>
      </c>
      <c r="BP175" s="1413">
        <v>44487</v>
      </c>
      <c r="BQ175" s="1413">
        <v>44488</v>
      </c>
      <c r="BR175" s="761" t="e">
        <v>#REF!</v>
      </c>
      <c r="BS175" s="1414">
        <v>0</v>
      </c>
      <c r="BT175" s="1414">
        <v>1</v>
      </c>
      <c r="BU175" s="1414">
        <v>1</v>
      </c>
      <c r="BV175" s="1414">
        <v>1</v>
      </c>
      <c r="BW175" s="1414">
        <v>1</v>
      </c>
      <c r="BX175" s="1414">
        <v>1</v>
      </c>
      <c r="BY175" s="1414">
        <v>1</v>
      </c>
      <c r="BZ175" s="1414">
        <v>0</v>
      </c>
      <c r="CA175" s="1414">
        <v>0</v>
      </c>
      <c r="CB175" s="1414">
        <v>1</v>
      </c>
      <c r="CC175" s="1414">
        <v>1</v>
      </c>
      <c r="CD175" s="1414">
        <v>0</v>
      </c>
      <c r="CE175" s="1414">
        <v>1</v>
      </c>
      <c r="CF175" s="1414">
        <v>1</v>
      </c>
      <c r="CG175" s="1054"/>
      <c r="CH175" s="762">
        <v>10</v>
      </c>
      <c r="CI175" s="762">
        <v>0</v>
      </c>
      <c r="CJ175" s="1055">
        <v>10</v>
      </c>
      <c r="CK175" s="763">
        <v>0</v>
      </c>
      <c r="CL175" s="764">
        <v>0</v>
      </c>
      <c r="CM175" s="764">
        <v>0</v>
      </c>
      <c r="CN175" s="764">
        <v>0</v>
      </c>
      <c r="CO175" s="764">
        <v>0</v>
      </c>
      <c r="CP175" s="764">
        <v>0</v>
      </c>
      <c r="CQ175" s="764">
        <v>0</v>
      </c>
      <c r="CR175" s="764">
        <v>0</v>
      </c>
      <c r="CS175" s="764">
        <v>0</v>
      </c>
      <c r="CT175" s="764">
        <v>0</v>
      </c>
      <c r="CU175" s="764">
        <v>0</v>
      </c>
      <c r="CV175" s="764">
        <v>0</v>
      </c>
      <c r="CW175" s="764">
        <v>0</v>
      </c>
    </row>
    <row r="176" spans="1:101" ht="15.75">
      <c r="A176" s="1394">
        <v>166</v>
      </c>
      <c r="B176" s="1477" t="s">
        <v>848</v>
      </c>
      <c r="C176" s="1395" t="s">
        <v>1054</v>
      </c>
      <c r="D176" s="1478">
        <v>1</v>
      </c>
      <c r="E176" s="1425">
        <v>44439</v>
      </c>
      <c r="F176" s="1479" t="s">
        <v>1054</v>
      </c>
      <c r="G176" s="1479" t="s">
        <v>1055</v>
      </c>
      <c r="H176" s="1425">
        <v>44392</v>
      </c>
      <c r="I176" s="1425" t="s">
        <v>978</v>
      </c>
      <c r="J176" s="1480" t="s">
        <v>1054</v>
      </c>
      <c r="K176" s="1479" t="s">
        <v>194</v>
      </c>
      <c r="L176" s="1501" t="s">
        <v>6507</v>
      </c>
      <c r="M176" s="1482" t="s">
        <v>422</v>
      </c>
      <c r="N176" s="1502">
        <v>44477</v>
      </c>
      <c r="O176" s="1068">
        <v>44490</v>
      </c>
      <c r="P176" s="1483" t="e">
        <v>#N/A</v>
      </c>
      <c r="Q176" s="1503"/>
      <c r="R176" s="1485">
        <v>0</v>
      </c>
      <c r="S176" s="1486">
        <v>44501</v>
      </c>
      <c r="T176" s="1081" t="s">
        <v>1054</v>
      </c>
      <c r="U176" s="1487" t="s">
        <v>433</v>
      </c>
      <c r="V176" s="1488">
        <v>7</v>
      </c>
      <c r="W176" s="1489" t="s">
        <v>64</v>
      </c>
      <c r="X176" s="1489"/>
      <c r="Y176" s="1489"/>
      <c r="Z176" s="1504"/>
      <c r="AA176" s="1490" t="s">
        <v>7170</v>
      </c>
      <c r="AB176" s="1218" t="s">
        <v>430</v>
      </c>
      <c r="AC176" s="1049">
        <v>0</v>
      </c>
      <c r="AD176" s="1050">
        <v>0</v>
      </c>
      <c r="AE176" s="1051">
        <v>0</v>
      </c>
      <c r="AF176" s="1072"/>
      <c r="AG176" s="1405" t="s">
        <v>408</v>
      </c>
      <c r="AH176" s="1406">
        <v>0</v>
      </c>
      <c r="AI176" s="1407">
        <v>0</v>
      </c>
      <c r="AJ176" s="1408">
        <v>0</v>
      </c>
      <c r="AK176" s="1419">
        <v>0</v>
      </c>
      <c r="AL176" s="1419">
        <v>0</v>
      </c>
      <c r="AM176" s="1419">
        <v>0</v>
      </c>
      <c r="AN176" s="1419">
        <v>0</v>
      </c>
      <c r="AO176" s="1419">
        <v>0</v>
      </c>
      <c r="AP176" s="1419">
        <v>0</v>
      </c>
      <c r="AQ176" s="1420">
        <v>0</v>
      </c>
      <c r="AR176" s="1421">
        <v>0</v>
      </c>
      <c r="AS176" s="1421">
        <v>0</v>
      </c>
      <c r="AT176" s="1421">
        <v>0</v>
      </c>
      <c r="AU176" s="1401">
        <v>0</v>
      </c>
      <c r="AV176" s="1401">
        <v>0</v>
      </c>
      <c r="AW176" s="1401">
        <v>0</v>
      </c>
      <c r="AX176" s="1401">
        <v>0</v>
      </c>
      <c r="AY176" s="1401">
        <v>0</v>
      </c>
      <c r="AZ176" s="1401">
        <v>0</v>
      </c>
      <c r="BA176" s="1401" t="s">
        <v>64</v>
      </c>
      <c r="BB176" s="1409" t="s">
        <v>788</v>
      </c>
      <c r="BC176" s="1401" t="s">
        <v>529</v>
      </c>
      <c r="BD176" s="1411" t="s">
        <v>847</v>
      </c>
      <c r="BE176" s="1412">
        <v>44460</v>
      </c>
      <c r="BF176" s="1412">
        <v>44462</v>
      </c>
      <c r="BG176" s="1411">
        <v>44463</v>
      </c>
      <c r="BH176" s="1411">
        <v>44466</v>
      </c>
      <c r="BI176" s="1411">
        <v>44468</v>
      </c>
      <c r="BJ176" s="1411">
        <v>44476</v>
      </c>
      <c r="BK176" s="1411">
        <v>44473</v>
      </c>
      <c r="BL176" s="1411">
        <v>44477</v>
      </c>
      <c r="BM176" s="1411">
        <v>44482</v>
      </c>
      <c r="BN176" s="1411">
        <v>44483</v>
      </c>
      <c r="BO176" s="1411">
        <v>44487</v>
      </c>
      <c r="BP176" s="1413">
        <v>44489</v>
      </c>
      <c r="BQ176" s="1413">
        <v>44490</v>
      </c>
      <c r="BR176" s="761" t="e">
        <v>#REF!</v>
      </c>
      <c r="BS176" s="1414">
        <v>0</v>
      </c>
      <c r="BT176" s="1414">
        <v>1</v>
      </c>
      <c r="BU176" s="1414">
        <v>1</v>
      </c>
      <c r="BV176" s="1414">
        <v>1</v>
      </c>
      <c r="BW176" s="1414">
        <v>1</v>
      </c>
      <c r="BX176" s="1414">
        <v>1</v>
      </c>
      <c r="BY176" s="1414">
        <v>1</v>
      </c>
      <c r="BZ176" s="1414">
        <v>0</v>
      </c>
      <c r="CA176" s="1414">
        <v>0</v>
      </c>
      <c r="CB176" s="1414">
        <v>1</v>
      </c>
      <c r="CC176" s="1414">
        <v>1</v>
      </c>
      <c r="CD176" s="1414">
        <v>0</v>
      </c>
      <c r="CE176" s="1414">
        <v>1</v>
      </c>
      <c r="CF176" s="1414">
        <v>1</v>
      </c>
      <c r="CG176" s="1054"/>
      <c r="CH176" s="762">
        <v>10</v>
      </c>
      <c r="CI176" s="762">
        <v>0</v>
      </c>
      <c r="CJ176" s="1055">
        <v>10</v>
      </c>
      <c r="CK176" s="763">
        <v>0</v>
      </c>
      <c r="CL176" s="764">
        <v>0</v>
      </c>
      <c r="CM176" s="764">
        <v>0</v>
      </c>
      <c r="CN176" s="764">
        <v>0</v>
      </c>
      <c r="CO176" s="764">
        <v>0</v>
      </c>
      <c r="CP176" s="764">
        <v>0</v>
      </c>
      <c r="CQ176" s="764">
        <v>0</v>
      </c>
      <c r="CR176" s="764">
        <v>0</v>
      </c>
      <c r="CS176" s="764">
        <v>0</v>
      </c>
      <c r="CT176" s="764">
        <v>0</v>
      </c>
      <c r="CU176" s="764">
        <v>0</v>
      </c>
      <c r="CV176" s="764">
        <v>0</v>
      </c>
      <c r="CW176" s="764">
        <v>0</v>
      </c>
    </row>
    <row r="177" spans="1:101" ht="15.75">
      <c r="A177" s="1394">
        <v>167</v>
      </c>
      <c r="B177" s="1416" t="s">
        <v>849</v>
      </c>
      <c r="C177" s="1422" t="s">
        <v>1056</v>
      </c>
      <c r="D177" s="1396">
        <v>1</v>
      </c>
      <c r="E177" s="1397">
        <v>44446</v>
      </c>
      <c r="F177" s="1398" t="s">
        <v>1056</v>
      </c>
      <c r="G177" s="1398" t="s">
        <v>1057</v>
      </c>
      <c r="H177" s="1397">
        <v>44392</v>
      </c>
      <c r="I177" s="1397" t="s">
        <v>978</v>
      </c>
      <c r="J177" s="1399" t="s">
        <v>7171</v>
      </c>
      <c r="K177" s="1398" t="s">
        <v>194</v>
      </c>
      <c r="L177" s="1415" t="s">
        <v>6507</v>
      </c>
      <c r="M177" s="1394" t="s">
        <v>116</v>
      </c>
      <c r="N177" s="1417">
        <v>44482</v>
      </c>
      <c r="O177" s="1068">
        <v>44494</v>
      </c>
      <c r="P177" s="1400" t="e">
        <v>#N/A</v>
      </c>
      <c r="Q177" s="1409">
        <v>7546</v>
      </c>
      <c r="R177" s="1418">
        <v>7.5460000000000003</v>
      </c>
      <c r="S177" s="1071">
        <v>44501</v>
      </c>
      <c r="T177" s="1402" t="s">
        <v>1056</v>
      </c>
      <c r="U177" s="1070" t="s">
        <v>420</v>
      </c>
      <c r="V177" s="1403">
        <v>4</v>
      </c>
      <c r="W177" s="1076" t="s">
        <v>64</v>
      </c>
      <c r="X177" s="1069"/>
      <c r="Y177" s="1069"/>
      <c r="Z177" s="1069"/>
      <c r="AA177" s="1424" t="s">
        <v>7168</v>
      </c>
      <c r="AB177" s="1218" t="s">
        <v>430</v>
      </c>
      <c r="AC177" s="1431">
        <v>7017.7800000000007</v>
      </c>
      <c r="AD177" s="1432">
        <v>0</v>
      </c>
      <c r="AE177" s="1433">
        <v>7017.7800000000007</v>
      </c>
      <c r="AF177" s="1072"/>
      <c r="AG177" s="1405" t="s">
        <v>408</v>
      </c>
      <c r="AH177" s="1406">
        <v>0</v>
      </c>
      <c r="AI177" s="1407">
        <v>0</v>
      </c>
      <c r="AJ177" s="1408">
        <v>0</v>
      </c>
      <c r="AK177" s="1419">
        <v>0</v>
      </c>
      <c r="AL177" s="1419">
        <v>0</v>
      </c>
      <c r="AM177" s="1419">
        <v>0</v>
      </c>
      <c r="AN177" s="1419">
        <v>0</v>
      </c>
      <c r="AO177" s="1419">
        <v>0</v>
      </c>
      <c r="AP177" s="1419">
        <v>0</v>
      </c>
      <c r="AQ177" s="1420">
        <v>0</v>
      </c>
      <c r="AR177" s="1421">
        <v>0</v>
      </c>
      <c r="AS177" s="1421">
        <v>0</v>
      </c>
      <c r="AT177" s="1421">
        <v>0</v>
      </c>
      <c r="AU177" s="1401">
        <v>0</v>
      </c>
      <c r="AV177" s="1401">
        <v>0</v>
      </c>
      <c r="AW177" s="1401">
        <v>0</v>
      </c>
      <c r="AX177" s="1401">
        <v>0</v>
      </c>
      <c r="AY177" s="1401">
        <v>0</v>
      </c>
      <c r="AZ177" s="1401">
        <v>0</v>
      </c>
      <c r="BA177" s="1401" t="s">
        <v>64</v>
      </c>
      <c r="BB177" s="1409" t="s">
        <v>788</v>
      </c>
      <c r="BC177" s="1061" t="s">
        <v>529</v>
      </c>
      <c r="BD177" s="1411" t="s">
        <v>850</v>
      </c>
      <c r="BE177" s="1412">
        <v>44462</v>
      </c>
      <c r="BF177" s="1412">
        <v>44466</v>
      </c>
      <c r="BG177" s="1411">
        <v>44467</v>
      </c>
      <c r="BH177" s="1411">
        <v>44468</v>
      </c>
      <c r="BI177" s="1411">
        <v>44470</v>
      </c>
      <c r="BJ177" s="1411">
        <v>44481</v>
      </c>
      <c r="BK177" s="1411">
        <v>44475</v>
      </c>
      <c r="BL177" s="1411">
        <v>44482</v>
      </c>
      <c r="BM177" s="1411">
        <v>44484</v>
      </c>
      <c r="BN177" s="1411">
        <v>44487</v>
      </c>
      <c r="BO177" s="1411">
        <v>44489</v>
      </c>
      <c r="BP177" s="1413">
        <v>44491</v>
      </c>
      <c r="BQ177" s="1413">
        <v>44494</v>
      </c>
      <c r="BR177" s="761" t="e">
        <v>#REF!</v>
      </c>
      <c r="BS177" s="1414">
        <v>0</v>
      </c>
      <c r="BT177" s="1414">
        <v>1</v>
      </c>
      <c r="BU177" s="1414">
        <v>1</v>
      </c>
      <c r="BV177" s="1414">
        <v>1</v>
      </c>
      <c r="BW177" s="1414">
        <v>1</v>
      </c>
      <c r="BX177" s="1414">
        <v>1</v>
      </c>
      <c r="BY177" s="1414">
        <v>1</v>
      </c>
      <c r="BZ177" s="1414">
        <v>0</v>
      </c>
      <c r="CA177" s="1414">
        <v>0</v>
      </c>
      <c r="CB177" s="1414">
        <v>1</v>
      </c>
      <c r="CC177" s="1414">
        <v>1</v>
      </c>
      <c r="CD177" s="1414">
        <v>0</v>
      </c>
      <c r="CE177" s="1414">
        <v>1</v>
      </c>
      <c r="CF177" s="1414">
        <v>1</v>
      </c>
      <c r="CG177" s="1054"/>
      <c r="CH177" s="1080">
        <v>10</v>
      </c>
      <c r="CI177" s="1080">
        <v>0</v>
      </c>
      <c r="CJ177" s="1055">
        <v>10</v>
      </c>
      <c r="CK177" s="763">
        <v>0</v>
      </c>
      <c r="CL177" s="764">
        <v>0</v>
      </c>
      <c r="CM177" s="764">
        <v>0</v>
      </c>
      <c r="CN177" s="764">
        <v>0</v>
      </c>
      <c r="CO177" s="764">
        <v>0</v>
      </c>
      <c r="CP177" s="764">
        <v>0</v>
      </c>
      <c r="CQ177" s="764">
        <v>0</v>
      </c>
      <c r="CR177" s="764">
        <v>0</v>
      </c>
      <c r="CS177" s="764">
        <v>0</v>
      </c>
      <c r="CT177" s="764">
        <v>0</v>
      </c>
      <c r="CU177" s="764">
        <v>0</v>
      </c>
      <c r="CV177" s="764">
        <v>0</v>
      </c>
      <c r="CW177" s="764">
        <v>0</v>
      </c>
    </row>
    <row r="178" spans="1:101" ht="15.75">
      <c r="A178" s="1394">
        <v>168</v>
      </c>
      <c r="B178" s="1416" t="s">
        <v>851</v>
      </c>
      <c r="C178" s="1422" t="s">
        <v>1058</v>
      </c>
      <c r="D178" s="1396">
        <v>1</v>
      </c>
      <c r="E178" s="1397">
        <v>44448</v>
      </c>
      <c r="F178" s="1398" t="s">
        <v>1058</v>
      </c>
      <c r="G178" s="1398" t="s">
        <v>1059</v>
      </c>
      <c r="H178" s="1397">
        <v>44392</v>
      </c>
      <c r="I178" s="1397" t="s">
        <v>978</v>
      </c>
      <c r="J178" s="1399" t="s">
        <v>7172</v>
      </c>
      <c r="K178" s="1398" t="s">
        <v>194</v>
      </c>
      <c r="L178" s="1415" t="s">
        <v>6507</v>
      </c>
      <c r="M178" s="1394" t="s">
        <v>116</v>
      </c>
      <c r="N178" s="1417">
        <v>44490</v>
      </c>
      <c r="O178" s="1068">
        <v>44504</v>
      </c>
      <c r="P178" s="1400" t="e">
        <v>#N/A</v>
      </c>
      <c r="Q178" s="1409">
        <v>7546</v>
      </c>
      <c r="R178" s="1418">
        <v>7.5460000000000003</v>
      </c>
      <c r="S178" s="1071">
        <v>44501</v>
      </c>
      <c r="T178" s="1402" t="s">
        <v>1058</v>
      </c>
      <c r="U178" s="1070" t="s">
        <v>420</v>
      </c>
      <c r="V178" s="1403">
        <v>4</v>
      </c>
      <c r="W178" s="1076" t="s">
        <v>64</v>
      </c>
      <c r="X178" s="1076"/>
      <c r="Y178" s="1076"/>
      <c r="Z178" s="1069"/>
      <c r="AA178" s="1424" t="s">
        <v>7168</v>
      </c>
      <c r="AB178" s="1218" t="s">
        <v>430</v>
      </c>
      <c r="AC178" s="1431">
        <v>7017.7800000000007</v>
      </c>
      <c r="AD178" s="1432">
        <v>0</v>
      </c>
      <c r="AE178" s="1433">
        <v>7017.7800000000007</v>
      </c>
      <c r="AF178" s="1085"/>
      <c r="AG178" s="1405" t="s">
        <v>408</v>
      </c>
      <c r="AH178" s="1406">
        <v>0</v>
      </c>
      <c r="AI178" s="1407">
        <v>0</v>
      </c>
      <c r="AJ178" s="1408">
        <v>0</v>
      </c>
      <c r="AK178" s="1419">
        <v>0</v>
      </c>
      <c r="AL178" s="1419">
        <v>0</v>
      </c>
      <c r="AM178" s="1419">
        <v>0</v>
      </c>
      <c r="AN178" s="1419">
        <v>0</v>
      </c>
      <c r="AO178" s="1419">
        <v>0</v>
      </c>
      <c r="AP178" s="1419">
        <v>0</v>
      </c>
      <c r="AQ178" s="1420">
        <v>0</v>
      </c>
      <c r="AR178" s="1421">
        <v>0</v>
      </c>
      <c r="AS178" s="1421">
        <v>0</v>
      </c>
      <c r="AT178" s="1421">
        <v>0</v>
      </c>
      <c r="AU178" s="1401">
        <v>0</v>
      </c>
      <c r="AV178" s="1401">
        <v>0</v>
      </c>
      <c r="AW178" s="1401">
        <v>0</v>
      </c>
      <c r="AX178" s="1401">
        <v>0</v>
      </c>
      <c r="AY178" s="1401">
        <v>0</v>
      </c>
      <c r="AZ178" s="1401">
        <v>0</v>
      </c>
      <c r="BA178" s="1401" t="s">
        <v>64</v>
      </c>
      <c r="BB178" s="1409" t="s">
        <v>788</v>
      </c>
      <c r="BC178" s="1061" t="s">
        <v>529</v>
      </c>
      <c r="BD178" s="1411" t="s">
        <v>852</v>
      </c>
      <c r="BE178" s="1412">
        <v>44466</v>
      </c>
      <c r="BF178" s="1412">
        <v>44474</v>
      </c>
      <c r="BG178" s="1411">
        <v>44475</v>
      </c>
      <c r="BH178" s="1411">
        <v>44476</v>
      </c>
      <c r="BI178" s="1411">
        <v>44481</v>
      </c>
      <c r="BJ178" s="1411">
        <v>44489</v>
      </c>
      <c r="BK178" s="1411">
        <v>44484</v>
      </c>
      <c r="BL178" s="1411">
        <v>44490</v>
      </c>
      <c r="BM178" s="1411">
        <v>44494</v>
      </c>
      <c r="BN178" s="1411">
        <v>44495</v>
      </c>
      <c r="BO178" s="1411">
        <v>44497</v>
      </c>
      <c r="BP178" s="1413">
        <v>44503</v>
      </c>
      <c r="BQ178" s="1413">
        <v>44504</v>
      </c>
      <c r="BR178" s="761" t="e">
        <v>#REF!</v>
      </c>
      <c r="BS178" s="1414">
        <v>0</v>
      </c>
      <c r="BT178" s="1414">
        <v>1</v>
      </c>
      <c r="BU178" s="1414">
        <v>1</v>
      </c>
      <c r="BV178" s="1414">
        <v>1</v>
      </c>
      <c r="BW178" s="1414">
        <v>1</v>
      </c>
      <c r="BX178" s="1414">
        <v>1</v>
      </c>
      <c r="BY178" s="1414">
        <v>1</v>
      </c>
      <c r="BZ178" s="1414">
        <v>0</v>
      </c>
      <c r="CA178" s="1414">
        <v>0</v>
      </c>
      <c r="CB178" s="1414">
        <v>1</v>
      </c>
      <c r="CC178" s="1414">
        <v>1</v>
      </c>
      <c r="CD178" s="1414">
        <v>0</v>
      </c>
      <c r="CE178" s="1414">
        <v>1</v>
      </c>
      <c r="CF178" s="1414">
        <v>1</v>
      </c>
      <c r="CG178" s="1054"/>
      <c r="CH178" s="1080">
        <v>10</v>
      </c>
      <c r="CI178" s="1080">
        <v>0</v>
      </c>
      <c r="CJ178" s="1505">
        <v>10</v>
      </c>
      <c r="CK178" s="763">
        <v>0</v>
      </c>
      <c r="CL178" s="764">
        <v>0</v>
      </c>
      <c r="CM178" s="764">
        <v>0</v>
      </c>
      <c r="CN178" s="764">
        <v>0</v>
      </c>
      <c r="CO178" s="764">
        <v>0</v>
      </c>
      <c r="CP178" s="764">
        <v>0</v>
      </c>
      <c r="CQ178" s="764">
        <v>0</v>
      </c>
      <c r="CR178" s="764">
        <v>0</v>
      </c>
      <c r="CS178" s="764">
        <v>0</v>
      </c>
      <c r="CT178" s="764">
        <v>0</v>
      </c>
      <c r="CU178" s="764">
        <v>0</v>
      </c>
      <c r="CV178" s="764">
        <v>0</v>
      </c>
      <c r="CW178" s="764">
        <v>0</v>
      </c>
    </row>
    <row r="179" spans="1:101" ht="15.75">
      <c r="A179" s="1394">
        <v>169</v>
      </c>
      <c r="B179" s="1477" t="s">
        <v>853</v>
      </c>
      <c r="C179" s="1395" t="s">
        <v>1060</v>
      </c>
      <c r="D179" s="1478">
        <v>1</v>
      </c>
      <c r="E179" s="1425">
        <v>44455</v>
      </c>
      <c r="F179" s="1479" t="s">
        <v>1060</v>
      </c>
      <c r="G179" s="1479" t="s">
        <v>1061</v>
      </c>
      <c r="H179" s="1425">
        <v>44392</v>
      </c>
      <c r="I179" s="1425" t="s">
        <v>978</v>
      </c>
      <c r="J179" s="1480" t="s">
        <v>1060</v>
      </c>
      <c r="K179" s="1479" t="s">
        <v>194</v>
      </c>
      <c r="L179" s="1501" t="s">
        <v>6507</v>
      </c>
      <c r="M179" s="1482" t="s">
        <v>422</v>
      </c>
      <c r="N179" s="1502">
        <v>44494</v>
      </c>
      <c r="O179" s="1068">
        <v>44508</v>
      </c>
      <c r="P179" s="1483" t="e">
        <v>#N/A</v>
      </c>
      <c r="Q179" s="1503"/>
      <c r="R179" s="1485">
        <v>0</v>
      </c>
      <c r="S179" s="1486">
        <v>44501</v>
      </c>
      <c r="T179" s="1490" t="s">
        <v>1060</v>
      </c>
      <c r="U179" s="1487" t="s">
        <v>433</v>
      </c>
      <c r="V179" s="1488">
        <v>7</v>
      </c>
      <c r="W179" s="1489" t="s">
        <v>64</v>
      </c>
      <c r="X179" s="1489"/>
      <c r="Y179" s="1489"/>
      <c r="Z179" s="1504"/>
      <c r="AA179" s="1490" t="s">
        <v>7170</v>
      </c>
      <c r="AB179" s="1218" t="s">
        <v>430</v>
      </c>
      <c r="AC179" s="1431">
        <v>0</v>
      </c>
      <c r="AD179" s="1432">
        <v>0</v>
      </c>
      <c r="AE179" s="1433">
        <v>0</v>
      </c>
      <c r="AF179" s="1085"/>
      <c r="AG179" s="1405" t="s">
        <v>408</v>
      </c>
      <c r="AH179" s="1406">
        <v>0</v>
      </c>
      <c r="AI179" s="1407">
        <v>0</v>
      </c>
      <c r="AJ179" s="1408">
        <v>0</v>
      </c>
      <c r="AK179" s="1419">
        <v>0</v>
      </c>
      <c r="AL179" s="1419">
        <v>0</v>
      </c>
      <c r="AM179" s="1419">
        <v>0</v>
      </c>
      <c r="AN179" s="1419">
        <v>0</v>
      </c>
      <c r="AO179" s="1419">
        <v>0</v>
      </c>
      <c r="AP179" s="1419">
        <v>0</v>
      </c>
      <c r="AQ179" s="1420">
        <v>0</v>
      </c>
      <c r="AR179" s="1421">
        <v>0</v>
      </c>
      <c r="AS179" s="1421">
        <v>0</v>
      </c>
      <c r="AT179" s="1421">
        <v>0</v>
      </c>
      <c r="AU179" s="1401">
        <v>0</v>
      </c>
      <c r="AV179" s="1401">
        <v>0</v>
      </c>
      <c r="AW179" s="1401">
        <v>0</v>
      </c>
      <c r="AX179" s="1401">
        <v>0</v>
      </c>
      <c r="AY179" s="1401">
        <v>0</v>
      </c>
      <c r="AZ179" s="1401">
        <v>0</v>
      </c>
      <c r="BA179" s="1401" t="s">
        <v>64</v>
      </c>
      <c r="BB179" s="1409" t="s">
        <v>788</v>
      </c>
      <c r="BC179" s="1061" t="s">
        <v>529</v>
      </c>
      <c r="BD179" s="1411" t="s">
        <v>854</v>
      </c>
      <c r="BE179" s="1412">
        <v>44474</v>
      </c>
      <c r="BF179" s="1412">
        <v>44476</v>
      </c>
      <c r="BG179" s="1411">
        <v>44477</v>
      </c>
      <c r="BH179" s="1411">
        <v>44481</v>
      </c>
      <c r="BI179" s="1411">
        <v>44483</v>
      </c>
      <c r="BJ179" s="1411">
        <v>44491</v>
      </c>
      <c r="BK179" s="1411">
        <v>44488</v>
      </c>
      <c r="BL179" s="1411">
        <v>44494</v>
      </c>
      <c r="BM179" s="1411">
        <v>44496</v>
      </c>
      <c r="BN179" s="1411">
        <v>44497</v>
      </c>
      <c r="BO179" s="1411">
        <v>44503</v>
      </c>
      <c r="BP179" s="1413">
        <v>44505</v>
      </c>
      <c r="BQ179" s="1413">
        <v>44508</v>
      </c>
      <c r="BR179" s="761" t="e">
        <v>#REF!</v>
      </c>
      <c r="BS179" s="1414">
        <v>0</v>
      </c>
      <c r="BT179" s="1414">
        <v>1</v>
      </c>
      <c r="BU179" s="1414">
        <v>1</v>
      </c>
      <c r="BV179" s="1414">
        <v>1</v>
      </c>
      <c r="BW179" s="1414">
        <v>1</v>
      </c>
      <c r="BX179" s="1414">
        <v>1</v>
      </c>
      <c r="BY179" s="1414">
        <v>1</v>
      </c>
      <c r="BZ179" s="1414">
        <v>0</v>
      </c>
      <c r="CA179" s="1414">
        <v>0</v>
      </c>
      <c r="CB179" s="1414">
        <v>1</v>
      </c>
      <c r="CC179" s="1414">
        <v>1</v>
      </c>
      <c r="CD179" s="1414">
        <v>0</v>
      </c>
      <c r="CE179" s="1414">
        <v>1</v>
      </c>
      <c r="CF179" s="1414">
        <v>1</v>
      </c>
      <c r="CG179" s="1054"/>
      <c r="CH179" s="1080">
        <v>10</v>
      </c>
      <c r="CI179" s="1080">
        <v>0</v>
      </c>
      <c r="CJ179" s="1505">
        <v>10</v>
      </c>
      <c r="CK179" s="763">
        <v>0</v>
      </c>
      <c r="CL179" s="764">
        <v>0</v>
      </c>
      <c r="CM179" s="764">
        <v>0</v>
      </c>
      <c r="CN179" s="764">
        <v>0</v>
      </c>
      <c r="CO179" s="764">
        <v>0</v>
      </c>
      <c r="CP179" s="764">
        <v>0</v>
      </c>
      <c r="CQ179" s="764">
        <v>0</v>
      </c>
      <c r="CR179" s="764">
        <v>0</v>
      </c>
      <c r="CS179" s="764">
        <v>0</v>
      </c>
      <c r="CT179" s="764">
        <v>0</v>
      </c>
      <c r="CU179" s="764">
        <v>0</v>
      </c>
      <c r="CV179" s="764">
        <v>0</v>
      </c>
      <c r="CW179" s="764">
        <v>0</v>
      </c>
    </row>
    <row r="180" spans="1:101" ht="15.75">
      <c r="A180" s="1394">
        <v>170</v>
      </c>
      <c r="B180" s="1416" t="s">
        <v>7173</v>
      </c>
      <c r="C180" s="1506" t="s">
        <v>7174</v>
      </c>
      <c r="D180" s="1507">
        <v>1</v>
      </c>
      <c r="E180" s="1425">
        <v>44477</v>
      </c>
      <c r="F180" s="1508" t="s">
        <v>7174</v>
      </c>
      <c r="G180" s="1509" t="s">
        <v>977</v>
      </c>
      <c r="H180" s="1425">
        <v>44473</v>
      </c>
      <c r="I180" s="1425" t="s">
        <v>199</v>
      </c>
      <c r="J180" s="1428" t="s">
        <v>7174</v>
      </c>
      <c r="K180" s="1398" t="s">
        <v>194</v>
      </c>
      <c r="L180" s="1430" t="s">
        <v>7175</v>
      </c>
      <c r="M180" s="1394" t="s">
        <v>422</v>
      </c>
      <c r="N180" s="1417">
        <v>44496</v>
      </c>
      <c r="O180" s="1344">
        <v>44504</v>
      </c>
      <c r="P180" s="1400" t="e">
        <v>#N/A</v>
      </c>
      <c r="Q180" s="1409">
        <v>1040</v>
      </c>
      <c r="R180" s="1418">
        <v>1.04</v>
      </c>
      <c r="S180" s="1071">
        <v>44501</v>
      </c>
      <c r="T180" s="1402" t="s">
        <v>67</v>
      </c>
      <c r="U180" s="1510" t="s">
        <v>424</v>
      </c>
      <c r="V180" s="1403">
        <v>5</v>
      </c>
      <c r="W180" s="1076" t="s">
        <v>64</v>
      </c>
      <c r="X180" s="1076"/>
      <c r="Y180" s="1076"/>
      <c r="Z180" s="1069"/>
      <c r="AA180" s="1424" t="s">
        <v>7176</v>
      </c>
      <c r="AB180" s="1218" t="s">
        <v>430</v>
      </c>
      <c r="AC180" s="1431">
        <v>967.2</v>
      </c>
      <c r="AD180" s="1432">
        <v>0</v>
      </c>
      <c r="AE180" s="1433">
        <v>967.2</v>
      </c>
      <c r="AF180" s="1085"/>
      <c r="AG180" s="1405" t="s">
        <v>408</v>
      </c>
      <c r="AH180" s="1406">
        <v>0</v>
      </c>
      <c r="AI180" s="1407">
        <v>0</v>
      </c>
      <c r="AJ180" s="1408">
        <v>0</v>
      </c>
      <c r="AK180" s="1419">
        <v>0</v>
      </c>
      <c r="AL180" s="1419">
        <v>0</v>
      </c>
      <c r="AM180" s="1419">
        <v>0</v>
      </c>
      <c r="AN180" s="1419">
        <v>0</v>
      </c>
      <c r="AO180" s="1419">
        <v>0</v>
      </c>
      <c r="AP180" s="1419">
        <v>0</v>
      </c>
      <c r="AQ180" s="1420">
        <v>0</v>
      </c>
      <c r="AR180" s="1421">
        <v>0</v>
      </c>
      <c r="AS180" s="1421">
        <v>0</v>
      </c>
      <c r="AT180" s="1421">
        <v>0</v>
      </c>
      <c r="AU180" s="1401">
        <v>0</v>
      </c>
      <c r="AV180" s="1401">
        <v>0</v>
      </c>
      <c r="AW180" s="1401">
        <v>0</v>
      </c>
      <c r="AX180" s="1401">
        <v>0</v>
      </c>
      <c r="AY180" s="1401">
        <v>0</v>
      </c>
      <c r="AZ180" s="1401">
        <v>0</v>
      </c>
      <c r="BA180" s="1401" t="s">
        <v>64</v>
      </c>
      <c r="BB180" s="1409" t="s">
        <v>933</v>
      </c>
      <c r="BC180" s="1061" t="s">
        <v>533</v>
      </c>
      <c r="BD180" s="1411">
        <v>44476</v>
      </c>
      <c r="BE180" s="1411">
        <v>44481</v>
      </c>
      <c r="BF180" s="1411">
        <v>44482</v>
      </c>
      <c r="BG180" s="1411">
        <v>44483</v>
      </c>
      <c r="BH180" s="1411">
        <v>44484</v>
      </c>
      <c r="BI180" s="1411">
        <v>44488</v>
      </c>
      <c r="BJ180" s="1411">
        <v>44496</v>
      </c>
      <c r="BK180" s="1411">
        <v>44491</v>
      </c>
      <c r="BL180" s="1411">
        <v>44496</v>
      </c>
      <c r="BM180" s="1411">
        <v>44498</v>
      </c>
      <c r="BN180" s="1411">
        <v>44503</v>
      </c>
      <c r="BO180" s="1411">
        <v>44505</v>
      </c>
      <c r="BP180" s="1413">
        <v>44505</v>
      </c>
      <c r="BQ180" s="1413">
        <v>44508</v>
      </c>
      <c r="BR180" s="761" t="e">
        <v>#REF!</v>
      </c>
      <c r="BS180" s="1414">
        <v>1</v>
      </c>
      <c r="BT180" s="1414">
        <v>1</v>
      </c>
      <c r="BU180" s="1414">
        <v>1</v>
      </c>
      <c r="BV180" s="1414">
        <v>1</v>
      </c>
      <c r="BW180" s="1414">
        <v>1</v>
      </c>
      <c r="BX180" s="1414">
        <v>1</v>
      </c>
      <c r="BY180" s="1414">
        <v>1</v>
      </c>
      <c r="BZ180" s="1414">
        <v>5</v>
      </c>
      <c r="CA180" s="1414">
        <v>50</v>
      </c>
      <c r="CB180" s="1414">
        <v>1</v>
      </c>
      <c r="CC180" s="1414">
        <v>1</v>
      </c>
      <c r="CD180" s="1414">
        <v>1</v>
      </c>
      <c r="CE180" s="1414">
        <v>1</v>
      </c>
      <c r="CF180" s="1414">
        <v>1</v>
      </c>
      <c r="CG180" s="1054"/>
      <c r="CH180" s="1080">
        <v>67</v>
      </c>
      <c r="CI180" s="1080">
        <v>0</v>
      </c>
      <c r="CJ180" s="1505">
        <v>67</v>
      </c>
      <c r="CK180" s="763">
        <v>0</v>
      </c>
      <c r="CL180" s="764">
        <v>5.0351048384489694</v>
      </c>
      <c r="CM180" s="764">
        <v>3.5208375300679449</v>
      </c>
      <c r="CN180" s="764">
        <v>2.8296002396947255</v>
      </c>
      <c r="CO180" s="764">
        <v>8.3019041029661511E-2</v>
      </c>
      <c r="CP180" s="764">
        <v>4.433424338586514</v>
      </c>
      <c r="CQ180" s="764">
        <v>3.5421111593318022</v>
      </c>
      <c r="CR180" s="764">
        <v>4.8029628449697892</v>
      </c>
      <c r="CS180" s="764">
        <v>4.9759537717153375</v>
      </c>
      <c r="CT180" s="764">
        <v>2.5858355804713775</v>
      </c>
      <c r="CU180" s="764">
        <v>1.7583432890082273</v>
      </c>
      <c r="CV180" s="764">
        <v>1.0342097036270046</v>
      </c>
      <c r="CW180" s="764">
        <v>1.6052769321097919</v>
      </c>
    </row>
    <row r="181" spans="1:101" ht="15.75">
      <c r="A181" s="1394">
        <v>171</v>
      </c>
      <c r="B181" s="1416" t="s">
        <v>7177</v>
      </c>
      <c r="C181" s="1506" t="s">
        <v>7178</v>
      </c>
      <c r="D181" s="1507">
        <v>1</v>
      </c>
      <c r="E181" s="1425">
        <v>44477</v>
      </c>
      <c r="F181" s="1508" t="s">
        <v>7178</v>
      </c>
      <c r="G181" s="1509" t="s">
        <v>977</v>
      </c>
      <c r="H181" s="1425">
        <v>44473</v>
      </c>
      <c r="I181" s="1425" t="s">
        <v>199</v>
      </c>
      <c r="J181" s="1428" t="s">
        <v>7178</v>
      </c>
      <c r="K181" s="1398" t="s">
        <v>194</v>
      </c>
      <c r="L181" s="1430" t="s">
        <v>7175</v>
      </c>
      <c r="M181" s="1394" t="s">
        <v>422</v>
      </c>
      <c r="N181" s="1417">
        <v>44496</v>
      </c>
      <c r="O181" s="1344">
        <v>44504</v>
      </c>
      <c r="P181" s="1400" t="e">
        <v>#N/A</v>
      </c>
      <c r="Q181" s="1409">
        <v>1040</v>
      </c>
      <c r="R181" s="1418">
        <v>1.04</v>
      </c>
      <c r="S181" s="1071">
        <v>44501</v>
      </c>
      <c r="T181" s="1402" t="s">
        <v>67</v>
      </c>
      <c r="U181" s="1510" t="s">
        <v>424</v>
      </c>
      <c r="V181" s="1403">
        <v>5</v>
      </c>
      <c r="W181" s="1076" t="s">
        <v>64</v>
      </c>
      <c r="X181" s="1076"/>
      <c r="Y181" s="1076"/>
      <c r="Z181" s="1069"/>
      <c r="AA181" s="1424" t="s">
        <v>7176</v>
      </c>
      <c r="AB181" s="1218" t="s">
        <v>430</v>
      </c>
      <c r="AC181" s="1431">
        <v>967.2</v>
      </c>
      <c r="AD181" s="1432">
        <v>0</v>
      </c>
      <c r="AE181" s="1433">
        <v>967.2</v>
      </c>
      <c r="AF181" s="1085"/>
      <c r="AG181" s="1405" t="s">
        <v>408</v>
      </c>
      <c r="AH181" s="1406">
        <v>0</v>
      </c>
      <c r="AI181" s="1407">
        <v>0</v>
      </c>
      <c r="AJ181" s="1408">
        <v>0</v>
      </c>
      <c r="AK181" s="1419">
        <v>0</v>
      </c>
      <c r="AL181" s="1419">
        <v>0</v>
      </c>
      <c r="AM181" s="1419">
        <v>0</v>
      </c>
      <c r="AN181" s="1419">
        <v>0</v>
      </c>
      <c r="AO181" s="1419">
        <v>0</v>
      </c>
      <c r="AP181" s="1419">
        <v>0</v>
      </c>
      <c r="AQ181" s="1420">
        <v>0</v>
      </c>
      <c r="AR181" s="1421">
        <v>0</v>
      </c>
      <c r="AS181" s="1421">
        <v>0</v>
      </c>
      <c r="AT181" s="1421">
        <v>0</v>
      </c>
      <c r="AU181" s="1401">
        <v>0</v>
      </c>
      <c r="AV181" s="1401">
        <v>0</v>
      </c>
      <c r="AW181" s="1401">
        <v>0</v>
      </c>
      <c r="AX181" s="1401">
        <v>0</v>
      </c>
      <c r="AY181" s="1401">
        <v>0</v>
      </c>
      <c r="AZ181" s="1401">
        <v>0</v>
      </c>
      <c r="BA181" s="1401" t="s">
        <v>64</v>
      </c>
      <c r="BB181" s="1409" t="s">
        <v>933</v>
      </c>
      <c r="BC181" s="1061" t="s">
        <v>533</v>
      </c>
      <c r="BD181" s="1411">
        <v>44476</v>
      </c>
      <c r="BE181" s="1411">
        <v>44481</v>
      </c>
      <c r="BF181" s="1411">
        <v>44482</v>
      </c>
      <c r="BG181" s="1411">
        <v>44483</v>
      </c>
      <c r="BH181" s="1411">
        <v>44484</v>
      </c>
      <c r="BI181" s="1411">
        <v>44488</v>
      </c>
      <c r="BJ181" s="1411">
        <v>44496</v>
      </c>
      <c r="BK181" s="1411">
        <v>44491</v>
      </c>
      <c r="BL181" s="1411">
        <v>44496</v>
      </c>
      <c r="BM181" s="1411">
        <v>44498</v>
      </c>
      <c r="BN181" s="1411">
        <v>44503</v>
      </c>
      <c r="BO181" s="1411">
        <v>44505</v>
      </c>
      <c r="BP181" s="1413">
        <v>44505</v>
      </c>
      <c r="BQ181" s="1413">
        <v>44508</v>
      </c>
      <c r="BR181" s="761" t="e">
        <v>#REF!</v>
      </c>
      <c r="BS181" s="1414">
        <v>1</v>
      </c>
      <c r="BT181" s="1414">
        <v>1</v>
      </c>
      <c r="BU181" s="1414">
        <v>1</v>
      </c>
      <c r="BV181" s="1414">
        <v>1</v>
      </c>
      <c r="BW181" s="1414">
        <v>1</v>
      </c>
      <c r="BX181" s="1414">
        <v>1</v>
      </c>
      <c r="BY181" s="1414">
        <v>1</v>
      </c>
      <c r="BZ181" s="1414">
        <v>5</v>
      </c>
      <c r="CA181" s="1414">
        <v>50</v>
      </c>
      <c r="CB181" s="1414">
        <v>1</v>
      </c>
      <c r="CC181" s="1414">
        <v>1</v>
      </c>
      <c r="CD181" s="1414">
        <v>1</v>
      </c>
      <c r="CE181" s="1414">
        <v>1</v>
      </c>
      <c r="CF181" s="1414">
        <v>1</v>
      </c>
      <c r="CG181" s="1054"/>
      <c r="CH181" s="1080">
        <v>67</v>
      </c>
      <c r="CI181" s="1080">
        <v>0</v>
      </c>
      <c r="CJ181" s="1505">
        <v>67</v>
      </c>
      <c r="CK181" s="763">
        <v>0</v>
      </c>
      <c r="CL181" s="764">
        <v>5.0351048384489694</v>
      </c>
      <c r="CM181" s="764">
        <v>3.5208375300679449</v>
      </c>
      <c r="CN181" s="764">
        <v>2.8296002396947255</v>
      </c>
      <c r="CO181" s="764">
        <v>8.3019041029661511E-2</v>
      </c>
      <c r="CP181" s="764">
        <v>4.433424338586514</v>
      </c>
      <c r="CQ181" s="764">
        <v>3.5421111593318022</v>
      </c>
      <c r="CR181" s="764">
        <v>4.8029628449697892</v>
      </c>
      <c r="CS181" s="764">
        <v>4.9759537717153375</v>
      </c>
      <c r="CT181" s="764">
        <v>2.5858355804713775</v>
      </c>
      <c r="CU181" s="764">
        <v>1.7583432890082273</v>
      </c>
      <c r="CV181" s="764">
        <v>1.0342097036270046</v>
      </c>
      <c r="CW181" s="764">
        <v>1.6052769321097919</v>
      </c>
    </row>
    <row r="182" spans="1:101" ht="15.75">
      <c r="A182" s="1394">
        <v>172</v>
      </c>
      <c r="B182" s="1416" t="s">
        <v>7179</v>
      </c>
      <c r="C182" s="1506" t="s">
        <v>7180</v>
      </c>
      <c r="D182" s="1507">
        <v>1</v>
      </c>
      <c r="E182" s="1425">
        <v>44477</v>
      </c>
      <c r="F182" s="1508" t="s">
        <v>7180</v>
      </c>
      <c r="G182" s="1509" t="s">
        <v>7181</v>
      </c>
      <c r="H182" s="1425">
        <v>44473</v>
      </c>
      <c r="I182" s="1425" t="s">
        <v>199</v>
      </c>
      <c r="J182" s="1428" t="s">
        <v>7180</v>
      </c>
      <c r="K182" s="1398" t="s">
        <v>194</v>
      </c>
      <c r="L182" s="1430" t="s">
        <v>7175</v>
      </c>
      <c r="M182" s="1394" t="s">
        <v>422</v>
      </c>
      <c r="N182" s="1417">
        <v>44496</v>
      </c>
      <c r="O182" s="1344">
        <v>44504</v>
      </c>
      <c r="P182" s="1400" t="e">
        <v>#N/A</v>
      </c>
      <c r="Q182" s="1409">
        <v>1299</v>
      </c>
      <c r="R182" s="1418">
        <v>1.2989999999999999</v>
      </c>
      <c r="S182" s="1071">
        <v>44501</v>
      </c>
      <c r="T182" s="1402" t="s">
        <v>67</v>
      </c>
      <c r="U182" s="1510" t="s">
        <v>424</v>
      </c>
      <c r="V182" s="1403">
        <v>5</v>
      </c>
      <c r="W182" s="1076" t="s">
        <v>64</v>
      </c>
      <c r="X182" s="1076"/>
      <c r="Y182" s="1076"/>
      <c r="Z182" s="1069"/>
      <c r="AA182" s="1424" t="s">
        <v>7176</v>
      </c>
      <c r="AB182" s="1218" t="s">
        <v>430</v>
      </c>
      <c r="AC182" s="1431">
        <v>1208.0700000000002</v>
      </c>
      <c r="AD182" s="1432">
        <v>0</v>
      </c>
      <c r="AE182" s="1433">
        <v>1208.0700000000002</v>
      </c>
      <c r="AF182" s="1085"/>
      <c r="AG182" s="1405" t="s">
        <v>408</v>
      </c>
      <c r="AH182" s="1406">
        <v>0</v>
      </c>
      <c r="AI182" s="1407">
        <v>0</v>
      </c>
      <c r="AJ182" s="1408">
        <v>0</v>
      </c>
      <c r="AK182" s="1419">
        <v>0</v>
      </c>
      <c r="AL182" s="1419">
        <v>0</v>
      </c>
      <c r="AM182" s="1419">
        <v>0</v>
      </c>
      <c r="AN182" s="1419">
        <v>0</v>
      </c>
      <c r="AO182" s="1419">
        <v>0</v>
      </c>
      <c r="AP182" s="1419">
        <v>0</v>
      </c>
      <c r="AQ182" s="1420">
        <v>0</v>
      </c>
      <c r="AR182" s="1421">
        <v>0</v>
      </c>
      <c r="AS182" s="1421">
        <v>0</v>
      </c>
      <c r="AT182" s="1421">
        <v>0</v>
      </c>
      <c r="AU182" s="1401">
        <v>0</v>
      </c>
      <c r="AV182" s="1401">
        <v>0</v>
      </c>
      <c r="AW182" s="1401">
        <v>0</v>
      </c>
      <c r="AX182" s="1401">
        <v>0</v>
      </c>
      <c r="AY182" s="1401">
        <v>0</v>
      </c>
      <c r="AZ182" s="1401">
        <v>0</v>
      </c>
      <c r="BA182" s="1401" t="s">
        <v>64</v>
      </c>
      <c r="BB182" s="1409" t="s">
        <v>933</v>
      </c>
      <c r="BC182" s="1061" t="s">
        <v>533</v>
      </c>
      <c r="BD182" s="1411">
        <v>44476</v>
      </c>
      <c r="BE182" s="1411">
        <v>44481</v>
      </c>
      <c r="BF182" s="1411">
        <v>44482</v>
      </c>
      <c r="BG182" s="1411">
        <v>44483</v>
      </c>
      <c r="BH182" s="1411">
        <v>44484</v>
      </c>
      <c r="BI182" s="1411">
        <v>44488</v>
      </c>
      <c r="BJ182" s="1411">
        <v>44496</v>
      </c>
      <c r="BK182" s="1411">
        <v>44491</v>
      </c>
      <c r="BL182" s="1411">
        <v>44496</v>
      </c>
      <c r="BM182" s="1411">
        <v>44498</v>
      </c>
      <c r="BN182" s="1411">
        <v>44503</v>
      </c>
      <c r="BO182" s="1411">
        <v>44505</v>
      </c>
      <c r="BP182" s="1413">
        <v>44505</v>
      </c>
      <c r="BQ182" s="1413">
        <v>44508</v>
      </c>
      <c r="BR182" s="761" t="e">
        <v>#REF!</v>
      </c>
      <c r="BS182" s="1414">
        <v>1</v>
      </c>
      <c r="BT182" s="1414">
        <v>1</v>
      </c>
      <c r="BU182" s="1414">
        <v>1</v>
      </c>
      <c r="BV182" s="1414">
        <v>1</v>
      </c>
      <c r="BW182" s="1414">
        <v>1</v>
      </c>
      <c r="BX182" s="1414">
        <v>1</v>
      </c>
      <c r="BY182" s="1414">
        <v>1</v>
      </c>
      <c r="BZ182" s="1414">
        <v>5</v>
      </c>
      <c r="CA182" s="1414">
        <v>50</v>
      </c>
      <c r="CB182" s="1414">
        <v>1</v>
      </c>
      <c r="CC182" s="1414">
        <v>1</v>
      </c>
      <c r="CD182" s="1414">
        <v>1</v>
      </c>
      <c r="CE182" s="1414">
        <v>1</v>
      </c>
      <c r="CF182" s="1414">
        <v>1</v>
      </c>
      <c r="CG182" s="1054"/>
      <c r="CH182" s="1080">
        <v>67</v>
      </c>
      <c r="CI182" s="1080">
        <v>0</v>
      </c>
      <c r="CJ182" s="1505">
        <v>67</v>
      </c>
      <c r="CK182" s="763">
        <v>0</v>
      </c>
      <c r="CL182" s="764">
        <v>6.2890396011011651</v>
      </c>
      <c r="CM182" s="764">
        <v>4.3976614918829426</v>
      </c>
      <c r="CN182" s="764">
        <v>3.5342795301571619</v>
      </c>
      <c r="CO182" s="764">
        <v>0.10369397528608684</v>
      </c>
      <c r="CP182" s="764">
        <v>5.5375175152152698</v>
      </c>
      <c r="CQ182" s="764">
        <v>4.4242330730500097</v>
      </c>
      <c r="CR182" s="764">
        <v>5.9990853227074581</v>
      </c>
      <c r="CS182" s="764">
        <v>6.2151576437098299</v>
      </c>
      <c r="CT182" s="764">
        <v>3.2298080952233836</v>
      </c>
      <c r="CU182" s="764">
        <v>2.1962383965593149</v>
      </c>
      <c r="CV182" s="764">
        <v>1.2917676971264223</v>
      </c>
      <c r="CW182" s="764">
        <v>2.0050526296255953</v>
      </c>
    </row>
    <row r="183" spans="1:101" ht="15.75">
      <c r="A183" s="1394">
        <v>173</v>
      </c>
      <c r="B183" s="1416" t="s">
        <v>7182</v>
      </c>
      <c r="C183" s="1506" t="s">
        <v>7183</v>
      </c>
      <c r="D183" s="1507">
        <v>1</v>
      </c>
      <c r="E183" s="1425">
        <v>44477</v>
      </c>
      <c r="F183" s="1508" t="s">
        <v>7183</v>
      </c>
      <c r="G183" s="1509" t="s">
        <v>7181</v>
      </c>
      <c r="H183" s="1425">
        <v>44473</v>
      </c>
      <c r="I183" s="1425" t="s">
        <v>199</v>
      </c>
      <c r="J183" s="1428" t="s">
        <v>7183</v>
      </c>
      <c r="K183" s="1398" t="s">
        <v>194</v>
      </c>
      <c r="L183" s="1430" t="s">
        <v>7175</v>
      </c>
      <c r="M183" s="1394" t="s">
        <v>422</v>
      </c>
      <c r="N183" s="1417">
        <v>44496</v>
      </c>
      <c r="O183" s="1344">
        <v>44504</v>
      </c>
      <c r="P183" s="1400" t="e">
        <v>#N/A</v>
      </c>
      <c r="Q183" s="1409">
        <v>1300</v>
      </c>
      <c r="R183" s="1418">
        <v>1.3</v>
      </c>
      <c r="S183" s="1071">
        <v>44501</v>
      </c>
      <c r="T183" s="1402" t="s">
        <v>67</v>
      </c>
      <c r="U183" s="1510" t="s">
        <v>424</v>
      </c>
      <c r="V183" s="1403">
        <v>5</v>
      </c>
      <c r="W183" s="1076" t="s">
        <v>64</v>
      </c>
      <c r="X183" s="1076"/>
      <c r="Y183" s="1076"/>
      <c r="Z183" s="1069"/>
      <c r="AA183" s="1424" t="s">
        <v>7176</v>
      </c>
      <c r="AB183" s="1218" t="s">
        <v>430</v>
      </c>
      <c r="AC183" s="1431">
        <v>1209</v>
      </c>
      <c r="AD183" s="1432">
        <v>0</v>
      </c>
      <c r="AE183" s="1433">
        <v>1209</v>
      </c>
      <c r="AF183" s="1085"/>
      <c r="AG183" s="1405" t="s">
        <v>408</v>
      </c>
      <c r="AH183" s="1406">
        <v>0</v>
      </c>
      <c r="AI183" s="1407">
        <v>0</v>
      </c>
      <c r="AJ183" s="1408">
        <v>0</v>
      </c>
      <c r="AK183" s="1419">
        <v>0</v>
      </c>
      <c r="AL183" s="1419">
        <v>0</v>
      </c>
      <c r="AM183" s="1419">
        <v>0</v>
      </c>
      <c r="AN183" s="1419">
        <v>0</v>
      </c>
      <c r="AO183" s="1419">
        <v>0</v>
      </c>
      <c r="AP183" s="1419">
        <v>0</v>
      </c>
      <c r="AQ183" s="1420">
        <v>0</v>
      </c>
      <c r="AR183" s="1421">
        <v>0</v>
      </c>
      <c r="AS183" s="1421">
        <v>0</v>
      </c>
      <c r="AT183" s="1421">
        <v>0</v>
      </c>
      <c r="AU183" s="1401">
        <v>0</v>
      </c>
      <c r="AV183" s="1401">
        <v>0</v>
      </c>
      <c r="AW183" s="1401">
        <v>0</v>
      </c>
      <c r="AX183" s="1401">
        <v>0</v>
      </c>
      <c r="AY183" s="1401">
        <v>0</v>
      </c>
      <c r="AZ183" s="1401">
        <v>0</v>
      </c>
      <c r="BA183" s="1401" t="s">
        <v>64</v>
      </c>
      <c r="BB183" s="1409" t="s">
        <v>933</v>
      </c>
      <c r="BC183" s="1061" t="s">
        <v>533</v>
      </c>
      <c r="BD183" s="1411">
        <v>44476</v>
      </c>
      <c r="BE183" s="1411">
        <v>44481</v>
      </c>
      <c r="BF183" s="1411">
        <v>44482</v>
      </c>
      <c r="BG183" s="1411">
        <v>44483</v>
      </c>
      <c r="BH183" s="1411">
        <v>44484</v>
      </c>
      <c r="BI183" s="1411">
        <v>44488</v>
      </c>
      <c r="BJ183" s="1411">
        <v>44496</v>
      </c>
      <c r="BK183" s="1411">
        <v>44491</v>
      </c>
      <c r="BL183" s="1411">
        <v>44496</v>
      </c>
      <c r="BM183" s="1411">
        <v>44498</v>
      </c>
      <c r="BN183" s="1411">
        <v>44503</v>
      </c>
      <c r="BO183" s="1411">
        <v>44505</v>
      </c>
      <c r="BP183" s="1413">
        <v>44505</v>
      </c>
      <c r="BQ183" s="1413">
        <v>44508</v>
      </c>
      <c r="BR183" s="761" t="e">
        <v>#REF!</v>
      </c>
      <c r="BS183" s="1414">
        <v>1</v>
      </c>
      <c r="BT183" s="1414">
        <v>1</v>
      </c>
      <c r="BU183" s="1414">
        <v>1</v>
      </c>
      <c r="BV183" s="1414">
        <v>1</v>
      </c>
      <c r="BW183" s="1414">
        <v>1</v>
      </c>
      <c r="BX183" s="1414">
        <v>1</v>
      </c>
      <c r="BY183" s="1414">
        <v>1</v>
      </c>
      <c r="BZ183" s="1414">
        <v>5</v>
      </c>
      <c r="CA183" s="1414">
        <v>50</v>
      </c>
      <c r="CB183" s="1414">
        <v>1</v>
      </c>
      <c r="CC183" s="1414">
        <v>1</v>
      </c>
      <c r="CD183" s="1414">
        <v>1</v>
      </c>
      <c r="CE183" s="1414">
        <v>1</v>
      </c>
      <c r="CF183" s="1414">
        <v>1</v>
      </c>
      <c r="CG183" s="1054"/>
      <c r="CH183" s="1080">
        <v>67</v>
      </c>
      <c r="CI183" s="1080">
        <v>0</v>
      </c>
      <c r="CJ183" s="1505">
        <v>67</v>
      </c>
      <c r="CK183" s="763">
        <v>0</v>
      </c>
      <c r="CL183" s="764">
        <v>6.2938810480612117</v>
      </c>
      <c r="CM183" s="764">
        <v>4.4010469125849312</v>
      </c>
      <c r="CN183" s="764">
        <v>3.5370002996184069</v>
      </c>
      <c r="CO183" s="764">
        <v>0.1037738012870769</v>
      </c>
      <c r="CP183" s="764">
        <v>5.5417804232331411</v>
      </c>
      <c r="CQ183" s="764">
        <v>4.4276389491647521</v>
      </c>
      <c r="CR183" s="764">
        <v>6.0037035562122361</v>
      </c>
      <c r="CS183" s="764">
        <v>6.2199422146441705</v>
      </c>
      <c r="CT183" s="764">
        <v>3.2322944755892218</v>
      </c>
      <c r="CU183" s="764">
        <v>2.1979291112602843</v>
      </c>
      <c r="CV183" s="764">
        <v>1.2927621295337559</v>
      </c>
      <c r="CW183" s="764">
        <v>2.0065961651372395</v>
      </c>
    </row>
    <row r="184" spans="1:101" ht="15.75">
      <c r="A184" s="1394">
        <v>174</v>
      </c>
      <c r="B184" s="1416" t="s">
        <v>7184</v>
      </c>
      <c r="C184" s="1506" t="s">
        <v>7185</v>
      </c>
      <c r="D184" s="1507">
        <v>1</v>
      </c>
      <c r="E184" s="1425">
        <v>44477</v>
      </c>
      <c r="F184" s="1508" t="s">
        <v>7185</v>
      </c>
      <c r="G184" s="1509" t="s">
        <v>7186</v>
      </c>
      <c r="H184" s="1425">
        <v>44473</v>
      </c>
      <c r="I184" s="1425" t="s">
        <v>199</v>
      </c>
      <c r="J184" s="1428" t="s">
        <v>7185</v>
      </c>
      <c r="K184" s="1398" t="s">
        <v>194</v>
      </c>
      <c r="L184" s="1430" t="s">
        <v>7175</v>
      </c>
      <c r="M184" s="1394" t="s">
        <v>422</v>
      </c>
      <c r="N184" s="1417">
        <v>44512</v>
      </c>
      <c r="O184" s="1344">
        <v>44527</v>
      </c>
      <c r="P184" s="1400" t="e">
        <v>#N/A</v>
      </c>
      <c r="Q184" s="1409">
        <v>1649</v>
      </c>
      <c r="R184" s="1418">
        <v>1.649</v>
      </c>
      <c r="S184" s="1071">
        <v>44501</v>
      </c>
      <c r="T184" s="1402" t="s">
        <v>67</v>
      </c>
      <c r="U184" s="1510" t="s">
        <v>424</v>
      </c>
      <c r="V184" s="1403">
        <v>5</v>
      </c>
      <c r="W184" s="1076" t="s">
        <v>64</v>
      </c>
      <c r="X184" s="1076"/>
      <c r="Y184" s="1076"/>
      <c r="Z184" s="1069"/>
      <c r="AA184" s="1424" t="s">
        <v>7176</v>
      </c>
      <c r="AB184" s="1218" t="s">
        <v>430</v>
      </c>
      <c r="AC184" s="1431">
        <v>1533.5700000000002</v>
      </c>
      <c r="AD184" s="1432">
        <v>0</v>
      </c>
      <c r="AE184" s="1433">
        <v>1533.5700000000002</v>
      </c>
      <c r="AF184" s="1085"/>
      <c r="AG184" s="1405" t="s">
        <v>408</v>
      </c>
      <c r="AH184" s="1406">
        <v>0</v>
      </c>
      <c r="AI184" s="1407">
        <v>0</v>
      </c>
      <c r="AJ184" s="1408">
        <v>0</v>
      </c>
      <c r="AK184" s="1419">
        <v>0</v>
      </c>
      <c r="AL184" s="1419">
        <v>0</v>
      </c>
      <c r="AM184" s="1419">
        <v>0</v>
      </c>
      <c r="AN184" s="1419">
        <v>0</v>
      </c>
      <c r="AO184" s="1419">
        <v>0</v>
      </c>
      <c r="AP184" s="1419">
        <v>0</v>
      </c>
      <c r="AQ184" s="1420">
        <v>0</v>
      </c>
      <c r="AR184" s="1421">
        <v>0</v>
      </c>
      <c r="AS184" s="1421">
        <v>0</v>
      </c>
      <c r="AT184" s="1421">
        <v>0</v>
      </c>
      <c r="AU184" s="1401">
        <v>0</v>
      </c>
      <c r="AV184" s="1401">
        <v>0</v>
      </c>
      <c r="AW184" s="1401">
        <v>0</v>
      </c>
      <c r="AX184" s="1401">
        <v>0</v>
      </c>
      <c r="AY184" s="1401">
        <v>0</v>
      </c>
      <c r="AZ184" s="1401">
        <v>0</v>
      </c>
      <c r="BA184" s="1401" t="s">
        <v>64</v>
      </c>
      <c r="BB184" s="1409" t="s">
        <v>933</v>
      </c>
      <c r="BC184" s="1061" t="s">
        <v>533</v>
      </c>
      <c r="BD184" s="1411">
        <v>44491</v>
      </c>
      <c r="BE184" s="1411">
        <v>44495</v>
      </c>
      <c r="BF184" s="1411">
        <v>44496</v>
      </c>
      <c r="BG184" s="1411">
        <v>44497</v>
      </c>
      <c r="BH184" s="1411">
        <v>44498</v>
      </c>
      <c r="BI184" s="1411">
        <v>44504</v>
      </c>
      <c r="BJ184" s="1411">
        <v>44512</v>
      </c>
      <c r="BK184" s="1411">
        <v>44509</v>
      </c>
      <c r="BL184" s="1411">
        <v>44512</v>
      </c>
      <c r="BM184" s="1411">
        <v>44516</v>
      </c>
      <c r="BN184" s="1411">
        <v>44517</v>
      </c>
      <c r="BO184" s="1411">
        <v>44519</v>
      </c>
      <c r="BP184" s="1413">
        <v>44519</v>
      </c>
      <c r="BQ184" s="1413">
        <v>44522</v>
      </c>
      <c r="BR184" s="761" t="e">
        <v>#REF!</v>
      </c>
      <c r="BS184" s="1414">
        <v>1</v>
      </c>
      <c r="BT184" s="1414">
        <v>1</v>
      </c>
      <c r="BU184" s="1414">
        <v>1</v>
      </c>
      <c r="BV184" s="1414">
        <v>1</v>
      </c>
      <c r="BW184" s="1414">
        <v>1</v>
      </c>
      <c r="BX184" s="1414">
        <v>1</v>
      </c>
      <c r="BY184" s="1414">
        <v>1</v>
      </c>
      <c r="BZ184" s="1414">
        <v>5</v>
      </c>
      <c r="CA184" s="1414">
        <v>50</v>
      </c>
      <c r="CB184" s="1414">
        <v>1</v>
      </c>
      <c r="CC184" s="1414">
        <v>1</v>
      </c>
      <c r="CD184" s="1414">
        <v>1</v>
      </c>
      <c r="CE184" s="1414">
        <v>1</v>
      </c>
      <c r="CF184" s="1414">
        <v>1</v>
      </c>
      <c r="CG184" s="1054"/>
      <c r="CH184" s="1080">
        <v>67</v>
      </c>
      <c r="CI184" s="1080">
        <v>0</v>
      </c>
      <c r="CJ184" s="1505">
        <v>67</v>
      </c>
      <c r="CK184" s="763">
        <v>0</v>
      </c>
      <c r="CL184" s="764">
        <v>7.9835460371176445</v>
      </c>
      <c r="CM184" s="764">
        <v>5.5825587375788865</v>
      </c>
      <c r="CN184" s="764">
        <v>4.4865488415928869</v>
      </c>
      <c r="CO184" s="764">
        <v>0.13163307563260754</v>
      </c>
      <c r="CP184" s="764">
        <v>7.0295353214703464</v>
      </c>
      <c r="CQ184" s="764">
        <v>5.6162897132097509</v>
      </c>
      <c r="CR184" s="764">
        <v>7.6154670493799834</v>
      </c>
      <c r="CS184" s="764">
        <v>7.889757470729414</v>
      </c>
      <c r="CT184" s="764">
        <v>4.1000412232666354</v>
      </c>
      <c r="CU184" s="764">
        <v>2.7879885418986219</v>
      </c>
      <c r="CV184" s="764">
        <v>1.6398190396932026</v>
      </c>
      <c r="CW184" s="764">
        <v>2.5452900587010063</v>
      </c>
    </row>
    <row r="185" spans="1:101" ht="15.75">
      <c r="A185" s="1394">
        <v>175</v>
      </c>
      <c r="B185" s="1416" t="s">
        <v>7187</v>
      </c>
      <c r="C185" s="1506" t="s">
        <v>7188</v>
      </c>
      <c r="D185" s="1507">
        <v>1</v>
      </c>
      <c r="E185" s="1425">
        <v>44477</v>
      </c>
      <c r="F185" s="1508" t="s">
        <v>7188</v>
      </c>
      <c r="G185" s="1509" t="s">
        <v>7186</v>
      </c>
      <c r="H185" s="1425">
        <v>44473</v>
      </c>
      <c r="I185" s="1425" t="s">
        <v>199</v>
      </c>
      <c r="J185" s="1428" t="s">
        <v>7188</v>
      </c>
      <c r="K185" s="1398" t="s">
        <v>194</v>
      </c>
      <c r="L185" s="1430" t="s">
        <v>7175</v>
      </c>
      <c r="M185" s="1394" t="s">
        <v>422</v>
      </c>
      <c r="N185" s="1417">
        <v>44512</v>
      </c>
      <c r="O185" s="1344">
        <v>44527</v>
      </c>
      <c r="P185" s="1400" t="e">
        <v>#N/A</v>
      </c>
      <c r="Q185" s="1409">
        <v>1650</v>
      </c>
      <c r="R185" s="1418">
        <v>1.65</v>
      </c>
      <c r="S185" s="1071">
        <v>44501</v>
      </c>
      <c r="T185" s="1402" t="s">
        <v>67</v>
      </c>
      <c r="U185" s="1510" t="s">
        <v>424</v>
      </c>
      <c r="V185" s="1403">
        <v>5</v>
      </c>
      <c r="W185" s="1076" t="s">
        <v>64</v>
      </c>
      <c r="X185" s="1076"/>
      <c r="Y185" s="1076"/>
      <c r="Z185" s="1069"/>
      <c r="AA185" s="1424" t="s">
        <v>7176</v>
      </c>
      <c r="AB185" s="1218" t="s">
        <v>430</v>
      </c>
      <c r="AC185" s="1431">
        <v>1534.5</v>
      </c>
      <c r="AD185" s="1432">
        <v>0</v>
      </c>
      <c r="AE185" s="1433">
        <v>1534.5</v>
      </c>
      <c r="AF185" s="1085"/>
      <c r="AG185" s="1405" t="s">
        <v>408</v>
      </c>
      <c r="AH185" s="1406">
        <v>0</v>
      </c>
      <c r="AI185" s="1407">
        <v>0</v>
      </c>
      <c r="AJ185" s="1408">
        <v>0</v>
      </c>
      <c r="AK185" s="1419">
        <v>0</v>
      </c>
      <c r="AL185" s="1419">
        <v>0</v>
      </c>
      <c r="AM185" s="1419">
        <v>0</v>
      </c>
      <c r="AN185" s="1419">
        <v>0</v>
      </c>
      <c r="AO185" s="1419">
        <v>0</v>
      </c>
      <c r="AP185" s="1419">
        <v>0</v>
      </c>
      <c r="AQ185" s="1420">
        <v>0</v>
      </c>
      <c r="AR185" s="1421">
        <v>0</v>
      </c>
      <c r="AS185" s="1421">
        <v>0</v>
      </c>
      <c r="AT185" s="1421">
        <v>0</v>
      </c>
      <c r="AU185" s="1401">
        <v>0</v>
      </c>
      <c r="AV185" s="1401">
        <v>0</v>
      </c>
      <c r="AW185" s="1401">
        <v>0</v>
      </c>
      <c r="AX185" s="1401">
        <v>0</v>
      </c>
      <c r="AY185" s="1401">
        <v>0</v>
      </c>
      <c r="AZ185" s="1401">
        <v>0</v>
      </c>
      <c r="BA185" s="1401" t="s">
        <v>64</v>
      </c>
      <c r="BB185" s="1409" t="s">
        <v>933</v>
      </c>
      <c r="BC185" s="761" t="s">
        <v>533</v>
      </c>
      <c r="BD185" s="1411">
        <v>44491</v>
      </c>
      <c r="BE185" s="1411">
        <v>44495</v>
      </c>
      <c r="BF185" s="1411">
        <v>44496</v>
      </c>
      <c r="BG185" s="1411">
        <v>44497</v>
      </c>
      <c r="BH185" s="1411">
        <v>44498</v>
      </c>
      <c r="BI185" s="1411">
        <v>44504</v>
      </c>
      <c r="BJ185" s="1411">
        <v>44512</v>
      </c>
      <c r="BK185" s="1411">
        <v>44509</v>
      </c>
      <c r="BL185" s="1411">
        <v>44512</v>
      </c>
      <c r="BM185" s="1411">
        <v>44516</v>
      </c>
      <c r="BN185" s="1411">
        <v>44517</v>
      </c>
      <c r="BO185" s="1411">
        <v>44519</v>
      </c>
      <c r="BP185" s="1413">
        <v>44519</v>
      </c>
      <c r="BQ185" s="1413">
        <v>44522</v>
      </c>
      <c r="BR185" s="761" t="e">
        <v>#REF!</v>
      </c>
      <c r="BS185" s="1414">
        <v>1</v>
      </c>
      <c r="BT185" s="1414">
        <v>1</v>
      </c>
      <c r="BU185" s="1414">
        <v>1</v>
      </c>
      <c r="BV185" s="1414">
        <v>1</v>
      </c>
      <c r="BW185" s="1414">
        <v>1</v>
      </c>
      <c r="BX185" s="1414">
        <v>1</v>
      </c>
      <c r="BY185" s="1414">
        <v>1</v>
      </c>
      <c r="BZ185" s="1414">
        <v>5</v>
      </c>
      <c r="CA185" s="1414">
        <v>50</v>
      </c>
      <c r="CB185" s="1414">
        <v>1</v>
      </c>
      <c r="CC185" s="1414">
        <v>1</v>
      </c>
      <c r="CD185" s="1414">
        <v>1</v>
      </c>
      <c r="CE185" s="1414">
        <v>1</v>
      </c>
      <c r="CF185" s="1414">
        <v>1</v>
      </c>
      <c r="CG185" s="1054"/>
      <c r="CH185" s="1080">
        <v>67</v>
      </c>
      <c r="CI185" s="1080">
        <v>0</v>
      </c>
      <c r="CJ185" s="1505">
        <v>67</v>
      </c>
      <c r="CK185" s="763">
        <v>0</v>
      </c>
      <c r="CL185" s="764">
        <v>7.9883874840776921</v>
      </c>
      <c r="CM185" s="764">
        <v>5.5859441582808742</v>
      </c>
      <c r="CN185" s="764">
        <v>4.4892696110541328</v>
      </c>
      <c r="CO185" s="764">
        <v>0.13171290163359761</v>
      </c>
      <c r="CP185" s="764">
        <v>7.0337982294882178</v>
      </c>
      <c r="CQ185" s="764">
        <v>5.6196955893244933</v>
      </c>
      <c r="CR185" s="764">
        <v>7.6200852828847614</v>
      </c>
      <c r="CS185" s="764">
        <v>7.8945420416637555</v>
      </c>
      <c r="CT185" s="764">
        <v>4.102527603632474</v>
      </c>
      <c r="CU185" s="764">
        <v>2.7896792565995914</v>
      </c>
      <c r="CV185" s="764">
        <v>1.6408134721005365</v>
      </c>
      <c r="CW185" s="764">
        <v>2.5468335942126501</v>
      </c>
    </row>
    <row r="186" spans="1:101" ht="15.75">
      <c r="A186" s="1394">
        <v>176</v>
      </c>
      <c r="B186" s="1416" t="s">
        <v>7189</v>
      </c>
      <c r="C186" s="1506" t="s">
        <v>7190</v>
      </c>
      <c r="D186" s="1507">
        <v>1</v>
      </c>
      <c r="E186" s="1425">
        <v>44477</v>
      </c>
      <c r="F186" s="1508" t="s">
        <v>7190</v>
      </c>
      <c r="G186" s="1509" t="s">
        <v>7191</v>
      </c>
      <c r="H186" s="1425">
        <v>44473</v>
      </c>
      <c r="I186" s="1425" t="s">
        <v>199</v>
      </c>
      <c r="J186" s="1428" t="s">
        <v>7190</v>
      </c>
      <c r="K186" s="1398" t="s">
        <v>194</v>
      </c>
      <c r="L186" s="1430" t="s">
        <v>7175</v>
      </c>
      <c r="M186" s="1394" t="s">
        <v>422</v>
      </c>
      <c r="N186" s="1417">
        <v>44505</v>
      </c>
      <c r="O186" s="1344">
        <v>44525</v>
      </c>
      <c r="P186" s="1400" t="e">
        <v>#N/A</v>
      </c>
      <c r="Q186" s="1409">
        <v>716</v>
      </c>
      <c r="R186" s="1418">
        <v>0.71599999999999997</v>
      </c>
      <c r="S186" s="1071">
        <v>44501</v>
      </c>
      <c r="T186" s="1402" t="s">
        <v>67</v>
      </c>
      <c r="U186" s="1510" t="s">
        <v>424</v>
      </c>
      <c r="V186" s="1403">
        <v>5</v>
      </c>
      <c r="W186" s="1076" t="s">
        <v>64</v>
      </c>
      <c r="X186" s="1076"/>
      <c r="Y186" s="1076"/>
      <c r="Z186" s="1069"/>
      <c r="AA186" s="1424" t="s">
        <v>7176</v>
      </c>
      <c r="AB186" s="1218" t="s">
        <v>430</v>
      </c>
      <c r="AC186" s="1431">
        <v>665.88</v>
      </c>
      <c r="AD186" s="1432">
        <v>0</v>
      </c>
      <c r="AE186" s="1433">
        <v>665.88</v>
      </c>
      <c r="AF186" s="1085"/>
      <c r="AG186" s="1405" t="s">
        <v>408</v>
      </c>
      <c r="AH186" s="1406">
        <v>0</v>
      </c>
      <c r="AI186" s="1407">
        <v>0</v>
      </c>
      <c r="AJ186" s="1408">
        <v>0</v>
      </c>
      <c r="AK186" s="1419">
        <v>0</v>
      </c>
      <c r="AL186" s="1419">
        <v>0</v>
      </c>
      <c r="AM186" s="1419">
        <v>0</v>
      </c>
      <c r="AN186" s="1419">
        <v>0</v>
      </c>
      <c r="AO186" s="1419">
        <v>0</v>
      </c>
      <c r="AP186" s="1419">
        <v>0</v>
      </c>
      <c r="AQ186" s="1420">
        <v>0</v>
      </c>
      <c r="AR186" s="1421">
        <v>0</v>
      </c>
      <c r="AS186" s="1421">
        <v>0</v>
      </c>
      <c r="AT186" s="1421">
        <v>0</v>
      </c>
      <c r="AU186" s="1401">
        <v>0</v>
      </c>
      <c r="AV186" s="1401">
        <v>0</v>
      </c>
      <c r="AW186" s="1401">
        <v>0</v>
      </c>
      <c r="AX186" s="1401">
        <v>0</v>
      </c>
      <c r="AY186" s="1401">
        <v>0</v>
      </c>
      <c r="AZ186" s="1401">
        <v>0</v>
      </c>
      <c r="BA186" s="1401" t="s">
        <v>64</v>
      </c>
      <c r="BB186" s="1409" t="s">
        <v>933</v>
      </c>
      <c r="BC186" s="1061" t="s">
        <v>533</v>
      </c>
      <c r="BD186" s="1411">
        <v>44484</v>
      </c>
      <c r="BE186" s="1411">
        <v>44488</v>
      </c>
      <c r="BF186" s="1411">
        <v>44489</v>
      </c>
      <c r="BG186" s="1411">
        <v>44490</v>
      </c>
      <c r="BH186" s="1411">
        <v>44491</v>
      </c>
      <c r="BI186" s="1411">
        <v>44495</v>
      </c>
      <c r="BJ186" s="1411">
        <v>44505</v>
      </c>
      <c r="BK186" s="1411">
        <v>44498</v>
      </c>
      <c r="BL186" s="1411">
        <v>44505</v>
      </c>
      <c r="BM186" s="1411">
        <v>44509</v>
      </c>
      <c r="BN186" s="1411">
        <v>44510</v>
      </c>
      <c r="BO186" s="1411">
        <v>44512</v>
      </c>
      <c r="BP186" s="1413">
        <v>44512</v>
      </c>
      <c r="BQ186" s="1413">
        <v>44515</v>
      </c>
      <c r="BR186" s="761" t="e">
        <v>#REF!</v>
      </c>
      <c r="BS186" s="1414">
        <v>1</v>
      </c>
      <c r="BT186" s="1414">
        <v>1</v>
      </c>
      <c r="BU186" s="1414">
        <v>1</v>
      </c>
      <c r="BV186" s="1414">
        <v>1</v>
      </c>
      <c r="BW186" s="1414">
        <v>1</v>
      </c>
      <c r="BX186" s="1414">
        <v>1</v>
      </c>
      <c r="BY186" s="1414">
        <v>1</v>
      </c>
      <c r="BZ186" s="1414">
        <v>5</v>
      </c>
      <c r="CA186" s="1414">
        <v>50</v>
      </c>
      <c r="CB186" s="1414">
        <v>1</v>
      </c>
      <c r="CC186" s="1414">
        <v>1</v>
      </c>
      <c r="CD186" s="1414">
        <v>1</v>
      </c>
      <c r="CE186" s="1414">
        <v>1</v>
      </c>
      <c r="CF186" s="1414">
        <v>1</v>
      </c>
      <c r="CG186" s="1054"/>
      <c r="CH186" s="1080">
        <v>67</v>
      </c>
      <c r="CI186" s="1080">
        <v>0</v>
      </c>
      <c r="CJ186" s="1505">
        <v>67</v>
      </c>
      <c r="CK186" s="763">
        <v>0</v>
      </c>
      <c r="CL186" s="764">
        <v>3.4664760233937129</v>
      </c>
      <c r="CM186" s="764">
        <v>2.4239612226237006</v>
      </c>
      <c r="CN186" s="764">
        <v>1.9480709342513689</v>
      </c>
      <c r="CO186" s="764">
        <v>5.7155416708882349E-2</v>
      </c>
      <c r="CP186" s="764">
        <v>3.0522421407960998</v>
      </c>
      <c r="CQ186" s="764">
        <v>2.4386072981553557</v>
      </c>
      <c r="CR186" s="764">
        <v>3.3066551894215084</v>
      </c>
      <c r="CS186" s="764">
        <v>3.4257527889886354</v>
      </c>
      <c r="CT186" s="764">
        <v>1.7802483419399093</v>
      </c>
      <c r="CU186" s="764">
        <v>1.2105517258941256</v>
      </c>
      <c r="CV186" s="764">
        <v>0.71201360365089938</v>
      </c>
      <c r="CW186" s="764">
        <v>1.1051714263371257</v>
      </c>
    </row>
    <row r="187" spans="1:101" ht="15.75">
      <c r="A187" s="1394">
        <v>177</v>
      </c>
      <c r="B187" s="1416" t="s">
        <v>7192</v>
      </c>
      <c r="C187" s="1506" t="s">
        <v>7193</v>
      </c>
      <c r="D187" s="1507">
        <v>1</v>
      </c>
      <c r="E187" s="1425">
        <v>44477</v>
      </c>
      <c r="F187" s="1508" t="s">
        <v>7193</v>
      </c>
      <c r="G187" s="1509" t="s">
        <v>7191</v>
      </c>
      <c r="H187" s="1425">
        <v>44473</v>
      </c>
      <c r="I187" s="1425" t="s">
        <v>199</v>
      </c>
      <c r="J187" s="1428" t="s">
        <v>7193</v>
      </c>
      <c r="K187" s="1398" t="s">
        <v>194</v>
      </c>
      <c r="L187" s="1430" t="s">
        <v>7175</v>
      </c>
      <c r="M187" s="1394" t="s">
        <v>422</v>
      </c>
      <c r="N187" s="1417">
        <v>44505</v>
      </c>
      <c r="O187" s="1344">
        <v>44525</v>
      </c>
      <c r="P187" s="1400" t="e">
        <v>#N/A</v>
      </c>
      <c r="Q187" s="1409">
        <v>716</v>
      </c>
      <c r="R187" s="1418">
        <v>0.71599999999999997</v>
      </c>
      <c r="S187" s="1071">
        <v>44501</v>
      </c>
      <c r="T187" s="1402" t="s">
        <v>67</v>
      </c>
      <c r="U187" s="1510" t="s">
        <v>424</v>
      </c>
      <c r="V187" s="1403">
        <v>5</v>
      </c>
      <c r="W187" s="1076" t="s">
        <v>64</v>
      </c>
      <c r="X187" s="1076"/>
      <c r="Y187" s="1076"/>
      <c r="Z187" s="1069"/>
      <c r="AA187" s="1424" t="s">
        <v>7176</v>
      </c>
      <c r="AB187" s="1218" t="s">
        <v>430</v>
      </c>
      <c r="AC187" s="1431">
        <v>665.88</v>
      </c>
      <c r="AD187" s="1432">
        <v>0</v>
      </c>
      <c r="AE187" s="1433">
        <v>665.88</v>
      </c>
      <c r="AF187" s="1085"/>
      <c r="AG187" s="1405" t="s">
        <v>408</v>
      </c>
      <c r="AH187" s="1406">
        <v>0</v>
      </c>
      <c r="AI187" s="1407">
        <v>0</v>
      </c>
      <c r="AJ187" s="1408">
        <v>0</v>
      </c>
      <c r="AK187" s="1419">
        <v>0</v>
      </c>
      <c r="AL187" s="1419">
        <v>0</v>
      </c>
      <c r="AM187" s="1419">
        <v>0</v>
      </c>
      <c r="AN187" s="1419">
        <v>0</v>
      </c>
      <c r="AO187" s="1419">
        <v>0</v>
      </c>
      <c r="AP187" s="1419">
        <v>0</v>
      </c>
      <c r="AQ187" s="1420">
        <v>0</v>
      </c>
      <c r="AR187" s="1421">
        <v>0</v>
      </c>
      <c r="AS187" s="1421">
        <v>0</v>
      </c>
      <c r="AT187" s="1421">
        <v>0</v>
      </c>
      <c r="AU187" s="1401">
        <v>0</v>
      </c>
      <c r="AV187" s="1401">
        <v>0</v>
      </c>
      <c r="AW187" s="1401">
        <v>0</v>
      </c>
      <c r="AX187" s="1401">
        <v>0</v>
      </c>
      <c r="AY187" s="1401">
        <v>0</v>
      </c>
      <c r="AZ187" s="1401">
        <v>0</v>
      </c>
      <c r="BA187" s="1401" t="s">
        <v>64</v>
      </c>
      <c r="BB187" s="1409" t="s">
        <v>933</v>
      </c>
      <c r="BC187" s="1061" t="s">
        <v>533</v>
      </c>
      <c r="BD187" s="1411">
        <v>44484</v>
      </c>
      <c r="BE187" s="1411">
        <v>44488</v>
      </c>
      <c r="BF187" s="1411">
        <v>44489</v>
      </c>
      <c r="BG187" s="1411">
        <v>44490</v>
      </c>
      <c r="BH187" s="1411">
        <v>44491</v>
      </c>
      <c r="BI187" s="1411">
        <v>44495</v>
      </c>
      <c r="BJ187" s="1411">
        <v>44505</v>
      </c>
      <c r="BK187" s="1411">
        <v>44498</v>
      </c>
      <c r="BL187" s="1411">
        <v>44505</v>
      </c>
      <c r="BM187" s="1411">
        <v>44509</v>
      </c>
      <c r="BN187" s="1411">
        <v>44510</v>
      </c>
      <c r="BO187" s="1411">
        <v>44512</v>
      </c>
      <c r="BP187" s="1413">
        <v>44512</v>
      </c>
      <c r="BQ187" s="1413">
        <v>44515</v>
      </c>
      <c r="BR187" s="761" t="e">
        <v>#REF!</v>
      </c>
      <c r="BS187" s="1414">
        <v>1</v>
      </c>
      <c r="BT187" s="1414">
        <v>1</v>
      </c>
      <c r="BU187" s="1414">
        <v>1</v>
      </c>
      <c r="BV187" s="1414">
        <v>1</v>
      </c>
      <c r="BW187" s="1414">
        <v>1</v>
      </c>
      <c r="BX187" s="1414">
        <v>1</v>
      </c>
      <c r="BY187" s="1414">
        <v>1</v>
      </c>
      <c r="BZ187" s="1414">
        <v>5</v>
      </c>
      <c r="CA187" s="1414">
        <v>50</v>
      </c>
      <c r="CB187" s="1414">
        <v>1</v>
      </c>
      <c r="CC187" s="1414">
        <v>1</v>
      </c>
      <c r="CD187" s="1414">
        <v>1</v>
      </c>
      <c r="CE187" s="1414">
        <v>1</v>
      </c>
      <c r="CF187" s="1414">
        <v>1</v>
      </c>
      <c r="CG187" s="1054"/>
      <c r="CH187" s="1080">
        <v>67</v>
      </c>
      <c r="CI187" s="1080">
        <v>0</v>
      </c>
      <c r="CJ187" s="1505">
        <v>67</v>
      </c>
      <c r="CK187" s="763">
        <v>0</v>
      </c>
      <c r="CL187" s="764">
        <v>3.4664760233937129</v>
      </c>
      <c r="CM187" s="764">
        <v>2.4239612226237006</v>
      </c>
      <c r="CN187" s="764">
        <v>1.9480709342513689</v>
      </c>
      <c r="CO187" s="764">
        <v>5.7155416708882349E-2</v>
      </c>
      <c r="CP187" s="764">
        <v>3.0522421407960998</v>
      </c>
      <c r="CQ187" s="764">
        <v>2.4386072981553557</v>
      </c>
      <c r="CR187" s="764">
        <v>3.3066551894215084</v>
      </c>
      <c r="CS187" s="764">
        <v>3.4257527889886354</v>
      </c>
      <c r="CT187" s="764">
        <v>1.7802483419399093</v>
      </c>
      <c r="CU187" s="764">
        <v>1.2105517258941256</v>
      </c>
      <c r="CV187" s="764">
        <v>0.71201360365089938</v>
      </c>
      <c r="CW187" s="764">
        <v>1.1051714263371257</v>
      </c>
    </row>
    <row r="188" spans="1:101" ht="15.75">
      <c r="A188" s="1394">
        <v>178</v>
      </c>
      <c r="B188" s="1416" t="s">
        <v>7194</v>
      </c>
      <c r="C188" s="1506" t="s">
        <v>7195</v>
      </c>
      <c r="D188" s="1507">
        <v>1</v>
      </c>
      <c r="E188" s="1425">
        <v>44477</v>
      </c>
      <c r="F188" s="1508" t="s">
        <v>7195</v>
      </c>
      <c r="G188" s="1509" t="s">
        <v>7196</v>
      </c>
      <c r="H188" s="1425">
        <v>44473</v>
      </c>
      <c r="I188" s="1425" t="s">
        <v>199</v>
      </c>
      <c r="J188" s="1428" t="s">
        <v>7195</v>
      </c>
      <c r="K188" s="1398" t="s">
        <v>194</v>
      </c>
      <c r="L188" s="1430" t="s">
        <v>7175</v>
      </c>
      <c r="M188" s="1394" t="s">
        <v>422</v>
      </c>
      <c r="N188" s="1417">
        <v>44508</v>
      </c>
      <c r="O188" s="1344">
        <v>44525</v>
      </c>
      <c r="P188" s="1400" t="e">
        <v>#N/A</v>
      </c>
      <c r="Q188" s="1409">
        <v>716</v>
      </c>
      <c r="R188" s="1418">
        <v>0.71599999999999997</v>
      </c>
      <c r="S188" s="1071">
        <v>44501</v>
      </c>
      <c r="T188" s="1402" t="s">
        <v>67</v>
      </c>
      <c r="U188" s="1510" t="s">
        <v>424</v>
      </c>
      <c r="V188" s="1403">
        <v>5</v>
      </c>
      <c r="W188" s="1076" t="s">
        <v>64</v>
      </c>
      <c r="X188" s="1076"/>
      <c r="Y188" s="1076"/>
      <c r="Z188" s="1069"/>
      <c r="AA188" s="1424" t="s">
        <v>7176</v>
      </c>
      <c r="AB188" s="1218" t="s">
        <v>430</v>
      </c>
      <c r="AC188" s="1431">
        <v>665.88</v>
      </c>
      <c r="AD188" s="1432">
        <v>0</v>
      </c>
      <c r="AE188" s="1433">
        <v>665.88</v>
      </c>
      <c r="AF188" s="1085"/>
      <c r="AG188" s="1405" t="s">
        <v>408</v>
      </c>
      <c r="AH188" s="1406">
        <v>0</v>
      </c>
      <c r="AI188" s="1407">
        <v>0</v>
      </c>
      <c r="AJ188" s="1408">
        <v>0</v>
      </c>
      <c r="AK188" s="1419">
        <v>0</v>
      </c>
      <c r="AL188" s="1419">
        <v>0</v>
      </c>
      <c r="AM188" s="1419">
        <v>0</v>
      </c>
      <c r="AN188" s="1419">
        <v>0</v>
      </c>
      <c r="AO188" s="1419">
        <v>0</v>
      </c>
      <c r="AP188" s="1419">
        <v>0</v>
      </c>
      <c r="AQ188" s="1420">
        <v>0</v>
      </c>
      <c r="AR188" s="1421">
        <v>0</v>
      </c>
      <c r="AS188" s="1421">
        <v>0</v>
      </c>
      <c r="AT188" s="1421">
        <v>0</v>
      </c>
      <c r="AU188" s="1401">
        <v>0</v>
      </c>
      <c r="AV188" s="1401">
        <v>0</v>
      </c>
      <c r="AW188" s="1401">
        <v>0</v>
      </c>
      <c r="AX188" s="1401">
        <v>0</v>
      </c>
      <c r="AY188" s="1401">
        <v>0</v>
      </c>
      <c r="AZ188" s="1401">
        <v>0</v>
      </c>
      <c r="BA188" s="1401" t="s">
        <v>64</v>
      </c>
      <c r="BB188" s="1409" t="s">
        <v>933</v>
      </c>
      <c r="BC188" s="1061" t="s">
        <v>533</v>
      </c>
      <c r="BD188" s="1411">
        <v>44487</v>
      </c>
      <c r="BE188" s="1411">
        <v>44489</v>
      </c>
      <c r="BF188" s="1411">
        <v>44490</v>
      </c>
      <c r="BG188" s="1411">
        <v>44491</v>
      </c>
      <c r="BH188" s="1411">
        <v>44494</v>
      </c>
      <c r="BI188" s="1411">
        <v>44496</v>
      </c>
      <c r="BJ188" s="1411">
        <v>44508</v>
      </c>
      <c r="BK188" s="1411">
        <v>44503</v>
      </c>
      <c r="BL188" s="1411">
        <v>44508</v>
      </c>
      <c r="BM188" s="1411">
        <v>44510</v>
      </c>
      <c r="BN188" s="1411">
        <v>44511</v>
      </c>
      <c r="BO188" s="1411">
        <v>44515</v>
      </c>
      <c r="BP188" s="1413">
        <v>44515</v>
      </c>
      <c r="BQ188" s="1413">
        <v>44516</v>
      </c>
      <c r="BR188" s="761" t="e">
        <v>#REF!</v>
      </c>
      <c r="BS188" s="1414">
        <v>1</v>
      </c>
      <c r="BT188" s="1414">
        <v>1</v>
      </c>
      <c r="BU188" s="1414">
        <v>1</v>
      </c>
      <c r="BV188" s="1414">
        <v>1</v>
      </c>
      <c r="BW188" s="1414">
        <v>1</v>
      </c>
      <c r="BX188" s="1414">
        <v>1</v>
      </c>
      <c r="BY188" s="1414">
        <v>1</v>
      </c>
      <c r="BZ188" s="1414">
        <v>5</v>
      </c>
      <c r="CA188" s="1414">
        <v>50</v>
      </c>
      <c r="CB188" s="1414">
        <v>1</v>
      </c>
      <c r="CC188" s="1414">
        <v>1</v>
      </c>
      <c r="CD188" s="1414">
        <v>1</v>
      </c>
      <c r="CE188" s="1414">
        <v>1</v>
      </c>
      <c r="CF188" s="1414">
        <v>1</v>
      </c>
      <c r="CG188" s="1054"/>
      <c r="CH188" s="1080">
        <v>67</v>
      </c>
      <c r="CI188" s="1080">
        <v>0</v>
      </c>
      <c r="CJ188" s="1505">
        <v>67</v>
      </c>
      <c r="CK188" s="763">
        <v>0</v>
      </c>
      <c r="CL188" s="764">
        <v>3.4664760233937129</v>
      </c>
      <c r="CM188" s="764">
        <v>2.4239612226237006</v>
      </c>
      <c r="CN188" s="764">
        <v>1.9480709342513689</v>
      </c>
      <c r="CO188" s="764">
        <v>5.7155416708882349E-2</v>
      </c>
      <c r="CP188" s="764">
        <v>3.0522421407960998</v>
      </c>
      <c r="CQ188" s="764">
        <v>2.4386072981553557</v>
      </c>
      <c r="CR188" s="764">
        <v>3.3066551894215084</v>
      </c>
      <c r="CS188" s="764">
        <v>3.4257527889886354</v>
      </c>
      <c r="CT188" s="764">
        <v>1.7802483419399093</v>
      </c>
      <c r="CU188" s="764">
        <v>1.2105517258941256</v>
      </c>
      <c r="CV188" s="764">
        <v>0.71201360365089938</v>
      </c>
      <c r="CW188" s="764">
        <v>1.1051714263371257</v>
      </c>
    </row>
    <row r="189" spans="1:101" ht="15.75">
      <c r="A189" s="1394">
        <v>179</v>
      </c>
      <c r="B189" s="1416" t="s">
        <v>7197</v>
      </c>
      <c r="C189" s="1506" t="s">
        <v>7198</v>
      </c>
      <c r="D189" s="1507">
        <v>1</v>
      </c>
      <c r="E189" s="1425">
        <v>44477</v>
      </c>
      <c r="F189" s="1508" t="s">
        <v>7198</v>
      </c>
      <c r="G189" s="1509" t="s">
        <v>7196</v>
      </c>
      <c r="H189" s="1425">
        <v>44473</v>
      </c>
      <c r="I189" s="1425" t="s">
        <v>199</v>
      </c>
      <c r="J189" s="1428" t="s">
        <v>7198</v>
      </c>
      <c r="K189" s="1398" t="s">
        <v>194</v>
      </c>
      <c r="L189" s="1430" t="s">
        <v>7175</v>
      </c>
      <c r="M189" s="1394" t="s">
        <v>422</v>
      </c>
      <c r="N189" s="1417">
        <v>44508</v>
      </c>
      <c r="O189" s="1344">
        <v>44525</v>
      </c>
      <c r="P189" s="1400" t="e">
        <v>#N/A</v>
      </c>
      <c r="Q189" s="1409">
        <v>716</v>
      </c>
      <c r="R189" s="1418">
        <v>0.71599999999999997</v>
      </c>
      <c r="S189" s="1071">
        <v>44501</v>
      </c>
      <c r="T189" s="1402" t="s">
        <v>67</v>
      </c>
      <c r="U189" s="1510" t="s">
        <v>424</v>
      </c>
      <c r="V189" s="1403">
        <v>5</v>
      </c>
      <c r="W189" s="1076" t="s">
        <v>64</v>
      </c>
      <c r="X189" s="1076"/>
      <c r="Y189" s="1076"/>
      <c r="Z189" s="1069"/>
      <c r="AA189" s="1424" t="s">
        <v>7176</v>
      </c>
      <c r="AB189" s="1218" t="s">
        <v>430</v>
      </c>
      <c r="AC189" s="1431">
        <v>665.88</v>
      </c>
      <c r="AD189" s="1432">
        <v>0</v>
      </c>
      <c r="AE189" s="1433">
        <v>665.88</v>
      </c>
      <c r="AF189" s="1085"/>
      <c r="AG189" s="1405" t="s">
        <v>408</v>
      </c>
      <c r="AH189" s="1406">
        <v>0</v>
      </c>
      <c r="AI189" s="1407">
        <v>0</v>
      </c>
      <c r="AJ189" s="1408">
        <v>0</v>
      </c>
      <c r="AK189" s="1419">
        <v>0</v>
      </c>
      <c r="AL189" s="1419">
        <v>0</v>
      </c>
      <c r="AM189" s="1419">
        <v>0</v>
      </c>
      <c r="AN189" s="1419">
        <v>0</v>
      </c>
      <c r="AO189" s="1419">
        <v>0</v>
      </c>
      <c r="AP189" s="1419">
        <v>0</v>
      </c>
      <c r="AQ189" s="1420">
        <v>0</v>
      </c>
      <c r="AR189" s="1421">
        <v>0</v>
      </c>
      <c r="AS189" s="1421">
        <v>0</v>
      </c>
      <c r="AT189" s="1421">
        <v>0</v>
      </c>
      <c r="AU189" s="1401">
        <v>0</v>
      </c>
      <c r="AV189" s="1401">
        <v>0</v>
      </c>
      <c r="AW189" s="1401">
        <v>0</v>
      </c>
      <c r="AX189" s="1401">
        <v>0</v>
      </c>
      <c r="AY189" s="1401">
        <v>0</v>
      </c>
      <c r="AZ189" s="1401">
        <v>0</v>
      </c>
      <c r="BA189" s="1401" t="s">
        <v>64</v>
      </c>
      <c r="BB189" s="1409" t="s">
        <v>933</v>
      </c>
      <c r="BC189" s="1061" t="s">
        <v>533</v>
      </c>
      <c r="BD189" s="1411">
        <v>44487</v>
      </c>
      <c r="BE189" s="1411">
        <v>44489</v>
      </c>
      <c r="BF189" s="1411">
        <v>44490</v>
      </c>
      <c r="BG189" s="1411">
        <v>44491</v>
      </c>
      <c r="BH189" s="1411">
        <v>44494</v>
      </c>
      <c r="BI189" s="1411">
        <v>44496</v>
      </c>
      <c r="BJ189" s="1411">
        <v>44508</v>
      </c>
      <c r="BK189" s="1411">
        <v>44503</v>
      </c>
      <c r="BL189" s="1411">
        <v>44508</v>
      </c>
      <c r="BM189" s="1411">
        <v>44510</v>
      </c>
      <c r="BN189" s="1411">
        <v>44511</v>
      </c>
      <c r="BO189" s="1411">
        <v>44515</v>
      </c>
      <c r="BP189" s="1413">
        <v>44515</v>
      </c>
      <c r="BQ189" s="1413">
        <v>44516</v>
      </c>
      <c r="BR189" s="761" t="e">
        <v>#REF!</v>
      </c>
      <c r="BS189" s="1414">
        <v>1</v>
      </c>
      <c r="BT189" s="1414">
        <v>1</v>
      </c>
      <c r="BU189" s="1414">
        <v>1</v>
      </c>
      <c r="BV189" s="1414">
        <v>1</v>
      </c>
      <c r="BW189" s="1414">
        <v>1</v>
      </c>
      <c r="BX189" s="1414">
        <v>1</v>
      </c>
      <c r="BY189" s="1414">
        <v>1</v>
      </c>
      <c r="BZ189" s="1414">
        <v>5</v>
      </c>
      <c r="CA189" s="1414">
        <v>50</v>
      </c>
      <c r="CB189" s="1414">
        <v>1</v>
      </c>
      <c r="CC189" s="1414">
        <v>1</v>
      </c>
      <c r="CD189" s="1414">
        <v>1</v>
      </c>
      <c r="CE189" s="1414">
        <v>1</v>
      </c>
      <c r="CF189" s="1414">
        <v>1</v>
      </c>
      <c r="CG189" s="1054"/>
      <c r="CH189" s="1080">
        <v>67</v>
      </c>
      <c r="CI189" s="1080">
        <v>0</v>
      </c>
      <c r="CJ189" s="1505">
        <v>67</v>
      </c>
      <c r="CK189" s="763">
        <v>0</v>
      </c>
      <c r="CL189" s="764">
        <v>3.4664760233937129</v>
      </c>
      <c r="CM189" s="764">
        <v>2.4239612226237006</v>
      </c>
      <c r="CN189" s="764">
        <v>1.9480709342513689</v>
      </c>
      <c r="CO189" s="764">
        <v>5.7155416708882349E-2</v>
      </c>
      <c r="CP189" s="764">
        <v>3.0522421407960998</v>
      </c>
      <c r="CQ189" s="764">
        <v>2.4386072981553557</v>
      </c>
      <c r="CR189" s="764">
        <v>3.3066551894215084</v>
      </c>
      <c r="CS189" s="764">
        <v>3.4257527889886354</v>
      </c>
      <c r="CT189" s="764">
        <v>1.7802483419399093</v>
      </c>
      <c r="CU189" s="764">
        <v>1.2105517258941256</v>
      </c>
      <c r="CV189" s="764">
        <v>0.71201360365089938</v>
      </c>
      <c r="CW189" s="764">
        <v>1.1051714263371257</v>
      </c>
    </row>
    <row r="190" spans="1:101" ht="15.75">
      <c r="A190" s="1394">
        <v>180</v>
      </c>
      <c r="B190" s="1416" t="s">
        <v>7199</v>
      </c>
      <c r="C190" s="1506" t="s">
        <v>7200</v>
      </c>
      <c r="D190" s="1507">
        <v>1</v>
      </c>
      <c r="E190" s="1425">
        <v>44477</v>
      </c>
      <c r="F190" s="1508" t="s">
        <v>7200</v>
      </c>
      <c r="G190" s="1509" t="s">
        <v>7201</v>
      </c>
      <c r="H190" s="1425">
        <v>44473</v>
      </c>
      <c r="I190" s="1425" t="s">
        <v>199</v>
      </c>
      <c r="J190" s="1428" t="s">
        <v>7200</v>
      </c>
      <c r="K190" s="1398" t="s">
        <v>194</v>
      </c>
      <c r="L190" s="1430" t="s">
        <v>7175</v>
      </c>
      <c r="M190" s="1394" t="s">
        <v>422</v>
      </c>
      <c r="N190" s="1417">
        <v>44509</v>
      </c>
      <c r="O190" s="1344">
        <v>44525</v>
      </c>
      <c r="P190" s="1400" t="e">
        <v>#N/A</v>
      </c>
      <c r="Q190" s="1409">
        <v>460</v>
      </c>
      <c r="R190" s="1418">
        <v>0.46</v>
      </c>
      <c r="S190" s="1071">
        <v>44501</v>
      </c>
      <c r="T190" s="1402" t="s">
        <v>67</v>
      </c>
      <c r="U190" s="1510" t="s">
        <v>424</v>
      </c>
      <c r="V190" s="1403">
        <v>5</v>
      </c>
      <c r="W190" s="1076" t="s">
        <v>64</v>
      </c>
      <c r="X190" s="1076"/>
      <c r="Y190" s="1076"/>
      <c r="Z190" s="1069"/>
      <c r="AA190" s="1424" t="s">
        <v>7176</v>
      </c>
      <c r="AB190" s="1218" t="s">
        <v>430</v>
      </c>
      <c r="AC190" s="1431">
        <v>427.8</v>
      </c>
      <c r="AD190" s="1432">
        <v>0</v>
      </c>
      <c r="AE190" s="1433">
        <v>427.8</v>
      </c>
      <c r="AF190" s="1085"/>
      <c r="AG190" s="1405" t="s">
        <v>408</v>
      </c>
      <c r="AH190" s="1406">
        <v>0</v>
      </c>
      <c r="AI190" s="1407">
        <v>0</v>
      </c>
      <c r="AJ190" s="1408">
        <v>0</v>
      </c>
      <c r="AK190" s="1419">
        <v>0</v>
      </c>
      <c r="AL190" s="1419">
        <v>0</v>
      </c>
      <c r="AM190" s="1419">
        <v>0</v>
      </c>
      <c r="AN190" s="1419">
        <v>0</v>
      </c>
      <c r="AO190" s="1419">
        <v>0</v>
      </c>
      <c r="AP190" s="1419">
        <v>0</v>
      </c>
      <c r="AQ190" s="1420">
        <v>0</v>
      </c>
      <c r="AR190" s="1421">
        <v>0</v>
      </c>
      <c r="AS190" s="1421">
        <v>0</v>
      </c>
      <c r="AT190" s="1421">
        <v>0</v>
      </c>
      <c r="AU190" s="1401">
        <v>0</v>
      </c>
      <c r="AV190" s="1401">
        <v>0</v>
      </c>
      <c r="AW190" s="1401">
        <v>0</v>
      </c>
      <c r="AX190" s="1401">
        <v>0</v>
      </c>
      <c r="AY190" s="1401">
        <v>0</v>
      </c>
      <c r="AZ190" s="1401">
        <v>0</v>
      </c>
      <c r="BA190" s="1401" t="s">
        <v>64</v>
      </c>
      <c r="BB190" s="1409" t="s">
        <v>933</v>
      </c>
      <c r="BC190" s="1061" t="s">
        <v>533</v>
      </c>
      <c r="BD190" s="1411">
        <v>44488</v>
      </c>
      <c r="BE190" s="1411">
        <v>44490</v>
      </c>
      <c r="BF190" s="1411">
        <v>44491</v>
      </c>
      <c r="BG190" s="1411">
        <v>44494</v>
      </c>
      <c r="BH190" s="1411">
        <v>44495</v>
      </c>
      <c r="BI190" s="1411">
        <v>44497</v>
      </c>
      <c r="BJ190" s="1411">
        <v>44509</v>
      </c>
      <c r="BK190" s="1411">
        <v>44504</v>
      </c>
      <c r="BL190" s="1411">
        <v>44509</v>
      </c>
      <c r="BM190" s="1411">
        <v>44511</v>
      </c>
      <c r="BN190" s="1411">
        <v>44512</v>
      </c>
      <c r="BO190" s="1411">
        <v>44516</v>
      </c>
      <c r="BP190" s="1413">
        <v>44516</v>
      </c>
      <c r="BQ190" s="1413">
        <v>44517</v>
      </c>
      <c r="BR190" s="761" t="e">
        <v>#REF!</v>
      </c>
      <c r="BS190" s="1414">
        <v>1</v>
      </c>
      <c r="BT190" s="1414">
        <v>1</v>
      </c>
      <c r="BU190" s="1414">
        <v>1</v>
      </c>
      <c r="BV190" s="1414">
        <v>1</v>
      </c>
      <c r="BW190" s="1414">
        <v>1</v>
      </c>
      <c r="BX190" s="1414">
        <v>1</v>
      </c>
      <c r="BY190" s="1414">
        <v>1</v>
      </c>
      <c r="BZ190" s="1414">
        <v>5</v>
      </c>
      <c r="CA190" s="1414">
        <v>50</v>
      </c>
      <c r="CB190" s="1414">
        <v>1</v>
      </c>
      <c r="CC190" s="1414">
        <v>1</v>
      </c>
      <c r="CD190" s="1414">
        <v>1</v>
      </c>
      <c r="CE190" s="1414">
        <v>1</v>
      </c>
      <c r="CF190" s="1414">
        <v>1</v>
      </c>
      <c r="CG190" s="1054"/>
      <c r="CH190" s="1080">
        <v>67</v>
      </c>
      <c r="CI190" s="1080">
        <v>0</v>
      </c>
      <c r="CJ190" s="1505">
        <v>67</v>
      </c>
      <c r="CK190" s="763">
        <v>0</v>
      </c>
      <c r="CL190" s="764">
        <v>2.2270656016216597</v>
      </c>
      <c r="CM190" s="764">
        <v>1.557293522914668</v>
      </c>
      <c r="CN190" s="764">
        <v>1.2515539521726671</v>
      </c>
      <c r="CO190" s="764">
        <v>3.6719960455427213E-2</v>
      </c>
      <c r="CP190" s="764">
        <v>1.9609376882209579</v>
      </c>
      <c r="CQ190" s="764">
        <v>1.5667030127813739</v>
      </c>
      <c r="CR190" s="764">
        <v>2.1243874121981756</v>
      </c>
      <c r="CS190" s="764">
        <v>2.2009026297971683</v>
      </c>
      <c r="CT190" s="764">
        <v>1.1437349682854168</v>
      </c>
      <c r="CU190" s="764">
        <v>0.7777287624459468</v>
      </c>
      <c r="CV190" s="764">
        <v>0.45743890737348286</v>
      </c>
      <c r="CW190" s="764">
        <v>0.71002633535625392</v>
      </c>
    </row>
    <row r="191" spans="1:101" ht="15.75">
      <c r="A191" s="1394">
        <v>181</v>
      </c>
      <c r="B191" s="1416" t="s">
        <v>7202</v>
      </c>
      <c r="C191" s="1506" t="s">
        <v>7203</v>
      </c>
      <c r="D191" s="1507">
        <v>1</v>
      </c>
      <c r="E191" s="1425">
        <v>44477</v>
      </c>
      <c r="F191" s="1508" t="s">
        <v>7203</v>
      </c>
      <c r="G191" s="1509" t="s">
        <v>7201</v>
      </c>
      <c r="H191" s="1425">
        <v>44473</v>
      </c>
      <c r="I191" s="1425" t="s">
        <v>199</v>
      </c>
      <c r="J191" s="1428" t="s">
        <v>7203</v>
      </c>
      <c r="K191" s="1398" t="s">
        <v>194</v>
      </c>
      <c r="L191" s="1430" t="s">
        <v>7175</v>
      </c>
      <c r="M191" s="1394" t="s">
        <v>422</v>
      </c>
      <c r="N191" s="1417">
        <v>44509</v>
      </c>
      <c r="O191" s="1344">
        <v>44525</v>
      </c>
      <c r="P191" s="1400" t="e">
        <v>#N/A</v>
      </c>
      <c r="Q191" s="1409">
        <v>460</v>
      </c>
      <c r="R191" s="1418">
        <v>0.46</v>
      </c>
      <c r="S191" s="1071">
        <v>44501</v>
      </c>
      <c r="T191" s="1402" t="s">
        <v>67</v>
      </c>
      <c r="U191" s="1510" t="s">
        <v>424</v>
      </c>
      <c r="V191" s="1403">
        <v>5</v>
      </c>
      <c r="W191" s="1076" t="s">
        <v>64</v>
      </c>
      <c r="X191" s="1076"/>
      <c r="Y191" s="1076"/>
      <c r="Z191" s="1069"/>
      <c r="AA191" s="1424" t="s">
        <v>7176</v>
      </c>
      <c r="AB191" s="1218" t="s">
        <v>430</v>
      </c>
      <c r="AC191" s="1431">
        <v>427.8</v>
      </c>
      <c r="AD191" s="1432">
        <v>0</v>
      </c>
      <c r="AE191" s="1433">
        <v>427.8</v>
      </c>
      <c r="AF191" s="1085"/>
      <c r="AG191" s="1405" t="s">
        <v>408</v>
      </c>
      <c r="AH191" s="1406">
        <v>0</v>
      </c>
      <c r="AI191" s="1407">
        <v>0</v>
      </c>
      <c r="AJ191" s="1408">
        <v>0</v>
      </c>
      <c r="AK191" s="1419">
        <v>0</v>
      </c>
      <c r="AL191" s="1419">
        <v>0</v>
      </c>
      <c r="AM191" s="1419">
        <v>0</v>
      </c>
      <c r="AN191" s="1419">
        <v>0</v>
      </c>
      <c r="AO191" s="1419">
        <v>0</v>
      </c>
      <c r="AP191" s="1419">
        <v>0</v>
      </c>
      <c r="AQ191" s="1420">
        <v>0</v>
      </c>
      <c r="AR191" s="1421">
        <v>0</v>
      </c>
      <c r="AS191" s="1421">
        <v>0</v>
      </c>
      <c r="AT191" s="1421">
        <v>0</v>
      </c>
      <c r="AU191" s="1401">
        <v>0</v>
      </c>
      <c r="AV191" s="1401">
        <v>0</v>
      </c>
      <c r="AW191" s="1401">
        <v>0</v>
      </c>
      <c r="AX191" s="1401">
        <v>0</v>
      </c>
      <c r="AY191" s="1401">
        <v>0</v>
      </c>
      <c r="AZ191" s="1401">
        <v>0</v>
      </c>
      <c r="BA191" s="1401" t="s">
        <v>64</v>
      </c>
      <c r="BB191" s="1409" t="s">
        <v>933</v>
      </c>
      <c r="BC191" s="1061" t="s">
        <v>533</v>
      </c>
      <c r="BD191" s="1411">
        <v>44488</v>
      </c>
      <c r="BE191" s="1411">
        <v>44490</v>
      </c>
      <c r="BF191" s="1411">
        <v>44491</v>
      </c>
      <c r="BG191" s="1411">
        <v>44494</v>
      </c>
      <c r="BH191" s="1411">
        <v>44495</v>
      </c>
      <c r="BI191" s="1411">
        <v>44497</v>
      </c>
      <c r="BJ191" s="1411">
        <v>44509</v>
      </c>
      <c r="BK191" s="1411">
        <v>44504</v>
      </c>
      <c r="BL191" s="1411">
        <v>44509</v>
      </c>
      <c r="BM191" s="1411">
        <v>44511</v>
      </c>
      <c r="BN191" s="1411">
        <v>44512</v>
      </c>
      <c r="BO191" s="1411">
        <v>44516</v>
      </c>
      <c r="BP191" s="1413">
        <v>44516</v>
      </c>
      <c r="BQ191" s="1413">
        <v>44517</v>
      </c>
      <c r="BR191" s="761" t="e">
        <v>#REF!</v>
      </c>
      <c r="BS191" s="1414">
        <v>1</v>
      </c>
      <c r="BT191" s="1414">
        <v>1</v>
      </c>
      <c r="BU191" s="1414">
        <v>1</v>
      </c>
      <c r="BV191" s="1414">
        <v>1</v>
      </c>
      <c r="BW191" s="1414">
        <v>1</v>
      </c>
      <c r="BX191" s="1414">
        <v>1</v>
      </c>
      <c r="BY191" s="1414">
        <v>1</v>
      </c>
      <c r="BZ191" s="1414">
        <v>5</v>
      </c>
      <c r="CA191" s="1414">
        <v>50</v>
      </c>
      <c r="CB191" s="1414">
        <v>1</v>
      </c>
      <c r="CC191" s="1414">
        <v>1</v>
      </c>
      <c r="CD191" s="1414">
        <v>1</v>
      </c>
      <c r="CE191" s="1414">
        <v>1</v>
      </c>
      <c r="CF191" s="1414">
        <v>1</v>
      </c>
      <c r="CG191" s="1054"/>
      <c r="CH191" s="1080">
        <v>67</v>
      </c>
      <c r="CI191" s="1080">
        <v>0</v>
      </c>
      <c r="CJ191" s="1505">
        <v>67</v>
      </c>
      <c r="CK191" s="763">
        <v>0</v>
      </c>
      <c r="CL191" s="764">
        <v>2.2270656016216597</v>
      </c>
      <c r="CM191" s="764">
        <v>1.557293522914668</v>
      </c>
      <c r="CN191" s="764">
        <v>1.2515539521726671</v>
      </c>
      <c r="CO191" s="764">
        <v>3.6719960455427213E-2</v>
      </c>
      <c r="CP191" s="764">
        <v>1.9609376882209579</v>
      </c>
      <c r="CQ191" s="764">
        <v>1.5667030127813739</v>
      </c>
      <c r="CR191" s="764">
        <v>2.1243874121981756</v>
      </c>
      <c r="CS191" s="764">
        <v>2.2009026297971683</v>
      </c>
      <c r="CT191" s="764">
        <v>1.1437349682854168</v>
      </c>
      <c r="CU191" s="764">
        <v>0.7777287624459468</v>
      </c>
      <c r="CV191" s="764">
        <v>0.45743890737348286</v>
      </c>
      <c r="CW191" s="764">
        <v>0.71002633535625392</v>
      </c>
    </row>
    <row r="192" spans="1:101" ht="15.75">
      <c r="A192" s="1394">
        <v>182</v>
      </c>
      <c r="B192" s="1465" t="s">
        <v>6251</v>
      </c>
      <c r="C192" s="1511" t="s">
        <v>1201</v>
      </c>
      <c r="D192" s="1512">
        <v>1</v>
      </c>
      <c r="E192" s="1513" t="e">
        <v>#N/A</v>
      </c>
      <c r="F192" s="1514" t="s">
        <v>1201</v>
      </c>
      <c r="G192" s="1515" t="s">
        <v>7204</v>
      </c>
      <c r="H192" s="1513" t="e">
        <v>#N/A</v>
      </c>
      <c r="I192" s="1513" t="s">
        <v>199</v>
      </c>
      <c r="J192" s="1516" t="s">
        <v>1201</v>
      </c>
      <c r="K192" s="1468" t="s">
        <v>194</v>
      </c>
      <c r="L192" s="1430" t="s">
        <v>7175</v>
      </c>
      <c r="M192" s="1471" t="s">
        <v>422</v>
      </c>
      <c r="N192" s="1517">
        <v>44475</v>
      </c>
      <c r="O192" s="1344">
        <v>44525</v>
      </c>
      <c r="P192" s="1517" t="e">
        <v>#N/A</v>
      </c>
      <c r="Q192" s="1409">
        <v>460</v>
      </c>
      <c r="R192" s="1472">
        <v>0.46</v>
      </c>
      <c r="S192" s="1077">
        <v>44501</v>
      </c>
      <c r="T192" s="1518" t="s">
        <v>67</v>
      </c>
      <c r="U192" s="1519" t="s">
        <v>424</v>
      </c>
      <c r="V192" s="1475">
        <v>5</v>
      </c>
      <c r="W192" s="1520" t="s">
        <v>64</v>
      </c>
      <c r="X192" s="1520"/>
      <c r="Y192" s="1520"/>
      <c r="Z192" s="1521"/>
      <c r="AA192" s="1522" t="s">
        <v>7205</v>
      </c>
      <c r="AB192" s="1218" t="s">
        <v>430</v>
      </c>
      <c r="AC192" s="1431">
        <v>427.8</v>
      </c>
      <c r="AD192" s="1432">
        <v>0</v>
      </c>
      <c r="AE192" s="1433">
        <v>427.8</v>
      </c>
      <c r="AF192" s="1085"/>
      <c r="AG192" s="1405" t="s">
        <v>408</v>
      </c>
      <c r="AH192" s="1406">
        <v>0</v>
      </c>
      <c r="AI192" s="1407">
        <v>0</v>
      </c>
      <c r="AJ192" s="1408">
        <v>0</v>
      </c>
      <c r="AK192" s="1419">
        <v>0</v>
      </c>
      <c r="AL192" s="1419">
        <v>0</v>
      </c>
      <c r="AM192" s="1419">
        <v>0</v>
      </c>
      <c r="AN192" s="1419">
        <v>0</v>
      </c>
      <c r="AO192" s="1419">
        <v>0</v>
      </c>
      <c r="AP192" s="1419">
        <v>0</v>
      </c>
      <c r="AQ192" s="1420">
        <v>0</v>
      </c>
      <c r="AR192" s="1421">
        <v>0</v>
      </c>
      <c r="AS192" s="1421">
        <v>0</v>
      </c>
      <c r="AT192" s="1421">
        <v>0</v>
      </c>
      <c r="AU192" s="1401">
        <v>0</v>
      </c>
      <c r="AV192" s="1401">
        <v>0</v>
      </c>
      <c r="AW192" s="1401">
        <v>0</v>
      </c>
      <c r="AX192" s="1401">
        <v>0</v>
      </c>
      <c r="AY192" s="1401">
        <v>0</v>
      </c>
      <c r="AZ192" s="1401">
        <v>0</v>
      </c>
      <c r="BA192" s="1401" t="s">
        <v>64</v>
      </c>
      <c r="BB192" s="1409" t="s">
        <v>933</v>
      </c>
      <c r="BC192" s="1061" t="s">
        <v>533</v>
      </c>
      <c r="BD192" s="1411">
        <v>44455</v>
      </c>
      <c r="BE192" s="1411">
        <v>44460</v>
      </c>
      <c r="BF192" s="1411">
        <v>44461</v>
      </c>
      <c r="BG192" s="1411">
        <v>44462</v>
      </c>
      <c r="BH192" s="1411">
        <v>44463</v>
      </c>
      <c r="BI192" s="1411">
        <v>44467</v>
      </c>
      <c r="BJ192" s="1411">
        <v>44475</v>
      </c>
      <c r="BK192" s="1411">
        <v>44470</v>
      </c>
      <c r="BL192" s="1411">
        <v>44475</v>
      </c>
      <c r="BM192" s="1411">
        <v>44477</v>
      </c>
      <c r="BN192" s="1411">
        <v>44481</v>
      </c>
      <c r="BO192" s="1411">
        <v>44483</v>
      </c>
      <c r="BP192" s="1413">
        <v>44483</v>
      </c>
      <c r="BQ192" s="1413">
        <v>44484</v>
      </c>
      <c r="BR192" s="761" t="e">
        <v>#REF!</v>
      </c>
      <c r="BS192" s="1414">
        <v>1</v>
      </c>
      <c r="BT192" s="1414">
        <v>1</v>
      </c>
      <c r="BU192" s="1414">
        <v>1</v>
      </c>
      <c r="BV192" s="1414">
        <v>1</v>
      </c>
      <c r="BW192" s="1414">
        <v>1</v>
      </c>
      <c r="BX192" s="1414">
        <v>1</v>
      </c>
      <c r="BY192" s="1414">
        <v>1</v>
      </c>
      <c r="BZ192" s="1414">
        <v>5</v>
      </c>
      <c r="CA192" s="1414">
        <v>50</v>
      </c>
      <c r="CB192" s="1414">
        <v>1</v>
      </c>
      <c r="CC192" s="1414">
        <v>1</v>
      </c>
      <c r="CD192" s="1414">
        <v>1</v>
      </c>
      <c r="CE192" s="1414">
        <v>1</v>
      </c>
      <c r="CF192" s="1414">
        <v>1</v>
      </c>
      <c r="CG192" s="1054"/>
      <c r="CH192" s="1080">
        <v>67</v>
      </c>
      <c r="CI192" s="1080">
        <v>0</v>
      </c>
      <c r="CJ192" s="1505">
        <v>67</v>
      </c>
      <c r="CK192" s="763">
        <v>0</v>
      </c>
      <c r="CL192" s="764">
        <v>2.2270656016216597</v>
      </c>
      <c r="CM192" s="764">
        <v>1.557293522914668</v>
      </c>
      <c r="CN192" s="764">
        <v>1.2515539521726671</v>
      </c>
      <c r="CO192" s="764">
        <v>3.6719960455427213E-2</v>
      </c>
      <c r="CP192" s="764">
        <v>1.9609376882209579</v>
      </c>
      <c r="CQ192" s="764">
        <v>1.5667030127813739</v>
      </c>
      <c r="CR192" s="764">
        <v>2.1243874121981756</v>
      </c>
      <c r="CS192" s="764">
        <v>2.2009026297971683</v>
      </c>
      <c r="CT192" s="764">
        <v>1.1437349682854168</v>
      </c>
      <c r="CU192" s="764">
        <v>0.7777287624459468</v>
      </c>
      <c r="CV192" s="764">
        <v>0.45743890737348286</v>
      </c>
      <c r="CW192" s="764">
        <v>0.71002633535625392</v>
      </c>
    </row>
    <row r="193" spans="1:101" ht="15.75">
      <c r="A193" s="1394">
        <v>183</v>
      </c>
      <c r="B193" s="1465" t="s">
        <v>6252</v>
      </c>
      <c r="C193" s="1511" t="s">
        <v>1201</v>
      </c>
      <c r="D193" s="1512">
        <v>1</v>
      </c>
      <c r="E193" s="1513" t="e">
        <v>#N/A</v>
      </c>
      <c r="F193" s="1514" t="s">
        <v>1201</v>
      </c>
      <c r="G193" s="1515" t="s">
        <v>7204</v>
      </c>
      <c r="H193" s="1513" t="e">
        <v>#N/A</v>
      </c>
      <c r="I193" s="1513" t="s">
        <v>199</v>
      </c>
      <c r="J193" s="1516" t="s">
        <v>1201</v>
      </c>
      <c r="K193" s="1468" t="s">
        <v>194</v>
      </c>
      <c r="L193" s="1430" t="s">
        <v>7175</v>
      </c>
      <c r="M193" s="1471" t="s">
        <v>422</v>
      </c>
      <c r="N193" s="1517">
        <v>44475</v>
      </c>
      <c r="O193" s="1344">
        <v>44525</v>
      </c>
      <c r="P193" s="1517" t="e">
        <v>#N/A</v>
      </c>
      <c r="Q193" s="1409">
        <v>460</v>
      </c>
      <c r="R193" s="1472">
        <v>0.46</v>
      </c>
      <c r="S193" s="1077">
        <v>44501</v>
      </c>
      <c r="T193" s="1518" t="s">
        <v>67</v>
      </c>
      <c r="U193" s="1519" t="s">
        <v>424</v>
      </c>
      <c r="V193" s="1475">
        <v>5</v>
      </c>
      <c r="W193" s="1520" t="s">
        <v>64</v>
      </c>
      <c r="X193" s="1520"/>
      <c r="Y193" s="1520"/>
      <c r="Z193" s="1521"/>
      <c r="AA193" s="1522" t="s">
        <v>7206</v>
      </c>
      <c r="AB193" s="1218" t="s">
        <v>430</v>
      </c>
      <c r="AC193" s="1431">
        <v>427.8</v>
      </c>
      <c r="AD193" s="1432">
        <v>0</v>
      </c>
      <c r="AE193" s="1433">
        <v>427.8</v>
      </c>
      <c r="AF193" s="1085"/>
      <c r="AG193" s="1405" t="s">
        <v>408</v>
      </c>
      <c r="AH193" s="1406">
        <v>0</v>
      </c>
      <c r="AI193" s="1407">
        <v>0</v>
      </c>
      <c r="AJ193" s="1408">
        <v>0</v>
      </c>
      <c r="AK193" s="1419">
        <v>0</v>
      </c>
      <c r="AL193" s="1419">
        <v>0</v>
      </c>
      <c r="AM193" s="1419">
        <v>0</v>
      </c>
      <c r="AN193" s="1419">
        <v>0</v>
      </c>
      <c r="AO193" s="1419">
        <v>0</v>
      </c>
      <c r="AP193" s="1419">
        <v>0</v>
      </c>
      <c r="AQ193" s="1420">
        <v>0</v>
      </c>
      <c r="AR193" s="1421">
        <v>0</v>
      </c>
      <c r="AS193" s="1421">
        <v>0</v>
      </c>
      <c r="AT193" s="1421">
        <v>0</v>
      </c>
      <c r="AU193" s="1401">
        <v>0</v>
      </c>
      <c r="AV193" s="1401">
        <v>0</v>
      </c>
      <c r="AW193" s="1401">
        <v>0</v>
      </c>
      <c r="AX193" s="1401">
        <v>0</v>
      </c>
      <c r="AY193" s="1401">
        <v>0</v>
      </c>
      <c r="AZ193" s="1401">
        <v>0</v>
      </c>
      <c r="BA193" s="1401" t="s">
        <v>64</v>
      </c>
      <c r="BB193" s="1409" t="s">
        <v>933</v>
      </c>
      <c r="BC193" s="1061" t="s">
        <v>533</v>
      </c>
      <c r="BD193" s="1411">
        <v>44455</v>
      </c>
      <c r="BE193" s="1411">
        <v>44460</v>
      </c>
      <c r="BF193" s="1411">
        <v>44461</v>
      </c>
      <c r="BG193" s="1411">
        <v>44462</v>
      </c>
      <c r="BH193" s="1411">
        <v>44463</v>
      </c>
      <c r="BI193" s="1411">
        <v>44467</v>
      </c>
      <c r="BJ193" s="1411">
        <v>44475</v>
      </c>
      <c r="BK193" s="1411">
        <v>44470</v>
      </c>
      <c r="BL193" s="1411">
        <v>44475</v>
      </c>
      <c r="BM193" s="1411">
        <v>44477</v>
      </c>
      <c r="BN193" s="1411">
        <v>44481</v>
      </c>
      <c r="BO193" s="1411">
        <v>44483</v>
      </c>
      <c r="BP193" s="1413">
        <v>44483</v>
      </c>
      <c r="BQ193" s="1413">
        <v>44484</v>
      </c>
      <c r="BR193" s="761" t="e">
        <v>#REF!</v>
      </c>
      <c r="BS193" s="1414">
        <v>1</v>
      </c>
      <c r="BT193" s="1414">
        <v>1</v>
      </c>
      <c r="BU193" s="1414">
        <v>1</v>
      </c>
      <c r="BV193" s="1414">
        <v>1</v>
      </c>
      <c r="BW193" s="1414">
        <v>1</v>
      </c>
      <c r="BX193" s="1414">
        <v>1</v>
      </c>
      <c r="BY193" s="1414">
        <v>1</v>
      </c>
      <c r="BZ193" s="1414">
        <v>5</v>
      </c>
      <c r="CA193" s="1414">
        <v>50</v>
      </c>
      <c r="CB193" s="1414">
        <v>1</v>
      </c>
      <c r="CC193" s="1414">
        <v>1</v>
      </c>
      <c r="CD193" s="1414">
        <v>1</v>
      </c>
      <c r="CE193" s="1414">
        <v>1</v>
      </c>
      <c r="CF193" s="1414">
        <v>1</v>
      </c>
      <c r="CG193" s="1054"/>
      <c r="CH193" s="1080">
        <v>67</v>
      </c>
      <c r="CI193" s="1080">
        <v>0</v>
      </c>
      <c r="CJ193" s="1505">
        <v>67</v>
      </c>
      <c r="CK193" s="763">
        <v>0</v>
      </c>
      <c r="CL193" s="764">
        <v>2.2270656016216597</v>
      </c>
      <c r="CM193" s="764">
        <v>1.557293522914668</v>
      </c>
      <c r="CN193" s="764">
        <v>1.2515539521726671</v>
      </c>
      <c r="CO193" s="764">
        <v>3.6719960455427213E-2</v>
      </c>
      <c r="CP193" s="764">
        <v>1.9609376882209579</v>
      </c>
      <c r="CQ193" s="764">
        <v>1.5667030127813739</v>
      </c>
      <c r="CR193" s="764">
        <v>2.1243874121981756</v>
      </c>
      <c r="CS193" s="764">
        <v>2.2009026297971683</v>
      </c>
      <c r="CT193" s="764">
        <v>1.1437349682854168</v>
      </c>
      <c r="CU193" s="764">
        <v>0.7777287624459468</v>
      </c>
      <c r="CV193" s="764">
        <v>0.45743890737348286</v>
      </c>
      <c r="CW193" s="764">
        <v>0.71002633535625392</v>
      </c>
    </row>
    <row r="194" spans="1:101" ht="15.75">
      <c r="A194" s="1394">
        <v>184</v>
      </c>
      <c r="B194" s="1416" t="s">
        <v>7207</v>
      </c>
      <c r="C194" s="1506" t="s">
        <v>7208</v>
      </c>
      <c r="D194" s="1507">
        <v>1</v>
      </c>
      <c r="E194" s="1425">
        <v>44477</v>
      </c>
      <c r="F194" s="1508" t="s">
        <v>7208</v>
      </c>
      <c r="G194" s="1509" t="s">
        <v>977</v>
      </c>
      <c r="H194" s="1425">
        <v>44473</v>
      </c>
      <c r="I194" s="1425" t="s">
        <v>199</v>
      </c>
      <c r="J194" s="1428" t="s">
        <v>7208</v>
      </c>
      <c r="K194" s="1398" t="s">
        <v>194</v>
      </c>
      <c r="L194" s="1430" t="s">
        <v>7175</v>
      </c>
      <c r="M194" s="1394" t="s">
        <v>422</v>
      </c>
      <c r="N194" s="1417">
        <v>44495</v>
      </c>
      <c r="O194" s="1344">
        <v>44503</v>
      </c>
      <c r="P194" s="1400" t="e">
        <v>#N/A</v>
      </c>
      <c r="Q194" s="1409">
        <v>969</v>
      </c>
      <c r="R194" s="1418">
        <v>0.96899999999999997</v>
      </c>
      <c r="S194" s="1071">
        <v>44501</v>
      </c>
      <c r="T194" s="1402" t="s">
        <v>67</v>
      </c>
      <c r="U194" s="1510" t="s">
        <v>424</v>
      </c>
      <c r="V194" s="1403">
        <v>5</v>
      </c>
      <c r="W194" s="1076" t="s">
        <v>64</v>
      </c>
      <c r="X194" s="1076"/>
      <c r="Y194" s="1076"/>
      <c r="Z194" s="1069"/>
      <c r="AA194" s="1424" t="s">
        <v>7176</v>
      </c>
      <c r="AB194" s="1218" t="s">
        <v>430</v>
      </c>
      <c r="AC194" s="1431">
        <v>901.17000000000007</v>
      </c>
      <c r="AD194" s="1432">
        <v>0</v>
      </c>
      <c r="AE194" s="1433">
        <v>901.17000000000007</v>
      </c>
      <c r="AF194" s="1085"/>
      <c r="AG194" s="1405" t="s">
        <v>408</v>
      </c>
      <c r="AH194" s="1406">
        <v>0</v>
      </c>
      <c r="AI194" s="1407">
        <v>0</v>
      </c>
      <c r="AJ194" s="1408">
        <v>0</v>
      </c>
      <c r="AK194" s="1419">
        <v>0</v>
      </c>
      <c r="AL194" s="1419">
        <v>0</v>
      </c>
      <c r="AM194" s="1419">
        <v>0</v>
      </c>
      <c r="AN194" s="1419">
        <v>0</v>
      </c>
      <c r="AO194" s="1419">
        <v>0</v>
      </c>
      <c r="AP194" s="1419">
        <v>0</v>
      </c>
      <c r="AQ194" s="1420">
        <v>0</v>
      </c>
      <c r="AR194" s="1421">
        <v>0</v>
      </c>
      <c r="AS194" s="1421">
        <v>0</v>
      </c>
      <c r="AT194" s="1421">
        <v>0</v>
      </c>
      <c r="AU194" s="1401">
        <v>0</v>
      </c>
      <c r="AV194" s="1401">
        <v>0</v>
      </c>
      <c r="AW194" s="1401">
        <v>0</v>
      </c>
      <c r="AX194" s="1401">
        <v>0</v>
      </c>
      <c r="AY194" s="1401">
        <v>0</v>
      </c>
      <c r="AZ194" s="1401">
        <v>0</v>
      </c>
      <c r="BA194" s="1401" t="s">
        <v>64</v>
      </c>
      <c r="BB194" s="1409" t="s">
        <v>933</v>
      </c>
      <c r="BC194" s="1061" t="s">
        <v>533</v>
      </c>
      <c r="BD194" s="1411">
        <v>44475</v>
      </c>
      <c r="BE194" s="1411">
        <v>44477</v>
      </c>
      <c r="BF194" s="1411">
        <v>44481</v>
      </c>
      <c r="BG194" s="1411">
        <v>44482</v>
      </c>
      <c r="BH194" s="1411">
        <v>44483</v>
      </c>
      <c r="BI194" s="1411">
        <v>44487</v>
      </c>
      <c r="BJ194" s="1411">
        <v>44495</v>
      </c>
      <c r="BK194" s="1411">
        <v>44490</v>
      </c>
      <c r="BL194" s="1411">
        <v>44495</v>
      </c>
      <c r="BM194" s="1411">
        <v>44497</v>
      </c>
      <c r="BN194" s="1411">
        <v>44498</v>
      </c>
      <c r="BO194" s="1411">
        <v>44504</v>
      </c>
      <c r="BP194" s="1413">
        <v>44504</v>
      </c>
      <c r="BQ194" s="1413">
        <v>44505</v>
      </c>
      <c r="BR194" s="761" t="e">
        <v>#REF!</v>
      </c>
      <c r="BS194" s="1414">
        <v>1</v>
      </c>
      <c r="BT194" s="1414">
        <v>1</v>
      </c>
      <c r="BU194" s="1414">
        <v>1</v>
      </c>
      <c r="BV194" s="1414">
        <v>1</v>
      </c>
      <c r="BW194" s="1414">
        <v>1</v>
      </c>
      <c r="BX194" s="1414">
        <v>1</v>
      </c>
      <c r="BY194" s="1414">
        <v>1</v>
      </c>
      <c r="BZ194" s="1414">
        <v>5</v>
      </c>
      <c r="CA194" s="1414">
        <v>50</v>
      </c>
      <c r="CB194" s="1414">
        <v>1</v>
      </c>
      <c r="CC194" s="1414">
        <v>1</v>
      </c>
      <c r="CD194" s="1414">
        <v>1</v>
      </c>
      <c r="CE194" s="1414">
        <v>1</v>
      </c>
      <c r="CF194" s="1414">
        <v>1</v>
      </c>
      <c r="CG194" s="1054"/>
      <c r="CH194" s="1080">
        <v>67</v>
      </c>
      <c r="CI194" s="1080">
        <v>0</v>
      </c>
      <c r="CJ194" s="1505">
        <v>67</v>
      </c>
      <c r="CK194" s="763">
        <v>0</v>
      </c>
      <c r="CL194" s="764">
        <v>4.6913621042856253</v>
      </c>
      <c r="CM194" s="764">
        <v>3.280472660226768</v>
      </c>
      <c r="CN194" s="764">
        <v>2.6364256079463355</v>
      </c>
      <c r="CO194" s="764">
        <v>7.7351394959367312E-2</v>
      </c>
      <c r="CP194" s="764">
        <v>4.1307578693176268</v>
      </c>
      <c r="CQ194" s="764">
        <v>3.3002939551851114</v>
      </c>
      <c r="CR194" s="764">
        <v>4.4750682661305046</v>
      </c>
      <c r="CS194" s="764">
        <v>4.6362492353770781</v>
      </c>
      <c r="CT194" s="764">
        <v>2.409302574496889</v>
      </c>
      <c r="CU194" s="764">
        <v>1.6383025452393964</v>
      </c>
      <c r="CV194" s="764">
        <v>0.96360500270631511</v>
      </c>
      <c r="CW194" s="764">
        <v>1.4956859107830658</v>
      </c>
    </row>
    <row r="195" spans="1:101" ht="15.75">
      <c r="A195" s="1394">
        <v>185</v>
      </c>
      <c r="B195" s="1416" t="s">
        <v>7209</v>
      </c>
      <c r="C195" s="1506" t="s">
        <v>7210</v>
      </c>
      <c r="D195" s="1507">
        <v>1</v>
      </c>
      <c r="E195" s="1425">
        <v>44477</v>
      </c>
      <c r="F195" s="1508" t="s">
        <v>7210</v>
      </c>
      <c r="G195" s="1509" t="s">
        <v>977</v>
      </c>
      <c r="H195" s="1425">
        <v>44473</v>
      </c>
      <c r="I195" s="1425" t="s">
        <v>199</v>
      </c>
      <c r="J195" s="1428" t="s">
        <v>7210</v>
      </c>
      <c r="K195" s="1398" t="s">
        <v>194</v>
      </c>
      <c r="L195" s="1430" t="s">
        <v>7175</v>
      </c>
      <c r="M195" s="1394" t="s">
        <v>422</v>
      </c>
      <c r="N195" s="1417">
        <v>44495</v>
      </c>
      <c r="O195" s="1344">
        <v>44503</v>
      </c>
      <c r="P195" s="1400" t="e">
        <v>#N/A</v>
      </c>
      <c r="Q195" s="1409">
        <v>970</v>
      </c>
      <c r="R195" s="1418">
        <v>0.97</v>
      </c>
      <c r="S195" s="1071">
        <v>44501</v>
      </c>
      <c r="T195" s="1402" t="s">
        <v>67</v>
      </c>
      <c r="U195" s="1510" t="s">
        <v>424</v>
      </c>
      <c r="V195" s="1403">
        <v>5</v>
      </c>
      <c r="W195" s="1076" t="s">
        <v>64</v>
      </c>
      <c r="X195" s="1076"/>
      <c r="Y195" s="1076"/>
      <c r="Z195" s="1069"/>
      <c r="AA195" s="1424" t="s">
        <v>7176</v>
      </c>
      <c r="AB195" s="1218" t="s">
        <v>430</v>
      </c>
      <c r="AC195" s="1431">
        <v>902.1</v>
      </c>
      <c r="AD195" s="1432">
        <v>0</v>
      </c>
      <c r="AE195" s="1433">
        <v>902.1</v>
      </c>
      <c r="AF195" s="1085"/>
      <c r="AG195" s="1405" t="s">
        <v>408</v>
      </c>
      <c r="AH195" s="1406">
        <v>0</v>
      </c>
      <c r="AI195" s="1407">
        <v>0</v>
      </c>
      <c r="AJ195" s="1408">
        <v>0</v>
      </c>
      <c r="AK195" s="1419">
        <v>0</v>
      </c>
      <c r="AL195" s="1419">
        <v>0</v>
      </c>
      <c r="AM195" s="1419">
        <v>0</v>
      </c>
      <c r="AN195" s="1419">
        <v>0</v>
      </c>
      <c r="AO195" s="1419">
        <v>0</v>
      </c>
      <c r="AP195" s="1419">
        <v>0</v>
      </c>
      <c r="AQ195" s="1420">
        <v>0</v>
      </c>
      <c r="AR195" s="1421">
        <v>0</v>
      </c>
      <c r="AS195" s="1421">
        <v>0</v>
      </c>
      <c r="AT195" s="1421">
        <v>0</v>
      </c>
      <c r="AU195" s="1401">
        <v>0</v>
      </c>
      <c r="AV195" s="1401">
        <v>0</v>
      </c>
      <c r="AW195" s="1401">
        <v>0</v>
      </c>
      <c r="AX195" s="1401">
        <v>0</v>
      </c>
      <c r="AY195" s="1401">
        <v>0</v>
      </c>
      <c r="AZ195" s="1401">
        <v>0</v>
      </c>
      <c r="BA195" s="1401" t="s">
        <v>64</v>
      </c>
      <c r="BB195" s="1409" t="s">
        <v>933</v>
      </c>
      <c r="BC195" s="1061" t="s">
        <v>533</v>
      </c>
      <c r="BD195" s="1411">
        <v>44475</v>
      </c>
      <c r="BE195" s="1411">
        <v>44477</v>
      </c>
      <c r="BF195" s="1411">
        <v>44481</v>
      </c>
      <c r="BG195" s="1411">
        <v>44482</v>
      </c>
      <c r="BH195" s="1411">
        <v>44483</v>
      </c>
      <c r="BI195" s="1411">
        <v>44487</v>
      </c>
      <c r="BJ195" s="1411">
        <v>44495</v>
      </c>
      <c r="BK195" s="1411">
        <v>44490</v>
      </c>
      <c r="BL195" s="1411">
        <v>44495</v>
      </c>
      <c r="BM195" s="1411">
        <v>44497</v>
      </c>
      <c r="BN195" s="1411">
        <v>44498</v>
      </c>
      <c r="BO195" s="1411">
        <v>44504</v>
      </c>
      <c r="BP195" s="1413">
        <v>44504</v>
      </c>
      <c r="BQ195" s="1413">
        <v>44505</v>
      </c>
      <c r="BR195" s="761" t="e">
        <v>#REF!</v>
      </c>
      <c r="BS195" s="1414">
        <v>1</v>
      </c>
      <c r="BT195" s="1414">
        <v>1</v>
      </c>
      <c r="BU195" s="1414">
        <v>1</v>
      </c>
      <c r="BV195" s="1414">
        <v>1</v>
      </c>
      <c r="BW195" s="1414">
        <v>1</v>
      </c>
      <c r="BX195" s="1414">
        <v>1</v>
      </c>
      <c r="BY195" s="1414">
        <v>1</v>
      </c>
      <c r="BZ195" s="1414">
        <v>5</v>
      </c>
      <c r="CA195" s="1414">
        <v>50</v>
      </c>
      <c r="CB195" s="1414">
        <v>1</v>
      </c>
      <c r="CC195" s="1414">
        <v>1</v>
      </c>
      <c r="CD195" s="1414">
        <v>1</v>
      </c>
      <c r="CE195" s="1414">
        <v>1</v>
      </c>
      <c r="CF195" s="1414">
        <v>1</v>
      </c>
      <c r="CG195" s="1054"/>
      <c r="CH195" s="1080">
        <v>67</v>
      </c>
      <c r="CI195" s="1080">
        <v>0</v>
      </c>
      <c r="CJ195" s="1505">
        <v>67</v>
      </c>
      <c r="CK195" s="763">
        <v>0</v>
      </c>
      <c r="CL195" s="764">
        <v>4.6962035512456737</v>
      </c>
      <c r="CM195" s="764">
        <v>3.2838580809287565</v>
      </c>
      <c r="CN195" s="764">
        <v>2.639146377407581</v>
      </c>
      <c r="CO195" s="764">
        <v>7.7431220960357372E-2</v>
      </c>
      <c r="CP195" s="764">
        <v>4.1350207773354981</v>
      </c>
      <c r="CQ195" s="764">
        <v>3.3036998312998533</v>
      </c>
      <c r="CR195" s="764">
        <v>4.4796864996352834</v>
      </c>
      <c r="CS195" s="764">
        <v>4.6410338063114205</v>
      </c>
      <c r="CT195" s="764">
        <v>2.4117889548627272</v>
      </c>
      <c r="CU195" s="764">
        <v>1.6399932599403659</v>
      </c>
      <c r="CV195" s="764">
        <v>0.96459943511364865</v>
      </c>
      <c r="CW195" s="764">
        <v>1.4972294462947096</v>
      </c>
    </row>
    <row r="196" spans="1:101" ht="15.75">
      <c r="A196" s="1394">
        <v>186</v>
      </c>
      <c r="B196" s="1416" t="s">
        <v>7211</v>
      </c>
      <c r="C196" s="1506" t="s">
        <v>7212</v>
      </c>
      <c r="D196" s="1507">
        <v>1</v>
      </c>
      <c r="E196" s="1425">
        <v>44477</v>
      </c>
      <c r="F196" s="1508" t="s">
        <v>7212</v>
      </c>
      <c r="G196" s="1509" t="s">
        <v>977</v>
      </c>
      <c r="H196" s="1425">
        <v>44473</v>
      </c>
      <c r="I196" s="1425" t="s">
        <v>199</v>
      </c>
      <c r="J196" s="1428" t="s">
        <v>7212</v>
      </c>
      <c r="K196" s="1398" t="s">
        <v>194</v>
      </c>
      <c r="L196" s="1430" t="s">
        <v>7175</v>
      </c>
      <c r="M196" s="1394" t="s">
        <v>422</v>
      </c>
      <c r="N196" s="1417">
        <v>44496</v>
      </c>
      <c r="O196" s="1344">
        <v>44504</v>
      </c>
      <c r="P196" s="1400" t="e">
        <v>#N/A</v>
      </c>
      <c r="Q196" s="1409">
        <v>1329</v>
      </c>
      <c r="R196" s="1418">
        <v>1.329</v>
      </c>
      <c r="S196" s="1071">
        <v>44501</v>
      </c>
      <c r="T196" s="1402" t="s">
        <v>67</v>
      </c>
      <c r="U196" s="1510" t="s">
        <v>424</v>
      </c>
      <c r="V196" s="1403">
        <v>5</v>
      </c>
      <c r="W196" s="1076" t="s">
        <v>64</v>
      </c>
      <c r="X196" s="1076"/>
      <c r="Y196" s="1076"/>
      <c r="Z196" s="1069"/>
      <c r="AA196" s="1424" t="s">
        <v>7176</v>
      </c>
      <c r="AB196" s="1218" t="s">
        <v>430</v>
      </c>
      <c r="AC196" s="1431">
        <v>1235.97</v>
      </c>
      <c r="AD196" s="1432">
        <v>0</v>
      </c>
      <c r="AE196" s="1433">
        <v>1235.97</v>
      </c>
      <c r="AF196" s="1085"/>
      <c r="AG196" s="1405" t="s">
        <v>408</v>
      </c>
      <c r="AH196" s="1406">
        <v>0</v>
      </c>
      <c r="AI196" s="1407">
        <v>0</v>
      </c>
      <c r="AJ196" s="1408">
        <v>0</v>
      </c>
      <c r="AK196" s="1419">
        <v>0</v>
      </c>
      <c r="AL196" s="1419">
        <v>0</v>
      </c>
      <c r="AM196" s="1419">
        <v>0</v>
      </c>
      <c r="AN196" s="1419">
        <v>0</v>
      </c>
      <c r="AO196" s="1419">
        <v>0</v>
      </c>
      <c r="AP196" s="1419">
        <v>0</v>
      </c>
      <c r="AQ196" s="1420">
        <v>0</v>
      </c>
      <c r="AR196" s="1421">
        <v>0</v>
      </c>
      <c r="AS196" s="1421">
        <v>0</v>
      </c>
      <c r="AT196" s="1421">
        <v>0</v>
      </c>
      <c r="AU196" s="1401">
        <v>0</v>
      </c>
      <c r="AV196" s="1401">
        <v>0</v>
      </c>
      <c r="AW196" s="1401">
        <v>0</v>
      </c>
      <c r="AX196" s="1401">
        <v>0</v>
      </c>
      <c r="AY196" s="1401">
        <v>0</v>
      </c>
      <c r="AZ196" s="1401">
        <v>0</v>
      </c>
      <c r="BA196" s="1401" t="s">
        <v>64</v>
      </c>
      <c r="BB196" s="1409" t="s">
        <v>933</v>
      </c>
      <c r="BC196" s="1061" t="s">
        <v>533</v>
      </c>
      <c r="BD196" s="1411">
        <v>44476</v>
      </c>
      <c r="BE196" s="1411">
        <v>44481</v>
      </c>
      <c r="BF196" s="1411">
        <v>44482</v>
      </c>
      <c r="BG196" s="1411">
        <v>44483</v>
      </c>
      <c r="BH196" s="1411">
        <v>44484</v>
      </c>
      <c r="BI196" s="1411">
        <v>44488</v>
      </c>
      <c r="BJ196" s="1411">
        <v>44496</v>
      </c>
      <c r="BK196" s="1411">
        <v>44491</v>
      </c>
      <c r="BL196" s="1411">
        <v>44496</v>
      </c>
      <c r="BM196" s="1411">
        <v>44498</v>
      </c>
      <c r="BN196" s="1411">
        <v>44503</v>
      </c>
      <c r="BO196" s="1411">
        <v>44505</v>
      </c>
      <c r="BP196" s="1413">
        <v>44505</v>
      </c>
      <c r="BQ196" s="1413">
        <v>44508</v>
      </c>
      <c r="BR196" s="761" t="e">
        <v>#REF!</v>
      </c>
      <c r="BS196" s="1414">
        <v>1</v>
      </c>
      <c r="BT196" s="1414">
        <v>1</v>
      </c>
      <c r="BU196" s="1414">
        <v>1</v>
      </c>
      <c r="BV196" s="1414">
        <v>1</v>
      </c>
      <c r="BW196" s="1414">
        <v>1</v>
      </c>
      <c r="BX196" s="1414">
        <v>1</v>
      </c>
      <c r="BY196" s="1414">
        <v>1</v>
      </c>
      <c r="BZ196" s="1414">
        <v>5</v>
      </c>
      <c r="CA196" s="1414">
        <v>50</v>
      </c>
      <c r="CB196" s="1414">
        <v>1</v>
      </c>
      <c r="CC196" s="1414">
        <v>1</v>
      </c>
      <c r="CD196" s="1414">
        <v>1</v>
      </c>
      <c r="CE196" s="1414">
        <v>1</v>
      </c>
      <c r="CF196" s="1414">
        <v>1</v>
      </c>
      <c r="CG196" s="1054"/>
      <c r="CH196" s="1080">
        <v>67</v>
      </c>
      <c r="CI196" s="1080">
        <v>0</v>
      </c>
      <c r="CJ196" s="1505">
        <v>67</v>
      </c>
      <c r="CK196" s="763">
        <v>0</v>
      </c>
      <c r="CL196" s="764">
        <v>6.4342830099025772</v>
      </c>
      <c r="CM196" s="764">
        <v>4.4992241129425956</v>
      </c>
      <c r="CN196" s="764">
        <v>3.6159026139945101</v>
      </c>
      <c r="CO196" s="764">
        <v>0.10608875531578861</v>
      </c>
      <c r="CP196" s="764">
        <v>5.6654047557514193</v>
      </c>
      <c r="CQ196" s="764">
        <v>4.526409356492274</v>
      </c>
      <c r="CR196" s="764">
        <v>6.1376323278508176</v>
      </c>
      <c r="CS196" s="764">
        <v>6.3586947717400806</v>
      </c>
      <c r="CT196" s="764">
        <v>3.3043995061985192</v>
      </c>
      <c r="CU196" s="764">
        <v>2.2469598375883986</v>
      </c>
      <c r="CV196" s="764">
        <v>1.3216006693464319</v>
      </c>
      <c r="CW196" s="764">
        <v>2.0513586949749167</v>
      </c>
    </row>
    <row r="197" spans="1:101" ht="15.75">
      <c r="A197" s="1394">
        <v>187</v>
      </c>
      <c r="B197" s="1416" t="s">
        <v>7213</v>
      </c>
      <c r="C197" s="1506" t="s">
        <v>7214</v>
      </c>
      <c r="D197" s="1507">
        <v>1</v>
      </c>
      <c r="E197" s="1425">
        <v>44477</v>
      </c>
      <c r="F197" s="1508" t="s">
        <v>7214</v>
      </c>
      <c r="G197" s="1509" t="s">
        <v>977</v>
      </c>
      <c r="H197" s="1425">
        <v>44473</v>
      </c>
      <c r="I197" s="1425" t="s">
        <v>199</v>
      </c>
      <c r="J197" s="1428" t="s">
        <v>7214</v>
      </c>
      <c r="K197" s="1398" t="s">
        <v>194</v>
      </c>
      <c r="L197" s="1430" t="s">
        <v>7175</v>
      </c>
      <c r="M197" s="1394" t="s">
        <v>422</v>
      </c>
      <c r="N197" s="1417">
        <v>44496</v>
      </c>
      <c r="O197" s="1344">
        <v>44504</v>
      </c>
      <c r="P197" s="1400" t="e">
        <v>#N/A</v>
      </c>
      <c r="Q197" s="1409">
        <v>1330</v>
      </c>
      <c r="R197" s="1418">
        <v>1.33</v>
      </c>
      <c r="S197" s="1071">
        <v>44501</v>
      </c>
      <c r="T197" s="1402" t="s">
        <v>67</v>
      </c>
      <c r="U197" s="1510" t="s">
        <v>424</v>
      </c>
      <c r="V197" s="1403">
        <v>5</v>
      </c>
      <c r="W197" s="1076" t="s">
        <v>64</v>
      </c>
      <c r="X197" s="1076"/>
      <c r="Y197" s="1076"/>
      <c r="Z197" s="1069"/>
      <c r="AA197" s="1424" t="s">
        <v>7176</v>
      </c>
      <c r="AB197" s="1218" t="s">
        <v>430</v>
      </c>
      <c r="AC197" s="1431">
        <v>1236.9000000000001</v>
      </c>
      <c r="AD197" s="1432">
        <v>0</v>
      </c>
      <c r="AE197" s="1433">
        <v>1236.9000000000001</v>
      </c>
      <c r="AF197" s="1085"/>
      <c r="AG197" s="1405" t="s">
        <v>408</v>
      </c>
      <c r="AH197" s="1406">
        <v>0</v>
      </c>
      <c r="AI197" s="1407">
        <v>0</v>
      </c>
      <c r="AJ197" s="1408">
        <v>0</v>
      </c>
      <c r="AK197" s="1419">
        <v>0</v>
      </c>
      <c r="AL197" s="1419">
        <v>0</v>
      </c>
      <c r="AM197" s="1419">
        <v>0</v>
      </c>
      <c r="AN197" s="1419">
        <v>0</v>
      </c>
      <c r="AO197" s="1419">
        <v>0</v>
      </c>
      <c r="AP197" s="1419">
        <v>0</v>
      </c>
      <c r="AQ197" s="1420">
        <v>0</v>
      </c>
      <c r="AR197" s="1421">
        <v>0</v>
      </c>
      <c r="AS197" s="1421">
        <v>0</v>
      </c>
      <c r="AT197" s="1421">
        <v>0</v>
      </c>
      <c r="AU197" s="1401">
        <v>0</v>
      </c>
      <c r="AV197" s="1401">
        <v>0</v>
      </c>
      <c r="AW197" s="1401">
        <v>0</v>
      </c>
      <c r="AX197" s="1401">
        <v>0</v>
      </c>
      <c r="AY197" s="1401">
        <v>0</v>
      </c>
      <c r="AZ197" s="1401">
        <v>0</v>
      </c>
      <c r="BA197" s="1401" t="s">
        <v>64</v>
      </c>
      <c r="BB197" s="1409" t="s">
        <v>933</v>
      </c>
      <c r="BC197" s="1061" t="s">
        <v>533</v>
      </c>
      <c r="BD197" s="1411">
        <v>44476</v>
      </c>
      <c r="BE197" s="1411">
        <v>44481</v>
      </c>
      <c r="BF197" s="1411">
        <v>44482</v>
      </c>
      <c r="BG197" s="1411">
        <v>44483</v>
      </c>
      <c r="BH197" s="1411">
        <v>44484</v>
      </c>
      <c r="BI197" s="1411">
        <v>44488</v>
      </c>
      <c r="BJ197" s="1411">
        <v>44496</v>
      </c>
      <c r="BK197" s="1411">
        <v>44491</v>
      </c>
      <c r="BL197" s="1411">
        <v>44496</v>
      </c>
      <c r="BM197" s="1411">
        <v>44498</v>
      </c>
      <c r="BN197" s="1411">
        <v>44503</v>
      </c>
      <c r="BO197" s="1411">
        <v>44505</v>
      </c>
      <c r="BP197" s="1413">
        <v>44505</v>
      </c>
      <c r="BQ197" s="1413">
        <v>44508</v>
      </c>
      <c r="BR197" s="761" t="e">
        <v>#REF!</v>
      </c>
      <c r="BS197" s="1414">
        <v>1</v>
      </c>
      <c r="BT197" s="1414">
        <v>1</v>
      </c>
      <c r="BU197" s="1414">
        <v>1</v>
      </c>
      <c r="BV197" s="1414">
        <v>1</v>
      </c>
      <c r="BW197" s="1414">
        <v>1</v>
      </c>
      <c r="BX197" s="1414">
        <v>1</v>
      </c>
      <c r="BY197" s="1414">
        <v>1</v>
      </c>
      <c r="BZ197" s="1414">
        <v>5</v>
      </c>
      <c r="CA197" s="1414">
        <v>50</v>
      </c>
      <c r="CB197" s="1414">
        <v>1</v>
      </c>
      <c r="CC197" s="1414">
        <v>1</v>
      </c>
      <c r="CD197" s="1414">
        <v>1</v>
      </c>
      <c r="CE197" s="1414">
        <v>1</v>
      </c>
      <c r="CF197" s="1414">
        <v>1</v>
      </c>
      <c r="CG197" s="1054"/>
      <c r="CH197" s="1080">
        <v>67</v>
      </c>
      <c r="CI197" s="1080">
        <v>0</v>
      </c>
      <c r="CJ197" s="1505">
        <v>67</v>
      </c>
      <c r="CK197" s="763">
        <v>0</v>
      </c>
      <c r="CL197" s="764">
        <v>6.4391244568626238</v>
      </c>
      <c r="CM197" s="764">
        <v>4.5026095336445842</v>
      </c>
      <c r="CN197" s="764">
        <v>3.6186233834557551</v>
      </c>
      <c r="CO197" s="764">
        <v>0.10616858131677868</v>
      </c>
      <c r="CP197" s="764">
        <v>5.6696676637692907</v>
      </c>
      <c r="CQ197" s="764">
        <v>4.5298152326070156</v>
      </c>
      <c r="CR197" s="764">
        <v>6.1422505613555956</v>
      </c>
      <c r="CS197" s="764">
        <v>6.3634793426744203</v>
      </c>
      <c r="CT197" s="764">
        <v>3.3068858865643573</v>
      </c>
      <c r="CU197" s="764">
        <v>2.2486505522893681</v>
      </c>
      <c r="CV197" s="764">
        <v>1.3225951017537658</v>
      </c>
      <c r="CW197" s="764">
        <v>2.0529022304865605</v>
      </c>
    </row>
    <row r="198" spans="1:101" ht="15.75">
      <c r="A198" s="1394">
        <v>188</v>
      </c>
      <c r="B198" s="1416" t="s">
        <v>7215</v>
      </c>
      <c r="C198" s="1506" t="s">
        <v>7216</v>
      </c>
      <c r="D198" s="1507">
        <v>1</v>
      </c>
      <c r="E198" s="1425">
        <v>44477</v>
      </c>
      <c r="F198" s="1508" t="s">
        <v>7216</v>
      </c>
      <c r="G198" s="1509" t="s">
        <v>977</v>
      </c>
      <c r="H198" s="1425">
        <v>44473</v>
      </c>
      <c r="I198" s="1425" t="s">
        <v>199</v>
      </c>
      <c r="J198" s="1428" t="s">
        <v>7216</v>
      </c>
      <c r="K198" s="1398" t="s">
        <v>194</v>
      </c>
      <c r="L198" s="1430" t="s">
        <v>7175</v>
      </c>
      <c r="M198" s="1394" t="s">
        <v>422</v>
      </c>
      <c r="N198" s="1417">
        <v>44495</v>
      </c>
      <c r="O198" s="1344">
        <v>44503</v>
      </c>
      <c r="P198" s="1400" t="e">
        <v>#N/A</v>
      </c>
      <c r="Q198" s="1409">
        <v>1629</v>
      </c>
      <c r="R198" s="1418">
        <v>1.629</v>
      </c>
      <c r="S198" s="1071">
        <v>44501</v>
      </c>
      <c r="T198" s="1402" t="s">
        <v>67</v>
      </c>
      <c r="U198" s="1510" t="s">
        <v>424</v>
      </c>
      <c r="V198" s="1403">
        <v>5</v>
      </c>
      <c r="W198" s="1076" t="s">
        <v>64</v>
      </c>
      <c r="X198" s="1076"/>
      <c r="Y198" s="1076"/>
      <c r="Z198" s="1069"/>
      <c r="AA198" s="1424" t="s">
        <v>7176</v>
      </c>
      <c r="AB198" s="1218" t="s">
        <v>430</v>
      </c>
      <c r="AC198" s="1431">
        <v>1514.97</v>
      </c>
      <c r="AD198" s="1432">
        <v>0</v>
      </c>
      <c r="AE198" s="1433">
        <v>1514.97</v>
      </c>
      <c r="AF198" s="1085"/>
      <c r="AG198" s="1405" t="s">
        <v>408</v>
      </c>
      <c r="AH198" s="1406">
        <v>0</v>
      </c>
      <c r="AI198" s="1407">
        <v>0</v>
      </c>
      <c r="AJ198" s="1408">
        <v>0</v>
      </c>
      <c r="AK198" s="1419">
        <v>0</v>
      </c>
      <c r="AL198" s="1419">
        <v>0</v>
      </c>
      <c r="AM198" s="1419">
        <v>0</v>
      </c>
      <c r="AN198" s="1419">
        <v>0</v>
      </c>
      <c r="AO198" s="1419">
        <v>0</v>
      </c>
      <c r="AP198" s="1419">
        <v>0</v>
      </c>
      <c r="AQ198" s="1420">
        <v>0</v>
      </c>
      <c r="AR198" s="1421">
        <v>0</v>
      </c>
      <c r="AS198" s="1421">
        <v>0</v>
      </c>
      <c r="AT198" s="1421">
        <v>0</v>
      </c>
      <c r="AU198" s="1401">
        <v>0</v>
      </c>
      <c r="AV198" s="1401">
        <v>0</v>
      </c>
      <c r="AW198" s="1401">
        <v>0</v>
      </c>
      <c r="AX198" s="1401">
        <v>0</v>
      </c>
      <c r="AY198" s="1401">
        <v>0</v>
      </c>
      <c r="AZ198" s="1401">
        <v>0</v>
      </c>
      <c r="BA198" s="1401" t="s">
        <v>64</v>
      </c>
      <c r="BB198" s="1409" t="s">
        <v>933</v>
      </c>
      <c r="BC198" s="1061" t="s">
        <v>533</v>
      </c>
      <c r="BD198" s="1411">
        <v>44475</v>
      </c>
      <c r="BE198" s="1411">
        <v>44477</v>
      </c>
      <c r="BF198" s="1411">
        <v>44481</v>
      </c>
      <c r="BG198" s="1411">
        <v>44482</v>
      </c>
      <c r="BH198" s="1411">
        <v>44483</v>
      </c>
      <c r="BI198" s="1411">
        <v>44487</v>
      </c>
      <c r="BJ198" s="1411">
        <v>44495</v>
      </c>
      <c r="BK198" s="1411">
        <v>44490</v>
      </c>
      <c r="BL198" s="1411">
        <v>44495</v>
      </c>
      <c r="BM198" s="1411">
        <v>44497</v>
      </c>
      <c r="BN198" s="1411">
        <v>44498</v>
      </c>
      <c r="BO198" s="1411">
        <v>44504</v>
      </c>
      <c r="BP198" s="1413">
        <v>44504</v>
      </c>
      <c r="BQ198" s="1413">
        <v>44505</v>
      </c>
      <c r="BR198" s="761" t="e">
        <v>#REF!</v>
      </c>
      <c r="BS198" s="1414">
        <v>1</v>
      </c>
      <c r="BT198" s="1414">
        <v>1</v>
      </c>
      <c r="BU198" s="1414">
        <v>1</v>
      </c>
      <c r="BV198" s="1414">
        <v>1</v>
      </c>
      <c r="BW198" s="1414">
        <v>1</v>
      </c>
      <c r="BX198" s="1414">
        <v>1</v>
      </c>
      <c r="BY198" s="1414">
        <v>1</v>
      </c>
      <c r="BZ198" s="1414">
        <v>5</v>
      </c>
      <c r="CA198" s="1414">
        <v>50</v>
      </c>
      <c r="CB198" s="1414">
        <v>1</v>
      </c>
      <c r="CC198" s="1414">
        <v>1</v>
      </c>
      <c r="CD198" s="1414">
        <v>1</v>
      </c>
      <c r="CE198" s="1414">
        <v>1</v>
      </c>
      <c r="CF198" s="1414">
        <v>1</v>
      </c>
      <c r="CG198" s="1054"/>
      <c r="CH198" s="1080">
        <v>67</v>
      </c>
      <c r="CI198" s="1080">
        <v>0</v>
      </c>
      <c r="CJ198" s="1505">
        <v>67</v>
      </c>
      <c r="CK198" s="763">
        <v>0</v>
      </c>
      <c r="CL198" s="764">
        <v>7.8867170979167032</v>
      </c>
      <c r="CM198" s="764">
        <v>5.5148503235391173</v>
      </c>
      <c r="CN198" s="764">
        <v>4.4321334523679887</v>
      </c>
      <c r="CO198" s="764">
        <v>0.13003655561280639</v>
      </c>
      <c r="CP198" s="764">
        <v>6.9442771611129137</v>
      </c>
      <c r="CQ198" s="764">
        <v>5.5481721909149089</v>
      </c>
      <c r="CR198" s="764">
        <v>7.5231023792844107</v>
      </c>
      <c r="CS198" s="764">
        <v>7.79406605204258</v>
      </c>
      <c r="CT198" s="764">
        <v>4.0503136159498778</v>
      </c>
      <c r="CU198" s="764">
        <v>2.754174247879233</v>
      </c>
      <c r="CV198" s="764">
        <v>1.6199303915465295</v>
      </c>
      <c r="CW198" s="764">
        <v>2.5144193484681256</v>
      </c>
    </row>
    <row r="199" spans="1:101" ht="15.75">
      <c r="A199" s="1394">
        <v>189</v>
      </c>
      <c r="B199" s="1416" t="s">
        <v>7217</v>
      </c>
      <c r="C199" s="1506" t="s">
        <v>7218</v>
      </c>
      <c r="D199" s="1507">
        <v>1</v>
      </c>
      <c r="E199" s="1425">
        <v>44477</v>
      </c>
      <c r="F199" s="1508" t="s">
        <v>7218</v>
      </c>
      <c r="G199" s="1509" t="s">
        <v>977</v>
      </c>
      <c r="H199" s="1425">
        <v>44473</v>
      </c>
      <c r="I199" s="1425" t="s">
        <v>199</v>
      </c>
      <c r="J199" s="1428" t="s">
        <v>7218</v>
      </c>
      <c r="K199" s="1398" t="s">
        <v>194</v>
      </c>
      <c r="L199" s="1430" t="s">
        <v>7175</v>
      </c>
      <c r="M199" s="1394" t="s">
        <v>422</v>
      </c>
      <c r="N199" s="1417">
        <v>44495</v>
      </c>
      <c r="O199" s="1344">
        <v>44503</v>
      </c>
      <c r="P199" s="1400" t="e">
        <v>#N/A</v>
      </c>
      <c r="Q199" s="1409">
        <v>1630</v>
      </c>
      <c r="R199" s="1418">
        <v>1.63</v>
      </c>
      <c r="S199" s="1071">
        <v>44501</v>
      </c>
      <c r="T199" s="1402" t="s">
        <v>67</v>
      </c>
      <c r="U199" s="1510" t="s">
        <v>424</v>
      </c>
      <c r="V199" s="1403">
        <v>5</v>
      </c>
      <c r="W199" s="1076" t="s">
        <v>64</v>
      </c>
      <c r="X199" s="1076"/>
      <c r="Y199" s="1076"/>
      <c r="Z199" s="1069"/>
      <c r="AA199" s="1424" t="s">
        <v>7176</v>
      </c>
      <c r="AB199" s="1218" t="s">
        <v>430</v>
      </c>
      <c r="AC199" s="1431">
        <v>1515.9</v>
      </c>
      <c r="AD199" s="1432">
        <v>0</v>
      </c>
      <c r="AE199" s="1433">
        <v>1515.9</v>
      </c>
      <c r="AF199" s="1085"/>
      <c r="AG199" s="1405" t="s">
        <v>408</v>
      </c>
      <c r="AH199" s="1406">
        <v>0</v>
      </c>
      <c r="AI199" s="1407">
        <v>0</v>
      </c>
      <c r="AJ199" s="1408">
        <v>0</v>
      </c>
      <c r="AK199" s="1419">
        <v>0</v>
      </c>
      <c r="AL199" s="1419">
        <v>0</v>
      </c>
      <c r="AM199" s="1419">
        <v>0</v>
      </c>
      <c r="AN199" s="1419">
        <v>0</v>
      </c>
      <c r="AO199" s="1419">
        <v>0</v>
      </c>
      <c r="AP199" s="1419">
        <v>0</v>
      </c>
      <c r="AQ199" s="1420">
        <v>0</v>
      </c>
      <c r="AR199" s="1421">
        <v>0</v>
      </c>
      <c r="AS199" s="1421">
        <v>0</v>
      </c>
      <c r="AT199" s="1421">
        <v>0</v>
      </c>
      <c r="AU199" s="1401">
        <v>0</v>
      </c>
      <c r="AV199" s="1401">
        <v>0</v>
      </c>
      <c r="AW199" s="1401">
        <v>0</v>
      </c>
      <c r="AX199" s="1401">
        <v>0</v>
      </c>
      <c r="AY199" s="1401">
        <v>0</v>
      </c>
      <c r="AZ199" s="1401">
        <v>0</v>
      </c>
      <c r="BA199" s="1401" t="s">
        <v>64</v>
      </c>
      <c r="BB199" s="1409" t="s">
        <v>933</v>
      </c>
      <c r="BC199" s="1061" t="s">
        <v>533</v>
      </c>
      <c r="BD199" s="1411">
        <v>44475</v>
      </c>
      <c r="BE199" s="1411">
        <v>44477</v>
      </c>
      <c r="BF199" s="1411">
        <v>44481</v>
      </c>
      <c r="BG199" s="1411">
        <v>44482</v>
      </c>
      <c r="BH199" s="1411">
        <v>44483</v>
      </c>
      <c r="BI199" s="1411">
        <v>44487</v>
      </c>
      <c r="BJ199" s="1411">
        <v>44495</v>
      </c>
      <c r="BK199" s="1411">
        <v>44490</v>
      </c>
      <c r="BL199" s="1411">
        <v>44495</v>
      </c>
      <c r="BM199" s="1411">
        <v>44497</v>
      </c>
      <c r="BN199" s="1411">
        <v>44498</v>
      </c>
      <c r="BO199" s="1411">
        <v>44504</v>
      </c>
      <c r="BP199" s="1413">
        <v>44504</v>
      </c>
      <c r="BQ199" s="1413">
        <v>44505</v>
      </c>
      <c r="BR199" s="761" t="e">
        <v>#REF!</v>
      </c>
      <c r="BS199" s="1414">
        <v>1</v>
      </c>
      <c r="BT199" s="1414">
        <v>1</v>
      </c>
      <c r="BU199" s="1414">
        <v>1</v>
      </c>
      <c r="BV199" s="1414">
        <v>1</v>
      </c>
      <c r="BW199" s="1414">
        <v>1</v>
      </c>
      <c r="BX199" s="1414">
        <v>1</v>
      </c>
      <c r="BY199" s="1414">
        <v>1</v>
      </c>
      <c r="BZ199" s="1414">
        <v>5</v>
      </c>
      <c r="CA199" s="1414">
        <v>50</v>
      </c>
      <c r="CB199" s="1414">
        <v>1</v>
      </c>
      <c r="CC199" s="1414">
        <v>1</v>
      </c>
      <c r="CD199" s="1414">
        <v>1</v>
      </c>
      <c r="CE199" s="1414">
        <v>1</v>
      </c>
      <c r="CF199" s="1414">
        <v>1</v>
      </c>
      <c r="CG199" s="1054"/>
      <c r="CH199" s="1080">
        <v>67</v>
      </c>
      <c r="CI199" s="1080">
        <v>0</v>
      </c>
      <c r="CJ199" s="1505">
        <v>67</v>
      </c>
      <c r="CK199" s="763">
        <v>0</v>
      </c>
      <c r="CL199" s="764">
        <v>7.8915585448767498</v>
      </c>
      <c r="CM199" s="764">
        <v>5.5182357442411059</v>
      </c>
      <c r="CN199" s="764">
        <v>4.4348542218292337</v>
      </c>
      <c r="CO199" s="764">
        <v>0.13011638161379643</v>
      </c>
      <c r="CP199" s="764">
        <v>6.948540069130785</v>
      </c>
      <c r="CQ199" s="764">
        <v>5.5515780670296504</v>
      </c>
      <c r="CR199" s="764">
        <v>7.5277206127891887</v>
      </c>
      <c r="CS199" s="764">
        <v>7.7988506229769223</v>
      </c>
      <c r="CT199" s="764">
        <v>4.0527999963157164</v>
      </c>
      <c r="CU199" s="764">
        <v>2.7558649625802025</v>
      </c>
      <c r="CV199" s="764">
        <v>1.6209248239538632</v>
      </c>
      <c r="CW199" s="764">
        <v>2.5159628839797694</v>
      </c>
    </row>
    <row r="200" spans="1:101" ht="15.75">
      <c r="A200" s="1394">
        <v>190</v>
      </c>
      <c r="B200" s="1416" t="s">
        <v>7219</v>
      </c>
      <c r="C200" s="1506" t="s">
        <v>7220</v>
      </c>
      <c r="D200" s="1507">
        <v>1</v>
      </c>
      <c r="E200" s="1425">
        <v>44477</v>
      </c>
      <c r="F200" s="1508" t="s">
        <v>7220</v>
      </c>
      <c r="G200" s="1509" t="s">
        <v>6269</v>
      </c>
      <c r="H200" s="1425">
        <v>44473</v>
      </c>
      <c r="I200" s="1425" t="s">
        <v>199</v>
      </c>
      <c r="J200" s="1428" t="s">
        <v>7220</v>
      </c>
      <c r="K200" s="1398" t="s">
        <v>194</v>
      </c>
      <c r="L200" s="1430" t="s">
        <v>7175</v>
      </c>
      <c r="M200" s="1394" t="s">
        <v>422</v>
      </c>
      <c r="N200" s="1417">
        <v>44515</v>
      </c>
      <c r="O200" s="1344">
        <v>44527</v>
      </c>
      <c r="P200" s="1400" t="e">
        <v>#N/A</v>
      </c>
      <c r="Q200" s="1409">
        <v>1567</v>
      </c>
      <c r="R200" s="1418">
        <v>1.5669999999999999</v>
      </c>
      <c r="S200" s="1071">
        <v>44501</v>
      </c>
      <c r="T200" s="1402" t="s">
        <v>67</v>
      </c>
      <c r="U200" s="1510" t="s">
        <v>424</v>
      </c>
      <c r="V200" s="1403">
        <v>5</v>
      </c>
      <c r="W200" s="1076" t="s">
        <v>64</v>
      </c>
      <c r="X200" s="1076"/>
      <c r="Y200" s="1076"/>
      <c r="Z200" s="1069"/>
      <c r="AA200" s="1424" t="s">
        <v>7176</v>
      </c>
      <c r="AB200" s="1218" t="s">
        <v>430</v>
      </c>
      <c r="AC200" s="1431">
        <v>1457.3100000000002</v>
      </c>
      <c r="AD200" s="1432">
        <v>0</v>
      </c>
      <c r="AE200" s="1433">
        <v>1457.3100000000002</v>
      </c>
      <c r="AF200" s="1085"/>
      <c r="AG200" s="1405" t="s">
        <v>408</v>
      </c>
      <c r="AH200" s="1406">
        <v>0</v>
      </c>
      <c r="AI200" s="1407">
        <v>0</v>
      </c>
      <c r="AJ200" s="1408">
        <v>0</v>
      </c>
      <c r="AK200" s="1419">
        <v>0</v>
      </c>
      <c r="AL200" s="1419">
        <v>0</v>
      </c>
      <c r="AM200" s="1419">
        <v>0</v>
      </c>
      <c r="AN200" s="1419">
        <v>0</v>
      </c>
      <c r="AO200" s="1419">
        <v>0</v>
      </c>
      <c r="AP200" s="1419">
        <v>0</v>
      </c>
      <c r="AQ200" s="1420">
        <v>0</v>
      </c>
      <c r="AR200" s="1421">
        <v>0</v>
      </c>
      <c r="AS200" s="1421">
        <v>0</v>
      </c>
      <c r="AT200" s="1421">
        <v>0</v>
      </c>
      <c r="AU200" s="1401">
        <v>0</v>
      </c>
      <c r="AV200" s="1401">
        <v>0</v>
      </c>
      <c r="AW200" s="1401">
        <v>0</v>
      </c>
      <c r="AX200" s="1401">
        <v>0</v>
      </c>
      <c r="AY200" s="1401">
        <v>0</v>
      </c>
      <c r="AZ200" s="1401">
        <v>0</v>
      </c>
      <c r="BA200" s="1401" t="s">
        <v>64</v>
      </c>
      <c r="BB200" s="1409" t="s">
        <v>933</v>
      </c>
      <c r="BC200" s="1061" t="s">
        <v>533</v>
      </c>
      <c r="BD200" s="1411">
        <v>44494</v>
      </c>
      <c r="BE200" s="1411">
        <v>44496</v>
      </c>
      <c r="BF200" s="1411">
        <v>44497</v>
      </c>
      <c r="BG200" s="1411">
        <v>44498</v>
      </c>
      <c r="BH200" s="1411">
        <v>44503</v>
      </c>
      <c r="BI200" s="1411">
        <v>44505</v>
      </c>
      <c r="BJ200" s="1411">
        <v>44515</v>
      </c>
      <c r="BK200" s="1411">
        <v>44510</v>
      </c>
      <c r="BL200" s="1411">
        <v>44515</v>
      </c>
      <c r="BM200" s="1411">
        <v>44517</v>
      </c>
      <c r="BN200" s="1411">
        <v>44518</v>
      </c>
      <c r="BO200" s="1411">
        <v>44522</v>
      </c>
      <c r="BP200" s="1413">
        <v>44522</v>
      </c>
      <c r="BQ200" s="1413">
        <v>44523</v>
      </c>
      <c r="BR200" s="761" t="e">
        <v>#REF!</v>
      </c>
      <c r="BS200" s="1414">
        <v>1</v>
      </c>
      <c r="BT200" s="1414">
        <v>1</v>
      </c>
      <c r="BU200" s="1414">
        <v>1</v>
      </c>
      <c r="BV200" s="1414">
        <v>1</v>
      </c>
      <c r="BW200" s="1414">
        <v>1</v>
      </c>
      <c r="BX200" s="1414">
        <v>1</v>
      </c>
      <c r="BY200" s="1414">
        <v>1</v>
      </c>
      <c r="BZ200" s="1414">
        <v>5</v>
      </c>
      <c r="CA200" s="1414">
        <v>50</v>
      </c>
      <c r="CB200" s="1414">
        <v>1</v>
      </c>
      <c r="CC200" s="1414">
        <v>1</v>
      </c>
      <c r="CD200" s="1414">
        <v>1</v>
      </c>
      <c r="CE200" s="1414">
        <v>1</v>
      </c>
      <c r="CF200" s="1414">
        <v>1</v>
      </c>
      <c r="CG200" s="1054"/>
      <c r="CH200" s="1080">
        <v>67</v>
      </c>
      <c r="CI200" s="1080">
        <v>0</v>
      </c>
      <c r="CJ200" s="1505">
        <v>67</v>
      </c>
      <c r="CK200" s="763">
        <v>0</v>
      </c>
      <c r="CL200" s="764">
        <v>7.5865473863937831</v>
      </c>
      <c r="CM200" s="764">
        <v>5.3049542400158369</v>
      </c>
      <c r="CN200" s="764">
        <v>4.2634457457708033</v>
      </c>
      <c r="CO200" s="764">
        <v>0.1250873435514227</v>
      </c>
      <c r="CP200" s="764">
        <v>6.679976864004872</v>
      </c>
      <c r="CQ200" s="764">
        <v>5.337007871800898</v>
      </c>
      <c r="CR200" s="764">
        <v>7.236771901988134</v>
      </c>
      <c r="CS200" s="764">
        <v>7.4974226541133984</v>
      </c>
      <c r="CT200" s="764">
        <v>3.8961580332679313</v>
      </c>
      <c r="CU200" s="764">
        <v>2.6493499364191271</v>
      </c>
      <c r="CV200" s="764">
        <v>1.5582755822918426</v>
      </c>
      <c r="CW200" s="764">
        <v>2.4187201467461961</v>
      </c>
    </row>
    <row r="201" spans="1:101" ht="15.75">
      <c r="A201" s="1394">
        <v>191</v>
      </c>
      <c r="B201" s="1416" t="s">
        <v>7221</v>
      </c>
      <c r="C201" s="1506" t="s">
        <v>7222</v>
      </c>
      <c r="D201" s="1507">
        <v>1</v>
      </c>
      <c r="E201" s="1425">
        <v>44477</v>
      </c>
      <c r="F201" s="1508" t="s">
        <v>7222</v>
      </c>
      <c r="G201" s="1509" t="s">
        <v>6269</v>
      </c>
      <c r="H201" s="1425">
        <v>44473</v>
      </c>
      <c r="I201" s="1425" t="s">
        <v>199</v>
      </c>
      <c r="J201" s="1428" t="s">
        <v>7222</v>
      </c>
      <c r="K201" s="1398" t="s">
        <v>194</v>
      </c>
      <c r="L201" s="1430" t="s">
        <v>7175</v>
      </c>
      <c r="M201" s="1394" t="s">
        <v>422</v>
      </c>
      <c r="N201" s="1417">
        <v>44515</v>
      </c>
      <c r="O201" s="1344">
        <v>44527</v>
      </c>
      <c r="P201" s="1400" t="e">
        <v>#N/A</v>
      </c>
      <c r="Q201" s="1409">
        <v>1570</v>
      </c>
      <c r="R201" s="1418">
        <v>1.57</v>
      </c>
      <c r="S201" s="1071">
        <v>44501</v>
      </c>
      <c r="T201" s="1402" t="s">
        <v>67</v>
      </c>
      <c r="U201" s="1510" t="s">
        <v>424</v>
      </c>
      <c r="V201" s="1403">
        <v>5</v>
      </c>
      <c r="W201" s="1076" t="s">
        <v>64</v>
      </c>
      <c r="X201" s="1076"/>
      <c r="Y201" s="1076"/>
      <c r="Z201" s="1069"/>
      <c r="AA201" s="1424" t="s">
        <v>7176</v>
      </c>
      <c r="AB201" s="1218" t="s">
        <v>430</v>
      </c>
      <c r="AC201" s="1431">
        <v>1460.1000000000001</v>
      </c>
      <c r="AD201" s="1432">
        <v>0</v>
      </c>
      <c r="AE201" s="1433">
        <v>1460.1000000000001</v>
      </c>
      <c r="AF201" s="1085"/>
      <c r="AG201" s="1405" t="s">
        <v>408</v>
      </c>
      <c r="AH201" s="1406">
        <v>0</v>
      </c>
      <c r="AI201" s="1407">
        <v>0</v>
      </c>
      <c r="AJ201" s="1408">
        <v>0</v>
      </c>
      <c r="AK201" s="1419">
        <v>0</v>
      </c>
      <c r="AL201" s="1419">
        <v>0</v>
      </c>
      <c r="AM201" s="1419">
        <v>0</v>
      </c>
      <c r="AN201" s="1419">
        <v>0</v>
      </c>
      <c r="AO201" s="1419">
        <v>0</v>
      </c>
      <c r="AP201" s="1419">
        <v>0</v>
      </c>
      <c r="AQ201" s="1420">
        <v>0</v>
      </c>
      <c r="AR201" s="1421">
        <v>0</v>
      </c>
      <c r="AS201" s="1421">
        <v>0</v>
      </c>
      <c r="AT201" s="1421">
        <v>0</v>
      </c>
      <c r="AU201" s="1401">
        <v>0</v>
      </c>
      <c r="AV201" s="1401">
        <v>0</v>
      </c>
      <c r="AW201" s="1401">
        <v>0</v>
      </c>
      <c r="AX201" s="1401">
        <v>0</v>
      </c>
      <c r="AY201" s="1401">
        <v>0</v>
      </c>
      <c r="AZ201" s="1401">
        <v>0</v>
      </c>
      <c r="BA201" s="1401" t="s">
        <v>64</v>
      </c>
      <c r="BB201" s="1409" t="s">
        <v>933</v>
      </c>
      <c r="BC201" s="1061" t="s">
        <v>533</v>
      </c>
      <c r="BD201" s="1411">
        <v>44494</v>
      </c>
      <c r="BE201" s="1411">
        <v>44496</v>
      </c>
      <c r="BF201" s="1411">
        <v>44497</v>
      </c>
      <c r="BG201" s="1411">
        <v>44498</v>
      </c>
      <c r="BH201" s="1411">
        <v>44503</v>
      </c>
      <c r="BI201" s="1411">
        <v>44505</v>
      </c>
      <c r="BJ201" s="1411">
        <v>44515</v>
      </c>
      <c r="BK201" s="1411">
        <v>44510</v>
      </c>
      <c r="BL201" s="1411">
        <v>44515</v>
      </c>
      <c r="BM201" s="1411">
        <v>44517</v>
      </c>
      <c r="BN201" s="1411">
        <v>44518</v>
      </c>
      <c r="BO201" s="1411">
        <v>44522</v>
      </c>
      <c r="BP201" s="1413">
        <v>44522</v>
      </c>
      <c r="BQ201" s="1413">
        <v>44523</v>
      </c>
      <c r="BR201" s="761" t="e">
        <v>#REF!</v>
      </c>
      <c r="BS201" s="1414">
        <v>1</v>
      </c>
      <c r="BT201" s="1414">
        <v>1</v>
      </c>
      <c r="BU201" s="1414">
        <v>1</v>
      </c>
      <c r="BV201" s="1414">
        <v>1</v>
      </c>
      <c r="BW201" s="1414">
        <v>1</v>
      </c>
      <c r="BX201" s="1414">
        <v>1</v>
      </c>
      <c r="BY201" s="1414">
        <v>1</v>
      </c>
      <c r="BZ201" s="1414">
        <v>5</v>
      </c>
      <c r="CA201" s="1414">
        <v>50</v>
      </c>
      <c r="CB201" s="1414">
        <v>1</v>
      </c>
      <c r="CC201" s="1414">
        <v>1</v>
      </c>
      <c r="CD201" s="1414">
        <v>1</v>
      </c>
      <c r="CE201" s="1414">
        <v>1</v>
      </c>
      <c r="CF201" s="1414">
        <v>1</v>
      </c>
      <c r="CG201" s="1054"/>
      <c r="CH201" s="1080">
        <v>67</v>
      </c>
      <c r="CI201" s="1080">
        <v>0</v>
      </c>
      <c r="CJ201" s="1505">
        <v>67</v>
      </c>
      <c r="CK201" s="763">
        <v>0</v>
      </c>
      <c r="CL201" s="764">
        <v>7.6010717272739239</v>
      </c>
      <c r="CM201" s="764">
        <v>5.3151105021218017</v>
      </c>
      <c r="CN201" s="764">
        <v>4.2716080541545383</v>
      </c>
      <c r="CO201" s="764">
        <v>0.12532682155439287</v>
      </c>
      <c r="CP201" s="764">
        <v>6.6927655880584869</v>
      </c>
      <c r="CQ201" s="764">
        <v>5.3472255001451243</v>
      </c>
      <c r="CR201" s="764">
        <v>7.2506266025024697</v>
      </c>
      <c r="CS201" s="764">
        <v>7.5117763669164219</v>
      </c>
      <c r="CT201" s="764">
        <v>3.903617174365444</v>
      </c>
      <c r="CU201" s="764">
        <v>2.6544220805220355</v>
      </c>
      <c r="CV201" s="764">
        <v>1.5612588795138438</v>
      </c>
      <c r="CW201" s="764">
        <v>2.4233507532811278</v>
      </c>
    </row>
    <row r="202" spans="1:101" ht="15.75">
      <c r="A202" s="1394">
        <v>192</v>
      </c>
      <c r="B202" s="1416" t="s">
        <v>7223</v>
      </c>
      <c r="C202" s="1506" t="s">
        <v>7224</v>
      </c>
      <c r="D202" s="1507">
        <v>1</v>
      </c>
      <c r="E202" s="1425">
        <v>44477</v>
      </c>
      <c r="F202" s="1508" t="s">
        <v>7224</v>
      </c>
      <c r="G202" s="1509" t="s">
        <v>6269</v>
      </c>
      <c r="H202" s="1425">
        <v>44473</v>
      </c>
      <c r="I202" s="1425" t="s">
        <v>199</v>
      </c>
      <c r="J202" s="1428" t="s">
        <v>7224</v>
      </c>
      <c r="K202" s="1398" t="s">
        <v>194</v>
      </c>
      <c r="L202" s="1430" t="s">
        <v>7175</v>
      </c>
      <c r="M202" s="1394" t="s">
        <v>422</v>
      </c>
      <c r="N202" s="1417">
        <v>44516</v>
      </c>
      <c r="O202" s="1344">
        <v>44527</v>
      </c>
      <c r="P202" s="1400" t="e">
        <v>#N/A</v>
      </c>
      <c r="Q202" s="1409">
        <v>1570</v>
      </c>
      <c r="R202" s="1418">
        <v>1.57</v>
      </c>
      <c r="S202" s="1071">
        <v>44501</v>
      </c>
      <c r="T202" s="1402" t="s">
        <v>67</v>
      </c>
      <c r="U202" s="1510" t="s">
        <v>424</v>
      </c>
      <c r="V202" s="1403">
        <v>5</v>
      </c>
      <c r="W202" s="1076" t="s">
        <v>64</v>
      </c>
      <c r="X202" s="1076"/>
      <c r="Y202" s="1076"/>
      <c r="Z202" s="1069"/>
      <c r="AA202" s="1424" t="s">
        <v>7176</v>
      </c>
      <c r="AB202" s="1218" t="s">
        <v>430</v>
      </c>
      <c r="AC202" s="1431">
        <v>1460.1000000000001</v>
      </c>
      <c r="AD202" s="1432">
        <v>0</v>
      </c>
      <c r="AE202" s="1433">
        <v>1460.1000000000001</v>
      </c>
      <c r="AF202" s="1085"/>
      <c r="AG202" s="1405" t="s">
        <v>408</v>
      </c>
      <c r="AH202" s="1406">
        <v>0</v>
      </c>
      <c r="AI202" s="1407">
        <v>0</v>
      </c>
      <c r="AJ202" s="1408">
        <v>0</v>
      </c>
      <c r="AK202" s="1419">
        <v>0</v>
      </c>
      <c r="AL202" s="1419">
        <v>0</v>
      </c>
      <c r="AM202" s="1419">
        <v>0</v>
      </c>
      <c r="AN202" s="1419">
        <v>0</v>
      </c>
      <c r="AO202" s="1419">
        <v>0</v>
      </c>
      <c r="AP202" s="1419">
        <v>0</v>
      </c>
      <c r="AQ202" s="1420">
        <v>0</v>
      </c>
      <c r="AR202" s="1421">
        <v>0</v>
      </c>
      <c r="AS202" s="1421">
        <v>0</v>
      </c>
      <c r="AT202" s="1421">
        <v>0</v>
      </c>
      <c r="AU202" s="1401">
        <v>0</v>
      </c>
      <c r="AV202" s="1401">
        <v>0</v>
      </c>
      <c r="AW202" s="1401">
        <v>0</v>
      </c>
      <c r="AX202" s="1401">
        <v>0</v>
      </c>
      <c r="AY202" s="1401">
        <v>0</v>
      </c>
      <c r="AZ202" s="1401">
        <v>0</v>
      </c>
      <c r="BA202" s="1401" t="s">
        <v>64</v>
      </c>
      <c r="BB202" s="1409" t="s">
        <v>933</v>
      </c>
      <c r="BC202" s="1061" t="s">
        <v>533</v>
      </c>
      <c r="BD202" s="1411">
        <v>44495</v>
      </c>
      <c r="BE202" s="1411">
        <v>44497</v>
      </c>
      <c r="BF202" s="1411">
        <v>44498</v>
      </c>
      <c r="BG202" s="1411">
        <v>44503</v>
      </c>
      <c r="BH202" s="1411">
        <v>44504</v>
      </c>
      <c r="BI202" s="1411">
        <v>44508</v>
      </c>
      <c r="BJ202" s="1411">
        <v>44516</v>
      </c>
      <c r="BK202" s="1411">
        <v>44511</v>
      </c>
      <c r="BL202" s="1411">
        <v>44516</v>
      </c>
      <c r="BM202" s="1411">
        <v>44518</v>
      </c>
      <c r="BN202" s="1411">
        <v>44519</v>
      </c>
      <c r="BO202" s="1411">
        <v>44523</v>
      </c>
      <c r="BP202" s="1413">
        <v>44523</v>
      </c>
      <c r="BQ202" s="1413">
        <v>44524</v>
      </c>
      <c r="BR202" s="761" t="e">
        <v>#REF!</v>
      </c>
      <c r="BS202" s="1414">
        <v>1</v>
      </c>
      <c r="BT202" s="1414">
        <v>1</v>
      </c>
      <c r="BU202" s="1414">
        <v>1</v>
      </c>
      <c r="BV202" s="1414">
        <v>1</v>
      </c>
      <c r="BW202" s="1414">
        <v>1</v>
      </c>
      <c r="BX202" s="1414">
        <v>1</v>
      </c>
      <c r="BY202" s="1414">
        <v>1</v>
      </c>
      <c r="BZ202" s="1414">
        <v>5</v>
      </c>
      <c r="CA202" s="1414">
        <v>50</v>
      </c>
      <c r="CB202" s="1414">
        <v>1</v>
      </c>
      <c r="CC202" s="1414">
        <v>1</v>
      </c>
      <c r="CD202" s="1414">
        <v>1</v>
      </c>
      <c r="CE202" s="1414">
        <v>1</v>
      </c>
      <c r="CF202" s="1414">
        <v>1</v>
      </c>
      <c r="CG202" s="1054"/>
      <c r="CH202" s="1080">
        <v>67</v>
      </c>
      <c r="CI202" s="1080">
        <v>0</v>
      </c>
      <c r="CJ202" s="1505">
        <v>67</v>
      </c>
      <c r="CK202" s="763">
        <v>0</v>
      </c>
      <c r="CL202" s="764">
        <v>7.6010717272739239</v>
      </c>
      <c r="CM202" s="764">
        <v>5.3151105021218017</v>
      </c>
      <c r="CN202" s="764">
        <v>4.2716080541545383</v>
      </c>
      <c r="CO202" s="764">
        <v>0.12532682155439287</v>
      </c>
      <c r="CP202" s="764">
        <v>6.6927655880584869</v>
      </c>
      <c r="CQ202" s="764">
        <v>5.3472255001451243</v>
      </c>
      <c r="CR202" s="764">
        <v>7.2506266025024697</v>
      </c>
      <c r="CS202" s="764">
        <v>7.5117763669164219</v>
      </c>
      <c r="CT202" s="764">
        <v>3.903617174365444</v>
      </c>
      <c r="CU202" s="764">
        <v>2.6544220805220355</v>
      </c>
      <c r="CV202" s="764">
        <v>1.5612588795138438</v>
      </c>
      <c r="CW202" s="764">
        <v>2.4233507532811278</v>
      </c>
    </row>
    <row r="203" spans="1:101" ht="15.75">
      <c r="A203" s="1394">
        <v>193</v>
      </c>
      <c r="B203" s="1416" t="s">
        <v>7225</v>
      </c>
      <c r="C203" s="1506" t="s">
        <v>7226</v>
      </c>
      <c r="D203" s="1507">
        <v>1</v>
      </c>
      <c r="E203" s="1425">
        <v>44477</v>
      </c>
      <c r="F203" s="1508" t="s">
        <v>7226</v>
      </c>
      <c r="G203" s="1509" t="s">
        <v>6269</v>
      </c>
      <c r="H203" s="1425">
        <v>44473</v>
      </c>
      <c r="I203" s="1425" t="s">
        <v>199</v>
      </c>
      <c r="J203" s="1428" t="s">
        <v>7226</v>
      </c>
      <c r="K203" s="1398" t="s">
        <v>194</v>
      </c>
      <c r="L203" s="1430" t="s">
        <v>7175</v>
      </c>
      <c r="M203" s="1394" t="s">
        <v>422</v>
      </c>
      <c r="N203" s="1417">
        <v>44516</v>
      </c>
      <c r="O203" s="1344">
        <v>44527</v>
      </c>
      <c r="P203" s="1400" t="e">
        <v>#N/A</v>
      </c>
      <c r="Q203" s="1409">
        <v>1570</v>
      </c>
      <c r="R203" s="1418">
        <v>1.57</v>
      </c>
      <c r="S203" s="1071">
        <v>44501</v>
      </c>
      <c r="T203" s="1402" t="s">
        <v>67</v>
      </c>
      <c r="U203" s="1510" t="s">
        <v>424</v>
      </c>
      <c r="V203" s="1403">
        <v>5</v>
      </c>
      <c r="W203" s="1076" t="s">
        <v>64</v>
      </c>
      <c r="X203" s="1076"/>
      <c r="Y203" s="1076"/>
      <c r="Z203" s="1069"/>
      <c r="AA203" s="1424" t="s">
        <v>7176</v>
      </c>
      <c r="AB203" s="1218" t="s">
        <v>430</v>
      </c>
      <c r="AC203" s="1431">
        <v>1460.1000000000001</v>
      </c>
      <c r="AD203" s="1432">
        <v>0</v>
      </c>
      <c r="AE203" s="1433">
        <v>1460.1000000000001</v>
      </c>
      <c r="AF203" s="1085"/>
      <c r="AG203" s="1405" t="s">
        <v>408</v>
      </c>
      <c r="AH203" s="1406">
        <v>0</v>
      </c>
      <c r="AI203" s="1407">
        <v>0</v>
      </c>
      <c r="AJ203" s="1408">
        <v>0</v>
      </c>
      <c r="AK203" s="1419">
        <v>0</v>
      </c>
      <c r="AL203" s="1419">
        <v>0</v>
      </c>
      <c r="AM203" s="1419">
        <v>0</v>
      </c>
      <c r="AN203" s="1419">
        <v>0</v>
      </c>
      <c r="AO203" s="1419">
        <v>0</v>
      </c>
      <c r="AP203" s="1419">
        <v>0</v>
      </c>
      <c r="AQ203" s="1420">
        <v>0</v>
      </c>
      <c r="AR203" s="1421">
        <v>0</v>
      </c>
      <c r="AS203" s="1421">
        <v>0</v>
      </c>
      <c r="AT203" s="1421">
        <v>0</v>
      </c>
      <c r="AU203" s="1401">
        <v>0</v>
      </c>
      <c r="AV203" s="1401">
        <v>0</v>
      </c>
      <c r="AW203" s="1401">
        <v>0</v>
      </c>
      <c r="AX203" s="1401">
        <v>0</v>
      </c>
      <c r="AY203" s="1401">
        <v>0</v>
      </c>
      <c r="AZ203" s="1401">
        <v>0</v>
      </c>
      <c r="BA203" s="1401" t="s">
        <v>64</v>
      </c>
      <c r="BB203" s="1409" t="s">
        <v>933</v>
      </c>
      <c r="BC203" s="1061" t="s">
        <v>533</v>
      </c>
      <c r="BD203" s="1411">
        <v>44495</v>
      </c>
      <c r="BE203" s="1411">
        <v>44497</v>
      </c>
      <c r="BF203" s="1411">
        <v>44498</v>
      </c>
      <c r="BG203" s="1411">
        <v>44503</v>
      </c>
      <c r="BH203" s="1411">
        <v>44504</v>
      </c>
      <c r="BI203" s="1411">
        <v>44508</v>
      </c>
      <c r="BJ203" s="1411">
        <v>44516</v>
      </c>
      <c r="BK203" s="1411">
        <v>44511</v>
      </c>
      <c r="BL203" s="1411">
        <v>44516</v>
      </c>
      <c r="BM203" s="1411">
        <v>44518</v>
      </c>
      <c r="BN203" s="1411">
        <v>44519</v>
      </c>
      <c r="BO203" s="1411">
        <v>44523</v>
      </c>
      <c r="BP203" s="1413">
        <v>44523</v>
      </c>
      <c r="BQ203" s="1413">
        <v>44524</v>
      </c>
      <c r="BR203" s="761" t="e">
        <v>#REF!</v>
      </c>
      <c r="BS203" s="1414">
        <v>1</v>
      </c>
      <c r="BT203" s="1414">
        <v>1</v>
      </c>
      <c r="BU203" s="1414">
        <v>1</v>
      </c>
      <c r="BV203" s="1414">
        <v>1</v>
      </c>
      <c r="BW203" s="1414">
        <v>1</v>
      </c>
      <c r="BX203" s="1414">
        <v>1</v>
      </c>
      <c r="BY203" s="1414">
        <v>1</v>
      </c>
      <c r="BZ203" s="1414">
        <v>5</v>
      </c>
      <c r="CA203" s="1414">
        <v>50</v>
      </c>
      <c r="CB203" s="1414">
        <v>1</v>
      </c>
      <c r="CC203" s="1414">
        <v>1</v>
      </c>
      <c r="CD203" s="1414">
        <v>1</v>
      </c>
      <c r="CE203" s="1414">
        <v>1</v>
      </c>
      <c r="CF203" s="1414">
        <v>1</v>
      </c>
      <c r="CG203" s="1054"/>
      <c r="CH203" s="1080">
        <v>67</v>
      </c>
      <c r="CI203" s="1080">
        <v>0</v>
      </c>
      <c r="CJ203" s="1505">
        <v>67</v>
      </c>
      <c r="CK203" s="763">
        <v>0</v>
      </c>
      <c r="CL203" s="764">
        <v>7.6010717272739239</v>
      </c>
      <c r="CM203" s="764">
        <v>5.3151105021218017</v>
      </c>
      <c r="CN203" s="764">
        <v>4.2716080541545383</v>
      </c>
      <c r="CO203" s="764">
        <v>0.12532682155439287</v>
      </c>
      <c r="CP203" s="764">
        <v>6.6927655880584869</v>
      </c>
      <c r="CQ203" s="764">
        <v>5.3472255001451243</v>
      </c>
      <c r="CR203" s="764">
        <v>7.2506266025024697</v>
      </c>
      <c r="CS203" s="764">
        <v>7.5117763669164219</v>
      </c>
      <c r="CT203" s="764">
        <v>3.903617174365444</v>
      </c>
      <c r="CU203" s="764">
        <v>2.6544220805220355</v>
      </c>
      <c r="CV203" s="764">
        <v>1.5612588795138438</v>
      </c>
      <c r="CW203" s="764">
        <v>2.4233507532811278</v>
      </c>
    </row>
    <row r="204" spans="1:101" ht="15.75">
      <c r="A204" s="1394">
        <v>194</v>
      </c>
      <c r="B204" s="1416" t="s">
        <v>7227</v>
      </c>
      <c r="C204" s="1506" t="s">
        <v>7228</v>
      </c>
      <c r="D204" s="1507">
        <v>1</v>
      </c>
      <c r="E204" s="1425">
        <v>44477</v>
      </c>
      <c r="F204" s="1508" t="s">
        <v>7228</v>
      </c>
      <c r="G204" s="1509" t="s">
        <v>6269</v>
      </c>
      <c r="H204" s="1425">
        <v>44473</v>
      </c>
      <c r="I204" s="1425" t="s">
        <v>199</v>
      </c>
      <c r="J204" s="1428" t="s">
        <v>7228</v>
      </c>
      <c r="K204" s="1398" t="s">
        <v>194</v>
      </c>
      <c r="L204" s="1430" t="s">
        <v>7175</v>
      </c>
      <c r="M204" s="1394" t="s">
        <v>422</v>
      </c>
      <c r="N204" s="1417">
        <v>44516</v>
      </c>
      <c r="O204" s="1344">
        <v>44527</v>
      </c>
      <c r="P204" s="1400" t="e">
        <v>#N/A</v>
      </c>
      <c r="Q204" s="1409">
        <v>1570</v>
      </c>
      <c r="R204" s="1418">
        <v>1.57</v>
      </c>
      <c r="S204" s="1071">
        <v>44501</v>
      </c>
      <c r="T204" s="1402" t="s">
        <v>67</v>
      </c>
      <c r="U204" s="1510" t="s">
        <v>424</v>
      </c>
      <c r="V204" s="1403">
        <v>5</v>
      </c>
      <c r="W204" s="1076" t="s">
        <v>64</v>
      </c>
      <c r="X204" s="1076"/>
      <c r="Y204" s="1076"/>
      <c r="Z204" s="1069"/>
      <c r="AA204" s="1424" t="s">
        <v>7176</v>
      </c>
      <c r="AB204" s="1218" t="s">
        <v>430</v>
      </c>
      <c r="AC204" s="1431">
        <v>1460.1000000000001</v>
      </c>
      <c r="AD204" s="1432">
        <v>0</v>
      </c>
      <c r="AE204" s="1433">
        <v>1460.1000000000001</v>
      </c>
      <c r="AF204" s="1085"/>
      <c r="AG204" s="1405" t="s">
        <v>408</v>
      </c>
      <c r="AH204" s="1406">
        <v>0</v>
      </c>
      <c r="AI204" s="1407">
        <v>0</v>
      </c>
      <c r="AJ204" s="1408">
        <v>0</v>
      </c>
      <c r="AK204" s="1419">
        <v>0</v>
      </c>
      <c r="AL204" s="1419">
        <v>0</v>
      </c>
      <c r="AM204" s="1419">
        <v>0</v>
      </c>
      <c r="AN204" s="1419">
        <v>0</v>
      </c>
      <c r="AO204" s="1419">
        <v>0</v>
      </c>
      <c r="AP204" s="1419">
        <v>0</v>
      </c>
      <c r="AQ204" s="1420">
        <v>0</v>
      </c>
      <c r="AR204" s="1421">
        <v>0</v>
      </c>
      <c r="AS204" s="1421">
        <v>0</v>
      </c>
      <c r="AT204" s="1421">
        <v>0</v>
      </c>
      <c r="AU204" s="1401">
        <v>0</v>
      </c>
      <c r="AV204" s="1401">
        <v>0</v>
      </c>
      <c r="AW204" s="1401">
        <v>0</v>
      </c>
      <c r="AX204" s="1401">
        <v>0</v>
      </c>
      <c r="AY204" s="1401">
        <v>0</v>
      </c>
      <c r="AZ204" s="1401">
        <v>0</v>
      </c>
      <c r="BA204" s="1401" t="s">
        <v>64</v>
      </c>
      <c r="BB204" s="1409" t="s">
        <v>933</v>
      </c>
      <c r="BC204" s="1061" t="s">
        <v>533</v>
      </c>
      <c r="BD204" s="1411">
        <v>44495</v>
      </c>
      <c r="BE204" s="1411">
        <v>44497</v>
      </c>
      <c r="BF204" s="1411">
        <v>44498</v>
      </c>
      <c r="BG204" s="1411">
        <v>44503</v>
      </c>
      <c r="BH204" s="1411">
        <v>44504</v>
      </c>
      <c r="BI204" s="1411">
        <v>44508</v>
      </c>
      <c r="BJ204" s="1411">
        <v>44516</v>
      </c>
      <c r="BK204" s="1411">
        <v>44511</v>
      </c>
      <c r="BL204" s="1411">
        <v>44516</v>
      </c>
      <c r="BM204" s="1411">
        <v>44518</v>
      </c>
      <c r="BN204" s="1411">
        <v>44519</v>
      </c>
      <c r="BO204" s="1411">
        <v>44523</v>
      </c>
      <c r="BP204" s="1413">
        <v>44523</v>
      </c>
      <c r="BQ204" s="1413">
        <v>44524</v>
      </c>
      <c r="BR204" s="761" t="e">
        <v>#REF!</v>
      </c>
      <c r="BS204" s="1414">
        <v>1</v>
      </c>
      <c r="BT204" s="1414">
        <v>1</v>
      </c>
      <c r="BU204" s="1414">
        <v>1</v>
      </c>
      <c r="BV204" s="1414">
        <v>1</v>
      </c>
      <c r="BW204" s="1414">
        <v>1</v>
      </c>
      <c r="BX204" s="1414">
        <v>1</v>
      </c>
      <c r="BY204" s="1414">
        <v>1</v>
      </c>
      <c r="BZ204" s="1414">
        <v>5</v>
      </c>
      <c r="CA204" s="1414">
        <v>50</v>
      </c>
      <c r="CB204" s="1414">
        <v>1</v>
      </c>
      <c r="CC204" s="1414">
        <v>1</v>
      </c>
      <c r="CD204" s="1414">
        <v>1</v>
      </c>
      <c r="CE204" s="1414">
        <v>1</v>
      </c>
      <c r="CF204" s="1414">
        <v>1</v>
      </c>
      <c r="CG204" s="1054"/>
      <c r="CH204" s="1080">
        <v>67</v>
      </c>
      <c r="CI204" s="1080">
        <v>0</v>
      </c>
      <c r="CJ204" s="1505">
        <v>67</v>
      </c>
      <c r="CK204" s="763">
        <v>0</v>
      </c>
      <c r="CL204" s="764">
        <v>7.6010717272739239</v>
      </c>
      <c r="CM204" s="764">
        <v>5.3151105021218017</v>
      </c>
      <c r="CN204" s="764">
        <v>4.2716080541545383</v>
      </c>
      <c r="CO204" s="764">
        <v>0.12532682155439287</v>
      </c>
      <c r="CP204" s="764">
        <v>6.6927655880584869</v>
      </c>
      <c r="CQ204" s="764">
        <v>5.3472255001451243</v>
      </c>
      <c r="CR204" s="764">
        <v>7.2506266025024697</v>
      </c>
      <c r="CS204" s="764">
        <v>7.5117763669164219</v>
      </c>
      <c r="CT204" s="764">
        <v>3.903617174365444</v>
      </c>
      <c r="CU204" s="764">
        <v>2.6544220805220355</v>
      </c>
      <c r="CV204" s="764">
        <v>1.5612588795138438</v>
      </c>
      <c r="CW204" s="764">
        <v>2.4233507532811278</v>
      </c>
    </row>
    <row r="205" spans="1:101" ht="15.75">
      <c r="A205" s="1394">
        <v>195</v>
      </c>
      <c r="B205" s="1416" t="s">
        <v>7229</v>
      </c>
      <c r="C205" s="1506" t="s">
        <v>7230</v>
      </c>
      <c r="D205" s="1507">
        <v>1</v>
      </c>
      <c r="E205" s="1425">
        <v>44477</v>
      </c>
      <c r="F205" s="1508" t="s">
        <v>7230</v>
      </c>
      <c r="G205" s="1509" t="s">
        <v>6269</v>
      </c>
      <c r="H205" s="1425">
        <v>44473</v>
      </c>
      <c r="I205" s="1425" t="s">
        <v>199</v>
      </c>
      <c r="J205" s="1428" t="s">
        <v>7230</v>
      </c>
      <c r="K205" s="1398" t="s">
        <v>194</v>
      </c>
      <c r="L205" s="1430" t="s">
        <v>7175</v>
      </c>
      <c r="M205" s="1394" t="s">
        <v>422</v>
      </c>
      <c r="N205" s="1417">
        <v>44516</v>
      </c>
      <c r="O205" s="1344">
        <v>44527</v>
      </c>
      <c r="P205" s="1400" t="e">
        <v>#N/A</v>
      </c>
      <c r="Q205" s="1409">
        <v>1570</v>
      </c>
      <c r="R205" s="1418">
        <v>1.57</v>
      </c>
      <c r="S205" s="1071">
        <v>44501</v>
      </c>
      <c r="T205" s="1402" t="s">
        <v>67</v>
      </c>
      <c r="U205" s="1510" t="s">
        <v>424</v>
      </c>
      <c r="V205" s="1403">
        <v>5</v>
      </c>
      <c r="W205" s="1076" t="s">
        <v>64</v>
      </c>
      <c r="X205" s="1076"/>
      <c r="Y205" s="1076"/>
      <c r="Z205" s="1069"/>
      <c r="AA205" s="1424" t="s">
        <v>7176</v>
      </c>
      <c r="AB205" s="1218" t="s">
        <v>430</v>
      </c>
      <c r="AC205" s="1431">
        <v>1460.1000000000001</v>
      </c>
      <c r="AD205" s="1432">
        <v>0</v>
      </c>
      <c r="AE205" s="1433">
        <v>1460.1000000000001</v>
      </c>
      <c r="AF205" s="1085"/>
      <c r="AG205" s="1405" t="s">
        <v>408</v>
      </c>
      <c r="AH205" s="1406">
        <v>0</v>
      </c>
      <c r="AI205" s="1407">
        <v>0</v>
      </c>
      <c r="AJ205" s="1408">
        <v>0</v>
      </c>
      <c r="AK205" s="1419">
        <v>0</v>
      </c>
      <c r="AL205" s="1419">
        <v>0</v>
      </c>
      <c r="AM205" s="1419">
        <v>0</v>
      </c>
      <c r="AN205" s="1419">
        <v>0</v>
      </c>
      <c r="AO205" s="1419">
        <v>0</v>
      </c>
      <c r="AP205" s="1419">
        <v>0</v>
      </c>
      <c r="AQ205" s="1420">
        <v>0</v>
      </c>
      <c r="AR205" s="1421">
        <v>0</v>
      </c>
      <c r="AS205" s="1421">
        <v>0</v>
      </c>
      <c r="AT205" s="1421">
        <v>0</v>
      </c>
      <c r="AU205" s="1401">
        <v>0</v>
      </c>
      <c r="AV205" s="1401">
        <v>0</v>
      </c>
      <c r="AW205" s="1401">
        <v>0</v>
      </c>
      <c r="AX205" s="1401">
        <v>0</v>
      </c>
      <c r="AY205" s="1401">
        <v>0</v>
      </c>
      <c r="AZ205" s="1401">
        <v>0</v>
      </c>
      <c r="BA205" s="1401" t="s">
        <v>64</v>
      </c>
      <c r="BB205" s="1409" t="s">
        <v>933</v>
      </c>
      <c r="BC205" s="1061" t="s">
        <v>533</v>
      </c>
      <c r="BD205" s="1411">
        <v>44495</v>
      </c>
      <c r="BE205" s="1411">
        <v>44497</v>
      </c>
      <c r="BF205" s="1411">
        <v>44498</v>
      </c>
      <c r="BG205" s="1411">
        <v>44503</v>
      </c>
      <c r="BH205" s="1411">
        <v>44504</v>
      </c>
      <c r="BI205" s="1411">
        <v>44508</v>
      </c>
      <c r="BJ205" s="1411">
        <v>44516</v>
      </c>
      <c r="BK205" s="1411">
        <v>44511</v>
      </c>
      <c r="BL205" s="1411">
        <v>44516</v>
      </c>
      <c r="BM205" s="1411">
        <v>44518</v>
      </c>
      <c r="BN205" s="1411">
        <v>44519</v>
      </c>
      <c r="BO205" s="1411">
        <v>44523</v>
      </c>
      <c r="BP205" s="1413">
        <v>44523</v>
      </c>
      <c r="BQ205" s="1413">
        <v>44524</v>
      </c>
      <c r="BR205" s="761" t="e">
        <v>#REF!</v>
      </c>
      <c r="BS205" s="1414">
        <v>1</v>
      </c>
      <c r="BT205" s="1414">
        <v>1</v>
      </c>
      <c r="BU205" s="1414">
        <v>1</v>
      </c>
      <c r="BV205" s="1414">
        <v>1</v>
      </c>
      <c r="BW205" s="1414">
        <v>1</v>
      </c>
      <c r="BX205" s="1414">
        <v>1</v>
      </c>
      <c r="BY205" s="1414">
        <v>1</v>
      </c>
      <c r="BZ205" s="1414">
        <v>5</v>
      </c>
      <c r="CA205" s="1414">
        <v>50</v>
      </c>
      <c r="CB205" s="1414">
        <v>1</v>
      </c>
      <c r="CC205" s="1414">
        <v>1</v>
      </c>
      <c r="CD205" s="1414">
        <v>1</v>
      </c>
      <c r="CE205" s="1414">
        <v>1</v>
      </c>
      <c r="CF205" s="1414">
        <v>1</v>
      </c>
      <c r="CG205" s="1054"/>
      <c r="CH205" s="1080">
        <v>67</v>
      </c>
      <c r="CI205" s="1080">
        <v>0</v>
      </c>
      <c r="CJ205" s="1505">
        <v>67</v>
      </c>
      <c r="CK205" s="763">
        <v>0</v>
      </c>
      <c r="CL205" s="764">
        <v>7.6010717272739239</v>
      </c>
      <c r="CM205" s="764">
        <v>5.3151105021218017</v>
      </c>
      <c r="CN205" s="764">
        <v>4.2716080541545383</v>
      </c>
      <c r="CO205" s="764">
        <v>0.12532682155439287</v>
      </c>
      <c r="CP205" s="764">
        <v>6.6927655880584869</v>
      </c>
      <c r="CQ205" s="764">
        <v>5.3472255001451243</v>
      </c>
      <c r="CR205" s="764">
        <v>7.2506266025024697</v>
      </c>
      <c r="CS205" s="764">
        <v>7.5117763669164219</v>
      </c>
      <c r="CT205" s="764">
        <v>3.903617174365444</v>
      </c>
      <c r="CU205" s="764">
        <v>2.6544220805220355</v>
      </c>
      <c r="CV205" s="764">
        <v>1.5612588795138438</v>
      </c>
      <c r="CW205" s="764">
        <v>2.4233507532811278</v>
      </c>
    </row>
    <row r="206" spans="1:101" ht="15.75">
      <c r="A206" s="1394">
        <v>196</v>
      </c>
      <c r="B206" s="1416" t="s">
        <v>7231</v>
      </c>
      <c r="C206" s="1506" t="s">
        <v>7232</v>
      </c>
      <c r="D206" s="1507">
        <v>1</v>
      </c>
      <c r="E206" s="1425">
        <v>44477</v>
      </c>
      <c r="F206" s="1508" t="s">
        <v>7232</v>
      </c>
      <c r="G206" s="1509" t="s">
        <v>6269</v>
      </c>
      <c r="H206" s="1425">
        <v>44473</v>
      </c>
      <c r="I206" s="1425" t="s">
        <v>199</v>
      </c>
      <c r="J206" s="1428" t="s">
        <v>7232</v>
      </c>
      <c r="K206" s="1398" t="s">
        <v>194</v>
      </c>
      <c r="L206" s="1430" t="s">
        <v>7175</v>
      </c>
      <c r="M206" s="1394" t="s">
        <v>422</v>
      </c>
      <c r="N206" s="1417">
        <v>44517</v>
      </c>
      <c r="O206" s="1344">
        <v>44527</v>
      </c>
      <c r="P206" s="1400" t="e">
        <v>#N/A</v>
      </c>
      <c r="Q206" s="1409">
        <v>1570</v>
      </c>
      <c r="R206" s="1418">
        <v>1.57</v>
      </c>
      <c r="S206" s="1071">
        <v>44501</v>
      </c>
      <c r="T206" s="1402" t="s">
        <v>67</v>
      </c>
      <c r="U206" s="1510" t="s">
        <v>424</v>
      </c>
      <c r="V206" s="1403">
        <v>5</v>
      </c>
      <c r="W206" s="1076" t="s">
        <v>64</v>
      </c>
      <c r="X206" s="1076"/>
      <c r="Y206" s="1076"/>
      <c r="Z206" s="1069"/>
      <c r="AA206" s="1424" t="s">
        <v>7176</v>
      </c>
      <c r="AB206" s="1218" t="s">
        <v>430</v>
      </c>
      <c r="AC206" s="1431">
        <v>1460.1000000000001</v>
      </c>
      <c r="AD206" s="1432">
        <v>0</v>
      </c>
      <c r="AE206" s="1433">
        <v>1460.1000000000001</v>
      </c>
      <c r="AF206" s="1085"/>
      <c r="AG206" s="1405" t="s">
        <v>408</v>
      </c>
      <c r="AH206" s="1406">
        <v>0</v>
      </c>
      <c r="AI206" s="1407">
        <v>0</v>
      </c>
      <c r="AJ206" s="1408">
        <v>0</v>
      </c>
      <c r="AK206" s="1419">
        <v>0</v>
      </c>
      <c r="AL206" s="1419">
        <v>0</v>
      </c>
      <c r="AM206" s="1419">
        <v>0</v>
      </c>
      <c r="AN206" s="1419">
        <v>0</v>
      </c>
      <c r="AO206" s="1419">
        <v>0</v>
      </c>
      <c r="AP206" s="1419">
        <v>0</v>
      </c>
      <c r="AQ206" s="1420">
        <v>0</v>
      </c>
      <c r="AR206" s="1421">
        <v>0</v>
      </c>
      <c r="AS206" s="1421">
        <v>0</v>
      </c>
      <c r="AT206" s="1421">
        <v>0</v>
      </c>
      <c r="AU206" s="1401">
        <v>0</v>
      </c>
      <c r="AV206" s="1401">
        <v>0</v>
      </c>
      <c r="AW206" s="1401">
        <v>0</v>
      </c>
      <c r="AX206" s="1401">
        <v>0</v>
      </c>
      <c r="AY206" s="1401">
        <v>0</v>
      </c>
      <c r="AZ206" s="1401">
        <v>0</v>
      </c>
      <c r="BA206" s="1401" t="s">
        <v>64</v>
      </c>
      <c r="BB206" s="1409" t="s">
        <v>933</v>
      </c>
      <c r="BC206" s="1061" t="s">
        <v>533</v>
      </c>
      <c r="BD206" s="1411">
        <v>44496</v>
      </c>
      <c r="BE206" s="1411">
        <v>44498</v>
      </c>
      <c r="BF206" s="1411">
        <v>44503</v>
      </c>
      <c r="BG206" s="1411">
        <v>44504</v>
      </c>
      <c r="BH206" s="1411">
        <v>44505</v>
      </c>
      <c r="BI206" s="1411">
        <v>44509</v>
      </c>
      <c r="BJ206" s="1411">
        <v>44517</v>
      </c>
      <c r="BK206" s="1411">
        <v>44512</v>
      </c>
      <c r="BL206" s="1411">
        <v>44517</v>
      </c>
      <c r="BM206" s="1411">
        <v>44519</v>
      </c>
      <c r="BN206" s="1411">
        <v>44522</v>
      </c>
      <c r="BO206" s="1411">
        <v>44524</v>
      </c>
      <c r="BP206" s="1413">
        <v>44524</v>
      </c>
      <c r="BQ206" s="1413">
        <v>44525</v>
      </c>
      <c r="BR206" s="761" t="e">
        <v>#REF!</v>
      </c>
      <c r="BS206" s="1414">
        <v>1</v>
      </c>
      <c r="BT206" s="1414">
        <v>1</v>
      </c>
      <c r="BU206" s="1414">
        <v>1</v>
      </c>
      <c r="BV206" s="1414">
        <v>1</v>
      </c>
      <c r="BW206" s="1414">
        <v>1</v>
      </c>
      <c r="BX206" s="1414">
        <v>1</v>
      </c>
      <c r="BY206" s="1414">
        <v>1</v>
      </c>
      <c r="BZ206" s="1414">
        <v>5</v>
      </c>
      <c r="CA206" s="1414">
        <v>50</v>
      </c>
      <c r="CB206" s="1414">
        <v>1</v>
      </c>
      <c r="CC206" s="1414">
        <v>1</v>
      </c>
      <c r="CD206" s="1414">
        <v>1</v>
      </c>
      <c r="CE206" s="1414">
        <v>1</v>
      </c>
      <c r="CF206" s="1414">
        <v>1</v>
      </c>
      <c r="CG206" s="1054"/>
      <c r="CH206" s="1080">
        <v>67</v>
      </c>
      <c r="CI206" s="1080">
        <v>0</v>
      </c>
      <c r="CJ206" s="1505">
        <v>67</v>
      </c>
      <c r="CK206" s="763">
        <v>0</v>
      </c>
      <c r="CL206" s="764">
        <v>7.6010717272739239</v>
      </c>
      <c r="CM206" s="764">
        <v>5.3151105021218017</v>
      </c>
      <c r="CN206" s="764">
        <v>4.2716080541545383</v>
      </c>
      <c r="CO206" s="764">
        <v>0.12532682155439287</v>
      </c>
      <c r="CP206" s="764">
        <v>6.6927655880584869</v>
      </c>
      <c r="CQ206" s="764">
        <v>5.3472255001451243</v>
      </c>
      <c r="CR206" s="764">
        <v>7.2506266025024697</v>
      </c>
      <c r="CS206" s="764">
        <v>7.5117763669164219</v>
      </c>
      <c r="CT206" s="764">
        <v>3.903617174365444</v>
      </c>
      <c r="CU206" s="764">
        <v>2.6544220805220355</v>
      </c>
      <c r="CV206" s="764">
        <v>1.5612588795138438</v>
      </c>
      <c r="CW206" s="764">
        <v>2.4233507532811278</v>
      </c>
    </row>
    <row r="207" spans="1:101" ht="15.75">
      <c r="A207" s="1394">
        <v>197</v>
      </c>
      <c r="B207" s="1416" t="s">
        <v>7233</v>
      </c>
      <c r="C207" s="1506" t="s">
        <v>7234</v>
      </c>
      <c r="D207" s="1507">
        <v>1</v>
      </c>
      <c r="E207" s="1425">
        <v>44477</v>
      </c>
      <c r="F207" s="1508" t="s">
        <v>7234</v>
      </c>
      <c r="G207" s="1509" t="s">
        <v>6269</v>
      </c>
      <c r="H207" s="1425">
        <v>44473</v>
      </c>
      <c r="I207" s="1425" t="s">
        <v>199</v>
      </c>
      <c r="J207" s="1428" t="s">
        <v>7234</v>
      </c>
      <c r="K207" s="1398" t="s">
        <v>194</v>
      </c>
      <c r="L207" s="1430" t="s">
        <v>7175</v>
      </c>
      <c r="M207" s="1394" t="s">
        <v>422</v>
      </c>
      <c r="N207" s="1417">
        <v>44517</v>
      </c>
      <c r="O207" s="1344">
        <v>44527</v>
      </c>
      <c r="P207" s="1400" t="e">
        <v>#N/A</v>
      </c>
      <c r="Q207" s="1409">
        <v>1570</v>
      </c>
      <c r="R207" s="1418">
        <v>1.57</v>
      </c>
      <c r="S207" s="1071">
        <v>44501</v>
      </c>
      <c r="T207" s="1402" t="s">
        <v>67</v>
      </c>
      <c r="U207" s="1510" t="s">
        <v>424</v>
      </c>
      <c r="V207" s="1403">
        <v>5</v>
      </c>
      <c r="W207" s="1076" t="s">
        <v>64</v>
      </c>
      <c r="X207" s="1076"/>
      <c r="Y207" s="1076"/>
      <c r="Z207" s="1069"/>
      <c r="AA207" s="1424" t="s">
        <v>7176</v>
      </c>
      <c r="AB207" s="1218" t="s">
        <v>430</v>
      </c>
      <c r="AC207" s="1431">
        <v>1460.1000000000001</v>
      </c>
      <c r="AD207" s="1432">
        <v>0</v>
      </c>
      <c r="AE207" s="1433">
        <v>1460.1000000000001</v>
      </c>
      <c r="AF207" s="1085"/>
      <c r="AG207" s="1405" t="s">
        <v>408</v>
      </c>
      <c r="AH207" s="1406">
        <v>0</v>
      </c>
      <c r="AI207" s="1407">
        <v>0</v>
      </c>
      <c r="AJ207" s="1408">
        <v>0</v>
      </c>
      <c r="AK207" s="1419">
        <v>0</v>
      </c>
      <c r="AL207" s="1419">
        <v>0</v>
      </c>
      <c r="AM207" s="1419">
        <v>0</v>
      </c>
      <c r="AN207" s="1419">
        <v>0</v>
      </c>
      <c r="AO207" s="1419">
        <v>0</v>
      </c>
      <c r="AP207" s="1419">
        <v>0</v>
      </c>
      <c r="AQ207" s="1420">
        <v>0</v>
      </c>
      <c r="AR207" s="1421">
        <v>0</v>
      </c>
      <c r="AS207" s="1421">
        <v>0</v>
      </c>
      <c r="AT207" s="1421">
        <v>0</v>
      </c>
      <c r="AU207" s="1401">
        <v>0</v>
      </c>
      <c r="AV207" s="1401">
        <v>0</v>
      </c>
      <c r="AW207" s="1401">
        <v>0</v>
      </c>
      <c r="AX207" s="1401">
        <v>0</v>
      </c>
      <c r="AY207" s="1401">
        <v>0</v>
      </c>
      <c r="AZ207" s="1401">
        <v>0</v>
      </c>
      <c r="BA207" s="1401" t="s">
        <v>64</v>
      </c>
      <c r="BB207" s="1409" t="s">
        <v>933</v>
      </c>
      <c r="BC207" s="1061" t="s">
        <v>533</v>
      </c>
      <c r="BD207" s="1411">
        <v>44496</v>
      </c>
      <c r="BE207" s="1411">
        <v>44498</v>
      </c>
      <c r="BF207" s="1411">
        <v>44503</v>
      </c>
      <c r="BG207" s="1411">
        <v>44504</v>
      </c>
      <c r="BH207" s="1411">
        <v>44505</v>
      </c>
      <c r="BI207" s="1411">
        <v>44509</v>
      </c>
      <c r="BJ207" s="1411">
        <v>44517</v>
      </c>
      <c r="BK207" s="1411">
        <v>44512</v>
      </c>
      <c r="BL207" s="1411">
        <v>44517</v>
      </c>
      <c r="BM207" s="1411">
        <v>44519</v>
      </c>
      <c r="BN207" s="1411">
        <v>44522</v>
      </c>
      <c r="BO207" s="1411">
        <v>44524</v>
      </c>
      <c r="BP207" s="1413">
        <v>44524</v>
      </c>
      <c r="BQ207" s="1413">
        <v>44525</v>
      </c>
      <c r="BR207" s="761" t="e">
        <v>#REF!</v>
      </c>
      <c r="BS207" s="1414">
        <v>1</v>
      </c>
      <c r="BT207" s="1414">
        <v>1</v>
      </c>
      <c r="BU207" s="1414">
        <v>1</v>
      </c>
      <c r="BV207" s="1414">
        <v>1</v>
      </c>
      <c r="BW207" s="1414">
        <v>1</v>
      </c>
      <c r="BX207" s="1414">
        <v>1</v>
      </c>
      <c r="BY207" s="1414">
        <v>1</v>
      </c>
      <c r="BZ207" s="1414">
        <v>5</v>
      </c>
      <c r="CA207" s="1414">
        <v>50</v>
      </c>
      <c r="CB207" s="1414">
        <v>1</v>
      </c>
      <c r="CC207" s="1414">
        <v>1</v>
      </c>
      <c r="CD207" s="1414">
        <v>1</v>
      </c>
      <c r="CE207" s="1414">
        <v>1</v>
      </c>
      <c r="CF207" s="1414">
        <v>1</v>
      </c>
      <c r="CG207" s="1054"/>
      <c r="CH207" s="1080">
        <v>67</v>
      </c>
      <c r="CI207" s="1080">
        <v>0</v>
      </c>
      <c r="CJ207" s="1505">
        <v>67</v>
      </c>
      <c r="CK207" s="763">
        <v>0</v>
      </c>
      <c r="CL207" s="764">
        <v>7.6010717272739239</v>
      </c>
      <c r="CM207" s="764">
        <v>5.3151105021218017</v>
      </c>
      <c r="CN207" s="764">
        <v>4.2716080541545383</v>
      </c>
      <c r="CO207" s="764">
        <v>0.12532682155439287</v>
      </c>
      <c r="CP207" s="764">
        <v>6.6927655880584869</v>
      </c>
      <c r="CQ207" s="764">
        <v>5.3472255001451243</v>
      </c>
      <c r="CR207" s="764">
        <v>7.2506266025024697</v>
      </c>
      <c r="CS207" s="764">
        <v>7.5117763669164219</v>
      </c>
      <c r="CT207" s="764">
        <v>3.903617174365444</v>
      </c>
      <c r="CU207" s="764">
        <v>2.6544220805220355</v>
      </c>
      <c r="CV207" s="764">
        <v>1.5612588795138438</v>
      </c>
      <c r="CW207" s="764">
        <v>2.4233507532811278</v>
      </c>
    </row>
    <row r="208" spans="1:101" ht="15.75">
      <c r="A208" s="1394">
        <v>198</v>
      </c>
      <c r="B208" s="1416" t="s">
        <v>7235</v>
      </c>
      <c r="C208" s="1506" t="s">
        <v>7236</v>
      </c>
      <c r="D208" s="1507">
        <v>1</v>
      </c>
      <c r="E208" s="1425">
        <v>44477</v>
      </c>
      <c r="F208" s="1508" t="s">
        <v>7236</v>
      </c>
      <c r="G208" s="1509" t="s">
        <v>7237</v>
      </c>
      <c r="H208" s="1425">
        <v>44473</v>
      </c>
      <c r="I208" s="1425" t="s">
        <v>199</v>
      </c>
      <c r="J208" s="1428" t="s">
        <v>7236</v>
      </c>
      <c r="K208" s="1398" t="s">
        <v>194</v>
      </c>
      <c r="L208" s="1430" t="s">
        <v>7175</v>
      </c>
      <c r="M208" s="1394" t="s">
        <v>422</v>
      </c>
      <c r="N208" s="1417">
        <v>44510</v>
      </c>
      <c r="O208" s="1344">
        <v>44525</v>
      </c>
      <c r="P208" s="1400" t="e">
        <v>#N/A</v>
      </c>
      <c r="Q208" s="1409">
        <v>1300</v>
      </c>
      <c r="R208" s="1418">
        <v>1.3</v>
      </c>
      <c r="S208" s="1071">
        <v>44501</v>
      </c>
      <c r="T208" s="1402" t="s">
        <v>67</v>
      </c>
      <c r="U208" s="1510" t="s">
        <v>424</v>
      </c>
      <c r="V208" s="1403">
        <v>5</v>
      </c>
      <c r="W208" s="1076" t="s">
        <v>64</v>
      </c>
      <c r="X208" s="1076"/>
      <c r="Y208" s="1076"/>
      <c r="Z208" s="1069"/>
      <c r="AA208" s="1424" t="s">
        <v>7176</v>
      </c>
      <c r="AB208" s="1218" t="s">
        <v>430</v>
      </c>
      <c r="AC208" s="1431">
        <v>1209</v>
      </c>
      <c r="AD208" s="1432">
        <v>0</v>
      </c>
      <c r="AE208" s="1433">
        <v>1209</v>
      </c>
      <c r="AF208" s="1085"/>
      <c r="AG208" s="1405" t="s">
        <v>408</v>
      </c>
      <c r="AH208" s="1406">
        <v>0</v>
      </c>
      <c r="AI208" s="1407">
        <v>0</v>
      </c>
      <c r="AJ208" s="1408">
        <v>0</v>
      </c>
      <c r="AK208" s="1419">
        <v>0</v>
      </c>
      <c r="AL208" s="1419">
        <v>0</v>
      </c>
      <c r="AM208" s="1419">
        <v>0</v>
      </c>
      <c r="AN208" s="1419">
        <v>0</v>
      </c>
      <c r="AO208" s="1419">
        <v>0</v>
      </c>
      <c r="AP208" s="1419">
        <v>0</v>
      </c>
      <c r="AQ208" s="1420">
        <v>0</v>
      </c>
      <c r="AR208" s="1421">
        <v>0</v>
      </c>
      <c r="AS208" s="1421">
        <v>0</v>
      </c>
      <c r="AT208" s="1421">
        <v>0</v>
      </c>
      <c r="AU208" s="1401">
        <v>0</v>
      </c>
      <c r="AV208" s="1401">
        <v>0</v>
      </c>
      <c r="AW208" s="1401">
        <v>0</v>
      </c>
      <c r="AX208" s="1401">
        <v>0</v>
      </c>
      <c r="AY208" s="1401">
        <v>0</v>
      </c>
      <c r="AZ208" s="1401">
        <v>0</v>
      </c>
      <c r="BA208" s="1401" t="s">
        <v>64</v>
      </c>
      <c r="BB208" s="1409" t="s">
        <v>933</v>
      </c>
      <c r="BC208" s="1061" t="s">
        <v>533</v>
      </c>
      <c r="BD208" s="1411">
        <v>44489</v>
      </c>
      <c r="BE208" s="1411">
        <v>44491</v>
      </c>
      <c r="BF208" s="1411">
        <v>44494</v>
      </c>
      <c r="BG208" s="1411">
        <v>44495</v>
      </c>
      <c r="BH208" s="1411">
        <v>44496</v>
      </c>
      <c r="BI208" s="1411">
        <v>44498</v>
      </c>
      <c r="BJ208" s="1411">
        <v>44510</v>
      </c>
      <c r="BK208" s="1411">
        <v>44505</v>
      </c>
      <c r="BL208" s="1411">
        <v>44510</v>
      </c>
      <c r="BM208" s="1411">
        <v>44512</v>
      </c>
      <c r="BN208" s="1411">
        <v>44515</v>
      </c>
      <c r="BO208" s="1411">
        <v>44517</v>
      </c>
      <c r="BP208" s="1413">
        <v>44517</v>
      </c>
      <c r="BQ208" s="1413">
        <v>44518</v>
      </c>
      <c r="BR208" s="761" t="e">
        <v>#REF!</v>
      </c>
      <c r="BS208" s="1414">
        <v>1</v>
      </c>
      <c r="BT208" s="1414">
        <v>1</v>
      </c>
      <c r="BU208" s="1414">
        <v>1</v>
      </c>
      <c r="BV208" s="1414">
        <v>1</v>
      </c>
      <c r="BW208" s="1414">
        <v>1</v>
      </c>
      <c r="BX208" s="1414">
        <v>1</v>
      </c>
      <c r="BY208" s="1414">
        <v>1</v>
      </c>
      <c r="BZ208" s="1414">
        <v>5</v>
      </c>
      <c r="CA208" s="1414">
        <v>50</v>
      </c>
      <c r="CB208" s="1414">
        <v>1</v>
      </c>
      <c r="CC208" s="1414">
        <v>1</v>
      </c>
      <c r="CD208" s="1414">
        <v>1</v>
      </c>
      <c r="CE208" s="1414">
        <v>1</v>
      </c>
      <c r="CF208" s="1414">
        <v>1</v>
      </c>
      <c r="CG208" s="1054"/>
      <c r="CH208" s="1080">
        <v>67</v>
      </c>
      <c r="CI208" s="1080">
        <v>0</v>
      </c>
      <c r="CJ208" s="1505">
        <v>67</v>
      </c>
      <c r="CK208" s="763">
        <v>0</v>
      </c>
      <c r="CL208" s="764">
        <v>6.2938810480612117</v>
      </c>
      <c r="CM208" s="764">
        <v>4.4010469125849312</v>
      </c>
      <c r="CN208" s="764">
        <v>3.5370002996184069</v>
      </c>
      <c r="CO208" s="764">
        <v>0.1037738012870769</v>
      </c>
      <c r="CP208" s="764">
        <v>5.5417804232331411</v>
      </c>
      <c r="CQ208" s="764">
        <v>4.4276389491647521</v>
      </c>
      <c r="CR208" s="764">
        <v>6.0037035562122361</v>
      </c>
      <c r="CS208" s="764">
        <v>6.2199422146441705</v>
      </c>
      <c r="CT208" s="764">
        <v>3.2322944755892218</v>
      </c>
      <c r="CU208" s="764">
        <v>2.1979291112602843</v>
      </c>
      <c r="CV208" s="764">
        <v>1.2927621295337559</v>
      </c>
      <c r="CW208" s="764">
        <v>2.0065961651372395</v>
      </c>
    </row>
    <row r="209" spans="1:101" ht="15.75">
      <c r="A209" s="1394">
        <v>199</v>
      </c>
      <c r="B209" s="1416" t="s">
        <v>7238</v>
      </c>
      <c r="C209" s="1506" t="s">
        <v>7239</v>
      </c>
      <c r="D209" s="1507">
        <v>1</v>
      </c>
      <c r="E209" s="1425">
        <v>44477</v>
      </c>
      <c r="F209" s="1508" t="s">
        <v>7239</v>
      </c>
      <c r="G209" s="1509" t="s">
        <v>7237</v>
      </c>
      <c r="H209" s="1425">
        <v>44473</v>
      </c>
      <c r="I209" s="1425" t="s">
        <v>199</v>
      </c>
      <c r="J209" s="1428" t="s">
        <v>7239</v>
      </c>
      <c r="K209" s="1398" t="s">
        <v>194</v>
      </c>
      <c r="L209" s="1430" t="s">
        <v>7175</v>
      </c>
      <c r="M209" s="1394" t="s">
        <v>422</v>
      </c>
      <c r="N209" s="1417">
        <v>44510</v>
      </c>
      <c r="O209" s="1344">
        <v>44525</v>
      </c>
      <c r="P209" s="1400" t="e">
        <v>#N/A</v>
      </c>
      <c r="Q209" s="1409">
        <v>1300</v>
      </c>
      <c r="R209" s="1418">
        <v>1.3</v>
      </c>
      <c r="S209" s="1071">
        <v>44501</v>
      </c>
      <c r="T209" s="1402" t="s">
        <v>67</v>
      </c>
      <c r="U209" s="1510" t="s">
        <v>424</v>
      </c>
      <c r="V209" s="1403">
        <v>5</v>
      </c>
      <c r="W209" s="1076" t="s">
        <v>64</v>
      </c>
      <c r="X209" s="1076"/>
      <c r="Y209" s="1076"/>
      <c r="Z209" s="1069"/>
      <c r="AA209" s="1424" t="s">
        <v>7176</v>
      </c>
      <c r="AB209" s="1218" t="s">
        <v>430</v>
      </c>
      <c r="AC209" s="1431">
        <v>1209</v>
      </c>
      <c r="AD209" s="1432">
        <v>0</v>
      </c>
      <c r="AE209" s="1433">
        <v>1209</v>
      </c>
      <c r="AF209" s="1085"/>
      <c r="AG209" s="1405" t="s">
        <v>408</v>
      </c>
      <c r="AH209" s="1406">
        <v>0</v>
      </c>
      <c r="AI209" s="1407">
        <v>0</v>
      </c>
      <c r="AJ209" s="1408">
        <v>0</v>
      </c>
      <c r="AK209" s="1419">
        <v>0</v>
      </c>
      <c r="AL209" s="1419">
        <v>0</v>
      </c>
      <c r="AM209" s="1419">
        <v>0</v>
      </c>
      <c r="AN209" s="1419">
        <v>0</v>
      </c>
      <c r="AO209" s="1419">
        <v>0</v>
      </c>
      <c r="AP209" s="1419">
        <v>0</v>
      </c>
      <c r="AQ209" s="1420">
        <v>0</v>
      </c>
      <c r="AR209" s="1421">
        <v>0</v>
      </c>
      <c r="AS209" s="1421">
        <v>0</v>
      </c>
      <c r="AT209" s="1421">
        <v>0</v>
      </c>
      <c r="AU209" s="1401">
        <v>0</v>
      </c>
      <c r="AV209" s="1401">
        <v>0</v>
      </c>
      <c r="AW209" s="1401">
        <v>0</v>
      </c>
      <c r="AX209" s="1401">
        <v>0</v>
      </c>
      <c r="AY209" s="1401">
        <v>0</v>
      </c>
      <c r="AZ209" s="1401">
        <v>0</v>
      </c>
      <c r="BA209" s="1401" t="s">
        <v>64</v>
      </c>
      <c r="BB209" s="1409" t="s">
        <v>933</v>
      </c>
      <c r="BC209" s="1061" t="s">
        <v>533</v>
      </c>
      <c r="BD209" s="1411">
        <v>44489</v>
      </c>
      <c r="BE209" s="1411">
        <v>44491</v>
      </c>
      <c r="BF209" s="1411">
        <v>44494</v>
      </c>
      <c r="BG209" s="1411">
        <v>44495</v>
      </c>
      <c r="BH209" s="1411">
        <v>44496</v>
      </c>
      <c r="BI209" s="1411">
        <v>44498</v>
      </c>
      <c r="BJ209" s="1411">
        <v>44510</v>
      </c>
      <c r="BK209" s="1411">
        <v>44505</v>
      </c>
      <c r="BL209" s="1411">
        <v>44510</v>
      </c>
      <c r="BM209" s="1411">
        <v>44512</v>
      </c>
      <c r="BN209" s="1411">
        <v>44515</v>
      </c>
      <c r="BO209" s="1411">
        <v>44517</v>
      </c>
      <c r="BP209" s="1413">
        <v>44517</v>
      </c>
      <c r="BQ209" s="1413">
        <v>44518</v>
      </c>
      <c r="BR209" s="761" t="e">
        <v>#REF!</v>
      </c>
      <c r="BS209" s="1414">
        <v>1</v>
      </c>
      <c r="BT209" s="1414">
        <v>1</v>
      </c>
      <c r="BU209" s="1414">
        <v>1</v>
      </c>
      <c r="BV209" s="1414">
        <v>1</v>
      </c>
      <c r="BW209" s="1414">
        <v>1</v>
      </c>
      <c r="BX209" s="1414">
        <v>1</v>
      </c>
      <c r="BY209" s="1414">
        <v>1</v>
      </c>
      <c r="BZ209" s="1414">
        <v>5</v>
      </c>
      <c r="CA209" s="1414">
        <v>50</v>
      </c>
      <c r="CB209" s="1414">
        <v>1</v>
      </c>
      <c r="CC209" s="1414">
        <v>1</v>
      </c>
      <c r="CD209" s="1414">
        <v>1</v>
      </c>
      <c r="CE209" s="1414">
        <v>1</v>
      </c>
      <c r="CF209" s="1414">
        <v>1</v>
      </c>
      <c r="CG209" s="1054"/>
      <c r="CH209" s="1080">
        <v>67</v>
      </c>
      <c r="CI209" s="1080">
        <v>0</v>
      </c>
      <c r="CJ209" s="1505">
        <v>67</v>
      </c>
      <c r="CK209" s="763">
        <v>0</v>
      </c>
      <c r="CL209" s="764">
        <v>6.2938810480612117</v>
      </c>
      <c r="CM209" s="764">
        <v>4.4010469125849312</v>
      </c>
      <c r="CN209" s="764">
        <v>3.5370002996184069</v>
      </c>
      <c r="CO209" s="764">
        <v>0.1037738012870769</v>
      </c>
      <c r="CP209" s="764">
        <v>5.5417804232331411</v>
      </c>
      <c r="CQ209" s="764">
        <v>4.4276389491647521</v>
      </c>
      <c r="CR209" s="764">
        <v>6.0037035562122361</v>
      </c>
      <c r="CS209" s="764">
        <v>6.2199422146441705</v>
      </c>
      <c r="CT209" s="764">
        <v>3.2322944755892218</v>
      </c>
      <c r="CU209" s="764">
        <v>2.1979291112602843</v>
      </c>
      <c r="CV209" s="764">
        <v>1.2927621295337559</v>
      </c>
      <c r="CW209" s="764">
        <v>2.0065961651372395</v>
      </c>
    </row>
    <row r="210" spans="1:101" ht="15.75">
      <c r="A210" s="1394">
        <v>200</v>
      </c>
      <c r="B210" s="1416" t="s">
        <v>7240</v>
      </c>
      <c r="C210" s="1506" t="s">
        <v>7241</v>
      </c>
      <c r="D210" s="1507">
        <v>1</v>
      </c>
      <c r="E210" s="1425">
        <v>44477</v>
      </c>
      <c r="F210" s="1508" t="s">
        <v>7241</v>
      </c>
      <c r="G210" s="1509" t="s">
        <v>7237</v>
      </c>
      <c r="H210" s="1425">
        <v>44473</v>
      </c>
      <c r="I210" s="1425" t="s">
        <v>199</v>
      </c>
      <c r="J210" s="1428" t="s">
        <v>7241</v>
      </c>
      <c r="K210" s="1398" t="s">
        <v>194</v>
      </c>
      <c r="L210" s="1430" t="s">
        <v>7118</v>
      </c>
      <c r="M210" s="1394" t="s">
        <v>422</v>
      </c>
      <c r="N210" s="1417">
        <v>44511</v>
      </c>
      <c r="O210" s="1344">
        <v>44525</v>
      </c>
      <c r="P210" s="1400" t="e">
        <v>#N/A</v>
      </c>
      <c r="Q210" s="1409">
        <v>1300</v>
      </c>
      <c r="R210" s="1418">
        <v>1.3</v>
      </c>
      <c r="S210" s="1071">
        <v>44501</v>
      </c>
      <c r="T210" s="1402" t="s">
        <v>67</v>
      </c>
      <c r="U210" s="1510" t="s">
        <v>424</v>
      </c>
      <c r="V210" s="1403">
        <v>5</v>
      </c>
      <c r="W210" s="1076" t="s">
        <v>64</v>
      </c>
      <c r="X210" s="1076"/>
      <c r="Y210" s="1076"/>
      <c r="Z210" s="1069"/>
      <c r="AA210" s="1424" t="s">
        <v>7176</v>
      </c>
      <c r="AB210" s="1218" t="s">
        <v>430</v>
      </c>
      <c r="AC210" s="1431">
        <v>1209</v>
      </c>
      <c r="AD210" s="1432">
        <v>0</v>
      </c>
      <c r="AE210" s="1433">
        <v>1209</v>
      </c>
      <c r="AF210" s="1085"/>
      <c r="AG210" s="1405" t="s">
        <v>408</v>
      </c>
      <c r="AH210" s="1406">
        <v>0</v>
      </c>
      <c r="AI210" s="1407">
        <v>0</v>
      </c>
      <c r="AJ210" s="1408">
        <v>0</v>
      </c>
      <c r="AK210" s="1419">
        <v>0</v>
      </c>
      <c r="AL210" s="1419">
        <v>0</v>
      </c>
      <c r="AM210" s="1419">
        <v>0</v>
      </c>
      <c r="AN210" s="1419">
        <v>0</v>
      </c>
      <c r="AO210" s="1419">
        <v>0</v>
      </c>
      <c r="AP210" s="1419">
        <v>0</v>
      </c>
      <c r="AQ210" s="1420">
        <v>0</v>
      </c>
      <c r="AR210" s="1421">
        <v>0</v>
      </c>
      <c r="AS210" s="1421">
        <v>0</v>
      </c>
      <c r="AT210" s="1421">
        <v>0</v>
      </c>
      <c r="AU210" s="1401">
        <v>0</v>
      </c>
      <c r="AV210" s="1401">
        <v>0</v>
      </c>
      <c r="AW210" s="1401">
        <v>0</v>
      </c>
      <c r="AX210" s="1401">
        <v>0</v>
      </c>
      <c r="AY210" s="1401">
        <v>0</v>
      </c>
      <c r="AZ210" s="1401">
        <v>0</v>
      </c>
      <c r="BA210" s="1401" t="s">
        <v>64</v>
      </c>
      <c r="BB210" s="1409" t="s">
        <v>933</v>
      </c>
      <c r="BC210" s="1061" t="s">
        <v>533</v>
      </c>
      <c r="BD210" s="1411">
        <v>44490</v>
      </c>
      <c r="BE210" s="1411">
        <v>44494</v>
      </c>
      <c r="BF210" s="1411">
        <v>44495</v>
      </c>
      <c r="BG210" s="1411">
        <v>44496</v>
      </c>
      <c r="BH210" s="1411">
        <v>44497</v>
      </c>
      <c r="BI210" s="1411">
        <v>44503</v>
      </c>
      <c r="BJ210" s="1411">
        <v>44511</v>
      </c>
      <c r="BK210" s="1411">
        <v>44508</v>
      </c>
      <c r="BL210" s="1411">
        <v>44511</v>
      </c>
      <c r="BM210" s="1411">
        <v>44515</v>
      </c>
      <c r="BN210" s="1411">
        <v>44516</v>
      </c>
      <c r="BO210" s="1411">
        <v>44518</v>
      </c>
      <c r="BP210" s="1413">
        <v>44518</v>
      </c>
      <c r="BQ210" s="1413">
        <v>44519</v>
      </c>
      <c r="BR210" s="761" t="e">
        <v>#REF!</v>
      </c>
      <c r="BS210" s="1414">
        <v>1</v>
      </c>
      <c r="BT210" s="1414">
        <v>1</v>
      </c>
      <c r="BU210" s="1414">
        <v>1</v>
      </c>
      <c r="BV210" s="1414">
        <v>1</v>
      </c>
      <c r="BW210" s="1414">
        <v>1</v>
      </c>
      <c r="BX210" s="1414">
        <v>1</v>
      </c>
      <c r="BY210" s="1414">
        <v>1</v>
      </c>
      <c r="BZ210" s="1414">
        <v>5</v>
      </c>
      <c r="CA210" s="1414">
        <v>50</v>
      </c>
      <c r="CB210" s="1414">
        <v>1</v>
      </c>
      <c r="CC210" s="1414">
        <v>1</v>
      </c>
      <c r="CD210" s="1414">
        <v>1</v>
      </c>
      <c r="CE210" s="1414">
        <v>1</v>
      </c>
      <c r="CF210" s="1414">
        <v>1</v>
      </c>
      <c r="CG210" s="1054"/>
      <c r="CH210" s="1080">
        <v>67</v>
      </c>
      <c r="CI210" s="1080">
        <v>0</v>
      </c>
      <c r="CJ210" s="1505">
        <v>67</v>
      </c>
      <c r="CK210" s="763">
        <v>0</v>
      </c>
      <c r="CL210" s="764">
        <v>6.2938810480612117</v>
      </c>
      <c r="CM210" s="764">
        <v>4.4010469125849312</v>
      </c>
      <c r="CN210" s="764">
        <v>3.5370002996184069</v>
      </c>
      <c r="CO210" s="764">
        <v>0.1037738012870769</v>
      </c>
      <c r="CP210" s="764">
        <v>5.5417804232331411</v>
      </c>
      <c r="CQ210" s="764">
        <v>4.4276389491647521</v>
      </c>
      <c r="CR210" s="764">
        <v>6.0037035562122361</v>
      </c>
      <c r="CS210" s="764">
        <v>6.2199422146441705</v>
      </c>
      <c r="CT210" s="764">
        <v>3.2322944755892218</v>
      </c>
      <c r="CU210" s="764">
        <v>2.1979291112602843</v>
      </c>
      <c r="CV210" s="764">
        <v>1.2927621295337559</v>
      </c>
      <c r="CW210" s="764">
        <v>2.0065961651372395</v>
      </c>
    </row>
    <row r="211" spans="1:101" ht="15.75">
      <c r="A211" s="1394">
        <v>201</v>
      </c>
      <c r="B211" s="1219" t="s">
        <v>7242</v>
      </c>
      <c r="C211" s="1506" t="s">
        <v>7243</v>
      </c>
      <c r="D211" s="1507">
        <v>1</v>
      </c>
      <c r="E211" s="1425">
        <v>44477</v>
      </c>
      <c r="F211" s="1508" t="s">
        <v>7243</v>
      </c>
      <c r="G211" s="1509" t="s">
        <v>7237</v>
      </c>
      <c r="H211" s="1442">
        <v>44473</v>
      </c>
      <c r="I211" s="1442" t="s">
        <v>199</v>
      </c>
      <c r="J211" s="1057" t="s">
        <v>7243</v>
      </c>
      <c r="K211" s="1058" t="s">
        <v>194</v>
      </c>
      <c r="L211" s="1444" t="s">
        <v>7118</v>
      </c>
      <c r="M211" s="1059" t="s">
        <v>422</v>
      </c>
      <c r="N211" s="1082">
        <v>44511</v>
      </c>
      <c r="O211" s="1344">
        <v>44525</v>
      </c>
      <c r="P211" s="1400" t="e">
        <v>#N/A</v>
      </c>
      <c r="Q211" s="1079">
        <v>1300</v>
      </c>
      <c r="R211" s="1074">
        <v>1.3</v>
      </c>
      <c r="S211" s="1071">
        <v>44501</v>
      </c>
      <c r="T211" s="1075" t="s">
        <v>67</v>
      </c>
      <c r="U211" s="1510" t="s">
        <v>424</v>
      </c>
      <c r="V211" s="1403">
        <v>5</v>
      </c>
      <c r="W211" s="1076" t="s">
        <v>64</v>
      </c>
      <c r="X211" s="1076"/>
      <c r="Y211" s="1076"/>
      <c r="Z211" s="1069"/>
      <c r="AA211" s="1424" t="s">
        <v>7176</v>
      </c>
      <c r="AB211" s="1218" t="s">
        <v>430</v>
      </c>
      <c r="AC211" s="1049">
        <v>1209</v>
      </c>
      <c r="AD211" s="1050">
        <v>0</v>
      </c>
      <c r="AE211" s="1051">
        <v>1209</v>
      </c>
      <c r="AF211" s="1085"/>
      <c r="AG211" s="1222" t="s">
        <v>408</v>
      </c>
      <c r="AH211" s="1083">
        <v>0</v>
      </c>
      <c r="AI211" s="1084">
        <v>0</v>
      </c>
      <c r="AJ211" s="1086">
        <v>0</v>
      </c>
      <c r="AK211" s="1064">
        <v>0</v>
      </c>
      <c r="AL211" s="1064">
        <v>0</v>
      </c>
      <c r="AM211" s="1064">
        <v>0</v>
      </c>
      <c r="AN211" s="1064">
        <v>0</v>
      </c>
      <c r="AO211" s="1064">
        <v>0</v>
      </c>
      <c r="AP211" s="1064">
        <v>0</v>
      </c>
      <c r="AQ211" s="1065">
        <v>0</v>
      </c>
      <c r="AR211" s="1066">
        <v>0</v>
      </c>
      <c r="AS211" s="1066">
        <v>0</v>
      </c>
      <c r="AT211" s="1066">
        <v>0</v>
      </c>
      <c r="AU211" s="1061">
        <v>0</v>
      </c>
      <c r="AV211" s="1061">
        <v>0</v>
      </c>
      <c r="AW211" s="1061">
        <v>0</v>
      </c>
      <c r="AX211" s="1061">
        <v>0</v>
      </c>
      <c r="AY211" s="1061">
        <v>0</v>
      </c>
      <c r="AZ211" s="1061">
        <v>0</v>
      </c>
      <c r="BA211" s="1401" t="s">
        <v>64</v>
      </c>
      <c r="BB211" s="1409" t="s">
        <v>933</v>
      </c>
      <c r="BC211" s="1061" t="s">
        <v>533</v>
      </c>
      <c r="BD211" s="1411">
        <v>44490</v>
      </c>
      <c r="BE211" s="1411">
        <v>44494</v>
      </c>
      <c r="BF211" s="1411">
        <v>44495</v>
      </c>
      <c r="BG211" s="1411">
        <v>44496</v>
      </c>
      <c r="BH211" s="1411">
        <v>44497</v>
      </c>
      <c r="BI211" s="1411">
        <v>44503</v>
      </c>
      <c r="BJ211" s="1411">
        <v>44511</v>
      </c>
      <c r="BK211" s="1411">
        <v>44508</v>
      </c>
      <c r="BL211" s="1411">
        <v>44511</v>
      </c>
      <c r="BM211" s="1411">
        <v>44515</v>
      </c>
      <c r="BN211" s="1411">
        <v>44516</v>
      </c>
      <c r="BO211" s="1411">
        <v>44518</v>
      </c>
      <c r="BP211" s="1413">
        <v>44518</v>
      </c>
      <c r="BQ211" s="1413">
        <v>44519</v>
      </c>
      <c r="BR211" s="761" t="e">
        <v>#REF!</v>
      </c>
      <c r="BS211" s="1523">
        <v>1</v>
      </c>
      <c r="BT211" s="1523">
        <v>1</v>
      </c>
      <c r="BU211" s="1523">
        <v>1</v>
      </c>
      <c r="BV211" s="1523">
        <v>1</v>
      </c>
      <c r="BW211" s="1523">
        <v>1</v>
      </c>
      <c r="BX211" s="1523">
        <v>1</v>
      </c>
      <c r="BY211" s="1523">
        <v>1</v>
      </c>
      <c r="BZ211" s="1523">
        <v>5</v>
      </c>
      <c r="CA211" s="1523">
        <v>50</v>
      </c>
      <c r="CB211" s="1523">
        <v>1</v>
      </c>
      <c r="CC211" s="1523">
        <v>1</v>
      </c>
      <c r="CD211" s="1523">
        <v>1</v>
      </c>
      <c r="CE211" s="1523">
        <v>1</v>
      </c>
      <c r="CF211" s="1523">
        <v>1</v>
      </c>
      <c r="CG211" s="1054"/>
      <c r="CH211" s="1080">
        <v>67</v>
      </c>
      <c r="CI211" s="1080">
        <v>0</v>
      </c>
      <c r="CJ211" s="1505">
        <v>67</v>
      </c>
      <c r="CK211" s="763">
        <v>0</v>
      </c>
      <c r="CL211" s="764">
        <v>6.2938810480612117</v>
      </c>
      <c r="CM211" s="764">
        <v>4.4010469125849312</v>
      </c>
      <c r="CN211" s="764">
        <v>3.5370002996184069</v>
      </c>
      <c r="CO211" s="764">
        <v>0.1037738012870769</v>
      </c>
      <c r="CP211" s="764">
        <v>5.5417804232331411</v>
      </c>
      <c r="CQ211" s="764">
        <v>4.4276389491647521</v>
      </c>
      <c r="CR211" s="764">
        <v>6.0037035562122361</v>
      </c>
      <c r="CS211" s="764">
        <v>6.2199422146441705</v>
      </c>
      <c r="CT211" s="764">
        <v>3.2322944755892218</v>
      </c>
      <c r="CU211" s="764">
        <v>2.1979291112602843</v>
      </c>
      <c r="CV211" s="764">
        <v>1.2927621295337559</v>
      </c>
      <c r="CW211" s="764">
        <v>2.0065961651372395</v>
      </c>
    </row>
    <row r="212" spans="1:101" ht="15.75">
      <c r="A212" s="1394">
        <v>202</v>
      </c>
      <c r="B212" s="1416" t="s">
        <v>6549</v>
      </c>
      <c r="C212" s="1524" t="s">
        <v>6585</v>
      </c>
      <c r="D212" s="1396">
        <v>1</v>
      </c>
      <c r="E212" s="1397">
        <v>44483</v>
      </c>
      <c r="F212" s="1398" t="s">
        <v>6585</v>
      </c>
      <c r="G212" s="1398" t="s">
        <v>6586</v>
      </c>
      <c r="H212" s="1397">
        <v>44442</v>
      </c>
      <c r="I212" s="1397" t="s">
        <v>978</v>
      </c>
      <c r="J212" s="1399" t="s">
        <v>7244</v>
      </c>
      <c r="K212" s="1398" t="s">
        <v>193</v>
      </c>
      <c r="L212" s="1415" t="s">
        <v>6508</v>
      </c>
      <c r="M212" s="1394" t="s">
        <v>116</v>
      </c>
      <c r="N212" s="1417">
        <v>44467</v>
      </c>
      <c r="O212" s="1344">
        <v>44483</v>
      </c>
      <c r="P212" s="1400" t="e">
        <v>#N/A</v>
      </c>
      <c r="Q212" s="1409">
        <v>50200</v>
      </c>
      <c r="R212" s="1418">
        <v>50.2</v>
      </c>
      <c r="S212" s="1071">
        <v>44501</v>
      </c>
      <c r="T212" s="1402" t="s">
        <v>67</v>
      </c>
      <c r="U212" s="1510" t="s">
        <v>420</v>
      </c>
      <c r="V212" s="1403">
        <v>4</v>
      </c>
      <c r="W212" s="1076" t="s">
        <v>64</v>
      </c>
      <c r="X212" s="1076"/>
      <c r="Y212" s="1076"/>
      <c r="Z212" s="1069"/>
      <c r="AA212" s="1424" t="s">
        <v>7245</v>
      </c>
      <c r="AB212" s="1061" t="s">
        <v>430</v>
      </c>
      <c r="AC212" s="1431">
        <v>46686</v>
      </c>
      <c r="AD212" s="1432">
        <v>0</v>
      </c>
      <c r="AE212" s="1433">
        <v>46686</v>
      </c>
      <c r="AF212" s="1085"/>
      <c r="AG212" s="1405" t="s">
        <v>408</v>
      </c>
      <c r="AH212" s="1406">
        <v>0</v>
      </c>
      <c r="AI212" s="1407">
        <v>0</v>
      </c>
      <c r="AJ212" s="1408">
        <v>0</v>
      </c>
      <c r="AK212" s="1419">
        <v>0</v>
      </c>
      <c r="AL212" s="1419">
        <v>0</v>
      </c>
      <c r="AM212" s="1419">
        <v>0</v>
      </c>
      <c r="AN212" s="1419">
        <v>0</v>
      </c>
      <c r="AO212" s="1419">
        <v>0</v>
      </c>
      <c r="AP212" s="1419">
        <v>0</v>
      </c>
      <c r="AQ212" s="1420">
        <v>0</v>
      </c>
      <c r="AR212" s="1421">
        <v>0</v>
      </c>
      <c r="AS212" s="1421">
        <v>0</v>
      </c>
      <c r="AT212" s="1421">
        <v>0</v>
      </c>
      <c r="AU212" s="1401">
        <v>0</v>
      </c>
      <c r="AV212" s="1401">
        <v>0</v>
      </c>
      <c r="AW212" s="1401">
        <v>0</v>
      </c>
      <c r="AX212" s="1401">
        <v>0</v>
      </c>
      <c r="AY212" s="1401">
        <v>0</v>
      </c>
      <c r="AZ212" s="1401">
        <v>0</v>
      </c>
      <c r="BA212" s="1401" t="s">
        <v>64</v>
      </c>
      <c r="BB212" s="1409" t="s">
        <v>925</v>
      </c>
      <c r="BC212" s="761" t="s">
        <v>356</v>
      </c>
      <c r="BD212" s="1410" t="s">
        <v>419</v>
      </c>
      <c r="BE212" s="1410" t="s">
        <v>419</v>
      </c>
      <c r="BF212" s="1410" t="s">
        <v>419</v>
      </c>
      <c r="BG212" s="1411">
        <v>44445</v>
      </c>
      <c r="BH212" s="1411">
        <v>44447</v>
      </c>
      <c r="BI212" s="1411">
        <v>44452</v>
      </c>
      <c r="BJ212" s="1410" t="s">
        <v>419</v>
      </c>
      <c r="BK212" s="1411">
        <v>44460</v>
      </c>
      <c r="BL212" s="1411">
        <v>44467</v>
      </c>
      <c r="BM212" s="1411">
        <v>44474</v>
      </c>
      <c r="BN212" s="1410" t="s">
        <v>419</v>
      </c>
      <c r="BO212" s="1411">
        <v>44482</v>
      </c>
      <c r="BP212" s="1410" t="s">
        <v>419</v>
      </c>
      <c r="BQ212" s="1413">
        <v>44483</v>
      </c>
      <c r="BR212" s="761" t="e">
        <v>#REF!</v>
      </c>
      <c r="BS212" s="1414">
        <v>0</v>
      </c>
      <c r="BT212" s="1414">
        <v>0</v>
      </c>
      <c r="BU212" s="1414">
        <v>0</v>
      </c>
      <c r="BV212" s="1414">
        <v>1</v>
      </c>
      <c r="BW212" s="1414">
        <v>1</v>
      </c>
      <c r="BX212" s="1414">
        <v>1</v>
      </c>
      <c r="BY212" s="1414">
        <v>0</v>
      </c>
      <c r="BZ212" s="1414">
        <v>26</v>
      </c>
      <c r="CA212" s="1414">
        <v>149</v>
      </c>
      <c r="CB212" s="1414">
        <v>62</v>
      </c>
      <c r="CC212" s="1414">
        <v>0</v>
      </c>
      <c r="CD212" s="1414">
        <v>99</v>
      </c>
      <c r="CE212" s="1414">
        <v>0</v>
      </c>
      <c r="CF212" s="1414">
        <v>1</v>
      </c>
      <c r="CG212" s="1054"/>
      <c r="CH212" s="1080">
        <v>340</v>
      </c>
      <c r="CI212" s="1080">
        <v>100</v>
      </c>
      <c r="CJ212" s="1505">
        <v>440</v>
      </c>
      <c r="CK212" s="766">
        <v>0.22727272727272727</v>
      </c>
      <c r="CL212" s="765">
        <v>0</v>
      </c>
      <c r="CM212" s="764">
        <v>0</v>
      </c>
      <c r="CN212" s="764">
        <v>0</v>
      </c>
      <c r="CO212" s="764">
        <v>0</v>
      </c>
      <c r="CP212" s="764">
        <v>0</v>
      </c>
      <c r="CQ212" s="764">
        <v>0</v>
      </c>
      <c r="CR212" s="764">
        <v>0</v>
      </c>
      <c r="CS212" s="764">
        <v>0</v>
      </c>
      <c r="CT212" s="764">
        <v>0</v>
      </c>
      <c r="CU212" s="764">
        <v>0</v>
      </c>
      <c r="CV212" s="764">
        <v>0</v>
      </c>
      <c r="CW212" s="764">
        <v>0</v>
      </c>
    </row>
    <row r="213" spans="1:101" ht="16.5">
      <c r="A213" s="1394">
        <v>203</v>
      </c>
      <c r="B213" s="1416" t="s">
        <v>7246</v>
      </c>
      <c r="C213" s="1525" t="s">
        <v>7247</v>
      </c>
      <c r="D213" s="1507">
        <v>2</v>
      </c>
      <c r="E213" s="1425" t="e">
        <v>#N/A</v>
      </c>
      <c r="F213" s="1526" t="s">
        <v>7247</v>
      </c>
      <c r="G213" s="1509" t="s">
        <v>6269</v>
      </c>
      <c r="H213" s="1425" t="e">
        <v>#N/A</v>
      </c>
      <c r="I213" s="1425" t="e">
        <v>#N/A</v>
      </c>
      <c r="J213" s="1428" t="s">
        <v>1045</v>
      </c>
      <c r="K213" s="1398" t="s">
        <v>194</v>
      </c>
      <c r="L213" s="1415" t="s">
        <v>7248</v>
      </c>
      <c r="M213" s="1394" t="s">
        <v>422</v>
      </c>
      <c r="N213" s="1417">
        <v>0</v>
      </c>
      <c r="O213" s="1068">
        <v>44525</v>
      </c>
      <c r="P213" s="1400" t="e">
        <v>#N/A</v>
      </c>
      <c r="Q213" s="1409">
        <v>3020</v>
      </c>
      <c r="R213" s="1418">
        <v>3.02</v>
      </c>
      <c r="S213" s="1071">
        <v>44501</v>
      </c>
      <c r="T213" s="1402"/>
      <c r="U213" s="1510" t="s">
        <v>429</v>
      </c>
      <c r="V213" s="1403">
        <v>6</v>
      </c>
      <c r="W213" s="1076" t="s">
        <v>64</v>
      </c>
      <c r="X213" s="1076"/>
      <c r="Y213" s="1076"/>
      <c r="Z213" s="1069"/>
      <c r="AA213" s="1424"/>
      <c r="AB213" s="1061"/>
      <c r="AC213" s="1431" t="e">
        <v>#N/A</v>
      </c>
      <c r="AD213" s="1432">
        <v>0</v>
      </c>
      <c r="AE213" s="1433" t="e">
        <v>#N/A</v>
      </c>
      <c r="AF213" s="1085"/>
      <c r="AG213" s="1437"/>
      <c r="AH213" s="1406">
        <v>0</v>
      </c>
      <c r="AI213" s="1407">
        <v>0</v>
      </c>
      <c r="AJ213" s="1408">
        <v>0</v>
      </c>
      <c r="AK213" s="1419">
        <v>0</v>
      </c>
      <c r="AL213" s="1419">
        <v>0</v>
      </c>
      <c r="AM213" s="1419">
        <v>0</v>
      </c>
      <c r="AN213" s="1419">
        <v>0</v>
      </c>
      <c r="AO213" s="1419">
        <v>0</v>
      </c>
      <c r="AP213" s="1419">
        <v>0</v>
      </c>
      <c r="AQ213" s="1420">
        <v>0</v>
      </c>
      <c r="AR213" s="1421">
        <v>0</v>
      </c>
      <c r="AS213" s="1421">
        <v>0</v>
      </c>
      <c r="AT213" s="1421">
        <v>0</v>
      </c>
      <c r="AU213" s="1401">
        <v>0</v>
      </c>
      <c r="AV213" s="1401">
        <v>0</v>
      </c>
      <c r="AW213" s="1401">
        <v>0</v>
      </c>
      <c r="AX213" s="1401">
        <v>0</v>
      </c>
      <c r="AY213" s="1401">
        <v>0</v>
      </c>
      <c r="AZ213" s="1401">
        <v>0</v>
      </c>
      <c r="BA213" s="1401"/>
      <c r="BB213" s="1401"/>
      <c r="BC213" s="761"/>
      <c r="BD213" s="1527"/>
      <c r="BE213" s="1527"/>
      <c r="BF213" s="1527"/>
      <c r="BG213" s="1528"/>
      <c r="BH213" s="1528"/>
      <c r="BI213" s="1528"/>
      <c r="BJ213" s="1527"/>
      <c r="BK213" s="1413"/>
      <c r="BL213" s="1528"/>
      <c r="BM213" s="1528"/>
      <c r="BN213" s="1527"/>
      <c r="BO213" s="1528"/>
      <c r="BP213" s="1529"/>
      <c r="BQ213" s="1528"/>
      <c r="BR213" s="761" t="e">
        <v>#REF!</v>
      </c>
      <c r="BS213" s="1438"/>
      <c r="BT213" s="1438"/>
      <c r="BU213" s="1438"/>
      <c r="BV213" s="1438"/>
      <c r="BW213" s="1438"/>
      <c r="BX213" s="1438"/>
      <c r="BY213" s="1438"/>
      <c r="BZ213" s="1414">
        <v>0</v>
      </c>
      <c r="CA213" s="1439">
        <v>0</v>
      </c>
      <c r="CB213" s="1439">
        <v>0</v>
      </c>
      <c r="CC213" s="1439">
        <v>0</v>
      </c>
      <c r="CD213" s="1438"/>
      <c r="CE213" s="1414">
        <v>1</v>
      </c>
      <c r="CF213" s="1439">
        <v>0</v>
      </c>
      <c r="CG213" s="1054"/>
      <c r="CH213" s="1080">
        <v>1</v>
      </c>
      <c r="CI213" s="1080">
        <v>0</v>
      </c>
      <c r="CJ213" s="1505">
        <v>1</v>
      </c>
      <c r="CK213" s="763">
        <v>0</v>
      </c>
      <c r="CL213" s="764">
        <v>14.6211698193422</v>
      </c>
      <c r="CM213" s="764">
        <v>10.223970520004995</v>
      </c>
      <c r="CN213" s="764">
        <v>8.2167237729596856</v>
      </c>
      <c r="CO213" s="764">
        <v>0.24107452298997867</v>
      </c>
      <c r="CP213" s="764">
        <v>12.873982213972376</v>
      </c>
      <c r="CQ213" s="764">
        <v>10.285745866521193</v>
      </c>
      <c r="CR213" s="764">
        <v>13.947065184431503</v>
      </c>
      <c r="CS213" s="764">
        <v>14.449404221711843</v>
      </c>
      <c r="CT213" s="764">
        <v>7.5088687048303457</v>
      </c>
      <c r="CU213" s="764">
        <v>5.1059583969277371</v>
      </c>
      <c r="CV213" s="764">
        <v>3.0031858701476484</v>
      </c>
      <c r="CW213" s="764">
        <v>4.6614772451649715</v>
      </c>
    </row>
    <row r="214" spans="1:101" ht="16.5">
      <c r="A214" s="1394">
        <v>204</v>
      </c>
      <c r="B214" s="1416" t="s">
        <v>7249</v>
      </c>
      <c r="C214" s="1525" t="s">
        <v>7247</v>
      </c>
      <c r="D214" s="1507">
        <v>2</v>
      </c>
      <c r="E214" s="1425" t="e">
        <v>#N/A</v>
      </c>
      <c r="F214" s="1526" t="s">
        <v>7247</v>
      </c>
      <c r="G214" s="1509" t="s">
        <v>6269</v>
      </c>
      <c r="H214" s="1425" t="e">
        <v>#N/A</v>
      </c>
      <c r="I214" s="1425" t="e">
        <v>#N/A</v>
      </c>
      <c r="J214" s="1428" t="s">
        <v>1045</v>
      </c>
      <c r="K214" s="1398" t="s">
        <v>194</v>
      </c>
      <c r="L214" s="1415" t="s">
        <v>7248</v>
      </c>
      <c r="M214" s="1394" t="s">
        <v>422</v>
      </c>
      <c r="N214" s="1417">
        <v>0</v>
      </c>
      <c r="O214" s="1068">
        <v>44525</v>
      </c>
      <c r="P214" s="1400" t="e">
        <v>#N/A</v>
      </c>
      <c r="Q214" s="1409">
        <v>3020</v>
      </c>
      <c r="R214" s="1418">
        <v>3.02</v>
      </c>
      <c r="S214" s="1071">
        <v>44501</v>
      </c>
      <c r="T214" s="1402"/>
      <c r="U214" s="1510" t="s">
        <v>429</v>
      </c>
      <c r="V214" s="1403">
        <v>6</v>
      </c>
      <c r="W214" s="1076" t="s">
        <v>64</v>
      </c>
      <c r="X214" s="1076"/>
      <c r="Y214" s="1076"/>
      <c r="Z214" s="1069"/>
      <c r="AA214" s="1424"/>
      <c r="AB214" s="1061"/>
      <c r="AC214" s="1431" t="e">
        <v>#N/A</v>
      </c>
      <c r="AD214" s="1432">
        <v>0</v>
      </c>
      <c r="AE214" s="1433" t="e">
        <v>#N/A</v>
      </c>
      <c r="AF214" s="1085"/>
      <c r="AG214" s="1437"/>
      <c r="AH214" s="1406">
        <v>0</v>
      </c>
      <c r="AI214" s="1407">
        <v>0</v>
      </c>
      <c r="AJ214" s="1408">
        <v>0</v>
      </c>
      <c r="AK214" s="1419">
        <v>0</v>
      </c>
      <c r="AL214" s="1419">
        <v>0</v>
      </c>
      <c r="AM214" s="1419">
        <v>0</v>
      </c>
      <c r="AN214" s="1419">
        <v>0</v>
      </c>
      <c r="AO214" s="1419">
        <v>0</v>
      </c>
      <c r="AP214" s="1419">
        <v>0</v>
      </c>
      <c r="AQ214" s="1420">
        <v>0</v>
      </c>
      <c r="AR214" s="1421">
        <v>0</v>
      </c>
      <c r="AS214" s="1421">
        <v>0</v>
      </c>
      <c r="AT214" s="1421">
        <v>0</v>
      </c>
      <c r="AU214" s="1401">
        <v>0</v>
      </c>
      <c r="AV214" s="1401">
        <v>0</v>
      </c>
      <c r="AW214" s="1401">
        <v>0</v>
      </c>
      <c r="AX214" s="1401">
        <v>0</v>
      </c>
      <c r="AY214" s="1401">
        <v>0</v>
      </c>
      <c r="AZ214" s="1401">
        <v>0</v>
      </c>
      <c r="BA214" s="1401"/>
      <c r="BB214" s="1401"/>
      <c r="BC214" s="761"/>
      <c r="BD214" s="1527"/>
      <c r="BE214" s="1527"/>
      <c r="BF214" s="1527"/>
      <c r="BG214" s="1528"/>
      <c r="BH214" s="1528"/>
      <c r="BI214" s="1528"/>
      <c r="BJ214" s="1527"/>
      <c r="BK214" s="1413"/>
      <c r="BL214" s="1528"/>
      <c r="BM214" s="1528"/>
      <c r="BN214" s="1527"/>
      <c r="BO214" s="1528"/>
      <c r="BP214" s="1529"/>
      <c r="BQ214" s="1528"/>
      <c r="BR214" s="761" t="e">
        <v>#REF!</v>
      </c>
      <c r="BS214" s="1438"/>
      <c r="BT214" s="1438"/>
      <c r="BU214" s="1438"/>
      <c r="BV214" s="1438"/>
      <c r="BW214" s="1438"/>
      <c r="BX214" s="1438"/>
      <c r="BY214" s="1438"/>
      <c r="BZ214" s="1414">
        <v>0</v>
      </c>
      <c r="CA214" s="1439">
        <v>0</v>
      </c>
      <c r="CB214" s="1439">
        <v>0</v>
      </c>
      <c r="CC214" s="1439">
        <v>0</v>
      </c>
      <c r="CD214" s="1438"/>
      <c r="CE214" s="1414">
        <v>1</v>
      </c>
      <c r="CF214" s="1439">
        <v>0</v>
      </c>
      <c r="CG214" s="1054"/>
      <c r="CH214" s="1080">
        <v>1</v>
      </c>
      <c r="CI214" s="1080">
        <v>0</v>
      </c>
      <c r="CJ214" s="1505">
        <v>1</v>
      </c>
      <c r="CK214" s="763">
        <v>0</v>
      </c>
      <c r="CL214" s="764">
        <v>14.6211698193422</v>
      </c>
      <c r="CM214" s="764">
        <v>10.223970520004995</v>
      </c>
      <c r="CN214" s="764">
        <v>8.2167237729596856</v>
      </c>
      <c r="CO214" s="764">
        <v>0.24107452298997867</v>
      </c>
      <c r="CP214" s="764">
        <v>12.873982213972376</v>
      </c>
      <c r="CQ214" s="764">
        <v>10.285745866521193</v>
      </c>
      <c r="CR214" s="764">
        <v>13.947065184431503</v>
      </c>
      <c r="CS214" s="764">
        <v>14.449404221711843</v>
      </c>
      <c r="CT214" s="764">
        <v>7.5088687048303457</v>
      </c>
      <c r="CU214" s="764">
        <v>5.1059583969277371</v>
      </c>
      <c r="CV214" s="764">
        <v>3.0031858701476484</v>
      </c>
      <c r="CW214" s="764">
        <v>4.6614772451649715</v>
      </c>
    </row>
    <row r="215" spans="1:101" ht="16.5">
      <c r="A215" s="1394">
        <v>205</v>
      </c>
      <c r="B215" s="1416" t="s">
        <v>7250</v>
      </c>
      <c r="C215" s="1525" t="s">
        <v>7247</v>
      </c>
      <c r="D215" s="1507">
        <v>2</v>
      </c>
      <c r="E215" s="1425" t="e">
        <v>#N/A</v>
      </c>
      <c r="F215" s="1526" t="s">
        <v>7247</v>
      </c>
      <c r="G215" s="1509" t="s">
        <v>7251</v>
      </c>
      <c r="H215" s="1425" t="e">
        <v>#N/A</v>
      </c>
      <c r="I215" s="1425" t="e">
        <v>#N/A</v>
      </c>
      <c r="J215" s="1428" t="s">
        <v>1045</v>
      </c>
      <c r="K215" s="1398" t="s">
        <v>194</v>
      </c>
      <c r="L215" s="1415" t="s">
        <v>7248</v>
      </c>
      <c r="M215" s="1394" t="s">
        <v>422</v>
      </c>
      <c r="N215" s="1417">
        <v>0</v>
      </c>
      <c r="O215" s="1068">
        <v>44525</v>
      </c>
      <c r="P215" s="1400" t="e">
        <v>#N/A</v>
      </c>
      <c r="Q215" s="1409">
        <v>1940</v>
      </c>
      <c r="R215" s="1418">
        <v>1.94</v>
      </c>
      <c r="S215" s="1071">
        <v>44501</v>
      </c>
      <c r="T215" s="1402"/>
      <c r="U215" s="1510" t="s">
        <v>429</v>
      </c>
      <c r="V215" s="1403">
        <v>6</v>
      </c>
      <c r="W215" s="1076" t="s">
        <v>64</v>
      </c>
      <c r="X215" s="1076"/>
      <c r="Y215" s="1076"/>
      <c r="Z215" s="1069"/>
      <c r="AA215" s="1424"/>
      <c r="AB215" s="1061"/>
      <c r="AC215" s="1431" t="e">
        <v>#N/A</v>
      </c>
      <c r="AD215" s="1432">
        <v>0</v>
      </c>
      <c r="AE215" s="1433" t="e">
        <v>#N/A</v>
      </c>
      <c r="AF215" s="1085"/>
      <c r="AG215" s="1437"/>
      <c r="AH215" s="1406">
        <v>0</v>
      </c>
      <c r="AI215" s="1407">
        <v>0</v>
      </c>
      <c r="AJ215" s="1408">
        <v>0</v>
      </c>
      <c r="AK215" s="1419">
        <v>0</v>
      </c>
      <c r="AL215" s="1419">
        <v>0</v>
      </c>
      <c r="AM215" s="1419">
        <v>0</v>
      </c>
      <c r="AN215" s="1419">
        <v>0</v>
      </c>
      <c r="AO215" s="1419">
        <v>0</v>
      </c>
      <c r="AP215" s="1419">
        <v>0</v>
      </c>
      <c r="AQ215" s="1420">
        <v>0</v>
      </c>
      <c r="AR215" s="1421">
        <v>0</v>
      </c>
      <c r="AS215" s="1421">
        <v>0</v>
      </c>
      <c r="AT215" s="1421">
        <v>0</v>
      </c>
      <c r="AU215" s="1401">
        <v>0</v>
      </c>
      <c r="AV215" s="1401">
        <v>0</v>
      </c>
      <c r="AW215" s="1401">
        <v>0</v>
      </c>
      <c r="AX215" s="1401">
        <v>0</v>
      </c>
      <c r="AY215" s="1401">
        <v>0</v>
      </c>
      <c r="AZ215" s="1401">
        <v>0</v>
      </c>
      <c r="BA215" s="1401"/>
      <c r="BB215" s="1401"/>
      <c r="BC215" s="761"/>
      <c r="BD215" s="1527"/>
      <c r="BE215" s="1527"/>
      <c r="BF215" s="1527"/>
      <c r="BG215" s="1528"/>
      <c r="BH215" s="1528"/>
      <c r="BI215" s="1528"/>
      <c r="BJ215" s="1527"/>
      <c r="BK215" s="1413"/>
      <c r="BL215" s="1528"/>
      <c r="BM215" s="1528"/>
      <c r="BN215" s="1527"/>
      <c r="BO215" s="1528"/>
      <c r="BP215" s="1529"/>
      <c r="BQ215" s="1528"/>
      <c r="BR215" s="761" t="e">
        <v>#REF!</v>
      </c>
      <c r="BS215" s="1438"/>
      <c r="BT215" s="1438"/>
      <c r="BU215" s="1438"/>
      <c r="BV215" s="1438"/>
      <c r="BW215" s="1438"/>
      <c r="BX215" s="1438"/>
      <c r="BY215" s="1438"/>
      <c r="BZ215" s="1414">
        <v>0</v>
      </c>
      <c r="CA215" s="1439">
        <v>0</v>
      </c>
      <c r="CB215" s="1439">
        <v>0</v>
      </c>
      <c r="CC215" s="1439">
        <v>0</v>
      </c>
      <c r="CD215" s="1438"/>
      <c r="CE215" s="1414">
        <v>1</v>
      </c>
      <c r="CF215" s="1439">
        <v>0</v>
      </c>
      <c r="CG215" s="1054"/>
      <c r="CH215" s="1080">
        <v>1</v>
      </c>
      <c r="CI215" s="1080">
        <v>0</v>
      </c>
      <c r="CJ215" s="1505">
        <v>1</v>
      </c>
      <c r="CK215" s="763">
        <v>0</v>
      </c>
      <c r="CL215" s="764">
        <v>9.3924071024913474</v>
      </c>
      <c r="CM215" s="764">
        <v>6.5677161618575131</v>
      </c>
      <c r="CN215" s="764">
        <v>5.2782927548151619</v>
      </c>
      <c r="CO215" s="764">
        <v>0.15486244192071474</v>
      </c>
      <c r="CP215" s="764">
        <v>8.2700415546709962</v>
      </c>
      <c r="CQ215" s="764">
        <v>6.6073996625997067</v>
      </c>
      <c r="CR215" s="764">
        <v>8.9593729992705669</v>
      </c>
      <c r="CS215" s="764">
        <v>9.282067612622841</v>
      </c>
      <c r="CT215" s="764">
        <v>4.8235779097254543</v>
      </c>
      <c r="CU215" s="764">
        <v>3.2799865198807319</v>
      </c>
      <c r="CV215" s="764">
        <v>1.9291988702272973</v>
      </c>
      <c r="CW215" s="764">
        <v>2.9944588925894191</v>
      </c>
    </row>
    <row r="216" spans="1:101" ht="16.5">
      <c r="A216" s="1394">
        <v>206</v>
      </c>
      <c r="B216" s="1219" t="s">
        <v>7252</v>
      </c>
      <c r="C216" s="1530" t="s">
        <v>7247</v>
      </c>
      <c r="D216" s="1531">
        <v>2</v>
      </c>
      <c r="E216" s="1442" t="e">
        <v>#N/A</v>
      </c>
      <c r="F216" s="1532" t="s">
        <v>7247</v>
      </c>
      <c r="G216" s="1533" t="s">
        <v>7253</v>
      </c>
      <c r="H216" s="1442" t="e">
        <v>#N/A</v>
      </c>
      <c r="I216" s="1442" t="e">
        <v>#N/A</v>
      </c>
      <c r="J216" s="1057" t="s">
        <v>1045</v>
      </c>
      <c r="K216" s="1058" t="s">
        <v>194</v>
      </c>
      <c r="L216" s="1415" t="s">
        <v>7248</v>
      </c>
      <c r="M216" s="1059" t="s">
        <v>422</v>
      </c>
      <c r="N216" s="1082">
        <v>0</v>
      </c>
      <c r="O216" s="1068">
        <v>44525</v>
      </c>
      <c r="P216" s="1400" t="e">
        <v>#N/A</v>
      </c>
      <c r="Q216" s="1079">
        <v>310</v>
      </c>
      <c r="R216" s="1074">
        <v>0.31</v>
      </c>
      <c r="S216" s="1071">
        <v>44501</v>
      </c>
      <c r="T216" s="1075"/>
      <c r="U216" s="1510" t="s">
        <v>429</v>
      </c>
      <c r="V216" s="1403">
        <v>6</v>
      </c>
      <c r="W216" s="1076" t="s">
        <v>64</v>
      </c>
      <c r="X216" s="1076"/>
      <c r="Y216" s="1076"/>
      <c r="Z216" s="1069"/>
      <c r="AA216" s="1078"/>
      <c r="AB216" s="1061"/>
      <c r="AC216" s="1049" t="e">
        <v>#N/A</v>
      </c>
      <c r="AD216" s="1050">
        <v>0</v>
      </c>
      <c r="AE216" s="1051" t="e">
        <v>#N/A</v>
      </c>
      <c r="AF216" s="1085"/>
      <c r="AG216" s="1534"/>
      <c r="AH216" s="1083">
        <v>0</v>
      </c>
      <c r="AI216" s="1084">
        <v>0</v>
      </c>
      <c r="AJ216" s="1086">
        <v>0</v>
      </c>
      <c r="AK216" s="1064">
        <v>0</v>
      </c>
      <c r="AL216" s="1064">
        <v>0</v>
      </c>
      <c r="AM216" s="1064">
        <v>0</v>
      </c>
      <c r="AN216" s="1064">
        <v>0</v>
      </c>
      <c r="AO216" s="1064">
        <v>0</v>
      </c>
      <c r="AP216" s="1064">
        <v>0</v>
      </c>
      <c r="AQ216" s="1065">
        <v>0</v>
      </c>
      <c r="AR216" s="1066">
        <v>0</v>
      </c>
      <c r="AS216" s="1066">
        <v>0</v>
      </c>
      <c r="AT216" s="1066">
        <v>0</v>
      </c>
      <c r="AU216" s="1061">
        <v>0</v>
      </c>
      <c r="AV216" s="1061">
        <v>0</v>
      </c>
      <c r="AW216" s="1061">
        <v>0</v>
      </c>
      <c r="AX216" s="1061">
        <v>0</v>
      </c>
      <c r="AY216" s="1061">
        <v>0</v>
      </c>
      <c r="AZ216" s="1061">
        <v>0</v>
      </c>
      <c r="BA216" s="1401"/>
      <c r="BB216" s="1401"/>
      <c r="BC216" s="761"/>
      <c r="BD216" s="1527"/>
      <c r="BE216" s="1527"/>
      <c r="BF216" s="1527"/>
      <c r="BG216" s="1528"/>
      <c r="BH216" s="1528"/>
      <c r="BI216" s="1528"/>
      <c r="BJ216" s="1527"/>
      <c r="BK216" s="1413"/>
      <c r="BL216" s="1528"/>
      <c r="BM216" s="1528"/>
      <c r="BN216" s="1527"/>
      <c r="BO216" s="1528"/>
      <c r="BP216" s="1529"/>
      <c r="BQ216" s="1528"/>
      <c r="BR216" s="761" t="e">
        <v>#REF!</v>
      </c>
      <c r="BS216" s="1535"/>
      <c r="BT216" s="1535"/>
      <c r="BU216" s="1535"/>
      <c r="BV216" s="1535"/>
      <c r="BW216" s="1535"/>
      <c r="BX216" s="1535"/>
      <c r="BY216" s="1535"/>
      <c r="BZ216" s="1523">
        <v>0</v>
      </c>
      <c r="CA216" s="1536">
        <v>0</v>
      </c>
      <c r="CB216" s="1536">
        <v>0</v>
      </c>
      <c r="CC216" s="1536">
        <v>0</v>
      </c>
      <c r="CD216" s="1535"/>
      <c r="CE216" s="1523">
        <v>1</v>
      </c>
      <c r="CF216" s="1536">
        <v>0</v>
      </c>
      <c r="CG216" s="1054"/>
      <c r="CH216" s="1080">
        <v>1</v>
      </c>
      <c r="CI216" s="1080">
        <v>0</v>
      </c>
      <c r="CJ216" s="1505">
        <v>1</v>
      </c>
      <c r="CK216" s="763">
        <v>0</v>
      </c>
      <c r="CL216" s="764">
        <v>1.5008485576145965</v>
      </c>
      <c r="CM216" s="764">
        <v>1.0494804176164068</v>
      </c>
      <c r="CN216" s="764">
        <v>0.84343853298592786</v>
      </c>
      <c r="CO216" s="764">
        <v>2.4746060306918338E-2</v>
      </c>
      <c r="CP216" s="764">
        <v>1.3215014855402107</v>
      </c>
      <c r="CQ216" s="764">
        <v>1.0558215955700565</v>
      </c>
      <c r="CR216" s="764">
        <v>1.4316523864813793</v>
      </c>
      <c r="CS216" s="764">
        <v>1.483216989645918</v>
      </c>
      <c r="CT216" s="764">
        <v>0.77077791340973745</v>
      </c>
      <c r="CU216" s="764">
        <v>0.52412155730052934</v>
      </c>
      <c r="CV216" s="764">
        <v>0.30827404627343413</v>
      </c>
      <c r="CW216" s="764">
        <v>0.47849600860964947</v>
      </c>
    </row>
    <row r="217" spans="1:101" ht="16.5">
      <c r="A217" s="1394">
        <v>207</v>
      </c>
      <c r="B217" s="1416" t="s">
        <v>7254</v>
      </c>
      <c r="C217" s="1526" t="s">
        <v>7247</v>
      </c>
      <c r="D217" s="1507">
        <v>2</v>
      </c>
      <c r="E217" s="1425" t="e">
        <v>#N/A</v>
      </c>
      <c r="F217" s="1526" t="s">
        <v>7247</v>
      </c>
      <c r="G217" s="1509" t="s">
        <v>7255</v>
      </c>
      <c r="H217" s="1425" t="e">
        <v>#N/A</v>
      </c>
      <c r="I217" s="1425" t="e">
        <v>#N/A</v>
      </c>
      <c r="J217" s="1428" t="s">
        <v>1045</v>
      </c>
      <c r="K217" s="1398" t="s">
        <v>194</v>
      </c>
      <c r="L217" s="1415" t="s">
        <v>7248</v>
      </c>
      <c r="M217" s="1394" t="s">
        <v>422</v>
      </c>
      <c r="N217" s="1417">
        <v>0</v>
      </c>
      <c r="O217" s="1537">
        <v>44525</v>
      </c>
      <c r="P217" s="1400" t="e">
        <v>#N/A</v>
      </c>
      <c r="Q217" s="1409">
        <v>1610</v>
      </c>
      <c r="R217" s="1418">
        <v>1.61</v>
      </c>
      <c r="S217" s="1071">
        <v>44501</v>
      </c>
      <c r="T217" s="1402"/>
      <c r="U217" s="1070" t="s">
        <v>429</v>
      </c>
      <c r="V217" s="1403">
        <v>6</v>
      </c>
      <c r="W217" s="1076" t="s">
        <v>64</v>
      </c>
      <c r="X217" s="1076"/>
      <c r="Y217" s="1076"/>
      <c r="Z217" s="1069"/>
      <c r="AA217" s="1424"/>
      <c r="AB217" s="1061"/>
      <c r="AC217" s="1431" t="e">
        <v>#N/A</v>
      </c>
      <c r="AD217" s="1432">
        <v>0</v>
      </c>
      <c r="AE217" s="1433" t="e">
        <v>#N/A</v>
      </c>
      <c r="AF217" s="1085"/>
      <c r="AG217" s="1437"/>
      <c r="AH217" s="1406">
        <v>0</v>
      </c>
      <c r="AI217" s="1407">
        <v>0</v>
      </c>
      <c r="AJ217" s="1408">
        <v>0</v>
      </c>
      <c r="AK217" s="1419">
        <v>0</v>
      </c>
      <c r="AL217" s="1419">
        <v>0</v>
      </c>
      <c r="AM217" s="1419">
        <v>0</v>
      </c>
      <c r="AN217" s="1419">
        <v>0</v>
      </c>
      <c r="AO217" s="1419">
        <v>0</v>
      </c>
      <c r="AP217" s="1419">
        <v>0</v>
      </c>
      <c r="AQ217" s="1420">
        <v>0</v>
      </c>
      <c r="AR217" s="1421">
        <v>0</v>
      </c>
      <c r="AS217" s="1421">
        <v>0</v>
      </c>
      <c r="AT217" s="1421">
        <v>0</v>
      </c>
      <c r="AU217" s="1401">
        <v>0</v>
      </c>
      <c r="AV217" s="1401">
        <v>0</v>
      </c>
      <c r="AW217" s="1401">
        <v>0</v>
      </c>
      <c r="AX217" s="1401">
        <v>0</v>
      </c>
      <c r="AY217" s="1401">
        <v>0</v>
      </c>
      <c r="AZ217" s="1401">
        <v>0</v>
      </c>
      <c r="BA217" s="1401"/>
      <c r="BB217" s="761"/>
      <c r="BC217" s="761"/>
      <c r="BD217" s="1527"/>
      <c r="BE217" s="1527"/>
      <c r="BF217" s="1527"/>
      <c r="BG217" s="1528"/>
      <c r="BH217" s="1528"/>
      <c r="BI217" s="1528"/>
      <c r="BJ217" s="1527"/>
      <c r="BK217" s="1413"/>
      <c r="BL217" s="1528"/>
      <c r="BM217" s="1528"/>
      <c r="BN217" s="1527"/>
      <c r="BO217" s="1528"/>
      <c r="BP217" s="1529"/>
      <c r="BQ217" s="1528"/>
      <c r="BR217" s="761" t="e">
        <v>#REF!</v>
      </c>
      <c r="BS217" s="1438"/>
      <c r="BT217" s="1438"/>
      <c r="BU217" s="1438"/>
      <c r="BV217" s="1438"/>
      <c r="BW217" s="1438"/>
      <c r="BX217" s="1438"/>
      <c r="BY217" s="1438"/>
      <c r="BZ217" s="1414">
        <v>0</v>
      </c>
      <c r="CA217" s="1439">
        <v>0</v>
      </c>
      <c r="CB217" s="1439">
        <v>0</v>
      </c>
      <c r="CC217" s="1439">
        <v>0</v>
      </c>
      <c r="CD217" s="1438"/>
      <c r="CE217" s="1414">
        <v>1</v>
      </c>
      <c r="CF217" s="1439">
        <v>0</v>
      </c>
      <c r="CG217" s="1054"/>
      <c r="CH217" s="1080">
        <v>1</v>
      </c>
      <c r="CI217" s="1080">
        <v>0</v>
      </c>
      <c r="CJ217" s="1505">
        <v>1</v>
      </c>
      <c r="CK217" s="763">
        <v>0</v>
      </c>
      <c r="CL217" s="764">
        <v>7.7947296056758075</v>
      </c>
      <c r="CM217" s="764">
        <v>5.4505273302013384</v>
      </c>
      <c r="CN217" s="764">
        <v>4.3804388326043346</v>
      </c>
      <c r="CO217" s="764">
        <v>0.12851986159399523</v>
      </c>
      <c r="CP217" s="764">
        <v>6.8632819087733523</v>
      </c>
      <c r="CQ217" s="764">
        <v>5.4834605447348093</v>
      </c>
      <c r="CR217" s="764">
        <v>7.435355942693616</v>
      </c>
      <c r="CS217" s="764">
        <v>7.7031592042900883</v>
      </c>
      <c r="CT217" s="764">
        <v>4.0030723889989588</v>
      </c>
      <c r="CU217" s="764">
        <v>2.7220506685608132</v>
      </c>
      <c r="CV217" s="764">
        <v>1.6010361758071898</v>
      </c>
      <c r="CW217" s="764">
        <v>2.4850921737468892</v>
      </c>
    </row>
    <row r="218" spans="1:101" ht="16.5">
      <c r="A218" s="1394">
        <v>208</v>
      </c>
      <c r="B218" s="1416" t="s">
        <v>7256</v>
      </c>
      <c r="C218" s="1526" t="s">
        <v>7247</v>
      </c>
      <c r="D218" s="1507">
        <v>2</v>
      </c>
      <c r="E218" s="1425" t="e">
        <v>#N/A</v>
      </c>
      <c r="F218" s="1526" t="s">
        <v>7247</v>
      </c>
      <c r="G218" s="1509" t="s">
        <v>7257</v>
      </c>
      <c r="H218" s="1425" t="e">
        <v>#N/A</v>
      </c>
      <c r="I218" s="1425" t="e">
        <v>#N/A</v>
      </c>
      <c r="J218" s="1428" t="s">
        <v>1045</v>
      </c>
      <c r="K218" s="1398" t="s">
        <v>194</v>
      </c>
      <c r="L218" s="1415" t="s">
        <v>7248</v>
      </c>
      <c r="M218" s="1394" t="s">
        <v>422</v>
      </c>
      <c r="N218" s="1417">
        <v>0</v>
      </c>
      <c r="O218" s="1537">
        <v>44525</v>
      </c>
      <c r="P218" s="1400" t="e">
        <v>#N/A</v>
      </c>
      <c r="Q218" s="1409">
        <v>1300</v>
      </c>
      <c r="R218" s="1418">
        <v>1.3</v>
      </c>
      <c r="S218" s="1071">
        <v>44501</v>
      </c>
      <c r="T218" s="1402"/>
      <c r="U218" s="1070" t="s">
        <v>429</v>
      </c>
      <c r="V218" s="1403">
        <v>6</v>
      </c>
      <c r="W218" s="1076" t="s">
        <v>64</v>
      </c>
      <c r="X218" s="1076"/>
      <c r="Y218" s="1076"/>
      <c r="Z218" s="1069"/>
      <c r="AA218" s="1424"/>
      <c r="AB218" s="1061"/>
      <c r="AC218" s="1431" t="e">
        <v>#N/A</v>
      </c>
      <c r="AD218" s="1432">
        <v>0</v>
      </c>
      <c r="AE218" s="1433" t="e">
        <v>#N/A</v>
      </c>
      <c r="AF218" s="1085"/>
      <c r="AG218" s="1437"/>
      <c r="AH218" s="1406">
        <v>0</v>
      </c>
      <c r="AI218" s="1407">
        <v>0</v>
      </c>
      <c r="AJ218" s="1408">
        <v>0</v>
      </c>
      <c r="AK218" s="1419">
        <v>0</v>
      </c>
      <c r="AL218" s="1419">
        <v>0</v>
      </c>
      <c r="AM218" s="1419">
        <v>0</v>
      </c>
      <c r="AN218" s="1419">
        <v>0</v>
      </c>
      <c r="AO218" s="1419">
        <v>0</v>
      </c>
      <c r="AP218" s="1419">
        <v>0</v>
      </c>
      <c r="AQ218" s="1420">
        <v>0</v>
      </c>
      <c r="AR218" s="1421">
        <v>0</v>
      </c>
      <c r="AS218" s="1421">
        <v>0</v>
      </c>
      <c r="AT218" s="1421">
        <v>0</v>
      </c>
      <c r="AU218" s="1401">
        <v>0</v>
      </c>
      <c r="AV218" s="1401">
        <v>0</v>
      </c>
      <c r="AW218" s="1401">
        <v>0</v>
      </c>
      <c r="AX218" s="1401">
        <v>0</v>
      </c>
      <c r="AY218" s="1401">
        <v>0</v>
      </c>
      <c r="AZ218" s="1401">
        <v>0</v>
      </c>
      <c r="BA218" s="1401"/>
      <c r="BB218" s="761"/>
      <c r="BC218" s="761"/>
      <c r="BD218" s="1527"/>
      <c r="BE218" s="1527"/>
      <c r="BF218" s="1527"/>
      <c r="BG218" s="1528"/>
      <c r="BH218" s="1528"/>
      <c r="BI218" s="1528"/>
      <c r="BJ218" s="1527"/>
      <c r="BK218" s="1413"/>
      <c r="BL218" s="1528"/>
      <c r="BM218" s="1528"/>
      <c r="BN218" s="1527"/>
      <c r="BO218" s="1528"/>
      <c r="BP218" s="1529"/>
      <c r="BQ218" s="1528"/>
      <c r="BR218" s="761" t="e">
        <v>#REF!</v>
      </c>
      <c r="BS218" s="1438"/>
      <c r="BT218" s="1438"/>
      <c r="BU218" s="1438"/>
      <c r="BV218" s="1438"/>
      <c r="BW218" s="1438"/>
      <c r="BX218" s="1438"/>
      <c r="BY218" s="1438"/>
      <c r="BZ218" s="1414">
        <v>0</v>
      </c>
      <c r="CA218" s="1439">
        <v>0</v>
      </c>
      <c r="CB218" s="1439">
        <v>0</v>
      </c>
      <c r="CC218" s="1439">
        <v>0</v>
      </c>
      <c r="CD218" s="1438"/>
      <c r="CE218" s="1414">
        <v>1</v>
      </c>
      <c r="CF218" s="1439">
        <v>0</v>
      </c>
      <c r="CG218" s="1054"/>
      <c r="CH218" s="1080">
        <v>1</v>
      </c>
      <c r="CI218" s="1080">
        <v>0</v>
      </c>
      <c r="CJ218" s="1505">
        <v>1</v>
      </c>
      <c r="CK218" s="763">
        <v>0</v>
      </c>
      <c r="CL218" s="764">
        <v>6.2938810480612117</v>
      </c>
      <c r="CM218" s="764">
        <v>4.4010469125849312</v>
      </c>
      <c r="CN218" s="764">
        <v>3.5370002996184069</v>
      </c>
      <c r="CO218" s="764">
        <v>0.1037738012870769</v>
      </c>
      <c r="CP218" s="764">
        <v>5.5417804232331411</v>
      </c>
      <c r="CQ218" s="764">
        <v>4.4276389491647521</v>
      </c>
      <c r="CR218" s="764">
        <v>6.0037035562122361</v>
      </c>
      <c r="CS218" s="764">
        <v>6.2199422146441705</v>
      </c>
      <c r="CT218" s="764">
        <v>3.2322944755892218</v>
      </c>
      <c r="CU218" s="764">
        <v>2.1979291112602843</v>
      </c>
      <c r="CV218" s="764">
        <v>1.2927621295337559</v>
      </c>
      <c r="CW218" s="764">
        <v>2.0065961651372395</v>
      </c>
    </row>
    <row r="219" spans="1:101" ht="16.5">
      <c r="A219" s="1394">
        <v>209</v>
      </c>
      <c r="B219" s="1416" t="s">
        <v>7258</v>
      </c>
      <c r="C219" s="1526" t="s">
        <v>1192</v>
      </c>
      <c r="D219" s="1507">
        <v>2</v>
      </c>
      <c r="E219" s="1425" t="e">
        <v>#N/A</v>
      </c>
      <c r="F219" s="1526" t="s">
        <v>1192</v>
      </c>
      <c r="G219" s="1509" t="s">
        <v>7259</v>
      </c>
      <c r="H219" s="1425" t="e">
        <v>#N/A</v>
      </c>
      <c r="I219" s="1425" t="e">
        <v>#N/A</v>
      </c>
      <c r="J219" s="1428" t="s">
        <v>1045</v>
      </c>
      <c r="K219" s="1398" t="s">
        <v>194</v>
      </c>
      <c r="L219" s="1415" t="s">
        <v>7248</v>
      </c>
      <c r="M219" s="1394" t="s">
        <v>422</v>
      </c>
      <c r="N219" s="1417">
        <v>0</v>
      </c>
      <c r="O219" s="1537">
        <v>44528</v>
      </c>
      <c r="P219" s="1400" t="e">
        <v>#N/A</v>
      </c>
      <c r="Q219" s="1409">
        <v>11760</v>
      </c>
      <c r="R219" s="1418">
        <v>11.76</v>
      </c>
      <c r="S219" s="1071">
        <v>44501</v>
      </c>
      <c r="T219" s="1402"/>
      <c r="U219" s="1070" t="s">
        <v>429</v>
      </c>
      <c r="V219" s="1403">
        <v>6</v>
      </c>
      <c r="W219" s="1076" t="s">
        <v>64</v>
      </c>
      <c r="X219" s="1076"/>
      <c r="Y219" s="1076"/>
      <c r="Z219" s="1069"/>
      <c r="AA219" s="1424"/>
      <c r="AB219" s="1061"/>
      <c r="AC219" s="1431" t="e">
        <v>#N/A</v>
      </c>
      <c r="AD219" s="1432">
        <v>0</v>
      </c>
      <c r="AE219" s="1433" t="e">
        <v>#N/A</v>
      </c>
      <c r="AF219" s="1085"/>
      <c r="AG219" s="1437"/>
      <c r="AH219" s="1406">
        <v>0</v>
      </c>
      <c r="AI219" s="1407">
        <v>0</v>
      </c>
      <c r="AJ219" s="1408">
        <v>0</v>
      </c>
      <c r="AK219" s="1419">
        <v>0</v>
      </c>
      <c r="AL219" s="1419">
        <v>0</v>
      </c>
      <c r="AM219" s="1419">
        <v>0</v>
      </c>
      <c r="AN219" s="1419">
        <v>0</v>
      </c>
      <c r="AO219" s="1419">
        <v>0</v>
      </c>
      <c r="AP219" s="1419">
        <v>0</v>
      </c>
      <c r="AQ219" s="1420">
        <v>0</v>
      </c>
      <c r="AR219" s="1421">
        <v>0</v>
      </c>
      <c r="AS219" s="1421">
        <v>0</v>
      </c>
      <c r="AT219" s="1421">
        <v>0</v>
      </c>
      <c r="AU219" s="1401">
        <v>0</v>
      </c>
      <c r="AV219" s="1401">
        <v>0</v>
      </c>
      <c r="AW219" s="1401">
        <v>0</v>
      </c>
      <c r="AX219" s="1401">
        <v>0</v>
      </c>
      <c r="AY219" s="1401">
        <v>0</v>
      </c>
      <c r="AZ219" s="1401">
        <v>0</v>
      </c>
      <c r="BA219" s="1401"/>
      <c r="BB219" s="761"/>
      <c r="BC219" s="761"/>
      <c r="BD219" s="1527"/>
      <c r="BE219" s="1527"/>
      <c r="BF219" s="1527"/>
      <c r="BG219" s="1528"/>
      <c r="BH219" s="1528"/>
      <c r="BI219" s="1528"/>
      <c r="BJ219" s="1527"/>
      <c r="BK219" s="1413"/>
      <c r="BL219" s="1528"/>
      <c r="BM219" s="1528"/>
      <c r="BN219" s="1527"/>
      <c r="BO219" s="1528"/>
      <c r="BP219" s="1529"/>
      <c r="BQ219" s="1528"/>
      <c r="BR219" s="761" t="e">
        <v>#REF!</v>
      </c>
      <c r="BS219" s="1438"/>
      <c r="BT219" s="1438"/>
      <c r="BU219" s="1438"/>
      <c r="BV219" s="1438"/>
      <c r="BW219" s="1438"/>
      <c r="BX219" s="1438"/>
      <c r="BY219" s="1438"/>
      <c r="BZ219" s="1414">
        <v>0</v>
      </c>
      <c r="CA219" s="1439">
        <v>0</v>
      </c>
      <c r="CB219" s="1439">
        <v>0</v>
      </c>
      <c r="CC219" s="1439">
        <v>0</v>
      </c>
      <c r="CD219" s="1438"/>
      <c r="CE219" s="1414">
        <v>1</v>
      </c>
      <c r="CF219" s="1439">
        <v>0</v>
      </c>
      <c r="CG219" s="1054"/>
      <c r="CH219" s="1080">
        <v>1</v>
      </c>
      <c r="CI219" s="1080">
        <v>0</v>
      </c>
      <c r="CJ219" s="1505">
        <v>1</v>
      </c>
      <c r="CK219" s="763">
        <v>0</v>
      </c>
      <c r="CL219" s="764">
        <v>56.935416250153729</v>
      </c>
      <c r="CM219" s="764">
        <v>39.812547455383694</v>
      </c>
      <c r="CN219" s="764">
        <v>31.996248864240361</v>
      </c>
      <c r="CO219" s="764">
        <v>0.93875377164309559</v>
      </c>
      <c r="CP219" s="764">
        <v>50.131798290170572</v>
      </c>
      <c r="CQ219" s="764">
        <v>40.053103109367299</v>
      </c>
      <c r="CR219" s="764">
        <v>54.310426016196843</v>
      </c>
      <c r="CS219" s="764">
        <v>56.266554187858034</v>
      </c>
      <c r="CT219" s="764">
        <v>29.239833102253261</v>
      </c>
      <c r="CU219" s="764">
        <v>19.882804883400723</v>
      </c>
      <c r="CV219" s="764">
        <v>11.694525110243822</v>
      </c>
      <c r="CW219" s="764">
        <v>18.151977616933799</v>
      </c>
    </row>
    <row r="220" spans="1:101" ht="16.5">
      <c r="A220" s="1394">
        <v>210</v>
      </c>
      <c r="B220" s="1416" t="s">
        <v>7260</v>
      </c>
      <c r="C220" s="1526" t="s">
        <v>7247</v>
      </c>
      <c r="D220" s="1507">
        <v>2</v>
      </c>
      <c r="E220" s="1425" t="e">
        <v>#N/A</v>
      </c>
      <c r="F220" s="1526" t="s">
        <v>7247</v>
      </c>
      <c r="G220" s="1509" t="s">
        <v>7191</v>
      </c>
      <c r="H220" s="1425" t="e">
        <v>#N/A</v>
      </c>
      <c r="I220" s="1425" t="e">
        <v>#N/A</v>
      </c>
      <c r="J220" s="1428" t="s">
        <v>1045</v>
      </c>
      <c r="K220" s="1398" t="s">
        <v>194</v>
      </c>
      <c r="L220" s="1415" t="s">
        <v>7248</v>
      </c>
      <c r="M220" s="1394" t="s">
        <v>422</v>
      </c>
      <c r="N220" s="1417">
        <v>0</v>
      </c>
      <c r="O220" s="1537">
        <v>44528</v>
      </c>
      <c r="P220" s="1400" t="e">
        <v>#N/A</v>
      </c>
      <c r="Q220" s="1409">
        <v>696</v>
      </c>
      <c r="R220" s="1418">
        <v>0.69599999999999995</v>
      </c>
      <c r="S220" s="1071">
        <v>44501</v>
      </c>
      <c r="T220" s="1402"/>
      <c r="U220" s="1070" t="s">
        <v>429</v>
      </c>
      <c r="V220" s="1403">
        <v>6</v>
      </c>
      <c r="W220" s="1076" t="s">
        <v>64</v>
      </c>
      <c r="X220" s="1076"/>
      <c r="Y220" s="1076"/>
      <c r="Z220" s="1069"/>
      <c r="AA220" s="1424"/>
      <c r="AB220" s="1061"/>
      <c r="AC220" s="1431" t="e">
        <v>#N/A</v>
      </c>
      <c r="AD220" s="1432">
        <v>0</v>
      </c>
      <c r="AE220" s="1433" t="e">
        <v>#N/A</v>
      </c>
      <c r="AF220" s="1085"/>
      <c r="AG220" s="1437"/>
      <c r="AH220" s="1406">
        <v>0</v>
      </c>
      <c r="AI220" s="1407">
        <v>0</v>
      </c>
      <c r="AJ220" s="1408">
        <v>0</v>
      </c>
      <c r="AK220" s="1419">
        <v>0</v>
      </c>
      <c r="AL220" s="1419">
        <v>0</v>
      </c>
      <c r="AM220" s="1419">
        <v>0</v>
      </c>
      <c r="AN220" s="1419">
        <v>0</v>
      </c>
      <c r="AO220" s="1419">
        <v>0</v>
      </c>
      <c r="AP220" s="1419">
        <v>0</v>
      </c>
      <c r="AQ220" s="1420">
        <v>0</v>
      </c>
      <c r="AR220" s="1421">
        <v>0</v>
      </c>
      <c r="AS220" s="1421">
        <v>0</v>
      </c>
      <c r="AT220" s="1421">
        <v>0</v>
      </c>
      <c r="AU220" s="1401">
        <v>0</v>
      </c>
      <c r="AV220" s="1401">
        <v>0</v>
      </c>
      <c r="AW220" s="1401">
        <v>0</v>
      </c>
      <c r="AX220" s="1401">
        <v>0</v>
      </c>
      <c r="AY220" s="1401">
        <v>0</v>
      </c>
      <c r="AZ220" s="1401">
        <v>0</v>
      </c>
      <c r="BA220" s="1401"/>
      <c r="BB220" s="761"/>
      <c r="BC220" s="761"/>
      <c r="BD220" s="1527"/>
      <c r="BE220" s="1527"/>
      <c r="BF220" s="1527"/>
      <c r="BG220" s="1528"/>
      <c r="BH220" s="1528"/>
      <c r="BI220" s="1528"/>
      <c r="BJ220" s="1527"/>
      <c r="BK220" s="1413"/>
      <c r="BL220" s="1528"/>
      <c r="BM220" s="1528"/>
      <c r="BN220" s="1527"/>
      <c r="BO220" s="1528"/>
      <c r="BP220" s="1529"/>
      <c r="BQ220" s="1528"/>
      <c r="BR220" s="761" t="e">
        <v>#REF!</v>
      </c>
      <c r="BS220" s="1438"/>
      <c r="BT220" s="1438"/>
      <c r="BU220" s="1438"/>
      <c r="BV220" s="1438"/>
      <c r="BW220" s="1438"/>
      <c r="BX220" s="1438"/>
      <c r="BY220" s="1438"/>
      <c r="BZ220" s="1414">
        <v>0</v>
      </c>
      <c r="CA220" s="1439">
        <v>0</v>
      </c>
      <c r="CB220" s="1439">
        <v>0</v>
      </c>
      <c r="CC220" s="1439">
        <v>0</v>
      </c>
      <c r="CD220" s="1438"/>
      <c r="CE220" s="1414">
        <v>1</v>
      </c>
      <c r="CF220" s="1439">
        <v>0</v>
      </c>
      <c r="CG220" s="1054"/>
      <c r="CH220" s="1080">
        <v>1</v>
      </c>
      <c r="CI220" s="1080">
        <v>0</v>
      </c>
      <c r="CJ220" s="1505">
        <v>1</v>
      </c>
      <c r="CK220" s="763">
        <v>0</v>
      </c>
      <c r="CL220" s="764">
        <v>3.3696470841927719</v>
      </c>
      <c r="CM220" s="764">
        <v>2.3562528085839327</v>
      </c>
      <c r="CN220" s="764">
        <v>1.89365554502647</v>
      </c>
      <c r="CO220" s="764">
        <v>5.5558896689081171E-2</v>
      </c>
      <c r="CP220" s="764">
        <v>2.9669839804386666</v>
      </c>
      <c r="CQ220" s="764">
        <v>2.3704897758605132</v>
      </c>
      <c r="CR220" s="764">
        <v>3.2142905193259357</v>
      </c>
      <c r="CS220" s="764">
        <v>3.3300613703018027</v>
      </c>
      <c r="CT220" s="764">
        <v>1.7305207346231524</v>
      </c>
      <c r="CU220" s="764">
        <v>1.1767374318747368</v>
      </c>
      <c r="CV220" s="764">
        <v>0.69212495550422615</v>
      </c>
      <c r="CW220" s="764">
        <v>1.074300716104245</v>
      </c>
    </row>
    <row r="221" spans="1:101" ht="16.5">
      <c r="A221" s="1394">
        <v>211</v>
      </c>
      <c r="B221" s="1416" t="s">
        <v>7261</v>
      </c>
      <c r="C221" s="1526" t="s">
        <v>7247</v>
      </c>
      <c r="D221" s="1507">
        <v>2</v>
      </c>
      <c r="E221" s="1425" t="e">
        <v>#N/A</v>
      </c>
      <c r="F221" s="1526" t="s">
        <v>7247</v>
      </c>
      <c r="G221" s="1509" t="s">
        <v>7262</v>
      </c>
      <c r="H221" s="1425" t="e">
        <v>#N/A</v>
      </c>
      <c r="I221" s="1425" t="e">
        <v>#N/A</v>
      </c>
      <c r="J221" s="1428" t="s">
        <v>1045</v>
      </c>
      <c r="K221" s="1398" t="s">
        <v>194</v>
      </c>
      <c r="L221" s="1415" t="s">
        <v>7248</v>
      </c>
      <c r="M221" s="1394" t="s">
        <v>422</v>
      </c>
      <c r="N221" s="1417">
        <v>0</v>
      </c>
      <c r="O221" s="1537">
        <v>44528</v>
      </c>
      <c r="P221" s="1400" t="e">
        <v>#N/A</v>
      </c>
      <c r="Q221" s="1409">
        <v>2260</v>
      </c>
      <c r="R221" s="1418">
        <v>2.2599999999999998</v>
      </c>
      <c r="S221" s="1071">
        <v>44501</v>
      </c>
      <c r="T221" s="1402"/>
      <c r="U221" s="1070" t="s">
        <v>429</v>
      </c>
      <c r="V221" s="1403">
        <v>6</v>
      </c>
      <c r="W221" s="1076" t="s">
        <v>64</v>
      </c>
      <c r="X221" s="1076"/>
      <c r="Y221" s="1076"/>
      <c r="Z221" s="1069"/>
      <c r="AA221" s="1424"/>
      <c r="AB221" s="1061"/>
      <c r="AC221" s="1431" t="e">
        <v>#N/A</v>
      </c>
      <c r="AD221" s="1432">
        <v>0</v>
      </c>
      <c r="AE221" s="1433" t="e">
        <v>#N/A</v>
      </c>
      <c r="AF221" s="1085"/>
      <c r="AG221" s="1437"/>
      <c r="AH221" s="1406">
        <v>0</v>
      </c>
      <c r="AI221" s="1407">
        <v>0</v>
      </c>
      <c r="AJ221" s="1408">
        <v>0</v>
      </c>
      <c r="AK221" s="1419">
        <v>0</v>
      </c>
      <c r="AL221" s="1419">
        <v>0</v>
      </c>
      <c r="AM221" s="1419">
        <v>0</v>
      </c>
      <c r="AN221" s="1419">
        <v>0</v>
      </c>
      <c r="AO221" s="1419">
        <v>0</v>
      </c>
      <c r="AP221" s="1419">
        <v>0</v>
      </c>
      <c r="AQ221" s="1420">
        <v>0</v>
      </c>
      <c r="AR221" s="1421">
        <v>0</v>
      </c>
      <c r="AS221" s="1421">
        <v>0</v>
      </c>
      <c r="AT221" s="1421">
        <v>0</v>
      </c>
      <c r="AU221" s="1401">
        <v>0</v>
      </c>
      <c r="AV221" s="1401">
        <v>0</v>
      </c>
      <c r="AW221" s="1401">
        <v>0</v>
      </c>
      <c r="AX221" s="1401">
        <v>0</v>
      </c>
      <c r="AY221" s="1401">
        <v>0</v>
      </c>
      <c r="AZ221" s="1401">
        <v>0</v>
      </c>
      <c r="BA221" s="1401"/>
      <c r="BB221" s="761"/>
      <c r="BC221" s="761"/>
      <c r="BD221" s="1527"/>
      <c r="BE221" s="1527"/>
      <c r="BF221" s="1527"/>
      <c r="BG221" s="1528"/>
      <c r="BH221" s="1528"/>
      <c r="BI221" s="1528"/>
      <c r="BJ221" s="1527"/>
      <c r="BK221" s="1413"/>
      <c r="BL221" s="1528"/>
      <c r="BM221" s="1528"/>
      <c r="BN221" s="1527"/>
      <c r="BO221" s="1528"/>
      <c r="BP221" s="1529"/>
      <c r="BQ221" s="1528"/>
      <c r="BR221" s="761" t="e">
        <v>#REF!</v>
      </c>
      <c r="BS221" s="1438"/>
      <c r="BT221" s="1438"/>
      <c r="BU221" s="1438"/>
      <c r="BV221" s="1438"/>
      <c r="BW221" s="1438"/>
      <c r="BX221" s="1438"/>
      <c r="BY221" s="1438"/>
      <c r="BZ221" s="1414">
        <v>0</v>
      </c>
      <c r="CA221" s="1439">
        <v>0</v>
      </c>
      <c r="CB221" s="1439">
        <v>0</v>
      </c>
      <c r="CC221" s="1439">
        <v>0</v>
      </c>
      <c r="CD221" s="1438"/>
      <c r="CE221" s="1414">
        <v>1</v>
      </c>
      <c r="CF221" s="1439">
        <v>0</v>
      </c>
      <c r="CG221" s="1054"/>
      <c r="CH221" s="1080">
        <v>1</v>
      </c>
      <c r="CI221" s="1080">
        <v>0</v>
      </c>
      <c r="CJ221" s="1505">
        <v>1</v>
      </c>
      <c r="CK221" s="766">
        <v>0</v>
      </c>
      <c r="CL221" s="764">
        <v>10.941670129706413</v>
      </c>
      <c r="CM221" s="764">
        <v>7.651050786493804</v>
      </c>
      <c r="CN221" s="764">
        <v>6.1489389824135383</v>
      </c>
      <c r="CO221" s="764">
        <v>0.18040676223753369</v>
      </c>
      <c r="CP221" s="764">
        <v>9.6341721203899233</v>
      </c>
      <c r="CQ221" s="764">
        <v>7.6972800193171844</v>
      </c>
      <c r="CR221" s="764">
        <v>10.437207720799735</v>
      </c>
      <c r="CS221" s="764">
        <v>10.813130311612175</v>
      </c>
      <c r="CT221" s="764">
        <v>5.6192196267935701</v>
      </c>
      <c r="CU221" s="764">
        <v>3.8210152241909556</v>
      </c>
      <c r="CV221" s="764">
        <v>2.2474172405740682</v>
      </c>
      <c r="CW221" s="764">
        <v>3.4883902563155091</v>
      </c>
    </row>
    <row r="222" spans="1:101" ht="15.75">
      <c r="A222" s="1394">
        <v>212</v>
      </c>
      <c r="B222" s="1477" t="s">
        <v>6550</v>
      </c>
      <c r="C222" s="1395" t="s">
        <v>6587</v>
      </c>
      <c r="D222" s="1478">
        <v>1</v>
      </c>
      <c r="E222" s="1397">
        <v>44497</v>
      </c>
      <c r="F222" s="1479" t="s">
        <v>6587</v>
      </c>
      <c r="G222" s="1479" t="s">
        <v>6586</v>
      </c>
      <c r="H222" s="1397">
        <v>44442</v>
      </c>
      <c r="I222" s="1425" t="s">
        <v>978</v>
      </c>
      <c r="J222" s="1480" t="s">
        <v>6587</v>
      </c>
      <c r="K222" s="1479" t="s">
        <v>193</v>
      </c>
      <c r="L222" s="1501" t="s">
        <v>6509</v>
      </c>
      <c r="M222" s="1482" t="s">
        <v>422</v>
      </c>
      <c r="N222" s="1417">
        <v>44489</v>
      </c>
      <c r="O222" s="1538">
        <v>44497</v>
      </c>
      <c r="P222" s="1483" t="e">
        <v>#N/A</v>
      </c>
      <c r="R222" s="1485">
        <v>0</v>
      </c>
      <c r="S222" s="1486">
        <v>44501</v>
      </c>
      <c r="T222" s="1490" t="s">
        <v>67</v>
      </c>
      <c r="U222" s="1487" t="s">
        <v>433</v>
      </c>
      <c r="V222" s="1488">
        <v>7</v>
      </c>
      <c r="W222" s="1489" t="s">
        <v>7139</v>
      </c>
      <c r="X222" s="1076"/>
      <c r="Y222" s="1076"/>
      <c r="Z222" s="1069"/>
      <c r="AA222" s="1490"/>
      <c r="AB222" s="1061" t="s">
        <v>430</v>
      </c>
      <c r="AC222" s="1431">
        <v>0</v>
      </c>
      <c r="AD222" s="1432">
        <v>0</v>
      </c>
      <c r="AE222" s="1433">
        <v>0</v>
      </c>
      <c r="AF222" s="1085"/>
      <c r="AG222" s="1405" t="s">
        <v>408</v>
      </c>
      <c r="AH222" s="1406">
        <v>0</v>
      </c>
      <c r="AI222" s="1407">
        <v>0</v>
      </c>
      <c r="AJ222" s="1408">
        <v>0</v>
      </c>
      <c r="AK222" s="1419">
        <v>0</v>
      </c>
      <c r="AL222" s="1419">
        <v>0</v>
      </c>
      <c r="AM222" s="1419">
        <v>0</v>
      </c>
      <c r="AN222" s="1419">
        <v>0</v>
      </c>
      <c r="AO222" s="1419">
        <v>0</v>
      </c>
      <c r="AP222" s="1419">
        <v>0</v>
      </c>
      <c r="AQ222" s="1420">
        <v>0</v>
      </c>
      <c r="AR222" s="1421">
        <v>0</v>
      </c>
      <c r="AS222" s="1421">
        <v>0</v>
      </c>
      <c r="AT222" s="1421">
        <v>0</v>
      </c>
      <c r="AU222" s="1401">
        <v>0</v>
      </c>
      <c r="AV222" s="1401">
        <v>0</v>
      </c>
      <c r="AW222" s="1401">
        <v>0</v>
      </c>
      <c r="AX222" s="1401">
        <v>0</v>
      </c>
      <c r="AY222" s="1401">
        <v>0</v>
      </c>
      <c r="AZ222" s="1401">
        <v>0</v>
      </c>
      <c r="BA222" s="1401" t="s">
        <v>64</v>
      </c>
      <c r="BB222" s="1539" t="s">
        <v>925</v>
      </c>
      <c r="BC222" s="761" t="s">
        <v>356</v>
      </c>
      <c r="BD222" s="1410" t="s">
        <v>419</v>
      </c>
      <c r="BE222" s="1410" t="s">
        <v>419</v>
      </c>
      <c r="BF222" s="1410" t="s">
        <v>419</v>
      </c>
      <c r="BG222" s="1411">
        <v>44467</v>
      </c>
      <c r="BH222" s="1411">
        <v>44469</v>
      </c>
      <c r="BI222" s="1411">
        <v>44474</v>
      </c>
      <c r="BJ222" s="1410" t="s">
        <v>419</v>
      </c>
      <c r="BK222" s="1411">
        <v>44482</v>
      </c>
      <c r="BL222" s="1411">
        <v>44489</v>
      </c>
      <c r="BM222" s="1411">
        <v>44496</v>
      </c>
      <c r="BN222" s="1410" t="s">
        <v>419</v>
      </c>
      <c r="BO222" s="1411">
        <v>44505</v>
      </c>
      <c r="BP222" s="1410" t="s">
        <v>419</v>
      </c>
      <c r="BQ222" s="1413">
        <v>44508</v>
      </c>
      <c r="BR222" s="761" t="e">
        <v>#REF!</v>
      </c>
      <c r="BS222" s="1414">
        <v>0</v>
      </c>
      <c r="BT222" s="1414">
        <v>0</v>
      </c>
      <c r="BU222" s="1414">
        <v>0</v>
      </c>
      <c r="BV222" s="1414">
        <v>1</v>
      </c>
      <c r="BW222" s="1414">
        <v>1</v>
      </c>
      <c r="BX222" s="1414">
        <v>1</v>
      </c>
      <c r="BY222" s="1414">
        <v>0</v>
      </c>
      <c r="BZ222" s="1414">
        <v>0</v>
      </c>
      <c r="CA222" s="1414">
        <v>0</v>
      </c>
      <c r="CB222" s="1414">
        <v>1</v>
      </c>
      <c r="CC222" s="1414">
        <v>0</v>
      </c>
      <c r="CD222" s="1414">
        <v>0</v>
      </c>
      <c r="CE222" s="1414">
        <v>0</v>
      </c>
      <c r="CF222" s="1414">
        <v>1</v>
      </c>
      <c r="CG222" s="1054"/>
      <c r="CH222" s="1080">
        <v>5</v>
      </c>
      <c r="CI222" s="1080">
        <v>0</v>
      </c>
      <c r="CJ222" s="1505">
        <v>5</v>
      </c>
      <c r="CK222" s="766">
        <v>0</v>
      </c>
      <c r="CL222" s="765">
        <v>0</v>
      </c>
      <c r="CM222" s="764">
        <v>0</v>
      </c>
      <c r="CN222" s="764">
        <v>0</v>
      </c>
      <c r="CO222" s="764">
        <v>0</v>
      </c>
      <c r="CP222" s="764">
        <v>0</v>
      </c>
      <c r="CQ222" s="764">
        <v>0</v>
      </c>
      <c r="CR222" s="764">
        <v>0</v>
      </c>
      <c r="CS222" s="764">
        <v>0</v>
      </c>
      <c r="CT222" s="764">
        <v>0</v>
      </c>
      <c r="CU222" s="764">
        <v>0</v>
      </c>
      <c r="CV222" s="764">
        <v>0</v>
      </c>
      <c r="CW222" s="764">
        <v>0</v>
      </c>
    </row>
    <row r="223" spans="1:101" ht="15.75">
      <c r="A223" s="1394">
        <v>213</v>
      </c>
      <c r="B223" s="1463" t="s">
        <v>530</v>
      </c>
      <c r="C223" s="1448" t="s">
        <v>931</v>
      </c>
      <c r="D223" s="1449">
        <v>1</v>
      </c>
      <c r="E223" s="1397">
        <v>43593</v>
      </c>
      <c r="F223" s="1450" t="s">
        <v>931</v>
      </c>
      <c r="G223" s="1450" t="s">
        <v>932</v>
      </c>
      <c r="H223" s="1397">
        <v>43563</v>
      </c>
      <c r="I223" s="1451" t="s">
        <v>199</v>
      </c>
      <c r="J223" s="1540" t="s">
        <v>931</v>
      </c>
      <c r="K223" s="1450" t="s">
        <v>194</v>
      </c>
      <c r="L223" s="1541" t="s">
        <v>531</v>
      </c>
      <c r="M223" s="1454" t="s">
        <v>116</v>
      </c>
      <c r="N223" s="1417">
        <v>44515</v>
      </c>
      <c r="O223" s="1542">
        <v>44523</v>
      </c>
      <c r="P223" s="1456" t="e">
        <v>#N/A</v>
      </c>
      <c r="Q223" s="1457">
        <v>0</v>
      </c>
      <c r="R223" s="1458">
        <v>0</v>
      </c>
      <c r="S223" s="1459">
        <v>44501</v>
      </c>
      <c r="T223" s="1496" t="s">
        <v>67</v>
      </c>
      <c r="U223" s="1461" t="s">
        <v>437</v>
      </c>
      <c r="V223" s="1462">
        <v>8</v>
      </c>
      <c r="W223" s="1076" t="s">
        <v>64</v>
      </c>
      <c r="X223" s="1225"/>
      <c r="Y223" s="1076"/>
      <c r="Z223" s="1221" t="s">
        <v>436</v>
      </c>
      <c r="AA223" s="1457" t="s">
        <v>532</v>
      </c>
      <c r="AB223" s="1543" t="s">
        <v>434</v>
      </c>
      <c r="AC223" s="1431">
        <v>0</v>
      </c>
      <c r="AD223" s="1432">
        <v>0</v>
      </c>
      <c r="AE223" s="1433">
        <v>0</v>
      </c>
      <c r="AF223" s="1085"/>
      <c r="AG223" s="1405" t="s">
        <v>408</v>
      </c>
      <c r="AH223" s="1406">
        <v>0</v>
      </c>
      <c r="AI223" s="1407">
        <v>0</v>
      </c>
      <c r="AJ223" s="1408">
        <v>0</v>
      </c>
      <c r="AK223" s="1419">
        <v>0</v>
      </c>
      <c r="AL223" s="1419">
        <v>0</v>
      </c>
      <c r="AM223" s="1419">
        <v>0</v>
      </c>
      <c r="AN223" s="1419">
        <v>0</v>
      </c>
      <c r="AO223" s="1419">
        <v>0</v>
      </c>
      <c r="AP223" s="1419">
        <v>0</v>
      </c>
      <c r="AQ223" s="1420">
        <v>0</v>
      </c>
      <c r="AR223" s="1421">
        <v>0</v>
      </c>
      <c r="AS223" s="1421">
        <v>0</v>
      </c>
      <c r="AT223" s="1421">
        <v>0</v>
      </c>
      <c r="AU223" s="1401">
        <v>0</v>
      </c>
      <c r="AV223" s="1401">
        <v>0</v>
      </c>
      <c r="AW223" s="1401">
        <v>0</v>
      </c>
      <c r="AX223" s="1401">
        <v>0</v>
      </c>
      <c r="AY223" s="1401">
        <v>0</v>
      </c>
      <c r="AZ223" s="1401">
        <v>0</v>
      </c>
      <c r="BA223" s="1401" t="s">
        <v>64</v>
      </c>
      <c r="BB223" s="761" t="s">
        <v>933</v>
      </c>
      <c r="BC223" s="761" t="s">
        <v>533</v>
      </c>
      <c r="BD223" s="1411">
        <v>44494</v>
      </c>
      <c r="BE223" s="1411">
        <v>44496</v>
      </c>
      <c r="BF223" s="1411">
        <v>44497</v>
      </c>
      <c r="BG223" s="1411">
        <v>44498</v>
      </c>
      <c r="BH223" s="1411">
        <v>44503</v>
      </c>
      <c r="BI223" s="1411">
        <v>44505</v>
      </c>
      <c r="BJ223" s="1411">
        <v>44515</v>
      </c>
      <c r="BK223" s="1411">
        <v>44510</v>
      </c>
      <c r="BL223" s="1411">
        <v>44515</v>
      </c>
      <c r="BM223" s="1411">
        <v>44517</v>
      </c>
      <c r="BN223" s="1411">
        <v>44518</v>
      </c>
      <c r="BO223" s="1411">
        <v>44522</v>
      </c>
      <c r="BP223" s="1413">
        <v>44522</v>
      </c>
      <c r="BQ223" s="1413">
        <v>44523</v>
      </c>
      <c r="BR223" s="761" t="e">
        <v>#REF!</v>
      </c>
      <c r="BS223" s="1424">
        <v>0</v>
      </c>
      <c r="BT223" s="1424">
        <v>0</v>
      </c>
      <c r="BU223" s="1424">
        <v>0</v>
      </c>
      <c r="BV223" s="1424">
        <v>0</v>
      </c>
      <c r="BW223" s="1424">
        <v>0</v>
      </c>
      <c r="BX223" s="1424">
        <v>0</v>
      </c>
      <c r="BY223" s="1424">
        <v>0</v>
      </c>
      <c r="BZ223" s="1414">
        <v>0</v>
      </c>
      <c r="CA223" s="1414">
        <v>0</v>
      </c>
      <c r="CB223" s="1414">
        <v>0</v>
      </c>
      <c r="CC223" s="1414">
        <v>0</v>
      </c>
      <c r="CD223" s="1414">
        <v>0</v>
      </c>
      <c r="CE223" s="1414">
        <v>0</v>
      </c>
      <c r="CF223" s="1414">
        <v>0</v>
      </c>
      <c r="CG223" s="1054"/>
      <c r="CH223" s="1080">
        <v>0</v>
      </c>
      <c r="CI223" s="1080">
        <v>2</v>
      </c>
      <c r="CJ223" s="1505">
        <v>2</v>
      </c>
      <c r="CK223" s="763">
        <v>1</v>
      </c>
      <c r="CL223" s="764">
        <v>0</v>
      </c>
      <c r="CM223" s="764">
        <v>0</v>
      </c>
      <c r="CN223" s="764">
        <v>0</v>
      </c>
      <c r="CO223" s="764">
        <v>0</v>
      </c>
      <c r="CP223" s="764">
        <v>0</v>
      </c>
      <c r="CQ223" s="764">
        <v>0</v>
      </c>
      <c r="CR223" s="764">
        <v>0</v>
      </c>
      <c r="CS223" s="764">
        <v>0</v>
      </c>
      <c r="CT223" s="764">
        <v>0</v>
      </c>
      <c r="CU223" s="764">
        <v>0</v>
      </c>
      <c r="CV223" s="764">
        <v>0</v>
      </c>
      <c r="CW223" s="764">
        <v>0</v>
      </c>
    </row>
    <row r="224" spans="1:101" ht="15.75">
      <c r="A224" s="1394">
        <v>214</v>
      </c>
      <c r="B224" s="1416" t="s">
        <v>6336</v>
      </c>
      <c r="C224" s="1422" t="s">
        <v>6337</v>
      </c>
      <c r="D224" s="1396">
        <v>1</v>
      </c>
      <c r="E224" s="1397">
        <v>44529</v>
      </c>
      <c r="F224" s="1398" t="s">
        <v>6337</v>
      </c>
      <c r="G224" s="1398" t="s">
        <v>1189</v>
      </c>
      <c r="H224" s="1397">
        <v>44426</v>
      </c>
      <c r="I224" s="1397" t="s">
        <v>198</v>
      </c>
      <c r="J224" s="1399" t="s">
        <v>6337</v>
      </c>
      <c r="K224" s="1398" t="s">
        <v>186</v>
      </c>
      <c r="L224" s="1415" t="s">
        <v>6338</v>
      </c>
      <c r="M224" s="1394" t="s">
        <v>116</v>
      </c>
      <c r="N224" s="1417">
        <v>44512</v>
      </c>
      <c r="O224" s="1537">
        <v>44526</v>
      </c>
      <c r="P224" s="1400" t="e">
        <v>#N/A</v>
      </c>
      <c r="Q224" s="1401">
        <v>592.04180064308684</v>
      </c>
      <c r="R224" s="1418">
        <v>0.59204180064308687</v>
      </c>
      <c r="S224" s="1071">
        <v>44501</v>
      </c>
      <c r="T224" s="1402" t="s">
        <v>67</v>
      </c>
      <c r="U224" s="1070" t="s">
        <v>420</v>
      </c>
      <c r="V224" s="1403">
        <v>4</v>
      </c>
      <c r="W224" s="1069" t="s">
        <v>64</v>
      </c>
      <c r="X224" s="1076"/>
      <c r="Y224" s="1076"/>
      <c r="Z224" s="1069"/>
      <c r="AA224" s="1424" t="s">
        <v>7263</v>
      </c>
      <c r="AB224" s="1218" t="s">
        <v>430</v>
      </c>
      <c r="AC224" s="1431">
        <v>503.23553054662381</v>
      </c>
      <c r="AD224" s="1432">
        <v>0</v>
      </c>
      <c r="AE224" s="1433">
        <v>503.23553054662381</v>
      </c>
      <c r="AF224" s="1085"/>
      <c r="AG224" s="1405" t="s">
        <v>408</v>
      </c>
      <c r="AH224" s="1406">
        <v>0</v>
      </c>
      <c r="AI224" s="1407">
        <v>0</v>
      </c>
      <c r="AJ224" s="1408">
        <v>0</v>
      </c>
      <c r="AK224" s="1419">
        <v>0</v>
      </c>
      <c r="AL224" s="1419">
        <v>0</v>
      </c>
      <c r="AM224" s="1419">
        <v>0</v>
      </c>
      <c r="AN224" s="1419">
        <v>0</v>
      </c>
      <c r="AO224" s="1419">
        <v>0</v>
      </c>
      <c r="AP224" s="1419">
        <v>0</v>
      </c>
      <c r="AQ224" s="1420">
        <v>0</v>
      </c>
      <c r="AR224" s="1421">
        <v>0</v>
      </c>
      <c r="AS224" s="1421">
        <v>0</v>
      </c>
      <c r="AT224" s="1421">
        <v>0</v>
      </c>
      <c r="AU224" s="1401">
        <v>0</v>
      </c>
      <c r="AV224" s="1401">
        <v>0</v>
      </c>
      <c r="AW224" s="1401">
        <v>0</v>
      </c>
      <c r="AX224" s="1401">
        <v>0</v>
      </c>
      <c r="AY224" s="1401">
        <v>0</v>
      </c>
      <c r="AZ224" s="1401">
        <v>0</v>
      </c>
      <c r="BA224" s="1401" t="s">
        <v>64</v>
      </c>
      <c r="BB224" s="1539" t="s">
        <v>901</v>
      </c>
      <c r="BC224" s="761" t="s">
        <v>529</v>
      </c>
      <c r="BD224" s="1411">
        <v>44482</v>
      </c>
      <c r="BE224" s="1411">
        <v>44487</v>
      </c>
      <c r="BF224" s="1411">
        <v>44489</v>
      </c>
      <c r="BG224" s="1411">
        <v>44490</v>
      </c>
      <c r="BH224" s="1411">
        <v>44494</v>
      </c>
      <c r="BI224" s="1411">
        <v>44496</v>
      </c>
      <c r="BJ224" s="1411">
        <v>44508</v>
      </c>
      <c r="BK224" s="1411">
        <v>44504</v>
      </c>
      <c r="BL224" s="1411">
        <v>44512</v>
      </c>
      <c r="BM224" s="1411">
        <v>44517</v>
      </c>
      <c r="BN224" s="1411">
        <v>44519</v>
      </c>
      <c r="BO224" s="1411">
        <v>44523</v>
      </c>
      <c r="BP224" s="1413">
        <v>44525</v>
      </c>
      <c r="BQ224" s="1413">
        <v>44526</v>
      </c>
      <c r="BR224" s="761" t="e">
        <v>#REF!</v>
      </c>
      <c r="BS224" s="1414">
        <v>1</v>
      </c>
      <c r="BT224" s="1414">
        <v>1</v>
      </c>
      <c r="BU224" s="1414">
        <v>1</v>
      </c>
      <c r="BV224" s="1414">
        <v>1</v>
      </c>
      <c r="BW224" s="1414">
        <v>1</v>
      </c>
      <c r="BX224" s="1414">
        <v>1</v>
      </c>
      <c r="BY224" s="1414">
        <v>1</v>
      </c>
      <c r="BZ224" s="1414">
        <v>0</v>
      </c>
      <c r="CA224" s="1414">
        <v>0</v>
      </c>
      <c r="CB224" s="1414">
        <v>1</v>
      </c>
      <c r="CC224" s="1414">
        <v>1</v>
      </c>
      <c r="CD224" s="1414">
        <v>0</v>
      </c>
      <c r="CE224" s="1414">
        <v>1</v>
      </c>
      <c r="CF224" s="1414">
        <v>1</v>
      </c>
      <c r="CG224" s="1054"/>
      <c r="CH224" s="1080">
        <v>11</v>
      </c>
      <c r="CI224" s="1080">
        <v>0</v>
      </c>
      <c r="CJ224" s="1505">
        <v>11</v>
      </c>
      <c r="CK224" s="763">
        <v>0</v>
      </c>
      <c r="CL224" s="764">
        <v>0</v>
      </c>
      <c r="CM224" s="764">
        <v>0</v>
      </c>
      <c r="CN224" s="764">
        <v>0</v>
      </c>
      <c r="CO224" s="764">
        <v>0</v>
      </c>
      <c r="CP224" s="764">
        <v>0</v>
      </c>
      <c r="CQ224" s="764">
        <v>0</v>
      </c>
      <c r="CR224" s="764">
        <v>0</v>
      </c>
      <c r="CS224" s="764">
        <v>0</v>
      </c>
      <c r="CT224" s="764">
        <v>0</v>
      </c>
      <c r="CU224" s="764">
        <v>0</v>
      </c>
      <c r="CV224" s="764">
        <v>0</v>
      </c>
      <c r="CW224" s="764">
        <v>0</v>
      </c>
    </row>
    <row r="225" spans="1:101" ht="15.75">
      <c r="A225" s="1394">
        <v>215</v>
      </c>
      <c r="B225" s="1416" t="s">
        <v>6343</v>
      </c>
      <c r="C225" s="1422" t="s">
        <v>6344</v>
      </c>
      <c r="D225" s="1396">
        <v>1</v>
      </c>
      <c r="E225" s="1397">
        <v>44529</v>
      </c>
      <c r="F225" s="1398" t="s">
        <v>6344</v>
      </c>
      <c r="G225" s="1398" t="s">
        <v>1189</v>
      </c>
      <c r="H225" s="1397">
        <v>44426</v>
      </c>
      <c r="I225" s="1397" t="s">
        <v>198</v>
      </c>
      <c r="J225" s="1399" t="s">
        <v>6344</v>
      </c>
      <c r="K225" s="1398" t="s">
        <v>186</v>
      </c>
      <c r="L225" s="1415" t="s">
        <v>6338</v>
      </c>
      <c r="M225" s="1394" t="s">
        <v>116</v>
      </c>
      <c r="N225" s="1417">
        <v>44512</v>
      </c>
      <c r="O225" s="1537">
        <v>44526</v>
      </c>
      <c r="P225" s="1400" t="e">
        <v>#N/A</v>
      </c>
      <c r="Q225" s="1401">
        <v>906.75241157556275</v>
      </c>
      <c r="R225" s="1418">
        <v>0.90675241157556274</v>
      </c>
      <c r="S225" s="1071">
        <v>44501</v>
      </c>
      <c r="T225" s="1402" t="s">
        <v>67</v>
      </c>
      <c r="U225" s="1070" t="s">
        <v>420</v>
      </c>
      <c r="V225" s="1403">
        <v>4</v>
      </c>
      <c r="W225" s="1069" t="s">
        <v>64</v>
      </c>
      <c r="X225" s="1076"/>
      <c r="Y225" s="1076"/>
      <c r="Z225" s="1069"/>
      <c r="AA225" s="1424" t="s">
        <v>7263</v>
      </c>
      <c r="AB225" s="1218" t="s">
        <v>430</v>
      </c>
      <c r="AC225" s="1431">
        <v>770.73954983922829</v>
      </c>
      <c r="AD225" s="1432">
        <v>0</v>
      </c>
      <c r="AE225" s="1433">
        <v>770.73954983922829</v>
      </c>
      <c r="AF225" s="1085"/>
      <c r="AG225" s="1405" t="s">
        <v>408</v>
      </c>
      <c r="AH225" s="1406">
        <v>0</v>
      </c>
      <c r="AI225" s="1407">
        <v>0</v>
      </c>
      <c r="AJ225" s="1408">
        <v>0</v>
      </c>
      <c r="AK225" s="1419">
        <v>0</v>
      </c>
      <c r="AL225" s="1419">
        <v>0</v>
      </c>
      <c r="AM225" s="1419">
        <v>0</v>
      </c>
      <c r="AN225" s="1419">
        <v>0</v>
      </c>
      <c r="AO225" s="1419">
        <v>0</v>
      </c>
      <c r="AP225" s="1419">
        <v>0</v>
      </c>
      <c r="AQ225" s="1420">
        <v>0</v>
      </c>
      <c r="AR225" s="1421">
        <v>0</v>
      </c>
      <c r="AS225" s="1421">
        <v>0</v>
      </c>
      <c r="AT225" s="1421">
        <v>0</v>
      </c>
      <c r="AU225" s="1401">
        <v>0</v>
      </c>
      <c r="AV225" s="1401">
        <v>0</v>
      </c>
      <c r="AW225" s="1401">
        <v>0</v>
      </c>
      <c r="AX225" s="1401">
        <v>0</v>
      </c>
      <c r="AY225" s="1401">
        <v>0</v>
      </c>
      <c r="AZ225" s="1401">
        <v>0</v>
      </c>
      <c r="BA225" s="1401" t="s">
        <v>64</v>
      </c>
      <c r="BB225" s="1539" t="s">
        <v>901</v>
      </c>
      <c r="BC225" s="761" t="s">
        <v>529</v>
      </c>
      <c r="BD225" s="1411">
        <v>44482</v>
      </c>
      <c r="BE225" s="1411">
        <v>44487</v>
      </c>
      <c r="BF225" s="1411">
        <v>44489</v>
      </c>
      <c r="BG225" s="1411">
        <v>44490</v>
      </c>
      <c r="BH225" s="1411">
        <v>44494</v>
      </c>
      <c r="BI225" s="1411">
        <v>44496</v>
      </c>
      <c r="BJ225" s="1411">
        <v>44508</v>
      </c>
      <c r="BK225" s="1411">
        <v>44504</v>
      </c>
      <c r="BL225" s="1411">
        <v>44512</v>
      </c>
      <c r="BM225" s="1411">
        <v>44517</v>
      </c>
      <c r="BN225" s="1411">
        <v>44519</v>
      </c>
      <c r="BO225" s="1411">
        <v>44523</v>
      </c>
      <c r="BP225" s="1413">
        <v>44525</v>
      </c>
      <c r="BQ225" s="1413">
        <v>44526</v>
      </c>
      <c r="BR225" s="761" t="e">
        <v>#REF!</v>
      </c>
      <c r="BS225" s="1414">
        <v>1</v>
      </c>
      <c r="BT225" s="1414">
        <v>1</v>
      </c>
      <c r="BU225" s="1414">
        <v>1</v>
      </c>
      <c r="BV225" s="1414">
        <v>1</v>
      </c>
      <c r="BW225" s="1414">
        <v>1</v>
      </c>
      <c r="BX225" s="1414">
        <v>1</v>
      </c>
      <c r="BY225" s="1414">
        <v>1</v>
      </c>
      <c r="BZ225" s="1414">
        <v>0</v>
      </c>
      <c r="CA225" s="1414">
        <v>0</v>
      </c>
      <c r="CB225" s="1414">
        <v>1</v>
      </c>
      <c r="CC225" s="1414">
        <v>1</v>
      </c>
      <c r="CD225" s="1414">
        <v>0</v>
      </c>
      <c r="CE225" s="1414">
        <v>1</v>
      </c>
      <c r="CF225" s="1414">
        <v>1</v>
      </c>
      <c r="CG225" s="1054"/>
      <c r="CH225" s="1080">
        <v>11</v>
      </c>
      <c r="CI225" s="1080">
        <v>0</v>
      </c>
      <c r="CJ225" s="1505">
        <v>11</v>
      </c>
      <c r="CK225" s="763">
        <v>0</v>
      </c>
      <c r="CL225" s="764">
        <v>0</v>
      </c>
      <c r="CM225" s="764">
        <v>0</v>
      </c>
      <c r="CN225" s="764">
        <v>0</v>
      </c>
      <c r="CO225" s="764">
        <v>0</v>
      </c>
      <c r="CP225" s="764">
        <v>0</v>
      </c>
      <c r="CQ225" s="764">
        <v>0</v>
      </c>
      <c r="CR225" s="764">
        <v>0</v>
      </c>
      <c r="CS225" s="764">
        <v>0</v>
      </c>
      <c r="CT225" s="764">
        <v>0</v>
      </c>
      <c r="CU225" s="764">
        <v>0</v>
      </c>
      <c r="CV225" s="764">
        <v>0</v>
      </c>
      <c r="CW225" s="764">
        <v>0</v>
      </c>
    </row>
    <row r="226" spans="1:101" ht="15.75">
      <c r="A226" s="1394">
        <v>216</v>
      </c>
      <c r="B226" s="1416" t="s">
        <v>6349</v>
      </c>
      <c r="C226" s="1422" t="s">
        <v>6350</v>
      </c>
      <c r="D226" s="1396">
        <v>1</v>
      </c>
      <c r="E226" s="1397">
        <v>44529</v>
      </c>
      <c r="F226" s="1398" t="s">
        <v>6350</v>
      </c>
      <c r="G226" s="1398" t="s">
        <v>1189</v>
      </c>
      <c r="H226" s="1397">
        <v>44426</v>
      </c>
      <c r="I226" s="1397" t="s">
        <v>198</v>
      </c>
      <c r="J226" s="1399" t="s">
        <v>6350</v>
      </c>
      <c r="K226" s="1398" t="s">
        <v>186</v>
      </c>
      <c r="L226" s="1415" t="s">
        <v>6338</v>
      </c>
      <c r="M226" s="1394" t="s">
        <v>116</v>
      </c>
      <c r="N226" s="1417">
        <v>44512</v>
      </c>
      <c r="O226" s="1537">
        <v>44526</v>
      </c>
      <c r="P226" s="1400" t="e">
        <v>#N/A</v>
      </c>
      <c r="Q226" s="1401">
        <v>380.42604501607718</v>
      </c>
      <c r="R226" s="1418">
        <v>0.38042604501607719</v>
      </c>
      <c r="S226" s="1071">
        <v>44501</v>
      </c>
      <c r="T226" s="1402" t="s">
        <v>67</v>
      </c>
      <c r="U226" s="1070" t="s">
        <v>420</v>
      </c>
      <c r="V226" s="1403">
        <v>4</v>
      </c>
      <c r="W226" s="1069" t="s">
        <v>64</v>
      </c>
      <c r="X226" s="1076"/>
      <c r="Y226" s="1076"/>
      <c r="Z226" s="1069"/>
      <c r="AA226" s="1424" t="s">
        <v>7263</v>
      </c>
      <c r="AB226" s="1218" t="s">
        <v>430</v>
      </c>
      <c r="AC226" s="1431">
        <v>323.3621382636656</v>
      </c>
      <c r="AD226" s="1432">
        <v>0</v>
      </c>
      <c r="AE226" s="1433">
        <v>323.3621382636656</v>
      </c>
      <c r="AF226" s="1085"/>
      <c r="AG226" s="1405" t="s">
        <v>408</v>
      </c>
      <c r="AH226" s="1406">
        <v>0</v>
      </c>
      <c r="AI226" s="1407">
        <v>0</v>
      </c>
      <c r="AJ226" s="1408">
        <v>0</v>
      </c>
      <c r="AK226" s="1419">
        <v>0</v>
      </c>
      <c r="AL226" s="1419">
        <v>0</v>
      </c>
      <c r="AM226" s="1419">
        <v>0</v>
      </c>
      <c r="AN226" s="1419">
        <v>0</v>
      </c>
      <c r="AO226" s="1419">
        <v>0</v>
      </c>
      <c r="AP226" s="1419">
        <v>0</v>
      </c>
      <c r="AQ226" s="1420">
        <v>0</v>
      </c>
      <c r="AR226" s="1421">
        <v>0</v>
      </c>
      <c r="AS226" s="1421">
        <v>0</v>
      </c>
      <c r="AT226" s="1421">
        <v>0</v>
      </c>
      <c r="AU226" s="1401">
        <v>0</v>
      </c>
      <c r="AV226" s="1401">
        <v>0</v>
      </c>
      <c r="AW226" s="1401">
        <v>0</v>
      </c>
      <c r="AX226" s="1401">
        <v>0</v>
      </c>
      <c r="AY226" s="1401">
        <v>0</v>
      </c>
      <c r="AZ226" s="1401">
        <v>0</v>
      </c>
      <c r="BA226" s="1401" t="s">
        <v>64</v>
      </c>
      <c r="BB226" s="1539" t="s">
        <v>901</v>
      </c>
      <c r="BC226" s="761" t="s">
        <v>529</v>
      </c>
      <c r="BD226" s="1411">
        <v>44482</v>
      </c>
      <c r="BE226" s="1411">
        <v>44487</v>
      </c>
      <c r="BF226" s="1411">
        <v>44489</v>
      </c>
      <c r="BG226" s="1411">
        <v>44490</v>
      </c>
      <c r="BH226" s="1411">
        <v>44494</v>
      </c>
      <c r="BI226" s="1411">
        <v>44496</v>
      </c>
      <c r="BJ226" s="1411">
        <v>44508</v>
      </c>
      <c r="BK226" s="1411">
        <v>44504</v>
      </c>
      <c r="BL226" s="1411">
        <v>44512</v>
      </c>
      <c r="BM226" s="1411">
        <v>44517</v>
      </c>
      <c r="BN226" s="1411">
        <v>44519</v>
      </c>
      <c r="BO226" s="1411">
        <v>44523</v>
      </c>
      <c r="BP226" s="1413">
        <v>44525</v>
      </c>
      <c r="BQ226" s="1413">
        <v>44526</v>
      </c>
      <c r="BR226" s="761" t="e">
        <v>#REF!</v>
      </c>
      <c r="BS226" s="1414">
        <v>1</v>
      </c>
      <c r="BT226" s="1414">
        <v>1</v>
      </c>
      <c r="BU226" s="1414">
        <v>1</v>
      </c>
      <c r="BV226" s="1414">
        <v>1</v>
      </c>
      <c r="BW226" s="1414">
        <v>1</v>
      </c>
      <c r="BX226" s="1414">
        <v>1</v>
      </c>
      <c r="BY226" s="1414">
        <v>1</v>
      </c>
      <c r="BZ226" s="1414">
        <v>0</v>
      </c>
      <c r="CA226" s="1414">
        <v>0</v>
      </c>
      <c r="CB226" s="1414">
        <v>1</v>
      </c>
      <c r="CC226" s="1414">
        <v>1</v>
      </c>
      <c r="CD226" s="1414">
        <v>0</v>
      </c>
      <c r="CE226" s="1414">
        <v>1</v>
      </c>
      <c r="CF226" s="1414">
        <v>1</v>
      </c>
      <c r="CG226" s="1054"/>
      <c r="CH226" s="1080">
        <v>11</v>
      </c>
      <c r="CI226" s="1080">
        <v>0</v>
      </c>
      <c r="CJ226" s="1505">
        <v>11</v>
      </c>
      <c r="CK226" s="763">
        <v>0</v>
      </c>
      <c r="CL226" s="764">
        <v>0</v>
      </c>
      <c r="CM226" s="764">
        <v>0</v>
      </c>
      <c r="CN226" s="764">
        <v>0</v>
      </c>
      <c r="CO226" s="764">
        <v>0</v>
      </c>
      <c r="CP226" s="764">
        <v>0</v>
      </c>
      <c r="CQ226" s="764">
        <v>0</v>
      </c>
      <c r="CR226" s="764">
        <v>0</v>
      </c>
      <c r="CS226" s="764">
        <v>0</v>
      </c>
      <c r="CT226" s="764">
        <v>0</v>
      </c>
      <c r="CU226" s="764">
        <v>0</v>
      </c>
      <c r="CV226" s="764">
        <v>0</v>
      </c>
      <c r="CW226" s="764">
        <v>0</v>
      </c>
    </row>
    <row r="227" spans="1:101" ht="15.75">
      <c r="A227" s="1394">
        <v>217</v>
      </c>
      <c r="B227" s="1416" t="s">
        <v>6358</v>
      </c>
      <c r="C227" s="1422" t="s">
        <v>6359</v>
      </c>
      <c r="D227" s="1396">
        <v>1</v>
      </c>
      <c r="E227" s="1397">
        <v>44529</v>
      </c>
      <c r="F227" s="1398" t="s">
        <v>6359</v>
      </c>
      <c r="G227" s="1398" t="s">
        <v>6353</v>
      </c>
      <c r="H227" s="1397">
        <v>44426</v>
      </c>
      <c r="I227" s="1397" t="s">
        <v>198</v>
      </c>
      <c r="J227" s="1399" t="s">
        <v>6359</v>
      </c>
      <c r="K227" s="1398" t="s">
        <v>186</v>
      </c>
      <c r="L227" s="1415" t="s">
        <v>6360</v>
      </c>
      <c r="M227" s="1394" t="s">
        <v>116</v>
      </c>
      <c r="N227" s="1417">
        <v>44515</v>
      </c>
      <c r="O227" s="1068">
        <v>44529</v>
      </c>
      <c r="P227" s="1400" t="e">
        <v>#N/A</v>
      </c>
      <c r="Q227" s="1401">
        <v>742.76527331189709</v>
      </c>
      <c r="R227" s="1418">
        <v>0.74276527331189712</v>
      </c>
      <c r="S227" s="1071">
        <v>44501</v>
      </c>
      <c r="T227" s="1402" t="s">
        <v>67</v>
      </c>
      <c r="U227" s="1070" t="s">
        <v>420</v>
      </c>
      <c r="V227" s="1403">
        <v>4</v>
      </c>
      <c r="W227" s="1069" t="s">
        <v>64</v>
      </c>
      <c r="X227" s="1076"/>
      <c r="Y227" s="1076"/>
      <c r="Z227" s="1069"/>
      <c r="AA227" s="1424" t="s">
        <v>7263</v>
      </c>
      <c r="AB227" s="1218" t="s">
        <v>430</v>
      </c>
      <c r="AC227" s="1431">
        <v>631.35048231511246</v>
      </c>
      <c r="AD227" s="1432">
        <v>0</v>
      </c>
      <c r="AE227" s="1433">
        <v>631.35048231511246</v>
      </c>
      <c r="AF227" s="1085"/>
      <c r="AG227" s="1405" t="s">
        <v>408</v>
      </c>
      <c r="AH227" s="1406">
        <v>0</v>
      </c>
      <c r="AI227" s="1407">
        <v>0</v>
      </c>
      <c r="AJ227" s="1408">
        <v>0</v>
      </c>
      <c r="AK227" s="1419">
        <v>0</v>
      </c>
      <c r="AL227" s="1419">
        <v>0</v>
      </c>
      <c r="AM227" s="1419">
        <v>0</v>
      </c>
      <c r="AN227" s="1419">
        <v>0</v>
      </c>
      <c r="AO227" s="1419">
        <v>0</v>
      </c>
      <c r="AP227" s="1419">
        <v>0</v>
      </c>
      <c r="AQ227" s="1420">
        <v>0</v>
      </c>
      <c r="AR227" s="1421">
        <v>0</v>
      </c>
      <c r="AS227" s="1421">
        <v>0</v>
      </c>
      <c r="AT227" s="1421">
        <v>0</v>
      </c>
      <c r="AU227" s="1401">
        <v>0</v>
      </c>
      <c r="AV227" s="1401">
        <v>0</v>
      </c>
      <c r="AW227" s="1401">
        <v>0</v>
      </c>
      <c r="AX227" s="1401">
        <v>0</v>
      </c>
      <c r="AY227" s="1401">
        <v>0</v>
      </c>
      <c r="AZ227" s="1401">
        <v>0</v>
      </c>
      <c r="BA227" s="1401" t="s">
        <v>64</v>
      </c>
      <c r="BB227" s="1539" t="s">
        <v>901</v>
      </c>
      <c r="BC227" s="761" t="s">
        <v>529</v>
      </c>
      <c r="BD227" s="1411">
        <v>44483</v>
      </c>
      <c r="BE227" s="1411">
        <v>44488</v>
      </c>
      <c r="BF227" s="1411">
        <v>44490</v>
      </c>
      <c r="BG227" s="1411">
        <v>44491</v>
      </c>
      <c r="BH227" s="1411">
        <v>44495</v>
      </c>
      <c r="BI227" s="1411">
        <v>44497</v>
      </c>
      <c r="BJ227" s="1411">
        <v>44509</v>
      </c>
      <c r="BK227" s="1411">
        <v>44505</v>
      </c>
      <c r="BL227" s="1411">
        <v>44515</v>
      </c>
      <c r="BM227" s="1411">
        <v>44518</v>
      </c>
      <c r="BN227" s="1411">
        <v>44522</v>
      </c>
      <c r="BO227" s="1411">
        <v>44524</v>
      </c>
      <c r="BP227" s="1413">
        <v>44526</v>
      </c>
      <c r="BQ227" s="1413">
        <v>44529</v>
      </c>
      <c r="BR227" s="761" t="e">
        <v>#REF!</v>
      </c>
      <c r="BS227" s="1414">
        <v>1</v>
      </c>
      <c r="BT227" s="1414">
        <v>1</v>
      </c>
      <c r="BU227" s="1414">
        <v>1</v>
      </c>
      <c r="BV227" s="1414">
        <v>1</v>
      </c>
      <c r="BW227" s="1414">
        <v>1</v>
      </c>
      <c r="BX227" s="1414">
        <v>1</v>
      </c>
      <c r="BY227" s="1414">
        <v>1</v>
      </c>
      <c r="BZ227" s="1414">
        <v>0</v>
      </c>
      <c r="CA227" s="1414">
        <v>0</v>
      </c>
      <c r="CB227" s="1414">
        <v>1</v>
      </c>
      <c r="CC227" s="1414">
        <v>1</v>
      </c>
      <c r="CD227" s="1414">
        <v>0</v>
      </c>
      <c r="CE227" s="1414">
        <v>1</v>
      </c>
      <c r="CF227" s="1414">
        <v>1</v>
      </c>
      <c r="CG227" s="1054"/>
      <c r="CH227" s="1080">
        <v>11</v>
      </c>
      <c r="CI227" s="1080">
        <v>0</v>
      </c>
      <c r="CJ227" s="1505">
        <v>11</v>
      </c>
      <c r="CK227" s="763">
        <v>0</v>
      </c>
      <c r="CL227" s="764">
        <v>0</v>
      </c>
      <c r="CM227" s="764">
        <v>0</v>
      </c>
      <c r="CN227" s="764">
        <v>0</v>
      </c>
      <c r="CO227" s="764">
        <v>0</v>
      </c>
      <c r="CP227" s="764">
        <v>0</v>
      </c>
      <c r="CQ227" s="764">
        <v>0</v>
      </c>
      <c r="CR227" s="764">
        <v>0</v>
      </c>
      <c r="CS227" s="764">
        <v>0</v>
      </c>
      <c r="CT227" s="764">
        <v>0</v>
      </c>
      <c r="CU227" s="764">
        <v>0</v>
      </c>
      <c r="CV227" s="764">
        <v>0</v>
      </c>
      <c r="CW227" s="764">
        <v>0</v>
      </c>
    </row>
    <row r="228" spans="1:101" ht="15.75">
      <c r="A228" s="1394">
        <v>218</v>
      </c>
      <c r="B228" s="1416" t="s">
        <v>6365</v>
      </c>
      <c r="C228" s="1422" t="s">
        <v>6366</v>
      </c>
      <c r="D228" s="1396">
        <v>1</v>
      </c>
      <c r="E228" s="1397">
        <v>44529</v>
      </c>
      <c r="F228" s="1398" t="s">
        <v>6366</v>
      </c>
      <c r="G228" s="1398" t="s">
        <v>6353</v>
      </c>
      <c r="H228" s="1397">
        <v>44426</v>
      </c>
      <c r="I228" s="1397" t="s">
        <v>198</v>
      </c>
      <c r="J228" s="1399" t="s">
        <v>6366</v>
      </c>
      <c r="K228" s="1398" t="s">
        <v>186</v>
      </c>
      <c r="L228" s="1415" t="s">
        <v>6360</v>
      </c>
      <c r="M228" s="1394" t="s">
        <v>116</v>
      </c>
      <c r="N228" s="1417">
        <v>44515</v>
      </c>
      <c r="O228" s="1537">
        <v>44529</v>
      </c>
      <c r="P228" s="1400" t="e">
        <v>#N/A</v>
      </c>
      <c r="Q228" s="1401">
        <v>968.85048231511257</v>
      </c>
      <c r="R228" s="1418">
        <v>0.96885048231511262</v>
      </c>
      <c r="S228" s="1071">
        <v>44501</v>
      </c>
      <c r="T228" s="1402" t="s">
        <v>67</v>
      </c>
      <c r="U228" s="1070" t="s">
        <v>420</v>
      </c>
      <c r="V228" s="1403">
        <v>4</v>
      </c>
      <c r="W228" s="1069" t="s">
        <v>64</v>
      </c>
      <c r="X228" s="1076"/>
      <c r="Y228" s="1076"/>
      <c r="Z228" s="1069"/>
      <c r="AA228" s="1424" t="s">
        <v>7263</v>
      </c>
      <c r="AB228" s="1218" t="s">
        <v>430</v>
      </c>
      <c r="AC228" s="1431">
        <v>823.52290996784564</v>
      </c>
      <c r="AD228" s="1432">
        <v>0</v>
      </c>
      <c r="AE228" s="1433">
        <v>823.52290996784564</v>
      </c>
      <c r="AF228" s="1085"/>
      <c r="AG228" s="1405" t="s">
        <v>408</v>
      </c>
      <c r="AH228" s="1406">
        <v>0</v>
      </c>
      <c r="AI228" s="1407">
        <v>0</v>
      </c>
      <c r="AJ228" s="1408">
        <v>0</v>
      </c>
      <c r="AK228" s="1419">
        <v>0</v>
      </c>
      <c r="AL228" s="1419">
        <v>0</v>
      </c>
      <c r="AM228" s="1419">
        <v>0</v>
      </c>
      <c r="AN228" s="1419">
        <v>0</v>
      </c>
      <c r="AO228" s="1419">
        <v>0</v>
      </c>
      <c r="AP228" s="1419">
        <v>0</v>
      </c>
      <c r="AQ228" s="1420">
        <v>0</v>
      </c>
      <c r="AR228" s="1421">
        <v>0</v>
      </c>
      <c r="AS228" s="1421">
        <v>0</v>
      </c>
      <c r="AT228" s="1421">
        <v>0</v>
      </c>
      <c r="AU228" s="1401">
        <v>0</v>
      </c>
      <c r="AV228" s="1401">
        <v>0</v>
      </c>
      <c r="AW228" s="1401">
        <v>0</v>
      </c>
      <c r="AX228" s="1401">
        <v>0</v>
      </c>
      <c r="AY228" s="1401">
        <v>0</v>
      </c>
      <c r="AZ228" s="1401">
        <v>0</v>
      </c>
      <c r="BA228" s="1401" t="s">
        <v>64</v>
      </c>
      <c r="BB228" s="1539" t="s">
        <v>901</v>
      </c>
      <c r="BC228" s="761" t="s">
        <v>529</v>
      </c>
      <c r="BD228" s="1411">
        <v>44483</v>
      </c>
      <c r="BE228" s="1411">
        <v>44488</v>
      </c>
      <c r="BF228" s="1411">
        <v>44490</v>
      </c>
      <c r="BG228" s="1411">
        <v>44491</v>
      </c>
      <c r="BH228" s="1411">
        <v>44495</v>
      </c>
      <c r="BI228" s="1411">
        <v>44497</v>
      </c>
      <c r="BJ228" s="1411">
        <v>44509</v>
      </c>
      <c r="BK228" s="1411">
        <v>44505</v>
      </c>
      <c r="BL228" s="1411">
        <v>44515</v>
      </c>
      <c r="BM228" s="1411">
        <v>44518</v>
      </c>
      <c r="BN228" s="1411">
        <v>44522</v>
      </c>
      <c r="BO228" s="1411">
        <v>44524</v>
      </c>
      <c r="BP228" s="1413">
        <v>44526</v>
      </c>
      <c r="BQ228" s="1413">
        <v>44529</v>
      </c>
      <c r="BR228" s="761" t="e">
        <v>#REF!</v>
      </c>
      <c r="BS228" s="1414">
        <v>1</v>
      </c>
      <c r="BT228" s="1414">
        <v>1</v>
      </c>
      <c r="BU228" s="1414">
        <v>1</v>
      </c>
      <c r="BV228" s="1414">
        <v>1</v>
      </c>
      <c r="BW228" s="1414">
        <v>1</v>
      </c>
      <c r="BX228" s="1414">
        <v>1</v>
      </c>
      <c r="BY228" s="1414">
        <v>1</v>
      </c>
      <c r="BZ228" s="1414">
        <v>0</v>
      </c>
      <c r="CA228" s="1414">
        <v>0</v>
      </c>
      <c r="CB228" s="1414">
        <v>1</v>
      </c>
      <c r="CC228" s="1414">
        <v>1</v>
      </c>
      <c r="CD228" s="1414">
        <v>0</v>
      </c>
      <c r="CE228" s="1414">
        <v>1</v>
      </c>
      <c r="CF228" s="1414">
        <v>1</v>
      </c>
      <c r="CG228" s="1054"/>
      <c r="CH228" s="1080">
        <v>11</v>
      </c>
      <c r="CI228" s="1080">
        <v>0</v>
      </c>
      <c r="CJ228" s="1505">
        <v>11</v>
      </c>
      <c r="CK228" s="763">
        <v>0</v>
      </c>
      <c r="CL228" s="764">
        <v>0</v>
      </c>
      <c r="CM228" s="764">
        <v>0</v>
      </c>
      <c r="CN228" s="764">
        <v>0</v>
      </c>
      <c r="CO228" s="764">
        <v>0</v>
      </c>
      <c r="CP228" s="764">
        <v>0</v>
      </c>
      <c r="CQ228" s="764">
        <v>0</v>
      </c>
      <c r="CR228" s="764">
        <v>0</v>
      </c>
      <c r="CS228" s="764">
        <v>0</v>
      </c>
      <c r="CT228" s="764">
        <v>0</v>
      </c>
      <c r="CU228" s="764">
        <v>0</v>
      </c>
      <c r="CV228" s="764">
        <v>0</v>
      </c>
      <c r="CW228" s="764">
        <v>0</v>
      </c>
    </row>
    <row r="229" spans="1:101" ht="15.75">
      <c r="A229" s="1394">
        <v>219</v>
      </c>
      <c r="B229" s="1416" t="s">
        <v>7264</v>
      </c>
      <c r="C229" s="1422" t="s">
        <v>7391</v>
      </c>
      <c r="D229" s="1396">
        <v>1</v>
      </c>
      <c r="E229" s="1397">
        <v>44498</v>
      </c>
      <c r="F229" s="1398" t="s">
        <v>7391</v>
      </c>
      <c r="G229" s="1398" t="s">
        <v>922</v>
      </c>
      <c r="H229" s="1397">
        <v>44462</v>
      </c>
      <c r="I229" s="1397" t="s">
        <v>199</v>
      </c>
      <c r="J229" s="1399" t="s">
        <v>7391</v>
      </c>
      <c r="K229" s="1398" t="s">
        <v>194</v>
      </c>
      <c r="L229" s="1415" t="s">
        <v>7265</v>
      </c>
      <c r="M229" s="1394" t="s">
        <v>116</v>
      </c>
      <c r="N229" s="1417">
        <v>0</v>
      </c>
      <c r="O229" s="1537"/>
      <c r="P229" s="1400" t="e">
        <v>#N/A</v>
      </c>
      <c r="Q229" s="1401">
        <v>180</v>
      </c>
      <c r="R229" s="1418">
        <v>0.18</v>
      </c>
      <c r="S229" s="1071">
        <v>44501</v>
      </c>
      <c r="T229" s="1402"/>
      <c r="U229" s="1070" t="s">
        <v>424</v>
      </c>
      <c r="V229" s="1403">
        <v>5</v>
      </c>
      <c r="W229" s="1076" t="s">
        <v>64</v>
      </c>
      <c r="X229" s="1076"/>
      <c r="Y229" s="1076"/>
      <c r="Z229" s="1069"/>
      <c r="AA229" s="1424" t="s">
        <v>7266</v>
      </c>
      <c r="AB229" s="1061" t="s">
        <v>430</v>
      </c>
      <c r="AC229" s="1431">
        <v>167.4</v>
      </c>
      <c r="AD229" s="1432">
        <v>0</v>
      </c>
      <c r="AE229" s="1433">
        <v>167.4</v>
      </c>
      <c r="AF229" s="1085"/>
      <c r="AG229" s="1437"/>
      <c r="AH229" s="1406">
        <v>0</v>
      </c>
      <c r="AI229" s="1407">
        <v>0</v>
      </c>
      <c r="AJ229" s="1408">
        <v>0</v>
      </c>
      <c r="AK229" s="1419">
        <v>0</v>
      </c>
      <c r="AL229" s="1419">
        <v>0</v>
      </c>
      <c r="AM229" s="1419">
        <v>0</v>
      </c>
      <c r="AN229" s="1419">
        <v>0</v>
      </c>
      <c r="AO229" s="1419">
        <v>0</v>
      </c>
      <c r="AP229" s="1419">
        <v>0</v>
      </c>
      <c r="AQ229" s="1420">
        <v>0</v>
      </c>
      <c r="AR229" s="1421">
        <v>0</v>
      </c>
      <c r="AS229" s="1421">
        <v>0</v>
      </c>
      <c r="AT229" s="1421">
        <v>0</v>
      </c>
      <c r="AU229" s="1401">
        <v>0</v>
      </c>
      <c r="AV229" s="1401">
        <v>0</v>
      </c>
      <c r="AW229" s="1401">
        <v>0</v>
      </c>
      <c r="AX229" s="1401">
        <v>0</v>
      </c>
      <c r="AY229" s="1401">
        <v>0</v>
      </c>
      <c r="AZ229" s="1401">
        <v>0</v>
      </c>
      <c r="BA229" s="1401"/>
      <c r="BB229" s="761"/>
      <c r="BC229" s="761"/>
      <c r="BD229" s="1527"/>
      <c r="BE229" s="1527"/>
      <c r="BF229" s="1527"/>
      <c r="BG229" s="1528"/>
      <c r="BH229" s="1528"/>
      <c r="BI229" s="1528"/>
      <c r="BJ229" s="1527"/>
      <c r="BK229" s="1413"/>
      <c r="BL229" s="1528"/>
      <c r="BM229" s="1528"/>
      <c r="BN229" s="1527"/>
      <c r="BO229" s="1528"/>
      <c r="BP229" s="1529"/>
      <c r="BQ229" s="1528"/>
      <c r="BR229" s="761" t="e">
        <v>#REF!</v>
      </c>
      <c r="BS229" s="1438"/>
      <c r="BT229" s="1438"/>
      <c r="BU229" s="1438"/>
      <c r="BV229" s="1438"/>
      <c r="BW229" s="1438"/>
      <c r="BX229" s="1438"/>
      <c r="BY229" s="1438"/>
      <c r="BZ229" s="1414">
        <v>0</v>
      </c>
      <c r="CA229" s="1439">
        <v>0</v>
      </c>
      <c r="CB229" s="1439">
        <v>1</v>
      </c>
      <c r="CC229" s="1439">
        <v>1</v>
      </c>
      <c r="CD229" s="1438"/>
      <c r="CE229" s="1414">
        <v>1</v>
      </c>
      <c r="CF229" s="1439">
        <v>1</v>
      </c>
      <c r="CG229" s="1054"/>
      <c r="CH229" s="1080">
        <v>4</v>
      </c>
      <c r="CI229" s="1080">
        <v>0</v>
      </c>
      <c r="CJ229" s="1505">
        <v>4</v>
      </c>
      <c r="CK229" s="763">
        <v>0</v>
      </c>
      <c r="CL229" s="764">
        <v>0.87146045280847539</v>
      </c>
      <c r="CM229" s="764">
        <v>0.60937572635791348</v>
      </c>
      <c r="CN229" s="764">
        <v>0.48973850302408711</v>
      </c>
      <c r="CO229" s="764">
        <v>1.4368680178210648E-2</v>
      </c>
      <c r="CP229" s="764">
        <v>0.76732344321689661</v>
      </c>
      <c r="CQ229" s="764">
        <v>0.61305770065358112</v>
      </c>
      <c r="CR229" s="764">
        <v>0.83128203086015573</v>
      </c>
      <c r="CS229" s="764">
        <v>0.86122276818150056</v>
      </c>
      <c r="CT229" s="764">
        <v>0.44754846585081526</v>
      </c>
      <c r="CU229" s="764">
        <v>0.30432864617450089</v>
      </c>
      <c r="CV229" s="764">
        <v>0.17899783332005853</v>
      </c>
      <c r="CW229" s="764">
        <v>0.27783639209592548</v>
      </c>
    </row>
    <row r="230" spans="1:101" ht="15.75">
      <c r="A230" s="1394">
        <v>220</v>
      </c>
      <c r="B230" s="1416" t="s">
        <v>7267</v>
      </c>
      <c r="C230" s="1422" t="s">
        <v>7392</v>
      </c>
      <c r="D230" s="1396">
        <v>1</v>
      </c>
      <c r="E230" s="1397">
        <v>44498</v>
      </c>
      <c r="F230" s="1398" t="s">
        <v>7392</v>
      </c>
      <c r="G230" s="1398" t="s">
        <v>922</v>
      </c>
      <c r="H230" s="1397">
        <v>44462</v>
      </c>
      <c r="I230" s="1397" t="s">
        <v>199</v>
      </c>
      <c r="J230" s="1399" t="s">
        <v>7392</v>
      </c>
      <c r="K230" s="1398" t="s">
        <v>194</v>
      </c>
      <c r="L230" s="1415" t="s">
        <v>7265</v>
      </c>
      <c r="M230" s="1394" t="s">
        <v>116</v>
      </c>
      <c r="N230" s="1417">
        <v>0</v>
      </c>
      <c r="O230" s="1537"/>
      <c r="P230" s="1400" t="e">
        <v>#N/A</v>
      </c>
      <c r="Q230" s="1401">
        <v>1155</v>
      </c>
      <c r="R230" s="1418">
        <v>1.155</v>
      </c>
      <c r="S230" s="1071">
        <v>44501</v>
      </c>
      <c r="T230" s="1402"/>
      <c r="U230" s="1070" t="s">
        <v>424</v>
      </c>
      <c r="V230" s="1403">
        <v>5</v>
      </c>
      <c r="W230" s="1076" t="s">
        <v>64</v>
      </c>
      <c r="X230" s="1076"/>
      <c r="Y230" s="1076"/>
      <c r="Z230" s="1069"/>
      <c r="AA230" s="1424" t="s">
        <v>7266</v>
      </c>
      <c r="AB230" s="1061" t="s">
        <v>430</v>
      </c>
      <c r="AC230" s="1431">
        <v>1074.1500000000001</v>
      </c>
      <c r="AD230" s="1432">
        <v>0</v>
      </c>
      <c r="AE230" s="1433">
        <v>1074.1500000000001</v>
      </c>
      <c r="AF230" s="1085"/>
      <c r="AG230" s="1437"/>
      <c r="AH230" s="1406">
        <v>0</v>
      </c>
      <c r="AI230" s="1407">
        <v>0</v>
      </c>
      <c r="AJ230" s="1408">
        <v>0</v>
      </c>
      <c r="AK230" s="1419">
        <v>0</v>
      </c>
      <c r="AL230" s="1419">
        <v>0</v>
      </c>
      <c r="AM230" s="1419">
        <v>0</v>
      </c>
      <c r="AN230" s="1419">
        <v>0</v>
      </c>
      <c r="AO230" s="1419">
        <v>0</v>
      </c>
      <c r="AP230" s="1419">
        <v>0</v>
      </c>
      <c r="AQ230" s="1420">
        <v>0</v>
      </c>
      <c r="AR230" s="1421">
        <v>0</v>
      </c>
      <c r="AS230" s="1421">
        <v>0</v>
      </c>
      <c r="AT230" s="1421">
        <v>0</v>
      </c>
      <c r="AU230" s="1401">
        <v>0</v>
      </c>
      <c r="AV230" s="1401">
        <v>0</v>
      </c>
      <c r="AW230" s="1401">
        <v>0</v>
      </c>
      <c r="AX230" s="1401">
        <v>0</v>
      </c>
      <c r="AY230" s="1401">
        <v>0</v>
      </c>
      <c r="AZ230" s="1401">
        <v>0</v>
      </c>
      <c r="BA230" s="1401"/>
      <c r="BB230" s="761"/>
      <c r="BC230" s="761"/>
      <c r="BD230" s="1527"/>
      <c r="BE230" s="1527"/>
      <c r="BF230" s="1527"/>
      <c r="BG230" s="1528"/>
      <c r="BH230" s="1528"/>
      <c r="BI230" s="1528"/>
      <c r="BJ230" s="1527"/>
      <c r="BK230" s="1413"/>
      <c r="BL230" s="1528"/>
      <c r="BM230" s="1528"/>
      <c r="BN230" s="1527"/>
      <c r="BO230" s="1528"/>
      <c r="BP230" s="1529"/>
      <c r="BQ230" s="1528"/>
      <c r="BR230" s="761" t="e">
        <v>#REF!</v>
      </c>
      <c r="BS230" s="1438"/>
      <c r="BT230" s="1438"/>
      <c r="BU230" s="1438"/>
      <c r="BV230" s="1438"/>
      <c r="BW230" s="1438"/>
      <c r="BX230" s="1438"/>
      <c r="BY230" s="1438"/>
      <c r="BZ230" s="1414">
        <v>0</v>
      </c>
      <c r="CA230" s="1439">
        <v>0</v>
      </c>
      <c r="CB230" s="1439">
        <v>1</v>
      </c>
      <c r="CC230" s="1439">
        <v>1</v>
      </c>
      <c r="CD230" s="1438"/>
      <c r="CE230" s="1414">
        <v>1</v>
      </c>
      <c r="CF230" s="1439">
        <v>1</v>
      </c>
      <c r="CG230" s="1054"/>
      <c r="CH230" s="1080">
        <v>4</v>
      </c>
      <c r="CI230" s="1080">
        <v>0</v>
      </c>
      <c r="CJ230" s="1505">
        <v>4</v>
      </c>
      <c r="CK230" s="763">
        <v>0</v>
      </c>
      <c r="CL230" s="764">
        <v>5.5918712388543836</v>
      </c>
      <c r="CM230" s="764">
        <v>3.9101609107966118</v>
      </c>
      <c r="CN230" s="764">
        <v>3.1424887277378923</v>
      </c>
      <c r="CO230" s="764">
        <v>9.2199031143518323E-2</v>
      </c>
      <c r="CP230" s="764">
        <v>4.9236587606417528</v>
      </c>
      <c r="CQ230" s="764">
        <v>3.9337869125271454</v>
      </c>
      <c r="CR230" s="764">
        <v>5.3340596980193329</v>
      </c>
      <c r="CS230" s="764">
        <v>5.5261794291646291</v>
      </c>
      <c r="CT230" s="764">
        <v>2.8717693225427312</v>
      </c>
      <c r="CU230" s="764">
        <v>1.9527754796197139</v>
      </c>
      <c r="CV230" s="764">
        <v>1.1485694304703755</v>
      </c>
      <c r="CW230" s="764">
        <v>1.782783515948855</v>
      </c>
    </row>
    <row r="231" spans="1:101" ht="15.75">
      <c r="A231" s="1394">
        <v>221</v>
      </c>
      <c r="B231" s="1416" t="s">
        <v>7268</v>
      </c>
      <c r="C231" s="1422" t="s">
        <v>7393</v>
      </c>
      <c r="D231" s="1396">
        <v>1</v>
      </c>
      <c r="E231" s="1397">
        <v>44498</v>
      </c>
      <c r="F231" s="1398" t="s">
        <v>7393</v>
      </c>
      <c r="G231" s="1398" t="s">
        <v>922</v>
      </c>
      <c r="H231" s="1397">
        <v>44462</v>
      </c>
      <c r="I231" s="1397" t="s">
        <v>199</v>
      </c>
      <c r="J231" s="1399" t="s">
        <v>7393</v>
      </c>
      <c r="K231" s="1398" t="s">
        <v>194</v>
      </c>
      <c r="L231" s="1415" t="s">
        <v>7265</v>
      </c>
      <c r="M231" s="1394" t="s">
        <v>116</v>
      </c>
      <c r="N231" s="1417">
        <v>0</v>
      </c>
      <c r="O231" s="1537"/>
      <c r="P231" s="1400" t="e">
        <v>#N/A</v>
      </c>
      <c r="Q231" s="1401">
        <v>180</v>
      </c>
      <c r="R231" s="1418">
        <v>0.18</v>
      </c>
      <c r="S231" s="1071">
        <v>44501</v>
      </c>
      <c r="T231" s="1075"/>
      <c r="U231" s="1070" t="s">
        <v>424</v>
      </c>
      <c r="V231" s="1403">
        <v>5</v>
      </c>
      <c r="W231" s="1076" t="s">
        <v>64</v>
      </c>
      <c r="X231" s="1076"/>
      <c r="Y231" s="1076"/>
      <c r="Z231" s="1069"/>
      <c r="AA231" s="1424" t="s">
        <v>7266</v>
      </c>
      <c r="AB231" s="1061" t="s">
        <v>430</v>
      </c>
      <c r="AC231" s="1431">
        <v>167.4</v>
      </c>
      <c r="AD231" s="1432">
        <v>0</v>
      </c>
      <c r="AE231" s="1433">
        <v>167.4</v>
      </c>
      <c r="AF231" s="1085"/>
      <c r="AG231" s="1437"/>
      <c r="AH231" s="1406">
        <v>0</v>
      </c>
      <c r="AI231" s="1407">
        <v>0</v>
      </c>
      <c r="AJ231" s="1408">
        <v>0</v>
      </c>
      <c r="AK231" s="1419">
        <v>0</v>
      </c>
      <c r="AL231" s="1419">
        <v>0</v>
      </c>
      <c r="AM231" s="1419">
        <v>0</v>
      </c>
      <c r="AN231" s="1419">
        <v>0</v>
      </c>
      <c r="AO231" s="1419">
        <v>0</v>
      </c>
      <c r="AP231" s="1419">
        <v>0</v>
      </c>
      <c r="AQ231" s="1420">
        <v>0</v>
      </c>
      <c r="AR231" s="1421">
        <v>0</v>
      </c>
      <c r="AS231" s="1421">
        <v>0</v>
      </c>
      <c r="AT231" s="1421">
        <v>0</v>
      </c>
      <c r="AU231" s="1401">
        <v>0</v>
      </c>
      <c r="AV231" s="1401">
        <v>0</v>
      </c>
      <c r="AW231" s="1401">
        <v>0</v>
      </c>
      <c r="AX231" s="1401">
        <v>0</v>
      </c>
      <c r="AY231" s="1401">
        <v>0</v>
      </c>
      <c r="AZ231" s="1401">
        <v>0</v>
      </c>
      <c r="BA231" s="1401"/>
      <c r="BB231" s="761"/>
      <c r="BC231" s="761"/>
      <c r="BD231" s="1527"/>
      <c r="BE231" s="1527"/>
      <c r="BF231" s="1527"/>
      <c r="BG231" s="1528"/>
      <c r="BH231" s="1528"/>
      <c r="BI231" s="1528"/>
      <c r="BJ231" s="1527"/>
      <c r="BK231" s="1413"/>
      <c r="BL231" s="1528"/>
      <c r="BM231" s="1528"/>
      <c r="BN231" s="1527"/>
      <c r="BO231" s="1528"/>
      <c r="BP231" s="1529"/>
      <c r="BQ231" s="1528"/>
      <c r="BR231" s="761" t="e">
        <v>#REF!</v>
      </c>
      <c r="BS231" s="1438"/>
      <c r="BT231" s="1438"/>
      <c r="BU231" s="1438"/>
      <c r="BV231" s="1438"/>
      <c r="BW231" s="1438"/>
      <c r="BX231" s="1438"/>
      <c r="BY231" s="1438"/>
      <c r="BZ231" s="1414">
        <v>0</v>
      </c>
      <c r="CA231" s="1439">
        <v>0</v>
      </c>
      <c r="CB231" s="1439">
        <v>1</v>
      </c>
      <c r="CC231" s="1439">
        <v>1</v>
      </c>
      <c r="CD231" s="1438"/>
      <c r="CE231" s="1414">
        <v>1</v>
      </c>
      <c r="CF231" s="1439">
        <v>1</v>
      </c>
      <c r="CG231" s="1054"/>
      <c r="CH231" s="1080">
        <v>4</v>
      </c>
      <c r="CI231" s="1080">
        <v>0</v>
      </c>
      <c r="CJ231" s="1505">
        <v>4</v>
      </c>
      <c r="CK231" s="763">
        <v>0</v>
      </c>
      <c r="CL231" s="764">
        <v>0.87146045280847539</v>
      </c>
      <c r="CM231" s="764">
        <v>0.60937572635791348</v>
      </c>
      <c r="CN231" s="764">
        <v>0.48973850302408711</v>
      </c>
      <c r="CO231" s="764">
        <v>1.4368680178210648E-2</v>
      </c>
      <c r="CP231" s="764">
        <v>0.76732344321689661</v>
      </c>
      <c r="CQ231" s="764">
        <v>0.61305770065358112</v>
      </c>
      <c r="CR231" s="764">
        <v>0.83128203086015573</v>
      </c>
      <c r="CS231" s="764">
        <v>0.86122276818150056</v>
      </c>
      <c r="CT231" s="764">
        <v>0.44754846585081526</v>
      </c>
      <c r="CU231" s="764">
        <v>0.30432864617450089</v>
      </c>
      <c r="CV231" s="764">
        <v>0.17899783332005853</v>
      </c>
      <c r="CW231" s="764">
        <v>0.27783639209592548</v>
      </c>
    </row>
    <row r="232" spans="1:101" ht="15.75">
      <c r="A232" s="1394">
        <v>222</v>
      </c>
      <c r="B232" s="1416" t="s">
        <v>7269</v>
      </c>
      <c r="C232" s="1422" t="s">
        <v>7394</v>
      </c>
      <c r="D232" s="1396">
        <v>1</v>
      </c>
      <c r="E232" s="1397">
        <v>44498</v>
      </c>
      <c r="F232" s="1398" t="s">
        <v>7394</v>
      </c>
      <c r="G232" s="1398" t="s">
        <v>922</v>
      </c>
      <c r="H232" s="1397">
        <v>44462</v>
      </c>
      <c r="I232" s="1397" t="s">
        <v>199</v>
      </c>
      <c r="J232" s="1399" t="s">
        <v>7394</v>
      </c>
      <c r="K232" s="1398" t="s">
        <v>194</v>
      </c>
      <c r="L232" s="1415" t="s">
        <v>7265</v>
      </c>
      <c r="M232" s="1394" t="s">
        <v>116</v>
      </c>
      <c r="N232" s="1417">
        <v>0</v>
      </c>
      <c r="O232" s="1537"/>
      <c r="P232" s="1400" t="e">
        <v>#N/A</v>
      </c>
      <c r="Q232" s="1401">
        <v>1155</v>
      </c>
      <c r="R232" s="1418">
        <v>1.155</v>
      </c>
      <c r="S232" s="1071">
        <v>44501</v>
      </c>
      <c r="T232" s="1402"/>
      <c r="U232" s="1070" t="s">
        <v>424</v>
      </c>
      <c r="V232" s="1403">
        <v>5</v>
      </c>
      <c r="W232" s="1076" t="s">
        <v>64</v>
      </c>
      <c r="X232" s="1076"/>
      <c r="Y232" s="1076"/>
      <c r="Z232" s="1069"/>
      <c r="AA232" s="1424" t="s">
        <v>7266</v>
      </c>
      <c r="AB232" s="1061" t="s">
        <v>430</v>
      </c>
      <c r="AC232" s="1431">
        <v>1074.1500000000001</v>
      </c>
      <c r="AD232" s="1432">
        <v>0</v>
      </c>
      <c r="AE232" s="1433">
        <v>1074.1500000000001</v>
      </c>
      <c r="AF232" s="1085"/>
      <c r="AG232" s="1437"/>
      <c r="AH232" s="1406">
        <v>0</v>
      </c>
      <c r="AI232" s="1407">
        <v>0</v>
      </c>
      <c r="AJ232" s="1408">
        <v>0</v>
      </c>
      <c r="AK232" s="1419">
        <v>0</v>
      </c>
      <c r="AL232" s="1419">
        <v>0</v>
      </c>
      <c r="AM232" s="1419">
        <v>0</v>
      </c>
      <c r="AN232" s="1419">
        <v>0</v>
      </c>
      <c r="AO232" s="1419">
        <v>0</v>
      </c>
      <c r="AP232" s="1419">
        <v>0</v>
      </c>
      <c r="AQ232" s="1420">
        <v>0</v>
      </c>
      <c r="AR232" s="1421">
        <v>0</v>
      </c>
      <c r="AS232" s="1421">
        <v>0</v>
      </c>
      <c r="AT232" s="1421">
        <v>0</v>
      </c>
      <c r="AU232" s="1401">
        <v>0</v>
      </c>
      <c r="AV232" s="1401">
        <v>0</v>
      </c>
      <c r="AW232" s="1401">
        <v>0</v>
      </c>
      <c r="AX232" s="1401">
        <v>0</v>
      </c>
      <c r="AY232" s="1401">
        <v>0</v>
      </c>
      <c r="AZ232" s="1401">
        <v>0</v>
      </c>
      <c r="BA232" s="1401"/>
      <c r="BB232" s="761"/>
      <c r="BC232" s="761"/>
      <c r="BD232" s="1527"/>
      <c r="BE232" s="1527"/>
      <c r="BF232" s="1527"/>
      <c r="BG232" s="1528"/>
      <c r="BH232" s="1528"/>
      <c r="BI232" s="1528"/>
      <c r="BJ232" s="1527"/>
      <c r="BK232" s="1413"/>
      <c r="BL232" s="1528"/>
      <c r="BM232" s="1528"/>
      <c r="BN232" s="1527"/>
      <c r="BO232" s="1528"/>
      <c r="BP232" s="1529"/>
      <c r="BQ232" s="1528"/>
      <c r="BR232" s="761" t="e">
        <v>#REF!</v>
      </c>
      <c r="BS232" s="1438"/>
      <c r="BT232" s="1438"/>
      <c r="BU232" s="1438"/>
      <c r="BV232" s="1438"/>
      <c r="BW232" s="1438"/>
      <c r="BX232" s="1438"/>
      <c r="BY232" s="1438"/>
      <c r="BZ232" s="1414">
        <v>0</v>
      </c>
      <c r="CA232" s="1439">
        <v>0</v>
      </c>
      <c r="CB232" s="1439">
        <v>1</v>
      </c>
      <c r="CC232" s="1439">
        <v>1</v>
      </c>
      <c r="CD232" s="1438"/>
      <c r="CE232" s="1414">
        <v>1</v>
      </c>
      <c r="CF232" s="1439">
        <v>1</v>
      </c>
      <c r="CG232" s="1054"/>
      <c r="CH232" s="1080">
        <v>4</v>
      </c>
      <c r="CI232" s="1080">
        <v>0</v>
      </c>
      <c r="CJ232" s="1505">
        <v>4</v>
      </c>
      <c r="CK232" s="763">
        <v>0</v>
      </c>
      <c r="CL232" s="764">
        <v>5.5918712388543836</v>
      </c>
      <c r="CM232" s="764">
        <v>3.9101609107966118</v>
      </c>
      <c r="CN232" s="764">
        <v>3.1424887277378923</v>
      </c>
      <c r="CO232" s="764">
        <v>9.2199031143518323E-2</v>
      </c>
      <c r="CP232" s="764">
        <v>4.9236587606417528</v>
      </c>
      <c r="CQ232" s="764">
        <v>3.9337869125271454</v>
      </c>
      <c r="CR232" s="764">
        <v>5.3340596980193329</v>
      </c>
      <c r="CS232" s="764">
        <v>5.5261794291646291</v>
      </c>
      <c r="CT232" s="764">
        <v>2.8717693225427312</v>
      </c>
      <c r="CU232" s="764">
        <v>1.9527754796197139</v>
      </c>
      <c r="CV232" s="764">
        <v>1.1485694304703755</v>
      </c>
      <c r="CW232" s="764">
        <v>1.782783515948855</v>
      </c>
    </row>
    <row r="233" spans="1:101" ht="15.75">
      <c r="A233" s="1394">
        <v>223</v>
      </c>
      <c r="B233" s="1416" t="s">
        <v>7270</v>
      </c>
      <c r="C233" s="1422" t="s">
        <v>7271</v>
      </c>
      <c r="D233" s="1396">
        <v>56</v>
      </c>
      <c r="E233" s="1397">
        <v>44484</v>
      </c>
      <c r="F233" s="1398" t="s">
        <v>7271</v>
      </c>
      <c r="G233" s="1398" t="s">
        <v>7395</v>
      </c>
      <c r="H233" s="1397">
        <v>44461</v>
      </c>
      <c r="I233" s="1397" t="s">
        <v>978</v>
      </c>
      <c r="J233" s="1399" t="s">
        <v>7271</v>
      </c>
      <c r="K233" s="1398" t="s">
        <v>1086</v>
      </c>
      <c r="L233" s="1415" t="s">
        <v>418</v>
      </c>
      <c r="M233" s="1394" t="s">
        <v>422</v>
      </c>
      <c r="N233" s="1417">
        <v>0</v>
      </c>
      <c r="O233" s="1537"/>
      <c r="P233" s="1400" t="e">
        <v>#N/A</v>
      </c>
      <c r="Q233" s="1401">
        <v>0</v>
      </c>
      <c r="R233" s="1418">
        <v>0</v>
      </c>
      <c r="S233" s="1071">
        <v>44470</v>
      </c>
      <c r="T233" s="1402"/>
      <c r="U233" s="1070" t="s">
        <v>424</v>
      </c>
      <c r="V233" s="1403">
        <v>5</v>
      </c>
      <c r="W233" s="1076" t="s">
        <v>7068</v>
      </c>
      <c r="X233" s="1076"/>
      <c r="Y233" s="1076"/>
      <c r="Z233" s="1069"/>
      <c r="AA233" s="1424"/>
      <c r="AB233" s="1061" t="s">
        <v>430</v>
      </c>
      <c r="AC233" s="1431">
        <v>0</v>
      </c>
      <c r="AD233" s="1432">
        <v>0</v>
      </c>
      <c r="AE233" s="1433">
        <v>0</v>
      </c>
      <c r="AF233" s="1085"/>
      <c r="AG233" s="1437"/>
      <c r="AH233" s="1406">
        <v>0</v>
      </c>
      <c r="AI233" s="1407">
        <v>0</v>
      </c>
      <c r="AJ233" s="1408">
        <v>0</v>
      </c>
      <c r="AK233" s="1419">
        <v>0</v>
      </c>
      <c r="AL233" s="1419">
        <v>0</v>
      </c>
      <c r="AM233" s="1419">
        <v>0</v>
      </c>
      <c r="AN233" s="1419">
        <v>0</v>
      </c>
      <c r="AO233" s="1419">
        <v>0</v>
      </c>
      <c r="AP233" s="1419">
        <v>0</v>
      </c>
      <c r="AQ233" s="1420">
        <v>0</v>
      </c>
      <c r="AR233" s="1421">
        <v>0</v>
      </c>
      <c r="AS233" s="1421">
        <v>0</v>
      </c>
      <c r="AT233" s="1421">
        <v>0</v>
      </c>
      <c r="AU233" s="1401">
        <v>0</v>
      </c>
      <c r="AV233" s="1401">
        <v>0</v>
      </c>
      <c r="AW233" s="1401">
        <v>0</v>
      </c>
      <c r="AX233" s="1401">
        <v>0</v>
      </c>
      <c r="AY233" s="1401">
        <v>0</v>
      </c>
      <c r="AZ233" s="1401">
        <v>0</v>
      </c>
      <c r="BA233" s="1401"/>
      <c r="BB233" s="761"/>
      <c r="BC233" s="761"/>
      <c r="BD233" s="1527"/>
      <c r="BE233" s="1527"/>
      <c r="BF233" s="1527"/>
      <c r="BG233" s="1528"/>
      <c r="BH233" s="1528"/>
      <c r="BI233" s="1528"/>
      <c r="BJ233" s="1527"/>
      <c r="BK233" s="1413"/>
      <c r="BL233" s="1528"/>
      <c r="BM233" s="1528"/>
      <c r="BN233" s="1527"/>
      <c r="BO233" s="1528"/>
      <c r="BP233" s="1529"/>
      <c r="BQ233" s="1528"/>
      <c r="BR233" s="761" t="e">
        <v>#REF!</v>
      </c>
      <c r="BS233" s="1438"/>
      <c r="BT233" s="1438"/>
      <c r="BU233" s="1438"/>
      <c r="BV233" s="1438"/>
      <c r="BW233" s="1438"/>
      <c r="BX233" s="1438"/>
      <c r="BY233" s="1438"/>
      <c r="BZ233" s="1414">
        <v>0</v>
      </c>
      <c r="CA233" s="1439">
        <v>1</v>
      </c>
      <c r="CB233" s="1439">
        <v>1</v>
      </c>
      <c r="CC233" s="1439">
        <v>0</v>
      </c>
      <c r="CD233" s="1438"/>
      <c r="CE233" s="1414">
        <v>1</v>
      </c>
      <c r="CF233" s="1439">
        <v>1</v>
      </c>
      <c r="CG233" s="1054"/>
      <c r="CH233" s="1080">
        <v>4</v>
      </c>
      <c r="CI233" s="1080">
        <v>0</v>
      </c>
      <c r="CJ233" s="1505">
        <v>4</v>
      </c>
      <c r="CK233" s="763">
        <v>0</v>
      </c>
      <c r="CL233" s="764">
        <v>0</v>
      </c>
      <c r="CM233" s="764">
        <v>0</v>
      </c>
      <c r="CN233" s="764">
        <v>0</v>
      </c>
      <c r="CO233" s="764">
        <v>0</v>
      </c>
      <c r="CP233" s="764">
        <v>0</v>
      </c>
      <c r="CQ233" s="764">
        <v>0</v>
      </c>
      <c r="CR233" s="764">
        <v>0</v>
      </c>
      <c r="CS233" s="764">
        <v>0</v>
      </c>
      <c r="CT233" s="764">
        <v>0</v>
      </c>
      <c r="CU233" s="764">
        <v>0</v>
      </c>
      <c r="CV233" s="764">
        <v>0</v>
      </c>
      <c r="CW233" s="764">
        <v>0</v>
      </c>
    </row>
    <row r="234" spans="1:101" ht="15.75">
      <c r="A234" s="1394">
        <v>224</v>
      </c>
      <c r="B234" s="1219" t="s">
        <v>7272</v>
      </c>
      <c r="C234" s="1422" t="s">
        <v>7273</v>
      </c>
      <c r="D234" s="1396">
        <v>14</v>
      </c>
      <c r="E234" s="1397">
        <v>44484</v>
      </c>
      <c r="F234" s="1398" t="s">
        <v>7273</v>
      </c>
      <c r="G234" s="1398" t="s">
        <v>7395</v>
      </c>
      <c r="H234" s="1397">
        <v>44461</v>
      </c>
      <c r="I234" s="1397" t="s">
        <v>978</v>
      </c>
      <c r="J234" s="1399" t="s">
        <v>7273</v>
      </c>
      <c r="K234" s="1398" t="s">
        <v>1086</v>
      </c>
      <c r="L234" s="1073" t="s">
        <v>418</v>
      </c>
      <c r="M234" s="1059" t="s">
        <v>422</v>
      </c>
      <c r="N234" s="1082">
        <v>0</v>
      </c>
      <c r="O234" s="1068"/>
      <c r="P234" s="1400" t="e">
        <v>#N/A</v>
      </c>
      <c r="Q234" s="1061">
        <v>0</v>
      </c>
      <c r="R234" s="1074">
        <v>0</v>
      </c>
      <c r="S234" s="1071">
        <v>44470</v>
      </c>
      <c r="T234" s="1075"/>
      <c r="U234" s="1070" t="s">
        <v>424</v>
      </c>
      <c r="V234" s="1403">
        <v>5</v>
      </c>
      <c r="W234" s="1076" t="s">
        <v>7068</v>
      </c>
      <c r="X234" s="1076"/>
      <c r="Y234" s="1076"/>
      <c r="Z234" s="1069"/>
      <c r="AA234" s="1078"/>
      <c r="AB234" s="1061" t="s">
        <v>430</v>
      </c>
      <c r="AC234" s="1049">
        <v>0</v>
      </c>
      <c r="AD234" s="1050">
        <v>0</v>
      </c>
      <c r="AE234" s="1051">
        <v>0</v>
      </c>
      <c r="AF234" s="1085"/>
      <c r="AG234" s="1534"/>
      <c r="AH234" s="1083">
        <v>0</v>
      </c>
      <c r="AI234" s="1084">
        <v>0</v>
      </c>
      <c r="AJ234" s="1086">
        <v>0</v>
      </c>
      <c r="AK234" s="1064">
        <v>0</v>
      </c>
      <c r="AL234" s="1064">
        <v>0</v>
      </c>
      <c r="AM234" s="1064">
        <v>0</v>
      </c>
      <c r="AN234" s="1064">
        <v>0</v>
      </c>
      <c r="AO234" s="1064">
        <v>0</v>
      </c>
      <c r="AP234" s="1064">
        <v>0</v>
      </c>
      <c r="AQ234" s="1065">
        <v>0</v>
      </c>
      <c r="AR234" s="1066">
        <v>0</v>
      </c>
      <c r="AS234" s="1066">
        <v>0</v>
      </c>
      <c r="AT234" s="1066">
        <v>0</v>
      </c>
      <c r="AU234" s="1061">
        <v>0</v>
      </c>
      <c r="AV234" s="1061">
        <v>0</v>
      </c>
      <c r="AW234" s="1061">
        <v>0</v>
      </c>
      <c r="AX234" s="1061">
        <v>0</v>
      </c>
      <c r="AY234" s="1061">
        <v>0</v>
      </c>
      <c r="AZ234" s="1061">
        <v>0</v>
      </c>
      <c r="BA234" s="1061"/>
      <c r="BB234" s="761"/>
      <c r="BC234" s="761"/>
      <c r="BD234" s="1544"/>
      <c r="BE234" s="1544"/>
      <c r="BF234" s="1544"/>
      <c r="BG234" s="1545"/>
      <c r="BH234" s="1545"/>
      <c r="BI234" s="1545"/>
      <c r="BJ234" s="1544"/>
      <c r="BK234" s="1546"/>
      <c r="BL234" s="1545"/>
      <c r="BM234" s="1545"/>
      <c r="BN234" s="1544"/>
      <c r="BO234" s="1545"/>
      <c r="BP234" s="1547"/>
      <c r="BQ234" s="1545"/>
      <c r="BR234" s="761" t="e">
        <v>#REF!</v>
      </c>
      <c r="BS234" s="1535"/>
      <c r="BT234" s="1535"/>
      <c r="BU234" s="1535"/>
      <c r="BV234" s="1535"/>
      <c r="BW234" s="1535"/>
      <c r="BX234" s="1535"/>
      <c r="BY234" s="1535"/>
      <c r="BZ234" s="1523">
        <v>0</v>
      </c>
      <c r="CA234" s="1536">
        <v>1</v>
      </c>
      <c r="CB234" s="1536">
        <v>1</v>
      </c>
      <c r="CC234" s="1536">
        <v>0</v>
      </c>
      <c r="CD234" s="1535"/>
      <c r="CE234" s="1523">
        <v>1</v>
      </c>
      <c r="CF234" s="1536">
        <v>1</v>
      </c>
      <c r="CG234" s="1054"/>
      <c r="CH234" s="1080">
        <v>4</v>
      </c>
      <c r="CI234" s="1080">
        <v>0</v>
      </c>
      <c r="CJ234" s="1505">
        <v>4</v>
      </c>
      <c r="CK234" s="763">
        <v>0</v>
      </c>
      <c r="CL234" s="764">
        <v>0</v>
      </c>
      <c r="CM234" s="764">
        <v>0</v>
      </c>
      <c r="CN234" s="764">
        <v>0</v>
      </c>
      <c r="CO234" s="764">
        <v>0</v>
      </c>
      <c r="CP234" s="764">
        <v>0</v>
      </c>
      <c r="CQ234" s="764">
        <v>0</v>
      </c>
      <c r="CR234" s="764">
        <v>0</v>
      </c>
      <c r="CS234" s="764">
        <v>0</v>
      </c>
      <c r="CT234" s="764">
        <v>0</v>
      </c>
      <c r="CU234" s="764">
        <v>0</v>
      </c>
      <c r="CV234" s="764">
        <v>0</v>
      </c>
      <c r="CW234" s="764">
        <v>0</v>
      </c>
    </row>
    <row r="235" spans="1:101" ht="15.75">
      <c r="A235" s="1394">
        <v>225</v>
      </c>
      <c r="B235" s="1219" t="s">
        <v>7274</v>
      </c>
      <c r="C235" s="1422" t="s">
        <v>7275</v>
      </c>
      <c r="D235" s="1396">
        <v>1</v>
      </c>
      <c r="E235" s="1397">
        <v>44477</v>
      </c>
      <c r="F235" s="1398" t="s">
        <v>7275</v>
      </c>
      <c r="G235" s="1398" t="s">
        <v>7396</v>
      </c>
      <c r="H235" s="1397">
        <v>44462</v>
      </c>
      <c r="I235" s="1397" t="s">
        <v>978</v>
      </c>
      <c r="J235" s="1399" t="s">
        <v>7275</v>
      </c>
      <c r="K235" s="1398" t="s">
        <v>1086</v>
      </c>
      <c r="L235" s="1073" t="s">
        <v>418</v>
      </c>
      <c r="M235" s="1059" t="s">
        <v>422</v>
      </c>
      <c r="N235" s="1082">
        <v>0</v>
      </c>
      <c r="O235" s="1068"/>
      <c r="P235" s="1400" t="e">
        <v>#N/A</v>
      </c>
      <c r="Q235" s="1061">
        <v>0</v>
      </c>
      <c r="R235" s="1074">
        <v>0</v>
      </c>
      <c r="S235" s="1071">
        <v>44470</v>
      </c>
      <c r="T235" s="1075"/>
      <c r="U235" s="1070" t="s">
        <v>424</v>
      </c>
      <c r="V235" s="1403">
        <v>5</v>
      </c>
      <c r="W235" s="1076" t="s">
        <v>7068</v>
      </c>
      <c r="X235" s="1069"/>
      <c r="Y235" s="1069"/>
      <c r="Z235" s="1069"/>
      <c r="AA235" s="1078"/>
      <c r="AB235" s="1061" t="s">
        <v>430</v>
      </c>
      <c r="AC235" s="1049">
        <v>0</v>
      </c>
      <c r="AD235" s="1050">
        <v>0</v>
      </c>
      <c r="AE235" s="1051">
        <v>0</v>
      </c>
      <c r="AF235" s="1072"/>
      <c r="AG235" s="1534"/>
      <c r="AH235" s="1083">
        <v>0</v>
      </c>
      <c r="AI235" s="1084">
        <v>0</v>
      </c>
      <c r="AJ235" s="1086">
        <v>0</v>
      </c>
      <c r="AK235" s="1064">
        <v>0</v>
      </c>
      <c r="AL235" s="1064">
        <v>0</v>
      </c>
      <c r="AM235" s="1064">
        <v>0</v>
      </c>
      <c r="AN235" s="1064">
        <v>0</v>
      </c>
      <c r="AO235" s="1064">
        <v>0</v>
      </c>
      <c r="AP235" s="1064">
        <v>0</v>
      </c>
      <c r="AQ235" s="1065">
        <v>0</v>
      </c>
      <c r="AR235" s="1066">
        <v>0</v>
      </c>
      <c r="AS235" s="1066">
        <v>0</v>
      </c>
      <c r="AT235" s="1066">
        <v>0</v>
      </c>
      <c r="AU235" s="1061">
        <v>0</v>
      </c>
      <c r="AV235" s="1061">
        <v>0</v>
      </c>
      <c r="AW235" s="1061">
        <v>0</v>
      </c>
      <c r="AX235" s="1061">
        <v>0</v>
      </c>
      <c r="AY235" s="1061">
        <v>0</v>
      </c>
      <c r="AZ235" s="1061">
        <v>0</v>
      </c>
      <c r="BA235" s="1061"/>
      <c r="BB235" s="1061"/>
      <c r="BC235" s="1061"/>
      <c r="BD235" s="1544"/>
      <c r="BE235" s="1544"/>
      <c r="BF235" s="1544"/>
      <c r="BG235" s="1545"/>
      <c r="BH235" s="1545"/>
      <c r="BI235" s="1545"/>
      <c r="BJ235" s="1544"/>
      <c r="BK235" s="1546"/>
      <c r="BL235" s="1545"/>
      <c r="BM235" s="1545"/>
      <c r="BN235" s="1544"/>
      <c r="BO235" s="1545"/>
      <c r="BP235" s="1547"/>
      <c r="BQ235" s="1545"/>
      <c r="BR235" s="761" t="e">
        <v>#REF!</v>
      </c>
      <c r="BS235" s="1535"/>
      <c r="BT235" s="1535"/>
      <c r="BU235" s="1535"/>
      <c r="BV235" s="1535"/>
      <c r="BW235" s="1535"/>
      <c r="BX235" s="1535"/>
      <c r="BY235" s="1535"/>
      <c r="BZ235" s="1523">
        <v>0</v>
      </c>
      <c r="CA235" s="1536">
        <v>0</v>
      </c>
      <c r="CB235" s="1536">
        <v>0</v>
      </c>
      <c r="CC235" s="1536">
        <v>0</v>
      </c>
      <c r="CD235" s="1535"/>
      <c r="CE235" s="1523">
        <v>1</v>
      </c>
      <c r="CF235" s="1536">
        <v>1</v>
      </c>
      <c r="CG235" s="1054"/>
      <c r="CH235" s="1080">
        <v>2</v>
      </c>
      <c r="CI235" s="1080">
        <v>0</v>
      </c>
      <c r="CJ235" s="1055">
        <v>2</v>
      </c>
      <c r="CK235" s="763">
        <v>0</v>
      </c>
      <c r="CL235" s="764">
        <v>0</v>
      </c>
      <c r="CM235" s="764">
        <v>0</v>
      </c>
      <c r="CN235" s="764">
        <v>0</v>
      </c>
      <c r="CO235" s="764">
        <v>0</v>
      </c>
      <c r="CP235" s="764">
        <v>0</v>
      </c>
      <c r="CQ235" s="764">
        <v>0</v>
      </c>
      <c r="CR235" s="764">
        <v>0</v>
      </c>
      <c r="CS235" s="764">
        <v>0</v>
      </c>
      <c r="CT235" s="764">
        <v>0</v>
      </c>
      <c r="CU235" s="764">
        <v>0</v>
      </c>
      <c r="CV235" s="764">
        <v>0</v>
      </c>
      <c r="CW235" s="764">
        <v>0</v>
      </c>
    </row>
    <row r="236" spans="1:101" ht="15.75">
      <c r="A236" s="1394">
        <v>226</v>
      </c>
      <c r="B236" s="1416" t="s">
        <v>7276</v>
      </c>
      <c r="C236" s="1548" t="s">
        <v>7277</v>
      </c>
      <c r="D236" s="1396">
        <v>1</v>
      </c>
      <c r="E236" s="1397">
        <v>44498</v>
      </c>
      <c r="F236" s="734" t="s">
        <v>7277</v>
      </c>
      <c r="G236" s="1398" t="s">
        <v>6592</v>
      </c>
      <c r="H236" s="1397">
        <v>44462</v>
      </c>
      <c r="I236" s="1397" t="s">
        <v>978</v>
      </c>
      <c r="J236" s="1399" t="s">
        <v>7277</v>
      </c>
      <c r="K236" s="1398" t="s">
        <v>1086</v>
      </c>
      <c r="L236" s="1415" t="s">
        <v>418</v>
      </c>
      <c r="M236" s="1394" t="s">
        <v>422</v>
      </c>
      <c r="N236" s="1417">
        <v>0</v>
      </c>
      <c r="O236" s="1537"/>
      <c r="P236" s="1400" t="e">
        <v>#N/A</v>
      </c>
      <c r="Q236" s="1401">
        <v>0</v>
      </c>
      <c r="R236" s="1418">
        <v>0</v>
      </c>
      <c r="S236" s="1071">
        <v>44470</v>
      </c>
      <c r="T236" s="1402"/>
      <c r="U236" s="1070" t="s">
        <v>424</v>
      </c>
      <c r="V236" s="1403">
        <v>5</v>
      </c>
      <c r="W236" s="1076" t="s">
        <v>7068</v>
      </c>
      <c r="X236" s="1069"/>
      <c r="Y236" s="1069"/>
      <c r="Z236" s="1069"/>
      <c r="AA236" s="1424"/>
      <c r="AB236" s="1061" t="s">
        <v>430</v>
      </c>
      <c r="AC236" s="1431">
        <v>0</v>
      </c>
      <c r="AD236" s="1432">
        <v>0</v>
      </c>
      <c r="AE236" s="1433">
        <v>0</v>
      </c>
      <c r="AF236" s="1072"/>
      <c r="AG236" s="1437"/>
      <c r="AH236" s="1406">
        <v>0</v>
      </c>
      <c r="AI236" s="1407">
        <v>0</v>
      </c>
      <c r="AJ236" s="1408">
        <v>0</v>
      </c>
      <c r="AK236" s="1419">
        <v>0</v>
      </c>
      <c r="AL236" s="1419">
        <v>0</v>
      </c>
      <c r="AM236" s="1419">
        <v>0</v>
      </c>
      <c r="AN236" s="1419">
        <v>0</v>
      </c>
      <c r="AO236" s="1419">
        <v>0</v>
      </c>
      <c r="AP236" s="1419">
        <v>0</v>
      </c>
      <c r="AQ236" s="1420">
        <v>0</v>
      </c>
      <c r="AR236" s="1421">
        <v>0</v>
      </c>
      <c r="AS236" s="1421">
        <v>0</v>
      </c>
      <c r="AT236" s="1421">
        <v>0</v>
      </c>
      <c r="AU236" s="1401">
        <v>0</v>
      </c>
      <c r="AV236" s="1401">
        <v>0</v>
      </c>
      <c r="AW236" s="1401">
        <v>0</v>
      </c>
      <c r="AX236" s="1401">
        <v>0</v>
      </c>
      <c r="AY236" s="1401">
        <v>0</v>
      </c>
      <c r="AZ236" s="1401">
        <v>0</v>
      </c>
      <c r="BA236" s="1401"/>
      <c r="BB236" s="1061"/>
      <c r="BC236" s="1061"/>
      <c r="BD236" s="1527"/>
      <c r="BE236" s="1527"/>
      <c r="BF236" s="1527"/>
      <c r="BG236" s="1528"/>
      <c r="BH236" s="1528"/>
      <c r="BI236" s="1528"/>
      <c r="BJ236" s="1527"/>
      <c r="BK236" s="1413"/>
      <c r="BL236" s="1528"/>
      <c r="BM236" s="1528"/>
      <c r="BN236" s="1527"/>
      <c r="BO236" s="1528"/>
      <c r="BP236" s="1529"/>
      <c r="BQ236" s="1528"/>
      <c r="BR236" s="761" t="e">
        <v>#REF!</v>
      </c>
      <c r="BS236" s="1438"/>
      <c r="BT236" s="1438"/>
      <c r="BU236" s="1438"/>
      <c r="BV236" s="1438"/>
      <c r="BW236" s="1438"/>
      <c r="BX236" s="1438"/>
      <c r="BY236" s="1438"/>
      <c r="BZ236" s="1414">
        <v>0</v>
      </c>
      <c r="CA236" s="1439">
        <v>2</v>
      </c>
      <c r="CB236" s="1439">
        <v>1</v>
      </c>
      <c r="CC236" s="1439">
        <v>0</v>
      </c>
      <c r="CD236" s="1438"/>
      <c r="CE236" s="1414">
        <v>1</v>
      </c>
      <c r="CF236" s="1439">
        <v>1</v>
      </c>
      <c r="CG236" s="1054"/>
      <c r="CH236" s="1080">
        <v>5</v>
      </c>
      <c r="CI236" s="1080">
        <v>0</v>
      </c>
      <c r="CJ236" s="1055">
        <v>5</v>
      </c>
      <c r="CK236" s="763">
        <v>0</v>
      </c>
      <c r="CL236" s="764">
        <v>0</v>
      </c>
      <c r="CM236" s="764">
        <v>0</v>
      </c>
      <c r="CN236" s="764">
        <v>0</v>
      </c>
      <c r="CO236" s="764">
        <v>0</v>
      </c>
      <c r="CP236" s="764">
        <v>0</v>
      </c>
      <c r="CQ236" s="764">
        <v>0</v>
      </c>
      <c r="CR236" s="764">
        <v>0</v>
      </c>
      <c r="CS236" s="764">
        <v>0</v>
      </c>
      <c r="CT236" s="764">
        <v>0</v>
      </c>
      <c r="CU236" s="764">
        <v>0</v>
      </c>
      <c r="CV236" s="764">
        <v>0</v>
      </c>
      <c r="CW236" s="764">
        <v>0</v>
      </c>
    </row>
    <row r="237" spans="1:101" ht="15.75">
      <c r="A237" s="1394">
        <v>227</v>
      </c>
      <c r="B237" s="1416" t="s">
        <v>7278</v>
      </c>
      <c r="C237" s="1548" t="s">
        <v>7279</v>
      </c>
      <c r="D237" s="1396">
        <v>1</v>
      </c>
      <c r="E237" s="1397">
        <v>44477</v>
      </c>
      <c r="F237" s="734" t="s">
        <v>7279</v>
      </c>
      <c r="G237" s="1398" t="s">
        <v>7397</v>
      </c>
      <c r="H237" s="1397">
        <v>44462</v>
      </c>
      <c r="I237" s="1397" t="s">
        <v>978</v>
      </c>
      <c r="J237" s="1399" t="s">
        <v>7279</v>
      </c>
      <c r="K237" s="1398" t="s">
        <v>1086</v>
      </c>
      <c r="L237" s="1415" t="s">
        <v>418</v>
      </c>
      <c r="M237" s="1394" t="s">
        <v>422</v>
      </c>
      <c r="N237" s="1417">
        <v>0</v>
      </c>
      <c r="O237" s="1537"/>
      <c r="P237" s="1400" t="e">
        <v>#N/A</v>
      </c>
      <c r="Q237" s="1401">
        <v>0</v>
      </c>
      <c r="R237" s="1418">
        <v>0</v>
      </c>
      <c r="S237" s="1071">
        <v>44470</v>
      </c>
      <c r="T237" s="1402"/>
      <c r="U237" s="1070" t="s">
        <v>424</v>
      </c>
      <c r="V237" s="1403">
        <v>5</v>
      </c>
      <c r="W237" s="1076" t="s">
        <v>7068</v>
      </c>
      <c r="X237" s="1076"/>
      <c r="Y237" s="1076"/>
      <c r="Z237" s="1069"/>
      <c r="AA237" s="1424"/>
      <c r="AB237" s="1061" t="s">
        <v>430</v>
      </c>
      <c r="AC237" s="1431">
        <v>0</v>
      </c>
      <c r="AD237" s="1432">
        <v>0</v>
      </c>
      <c r="AE237" s="1433">
        <v>0</v>
      </c>
      <c r="AF237" s="1085"/>
      <c r="AG237" s="1437"/>
      <c r="AH237" s="1406">
        <v>0</v>
      </c>
      <c r="AI237" s="1407">
        <v>0</v>
      </c>
      <c r="AJ237" s="1408">
        <v>0</v>
      </c>
      <c r="AK237" s="1419">
        <v>0</v>
      </c>
      <c r="AL237" s="1419">
        <v>0</v>
      </c>
      <c r="AM237" s="1419">
        <v>0</v>
      </c>
      <c r="AN237" s="1419">
        <v>0</v>
      </c>
      <c r="AO237" s="1419">
        <v>0</v>
      </c>
      <c r="AP237" s="1419">
        <v>0</v>
      </c>
      <c r="AQ237" s="1420">
        <v>0</v>
      </c>
      <c r="AR237" s="1421">
        <v>0</v>
      </c>
      <c r="AS237" s="1421">
        <v>0</v>
      </c>
      <c r="AT237" s="1421">
        <v>0</v>
      </c>
      <c r="AU237" s="1401">
        <v>0</v>
      </c>
      <c r="AV237" s="1401">
        <v>0</v>
      </c>
      <c r="AW237" s="1401">
        <v>0</v>
      </c>
      <c r="AX237" s="1401">
        <v>0</v>
      </c>
      <c r="AY237" s="1401">
        <v>0</v>
      </c>
      <c r="AZ237" s="1401">
        <v>0</v>
      </c>
      <c r="BA237" s="1401"/>
      <c r="BB237" s="761"/>
      <c r="BC237" s="761"/>
      <c r="BD237" s="1527"/>
      <c r="BE237" s="1527"/>
      <c r="BF237" s="1527"/>
      <c r="BG237" s="1528"/>
      <c r="BH237" s="1528"/>
      <c r="BI237" s="1528"/>
      <c r="BJ237" s="1527"/>
      <c r="BK237" s="1413"/>
      <c r="BL237" s="1528"/>
      <c r="BM237" s="1528"/>
      <c r="BN237" s="1527"/>
      <c r="BO237" s="1528"/>
      <c r="BP237" s="1529"/>
      <c r="BQ237" s="1528"/>
      <c r="BR237" s="761" t="e">
        <v>#REF!</v>
      </c>
      <c r="BS237" s="1438"/>
      <c r="BT237" s="1438"/>
      <c r="BU237" s="1438"/>
      <c r="BV237" s="1438"/>
      <c r="BW237" s="1438"/>
      <c r="BX237" s="1438"/>
      <c r="BY237" s="1438"/>
      <c r="BZ237" s="1414">
        <v>0</v>
      </c>
      <c r="CA237" s="1439">
        <v>0</v>
      </c>
      <c r="CB237" s="1439">
        <v>0</v>
      </c>
      <c r="CC237" s="1439">
        <v>0</v>
      </c>
      <c r="CD237" s="1438"/>
      <c r="CE237" s="1414">
        <v>1</v>
      </c>
      <c r="CF237" s="1439">
        <v>1</v>
      </c>
      <c r="CG237" s="1054"/>
      <c r="CH237" s="1080">
        <v>2</v>
      </c>
      <c r="CI237" s="1080">
        <v>0</v>
      </c>
      <c r="CJ237" s="1505">
        <v>2</v>
      </c>
      <c r="CK237" s="763">
        <v>0</v>
      </c>
      <c r="CL237" s="764">
        <v>0</v>
      </c>
      <c r="CM237" s="764">
        <v>0</v>
      </c>
      <c r="CN237" s="764">
        <v>0</v>
      </c>
      <c r="CO237" s="764">
        <v>0</v>
      </c>
      <c r="CP237" s="764">
        <v>0</v>
      </c>
      <c r="CQ237" s="764">
        <v>0</v>
      </c>
      <c r="CR237" s="764">
        <v>0</v>
      </c>
      <c r="CS237" s="764">
        <v>0</v>
      </c>
      <c r="CT237" s="764">
        <v>0</v>
      </c>
      <c r="CU237" s="764">
        <v>0</v>
      </c>
      <c r="CV237" s="764">
        <v>0</v>
      </c>
      <c r="CW237" s="764">
        <v>0</v>
      </c>
    </row>
    <row r="238" spans="1:101" ht="15.75">
      <c r="A238" s="1394">
        <v>228</v>
      </c>
      <c r="B238" s="1416" t="s">
        <v>7280</v>
      </c>
      <c r="C238" s="1548" t="s">
        <v>7281</v>
      </c>
      <c r="D238" s="1396">
        <v>1</v>
      </c>
      <c r="E238" s="1397">
        <v>44477</v>
      </c>
      <c r="F238" s="734" t="s">
        <v>7281</v>
      </c>
      <c r="G238" s="1398" t="s">
        <v>977</v>
      </c>
      <c r="H238" s="1397">
        <v>44462</v>
      </c>
      <c r="I238" s="1397" t="s">
        <v>978</v>
      </c>
      <c r="J238" s="1399" t="s">
        <v>7281</v>
      </c>
      <c r="K238" s="1398" t="s">
        <v>1086</v>
      </c>
      <c r="L238" s="1415" t="s">
        <v>418</v>
      </c>
      <c r="M238" s="1394" t="s">
        <v>422</v>
      </c>
      <c r="N238" s="1417">
        <v>0</v>
      </c>
      <c r="O238" s="1537"/>
      <c r="P238" s="1400" t="e">
        <v>#N/A</v>
      </c>
      <c r="Q238" s="1401">
        <v>0</v>
      </c>
      <c r="R238" s="1418">
        <v>0</v>
      </c>
      <c r="S238" s="1071">
        <v>44470</v>
      </c>
      <c r="T238" s="1402"/>
      <c r="U238" s="1070" t="s">
        <v>424</v>
      </c>
      <c r="V238" s="1403">
        <v>5</v>
      </c>
      <c r="W238" s="1076" t="s">
        <v>7068</v>
      </c>
      <c r="X238" s="1076"/>
      <c r="Y238" s="1076"/>
      <c r="Z238" s="1069"/>
      <c r="AA238" s="1424"/>
      <c r="AB238" s="1061" t="s">
        <v>430</v>
      </c>
      <c r="AC238" s="1431">
        <v>0</v>
      </c>
      <c r="AD238" s="1432">
        <v>0</v>
      </c>
      <c r="AE238" s="1433">
        <v>0</v>
      </c>
      <c r="AF238" s="1085"/>
      <c r="AG238" s="1437"/>
      <c r="AH238" s="1406">
        <v>0</v>
      </c>
      <c r="AI238" s="1407">
        <v>0</v>
      </c>
      <c r="AJ238" s="1408">
        <v>0</v>
      </c>
      <c r="AK238" s="1419">
        <v>0</v>
      </c>
      <c r="AL238" s="1419">
        <v>0</v>
      </c>
      <c r="AM238" s="1419">
        <v>0</v>
      </c>
      <c r="AN238" s="1419">
        <v>0</v>
      </c>
      <c r="AO238" s="1419">
        <v>0</v>
      </c>
      <c r="AP238" s="1419">
        <v>0</v>
      </c>
      <c r="AQ238" s="1420">
        <v>0</v>
      </c>
      <c r="AR238" s="1421">
        <v>0</v>
      </c>
      <c r="AS238" s="1421">
        <v>0</v>
      </c>
      <c r="AT238" s="1421">
        <v>0</v>
      </c>
      <c r="AU238" s="1401">
        <v>0</v>
      </c>
      <c r="AV238" s="1401">
        <v>0</v>
      </c>
      <c r="AW238" s="1401">
        <v>0</v>
      </c>
      <c r="AX238" s="1401">
        <v>0</v>
      </c>
      <c r="AY238" s="1401">
        <v>0</v>
      </c>
      <c r="AZ238" s="1401">
        <v>0</v>
      </c>
      <c r="BA238" s="1401"/>
      <c r="BB238" s="761"/>
      <c r="BC238" s="761"/>
      <c r="BD238" s="1527"/>
      <c r="BE238" s="1527"/>
      <c r="BF238" s="1527"/>
      <c r="BG238" s="1528"/>
      <c r="BH238" s="1528"/>
      <c r="BI238" s="1528"/>
      <c r="BJ238" s="1527"/>
      <c r="BK238" s="1413"/>
      <c r="BL238" s="1528"/>
      <c r="BM238" s="1528"/>
      <c r="BN238" s="1527"/>
      <c r="BO238" s="1528"/>
      <c r="BP238" s="1529"/>
      <c r="BQ238" s="1528"/>
      <c r="BR238" s="761" t="e">
        <v>#REF!</v>
      </c>
      <c r="BS238" s="1438"/>
      <c r="BT238" s="1438"/>
      <c r="BU238" s="1438"/>
      <c r="BV238" s="1438"/>
      <c r="BW238" s="1438"/>
      <c r="BX238" s="1438"/>
      <c r="BY238" s="1438"/>
      <c r="BZ238" s="1414">
        <v>0</v>
      </c>
      <c r="CA238" s="1439">
        <v>0</v>
      </c>
      <c r="CB238" s="1439">
        <v>0</v>
      </c>
      <c r="CC238" s="1439">
        <v>0</v>
      </c>
      <c r="CD238" s="1438"/>
      <c r="CE238" s="1414">
        <v>1</v>
      </c>
      <c r="CF238" s="1439">
        <v>1</v>
      </c>
      <c r="CG238" s="1054"/>
      <c r="CH238" s="1080">
        <v>2</v>
      </c>
      <c r="CI238" s="1080">
        <v>0</v>
      </c>
      <c r="CJ238" s="1505">
        <v>2</v>
      </c>
      <c r="CK238" s="763">
        <v>0</v>
      </c>
      <c r="CL238" s="764">
        <v>0</v>
      </c>
      <c r="CM238" s="764">
        <v>0</v>
      </c>
      <c r="CN238" s="764">
        <v>0</v>
      </c>
      <c r="CO238" s="764">
        <v>0</v>
      </c>
      <c r="CP238" s="764">
        <v>0</v>
      </c>
      <c r="CQ238" s="764">
        <v>0</v>
      </c>
      <c r="CR238" s="764">
        <v>0</v>
      </c>
      <c r="CS238" s="764">
        <v>0</v>
      </c>
      <c r="CT238" s="764">
        <v>0</v>
      </c>
      <c r="CU238" s="764">
        <v>0</v>
      </c>
      <c r="CV238" s="764">
        <v>0</v>
      </c>
      <c r="CW238" s="764">
        <v>0</v>
      </c>
    </row>
    <row r="239" spans="1:101" ht="15.75">
      <c r="A239" s="1394">
        <v>229</v>
      </c>
      <c r="B239" s="1416" t="s">
        <v>7282</v>
      </c>
      <c r="C239" s="1548" t="s">
        <v>7283</v>
      </c>
      <c r="D239" s="1396">
        <v>1</v>
      </c>
      <c r="E239" s="1397">
        <v>44477</v>
      </c>
      <c r="F239" s="734" t="s">
        <v>7283</v>
      </c>
      <c r="G239" s="1398" t="s">
        <v>6592</v>
      </c>
      <c r="H239" s="1397">
        <v>44462</v>
      </c>
      <c r="I239" s="1397" t="s">
        <v>978</v>
      </c>
      <c r="J239" s="1399" t="s">
        <v>7283</v>
      </c>
      <c r="K239" s="1398" t="s">
        <v>1086</v>
      </c>
      <c r="L239" s="1415" t="s">
        <v>418</v>
      </c>
      <c r="M239" s="1394" t="s">
        <v>422</v>
      </c>
      <c r="N239" s="1417">
        <v>0</v>
      </c>
      <c r="O239" s="1537"/>
      <c r="P239" s="1400" t="e">
        <v>#N/A</v>
      </c>
      <c r="Q239" s="1401">
        <v>0</v>
      </c>
      <c r="R239" s="1418">
        <v>0</v>
      </c>
      <c r="S239" s="1071">
        <v>44470</v>
      </c>
      <c r="T239" s="1402"/>
      <c r="U239" s="1070" t="s">
        <v>424</v>
      </c>
      <c r="V239" s="1403">
        <v>5</v>
      </c>
      <c r="W239" s="1076" t="s">
        <v>7068</v>
      </c>
      <c r="X239" s="1076"/>
      <c r="Y239" s="1076"/>
      <c r="Z239" s="1069"/>
      <c r="AA239" s="1424"/>
      <c r="AB239" s="1061" t="s">
        <v>430</v>
      </c>
      <c r="AC239" s="1431">
        <v>0</v>
      </c>
      <c r="AD239" s="1432">
        <v>0</v>
      </c>
      <c r="AE239" s="1433">
        <v>0</v>
      </c>
      <c r="AF239" s="1085"/>
      <c r="AG239" s="1437"/>
      <c r="AH239" s="1406">
        <v>0</v>
      </c>
      <c r="AI239" s="1407">
        <v>0</v>
      </c>
      <c r="AJ239" s="1408">
        <v>0</v>
      </c>
      <c r="AK239" s="1419">
        <v>0</v>
      </c>
      <c r="AL239" s="1419">
        <v>0</v>
      </c>
      <c r="AM239" s="1419">
        <v>0</v>
      </c>
      <c r="AN239" s="1419">
        <v>0</v>
      </c>
      <c r="AO239" s="1419">
        <v>0</v>
      </c>
      <c r="AP239" s="1419">
        <v>0</v>
      </c>
      <c r="AQ239" s="1420">
        <v>0</v>
      </c>
      <c r="AR239" s="1421">
        <v>0</v>
      </c>
      <c r="AS239" s="1421">
        <v>0</v>
      </c>
      <c r="AT239" s="1421">
        <v>0</v>
      </c>
      <c r="AU239" s="1401">
        <v>0</v>
      </c>
      <c r="AV239" s="1401">
        <v>0</v>
      </c>
      <c r="AW239" s="1401">
        <v>0</v>
      </c>
      <c r="AX239" s="1401">
        <v>0</v>
      </c>
      <c r="AY239" s="1401">
        <v>0</v>
      </c>
      <c r="AZ239" s="1401">
        <v>0</v>
      </c>
      <c r="BA239" s="1401"/>
      <c r="BB239" s="761"/>
      <c r="BC239" s="761"/>
      <c r="BD239" s="1527"/>
      <c r="BE239" s="1527"/>
      <c r="BF239" s="1527"/>
      <c r="BG239" s="1528"/>
      <c r="BH239" s="1528"/>
      <c r="BI239" s="1528"/>
      <c r="BJ239" s="1527"/>
      <c r="BK239" s="1413"/>
      <c r="BL239" s="1528"/>
      <c r="BM239" s="1528"/>
      <c r="BN239" s="1527"/>
      <c r="BO239" s="1528"/>
      <c r="BP239" s="1529"/>
      <c r="BQ239" s="1528"/>
      <c r="BR239" s="761" t="e">
        <v>#REF!</v>
      </c>
      <c r="BS239" s="1438"/>
      <c r="BT239" s="1438"/>
      <c r="BU239" s="1438"/>
      <c r="BV239" s="1438"/>
      <c r="BW239" s="1438"/>
      <c r="BX239" s="1438"/>
      <c r="BY239" s="1438"/>
      <c r="BZ239" s="1414">
        <v>0</v>
      </c>
      <c r="CA239" s="1439">
        <v>17</v>
      </c>
      <c r="CB239" s="1439">
        <v>2</v>
      </c>
      <c r="CC239" s="1439">
        <v>0</v>
      </c>
      <c r="CD239" s="1438"/>
      <c r="CE239" s="1414">
        <v>1</v>
      </c>
      <c r="CF239" s="1439">
        <v>1</v>
      </c>
      <c r="CG239" s="1054"/>
      <c r="CH239" s="1080">
        <v>21</v>
      </c>
      <c r="CI239" s="1080">
        <v>0</v>
      </c>
      <c r="CJ239" s="1505">
        <v>21</v>
      </c>
      <c r="CK239" s="763">
        <v>0</v>
      </c>
      <c r="CL239" s="764">
        <v>0</v>
      </c>
      <c r="CM239" s="764">
        <v>0</v>
      </c>
      <c r="CN239" s="764">
        <v>0</v>
      </c>
      <c r="CO239" s="764">
        <v>0</v>
      </c>
      <c r="CP239" s="764">
        <v>0</v>
      </c>
      <c r="CQ239" s="764">
        <v>0</v>
      </c>
      <c r="CR239" s="764">
        <v>0</v>
      </c>
      <c r="CS239" s="764">
        <v>0</v>
      </c>
      <c r="CT239" s="764">
        <v>0</v>
      </c>
      <c r="CU239" s="764">
        <v>0</v>
      </c>
      <c r="CV239" s="764">
        <v>0</v>
      </c>
      <c r="CW239" s="764">
        <v>0</v>
      </c>
    </row>
    <row r="240" spans="1:101" ht="15.75">
      <c r="A240" s="1394">
        <v>230</v>
      </c>
      <c r="B240" s="1416" t="s">
        <v>7284</v>
      </c>
      <c r="C240" s="1548" t="s">
        <v>7398</v>
      </c>
      <c r="D240" s="1396">
        <v>1</v>
      </c>
      <c r="E240" s="1397">
        <v>44469</v>
      </c>
      <c r="F240" s="734" t="s">
        <v>7398</v>
      </c>
      <c r="G240" s="1398" t="s">
        <v>1091</v>
      </c>
      <c r="H240" s="1397">
        <v>44462</v>
      </c>
      <c r="I240" s="1397" t="s">
        <v>978</v>
      </c>
      <c r="J240" s="1399" t="s">
        <v>7285</v>
      </c>
      <c r="K240" s="1398" t="s">
        <v>7399</v>
      </c>
      <c r="L240" s="1415" t="s">
        <v>7082</v>
      </c>
      <c r="M240" s="1394" t="s">
        <v>116</v>
      </c>
      <c r="N240" s="1417">
        <v>0</v>
      </c>
      <c r="O240" s="1537"/>
      <c r="P240" s="1400" t="e">
        <v>#N/A</v>
      </c>
      <c r="Q240" s="1401">
        <v>62</v>
      </c>
      <c r="R240" s="1418">
        <v>6.2E-2</v>
      </c>
      <c r="S240" s="1071">
        <v>44470</v>
      </c>
      <c r="T240" s="1402"/>
      <c r="U240" s="1070" t="s">
        <v>424</v>
      </c>
      <c r="V240" s="1403">
        <v>5</v>
      </c>
      <c r="W240" s="1076" t="s">
        <v>7068</v>
      </c>
      <c r="X240" s="1076"/>
      <c r="Y240" s="1076"/>
      <c r="Z240" s="1069"/>
      <c r="AA240" s="1424"/>
      <c r="AB240" s="1061" t="s">
        <v>430</v>
      </c>
      <c r="AC240" s="1431">
        <v>57.660000000000004</v>
      </c>
      <c r="AD240" s="1432">
        <v>0</v>
      </c>
      <c r="AE240" s="1433">
        <v>57.660000000000004</v>
      </c>
      <c r="AF240" s="1085"/>
      <c r="AG240" s="1437"/>
      <c r="AH240" s="1406">
        <v>0</v>
      </c>
      <c r="AI240" s="1407">
        <v>0</v>
      </c>
      <c r="AJ240" s="1408">
        <v>0</v>
      </c>
      <c r="AK240" s="1419">
        <v>0</v>
      </c>
      <c r="AL240" s="1419">
        <v>0</v>
      </c>
      <c r="AM240" s="1419">
        <v>0</v>
      </c>
      <c r="AN240" s="1419">
        <v>0</v>
      </c>
      <c r="AO240" s="1419">
        <v>0</v>
      </c>
      <c r="AP240" s="1419">
        <v>0</v>
      </c>
      <c r="AQ240" s="1420">
        <v>0</v>
      </c>
      <c r="AR240" s="1421">
        <v>0</v>
      </c>
      <c r="AS240" s="1421">
        <v>0</v>
      </c>
      <c r="AT240" s="1421">
        <v>0</v>
      </c>
      <c r="AU240" s="1401">
        <v>0</v>
      </c>
      <c r="AV240" s="1401">
        <v>0</v>
      </c>
      <c r="AW240" s="1401">
        <v>0</v>
      </c>
      <c r="AX240" s="1401">
        <v>0</v>
      </c>
      <c r="AY240" s="1401">
        <v>0</v>
      </c>
      <c r="AZ240" s="1401">
        <v>0</v>
      </c>
      <c r="BA240" s="1401"/>
      <c r="BB240" s="761"/>
      <c r="BC240" s="761"/>
      <c r="BD240" s="1527"/>
      <c r="BE240" s="1527"/>
      <c r="BF240" s="1527"/>
      <c r="BG240" s="1528"/>
      <c r="BH240" s="1528"/>
      <c r="BI240" s="1528"/>
      <c r="BJ240" s="1527"/>
      <c r="BK240" s="1413"/>
      <c r="BL240" s="1528"/>
      <c r="BM240" s="1528"/>
      <c r="BN240" s="1527"/>
      <c r="BO240" s="1528"/>
      <c r="BP240" s="1529"/>
      <c r="BQ240" s="1528"/>
      <c r="BR240" s="761" t="e">
        <v>#REF!</v>
      </c>
      <c r="BS240" s="1438"/>
      <c r="BT240" s="1438"/>
      <c r="BU240" s="1438"/>
      <c r="BV240" s="1438"/>
      <c r="BW240" s="1438"/>
      <c r="BX240" s="1438"/>
      <c r="BY240" s="1438"/>
      <c r="BZ240" s="1414">
        <v>0</v>
      </c>
      <c r="CA240" s="1439">
        <v>0</v>
      </c>
      <c r="CB240" s="1439">
        <v>0</v>
      </c>
      <c r="CC240" s="1439">
        <v>0</v>
      </c>
      <c r="CD240" s="1438"/>
      <c r="CE240" s="1414">
        <v>1</v>
      </c>
      <c r="CF240" s="1439">
        <v>1</v>
      </c>
      <c r="CG240" s="1054"/>
      <c r="CH240" s="1080">
        <v>2</v>
      </c>
      <c r="CI240" s="1080">
        <v>0</v>
      </c>
      <c r="CJ240" s="1505">
        <v>2</v>
      </c>
      <c r="CK240" s="763">
        <v>0</v>
      </c>
      <c r="CL240" s="764">
        <v>0.30016971152291927</v>
      </c>
      <c r="CM240" s="764">
        <v>0.20989608352328135</v>
      </c>
      <c r="CN240" s="764">
        <v>0.1686877065971856</v>
      </c>
      <c r="CO240" s="764">
        <v>4.9492120613836678E-3</v>
      </c>
      <c r="CP240" s="764">
        <v>0.26430029710804215</v>
      </c>
      <c r="CQ240" s="764">
        <v>0.21116431911401126</v>
      </c>
      <c r="CR240" s="764">
        <v>0.28633047729627586</v>
      </c>
      <c r="CS240" s="764">
        <v>0.29664339792918354</v>
      </c>
      <c r="CT240" s="764">
        <v>0.15415558268194748</v>
      </c>
      <c r="CU240" s="764">
        <v>0.10482431146010587</v>
      </c>
      <c r="CV240" s="764">
        <v>6.1654809254686818E-2</v>
      </c>
      <c r="CW240" s="764">
        <v>9.5699201721929888E-2</v>
      </c>
    </row>
    <row r="241" spans="1:101" ht="15.75">
      <c r="A241" s="1394">
        <v>231</v>
      </c>
      <c r="B241" s="1416" t="s">
        <v>7286</v>
      </c>
      <c r="C241" s="1548" t="s">
        <v>7400</v>
      </c>
      <c r="D241" s="1396">
        <v>1</v>
      </c>
      <c r="E241" s="1397">
        <v>44508</v>
      </c>
      <c r="F241" s="734" t="s">
        <v>7400</v>
      </c>
      <c r="G241" s="1398" t="s">
        <v>922</v>
      </c>
      <c r="H241" s="1397">
        <v>44463</v>
      </c>
      <c r="I241" s="1397" t="s">
        <v>978</v>
      </c>
      <c r="J241" s="1399" t="s">
        <v>7287</v>
      </c>
      <c r="K241" s="1398" t="s">
        <v>194</v>
      </c>
      <c r="L241" s="1415" t="s">
        <v>6507</v>
      </c>
      <c r="M241" s="1394" t="s">
        <v>422</v>
      </c>
      <c r="N241" s="1417">
        <v>0</v>
      </c>
      <c r="O241" s="1537"/>
      <c r="P241" s="1400" t="e">
        <v>#N/A</v>
      </c>
      <c r="Q241" s="1401">
        <v>0</v>
      </c>
      <c r="R241" s="1418">
        <v>0</v>
      </c>
      <c r="S241" s="1071">
        <v>44501</v>
      </c>
      <c r="T241" s="1402" t="s">
        <v>7400</v>
      </c>
      <c r="U241" s="1070" t="s">
        <v>424</v>
      </c>
      <c r="V241" s="1403">
        <v>5</v>
      </c>
      <c r="W241" s="1076" t="s">
        <v>64</v>
      </c>
      <c r="X241" s="1076"/>
      <c r="Y241" s="1076"/>
      <c r="Z241" s="1069"/>
      <c r="AA241" s="1424" t="s">
        <v>7288</v>
      </c>
      <c r="AB241" s="1061" t="s">
        <v>430</v>
      </c>
      <c r="AC241" s="1431">
        <v>0</v>
      </c>
      <c r="AD241" s="1432">
        <v>0</v>
      </c>
      <c r="AE241" s="1433">
        <v>0</v>
      </c>
      <c r="AF241" s="1085"/>
      <c r="AG241" s="1437"/>
      <c r="AH241" s="1406">
        <v>0</v>
      </c>
      <c r="AI241" s="1407">
        <v>0</v>
      </c>
      <c r="AJ241" s="1408">
        <v>0</v>
      </c>
      <c r="AK241" s="1419">
        <v>0</v>
      </c>
      <c r="AL241" s="1419">
        <v>0</v>
      </c>
      <c r="AM241" s="1419">
        <v>0</v>
      </c>
      <c r="AN241" s="1419">
        <v>0</v>
      </c>
      <c r="AO241" s="1419">
        <v>0</v>
      </c>
      <c r="AP241" s="1419">
        <v>0</v>
      </c>
      <c r="AQ241" s="1420">
        <v>0</v>
      </c>
      <c r="AR241" s="1421">
        <v>0</v>
      </c>
      <c r="AS241" s="1421">
        <v>0</v>
      </c>
      <c r="AT241" s="1421">
        <v>0</v>
      </c>
      <c r="AU241" s="1401">
        <v>0</v>
      </c>
      <c r="AV241" s="1401">
        <v>0</v>
      </c>
      <c r="AW241" s="1401">
        <v>0</v>
      </c>
      <c r="AX241" s="1401">
        <v>0</v>
      </c>
      <c r="AY241" s="1401">
        <v>0</v>
      </c>
      <c r="AZ241" s="1401">
        <v>0</v>
      </c>
      <c r="BA241" s="1401"/>
      <c r="BB241" s="761"/>
      <c r="BC241" s="761"/>
      <c r="BD241" s="1527"/>
      <c r="BE241" s="1527"/>
      <c r="BF241" s="1527"/>
      <c r="BG241" s="1528"/>
      <c r="BH241" s="1528"/>
      <c r="BI241" s="1528"/>
      <c r="BJ241" s="1527"/>
      <c r="BK241" s="1413"/>
      <c r="BL241" s="1528"/>
      <c r="BM241" s="1528"/>
      <c r="BN241" s="1527"/>
      <c r="BO241" s="1528"/>
      <c r="BP241" s="1529"/>
      <c r="BQ241" s="1528"/>
      <c r="BR241" s="761" t="e">
        <v>#REF!</v>
      </c>
      <c r="BS241" s="1438"/>
      <c r="BT241" s="1438"/>
      <c r="BU241" s="1438"/>
      <c r="BV241" s="1438"/>
      <c r="BW241" s="1438"/>
      <c r="BX241" s="1438"/>
      <c r="BY241" s="1438"/>
      <c r="BZ241" s="1414">
        <v>0</v>
      </c>
      <c r="CA241" s="1439">
        <v>0</v>
      </c>
      <c r="CB241" s="1439">
        <v>1</v>
      </c>
      <c r="CC241" s="1439">
        <v>1</v>
      </c>
      <c r="CD241" s="1438"/>
      <c r="CE241" s="1414">
        <v>1</v>
      </c>
      <c r="CF241" s="1439">
        <v>1</v>
      </c>
      <c r="CG241" s="1054"/>
      <c r="CH241" s="1080">
        <v>4</v>
      </c>
      <c r="CI241" s="1080">
        <v>0</v>
      </c>
      <c r="CJ241" s="1505">
        <v>4</v>
      </c>
      <c r="CK241" s="763">
        <v>0</v>
      </c>
      <c r="CL241" s="764">
        <v>0</v>
      </c>
      <c r="CM241" s="764">
        <v>0</v>
      </c>
      <c r="CN241" s="764">
        <v>0</v>
      </c>
      <c r="CO241" s="764">
        <v>0</v>
      </c>
      <c r="CP241" s="764">
        <v>0</v>
      </c>
      <c r="CQ241" s="764">
        <v>0</v>
      </c>
      <c r="CR241" s="764">
        <v>0</v>
      </c>
      <c r="CS241" s="764">
        <v>0</v>
      </c>
      <c r="CT241" s="764">
        <v>0</v>
      </c>
      <c r="CU241" s="764">
        <v>0</v>
      </c>
      <c r="CV241" s="764">
        <v>0</v>
      </c>
      <c r="CW241" s="764">
        <v>0</v>
      </c>
    </row>
    <row r="242" spans="1:101" ht="15.75">
      <c r="A242" s="1394">
        <v>232</v>
      </c>
      <c r="B242" s="1416" t="s">
        <v>7289</v>
      </c>
      <c r="C242" s="1548" t="s">
        <v>7290</v>
      </c>
      <c r="D242" s="1396">
        <v>1</v>
      </c>
      <c r="E242" s="1397">
        <v>44498</v>
      </c>
      <c r="F242" s="734" t="s">
        <v>7290</v>
      </c>
      <c r="G242" s="1398" t="s">
        <v>6592</v>
      </c>
      <c r="H242" s="1397">
        <v>44462</v>
      </c>
      <c r="I242" s="1397" t="s">
        <v>978</v>
      </c>
      <c r="J242" s="1399" t="s">
        <v>7290</v>
      </c>
      <c r="K242" s="1398" t="s">
        <v>1086</v>
      </c>
      <c r="L242" s="1415" t="s">
        <v>418</v>
      </c>
      <c r="M242" s="1394" t="s">
        <v>422</v>
      </c>
      <c r="N242" s="1417">
        <v>0</v>
      </c>
      <c r="O242" s="1537"/>
      <c r="P242" s="1400" t="e">
        <v>#N/A</v>
      </c>
      <c r="Q242" s="1401">
        <v>0</v>
      </c>
      <c r="R242" s="1418">
        <v>0</v>
      </c>
      <c r="S242" s="1071">
        <v>44470</v>
      </c>
      <c r="T242" s="1402"/>
      <c r="U242" s="1070" t="s">
        <v>424</v>
      </c>
      <c r="V242" s="1403">
        <v>5</v>
      </c>
      <c r="W242" s="1076" t="s">
        <v>7068</v>
      </c>
      <c r="X242" s="1076"/>
      <c r="Y242" s="1076"/>
      <c r="Z242" s="1069"/>
      <c r="AA242" s="1424"/>
      <c r="AB242" s="1061" t="s">
        <v>430</v>
      </c>
      <c r="AC242" s="1431">
        <v>0</v>
      </c>
      <c r="AD242" s="1432">
        <v>0</v>
      </c>
      <c r="AE242" s="1433">
        <v>0</v>
      </c>
      <c r="AF242" s="1085"/>
      <c r="AG242" s="1437"/>
      <c r="AH242" s="1406">
        <v>0</v>
      </c>
      <c r="AI242" s="1407">
        <v>0</v>
      </c>
      <c r="AJ242" s="1408">
        <v>0</v>
      </c>
      <c r="AK242" s="1419">
        <v>0</v>
      </c>
      <c r="AL242" s="1419">
        <v>0</v>
      </c>
      <c r="AM242" s="1419">
        <v>0</v>
      </c>
      <c r="AN242" s="1419">
        <v>0</v>
      </c>
      <c r="AO242" s="1419">
        <v>0</v>
      </c>
      <c r="AP242" s="1419">
        <v>0</v>
      </c>
      <c r="AQ242" s="1420">
        <v>0</v>
      </c>
      <c r="AR242" s="1421">
        <v>0</v>
      </c>
      <c r="AS242" s="1421">
        <v>0</v>
      </c>
      <c r="AT242" s="1421">
        <v>0</v>
      </c>
      <c r="AU242" s="1401">
        <v>0</v>
      </c>
      <c r="AV242" s="1401">
        <v>0</v>
      </c>
      <c r="AW242" s="1401">
        <v>0</v>
      </c>
      <c r="AX242" s="1401">
        <v>0</v>
      </c>
      <c r="AY242" s="1401">
        <v>0</v>
      </c>
      <c r="AZ242" s="1401">
        <v>0</v>
      </c>
      <c r="BA242" s="1401"/>
      <c r="BB242" s="761"/>
      <c r="BC242" s="761"/>
      <c r="BD242" s="1527"/>
      <c r="BE242" s="1527"/>
      <c r="BF242" s="1527"/>
      <c r="BG242" s="1528"/>
      <c r="BH242" s="1528"/>
      <c r="BI242" s="1528"/>
      <c r="BJ242" s="1527"/>
      <c r="BK242" s="1413"/>
      <c r="BL242" s="1528"/>
      <c r="BM242" s="1528"/>
      <c r="BN242" s="1527"/>
      <c r="BO242" s="1528"/>
      <c r="BP242" s="1529"/>
      <c r="BQ242" s="1528"/>
      <c r="BR242" s="761" t="e">
        <v>#REF!</v>
      </c>
      <c r="BS242" s="1438"/>
      <c r="BT242" s="1438"/>
      <c r="BU242" s="1438"/>
      <c r="BV242" s="1438"/>
      <c r="BW242" s="1438"/>
      <c r="BX242" s="1438"/>
      <c r="BY242" s="1438"/>
      <c r="BZ242" s="1414">
        <v>0</v>
      </c>
      <c r="CA242" s="1439">
        <v>18</v>
      </c>
      <c r="CB242" s="1439">
        <v>2</v>
      </c>
      <c r="CC242" s="1439">
        <v>0</v>
      </c>
      <c r="CD242" s="1438"/>
      <c r="CE242" s="1414">
        <v>1</v>
      </c>
      <c r="CF242" s="1439">
        <v>1</v>
      </c>
      <c r="CG242" s="1054"/>
      <c r="CH242" s="1080">
        <v>22</v>
      </c>
      <c r="CI242" s="1080">
        <v>0</v>
      </c>
      <c r="CJ242" s="1505">
        <v>22</v>
      </c>
      <c r="CK242" s="763">
        <v>0</v>
      </c>
      <c r="CL242" s="764">
        <v>0</v>
      </c>
      <c r="CM242" s="764">
        <v>0</v>
      </c>
      <c r="CN242" s="764">
        <v>0</v>
      </c>
      <c r="CO242" s="764">
        <v>0</v>
      </c>
      <c r="CP242" s="764">
        <v>0</v>
      </c>
      <c r="CQ242" s="764">
        <v>0</v>
      </c>
      <c r="CR242" s="764">
        <v>0</v>
      </c>
      <c r="CS242" s="764">
        <v>0</v>
      </c>
      <c r="CT242" s="764">
        <v>0</v>
      </c>
      <c r="CU242" s="764">
        <v>0</v>
      </c>
      <c r="CV242" s="764">
        <v>0</v>
      </c>
      <c r="CW242" s="764">
        <v>0</v>
      </c>
    </row>
    <row r="243" spans="1:101" ht="15.75">
      <c r="A243" s="1394">
        <v>233</v>
      </c>
      <c r="B243" s="1416" t="s">
        <v>7291</v>
      </c>
      <c r="C243" s="1548" t="s">
        <v>7292</v>
      </c>
      <c r="D243" s="1396">
        <v>1</v>
      </c>
      <c r="E243" s="1397">
        <v>44484</v>
      </c>
      <c r="F243" s="734" t="s">
        <v>7292</v>
      </c>
      <c r="G243" s="1398" t="s">
        <v>922</v>
      </c>
      <c r="H243" s="1397">
        <v>44462</v>
      </c>
      <c r="I243" s="1397" t="s">
        <v>978</v>
      </c>
      <c r="J243" s="1399" t="s">
        <v>7292</v>
      </c>
      <c r="K243" s="1398" t="s">
        <v>1086</v>
      </c>
      <c r="L243" s="1415" t="s">
        <v>418</v>
      </c>
      <c r="M243" s="1394" t="s">
        <v>422</v>
      </c>
      <c r="N243" s="1417">
        <v>0</v>
      </c>
      <c r="O243" s="1537"/>
      <c r="P243" s="1400" t="e">
        <v>#N/A</v>
      </c>
      <c r="Q243" s="1401">
        <v>0</v>
      </c>
      <c r="R243" s="1418">
        <v>0</v>
      </c>
      <c r="S243" s="1071">
        <v>44470</v>
      </c>
      <c r="T243" s="1402"/>
      <c r="U243" s="1070" t="s">
        <v>424</v>
      </c>
      <c r="V243" s="1403">
        <v>5</v>
      </c>
      <c r="W243" s="1076" t="s">
        <v>7068</v>
      </c>
      <c r="X243" s="1076"/>
      <c r="Y243" s="1076"/>
      <c r="Z243" s="1069"/>
      <c r="AA243" s="1424"/>
      <c r="AB243" s="1061" t="s">
        <v>430</v>
      </c>
      <c r="AC243" s="1431">
        <v>0</v>
      </c>
      <c r="AD243" s="1432">
        <v>0</v>
      </c>
      <c r="AE243" s="1433">
        <v>0</v>
      </c>
      <c r="AF243" s="1085"/>
      <c r="AG243" s="1437"/>
      <c r="AH243" s="1406">
        <v>0</v>
      </c>
      <c r="AI243" s="1407">
        <v>0</v>
      </c>
      <c r="AJ243" s="1408">
        <v>0</v>
      </c>
      <c r="AK243" s="1419">
        <v>0</v>
      </c>
      <c r="AL243" s="1419">
        <v>0</v>
      </c>
      <c r="AM243" s="1419">
        <v>0</v>
      </c>
      <c r="AN243" s="1419">
        <v>0</v>
      </c>
      <c r="AO243" s="1419">
        <v>0</v>
      </c>
      <c r="AP243" s="1419">
        <v>0</v>
      </c>
      <c r="AQ243" s="1420">
        <v>0</v>
      </c>
      <c r="AR243" s="1421">
        <v>0</v>
      </c>
      <c r="AS243" s="1421">
        <v>0</v>
      </c>
      <c r="AT243" s="1421">
        <v>0</v>
      </c>
      <c r="AU243" s="1401">
        <v>0</v>
      </c>
      <c r="AV243" s="1401">
        <v>0</v>
      </c>
      <c r="AW243" s="1401">
        <v>0</v>
      </c>
      <c r="AX243" s="1401">
        <v>0</v>
      </c>
      <c r="AY243" s="1401">
        <v>0</v>
      </c>
      <c r="AZ243" s="1401">
        <v>0</v>
      </c>
      <c r="BA243" s="1401"/>
      <c r="BB243" s="761"/>
      <c r="BC243" s="761"/>
      <c r="BD243" s="1527"/>
      <c r="BE243" s="1527"/>
      <c r="BF243" s="1527"/>
      <c r="BG243" s="1528"/>
      <c r="BH243" s="1528"/>
      <c r="BI243" s="1528"/>
      <c r="BJ243" s="1527"/>
      <c r="BK243" s="1413"/>
      <c r="BL243" s="1528"/>
      <c r="BM243" s="1528"/>
      <c r="BN243" s="1527"/>
      <c r="BO243" s="1528"/>
      <c r="BP243" s="1529"/>
      <c r="BQ243" s="1528"/>
      <c r="BR243" s="761" t="e">
        <v>#REF!</v>
      </c>
      <c r="BS243" s="1438"/>
      <c r="BT243" s="1438"/>
      <c r="BU243" s="1438"/>
      <c r="BV243" s="1438"/>
      <c r="BW243" s="1438"/>
      <c r="BX243" s="1438"/>
      <c r="BY243" s="1438"/>
      <c r="BZ243" s="1414">
        <v>0</v>
      </c>
      <c r="CA243" s="1439">
        <v>2</v>
      </c>
      <c r="CB243" s="1439">
        <v>1</v>
      </c>
      <c r="CC243" s="1439">
        <v>0</v>
      </c>
      <c r="CD243" s="1438"/>
      <c r="CE243" s="1414">
        <v>1</v>
      </c>
      <c r="CF243" s="1439">
        <v>1</v>
      </c>
      <c r="CG243" s="1054"/>
      <c r="CH243" s="1080">
        <v>5</v>
      </c>
      <c r="CI243" s="1080">
        <v>0</v>
      </c>
      <c r="CJ243" s="1505">
        <v>5</v>
      </c>
      <c r="CK243" s="763">
        <v>0</v>
      </c>
      <c r="CL243" s="764">
        <v>0</v>
      </c>
      <c r="CM243" s="764">
        <v>0</v>
      </c>
      <c r="CN243" s="764">
        <v>0</v>
      </c>
      <c r="CO243" s="764">
        <v>0</v>
      </c>
      <c r="CP243" s="764">
        <v>0</v>
      </c>
      <c r="CQ243" s="764">
        <v>0</v>
      </c>
      <c r="CR243" s="764">
        <v>0</v>
      </c>
      <c r="CS243" s="764">
        <v>0</v>
      </c>
      <c r="CT243" s="764">
        <v>0</v>
      </c>
      <c r="CU243" s="764">
        <v>0</v>
      </c>
      <c r="CV243" s="764">
        <v>0</v>
      </c>
      <c r="CW243" s="764">
        <v>0</v>
      </c>
    </row>
    <row r="244" spans="1:101" ht="15.75">
      <c r="A244" s="1394">
        <v>234</v>
      </c>
      <c r="B244" s="1219" t="s">
        <v>7293</v>
      </c>
      <c r="C244" s="1548" t="s">
        <v>7401</v>
      </c>
      <c r="D244" s="1396">
        <v>1</v>
      </c>
      <c r="E244" s="1056">
        <v>44489</v>
      </c>
      <c r="F244" s="734" t="s">
        <v>7401</v>
      </c>
      <c r="G244" s="1398" t="s">
        <v>991</v>
      </c>
      <c r="H244" s="1056">
        <v>44463</v>
      </c>
      <c r="I244" s="1397" t="s">
        <v>198</v>
      </c>
      <c r="J244" s="1399" t="s">
        <v>7401</v>
      </c>
      <c r="K244" s="1398" t="s">
        <v>244</v>
      </c>
      <c r="L244" s="1415" t="s">
        <v>356</v>
      </c>
      <c r="M244" s="1059" t="s">
        <v>116</v>
      </c>
      <c r="N244" s="1082">
        <v>0</v>
      </c>
      <c r="O244" s="1068"/>
      <c r="P244" s="1400" t="e">
        <v>#N/A</v>
      </c>
      <c r="Q244" s="1061">
        <v>156</v>
      </c>
      <c r="R244" s="1074">
        <v>0.156</v>
      </c>
      <c r="S244" s="1071">
        <v>44470</v>
      </c>
      <c r="T244" s="1075"/>
      <c r="U244" s="1070" t="s">
        <v>424</v>
      </c>
      <c r="V244" s="1549">
        <v>5</v>
      </c>
      <c r="W244" s="1225" t="s">
        <v>64</v>
      </c>
      <c r="X244" s="1076"/>
      <c r="Y244" s="1076"/>
      <c r="Z244" s="1069"/>
      <c r="AA244" s="1424" t="s">
        <v>7105</v>
      </c>
      <c r="AB244" s="1061" t="s">
        <v>430</v>
      </c>
      <c r="AC244" s="1049">
        <v>132.6</v>
      </c>
      <c r="AD244" s="1050">
        <v>0</v>
      </c>
      <c r="AE244" s="1051">
        <v>132.6</v>
      </c>
      <c r="AF244" s="1085"/>
      <c r="AG244" s="1534"/>
      <c r="AH244" s="1083">
        <v>0</v>
      </c>
      <c r="AI244" s="1084">
        <v>0</v>
      </c>
      <c r="AJ244" s="1086">
        <v>0</v>
      </c>
      <c r="AK244" s="1064">
        <v>0</v>
      </c>
      <c r="AL244" s="1064">
        <v>0</v>
      </c>
      <c r="AM244" s="1064">
        <v>0</v>
      </c>
      <c r="AN244" s="1064">
        <v>0</v>
      </c>
      <c r="AO244" s="1064">
        <v>0</v>
      </c>
      <c r="AP244" s="1064">
        <v>0</v>
      </c>
      <c r="AQ244" s="1065">
        <v>0</v>
      </c>
      <c r="AR244" s="1066">
        <v>0</v>
      </c>
      <c r="AS244" s="1066">
        <v>0</v>
      </c>
      <c r="AT244" s="1066">
        <v>0</v>
      </c>
      <c r="AU244" s="1061">
        <v>0</v>
      </c>
      <c r="AV244" s="1061">
        <v>0</v>
      </c>
      <c r="AW244" s="1061">
        <v>0</v>
      </c>
      <c r="AX244" s="1061">
        <v>0</v>
      </c>
      <c r="AY244" s="1061">
        <v>0</v>
      </c>
      <c r="AZ244" s="1061">
        <v>0</v>
      </c>
      <c r="BA244" s="1061"/>
      <c r="BB244" s="761"/>
      <c r="BC244" s="761"/>
      <c r="BD244" s="1544"/>
      <c r="BE244" s="1544"/>
      <c r="BF244" s="1544"/>
      <c r="BG244" s="1545"/>
      <c r="BH244" s="1545"/>
      <c r="BI244" s="1545"/>
      <c r="BJ244" s="1544"/>
      <c r="BK244" s="1546"/>
      <c r="BL244" s="1545"/>
      <c r="BM244" s="1545"/>
      <c r="BN244" s="1544"/>
      <c r="BO244" s="1545"/>
      <c r="BP244" s="1547"/>
      <c r="BQ244" s="1545"/>
      <c r="BR244" s="761" t="e">
        <v>#REF!</v>
      </c>
      <c r="BS244" s="1535"/>
      <c r="BT244" s="1535"/>
      <c r="BU244" s="1535"/>
      <c r="BV244" s="1535"/>
      <c r="BW244" s="1535"/>
      <c r="BX244" s="1535"/>
      <c r="BY244" s="1535"/>
      <c r="BZ244" s="1523">
        <v>1</v>
      </c>
      <c r="CA244" s="1536">
        <v>3</v>
      </c>
      <c r="CB244" s="1536">
        <v>1</v>
      </c>
      <c r="CC244" s="1536">
        <v>0</v>
      </c>
      <c r="CD244" s="1535"/>
      <c r="CE244" s="1523">
        <v>1</v>
      </c>
      <c r="CF244" s="1536">
        <v>1</v>
      </c>
      <c r="CG244" s="1054"/>
      <c r="CH244" s="1080">
        <v>7</v>
      </c>
      <c r="CI244" s="1080">
        <v>0</v>
      </c>
      <c r="CJ244" s="1505">
        <v>7</v>
      </c>
      <c r="CK244" s="766">
        <v>0</v>
      </c>
      <c r="CL244" s="764">
        <v>0.75526572576734541</v>
      </c>
      <c r="CM244" s="764">
        <v>0.52812562951019171</v>
      </c>
      <c r="CN244" s="764">
        <v>0.42444003595420882</v>
      </c>
      <c r="CO244" s="764">
        <v>1.2452856154449228E-2</v>
      </c>
      <c r="CP244" s="764">
        <v>0.66501365078797714</v>
      </c>
      <c r="CQ244" s="764">
        <v>0.53131667389977033</v>
      </c>
      <c r="CR244" s="764">
        <v>0.72044442674546838</v>
      </c>
      <c r="CS244" s="764">
        <v>0.74639306575730058</v>
      </c>
      <c r="CT244" s="764">
        <v>0.38787533707070654</v>
      </c>
      <c r="CU244" s="764">
        <v>0.26375149335123416</v>
      </c>
      <c r="CV244" s="764">
        <v>0.15513145554405069</v>
      </c>
      <c r="CW244" s="764">
        <v>0.2407915398164687</v>
      </c>
    </row>
    <row r="245" spans="1:101" ht="15.75">
      <c r="A245" s="1394">
        <v>235</v>
      </c>
      <c r="B245" s="1416" t="s">
        <v>7294</v>
      </c>
      <c r="C245" s="1550" t="s">
        <v>7295</v>
      </c>
      <c r="D245" s="1507">
        <v>1</v>
      </c>
      <c r="E245" s="1425">
        <v>44498</v>
      </c>
      <c r="F245" s="1508" t="s">
        <v>7295</v>
      </c>
      <c r="G245" s="1506" t="s">
        <v>1008</v>
      </c>
      <c r="H245" s="1425">
        <v>44469</v>
      </c>
      <c r="I245" s="1425" t="s">
        <v>978</v>
      </c>
      <c r="J245" s="1428" t="s">
        <v>7295</v>
      </c>
      <c r="K245" s="1398" t="s">
        <v>1085</v>
      </c>
      <c r="L245" s="1415" t="s">
        <v>418</v>
      </c>
      <c r="M245" s="1394" t="s">
        <v>422</v>
      </c>
      <c r="N245" s="1417">
        <v>0</v>
      </c>
      <c r="O245" s="1537"/>
      <c r="P245" s="1400" t="e">
        <v>#N/A</v>
      </c>
      <c r="Q245" s="1401">
        <v>0</v>
      </c>
      <c r="R245" s="1418">
        <v>0</v>
      </c>
      <c r="S245" s="1071"/>
      <c r="T245" s="1402"/>
      <c r="U245" s="1070" t="s">
        <v>424</v>
      </c>
      <c r="V245" s="1403">
        <v>5</v>
      </c>
      <c r="W245" s="1076" t="s">
        <v>7068</v>
      </c>
      <c r="X245" s="1069"/>
      <c r="Y245" s="1069"/>
      <c r="Z245" s="1069"/>
      <c r="AA245" s="1424"/>
      <c r="AB245" s="1061"/>
      <c r="AC245" s="1431">
        <v>0</v>
      </c>
      <c r="AD245" s="1432">
        <v>0</v>
      </c>
      <c r="AE245" s="1433">
        <v>0</v>
      </c>
      <c r="AF245" s="1072"/>
      <c r="AG245" s="1437"/>
      <c r="AH245" s="1406">
        <v>0</v>
      </c>
      <c r="AI245" s="1407">
        <v>0</v>
      </c>
      <c r="AJ245" s="1408">
        <v>0</v>
      </c>
      <c r="AK245" s="1419">
        <v>0</v>
      </c>
      <c r="AL245" s="1419">
        <v>0</v>
      </c>
      <c r="AM245" s="1419">
        <v>0</v>
      </c>
      <c r="AN245" s="1419">
        <v>0</v>
      </c>
      <c r="AO245" s="1419">
        <v>0</v>
      </c>
      <c r="AP245" s="1419">
        <v>0</v>
      </c>
      <c r="AQ245" s="1420">
        <v>0</v>
      </c>
      <c r="AR245" s="1421">
        <v>0</v>
      </c>
      <c r="AS245" s="1421">
        <v>0</v>
      </c>
      <c r="AT245" s="1421">
        <v>0</v>
      </c>
      <c r="AU245" s="1401">
        <v>0</v>
      </c>
      <c r="AV245" s="1401">
        <v>0</v>
      </c>
      <c r="AW245" s="1401">
        <v>0</v>
      </c>
      <c r="AX245" s="1401">
        <v>0</v>
      </c>
      <c r="AY245" s="1401">
        <v>0</v>
      </c>
      <c r="AZ245" s="1401">
        <v>0</v>
      </c>
      <c r="BA245" s="1401"/>
      <c r="BB245" s="1061"/>
      <c r="BC245" s="1061"/>
      <c r="BD245" s="1527"/>
      <c r="BE245" s="1527"/>
      <c r="BF245" s="1527"/>
      <c r="BG245" s="1528"/>
      <c r="BH245" s="1528"/>
      <c r="BI245" s="1528"/>
      <c r="BJ245" s="1527"/>
      <c r="BK245" s="1413"/>
      <c r="BL245" s="1528"/>
      <c r="BM245" s="1528"/>
      <c r="BN245" s="1527"/>
      <c r="BO245" s="1528"/>
      <c r="BP245" s="1529"/>
      <c r="BQ245" s="1528"/>
      <c r="BR245" s="761" t="e">
        <v>#REF!</v>
      </c>
      <c r="BS245" s="1438"/>
      <c r="BT245" s="1438"/>
      <c r="BU245" s="1438"/>
      <c r="BV245" s="1438"/>
      <c r="BW245" s="1438"/>
      <c r="BX245" s="1438"/>
      <c r="BY245" s="1438"/>
      <c r="BZ245" s="1414">
        <v>0</v>
      </c>
      <c r="CA245" s="1439">
        <v>0</v>
      </c>
      <c r="CB245" s="1439">
        <v>0</v>
      </c>
      <c r="CC245" s="1439">
        <v>0</v>
      </c>
      <c r="CD245" s="1438"/>
      <c r="CE245" s="1414">
        <v>1</v>
      </c>
      <c r="CF245" s="1439">
        <v>1</v>
      </c>
      <c r="CG245" s="1054"/>
      <c r="CH245" s="1080">
        <v>2</v>
      </c>
      <c r="CI245" s="1080">
        <v>0</v>
      </c>
      <c r="CJ245" s="1055">
        <v>2</v>
      </c>
      <c r="CK245" s="763">
        <v>0</v>
      </c>
      <c r="CL245" s="1551">
        <v>0</v>
      </c>
      <c r="CM245" s="1551">
        <v>0</v>
      </c>
      <c r="CN245" s="1551">
        <v>0</v>
      </c>
      <c r="CO245" s="1551">
        <v>0</v>
      </c>
      <c r="CP245" s="1551">
        <v>0</v>
      </c>
      <c r="CQ245" s="1551">
        <v>0</v>
      </c>
      <c r="CR245" s="1551">
        <v>0</v>
      </c>
      <c r="CS245" s="1551">
        <v>0</v>
      </c>
      <c r="CT245" s="1551">
        <v>0</v>
      </c>
      <c r="CU245" s="1551">
        <v>0</v>
      </c>
      <c r="CV245" s="1551">
        <v>0</v>
      </c>
      <c r="CW245" s="1551">
        <v>0</v>
      </c>
    </row>
    <row r="246" spans="1:101" ht="15.75">
      <c r="A246" s="1394">
        <v>236</v>
      </c>
      <c r="B246" s="1416" t="s">
        <v>7296</v>
      </c>
      <c r="C246" s="1550" t="s">
        <v>7297</v>
      </c>
      <c r="D246" s="1507">
        <v>1</v>
      </c>
      <c r="E246" s="1425">
        <v>44491</v>
      </c>
      <c r="F246" s="1508" t="s">
        <v>7297</v>
      </c>
      <c r="G246" s="1506" t="s">
        <v>922</v>
      </c>
      <c r="H246" s="1425">
        <v>44469</v>
      </c>
      <c r="I246" s="1425" t="s">
        <v>978</v>
      </c>
      <c r="J246" s="1428" t="s">
        <v>1045</v>
      </c>
      <c r="K246" s="1398" t="s">
        <v>194</v>
      </c>
      <c r="L246" s="1415" t="s">
        <v>7298</v>
      </c>
      <c r="M246" s="1394" t="s">
        <v>422</v>
      </c>
      <c r="N246" s="1417">
        <v>0</v>
      </c>
      <c r="O246" s="1537"/>
      <c r="P246" s="1400" t="e">
        <v>#N/A</v>
      </c>
      <c r="Q246" s="1401">
        <v>0</v>
      </c>
      <c r="R246" s="1418">
        <v>0</v>
      </c>
      <c r="S246" s="1071"/>
      <c r="T246" s="1402"/>
      <c r="U246" s="1070" t="s">
        <v>424</v>
      </c>
      <c r="V246" s="1403">
        <v>5</v>
      </c>
      <c r="W246" s="1225" t="s">
        <v>64</v>
      </c>
      <c r="X246" s="1076"/>
      <c r="Y246" s="1076"/>
      <c r="Z246" s="1069"/>
      <c r="AA246" s="1424"/>
      <c r="AB246" s="1061"/>
      <c r="AC246" s="1431">
        <v>0</v>
      </c>
      <c r="AD246" s="1432">
        <v>0</v>
      </c>
      <c r="AE246" s="1433">
        <v>0</v>
      </c>
      <c r="AF246" s="1085"/>
      <c r="AG246" s="1437"/>
      <c r="AH246" s="1406">
        <v>0</v>
      </c>
      <c r="AI246" s="1407">
        <v>0</v>
      </c>
      <c r="AJ246" s="1408">
        <v>0</v>
      </c>
      <c r="AK246" s="1419">
        <v>0</v>
      </c>
      <c r="AL246" s="1419">
        <v>0</v>
      </c>
      <c r="AM246" s="1419">
        <v>0</v>
      </c>
      <c r="AN246" s="1419">
        <v>0</v>
      </c>
      <c r="AO246" s="1419">
        <v>0</v>
      </c>
      <c r="AP246" s="1419">
        <v>0</v>
      </c>
      <c r="AQ246" s="1420">
        <v>0</v>
      </c>
      <c r="AR246" s="1421">
        <v>0</v>
      </c>
      <c r="AS246" s="1421">
        <v>0</v>
      </c>
      <c r="AT246" s="1421">
        <v>0</v>
      </c>
      <c r="AU246" s="1401">
        <v>0</v>
      </c>
      <c r="AV246" s="1401">
        <v>0</v>
      </c>
      <c r="AW246" s="1401">
        <v>0</v>
      </c>
      <c r="AX246" s="1401">
        <v>0</v>
      </c>
      <c r="AY246" s="1401">
        <v>0</v>
      </c>
      <c r="AZ246" s="1401">
        <v>0</v>
      </c>
      <c r="BA246" s="1401"/>
      <c r="BB246" s="761"/>
      <c r="BC246" s="761"/>
      <c r="BD246" s="1527"/>
      <c r="BE246" s="1527"/>
      <c r="BF246" s="1527"/>
      <c r="BG246" s="1528"/>
      <c r="BH246" s="1528"/>
      <c r="BI246" s="1528"/>
      <c r="BJ246" s="1527"/>
      <c r="BK246" s="1413"/>
      <c r="BL246" s="1528"/>
      <c r="BM246" s="1528"/>
      <c r="BN246" s="1527"/>
      <c r="BO246" s="1528"/>
      <c r="BP246" s="1529"/>
      <c r="BQ246" s="1528"/>
      <c r="BR246" s="761" t="e">
        <v>#REF!</v>
      </c>
      <c r="BS246" s="1438"/>
      <c r="BT246" s="1438"/>
      <c r="BU246" s="1438"/>
      <c r="BV246" s="1438"/>
      <c r="BW246" s="1438"/>
      <c r="BX246" s="1438"/>
      <c r="BY246" s="1438"/>
      <c r="BZ246" s="1414">
        <v>0</v>
      </c>
      <c r="CA246" s="1439">
        <v>0</v>
      </c>
      <c r="CB246" s="1439">
        <v>1</v>
      </c>
      <c r="CC246" s="1439">
        <v>1</v>
      </c>
      <c r="CD246" s="1438"/>
      <c r="CE246" s="1414">
        <v>1</v>
      </c>
      <c r="CF246" s="1439">
        <v>1</v>
      </c>
      <c r="CG246" s="1054"/>
      <c r="CH246" s="1080">
        <v>4</v>
      </c>
      <c r="CI246" s="1080">
        <v>0</v>
      </c>
      <c r="CJ246" s="1505">
        <v>4</v>
      </c>
      <c r="CK246" s="763">
        <v>0</v>
      </c>
      <c r="CL246" s="1551">
        <v>0</v>
      </c>
      <c r="CM246" s="1551">
        <v>0</v>
      </c>
      <c r="CN246" s="1551">
        <v>0</v>
      </c>
      <c r="CO246" s="1551">
        <v>0</v>
      </c>
      <c r="CP246" s="1551">
        <v>0</v>
      </c>
      <c r="CQ246" s="1551">
        <v>0</v>
      </c>
      <c r="CR246" s="1551">
        <v>0</v>
      </c>
      <c r="CS246" s="1551">
        <v>0</v>
      </c>
      <c r="CT246" s="1551">
        <v>0</v>
      </c>
      <c r="CU246" s="1551">
        <v>0</v>
      </c>
      <c r="CV246" s="1551">
        <v>0</v>
      </c>
      <c r="CW246" s="1551">
        <v>0</v>
      </c>
    </row>
    <row r="247" spans="1:101" ht="15.75">
      <c r="A247" s="1394">
        <v>237</v>
      </c>
      <c r="B247" s="1416" t="s">
        <v>7299</v>
      </c>
      <c r="C247" s="1550" t="s">
        <v>7300</v>
      </c>
      <c r="D247" s="1507">
        <v>1</v>
      </c>
      <c r="E247" s="1425">
        <v>44484</v>
      </c>
      <c r="F247" s="1508" t="s">
        <v>7300</v>
      </c>
      <c r="G247" s="1506" t="s">
        <v>7301</v>
      </c>
      <c r="H247" s="1425">
        <v>44470</v>
      </c>
      <c r="I247" s="1425" t="s">
        <v>978</v>
      </c>
      <c r="J247" s="1428" t="s">
        <v>7300</v>
      </c>
      <c r="K247" s="1398" t="s">
        <v>1086</v>
      </c>
      <c r="L247" s="1415" t="s">
        <v>418</v>
      </c>
      <c r="M247" s="1394" t="s">
        <v>422</v>
      </c>
      <c r="N247" s="1417">
        <v>0</v>
      </c>
      <c r="O247" s="1537"/>
      <c r="P247" s="1400" t="e">
        <v>#N/A</v>
      </c>
      <c r="Q247" s="1401">
        <v>0</v>
      </c>
      <c r="R247" s="1418">
        <v>0</v>
      </c>
      <c r="S247" s="1071"/>
      <c r="T247" s="1402"/>
      <c r="U247" s="1070" t="s">
        <v>424</v>
      </c>
      <c r="V247" s="1403">
        <v>5</v>
      </c>
      <c r="W247" s="1076" t="s">
        <v>7068</v>
      </c>
      <c r="X247" s="1076"/>
      <c r="Y247" s="1076"/>
      <c r="Z247" s="1069"/>
      <c r="AA247" s="1424"/>
      <c r="AB247" s="1061"/>
      <c r="AC247" s="1431">
        <v>0</v>
      </c>
      <c r="AD247" s="1432">
        <v>0</v>
      </c>
      <c r="AE247" s="1433">
        <v>0</v>
      </c>
      <c r="AF247" s="1085"/>
      <c r="AG247" s="1437"/>
      <c r="AH247" s="1406">
        <v>0</v>
      </c>
      <c r="AI247" s="1407">
        <v>0</v>
      </c>
      <c r="AJ247" s="1408">
        <v>0</v>
      </c>
      <c r="AK247" s="1419">
        <v>0</v>
      </c>
      <c r="AL247" s="1419">
        <v>0</v>
      </c>
      <c r="AM247" s="1419">
        <v>0</v>
      </c>
      <c r="AN247" s="1419">
        <v>0</v>
      </c>
      <c r="AO247" s="1419">
        <v>0</v>
      </c>
      <c r="AP247" s="1419">
        <v>0</v>
      </c>
      <c r="AQ247" s="1420">
        <v>0</v>
      </c>
      <c r="AR247" s="1421">
        <v>0</v>
      </c>
      <c r="AS247" s="1421">
        <v>0</v>
      </c>
      <c r="AT247" s="1421">
        <v>0</v>
      </c>
      <c r="AU247" s="1401">
        <v>0</v>
      </c>
      <c r="AV247" s="1401">
        <v>0</v>
      </c>
      <c r="AW247" s="1401">
        <v>0</v>
      </c>
      <c r="AX247" s="1401">
        <v>0</v>
      </c>
      <c r="AY247" s="1401">
        <v>0</v>
      </c>
      <c r="AZ247" s="1401">
        <v>0</v>
      </c>
      <c r="BA247" s="1401"/>
      <c r="BB247" s="761"/>
      <c r="BC247" s="761"/>
      <c r="BD247" s="1527"/>
      <c r="BE247" s="1527"/>
      <c r="BF247" s="1527"/>
      <c r="BG247" s="1528"/>
      <c r="BH247" s="1528"/>
      <c r="BI247" s="1528"/>
      <c r="BJ247" s="1527"/>
      <c r="BK247" s="1413"/>
      <c r="BL247" s="1528"/>
      <c r="BM247" s="1528"/>
      <c r="BN247" s="1527"/>
      <c r="BO247" s="1528"/>
      <c r="BP247" s="1529"/>
      <c r="BQ247" s="1528"/>
      <c r="BR247" s="761" t="e">
        <v>#REF!</v>
      </c>
      <c r="BS247" s="1438"/>
      <c r="BT247" s="1438"/>
      <c r="BU247" s="1438"/>
      <c r="BV247" s="1438"/>
      <c r="BW247" s="1438"/>
      <c r="BX247" s="1438"/>
      <c r="BY247" s="1438"/>
      <c r="BZ247" s="1414">
        <v>0</v>
      </c>
      <c r="CA247" s="1439">
        <v>0</v>
      </c>
      <c r="CB247" s="1439">
        <v>0</v>
      </c>
      <c r="CC247" s="1439">
        <v>0</v>
      </c>
      <c r="CD247" s="1438"/>
      <c r="CE247" s="1414">
        <v>1</v>
      </c>
      <c r="CF247" s="1439">
        <v>0</v>
      </c>
      <c r="CG247" s="1054"/>
      <c r="CH247" s="1080">
        <v>1</v>
      </c>
      <c r="CI247" s="1080">
        <v>0</v>
      </c>
      <c r="CJ247" s="1505">
        <v>1</v>
      </c>
      <c r="CK247" s="763">
        <v>0</v>
      </c>
      <c r="CL247" s="1551">
        <v>0</v>
      </c>
      <c r="CM247" s="1551">
        <v>0</v>
      </c>
      <c r="CN247" s="1551">
        <v>0</v>
      </c>
      <c r="CO247" s="1551">
        <v>0</v>
      </c>
      <c r="CP247" s="1551">
        <v>0</v>
      </c>
      <c r="CQ247" s="1551">
        <v>0</v>
      </c>
      <c r="CR247" s="1551">
        <v>0</v>
      </c>
      <c r="CS247" s="1551">
        <v>0</v>
      </c>
      <c r="CT247" s="1551">
        <v>0</v>
      </c>
      <c r="CU247" s="1551">
        <v>0</v>
      </c>
      <c r="CV247" s="1551">
        <v>0</v>
      </c>
      <c r="CW247" s="1551">
        <v>0</v>
      </c>
    </row>
    <row r="248" spans="1:101" ht="15.75">
      <c r="A248" s="1394">
        <v>238</v>
      </c>
      <c r="B248" s="1219" t="s">
        <v>7302</v>
      </c>
      <c r="C248" s="1552" t="s">
        <v>7303</v>
      </c>
      <c r="D248" s="1531">
        <v>1</v>
      </c>
      <c r="E248" s="1442">
        <v>44535</v>
      </c>
      <c r="F248" s="1070" t="s">
        <v>7303</v>
      </c>
      <c r="G248" s="1487" t="s">
        <v>922</v>
      </c>
      <c r="H248" s="1442">
        <v>44473</v>
      </c>
      <c r="I248" s="1425" t="s">
        <v>199</v>
      </c>
      <c r="J248" s="1057" t="s">
        <v>7303</v>
      </c>
      <c r="K248" s="1058" t="s">
        <v>194</v>
      </c>
      <c r="L248" s="1073" t="s">
        <v>627</v>
      </c>
      <c r="M248" s="1059" t="s">
        <v>422</v>
      </c>
      <c r="N248" s="1082">
        <v>0</v>
      </c>
      <c r="O248" s="1068"/>
      <c r="P248" s="1060" t="e">
        <v>#N/A</v>
      </c>
      <c r="Q248" s="1061">
        <v>0</v>
      </c>
      <c r="R248" s="1074">
        <v>0</v>
      </c>
      <c r="S248" s="1071"/>
      <c r="T248" s="1075"/>
      <c r="U248" s="1070" t="s">
        <v>424</v>
      </c>
      <c r="V248" s="1549">
        <v>5</v>
      </c>
      <c r="W248" s="1225" t="s">
        <v>64</v>
      </c>
      <c r="X248" s="1076"/>
      <c r="Y248" s="1076"/>
      <c r="Z248" s="1069"/>
      <c r="AA248" s="1078" t="s">
        <v>7176</v>
      </c>
      <c r="AB248" s="1061"/>
      <c r="AC248" s="1049">
        <v>0</v>
      </c>
      <c r="AD248" s="1050">
        <v>0</v>
      </c>
      <c r="AE248" s="1051">
        <v>0</v>
      </c>
      <c r="AF248" s="1085"/>
      <c r="AG248" s="1534"/>
      <c r="AH248" s="1083">
        <v>0</v>
      </c>
      <c r="AI248" s="1084">
        <v>0</v>
      </c>
      <c r="AJ248" s="1086">
        <v>0</v>
      </c>
      <c r="AK248" s="1064">
        <v>0</v>
      </c>
      <c r="AL248" s="1064">
        <v>0</v>
      </c>
      <c r="AM248" s="1064">
        <v>0</v>
      </c>
      <c r="AN248" s="1064">
        <v>0</v>
      </c>
      <c r="AO248" s="1064">
        <v>0</v>
      </c>
      <c r="AP248" s="1064">
        <v>0</v>
      </c>
      <c r="AQ248" s="1065">
        <v>0</v>
      </c>
      <c r="AR248" s="1066">
        <v>0</v>
      </c>
      <c r="AS248" s="1066">
        <v>0</v>
      </c>
      <c r="AT248" s="1066">
        <v>0</v>
      </c>
      <c r="AU248" s="1061">
        <v>0</v>
      </c>
      <c r="AV248" s="1061">
        <v>0</v>
      </c>
      <c r="AW248" s="1061">
        <v>0</v>
      </c>
      <c r="AX248" s="1061">
        <v>0</v>
      </c>
      <c r="AY248" s="1061">
        <v>0</v>
      </c>
      <c r="AZ248" s="1061">
        <v>0</v>
      </c>
      <c r="BA248" s="1401" t="s">
        <v>64</v>
      </c>
      <c r="BB248" s="761" t="s">
        <v>1022</v>
      </c>
      <c r="BC248" s="761" t="s">
        <v>535</v>
      </c>
      <c r="BD248" s="1544"/>
      <c r="BE248" s="1544"/>
      <c r="BF248" s="1544"/>
      <c r="BG248" s="1545"/>
      <c r="BH248" s="1545"/>
      <c r="BI248" s="1545"/>
      <c r="BJ248" s="1544"/>
      <c r="BK248" s="1546"/>
      <c r="BL248" s="1545"/>
      <c r="BM248" s="1545"/>
      <c r="BN248" s="1544"/>
      <c r="BO248" s="1545"/>
      <c r="BP248" s="1547"/>
      <c r="BQ248" s="1545"/>
      <c r="BR248" s="761" t="e">
        <v>#REF!</v>
      </c>
      <c r="BS248" s="1535"/>
      <c r="BT248" s="1535"/>
      <c r="BU248" s="1535"/>
      <c r="BV248" s="1535"/>
      <c r="BW248" s="1535"/>
      <c r="BX248" s="1535"/>
      <c r="BY248" s="1535"/>
      <c r="BZ248" s="1523">
        <v>0</v>
      </c>
      <c r="CA248" s="1536">
        <v>0</v>
      </c>
      <c r="CB248" s="1536">
        <v>0</v>
      </c>
      <c r="CC248" s="1536">
        <v>0</v>
      </c>
      <c r="CD248" s="1535"/>
      <c r="CE248" s="1523">
        <v>1</v>
      </c>
      <c r="CF248" s="1536">
        <v>0</v>
      </c>
      <c r="CG248" s="1054"/>
      <c r="CH248" s="1080">
        <v>1</v>
      </c>
      <c r="CI248" s="1080">
        <v>0</v>
      </c>
      <c r="CJ248" s="1505">
        <v>1</v>
      </c>
      <c r="CK248" s="766">
        <v>0</v>
      </c>
      <c r="CL248" s="1335">
        <v>0</v>
      </c>
      <c r="CM248" s="1335">
        <v>0</v>
      </c>
      <c r="CN248" s="1335">
        <v>0</v>
      </c>
      <c r="CO248" s="1335">
        <v>0</v>
      </c>
      <c r="CP248" s="1335">
        <v>0</v>
      </c>
      <c r="CQ248" s="1335">
        <v>0</v>
      </c>
      <c r="CR248" s="1335">
        <v>0</v>
      </c>
      <c r="CS248" s="1335">
        <v>0</v>
      </c>
      <c r="CT248" s="1335">
        <v>0</v>
      </c>
      <c r="CU248" s="1335">
        <v>0</v>
      </c>
      <c r="CV248" s="1335">
        <v>0</v>
      </c>
      <c r="CW248" s="1335">
        <v>0</v>
      </c>
    </row>
    <row r="249" spans="1:101" ht="15.75">
      <c r="A249" s="1394">
        <v>239</v>
      </c>
      <c r="B249" s="1416" t="s">
        <v>7304</v>
      </c>
      <c r="C249" s="1550" t="s">
        <v>7305</v>
      </c>
      <c r="D249" s="1507">
        <v>1</v>
      </c>
      <c r="E249" s="1425">
        <v>44498</v>
      </c>
      <c r="F249" s="1508" t="s">
        <v>7305</v>
      </c>
      <c r="G249" s="1506" t="s">
        <v>981</v>
      </c>
      <c r="H249" s="1425">
        <v>44473</v>
      </c>
      <c r="I249" s="1425" t="s">
        <v>199</v>
      </c>
      <c r="J249" s="1428" t="s">
        <v>7305</v>
      </c>
      <c r="K249" s="1398" t="s">
        <v>194</v>
      </c>
      <c r="L249" s="1415" t="s">
        <v>627</v>
      </c>
      <c r="M249" s="1394" t="s">
        <v>422</v>
      </c>
      <c r="N249" s="1417">
        <v>0</v>
      </c>
      <c r="O249" s="1537"/>
      <c r="P249" s="1400" t="e">
        <v>#N/A</v>
      </c>
      <c r="Q249" s="1401">
        <v>0</v>
      </c>
      <c r="R249" s="1418">
        <v>0</v>
      </c>
      <c r="S249" s="1071"/>
      <c r="T249" s="1402"/>
      <c r="U249" s="1070" t="s">
        <v>424</v>
      </c>
      <c r="V249" s="1403">
        <v>5</v>
      </c>
      <c r="W249" s="1225" t="s">
        <v>64</v>
      </c>
      <c r="X249" s="1069"/>
      <c r="Y249" s="1069"/>
      <c r="Z249" s="1069"/>
      <c r="AA249" s="1078" t="s">
        <v>7176</v>
      </c>
      <c r="AB249" s="1061"/>
      <c r="AC249" s="1431">
        <v>0</v>
      </c>
      <c r="AD249" s="1432">
        <v>0</v>
      </c>
      <c r="AE249" s="1433">
        <v>0</v>
      </c>
      <c r="AF249" s="1072"/>
      <c r="AG249" s="1437"/>
      <c r="AH249" s="1406">
        <v>0</v>
      </c>
      <c r="AI249" s="1407">
        <v>0</v>
      </c>
      <c r="AJ249" s="1408">
        <v>0</v>
      </c>
      <c r="AK249" s="1419">
        <v>0</v>
      </c>
      <c r="AL249" s="1419">
        <v>0</v>
      </c>
      <c r="AM249" s="1419">
        <v>0</v>
      </c>
      <c r="AN249" s="1419">
        <v>0</v>
      </c>
      <c r="AO249" s="1419">
        <v>0</v>
      </c>
      <c r="AP249" s="1419">
        <v>0</v>
      </c>
      <c r="AQ249" s="1420">
        <v>0</v>
      </c>
      <c r="AR249" s="1421">
        <v>0</v>
      </c>
      <c r="AS249" s="1421">
        <v>0</v>
      </c>
      <c r="AT249" s="1421">
        <v>0</v>
      </c>
      <c r="AU249" s="1401">
        <v>0</v>
      </c>
      <c r="AV249" s="1401">
        <v>0</v>
      </c>
      <c r="AW249" s="1401">
        <v>0</v>
      </c>
      <c r="AX249" s="1401">
        <v>0</v>
      </c>
      <c r="AY249" s="1401">
        <v>0</v>
      </c>
      <c r="AZ249" s="1401">
        <v>0</v>
      </c>
      <c r="BA249" s="1401" t="s">
        <v>64</v>
      </c>
      <c r="BB249" s="761" t="s">
        <v>1022</v>
      </c>
      <c r="BC249" s="761" t="s">
        <v>535</v>
      </c>
      <c r="BD249" s="1527"/>
      <c r="BE249" s="1527"/>
      <c r="BF249" s="1527"/>
      <c r="BG249" s="1528"/>
      <c r="BH249" s="1528"/>
      <c r="BI249" s="1528"/>
      <c r="BJ249" s="1527"/>
      <c r="BK249" s="1413"/>
      <c r="BL249" s="1528"/>
      <c r="BM249" s="1528"/>
      <c r="BN249" s="1527"/>
      <c r="BO249" s="1528"/>
      <c r="BP249" s="1529"/>
      <c r="BQ249" s="1528"/>
      <c r="BR249" s="761" t="e">
        <v>#REF!</v>
      </c>
      <c r="BS249" s="1438"/>
      <c r="BT249" s="1438"/>
      <c r="BU249" s="1438"/>
      <c r="BV249" s="1438"/>
      <c r="BW249" s="1438"/>
      <c r="BX249" s="1438"/>
      <c r="BY249" s="1438"/>
      <c r="BZ249" s="1414">
        <v>0</v>
      </c>
      <c r="CA249" s="1439">
        <v>0</v>
      </c>
      <c r="CB249" s="1439">
        <v>0</v>
      </c>
      <c r="CC249" s="1439">
        <v>0</v>
      </c>
      <c r="CD249" s="1438"/>
      <c r="CE249" s="1414">
        <v>1</v>
      </c>
      <c r="CF249" s="1439">
        <v>0</v>
      </c>
      <c r="CG249" s="1054"/>
      <c r="CH249" s="1080">
        <v>1</v>
      </c>
      <c r="CI249" s="1080">
        <v>0</v>
      </c>
      <c r="CJ249" s="1055">
        <v>1</v>
      </c>
      <c r="CK249" s="763">
        <v>0</v>
      </c>
      <c r="CL249" s="1551">
        <v>0</v>
      </c>
      <c r="CM249" s="1551">
        <v>0</v>
      </c>
      <c r="CN249" s="1551">
        <v>0</v>
      </c>
      <c r="CO249" s="1551">
        <v>0</v>
      </c>
      <c r="CP249" s="1551">
        <v>0</v>
      </c>
      <c r="CQ249" s="1551">
        <v>0</v>
      </c>
      <c r="CR249" s="1551">
        <v>0</v>
      </c>
      <c r="CS249" s="1551">
        <v>0</v>
      </c>
      <c r="CT249" s="1551">
        <v>0</v>
      </c>
      <c r="CU249" s="1551">
        <v>0</v>
      </c>
      <c r="CV249" s="1551">
        <v>0</v>
      </c>
      <c r="CW249" s="1551">
        <v>0</v>
      </c>
    </row>
    <row r="250" spans="1:101" ht="15.75">
      <c r="A250" s="1394">
        <v>240</v>
      </c>
      <c r="B250" s="1219" t="s">
        <v>7306</v>
      </c>
      <c r="C250" s="1552" t="s">
        <v>7307</v>
      </c>
      <c r="D250" s="1531">
        <v>1</v>
      </c>
      <c r="E250" s="1442">
        <v>44498</v>
      </c>
      <c r="F250" s="1070" t="s">
        <v>7307</v>
      </c>
      <c r="G250" s="1487" t="s">
        <v>981</v>
      </c>
      <c r="H250" s="1442">
        <v>44473</v>
      </c>
      <c r="I250" s="1425" t="s">
        <v>199</v>
      </c>
      <c r="J250" s="1057" t="s">
        <v>7307</v>
      </c>
      <c r="K250" s="1058" t="s">
        <v>194</v>
      </c>
      <c r="L250" s="1073" t="s">
        <v>627</v>
      </c>
      <c r="M250" s="1059" t="s">
        <v>422</v>
      </c>
      <c r="N250" s="1082">
        <v>0</v>
      </c>
      <c r="O250" s="1068"/>
      <c r="P250" s="1060" t="e">
        <v>#N/A</v>
      </c>
      <c r="Q250" s="1061">
        <v>0</v>
      </c>
      <c r="R250" s="1074">
        <v>0</v>
      </c>
      <c r="S250" s="1071"/>
      <c r="T250" s="1075"/>
      <c r="U250" s="1070" t="s">
        <v>424</v>
      </c>
      <c r="V250" s="1549">
        <v>5</v>
      </c>
      <c r="W250" s="1225" t="s">
        <v>64</v>
      </c>
      <c r="X250" s="1076"/>
      <c r="Y250" s="1076"/>
      <c r="Z250" s="1069"/>
      <c r="AA250" s="1078" t="s">
        <v>7176</v>
      </c>
      <c r="AB250" s="1061"/>
      <c r="AC250" s="1049">
        <v>0</v>
      </c>
      <c r="AD250" s="1050">
        <v>0</v>
      </c>
      <c r="AE250" s="1051">
        <v>0</v>
      </c>
      <c r="AF250" s="1085"/>
      <c r="AG250" s="1534"/>
      <c r="AH250" s="1083">
        <v>0</v>
      </c>
      <c r="AI250" s="1084">
        <v>0</v>
      </c>
      <c r="AJ250" s="1086">
        <v>0</v>
      </c>
      <c r="AK250" s="1064">
        <v>0</v>
      </c>
      <c r="AL250" s="1064">
        <v>0</v>
      </c>
      <c r="AM250" s="1064">
        <v>0</v>
      </c>
      <c r="AN250" s="1064">
        <v>0</v>
      </c>
      <c r="AO250" s="1064">
        <v>0</v>
      </c>
      <c r="AP250" s="1064">
        <v>0</v>
      </c>
      <c r="AQ250" s="1065">
        <v>0</v>
      </c>
      <c r="AR250" s="1066">
        <v>0</v>
      </c>
      <c r="AS250" s="1066">
        <v>0</v>
      </c>
      <c r="AT250" s="1066">
        <v>0</v>
      </c>
      <c r="AU250" s="1061">
        <v>0</v>
      </c>
      <c r="AV250" s="1061">
        <v>0</v>
      </c>
      <c r="AW250" s="1061">
        <v>0</v>
      </c>
      <c r="AX250" s="1061">
        <v>0</v>
      </c>
      <c r="AY250" s="1061">
        <v>0</v>
      </c>
      <c r="AZ250" s="1061">
        <v>0</v>
      </c>
      <c r="BA250" s="1401" t="s">
        <v>64</v>
      </c>
      <c r="BB250" s="761" t="s">
        <v>1022</v>
      </c>
      <c r="BC250" s="761" t="s">
        <v>535</v>
      </c>
      <c r="BD250" s="1544"/>
      <c r="BE250" s="1544"/>
      <c r="BF250" s="1544"/>
      <c r="BG250" s="1545"/>
      <c r="BH250" s="1545"/>
      <c r="BI250" s="1545"/>
      <c r="BJ250" s="1544"/>
      <c r="BK250" s="1546"/>
      <c r="BL250" s="1545"/>
      <c r="BM250" s="1545"/>
      <c r="BN250" s="1544"/>
      <c r="BO250" s="1545"/>
      <c r="BP250" s="1547"/>
      <c r="BQ250" s="1545"/>
      <c r="BR250" s="761" t="e">
        <v>#REF!</v>
      </c>
      <c r="BS250" s="1535"/>
      <c r="BT250" s="1535"/>
      <c r="BU250" s="1535"/>
      <c r="BV250" s="1535"/>
      <c r="BW250" s="1535"/>
      <c r="BX250" s="1535"/>
      <c r="BY250" s="1535"/>
      <c r="BZ250" s="1523">
        <v>0</v>
      </c>
      <c r="CA250" s="1536">
        <v>0</v>
      </c>
      <c r="CB250" s="1536">
        <v>0</v>
      </c>
      <c r="CC250" s="1536">
        <v>0</v>
      </c>
      <c r="CD250" s="1535"/>
      <c r="CE250" s="1523">
        <v>1</v>
      </c>
      <c r="CF250" s="1536">
        <v>0</v>
      </c>
      <c r="CG250" s="1054"/>
      <c r="CH250" s="1080">
        <v>1</v>
      </c>
      <c r="CI250" s="1080">
        <v>0</v>
      </c>
      <c r="CJ250" s="1505">
        <v>1</v>
      </c>
      <c r="CK250" s="766">
        <v>0</v>
      </c>
      <c r="CL250" s="1335">
        <v>0</v>
      </c>
      <c r="CM250" s="1335">
        <v>0</v>
      </c>
      <c r="CN250" s="1335">
        <v>0</v>
      </c>
      <c r="CO250" s="1335">
        <v>0</v>
      </c>
      <c r="CP250" s="1335">
        <v>0</v>
      </c>
      <c r="CQ250" s="1335">
        <v>0</v>
      </c>
      <c r="CR250" s="1335">
        <v>0</v>
      </c>
      <c r="CS250" s="1335">
        <v>0</v>
      </c>
      <c r="CT250" s="1335">
        <v>0</v>
      </c>
      <c r="CU250" s="1335">
        <v>0</v>
      </c>
      <c r="CV250" s="1335">
        <v>0</v>
      </c>
      <c r="CW250" s="1335">
        <v>0</v>
      </c>
    </row>
    <row r="251" spans="1:101" ht="15.75">
      <c r="A251" s="1394">
        <v>241</v>
      </c>
      <c r="B251" s="1416" t="s">
        <v>7308</v>
      </c>
      <c r="C251" s="1550" t="s">
        <v>7309</v>
      </c>
      <c r="D251" s="1507">
        <v>1</v>
      </c>
      <c r="E251" s="1425">
        <v>44535</v>
      </c>
      <c r="F251" s="1508" t="s">
        <v>7309</v>
      </c>
      <c r="G251" s="1506" t="s">
        <v>981</v>
      </c>
      <c r="H251" s="1425">
        <v>44473</v>
      </c>
      <c r="I251" s="1425" t="s">
        <v>199</v>
      </c>
      <c r="J251" s="1428" t="s">
        <v>7309</v>
      </c>
      <c r="K251" s="1398" t="s">
        <v>194</v>
      </c>
      <c r="L251" s="1415" t="s">
        <v>627</v>
      </c>
      <c r="M251" s="1394" t="s">
        <v>422</v>
      </c>
      <c r="N251" s="1417">
        <v>0</v>
      </c>
      <c r="O251" s="1537"/>
      <c r="P251" s="1400" t="e">
        <v>#N/A</v>
      </c>
      <c r="Q251" s="1401">
        <v>0</v>
      </c>
      <c r="R251" s="1418">
        <v>0</v>
      </c>
      <c r="S251" s="1071"/>
      <c r="T251" s="1402"/>
      <c r="U251" s="1070" t="s">
        <v>424</v>
      </c>
      <c r="V251" s="1403">
        <v>5</v>
      </c>
      <c r="W251" s="1225" t="s">
        <v>64</v>
      </c>
      <c r="X251" s="1069"/>
      <c r="Y251" s="1069"/>
      <c r="Z251" s="1069"/>
      <c r="AA251" s="1078" t="s">
        <v>7176</v>
      </c>
      <c r="AB251" s="1061"/>
      <c r="AC251" s="1431">
        <v>0</v>
      </c>
      <c r="AD251" s="1432">
        <v>0</v>
      </c>
      <c r="AE251" s="1433">
        <v>0</v>
      </c>
      <c r="AF251" s="1072"/>
      <c r="AG251" s="1437"/>
      <c r="AH251" s="1406">
        <v>0</v>
      </c>
      <c r="AI251" s="1407">
        <v>0</v>
      </c>
      <c r="AJ251" s="1408">
        <v>0</v>
      </c>
      <c r="AK251" s="1419">
        <v>0</v>
      </c>
      <c r="AL251" s="1419">
        <v>0</v>
      </c>
      <c r="AM251" s="1419">
        <v>0</v>
      </c>
      <c r="AN251" s="1419">
        <v>0</v>
      </c>
      <c r="AO251" s="1419">
        <v>0</v>
      </c>
      <c r="AP251" s="1419">
        <v>0</v>
      </c>
      <c r="AQ251" s="1420">
        <v>0</v>
      </c>
      <c r="AR251" s="1421">
        <v>0</v>
      </c>
      <c r="AS251" s="1421">
        <v>0</v>
      </c>
      <c r="AT251" s="1421">
        <v>0</v>
      </c>
      <c r="AU251" s="1401">
        <v>0</v>
      </c>
      <c r="AV251" s="1401">
        <v>0</v>
      </c>
      <c r="AW251" s="1401">
        <v>0</v>
      </c>
      <c r="AX251" s="1401">
        <v>0</v>
      </c>
      <c r="AY251" s="1401">
        <v>0</v>
      </c>
      <c r="AZ251" s="1401">
        <v>0</v>
      </c>
      <c r="BA251" s="1401" t="s">
        <v>64</v>
      </c>
      <c r="BB251" s="761" t="s">
        <v>1022</v>
      </c>
      <c r="BC251" s="761" t="s">
        <v>535</v>
      </c>
      <c r="BD251" s="1527"/>
      <c r="BE251" s="1527"/>
      <c r="BF251" s="1527"/>
      <c r="BG251" s="1528"/>
      <c r="BH251" s="1528"/>
      <c r="BI251" s="1528"/>
      <c r="BJ251" s="1527"/>
      <c r="BK251" s="1413"/>
      <c r="BL251" s="1528"/>
      <c r="BM251" s="1528"/>
      <c r="BN251" s="1527"/>
      <c r="BO251" s="1528"/>
      <c r="BP251" s="1529"/>
      <c r="BQ251" s="1528"/>
      <c r="BR251" s="761" t="e">
        <v>#REF!</v>
      </c>
      <c r="BS251" s="1438"/>
      <c r="BT251" s="1438"/>
      <c r="BU251" s="1438"/>
      <c r="BV251" s="1438"/>
      <c r="BW251" s="1438"/>
      <c r="BX251" s="1438"/>
      <c r="BY251" s="1438"/>
      <c r="BZ251" s="1414">
        <v>0</v>
      </c>
      <c r="CA251" s="1439">
        <v>0</v>
      </c>
      <c r="CB251" s="1439">
        <v>0</v>
      </c>
      <c r="CC251" s="1439">
        <v>0</v>
      </c>
      <c r="CD251" s="1438"/>
      <c r="CE251" s="1414">
        <v>1</v>
      </c>
      <c r="CF251" s="1439">
        <v>0</v>
      </c>
      <c r="CG251" s="1054"/>
      <c r="CH251" s="1080">
        <v>1</v>
      </c>
      <c r="CI251" s="1080">
        <v>0</v>
      </c>
      <c r="CJ251" s="1055">
        <v>1</v>
      </c>
      <c r="CK251" s="763">
        <v>0</v>
      </c>
      <c r="CL251" s="1551">
        <v>0</v>
      </c>
      <c r="CM251" s="1551">
        <v>0</v>
      </c>
      <c r="CN251" s="1551">
        <v>0</v>
      </c>
      <c r="CO251" s="1551">
        <v>0</v>
      </c>
      <c r="CP251" s="1551">
        <v>0</v>
      </c>
      <c r="CQ251" s="1551">
        <v>0</v>
      </c>
      <c r="CR251" s="1551">
        <v>0</v>
      </c>
      <c r="CS251" s="1551">
        <v>0</v>
      </c>
      <c r="CT251" s="1551">
        <v>0</v>
      </c>
      <c r="CU251" s="1551">
        <v>0</v>
      </c>
      <c r="CV251" s="1551">
        <v>0</v>
      </c>
      <c r="CW251" s="1551">
        <v>0</v>
      </c>
    </row>
    <row r="252" spans="1:101" ht="15.75">
      <c r="A252" s="1394">
        <v>242</v>
      </c>
      <c r="B252" s="1219" t="s">
        <v>7310</v>
      </c>
      <c r="C252" s="1552" t="s">
        <v>7311</v>
      </c>
      <c r="D252" s="1531">
        <v>1</v>
      </c>
      <c r="E252" s="1442">
        <v>44535</v>
      </c>
      <c r="F252" s="1070" t="s">
        <v>7311</v>
      </c>
      <c r="G252" s="1487" t="s">
        <v>981</v>
      </c>
      <c r="H252" s="1442">
        <v>44473</v>
      </c>
      <c r="I252" s="1425" t="s">
        <v>199</v>
      </c>
      <c r="J252" s="1057" t="s">
        <v>7311</v>
      </c>
      <c r="K252" s="1058" t="s">
        <v>194</v>
      </c>
      <c r="L252" s="1073" t="s">
        <v>627</v>
      </c>
      <c r="M252" s="1059" t="s">
        <v>422</v>
      </c>
      <c r="N252" s="1082">
        <v>0</v>
      </c>
      <c r="O252" s="1068"/>
      <c r="P252" s="1060" t="e">
        <v>#N/A</v>
      </c>
      <c r="Q252" s="1061">
        <v>0</v>
      </c>
      <c r="R252" s="1074">
        <v>0</v>
      </c>
      <c r="S252" s="1071"/>
      <c r="T252" s="1075"/>
      <c r="U252" s="1070" t="s">
        <v>424</v>
      </c>
      <c r="V252" s="1549">
        <v>5</v>
      </c>
      <c r="W252" s="1225" t="s">
        <v>64</v>
      </c>
      <c r="X252" s="1076"/>
      <c r="Y252" s="1076"/>
      <c r="Z252" s="1069"/>
      <c r="AA252" s="1078" t="s">
        <v>7176</v>
      </c>
      <c r="AB252" s="1061"/>
      <c r="AC252" s="1049">
        <v>0</v>
      </c>
      <c r="AD252" s="1050">
        <v>0</v>
      </c>
      <c r="AE252" s="1051">
        <v>0</v>
      </c>
      <c r="AF252" s="1085"/>
      <c r="AG252" s="1534"/>
      <c r="AH252" s="1083">
        <v>0</v>
      </c>
      <c r="AI252" s="1084">
        <v>0</v>
      </c>
      <c r="AJ252" s="1086">
        <v>0</v>
      </c>
      <c r="AK252" s="1064">
        <v>0</v>
      </c>
      <c r="AL252" s="1064">
        <v>0</v>
      </c>
      <c r="AM252" s="1064">
        <v>0</v>
      </c>
      <c r="AN252" s="1064">
        <v>0</v>
      </c>
      <c r="AO252" s="1064">
        <v>0</v>
      </c>
      <c r="AP252" s="1064">
        <v>0</v>
      </c>
      <c r="AQ252" s="1065">
        <v>0</v>
      </c>
      <c r="AR252" s="1066">
        <v>0</v>
      </c>
      <c r="AS252" s="1066">
        <v>0</v>
      </c>
      <c r="AT252" s="1066">
        <v>0</v>
      </c>
      <c r="AU252" s="1061">
        <v>0</v>
      </c>
      <c r="AV252" s="1061">
        <v>0</v>
      </c>
      <c r="AW252" s="1061">
        <v>0</v>
      </c>
      <c r="AX252" s="1061">
        <v>0</v>
      </c>
      <c r="AY252" s="1061">
        <v>0</v>
      </c>
      <c r="AZ252" s="1061">
        <v>0</v>
      </c>
      <c r="BA252" s="1401" t="s">
        <v>64</v>
      </c>
      <c r="BB252" s="761" t="s">
        <v>1022</v>
      </c>
      <c r="BC252" s="761" t="s">
        <v>535</v>
      </c>
      <c r="BD252" s="1544"/>
      <c r="BE252" s="1544"/>
      <c r="BF252" s="1544"/>
      <c r="BG252" s="1545"/>
      <c r="BH252" s="1545"/>
      <c r="BI252" s="1545"/>
      <c r="BJ252" s="1544"/>
      <c r="BK252" s="1546"/>
      <c r="BL252" s="1545"/>
      <c r="BM252" s="1545"/>
      <c r="BN252" s="1544"/>
      <c r="BO252" s="1545"/>
      <c r="BP252" s="1547"/>
      <c r="BQ252" s="1545"/>
      <c r="BR252" s="761" t="e">
        <v>#REF!</v>
      </c>
      <c r="BS252" s="1535"/>
      <c r="BT252" s="1535"/>
      <c r="BU252" s="1535"/>
      <c r="BV252" s="1535"/>
      <c r="BW252" s="1535"/>
      <c r="BX252" s="1535"/>
      <c r="BY252" s="1535"/>
      <c r="BZ252" s="1523">
        <v>0</v>
      </c>
      <c r="CA252" s="1536">
        <v>0</v>
      </c>
      <c r="CB252" s="1536">
        <v>0</v>
      </c>
      <c r="CC252" s="1536">
        <v>0</v>
      </c>
      <c r="CD252" s="1535"/>
      <c r="CE252" s="1523">
        <v>1</v>
      </c>
      <c r="CF252" s="1536">
        <v>0</v>
      </c>
      <c r="CG252" s="1054"/>
      <c r="CH252" s="1080">
        <v>1</v>
      </c>
      <c r="CI252" s="1080">
        <v>0</v>
      </c>
      <c r="CJ252" s="1505">
        <v>1</v>
      </c>
      <c r="CK252" s="766">
        <v>0</v>
      </c>
      <c r="CL252" s="1335">
        <v>0</v>
      </c>
      <c r="CM252" s="1335">
        <v>0</v>
      </c>
      <c r="CN252" s="1335">
        <v>0</v>
      </c>
      <c r="CO252" s="1335">
        <v>0</v>
      </c>
      <c r="CP252" s="1335">
        <v>0</v>
      </c>
      <c r="CQ252" s="1335">
        <v>0</v>
      </c>
      <c r="CR252" s="1335">
        <v>0</v>
      </c>
      <c r="CS252" s="1335">
        <v>0</v>
      </c>
      <c r="CT252" s="1335">
        <v>0</v>
      </c>
      <c r="CU252" s="1335">
        <v>0</v>
      </c>
      <c r="CV252" s="1335">
        <v>0</v>
      </c>
      <c r="CW252" s="1335">
        <v>0</v>
      </c>
    </row>
    <row r="253" spans="1:101" ht="15.75">
      <c r="A253" s="1394">
        <v>243</v>
      </c>
      <c r="B253" s="1219" t="s">
        <v>7312</v>
      </c>
      <c r="C253" s="1552" t="s">
        <v>7313</v>
      </c>
      <c r="D253" s="1531">
        <v>1</v>
      </c>
      <c r="E253" s="1442">
        <v>44456</v>
      </c>
      <c r="F253" s="1070" t="s">
        <v>7313</v>
      </c>
      <c r="G253" s="1487" t="s">
        <v>1066</v>
      </c>
      <c r="H253" s="1442">
        <v>44454</v>
      </c>
      <c r="I253" s="1442" t="s">
        <v>198</v>
      </c>
      <c r="J253" s="1057" t="s">
        <v>7313</v>
      </c>
      <c r="K253" s="1058" t="s">
        <v>186</v>
      </c>
      <c r="L253" s="1073" t="s">
        <v>356</v>
      </c>
      <c r="M253" s="1059" t="s">
        <v>117</v>
      </c>
      <c r="N253" s="1082">
        <v>0</v>
      </c>
      <c r="O253" s="1068"/>
      <c r="P253" s="1060" t="e">
        <v>#N/A</v>
      </c>
      <c r="Q253" s="1061">
        <v>239.14790996784566</v>
      </c>
      <c r="R253" s="1074">
        <v>0.23914790996784566</v>
      </c>
      <c r="S253" s="1071">
        <v>44501</v>
      </c>
      <c r="T253" s="1075"/>
      <c r="U253" s="1070" t="s">
        <v>420</v>
      </c>
      <c r="V253" s="1549">
        <v>4</v>
      </c>
      <c r="W253" s="1225" t="s">
        <v>64</v>
      </c>
      <c r="X253" s="1069"/>
      <c r="Y253" s="1069"/>
      <c r="Z253" s="1069"/>
      <c r="AA253" s="1078"/>
      <c r="AB253" s="1061"/>
      <c r="AC253" s="1049">
        <v>203.2757234726688</v>
      </c>
      <c r="AD253" s="1050">
        <v>0</v>
      </c>
      <c r="AE253" s="1051">
        <v>203.2757234726688</v>
      </c>
      <c r="AF253" s="1072"/>
      <c r="AG253" s="1534"/>
      <c r="AH253" s="1083">
        <v>0</v>
      </c>
      <c r="AI253" s="1084">
        <v>0</v>
      </c>
      <c r="AJ253" s="1086">
        <v>0</v>
      </c>
      <c r="AK253" s="1064">
        <v>0</v>
      </c>
      <c r="AL253" s="1064">
        <v>0</v>
      </c>
      <c r="AM253" s="1064">
        <v>0</v>
      </c>
      <c r="AN253" s="1064">
        <v>0</v>
      </c>
      <c r="AO253" s="1064">
        <v>0</v>
      </c>
      <c r="AP253" s="1064">
        <v>0</v>
      </c>
      <c r="AQ253" s="1065">
        <v>0</v>
      </c>
      <c r="AR253" s="1066">
        <v>0</v>
      </c>
      <c r="AS253" s="1066">
        <v>0</v>
      </c>
      <c r="AT253" s="1066">
        <v>0</v>
      </c>
      <c r="AU253" s="1061">
        <v>0</v>
      </c>
      <c r="AV253" s="1061">
        <v>0</v>
      </c>
      <c r="AW253" s="1061">
        <v>0</v>
      </c>
      <c r="AX253" s="1061">
        <v>0</v>
      </c>
      <c r="AY253" s="1061">
        <v>0</v>
      </c>
      <c r="AZ253" s="1061">
        <v>0</v>
      </c>
      <c r="BA253" s="1061"/>
      <c r="BB253" s="1061"/>
      <c r="BC253" s="1061"/>
      <c r="BD253" s="1544"/>
      <c r="BE253" s="1544"/>
      <c r="BF253" s="1544"/>
      <c r="BG253" s="1545"/>
      <c r="BH253" s="1545"/>
      <c r="BI253" s="1545"/>
      <c r="BJ253" s="1544"/>
      <c r="BK253" s="1546"/>
      <c r="BL253" s="1545"/>
      <c r="BM253" s="1545"/>
      <c r="BN253" s="1544"/>
      <c r="BO253" s="1545"/>
      <c r="BP253" s="1547"/>
      <c r="BQ253" s="1545"/>
      <c r="BR253" s="761" t="e">
        <v>#REF!</v>
      </c>
      <c r="BS253" s="1535"/>
      <c r="BT253" s="1535"/>
      <c r="BU253" s="1535"/>
      <c r="BV253" s="1535"/>
      <c r="BW253" s="1535"/>
      <c r="BX253" s="1535"/>
      <c r="BY253" s="1535"/>
      <c r="BZ253" s="1523">
        <v>0</v>
      </c>
      <c r="CA253" s="1536">
        <v>0</v>
      </c>
      <c r="CB253" s="1536">
        <v>1</v>
      </c>
      <c r="CC253" s="1536">
        <v>0</v>
      </c>
      <c r="CD253" s="1535"/>
      <c r="CE253" s="1523">
        <v>0</v>
      </c>
      <c r="CF253" s="1536">
        <v>1</v>
      </c>
      <c r="CG253" s="1054"/>
      <c r="CH253" s="1080">
        <v>2</v>
      </c>
      <c r="CI253" s="1080">
        <v>0</v>
      </c>
      <c r="CJ253" s="1055">
        <v>2</v>
      </c>
      <c r="CK253" s="766">
        <v>0</v>
      </c>
      <c r="CL253" s="1335">
        <v>0</v>
      </c>
      <c r="CM253" s="1335">
        <v>0</v>
      </c>
      <c r="CN253" s="1335">
        <v>0</v>
      </c>
      <c r="CO253" s="1335">
        <v>0</v>
      </c>
      <c r="CP253" s="1335">
        <v>0</v>
      </c>
      <c r="CQ253" s="1335">
        <v>0</v>
      </c>
      <c r="CR253" s="1335">
        <v>0</v>
      </c>
      <c r="CS253" s="1335">
        <v>0</v>
      </c>
      <c r="CT253" s="1335">
        <v>0</v>
      </c>
      <c r="CU253" s="1335">
        <v>0</v>
      </c>
      <c r="CV253" s="1335">
        <v>0</v>
      </c>
      <c r="CW253" s="1335">
        <v>0</v>
      </c>
    </row>
    <row r="254" spans="1:101" ht="15.75">
      <c r="A254" s="1394">
        <v>244</v>
      </c>
      <c r="B254" s="1416" t="s">
        <v>7314</v>
      </c>
      <c r="C254" s="1550" t="s">
        <v>948</v>
      </c>
      <c r="D254" s="1507" t="e">
        <v>#N/A</v>
      </c>
      <c r="E254" s="1425" t="e">
        <v>#N/A</v>
      </c>
      <c r="F254" s="1508" t="s">
        <v>948</v>
      </c>
      <c r="G254" s="1506"/>
      <c r="H254" s="1425" t="e">
        <v>#N/A</v>
      </c>
      <c r="I254" s="1425" t="e">
        <v>#N/A</v>
      </c>
      <c r="J254" s="1428" t="e">
        <v>#N/A</v>
      </c>
      <c r="K254" s="1398" t="s">
        <v>185</v>
      </c>
      <c r="L254" s="1415" t="s">
        <v>7315</v>
      </c>
      <c r="M254" s="1394" t="s">
        <v>422</v>
      </c>
      <c r="N254" s="1417">
        <v>0</v>
      </c>
      <c r="O254" s="1537"/>
      <c r="P254" s="1400">
        <v>44407</v>
      </c>
      <c r="Q254" s="1401">
        <v>0</v>
      </c>
      <c r="R254" s="1418">
        <v>0</v>
      </c>
      <c r="S254" s="1071"/>
      <c r="T254" s="1402"/>
      <c r="U254" s="1316" t="s">
        <v>6530</v>
      </c>
      <c r="V254" s="1403">
        <v>2</v>
      </c>
      <c r="W254" s="1316" t="s">
        <v>6530</v>
      </c>
      <c r="X254" s="1069"/>
      <c r="Y254" s="1069"/>
      <c r="Z254" s="1069"/>
      <c r="AA254" s="1424"/>
      <c r="AB254" s="1061"/>
      <c r="AC254" s="1431" t="e">
        <v>#N/A</v>
      </c>
      <c r="AD254" s="1432">
        <v>0</v>
      </c>
      <c r="AE254" s="1433" t="e">
        <v>#N/A</v>
      </c>
      <c r="AF254" s="1072"/>
      <c r="AG254" s="1437"/>
      <c r="AH254" s="1406">
        <v>0</v>
      </c>
      <c r="AI254" s="1407">
        <v>0</v>
      </c>
      <c r="AJ254" s="1408">
        <v>0</v>
      </c>
      <c r="AK254" s="1419">
        <v>0</v>
      </c>
      <c r="AL254" s="1419">
        <v>0</v>
      </c>
      <c r="AM254" s="1419">
        <v>0</v>
      </c>
      <c r="AN254" s="1419">
        <v>0</v>
      </c>
      <c r="AO254" s="1419">
        <v>0</v>
      </c>
      <c r="AP254" s="1419">
        <v>0</v>
      </c>
      <c r="AQ254" s="1420">
        <v>0</v>
      </c>
      <c r="AR254" s="1421">
        <v>0</v>
      </c>
      <c r="AS254" s="1421">
        <v>0</v>
      </c>
      <c r="AT254" s="1421">
        <v>0</v>
      </c>
      <c r="AU254" s="1401">
        <v>0</v>
      </c>
      <c r="AV254" s="1401">
        <v>0</v>
      </c>
      <c r="AW254" s="1401">
        <v>0</v>
      </c>
      <c r="AX254" s="1401">
        <v>0</v>
      </c>
      <c r="AY254" s="1401">
        <v>0</v>
      </c>
      <c r="AZ254" s="1401">
        <v>0</v>
      </c>
      <c r="BA254" s="1401"/>
      <c r="BB254" s="1061"/>
      <c r="BC254" s="1061"/>
      <c r="BD254" s="1527"/>
      <c r="BE254" s="1527"/>
      <c r="BF254" s="1527"/>
      <c r="BG254" s="1528"/>
      <c r="BH254" s="1528"/>
      <c r="BI254" s="1528"/>
      <c r="BJ254" s="1527"/>
      <c r="BK254" s="1413"/>
      <c r="BL254" s="1528"/>
      <c r="BM254" s="1528"/>
      <c r="BN254" s="1527"/>
      <c r="BO254" s="1528"/>
      <c r="BP254" s="1529"/>
      <c r="BQ254" s="1528"/>
      <c r="BR254" s="761" t="e">
        <v>#REF!</v>
      </c>
      <c r="BS254" s="1438"/>
      <c r="BT254" s="1438"/>
      <c r="BU254" s="1438"/>
      <c r="BV254" s="1438"/>
      <c r="BW254" s="1438"/>
      <c r="BX254" s="1438"/>
      <c r="BY254" s="1438"/>
      <c r="BZ254" s="1414">
        <v>0</v>
      </c>
      <c r="CA254" s="1439">
        <v>0</v>
      </c>
      <c r="CB254" s="1439">
        <v>1</v>
      </c>
      <c r="CC254" s="1439">
        <v>0</v>
      </c>
      <c r="CD254" s="1438"/>
      <c r="CE254" s="1414">
        <v>0</v>
      </c>
      <c r="CF254" s="1439">
        <v>1</v>
      </c>
      <c r="CG254" s="1054"/>
      <c r="CH254" s="1080">
        <v>2</v>
      </c>
      <c r="CI254" s="1080">
        <v>0</v>
      </c>
      <c r="CJ254" s="1055">
        <v>2</v>
      </c>
      <c r="CK254" s="763">
        <v>0</v>
      </c>
      <c r="CL254" s="1551">
        <v>0</v>
      </c>
      <c r="CM254" s="1551">
        <v>0</v>
      </c>
      <c r="CN254" s="1551">
        <v>0</v>
      </c>
      <c r="CO254" s="1551">
        <v>0</v>
      </c>
      <c r="CP254" s="1551">
        <v>0</v>
      </c>
      <c r="CQ254" s="1551">
        <v>0</v>
      </c>
      <c r="CR254" s="1551">
        <v>0</v>
      </c>
      <c r="CS254" s="1551">
        <v>0</v>
      </c>
      <c r="CT254" s="1551">
        <v>0</v>
      </c>
      <c r="CU254" s="1551">
        <v>0</v>
      </c>
      <c r="CV254" s="1551">
        <v>0</v>
      </c>
      <c r="CW254" s="1551">
        <v>0</v>
      </c>
    </row>
    <row r="255" spans="1:101" ht="15.75">
      <c r="A255" s="1394">
        <v>245</v>
      </c>
      <c r="B255" s="1416" t="s">
        <v>7316</v>
      </c>
      <c r="C255" s="1550" t="s">
        <v>953</v>
      </c>
      <c r="D255" s="1507" t="e">
        <v>#N/A</v>
      </c>
      <c r="E255" s="1425" t="e">
        <v>#N/A</v>
      </c>
      <c r="F255" s="1508" t="s">
        <v>953</v>
      </c>
      <c r="G255" s="1506"/>
      <c r="H255" s="1425" t="e">
        <v>#N/A</v>
      </c>
      <c r="I255" s="1425" t="e">
        <v>#N/A</v>
      </c>
      <c r="J255" s="1428" t="e">
        <v>#N/A</v>
      </c>
      <c r="K255" s="1398" t="s">
        <v>185</v>
      </c>
      <c r="L255" s="1415" t="s">
        <v>7315</v>
      </c>
      <c r="M255" s="1394" t="s">
        <v>422</v>
      </c>
      <c r="N255" s="1417">
        <v>0</v>
      </c>
      <c r="O255" s="1537"/>
      <c r="P255" s="1400">
        <v>44407</v>
      </c>
      <c r="Q255" s="1401">
        <v>0</v>
      </c>
      <c r="R255" s="1418">
        <v>0</v>
      </c>
      <c r="S255" s="1071"/>
      <c r="T255" s="1402"/>
      <c r="U255" s="1316" t="s">
        <v>6530</v>
      </c>
      <c r="V255" s="1403">
        <v>2</v>
      </c>
      <c r="W255" s="1316" t="s">
        <v>6530</v>
      </c>
      <c r="X255" s="1076"/>
      <c r="Y255" s="1076"/>
      <c r="Z255" s="1069"/>
      <c r="AA255" s="1424"/>
      <c r="AB255" s="1061"/>
      <c r="AC255" s="1431" t="e">
        <v>#N/A</v>
      </c>
      <c r="AD255" s="1432">
        <v>0</v>
      </c>
      <c r="AE255" s="1433" t="e">
        <v>#N/A</v>
      </c>
      <c r="AF255" s="1085"/>
      <c r="AG255" s="1437"/>
      <c r="AH255" s="1406">
        <v>0</v>
      </c>
      <c r="AI255" s="1407">
        <v>0</v>
      </c>
      <c r="AJ255" s="1408">
        <v>0</v>
      </c>
      <c r="AK255" s="1419">
        <v>0</v>
      </c>
      <c r="AL255" s="1419">
        <v>0</v>
      </c>
      <c r="AM255" s="1419">
        <v>0</v>
      </c>
      <c r="AN255" s="1419">
        <v>0</v>
      </c>
      <c r="AO255" s="1419">
        <v>0</v>
      </c>
      <c r="AP255" s="1419">
        <v>0</v>
      </c>
      <c r="AQ255" s="1420">
        <v>0</v>
      </c>
      <c r="AR255" s="1421">
        <v>0</v>
      </c>
      <c r="AS255" s="1421">
        <v>0</v>
      </c>
      <c r="AT255" s="1421">
        <v>0</v>
      </c>
      <c r="AU255" s="1401">
        <v>0</v>
      </c>
      <c r="AV255" s="1401">
        <v>0</v>
      </c>
      <c r="AW255" s="1401">
        <v>0</v>
      </c>
      <c r="AX255" s="1401">
        <v>0</v>
      </c>
      <c r="AY255" s="1401">
        <v>0</v>
      </c>
      <c r="AZ255" s="1401">
        <v>0</v>
      </c>
      <c r="BA255" s="1401"/>
      <c r="BB255" s="761"/>
      <c r="BC255" s="761"/>
      <c r="BD255" s="1527"/>
      <c r="BE255" s="1527"/>
      <c r="BF255" s="1527"/>
      <c r="BG255" s="1528"/>
      <c r="BH255" s="1528"/>
      <c r="BI255" s="1528"/>
      <c r="BJ255" s="1527"/>
      <c r="BK255" s="1413"/>
      <c r="BL255" s="1528"/>
      <c r="BM255" s="1528"/>
      <c r="BN255" s="1527"/>
      <c r="BO255" s="1528"/>
      <c r="BP255" s="1529"/>
      <c r="BQ255" s="1528"/>
      <c r="BR255" s="761" t="e">
        <v>#REF!</v>
      </c>
      <c r="BS255" s="1438"/>
      <c r="BT255" s="1438"/>
      <c r="BU255" s="1438"/>
      <c r="BV255" s="1438"/>
      <c r="BW255" s="1438"/>
      <c r="BX255" s="1438"/>
      <c r="BY255" s="1438"/>
      <c r="BZ255" s="1414">
        <v>0</v>
      </c>
      <c r="CA255" s="1439">
        <v>0</v>
      </c>
      <c r="CB255" s="1439">
        <v>1</v>
      </c>
      <c r="CC255" s="1439">
        <v>0</v>
      </c>
      <c r="CD255" s="1438"/>
      <c r="CE255" s="1414">
        <v>0</v>
      </c>
      <c r="CF255" s="1439">
        <v>1</v>
      </c>
      <c r="CG255" s="1054"/>
      <c r="CH255" s="1080">
        <v>2</v>
      </c>
      <c r="CI255" s="1080">
        <v>0</v>
      </c>
      <c r="CJ255" s="1505">
        <v>2</v>
      </c>
      <c r="CK255" s="763">
        <v>0</v>
      </c>
      <c r="CL255" s="1551">
        <v>0</v>
      </c>
      <c r="CM255" s="1551">
        <v>0</v>
      </c>
      <c r="CN255" s="1551">
        <v>0</v>
      </c>
      <c r="CO255" s="1551">
        <v>0</v>
      </c>
      <c r="CP255" s="1551">
        <v>0</v>
      </c>
      <c r="CQ255" s="1551">
        <v>0</v>
      </c>
      <c r="CR255" s="1551">
        <v>0</v>
      </c>
      <c r="CS255" s="1551">
        <v>0</v>
      </c>
      <c r="CT255" s="1551">
        <v>0</v>
      </c>
      <c r="CU255" s="1551">
        <v>0</v>
      </c>
      <c r="CV255" s="1551">
        <v>0</v>
      </c>
      <c r="CW255" s="1551">
        <v>0</v>
      </c>
    </row>
    <row r="256" spans="1:101" ht="15.75">
      <c r="A256" s="1394">
        <v>246</v>
      </c>
      <c r="B256" s="1416" t="s">
        <v>7317</v>
      </c>
      <c r="C256" s="1550" t="s">
        <v>969</v>
      </c>
      <c r="D256" s="1507" t="e">
        <v>#N/A</v>
      </c>
      <c r="E256" s="1425" t="e">
        <v>#N/A</v>
      </c>
      <c r="F256" s="1508" t="s">
        <v>969</v>
      </c>
      <c r="G256" s="1506"/>
      <c r="H256" s="1425" t="e">
        <v>#N/A</v>
      </c>
      <c r="I256" s="1425" t="e">
        <v>#N/A</v>
      </c>
      <c r="J256" s="1428" t="e">
        <v>#N/A</v>
      </c>
      <c r="K256" s="1398" t="s">
        <v>186</v>
      </c>
      <c r="L256" s="1415" t="s">
        <v>7318</v>
      </c>
      <c r="M256" s="1394" t="s">
        <v>422</v>
      </c>
      <c r="N256" s="1417">
        <v>0</v>
      </c>
      <c r="O256" s="1537"/>
      <c r="P256" s="1400">
        <v>44407</v>
      </c>
      <c r="Q256" s="1401">
        <v>0</v>
      </c>
      <c r="R256" s="1418">
        <v>0</v>
      </c>
      <c r="S256" s="1071"/>
      <c r="T256" s="1402"/>
      <c r="U256" s="1316" t="s">
        <v>6530</v>
      </c>
      <c r="V256" s="1403">
        <v>2</v>
      </c>
      <c r="W256" s="1316" t="s">
        <v>6530</v>
      </c>
      <c r="X256" s="1076"/>
      <c r="Y256" s="1076"/>
      <c r="Z256" s="1069"/>
      <c r="AA256" s="1424"/>
      <c r="AB256" s="1061"/>
      <c r="AC256" s="1431" t="e">
        <v>#N/A</v>
      </c>
      <c r="AD256" s="1432">
        <v>0</v>
      </c>
      <c r="AE256" s="1433" t="e">
        <v>#N/A</v>
      </c>
      <c r="AF256" s="1085"/>
      <c r="AG256" s="1437"/>
      <c r="AH256" s="1406">
        <v>0</v>
      </c>
      <c r="AI256" s="1407">
        <v>0</v>
      </c>
      <c r="AJ256" s="1408">
        <v>0</v>
      </c>
      <c r="AK256" s="1419">
        <v>0</v>
      </c>
      <c r="AL256" s="1419">
        <v>0</v>
      </c>
      <c r="AM256" s="1419">
        <v>0</v>
      </c>
      <c r="AN256" s="1419">
        <v>0</v>
      </c>
      <c r="AO256" s="1419">
        <v>0</v>
      </c>
      <c r="AP256" s="1419">
        <v>0</v>
      </c>
      <c r="AQ256" s="1420">
        <v>0</v>
      </c>
      <c r="AR256" s="1421">
        <v>0</v>
      </c>
      <c r="AS256" s="1421">
        <v>0</v>
      </c>
      <c r="AT256" s="1421">
        <v>0</v>
      </c>
      <c r="AU256" s="1401">
        <v>0</v>
      </c>
      <c r="AV256" s="1401">
        <v>0</v>
      </c>
      <c r="AW256" s="1401">
        <v>0</v>
      </c>
      <c r="AX256" s="1401">
        <v>0</v>
      </c>
      <c r="AY256" s="1401">
        <v>0</v>
      </c>
      <c r="AZ256" s="1401">
        <v>0</v>
      </c>
      <c r="BA256" s="1401"/>
      <c r="BB256" s="761"/>
      <c r="BC256" s="761"/>
      <c r="BD256" s="1527"/>
      <c r="BE256" s="1527"/>
      <c r="BF256" s="1527"/>
      <c r="BG256" s="1528"/>
      <c r="BH256" s="1528"/>
      <c r="BI256" s="1528"/>
      <c r="BJ256" s="1527"/>
      <c r="BK256" s="1413"/>
      <c r="BL256" s="1528"/>
      <c r="BM256" s="1528"/>
      <c r="BN256" s="1527"/>
      <c r="BO256" s="1528"/>
      <c r="BP256" s="1529"/>
      <c r="BQ256" s="1528"/>
      <c r="BR256" s="761" t="e">
        <v>#REF!</v>
      </c>
      <c r="BS256" s="1438"/>
      <c r="BT256" s="1438"/>
      <c r="BU256" s="1438"/>
      <c r="BV256" s="1438"/>
      <c r="BW256" s="1438"/>
      <c r="BX256" s="1438"/>
      <c r="BY256" s="1438"/>
      <c r="BZ256" s="1414">
        <v>0</v>
      </c>
      <c r="CA256" s="1439">
        <v>2</v>
      </c>
      <c r="CB256" s="1439">
        <v>1</v>
      </c>
      <c r="CC256" s="1439">
        <v>1</v>
      </c>
      <c r="CD256" s="1438"/>
      <c r="CE256" s="1414">
        <v>1</v>
      </c>
      <c r="CF256" s="1439">
        <v>1</v>
      </c>
      <c r="CG256" s="1054"/>
      <c r="CH256" s="1080">
        <v>6</v>
      </c>
      <c r="CI256" s="1080">
        <v>0</v>
      </c>
      <c r="CJ256" s="1505">
        <v>6</v>
      </c>
      <c r="CK256" s="763">
        <v>0</v>
      </c>
      <c r="CL256" s="1551">
        <v>0</v>
      </c>
      <c r="CM256" s="1551">
        <v>0</v>
      </c>
      <c r="CN256" s="1551">
        <v>0</v>
      </c>
      <c r="CO256" s="1551">
        <v>0</v>
      </c>
      <c r="CP256" s="1551">
        <v>0</v>
      </c>
      <c r="CQ256" s="1551">
        <v>0</v>
      </c>
      <c r="CR256" s="1551">
        <v>0</v>
      </c>
      <c r="CS256" s="1551">
        <v>0</v>
      </c>
      <c r="CT256" s="1551">
        <v>0</v>
      </c>
      <c r="CU256" s="1551">
        <v>0</v>
      </c>
      <c r="CV256" s="1551">
        <v>0</v>
      </c>
      <c r="CW256" s="1551">
        <v>0</v>
      </c>
    </row>
    <row r="257" spans="1:101" ht="15.75">
      <c r="A257" s="1394">
        <v>247</v>
      </c>
      <c r="B257" s="1416" t="s">
        <v>7319</v>
      </c>
      <c r="C257" s="1550" t="s">
        <v>970</v>
      </c>
      <c r="D257" s="1507" t="e">
        <v>#N/A</v>
      </c>
      <c r="E257" s="1425" t="e">
        <v>#N/A</v>
      </c>
      <c r="F257" s="1508" t="s">
        <v>970</v>
      </c>
      <c r="G257" s="1506"/>
      <c r="H257" s="1425" t="e">
        <v>#N/A</v>
      </c>
      <c r="I257" s="1425" t="e">
        <v>#N/A</v>
      </c>
      <c r="J257" s="1428" t="e">
        <v>#N/A</v>
      </c>
      <c r="K257" s="1398" t="s">
        <v>186</v>
      </c>
      <c r="L257" s="1415" t="s">
        <v>7318</v>
      </c>
      <c r="M257" s="1394" t="s">
        <v>422</v>
      </c>
      <c r="N257" s="1417">
        <v>0</v>
      </c>
      <c r="O257" s="1537"/>
      <c r="P257" s="1400">
        <v>44407</v>
      </c>
      <c r="Q257" s="1401">
        <v>0</v>
      </c>
      <c r="R257" s="1418">
        <v>0</v>
      </c>
      <c r="S257" s="1071"/>
      <c r="T257" s="1402"/>
      <c r="U257" s="1316" t="s">
        <v>6530</v>
      </c>
      <c r="V257" s="1403">
        <v>2</v>
      </c>
      <c r="W257" s="1316" t="s">
        <v>6530</v>
      </c>
      <c r="X257" s="1076"/>
      <c r="Y257" s="1076"/>
      <c r="Z257" s="1069"/>
      <c r="AA257" s="1424"/>
      <c r="AB257" s="1061"/>
      <c r="AC257" s="1431" t="e">
        <v>#N/A</v>
      </c>
      <c r="AD257" s="1432">
        <v>0</v>
      </c>
      <c r="AE257" s="1433" t="e">
        <v>#N/A</v>
      </c>
      <c r="AF257" s="1085"/>
      <c r="AG257" s="1437"/>
      <c r="AH257" s="1406">
        <v>0</v>
      </c>
      <c r="AI257" s="1407">
        <v>0</v>
      </c>
      <c r="AJ257" s="1408">
        <v>0</v>
      </c>
      <c r="AK257" s="1419">
        <v>0</v>
      </c>
      <c r="AL257" s="1419">
        <v>0</v>
      </c>
      <c r="AM257" s="1419">
        <v>0</v>
      </c>
      <c r="AN257" s="1419">
        <v>0</v>
      </c>
      <c r="AO257" s="1419">
        <v>0</v>
      </c>
      <c r="AP257" s="1419">
        <v>0</v>
      </c>
      <c r="AQ257" s="1420">
        <v>0</v>
      </c>
      <c r="AR257" s="1421">
        <v>0</v>
      </c>
      <c r="AS257" s="1421">
        <v>0</v>
      </c>
      <c r="AT257" s="1421">
        <v>0</v>
      </c>
      <c r="AU257" s="1401">
        <v>0</v>
      </c>
      <c r="AV257" s="1401">
        <v>0</v>
      </c>
      <c r="AW257" s="1401">
        <v>0</v>
      </c>
      <c r="AX257" s="1401">
        <v>0</v>
      </c>
      <c r="AY257" s="1401">
        <v>0</v>
      </c>
      <c r="AZ257" s="1401">
        <v>0</v>
      </c>
      <c r="BA257" s="1401"/>
      <c r="BB257" s="761"/>
      <c r="BC257" s="761"/>
      <c r="BD257" s="1527"/>
      <c r="BE257" s="1527"/>
      <c r="BF257" s="1527"/>
      <c r="BG257" s="1528"/>
      <c r="BH257" s="1528"/>
      <c r="BI257" s="1528"/>
      <c r="BJ257" s="1527"/>
      <c r="BK257" s="1413"/>
      <c r="BL257" s="1528"/>
      <c r="BM257" s="1528"/>
      <c r="BN257" s="1527"/>
      <c r="BO257" s="1528"/>
      <c r="BP257" s="1529"/>
      <c r="BQ257" s="1528"/>
      <c r="BR257" s="761" t="e">
        <v>#REF!</v>
      </c>
      <c r="BS257" s="1438"/>
      <c r="BT257" s="1438"/>
      <c r="BU257" s="1438"/>
      <c r="BV257" s="1438"/>
      <c r="BW257" s="1438"/>
      <c r="BX257" s="1438"/>
      <c r="BY257" s="1438"/>
      <c r="BZ257" s="1414">
        <v>0</v>
      </c>
      <c r="CA257" s="1439">
        <v>0</v>
      </c>
      <c r="CB257" s="1439">
        <v>1</v>
      </c>
      <c r="CC257" s="1439">
        <v>1</v>
      </c>
      <c r="CD257" s="1438"/>
      <c r="CE257" s="1414">
        <v>1</v>
      </c>
      <c r="CF257" s="1439">
        <v>1</v>
      </c>
      <c r="CG257" s="1054"/>
      <c r="CH257" s="1080">
        <v>4</v>
      </c>
      <c r="CI257" s="1080">
        <v>0</v>
      </c>
      <c r="CJ257" s="1505">
        <v>4</v>
      </c>
      <c r="CK257" s="763">
        <v>0</v>
      </c>
      <c r="CL257" s="1551">
        <v>0</v>
      </c>
      <c r="CM257" s="1551">
        <v>0</v>
      </c>
      <c r="CN257" s="1551">
        <v>0</v>
      </c>
      <c r="CO257" s="1551">
        <v>0</v>
      </c>
      <c r="CP257" s="1551">
        <v>0</v>
      </c>
      <c r="CQ257" s="1551">
        <v>0</v>
      </c>
      <c r="CR257" s="1551">
        <v>0</v>
      </c>
      <c r="CS257" s="1551">
        <v>0</v>
      </c>
      <c r="CT257" s="1551">
        <v>0</v>
      </c>
      <c r="CU257" s="1551">
        <v>0</v>
      </c>
      <c r="CV257" s="1551">
        <v>0</v>
      </c>
      <c r="CW257" s="1551">
        <v>0</v>
      </c>
    </row>
    <row r="258" spans="1:101" ht="15.75">
      <c r="A258" s="1394">
        <v>248</v>
      </c>
      <c r="B258" s="1416" t="s">
        <v>7320</v>
      </c>
      <c r="C258" s="1550" t="s">
        <v>971</v>
      </c>
      <c r="D258" s="1507" t="e">
        <v>#N/A</v>
      </c>
      <c r="E258" s="1425" t="e">
        <v>#N/A</v>
      </c>
      <c r="F258" s="1508" t="s">
        <v>971</v>
      </c>
      <c r="G258" s="1506"/>
      <c r="H258" s="1425" t="e">
        <v>#N/A</v>
      </c>
      <c r="I258" s="1425" t="e">
        <v>#N/A</v>
      </c>
      <c r="J258" s="1428" t="e">
        <v>#N/A</v>
      </c>
      <c r="K258" s="1398" t="s">
        <v>186</v>
      </c>
      <c r="L258" s="1415" t="s">
        <v>7318</v>
      </c>
      <c r="M258" s="1394" t="s">
        <v>422</v>
      </c>
      <c r="N258" s="1417">
        <v>0</v>
      </c>
      <c r="O258" s="1537"/>
      <c r="P258" s="1400">
        <v>44407</v>
      </c>
      <c r="Q258" s="1401">
        <v>0</v>
      </c>
      <c r="R258" s="1418">
        <v>0</v>
      </c>
      <c r="S258" s="1071"/>
      <c r="T258" s="1402"/>
      <c r="U258" s="1316" t="s">
        <v>6530</v>
      </c>
      <c r="V258" s="1403">
        <v>2</v>
      </c>
      <c r="W258" s="1316" t="s">
        <v>6530</v>
      </c>
      <c r="X258" s="1076"/>
      <c r="Y258" s="1076"/>
      <c r="Z258" s="1069"/>
      <c r="AA258" s="1424"/>
      <c r="AB258" s="1061"/>
      <c r="AC258" s="1431" t="e">
        <v>#N/A</v>
      </c>
      <c r="AD258" s="1432">
        <v>0</v>
      </c>
      <c r="AE258" s="1433" t="e">
        <v>#N/A</v>
      </c>
      <c r="AF258" s="1085"/>
      <c r="AG258" s="1437"/>
      <c r="AH258" s="1406">
        <v>0</v>
      </c>
      <c r="AI258" s="1407">
        <v>0</v>
      </c>
      <c r="AJ258" s="1408">
        <v>0</v>
      </c>
      <c r="AK258" s="1419">
        <v>0</v>
      </c>
      <c r="AL258" s="1419">
        <v>0</v>
      </c>
      <c r="AM258" s="1419">
        <v>0</v>
      </c>
      <c r="AN258" s="1419">
        <v>0</v>
      </c>
      <c r="AO258" s="1419">
        <v>0</v>
      </c>
      <c r="AP258" s="1419">
        <v>0</v>
      </c>
      <c r="AQ258" s="1420">
        <v>0</v>
      </c>
      <c r="AR258" s="1421">
        <v>0</v>
      </c>
      <c r="AS258" s="1421">
        <v>0</v>
      </c>
      <c r="AT258" s="1421">
        <v>0</v>
      </c>
      <c r="AU258" s="1401">
        <v>0</v>
      </c>
      <c r="AV258" s="1401">
        <v>0</v>
      </c>
      <c r="AW258" s="1401">
        <v>0</v>
      </c>
      <c r="AX258" s="1401">
        <v>0</v>
      </c>
      <c r="AY258" s="1401">
        <v>0</v>
      </c>
      <c r="AZ258" s="1401">
        <v>0</v>
      </c>
      <c r="BA258" s="1401"/>
      <c r="BB258" s="761"/>
      <c r="BC258" s="761"/>
      <c r="BD258" s="1527"/>
      <c r="BE258" s="1527"/>
      <c r="BF258" s="1527"/>
      <c r="BG258" s="1528"/>
      <c r="BH258" s="1528"/>
      <c r="BI258" s="1528"/>
      <c r="BJ258" s="1527"/>
      <c r="BK258" s="1413"/>
      <c r="BL258" s="1528"/>
      <c r="BM258" s="1528"/>
      <c r="BN258" s="1527"/>
      <c r="BO258" s="1528"/>
      <c r="BP258" s="1529"/>
      <c r="BQ258" s="1528"/>
      <c r="BR258" s="761" t="e">
        <v>#REF!</v>
      </c>
      <c r="BS258" s="1438"/>
      <c r="BT258" s="1438"/>
      <c r="BU258" s="1438"/>
      <c r="BV258" s="1438"/>
      <c r="BW258" s="1438"/>
      <c r="BX258" s="1438"/>
      <c r="BY258" s="1438"/>
      <c r="BZ258" s="1414">
        <v>0</v>
      </c>
      <c r="CA258" s="1439">
        <v>8</v>
      </c>
      <c r="CB258" s="1439">
        <v>1</v>
      </c>
      <c r="CC258" s="1439">
        <v>1</v>
      </c>
      <c r="CD258" s="1438"/>
      <c r="CE258" s="1414">
        <v>1</v>
      </c>
      <c r="CF258" s="1439">
        <v>1</v>
      </c>
      <c r="CG258" s="1054"/>
      <c r="CH258" s="1080">
        <v>12</v>
      </c>
      <c r="CI258" s="1080">
        <v>0</v>
      </c>
      <c r="CJ258" s="1505">
        <v>12</v>
      </c>
      <c r="CK258" s="763">
        <v>0</v>
      </c>
      <c r="CL258" s="1551">
        <v>0</v>
      </c>
      <c r="CM258" s="1551">
        <v>0</v>
      </c>
      <c r="CN258" s="1551">
        <v>0</v>
      </c>
      <c r="CO258" s="1551">
        <v>0</v>
      </c>
      <c r="CP258" s="1551">
        <v>0</v>
      </c>
      <c r="CQ258" s="1551">
        <v>0</v>
      </c>
      <c r="CR258" s="1551">
        <v>0</v>
      </c>
      <c r="CS258" s="1551">
        <v>0</v>
      </c>
      <c r="CT258" s="1551">
        <v>0</v>
      </c>
      <c r="CU258" s="1551">
        <v>0</v>
      </c>
      <c r="CV258" s="1551">
        <v>0</v>
      </c>
      <c r="CW258" s="1551">
        <v>0</v>
      </c>
    </row>
    <row r="259" spans="1:101" ht="15.75">
      <c r="A259" s="1394">
        <v>249</v>
      </c>
      <c r="B259" s="1416" t="s">
        <v>7321</v>
      </c>
      <c r="C259" s="1550" t="s">
        <v>972</v>
      </c>
      <c r="D259" s="1507" t="e">
        <v>#N/A</v>
      </c>
      <c r="E259" s="1425" t="e">
        <v>#N/A</v>
      </c>
      <c r="F259" s="1508" t="s">
        <v>972</v>
      </c>
      <c r="G259" s="1506"/>
      <c r="H259" s="1425" t="e">
        <v>#N/A</v>
      </c>
      <c r="I259" s="1425" t="e">
        <v>#N/A</v>
      </c>
      <c r="J259" s="1428" t="e">
        <v>#N/A</v>
      </c>
      <c r="K259" s="1398" t="s">
        <v>186</v>
      </c>
      <c r="L259" s="1415" t="s">
        <v>7318</v>
      </c>
      <c r="M259" s="1394" t="s">
        <v>422</v>
      </c>
      <c r="N259" s="1417">
        <v>0</v>
      </c>
      <c r="O259" s="1537"/>
      <c r="P259" s="1400">
        <v>44407</v>
      </c>
      <c r="Q259" s="1401">
        <v>0</v>
      </c>
      <c r="R259" s="1418">
        <v>0</v>
      </c>
      <c r="S259" s="1071"/>
      <c r="T259" s="1402"/>
      <c r="U259" s="1316" t="s">
        <v>6530</v>
      </c>
      <c r="V259" s="1403">
        <v>2</v>
      </c>
      <c r="W259" s="1316" t="s">
        <v>6530</v>
      </c>
      <c r="X259" s="1076"/>
      <c r="Y259" s="1076"/>
      <c r="Z259" s="1069"/>
      <c r="AA259" s="1424"/>
      <c r="AB259" s="1061"/>
      <c r="AC259" s="1431" t="e">
        <v>#N/A</v>
      </c>
      <c r="AD259" s="1432">
        <v>0</v>
      </c>
      <c r="AE259" s="1433" t="e">
        <v>#N/A</v>
      </c>
      <c r="AF259" s="1085"/>
      <c r="AG259" s="1437"/>
      <c r="AH259" s="1406">
        <v>0</v>
      </c>
      <c r="AI259" s="1407">
        <v>0</v>
      </c>
      <c r="AJ259" s="1408">
        <v>0</v>
      </c>
      <c r="AK259" s="1419">
        <v>0</v>
      </c>
      <c r="AL259" s="1419">
        <v>0</v>
      </c>
      <c r="AM259" s="1419">
        <v>0</v>
      </c>
      <c r="AN259" s="1419">
        <v>0</v>
      </c>
      <c r="AO259" s="1419">
        <v>0</v>
      </c>
      <c r="AP259" s="1419">
        <v>0</v>
      </c>
      <c r="AQ259" s="1420">
        <v>0</v>
      </c>
      <c r="AR259" s="1421">
        <v>0</v>
      </c>
      <c r="AS259" s="1421">
        <v>0</v>
      </c>
      <c r="AT259" s="1421">
        <v>0</v>
      </c>
      <c r="AU259" s="1401">
        <v>0</v>
      </c>
      <c r="AV259" s="1401">
        <v>0</v>
      </c>
      <c r="AW259" s="1401">
        <v>0</v>
      </c>
      <c r="AX259" s="1401">
        <v>0</v>
      </c>
      <c r="AY259" s="1401">
        <v>0</v>
      </c>
      <c r="AZ259" s="1401">
        <v>0</v>
      </c>
      <c r="BA259" s="1401"/>
      <c r="BB259" s="761"/>
      <c r="BC259" s="761"/>
      <c r="BD259" s="1527"/>
      <c r="BE259" s="1527"/>
      <c r="BF259" s="1527"/>
      <c r="BG259" s="1528"/>
      <c r="BH259" s="1528"/>
      <c r="BI259" s="1528"/>
      <c r="BJ259" s="1527"/>
      <c r="BK259" s="1413"/>
      <c r="BL259" s="1528"/>
      <c r="BM259" s="1528"/>
      <c r="BN259" s="1527"/>
      <c r="BO259" s="1528"/>
      <c r="BP259" s="1529"/>
      <c r="BQ259" s="1528"/>
      <c r="BR259" s="761" t="e">
        <v>#REF!</v>
      </c>
      <c r="BS259" s="1438"/>
      <c r="BT259" s="1438"/>
      <c r="BU259" s="1438"/>
      <c r="BV259" s="1438"/>
      <c r="BW259" s="1438"/>
      <c r="BX259" s="1438"/>
      <c r="BY259" s="1438"/>
      <c r="BZ259" s="1414">
        <v>0</v>
      </c>
      <c r="CA259" s="1439">
        <v>0</v>
      </c>
      <c r="CB259" s="1439">
        <v>1</v>
      </c>
      <c r="CC259" s="1439">
        <v>1</v>
      </c>
      <c r="CD259" s="1438"/>
      <c r="CE259" s="1414">
        <v>1</v>
      </c>
      <c r="CF259" s="1439">
        <v>1</v>
      </c>
      <c r="CG259" s="1054"/>
      <c r="CH259" s="1080">
        <v>4</v>
      </c>
      <c r="CI259" s="1080">
        <v>0</v>
      </c>
      <c r="CJ259" s="1505">
        <v>4</v>
      </c>
      <c r="CK259" s="763">
        <v>0</v>
      </c>
      <c r="CL259" s="1551">
        <v>0</v>
      </c>
      <c r="CM259" s="1551">
        <v>0</v>
      </c>
      <c r="CN259" s="1551">
        <v>0</v>
      </c>
      <c r="CO259" s="1551">
        <v>0</v>
      </c>
      <c r="CP259" s="1551">
        <v>0</v>
      </c>
      <c r="CQ259" s="1551">
        <v>0</v>
      </c>
      <c r="CR259" s="1551">
        <v>0</v>
      </c>
      <c r="CS259" s="1551">
        <v>0</v>
      </c>
      <c r="CT259" s="1551">
        <v>0</v>
      </c>
      <c r="CU259" s="1551">
        <v>0</v>
      </c>
      <c r="CV259" s="1551">
        <v>0</v>
      </c>
      <c r="CW259" s="1551">
        <v>0</v>
      </c>
    </row>
    <row r="260" spans="1:101" ht="15.75">
      <c r="A260" s="1394">
        <v>250</v>
      </c>
      <c r="B260" s="1416" t="s">
        <v>7322</v>
      </c>
      <c r="C260" s="1550" t="s">
        <v>973</v>
      </c>
      <c r="D260" s="1507" t="e">
        <v>#N/A</v>
      </c>
      <c r="E260" s="1425" t="e">
        <v>#N/A</v>
      </c>
      <c r="F260" s="1508" t="s">
        <v>973</v>
      </c>
      <c r="G260" s="1506"/>
      <c r="H260" s="1425" t="e">
        <v>#N/A</v>
      </c>
      <c r="I260" s="1425" t="e">
        <v>#N/A</v>
      </c>
      <c r="J260" s="1428" t="e">
        <v>#N/A</v>
      </c>
      <c r="K260" s="1398" t="s">
        <v>186</v>
      </c>
      <c r="L260" s="1415" t="s">
        <v>7318</v>
      </c>
      <c r="M260" s="1394" t="s">
        <v>422</v>
      </c>
      <c r="N260" s="1417">
        <v>0</v>
      </c>
      <c r="O260" s="1537"/>
      <c r="P260" s="1400">
        <v>44407</v>
      </c>
      <c r="Q260" s="1401">
        <v>0</v>
      </c>
      <c r="R260" s="1418">
        <v>0</v>
      </c>
      <c r="S260" s="1071"/>
      <c r="T260" s="1402"/>
      <c r="U260" s="1316" t="s">
        <v>6530</v>
      </c>
      <c r="V260" s="1403">
        <v>2</v>
      </c>
      <c r="W260" s="1316" t="s">
        <v>6530</v>
      </c>
      <c r="X260" s="1076"/>
      <c r="Y260" s="1076"/>
      <c r="Z260" s="1069"/>
      <c r="AA260" s="1424"/>
      <c r="AB260" s="1061"/>
      <c r="AC260" s="1431" t="e">
        <v>#N/A</v>
      </c>
      <c r="AD260" s="1432">
        <v>0</v>
      </c>
      <c r="AE260" s="1433" t="e">
        <v>#N/A</v>
      </c>
      <c r="AF260" s="1085"/>
      <c r="AG260" s="1437"/>
      <c r="AH260" s="1406">
        <v>0</v>
      </c>
      <c r="AI260" s="1407">
        <v>0</v>
      </c>
      <c r="AJ260" s="1408">
        <v>0</v>
      </c>
      <c r="AK260" s="1419">
        <v>0</v>
      </c>
      <c r="AL260" s="1419">
        <v>0</v>
      </c>
      <c r="AM260" s="1419">
        <v>0</v>
      </c>
      <c r="AN260" s="1419">
        <v>0</v>
      </c>
      <c r="AO260" s="1419">
        <v>0</v>
      </c>
      <c r="AP260" s="1419">
        <v>0</v>
      </c>
      <c r="AQ260" s="1420">
        <v>0</v>
      </c>
      <c r="AR260" s="1421">
        <v>0</v>
      </c>
      <c r="AS260" s="1421">
        <v>0</v>
      </c>
      <c r="AT260" s="1421">
        <v>0</v>
      </c>
      <c r="AU260" s="1401">
        <v>0</v>
      </c>
      <c r="AV260" s="1401">
        <v>0</v>
      </c>
      <c r="AW260" s="1401">
        <v>0</v>
      </c>
      <c r="AX260" s="1401">
        <v>0</v>
      </c>
      <c r="AY260" s="1401">
        <v>0</v>
      </c>
      <c r="AZ260" s="1401">
        <v>0</v>
      </c>
      <c r="BA260" s="1401"/>
      <c r="BB260" s="761"/>
      <c r="BC260" s="761"/>
      <c r="BD260" s="1527"/>
      <c r="BE260" s="1527"/>
      <c r="BF260" s="1527"/>
      <c r="BG260" s="1528"/>
      <c r="BH260" s="1528"/>
      <c r="BI260" s="1528"/>
      <c r="BJ260" s="1527"/>
      <c r="BK260" s="1413"/>
      <c r="BL260" s="1528"/>
      <c r="BM260" s="1528"/>
      <c r="BN260" s="1527"/>
      <c r="BO260" s="1528"/>
      <c r="BP260" s="1529"/>
      <c r="BQ260" s="1528"/>
      <c r="BR260" s="761" t="e">
        <v>#REF!</v>
      </c>
      <c r="BS260" s="1438"/>
      <c r="BT260" s="1438"/>
      <c r="BU260" s="1438"/>
      <c r="BV260" s="1438"/>
      <c r="BW260" s="1438"/>
      <c r="BX260" s="1438"/>
      <c r="BY260" s="1438"/>
      <c r="BZ260" s="1414">
        <v>0</v>
      </c>
      <c r="CA260" s="1439">
        <v>0</v>
      </c>
      <c r="CB260" s="1439">
        <v>1</v>
      </c>
      <c r="CC260" s="1439">
        <v>1</v>
      </c>
      <c r="CD260" s="1438"/>
      <c r="CE260" s="1414">
        <v>1</v>
      </c>
      <c r="CF260" s="1439">
        <v>1</v>
      </c>
      <c r="CG260" s="1054"/>
      <c r="CH260" s="1080">
        <v>4</v>
      </c>
      <c r="CI260" s="1080">
        <v>0</v>
      </c>
      <c r="CJ260" s="1505">
        <v>4</v>
      </c>
      <c r="CK260" s="763">
        <v>0</v>
      </c>
      <c r="CL260" s="1551">
        <v>0</v>
      </c>
      <c r="CM260" s="1551">
        <v>0</v>
      </c>
      <c r="CN260" s="1551">
        <v>0</v>
      </c>
      <c r="CO260" s="1551">
        <v>0</v>
      </c>
      <c r="CP260" s="1551">
        <v>0</v>
      </c>
      <c r="CQ260" s="1551">
        <v>0</v>
      </c>
      <c r="CR260" s="1551">
        <v>0</v>
      </c>
      <c r="CS260" s="1551">
        <v>0</v>
      </c>
      <c r="CT260" s="1551">
        <v>0</v>
      </c>
      <c r="CU260" s="1551">
        <v>0</v>
      </c>
      <c r="CV260" s="1551">
        <v>0</v>
      </c>
      <c r="CW260" s="1551">
        <v>0</v>
      </c>
    </row>
    <row r="261" spans="1:101" ht="15.75">
      <c r="A261" s="1394">
        <v>251</v>
      </c>
      <c r="B261" s="1416" t="s">
        <v>7323</v>
      </c>
      <c r="C261" s="1550" t="s">
        <v>974</v>
      </c>
      <c r="D261" s="1507" t="e">
        <v>#N/A</v>
      </c>
      <c r="E261" s="1425" t="e">
        <v>#N/A</v>
      </c>
      <c r="F261" s="1508" t="s">
        <v>974</v>
      </c>
      <c r="G261" s="1506"/>
      <c r="H261" s="1425" t="e">
        <v>#N/A</v>
      </c>
      <c r="I261" s="1425" t="e">
        <v>#N/A</v>
      </c>
      <c r="J261" s="1428" t="e">
        <v>#N/A</v>
      </c>
      <c r="K261" s="1398" t="s">
        <v>186</v>
      </c>
      <c r="L261" s="1415" t="s">
        <v>7318</v>
      </c>
      <c r="M261" s="1394" t="s">
        <v>422</v>
      </c>
      <c r="N261" s="1417">
        <v>0</v>
      </c>
      <c r="O261" s="1537"/>
      <c r="P261" s="1400">
        <v>44407</v>
      </c>
      <c r="Q261" s="1401">
        <v>0</v>
      </c>
      <c r="R261" s="1418">
        <v>0</v>
      </c>
      <c r="S261" s="1071"/>
      <c r="T261" s="1402"/>
      <c r="U261" s="1316" t="s">
        <v>6530</v>
      </c>
      <c r="V261" s="1403">
        <v>2</v>
      </c>
      <c r="W261" s="1316" t="s">
        <v>6530</v>
      </c>
      <c r="X261" s="1076"/>
      <c r="Y261" s="1076"/>
      <c r="Z261" s="1069"/>
      <c r="AA261" s="1424"/>
      <c r="AB261" s="1061"/>
      <c r="AC261" s="1431" t="e">
        <v>#N/A</v>
      </c>
      <c r="AD261" s="1432">
        <v>0</v>
      </c>
      <c r="AE261" s="1433" t="e">
        <v>#N/A</v>
      </c>
      <c r="AF261" s="1085"/>
      <c r="AG261" s="1437"/>
      <c r="AH261" s="1406">
        <v>0</v>
      </c>
      <c r="AI261" s="1407">
        <v>0</v>
      </c>
      <c r="AJ261" s="1408">
        <v>0</v>
      </c>
      <c r="AK261" s="1419">
        <v>0</v>
      </c>
      <c r="AL261" s="1419">
        <v>0</v>
      </c>
      <c r="AM261" s="1419">
        <v>0</v>
      </c>
      <c r="AN261" s="1419">
        <v>0</v>
      </c>
      <c r="AO261" s="1419">
        <v>0</v>
      </c>
      <c r="AP261" s="1419">
        <v>0</v>
      </c>
      <c r="AQ261" s="1420">
        <v>0</v>
      </c>
      <c r="AR261" s="1421">
        <v>0</v>
      </c>
      <c r="AS261" s="1421">
        <v>0</v>
      </c>
      <c r="AT261" s="1421">
        <v>0</v>
      </c>
      <c r="AU261" s="1401">
        <v>0</v>
      </c>
      <c r="AV261" s="1401">
        <v>0</v>
      </c>
      <c r="AW261" s="1401">
        <v>0</v>
      </c>
      <c r="AX261" s="1401">
        <v>0</v>
      </c>
      <c r="AY261" s="1401">
        <v>0</v>
      </c>
      <c r="AZ261" s="1401">
        <v>0</v>
      </c>
      <c r="BA261" s="1401"/>
      <c r="BB261" s="761"/>
      <c r="BC261" s="761"/>
      <c r="BD261" s="1527"/>
      <c r="BE261" s="1527"/>
      <c r="BF261" s="1527"/>
      <c r="BG261" s="1528"/>
      <c r="BH261" s="1528"/>
      <c r="BI261" s="1528"/>
      <c r="BJ261" s="1527"/>
      <c r="BK261" s="1413"/>
      <c r="BL261" s="1528"/>
      <c r="BM261" s="1528"/>
      <c r="BN261" s="1527"/>
      <c r="BO261" s="1528"/>
      <c r="BP261" s="1529"/>
      <c r="BQ261" s="1528"/>
      <c r="BR261" s="761" t="e">
        <v>#REF!</v>
      </c>
      <c r="BS261" s="1438"/>
      <c r="BT261" s="1438"/>
      <c r="BU261" s="1438"/>
      <c r="BV261" s="1438"/>
      <c r="BW261" s="1438"/>
      <c r="BX261" s="1438"/>
      <c r="BY261" s="1438"/>
      <c r="BZ261" s="1414">
        <v>0</v>
      </c>
      <c r="CA261" s="1439">
        <v>0</v>
      </c>
      <c r="CB261" s="1439">
        <v>1</v>
      </c>
      <c r="CC261" s="1439">
        <v>1</v>
      </c>
      <c r="CD261" s="1438"/>
      <c r="CE261" s="1414">
        <v>1</v>
      </c>
      <c r="CF261" s="1439">
        <v>1</v>
      </c>
      <c r="CG261" s="1054"/>
      <c r="CH261" s="1080">
        <v>4</v>
      </c>
      <c r="CI261" s="1080">
        <v>0</v>
      </c>
      <c r="CJ261" s="1505">
        <v>4</v>
      </c>
      <c r="CK261" s="763">
        <v>0</v>
      </c>
      <c r="CL261" s="1551">
        <v>0</v>
      </c>
      <c r="CM261" s="1551">
        <v>0</v>
      </c>
      <c r="CN261" s="1551">
        <v>0</v>
      </c>
      <c r="CO261" s="1551">
        <v>0</v>
      </c>
      <c r="CP261" s="1551">
        <v>0</v>
      </c>
      <c r="CQ261" s="1551">
        <v>0</v>
      </c>
      <c r="CR261" s="1551">
        <v>0</v>
      </c>
      <c r="CS261" s="1551">
        <v>0</v>
      </c>
      <c r="CT261" s="1551">
        <v>0</v>
      </c>
      <c r="CU261" s="1551">
        <v>0</v>
      </c>
      <c r="CV261" s="1551">
        <v>0</v>
      </c>
      <c r="CW261" s="1551">
        <v>0</v>
      </c>
    </row>
    <row r="262" spans="1:101" ht="15.75">
      <c r="A262" s="1394">
        <v>252</v>
      </c>
      <c r="B262" s="1416" t="s">
        <v>7324</v>
      </c>
      <c r="C262" s="1550" t="s">
        <v>975</v>
      </c>
      <c r="D262" s="1507" t="e">
        <v>#N/A</v>
      </c>
      <c r="E262" s="1425" t="e">
        <v>#N/A</v>
      </c>
      <c r="F262" s="1508" t="s">
        <v>975</v>
      </c>
      <c r="G262" s="1506"/>
      <c r="H262" s="1425" t="e">
        <v>#N/A</v>
      </c>
      <c r="I262" s="1425" t="e">
        <v>#N/A</v>
      </c>
      <c r="J262" s="1428" t="e">
        <v>#N/A</v>
      </c>
      <c r="K262" s="1398" t="s">
        <v>186</v>
      </c>
      <c r="L262" s="1415" t="s">
        <v>7318</v>
      </c>
      <c r="M262" s="1394" t="s">
        <v>422</v>
      </c>
      <c r="N262" s="1417">
        <v>0</v>
      </c>
      <c r="O262" s="1537"/>
      <c r="P262" s="1400">
        <v>44407</v>
      </c>
      <c r="Q262" s="1401">
        <v>0</v>
      </c>
      <c r="R262" s="1418">
        <v>0</v>
      </c>
      <c r="S262" s="1071"/>
      <c r="T262" s="1402"/>
      <c r="U262" s="1316" t="s">
        <v>6530</v>
      </c>
      <c r="V262" s="1403">
        <v>2</v>
      </c>
      <c r="W262" s="1316" t="s">
        <v>6530</v>
      </c>
      <c r="X262" s="1076"/>
      <c r="Y262" s="1076"/>
      <c r="Z262" s="1069"/>
      <c r="AA262" s="1424"/>
      <c r="AB262" s="1061"/>
      <c r="AC262" s="1431" t="e">
        <v>#N/A</v>
      </c>
      <c r="AD262" s="1432">
        <v>0</v>
      </c>
      <c r="AE262" s="1433" t="e">
        <v>#N/A</v>
      </c>
      <c r="AF262" s="1085"/>
      <c r="AG262" s="1437"/>
      <c r="AH262" s="1406">
        <v>0</v>
      </c>
      <c r="AI262" s="1407">
        <v>0</v>
      </c>
      <c r="AJ262" s="1408">
        <v>0</v>
      </c>
      <c r="AK262" s="1419">
        <v>0</v>
      </c>
      <c r="AL262" s="1419">
        <v>0</v>
      </c>
      <c r="AM262" s="1419">
        <v>0</v>
      </c>
      <c r="AN262" s="1419">
        <v>0</v>
      </c>
      <c r="AO262" s="1419">
        <v>0</v>
      </c>
      <c r="AP262" s="1419">
        <v>0</v>
      </c>
      <c r="AQ262" s="1420">
        <v>0</v>
      </c>
      <c r="AR262" s="1421">
        <v>0</v>
      </c>
      <c r="AS262" s="1421">
        <v>0</v>
      </c>
      <c r="AT262" s="1421">
        <v>0</v>
      </c>
      <c r="AU262" s="1401">
        <v>0</v>
      </c>
      <c r="AV262" s="1401">
        <v>0</v>
      </c>
      <c r="AW262" s="1401">
        <v>0</v>
      </c>
      <c r="AX262" s="1401">
        <v>0</v>
      </c>
      <c r="AY262" s="1401">
        <v>0</v>
      </c>
      <c r="AZ262" s="1401">
        <v>0</v>
      </c>
      <c r="BA262" s="1401"/>
      <c r="BB262" s="761"/>
      <c r="BC262" s="761"/>
      <c r="BD262" s="1527"/>
      <c r="BE262" s="1527"/>
      <c r="BF262" s="1527"/>
      <c r="BG262" s="1528"/>
      <c r="BH262" s="1528"/>
      <c r="BI262" s="1528"/>
      <c r="BJ262" s="1527"/>
      <c r="BK262" s="1413"/>
      <c r="BL262" s="1528"/>
      <c r="BM262" s="1528"/>
      <c r="BN262" s="1527"/>
      <c r="BO262" s="1528"/>
      <c r="BP262" s="1529"/>
      <c r="BQ262" s="1528"/>
      <c r="BR262" s="761" t="e">
        <v>#REF!</v>
      </c>
      <c r="BS262" s="1438"/>
      <c r="BT262" s="1438"/>
      <c r="BU262" s="1438"/>
      <c r="BV262" s="1438"/>
      <c r="BW262" s="1438"/>
      <c r="BX262" s="1438"/>
      <c r="BY262" s="1438"/>
      <c r="BZ262" s="1414">
        <v>0</v>
      </c>
      <c r="CA262" s="1439">
        <v>0</v>
      </c>
      <c r="CB262" s="1439">
        <v>1</v>
      </c>
      <c r="CC262" s="1439">
        <v>1</v>
      </c>
      <c r="CD262" s="1438"/>
      <c r="CE262" s="1414">
        <v>1</v>
      </c>
      <c r="CF262" s="1439">
        <v>1</v>
      </c>
      <c r="CG262" s="1054"/>
      <c r="CH262" s="1080">
        <v>4</v>
      </c>
      <c r="CI262" s="1080">
        <v>0</v>
      </c>
      <c r="CJ262" s="1505">
        <v>4</v>
      </c>
      <c r="CK262" s="763">
        <v>0</v>
      </c>
      <c r="CL262" s="1551">
        <v>0</v>
      </c>
      <c r="CM262" s="1551">
        <v>0</v>
      </c>
      <c r="CN262" s="1551">
        <v>0</v>
      </c>
      <c r="CO262" s="1551">
        <v>0</v>
      </c>
      <c r="CP262" s="1551">
        <v>0</v>
      </c>
      <c r="CQ262" s="1551">
        <v>0</v>
      </c>
      <c r="CR262" s="1551">
        <v>0</v>
      </c>
      <c r="CS262" s="1551">
        <v>0</v>
      </c>
      <c r="CT262" s="1551">
        <v>0</v>
      </c>
      <c r="CU262" s="1551">
        <v>0</v>
      </c>
      <c r="CV262" s="1551">
        <v>0</v>
      </c>
      <c r="CW262" s="1551">
        <v>0</v>
      </c>
    </row>
    <row r="263" spans="1:101" ht="15.75">
      <c r="A263" s="1394">
        <v>253</v>
      </c>
      <c r="B263" s="1416" t="s">
        <v>7325</v>
      </c>
      <c r="C263" s="1550" t="s">
        <v>957</v>
      </c>
      <c r="D263" s="1507" t="e">
        <v>#N/A</v>
      </c>
      <c r="E263" s="1425" t="e">
        <v>#N/A</v>
      </c>
      <c r="F263" s="1508" t="s">
        <v>957</v>
      </c>
      <c r="G263" s="1506"/>
      <c r="H263" s="1425" t="e">
        <v>#N/A</v>
      </c>
      <c r="I263" s="1425" t="e">
        <v>#N/A</v>
      </c>
      <c r="J263" s="1428" t="e">
        <v>#N/A</v>
      </c>
      <c r="K263" s="1398" t="s">
        <v>186</v>
      </c>
      <c r="L263" s="1415" t="s">
        <v>7318</v>
      </c>
      <c r="M263" s="1394" t="s">
        <v>422</v>
      </c>
      <c r="N263" s="1417">
        <v>0</v>
      </c>
      <c r="O263" s="1537"/>
      <c r="P263" s="1400">
        <v>44407</v>
      </c>
      <c r="Q263" s="1401">
        <v>0</v>
      </c>
      <c r="R263" s="1418">
        <v>0</v>
      </c>
      <c r="S263" s="1071"/>
      <c r="T263" s="1402"/>
      <c r="U263" s="1316" t="s">
        <v>6530</v>
      </c>
      <c r="V263" s="1403">
        <v>2</v>
      </c>
      <c r="W263" s="1316" t="s">
        <v>6530</v>
      </c>
      <c r="X263" s="1076"/>
      <c r="Y263" s="1076"/>
      <c r="Z263" s="1069"/>
      <c r="AA263" s="1424"/>
      <c r="AB263" s="1061"/>
      <c r="AC263" s="1431" t="e">
        <v>#N/A</v>
      </c>
      <c r="AD263" s="1432">
        <v>0</v>
      </c>
      <c r="AE263" s="1433" t="e">
        <v>#N/A</v>
      </c>
      <c r="AF263" s="1085"/>
      <c r="AG263" s="1437"/>
      <c r="AH263" s="1406">
        <v>0</v>
      </c>
      <c r="AI263" s="1407">
        <v>0</v>
      </c>
      <c r="AJ263" s="1408">
        <v>0</v>
      </c>
      <c r="AK263" s="1419">
        <v>0</v>
      </c>
      <c r="AL263" s="1419">
        <v>0</v>
      </c>
      <c r="AM263" s="1419">
        <v>0</v>
      </c>
      <c r="AN263" s="1419">
        <v>0</v>
      </c>
      <c r="AO263" s="1419">
        <v>0</v>
      </c>
      <c r="AP263" s="1419">
        <v>0</v>
      </c>
      <c r="AQ263" s="1420">
        <v>0</v>
      </c>
      <c r="AR263" s="1421">
        <v>0</v>
      </c>
      <c r="AS263" s="1421">
        <v>0</v>
      </c>
      <c r="AT263" s="1421">
        <v>0</v>
      </c>
      <c r="AU263" s="1401">
        <v>0</v>
      </c>
      <c r="AV263" s="1401">
        <v>0</v>
      </c>
      <c r="AW263" s="1401">
        <v>0</v>
      </c>
      <c r="AX263" s="1401">
        <v>0</v>
      </c>
      <c r="AY263" s="1401">
        <v>0</v>
      </c>
      <c r="AZ263" s="1401">
        <v>0</v>
      </c>
      <c r="BA263" s="1401"/>
      <c r="BB263" s="761"/>
      <c r="BC263" s="761"/>
      <c r="BD263" s="1527"/>
      <c r="BE263" s="1527"/>
      <c r="BF263" s="1527"/>
      <c r="BG263" s="1528"/>
      <c r="BH263" s="1528"/>
      <c r="BI263" s="1528"/>
      <c r="BJ263" s="1527"/>
      <c r="BK263" s="1413"/>
      <c r="BL263" s="1528"/>
      <c r="BM263" s="1528"/>
      <c r="BN263" s="1527"/>
      <c r="BO263" s="1528"/>
      <c r="BP263" s="1529"/>
      <c r="BQ263" s="1528"/>
      <c r="BR263" s="761" t="e">
        <v>#REF!</v>
      </c>
      <c r="BS263" s="1438"/>
      <c r="BT263" s="1438"/>
      <c r="BU263" s="1438"/>
      <c r="BV263" s="1438"/>
      <c r="BW263" s="1438"/>
      <c r="BX263" s="1438"/>
      <c r="BY263" s="1438"/>
      <c r="BZ263" s="1414">
        <v>0</v>
      </c>
      <c r="CA263" s="1439">
        <v>0</v>
      </c>
      <c r="CB263" s="1439">
        <v>2</v>
      </c>
      <c r="CC263" s="1439">
        <v>1</v>
      </c>
      <c r="CD263" s="1438"/>
      <c r="CE263" s="1414">
        <v>1</v>
      </c>
      <c r="CF263" s="1439">
        <v>1</v>
      </c>
      <c r="CG263" s="1054"/>
      <c r="CH263" s="1080">
        <v>5</v>
      </c>
      <c r="CI263" s="1080">
        <v>0</v>
      </c>
      <c r="CJ263" s="1505">
        <v>5</v>
      </c>
      <c r="CK263" s="763">
        <v>0</v>
      </c>
      <c r="CL263" s="1551">
        <v>0</v>
      </c>
      <c r="CM263" s="1551">
        <v>0</v>
      </c>
      <c r="CN263" s="1551">
        <v>0</v>
      </c>
      <c r="CO263" s="1551">
        <v>0</v>
      </c>
      <c r="CP263" s="1551">
        <v>0</v>
      </c>
      <c r="CQ263" s="1551">
        <v>0</v>
      </c>
      <c r="CR263" s="1551">
        <v>0</v>
      </c>
      <c r="CS263" s="1551">
        <v>0</v>
      </c>
      <c r="CT263" s="1551">
        <v>0</v>
      </c>
      <c r="CU263" s="1551">
        <v>0</v>
      </c>
      <c r="CV263" s="1551">
        <v>0</v>
      </c>
      <c r="CW263" s="1551">
        <v>0</v>
      </c>
    </row>
    <row r="264" spans="1:101" ht="15.75">
      <c r="A264" s="1394">
        <v>254</v>
      </c>
      <c r="B264" s="1416" t="s">
        <v>7326</v>
      </c>
      <c r="C264" s="1550" t="s">
        <v>958</v>
      </c>
      <c r="D264" s="1507" t="e">
        <v>#N/A</v>
      </c>
      <c r="E264" s="1425" t="e">
        <v>#N/A</v>
      </c>
      <c r="F264" s="1508" t="s">
        <v>958</v>
      </c>
      <c r="G264" s="1506"/>
      <c r="H264" s="1425" t="e">
        <v>#N/A</v>
      </c>
      <c r="I264" s="1425" t="e">
        <v>#N/A</v>
      </c>
      <c r="J264" s="1428" t="e">
        <v>#N/A</v>
      </c>
      <c r="K264" s="1398" t="s">
        <v>186</v>
      </c>
      <c r="L264" s="1415" t="s">
        <v>7318</v>
      </c>
      <c r="M264" s="1394" t="s">
        <v>422</v>
      </c>
      <c r="N264" s="1417">
        <v>0</v>
      </c>
      <c r="O264" s="1537"/>
      <c r="P264" s="1400">
        <v>44407</v>
      </c>
      <c r="Q264" s="1401">
        <v>0</v>
      </c>
      <c r="R264" s="1418">
        <v>0</v>
      </c>
      <c r="S264" s="1071"/>
      <c r="T264" s="1402"/>
      <c r="U264" s="1316" t="s">
        <v>6530</v>
      </c>
      <c r="V264" s="1403">
        <v>2</v>
      </c>
      <c r="W264" s="1316" t="s">
        <v>6530</v>
      </c>
      <c r="X264" s="1076"/>
      <c r="Y264" s="1076"/>
      <c r="Z264" s="1069"/>
      <c r="AA264" s="1424"/>
      <c r="AB264" s="1061"/>
      <c r="AC264" s="1431" t="e">
        <v>#N/A</v>
      </c>
      <c r="AD264" s="1432">
        <v>0</v>
      </c>
      <c r="AE264" s="1433" t="e">
        <v>#N/A</v>
      </c>
      <c r="AF264" s="1085"/>
      <c r="AG264" s="1437"/>
      <c r="AH264" s="1406">
        <v>0</v>
      </c>
      <c r="AI264" s="1407">
        <v>0</v>
      </c>
      <c r="AJ264" s="1408">
        <v>0</v>
      </c>
      <c r="AK264" s="1419">
        <v>0</v>
      </c>
      <c r="AL264" s="1419">
        <v>0</v>
      </c>
      <c r="AM264" s="1419">
        <v>0</v>
      </c>
      <c r="AN264" s="1419">
        <v>0</v>
      </c>
      <c r="AO264" s="1419">
        <v>0</v>
      </c>
      <c r="AP264" s="1419">
        <v>0</v>
      </c>
      <c r="AQ264" s="1420">
        <v>0</v>
      </c>
      <c r="AR264" s="1421">
        <v>0</v>
      </c>
      <c r="AS264" s="1421">
        <v>0</v>
      </c>
      <c r="AT264" s="1421">
        <v>0</v>
      </c>
      <c r="AU264" s="1401">
        <v>0</v>
      </c>
      <c r="AV264" s="1401">
        <v>0</v>
      </c>
      <c r="AW264" s="1401">
        <v>0</v>
      </c>
      <c r="AX264" s="1401">
        <v>0</v>
      </c>
      <c r="AY264" s="1401">
        <v>0</v>
      </c>
      <c r="AZ264" s="1401">
        <v>0</v>
      </c>
      <c r="BA264" s="1401"/>
      <c r="BB264" s="761"/>
      <c r="BC264" s="761"/>
      <c r="BD264" s="1527"/>
      <c r="BE264" s="1527"/>
      <c r="BF264" s="1527"/>
      <c r="BG264" s="1528"/>
      <c r="BH264" s="1528"/>
      <c r="BI264" s="1528"/>
      <c r="BJ264" s="1527"/>
      <c r="BK264" s="1413"/>
      <c r="BL264" s="1528"/>
      <c r="BM264" s="1528"/>
      <c r="BN264" s="1527"/>
      <c r="BO264" s="1528"/>
      <c r="BP264" s="1529"/>
      <c r="BQ264" s="1528"/>
      <c r="BR264" s="761" t="e">
        <v>#REF!</v>
      </c>
      <c r="BS264" s="1438"/>
      <c r="BT264" s="1438"/>
      <c r="BU264" s="1438"/>
      <c r="BV264" s="1438"/>
      <c r="BW264" s="1438"/>
      <c r="BX264" s="1438"/>
      <c r="BY264" s="1438"/>
      <c r="BZ264" s="1414">
        <v>1</v>
      </c>
      <c r="CA264" s="1439">
        <v>4</v>
      </c>
      <c r="CB264" s="1439">
        <v>2</v>
      </c>
      <c r="CC264" s="1439">
        <v>1</v>
      </c>
      <c r="CD264" s="1438"/>
      <c r="CE264" s="1414">
        <v>1</v>
      </c>
      <c r="CF264" s="1439">
        <v>1</v>
      </c>
      <c r="CG264" s="1054"/>
      <c r="CH264" s="1080">
        <v>10</v>
      </c>
      <c r="CI264" s="1080">
        <v>0</v>
      </c>
      <c r="CJ264" s="1505">
        <v>10</v>
      </c>
      <c r="CK264" s="763">
        <v>0</v>
      </c>
      <c r="CL264" s="1551">
        <v>0</v>
      </c>
      <c r="CM264" s="1551">
        <v>0</v>
      </c>
      <c r="CN264" s="1551">
        <v>0</v>
      </c>
      <c r="CO264" s="1551">
        <v>0</v>
      </c>
      <c r="CP264" s="1551">
        <v>0</v>
      </c>
      <c r="CQ264" s="1551">
        <v>0</v>
      </c>
      <c r="CR264" s="1551">
        <v>0</v>
      </c>
      <c r="CS264" s="1551">
        <v>0</v>
      </c>
      <c r="CT264" s="1551">
        <v>0</v>
      </c>
      <c r="CU264" s="1551">
        <v>0</v>
      </c>
      <c r="CV264" s="1551">
        <v>0</v>
      </c>
      <c r="CW264" s="1551">
        <v>0</v>
      </c>
    </row>
    <row r="265" spans="1:101" ht="15.75">
      <c r="A265" s="1394">
        <v>255</v>
      </c>
      <c r="B265" s="1416" t="s">
        <v>7327</v>
      </c>
      <c r="C265" s="1550" t="s">
        <v>959</v>
      </c>
      <c r="D265" s="1507" t="e">
        <v>#N/A</v>
      </c>
      <c r="E265" s="1425" t="e">
        <v>#N/A</v>
      </c>
      <c r="F265" s="1508" t="s">
        <v>959</v>
      </c>
      <c r="G265" s="1506"/>
      <c r="H265" s="1425" t="e">
        <v>#N/A</v>
      </c>
      <c r="I265" s="1425" t="e">
        <v>#N/A</v>
      </c>
      <c r="J265" s="1428" t="e">
        <v>#N/A</v>
      </c>
      <c r="K265" s="1398" t="s">
        <v>186</v>
      </c>
      <c r="L265" s="1415" t="s">
        <v>7318</v>
      </c>
      <c r="M265" s="1394" t="s">
        <v>422</v>
      </c>
      <c r="N265" s="1417">
        <v>0</v>
      </c>
      <c r="O265" s="1537"/>
      <c r="P265" s="1400">
        <v>44407</v>
      </c>
      <c r="Q265" s="1401">
        <v>0</v>
      </c>
      <c r="R265" s="1418">
        <v>0</v>
      </c>
      <c r="S265" s="1071"/>
      <c r="T265" s="1402"/>
      <c r="U265" s="1316" t="s">
        <v>6530</v>
      </c>
      <c r="V265" s="1403">
        <v>2</v>
      </c>
      <c r="W265" s="1316" t="s">
        <v>6530</v>
      </c>
      <c r="X265" s="1076"/>
      <c r="Y265" s="1076"/>
      <c r="Z265" s="1069"/>
      <c r="AA265" s="1424"/>
      <c r="AB265" s="1061"/>
      <c r="AC265" s="1431" t="e">
        <v>#N/A</v>
      </c>
      <c r="AD265" s="1432">
        <v>0</v>
      </c>
      <c r="AE265" s="1433" t="e">
        <v>#N/A</v>
      </c>
      <c r="AF265" s="1085"/>
      <c r="AG265" s="1437"/>
      <c r="AH265" s="1406">
        <v>0</v>
      </c>
      <c r="AI265" s="1407">
        <v>0</v>
      </c>
      <c r="AJ265" s="1408">
        <v>0</v>
      </c>
      <c r="AK265" s="1419">
        <v>0</v>
      </c>
      <c r="AL265" s="1419">
        <v>0</v>
      </c>
      <c r="AM265" s="1419">
        <v>0</v>
      </c>
      <c r="AN265" s="1419">
        <v>0</v>
      </c>
      <c r="AO265" s="1419">
        <v>0</v>
      </c>
      <c r="AP265" s="1419">
        <v>0</v>
      </c>
      <c r="AQ265" s="1420">
        <v>0</v>
      </c>
      <c r="AR265" s="1421">
        <v>0</v>
      </c>
      <c r="AS265" s="1421">
        <v>0</v>
      </c>
      <c r="AT265" s="1421">
        <v>0</v>
      </c>
      <c r="AU265" s="1401">
        <v>0</v>
      </c>
      <c r="AV265" s="1401">
        <v>0</v>
      </c>
      <c r="AW265" s="1401">
        <v>0</v>
      </c>
      <c r="AX265" s="1401">
        <v>0</v>
      </c>
      <c r="AY265" s="1401">
        <v>0</v>
      </c>
      <c r="AZ265" s="1401">
        <v>0</v>
      </c>
      <c r="BA265" s="1401"/>
      <c r="BB265" s="761"/>
      <c r="BC265" s="761"/>
      <c r="BD265" s="1527"/>
      <c r="BE265" s="1527"/>
      <c r="BF265" s="1527"/>
      <c r="BG265" s="1528"/>
      <c r="BH265" s="1528"/>
      <c r="BI265" s="1528"/>
      <c r="BJ265" s="1527"/>
      <c r="BK265" s="1413"/>
      <c r="BL265" s="1528"/>
      <c r="BM265" s="1528"/>
      <c r="BN265" s="1527"/>
      <c r="BO265" s="1528"/>
      <c r="BP265" s="1529"/>
      <c r="BQ265" s="1528"/>
      <c r="BR265" s="761" t="e">
        <v>#REF!</v>
      </c>
      <c r="BS265" s="1438"/>
      <c r="BT265" s="1438"/>
      <c r="BU265" s="1438"/>
      <c r="BV265" s="1438"/>
      <c r="BW265" s="1438"/>
      <c r="BX265" s="1438"/>
      <c r="BY265" s="1438"/>
      <c r="BZ265" s="1414">
        <v>0</v>
      </c>
      <c r="CA265" s="1439">
        <v>0</v>
      </c>
      <c r="CB265" s="1439">
        <v>1</v>
      </c>
      <c r="CC265" s="1439">
        <v>1</v>
      </c>
      <c r="CD265" s="1438"/>
      <c r="CE265" s="1414">
        <v>1</v>
      </c>
      <c r="CF265" s="1439">
        <v>1</v>
      </c>
      <c r="CG265" s="1054"/>
      <c r="CH265" s="1080">
        <v>4</v>
      </c>
      <c r="CI265" s="1080">
        <v>0</v>
      </c>
      <c r="CJ265" s="1505">
        <v>4</v>
      </c>
      <c r="CK265" s="763">
        <v>0</v>
      </c>
      <c r="CL265" s="1551">
        <v>0</v>
      </c>
      <c r="CM265" s="1551">
        <v>0</v>
      </c>
      <c r="CN265" s="1551">
        <v>0</v>
      </c>
      <c r="CO265" s="1551">
        <v>0</v>
      </c>
      <c r="CP265" s="1551">
        <v>0</v>
      </c>
      <c r="CQ265" s="1551">
        <v>0</v>
      </c>
      <c r="CR265" s="1551">
        <v>0</v>
      </c>
      <c r="CS265" s="1551">
        <v>0</v>
      </c>
      <c r="CT265" s="1551">
        <v>0</v>
      </c>
      <c r="CU265" s="1551">
        <v>0</v>
      </c>
      <c r="CV265" s="1551">
        <v>0</v>
      </c>
      <c r="CW265" s="1551">
        <v>0</v>
      </c>
    </row>
    <row r="266" spans="1:101" ht="15.75">
      <c r="A266" s="1394">
        <v>256</v>
      </c>
      <c r="B266" s="1416" t="s">
        <v>7328</v>
      </c>
      <c r="C266" s="1550" t="s">
        <v>960</v>
      </c>
      <c r="D266" s="1507" t="e">
        <v>#N/A</v>
      </c>
      <c r="E266" s="1425" t="e">
        <v>#N/A</v>
      </c>
      <c r="F266" s="1508" t="s">
        <v>960</v>
      </c>
      <c r="G266" s="1506"/>
      <c r="H266" s="1425" t="e">
        <v>#N/A</v>
      </c>
      <c r="I266" s="1425" t="e">
        <v>#N/A</v>
      </c>
      <c r="J266" s="1428" t="e">
        <v>#N/A</v>
      </c>
      <c r="K266" s="1398" t="s">
        <v>186</v>
      </c>
      <c r="L266" s="1415" t="s">
        <v>7318</v>
      </c>
      <c r="M266" s="1394" t="s">
        <v>422</v>
      </c>
      <c r="N266" s="1417">
        <v>0</v>
      </c>
      <c r="O266" s="1537"/>
      <c r="P266" s="1400">
        <v>44407</v>
      </c>
      <c r="Q266" s="1401">
        <v>0</v>
      </c>
      <c r="R266" s="1418">
        <v>0</v>
      </c>
      <c r="S266" s="1071"/>
      <c r="T266" s="1402"/>
      <c r="U266" s="1316" t="s">
        <v>6530</v>
      </c>
      <c r="V266" s="1403">
        <v>2</v>
      </c>
      <c r="W266" s="1316" t="s">
        <v>6530</v>
      </c>
      <c r="X266" s="1076"/>
      <c r="Y266" s="1076"/>
      <c r="Z266" s="1069"/>
      <c r="AA266" s="1424"/>
      <c r="AB266" s="1061"/>
      <c r="AC266" s="1431" t="e">
        <v>#N/A</v>
      </c>
      <c r="AD266" s="1432">
        <v>0</v>
      </c>
      <c r="AE266" s="1433" t="e">
        <v>#N/A</v>
      </c>
      <c r="AF266" s="1085"/>
      <c r="AG266" s="1437"/>
      <c r="AH266" s="1406">
        <v>0</v>
      </c>
      <c r="AI266" s="1407">
        <v>0</v>
      </c>
      <c r="AJ266" s="1408">
        <v>0</v>
      </c>
      <c r="AK266" s="1419">
        <v>0</v>
      </c>
      <c r="AL266" s="1419">
        <v>0</v>
      </c>
      <c r="AM266" s="1419">
        <v>0</v>
      </c>
      <c r="AN266" s="1419">
        <v>0</v>
      </c>
      <c r="AO266" s="1419">
        <v>0</v>
      </c>
      <c r="AP266" s="1419">
        <v>0</v>
      </c>
      <c r="AQ266" s="1420">
        <v>0</v>
      </c>
      <c r="AR266" s="1421">
        <v>0</v>
      </c>
      <c r="AS266" s="1421">
        <v>0</v>
      </c>
      <c r="AT266" s="1421">
        <v>0</v>
      </c>
      <c r="AU266" s="1401">
        <v>0</v>
      </c>
      <c r="AV266" s="1401">
        <v>0</v>
      </c>
      <c r="AW266" s="1401">
        <v>0</v>
      </c>
      <c r="AX266" s="1401">
        <v>0</v>
      </c>
      <c r="AY266" s="1401">
        <v>0</v>
      </c>
      <c r="AZ266" s="1401">
        <v>0</v>
      </c>
      <c r="BA266" s="1401"/>
      <c r="BB266" s="761"/>
      <c r="BC266" s="761"/>
      <c r="BD266" s="1527"/>
      <c r="BE266" s="1527"/>
      <c r="BF266" s="1527"/>
      <c r="BG266" s="1528"/>
      <c r="BH266" s="1528"/>
      <c r="BI266" s="1528"/>
      <c r="BJ266" s="1527"/>
      <c r="BK266" s="1413"/>
      <c r="BL266" s="1528"/>
      <c r="BM266" s="1528"/>
      <c r="BN266" s="1527"/>
      <c r="BO266" s="1528"/>
      <c r="BP266" s="1529"/>
      <c r="BQ266" s="1528"/>
      <c r="BR266" s="761" t="e">
        <v>#REF!</v>
      </c>
      <c r="BS266" s="1438"/>
      <c r="BT266" s="1438"/>
      <c r="BU266" s="1438"/>
      <c r="BV266" s="1438"/>
      <c r="BW266" s="1438"/>
      <c r="BX266" s="1438"/>
      <c r="BY266" s="1438"/>
      <c r="BZ266" s="1414">
        <v>0</v>
      </c>
      <c r="CA266" s="1439">
        <v>0</v>
      </c>
      <c r="CB266" s="1439">
        <v>1</v>
      </c>
      <c r="CC266" s="1439">
        <v>1</v>
      </c>
      <c r="CD266" s="1438"/>
      <c r="CE266" s="1414">
        <v>1</v>
      </c>
      <c r="CF266" s="1439">
        <v>1</v>
      </c>
      <c r="CG266" s="1054"/>
      <c r="CH266" s="1080">
        <v>4</v>
      </c>
      <c r="CI266" s="1080">
        <v>0</v>
      </c>
      <c r="CJ266" s="1505">
        <v>4</v>
      </c>
      <c r="CK266" s="763">
        <v>0</v>
      </c>
      <c r="CL266" s="1551">
        <v>0</v>
      </c>
      <c r="CM266" s="1551">
        <v>0</v>
      </c>
      <c r="CN266" s="1551">
        <v>0</v>
      </c>
      <c r="CO266" s="1551">
        <v>0</v>
      </c>
      <c r="CP266" s="1551">
        <v>0</v>
      </c>
      <c r="CQ266" s="1551">
        <v>0</v>
      </c>
      <c r="CR266" s="1551">
        <v>0</v>
      </c>
      <c r="CS266" s="1551">
        <v>0</v>
      </c>
      <c r="CT266" s="1551">
        <v>0</v>
      </c>
      <c r="CU266" s="1551">
        <v>0</v>
      </c>
      <c r="CV266" s="1551">
        <v>0</v>
      </c>
      <c r="CW266" s="1551">
        <v>0</v>
      </c>
    </row>
    <row r="267" spans="1:101" ht="15.75">
      <c r="A267" s="1394">
        <v>257</v>
      </c>
      <c r="B267" s="1416" t="s">
        <v>7329</v>
      </c>
      <c r="C267" s="1550" t="s">
        <v>961</v>
      </c>
      <c r="D267" s="1507" t="e">
        <v>#N/A</v>
      </c>
      <c r="E267" s="1425" t="e">
        <v>#N/A</v>
      </c>
      <c r="F267" s="1508" t="s">
        <v>961</v>
      </c>
      <c r="G267" s="1506"/>
      <c r="H267" s="1425" t="e">
        <v>#N/A</v>
      </c>
      <c r="I267" s="1425" t="e">
        <v>#N/A</v>
      </c>
      <c r="J267" s="1428" t="e">
        <v>#N/A</v>
      </c>
      <c r="K267" s="1398" t="s">
        <v>186</v>
      </c>
      <c r="L267" s="1415" t="s">
        <v>7318</v>
      </c>
      <c r="M267" s="1394" t="s">
        <v>422</v>
      </c>
      <c r="N267" s="1417">
        <v>0</v>
      </c>
      <c r="O267" s="1537"/>
      <c r="P267" s="1400">
        <v>44407</v>
      </c>
      <c r="Q267" s="1401">
        <v>0</v>
      </c>
      <c r="R267" s="1418">
        <v>0</v>
      </c>
      <c r="S267" s="1071"/>
      <c r="T267" s="1402"/>
      <c r="U267" s="1316" t="s">
        <v>6530</v>
      </c>
      <c r="V267" s="1403">
        <v>2</v>
      </c>
      <c r="W267" s="1316" t="s">
        <v>6530</v>
      </c>
      <c r="X267" s="1076"/>
      <c r="Y267" s="1076"/>
      <c r="Z267" s="1069"/>
      <c r="AA267" s="1424"/>
      <c r="AB267" s="1061"/>
      <c r="AC267" s="1431" t="e">
        <v>#N/A</v>
      </c>
      <c r="AD267" s="1432">
        <v>0</v>
      </c>
      <c r="AE267" s="1433" t="e">
        <v>#N/A</v>
      </c>
      <c r="AF267" s="1085"/>
      <c r="AG267" s="1437"/>
      <c r="AH267" s="1406">
        <v>0</v>
      </c>
      <c r="AI267" s="1407">
        <v>0</v>
      </c>
      <c r="AJ267" s="1408">
        <v>0</v>
      </c>
      <c r="AK267" s="1419">
        <v>0</v>
      </c>
      <c r="AL267" s="1419">
        <v>0</v>
      </c>
      <c r="AM267" s="1419">
        <v>0</v>
      </c>
      <c r="AN267" s="1419">
        <v>0</v>
      </c>
      <c r="AO267" s="1419">
        <v>0</v>
      </c>
      <c r="AP267" s="1419">
        <v>0</v>
      </c>
      <c r="AQ267" s="1420">
        <v>0</v>
      </c>
      <c r="AR267" s="1421">
        <v>0</v>
      </c>
      <c r="AS267" s="1421">
        <v>0</v>
      </c>
      <c r="AT267" s="1421">
        <v>0</v>
      </c>
      <c r="AU267" s="1401">
        <v>0</v>
      </c>
      <c r="AV267" s="1401">
        <v>0</v>
      </c>
      <c r="AW267" s="1401">
        <v>0</v>
      </c>
      <c r="AX267" s="1401">
        <v>0</v>
      </c>
      <c r="AY267" s="1401">
        <v>0</v>
      </c>
      <c r="AZ267" s="1401">
        <v>0</v>
      </c>
      <c r="BA267" s="1401"/>
      <c r="BB267" s="761"/>
      <c r="BC267" s="761"/>
      <c r="BD267" s="1527"/>
      <c r="BE267" s="1527"/>
      <c r="BF267" s="1527"/>
      <c r="BG267" s="1528"/>
      <c r="BH267" s="1528"/>
      <c r="BI267" s="1528"/>
      <c r="BJ267" s="1527"/>
      <c r="BK267" s="1413"/>
      <c r="BL267" s="1528"/>
      <c r="BM267" s="1528"/>
      <c r="BN267" s="1527"/>
      <c r="BO267" s="1528"/>
      <c r="BP267" s="1529"/>
      <c r="BQ267" s="1528"/>
      <c r="BR267" s="761" t="e">
        <v>#REF!</v>
      </c>
      <c r="BS267" s="1438"/>
      <c r="BT267" s="1438"/>
      <c r="BU267" s="1438"/>
      <c r="BV267" s="1438"/>
      <c r="BW267" s="1438"/>
      <c r="BX267" s="1438"/>
      <c r="BY267" s="1438"/>
      <c r="BZ267" s="1414">
        <v>0</v>
      </c>
      <c r="CA267" s="1439">
        <v>0</v>
      </c>
      <c r="CB267" s="1439">
        <v>1</v>
      </c>
      <c r="CC267" s="1439">
        <v>1</v>
      </c>
      <c r="CD267" s="1438"/>
      <c r="CE267" s="1414">
        <v>1</v>
      </c>
      <c r="CF267" s="1439">
        <v>1</v>
      </c>
      <c r="CG267" s="1054"/>
      <c r="CH267" s="1080">
        <v>4</v>
      </c>
      <c r="CI267" s="1080">
        <v>0</v>
      </c>
      <c r="CJ267" s="1505">
        <v>4</v>
      </c>
      <c r="CK267" s="763">
        <v>0</v>
      </c>
      <c r="CL267" s="1551">
        <v>0</v>
      </c>
      <c r="CM267" s="1551">
        <v>0</v>
      </c>
      <c r="CN267" s="1551">
        <v>0</v>
      </c>
      <c r="CO267" s="1551">
        <v>0</v>
      </c>
      <c r="CP267" s="1551">
        <v>0</v>
      </c>
      <c r="CQ267" s="1551">
        <v>0</v>
      </c>
      <c r="CR267" s="1551">
        <v>0</v>
      </c>
      <c r="CS267" s="1551">
        <v>0</v>
      </c>
      <c r="CT267" s="1551">
        <v>0</v>
      </c>
      <c r="CU267" s="1551">
        <v>0</v>
      </c>
      <c r="CV267" s="1551">
        <v>0</v>
      </c>
      <c r="CW267" s="1551">
        <v>0</v>
      </c>
    </row>
    <row r="268" spans="1:101" ht="15.75">
      <c r="A268" s="1394">
        <v>258</v>
      </c>
      <c r="B268" s="1416" t="s">
        <v>7330</v>
      </c>
      <c r="C268" s="1550" t="s">
        <v>963</v>
      </c>
      <c r="D268" s="1507" t="e">
        <v>#N/A</v>
      </c>
      <c r="E268" s="1425" t="e">
        <v>#N/A</v>
      </c>
      <c r="F268" s="1508" t="s">
        <v>963</v>
      </c>
      <c r="G268" s="1506"/>
      <c r="H268" s="1425" t="e">
        <v>#N/A</v>
      </c>
      <c r="I268" s="1425" t="e">
        <v>#N/A</v>
      </c>
      <c r="J268" s="1428" t="e">
        <v>#N/A</v>
      </c>
      <c r="K268" s="1398" t="s">
        <v>186</v>
      </c>
      <c r="L268" s="1415" t="s">
        <v>7318</v>
      </c>
      <c r="M268" s="1394" t="s">
        <v>422</v>
      </c>
      <c r="N268" s="1417">
        <v>0</v>
      </c>
      <c r="O268" s="1537"/>
      <c r="P268" s="1400">
        <v>44407</v>
      </c>
      <c r="Q268" s="1401">
        <v>0</v>
      </c>
      <c r="R268" s="1418">
        <v>0</v>
      </c>
      <c r="S268" s="1071"/>
      <c r="T268" s="1402"/>
      <c r="U268" s="1316" t="s">
        <v>6530</v>
      </c>
      <c r="V268" s="1403">
        <v>2</v>
      </c>
      <c r="W268" s="1316" t="s">
        <v>6530</v>
      </c>
      <c r="X268" s="1076"/>
      <c r="Y268" s="1076"/>
      <c r="Z268" s="1069"/>
      <c r="AA268" s="1424"/>
      <c r="AB268" s="1061"/>
      <c r="AC268" s="1431" t="e">
        <v>#N/A</v>
      </c>
      <c r="AD268" s="1432">
        <v>0</v>
      </c>
      <c r="AE268" s="1433" t="e">
        <v>#N/A</v>
      </c>
      <c r="AF268" s="1085"/>
      <c r="AG268" s="1437"/>
      <c r="AH268" s="1406">
        <v>0</v>
      </c>
      <c r="AI268" s="1407">
        <v>0</v>
      </c>
      <c r="AJ268" s="1408">
        <v>0</v>
      </c>
      <c r="AK268" s="1419">
        <v>0</v>
      </c>
      <c r="AL268" s="1419">
        <v>0</v>
      </c>
      <c r="AM268" s="1419">
        <v>0</v>
      </c>
      <c r="AN268" s="1419">
        <v>0</v>
      </c>
      <c r="AO268" s="1419">
        <v>0</v>
      </c>
      <c r="AP268" s="1419">
        <v>0</v>
      </c>
      <c r="AQ268" s="1420">
        <v>0</v>
      </c>
      <c r="AR268" s="1421">
        <v>0</v>
      </c>
      <c r="AS268" s="1421">
        <v>0</v>
      </c>
      <c r="AT268" s="1421">
        <v>0</v>
      </c>
      <c r="AU268" s="1401">
        <v>0</v>
      </c>
      <c r="AV268" s="1401">
        <v>0</v>
      </c>
      <c r="AW268" s="1401">
        <v>0</v>
      </c>
      <c r="AX268" s="1401">
        <v>0</v>
      </c>
      <c r="AY268" s="1401">
        <v>0</v>
      </c>
      <c r="AZ268" s="1401">
        <v>0</v>
      </c>
      <c r="BA268" s="1401"/>
      <c r="BB268" s="761"/>
      <c r="BC268" s="761"/>
      <c r="BD268" s="1527"/>
      <c r="BE268" s="1527"/>
      <c r="BF268" s="1527"/>
      <c r="BG268" s="1528"/>
      <c r="BH268" s="1528"/>
      <c r="BI268" s="1528"/>
      <c r="BJ268" s="1527"/>
      <c r="BK268" s="1413"/>
      <c r="BL268" s="1528"/>
      <c r="BM268" s="1528"/>
      <c r="BN268" s="1527"/>
      <c r="BO268" s="1528"/>
      <c r="BP268" s="1529"/>
      <c r="BQ268" s="1528"/>
      <c r="BR268" s="761" t="e">
        <v>#REF!</v>
      </c>
      <c r="BS268" s="1438"/>
      <c r="BT268" s="1438"/>
      <c r="BU268" s="1438"/>
      <c r="BV268" s="1438"/>
      <c r="BW268" s="1438"/>
      <c r="BX268" s="1438"/>
      <c r="BY268" s="1438"/>
      <c r="BZ268" s="1414">
        <v>0</v>
      </c>
      <c r="CA268" s="1439">
        <v>0</v>
      </c>
      <c r="CB268" s="1439">
        <v>1</v>
      </c>
      <c r="CC268" s="1439">
        <v>1</v>
      </c>
      <c r="CD268" s="1438"/>
      <c r="CE268" s="1414">
        <v>1</v>
      </c>
      <c r="CF268" s="1439">
        <v>1</v>
      </c>
      <c r="CG268" s="1054"/>
      <c r="CH268" s="1080">
        <v>4</v>
      </c>
      <c r="CI268" s="1080">
        <v>0</v>
      </c>
      <c r="CJ268" s="1505">
        <v>4</v>
      </c>
      <c r="CK268" s="763">
        <v>0</v>
      </c>
      <c r="CL268" s="1551">
        <v>0</v>
      </c>
      <c r="CM268" s="1551">
        <v>0</v>
      </c>
      <c r="CN268" s="1551">
        <v>0</v>
      </c>
      <c r="CO268" s="1551">
        <v>0</v>
      </c>
      <c r="CP268" s="1551">
        <v>0</v>
      </c>
      <c r="CQ268" s="1551">
        <v>0</v>
      </c>
      <c r="CR268" s="1551">
        <v>0</v>
      </c>
      <c r="CS268" s="1551">
        <v>0</v>
      </c>
      <c r="CT268" s="1551">
        <v>0</v>
      </c>
      <c r="CU268" s="1551">
        <v>0</v>
      </c>
      <c r="CV268" s="1551">
        <v>0</v>
      </c>
      <c r="CW268" s="1551">
        <v>0</v>
      </c>
    </row>
    <row r="269" spans="1:101" ht="15.75">
      <c r="A269" s="1394">
        <v>259</v>
      </c>
      <c r="B269" s="1416" t="s">
        <v>7331</v>
      </c>
      <c r="C269" s="1550" t="s">
        <v>964</v>
      </c>
      <c r="D269" s="1507" t="e">
        <v>#N/A</v>
      </c>
      <c r="E269" s="1425" t="e">
        <v>#N/A</v>
      </c>
      <c r="F269" s="1508" t="s">
        <v>964</v>
      </c>
      <c r="G269" s="1506"/>
      <c r="H269" s="1425" t="e">
        <v>#N/A</v>
      </c>
      <c r="I269" s="1425" t="e">
        <v>#N/A</v>
      </c>
      <c r="J269" s="1428" t="e">
        <v>#N/A</v>
      </c>
      <c r="K269" s="1398" t="s">
        <v>186</v>
      </c>
      <c r="L269" s="1415" t="s">
        <v>7318</v>
      </c>
      <c r="M269" s="1394" t="s">
        <v>422</v>
      </c>
      <c r="N269" s="1417">
        <v>0</v>
      </c>
      <c r="O269" s="1537"/>
      <c r="P269" s="1400">
        <v>44407</v>
      </c>
      <c r="Q269" s="1401">
        <v>0</v>
      </c>
      <c r="R269" s="1418">
        <v>0</v>
      </c>
      <c r="S269" s="1071"/>
      <c r="T269" s="1402"/>
      <c r="U269" s="1316" t="s">
        <v>6530</v>
      </c>
      <c r="V269" s="1403">
        <v>2</v>
      </c>
      <c r="W269" s="1316" t="s">
        <v>6530</v>
      </c>
      <c r="X269" s="1076"/>
      <c r="Y269" s="1076"/>
      <c r="Z269" s="1069"/>
      <c r="AA269" s="1424"/>
      <c r="AB269" s="1061"/>
      <c r="AC269" s="1431" t="e">
        <v>#N/A</v>
      </c>
      <c r="AD269" s="1432">
        <v>0</v>
      </c>
      <c r="AE269" s="1433" t="e">
        <v>#N/A</v>
      </c>
      <c r="AF269" s="1085"/>
      <c r="AG269" s="1437"/>
      <c r="AH269" s="1406">
        <v>0</v>
      </c>
      <c r="AI269" s="1407">
        <v>0</v>
      </c>
      <c r="AJ269" s="1408">
        <v>0</v>
      </c>
      <c r="AK269" s="1419">
        <v>0</v>
      </c>
      <c r="AL269" s="1419">
        <v>0</v>
      </c>
      <c r="AM269" s="1419">
        <v>0</v>
      </c>
      <c r="AN269" s="1419">
        <v>0</v>
      </c>
      <c r="AO269" s="1419">
        <v>0</v>
      </c>
      <c r="AP269" s="1419">
        <v>0</v>
      </c>
      <c r="AQ269" s="1420">
        <v>0</v>
      </c>
      <c r="AR269" s="1421">
        <v>0</v>
      </c>
      <c r="AS269" s="1421">
        <v>0</v>
      </c>
      <c r="AT269" s="1421">
        <v>0</v>
      </c>
      <c r="AU269" s="1401">
        <v>0</v>
      </c>
      <c r="AV269" s="1401">
        <v>0</v>
      </c>
      <c r="AW269" s="1401">
        <v>0</v>
      </c>
      <c r="AX269" s="1401">
        <v>0</v>
      </c>
      <c r="AY269" s="1401">
        <v>0</v>
      </c>
      <c r="AZ269" s="1401">
        <v>0</v>
      </c>
      <c r="BA269" s="1401"/>
      <c r="BB269" s="761"/>
      <c r="BC269" s="761"/>
      <c r="BD269" s="1527"/>
      <c r="BE269" s="1527"/>
      <c r="BF269" s="1527"/>
      <c r="BG269" s="1528"/>
      <c r="BH269" s="1528"/>
      <c r="BI269" s="1528"/>
      <c r="BJ269" s="1527"/>
      <c r="BK269" s="1413"/>
      <c r="BL269" s="1528"/>
      <c r="BM269" s="1528"/>
      <c r="BN269" s="1527"/>
      <c r="BO269" s="1528"/>
      <c r="BP269" s="1529"/>
      <c r="BQ269" s="1528"/>
      <c r="BR269" s="761" t="e">
        <v>#REF!</v>
      </c>
      <c r="BS269" s="1438"/>
      <c r="BT269" s="1438"/>
      <c r="BU269" s="1438"/>
      <c r="BV269" s="1438"/>
      <c r="BW269" s="1438"/>
      <c r="BX269" s="1438"/>
      <c r="BY269" s="1438"/>
      <c r="BZ269" s="1414">
        <v>0</v>
      </c>
      <c r="CA269" s="1439">
        <v>0</v>
      </c>
      <c r="CB269" s="1439">
        <v>1</v>
      </c>
      <c r="CC269" s="1439">
        <v>1</v>
      </c>
      <c r="CD269" s="1438"/>
      <c r="CE269" s="1414">
        <v>1</v>
      </c>
      <c r="CF269" s="1439">
        <v>1</v>
      </c>
      <c r="CG269" s="1054"/>
      <c r="CH269" s="1080">
        <v>4</v>
      </c>
      <c r="CI269" s="1080">
        <v>0</v>
      </c>
      <c r="CJ269" s="1505">
        <v>4</v>
      </c>
      <c r="CK269" s="763">
        <v>0</v>
      </c>
      <c r="CL269" s="1551">
        <v>0</v>
      </c>
      <c r="CM269" s="1551">
        <v>0</v>
      </c>
      <c r="CN269" s="1551">
        <v>0</v>
      </c>
      <c r="CO269" s="1551">
        <v>0</v>
      </c>
      <c r="CP269" s="1551">
        <v>0</v>
      </c>
      <c r="CQ269" s="1551">
        <v>0</v>
      </c>
      <c r="CR269" s="1551">
        <v>0</v>
      </c>
      <c r="CS269" s="1551">
        <v>0</v>
      </c>
      <c r="CT269" s="1551">
        <v>0</v>
      </c>
      <c r="CU269" s="1551">
        <v>0</v>
      </c>
      <c r="CV269" s="1551">
        <v>0</v>
      </c>
      <c r="CW269" s="1551">
        <v>0</v>
      </c>
    </row>
    <row r="270" spans="1:101" ht="15.75">
      <c r="A270" s="1394">
        <v>260</v>
      </c>
      <c r="B270" s="1416" t="s">
        <v>7332</v>
      </c>
      <c r="C270" s="1550" t="s">
        <v>965</v>
      </c>
      <c r="D270" s="1507" t="e">
        <v>#N/A</v>
      </c>
      <c r="E270" s="1425" t="e">
        <v>#N/A</v>
      </c>
      <c r="F270" s="1508" t="s">
        <v>965</v>
      </c>
      <c r="G270" s="1506"/>
      <c r="H270" s="1425" t="e">
        <v>#N/A</v>
      </c>
      <c r="I270" s="1425" t="e">
        <v>#N/A</v>
      </c>
      <c r="J270" s="1428" t="e">
        <v>#N/A</v>
      </c>
      <c r="K270" s="1398" t="s">
        <v>186</v>
      </c>
      <c r="L270" s="1415" t="s">
        <v>7318</v>
      </c>
      <c r="M270" s="1394" t="s">
        <v>422</v>
      </c>
      <c r="N270" s="1417">
        <v>0</v>
      </c>
      <c r="O270" s="1537"/>
      <c r="P270" s="1400">
        <v>44407</v>
      </c>
      <c r="Q270" s="1401">
        <v>0</v>
      </c>
      <c r="R270" s="1418">
        <v>0</v>
      </c>
      <c r="S270" s="1071"/>
      <c r="T270" s="1402"/>
      <c r="U270" s="1316" t="s">
        <v>6530</v>
      </c>
      <c r="V270" s="1403">
        <v>2</v>
      </c>
      <c r="W270" s="1316" t="s">
        <v>6530</v>
      </c>
      <c r="X270" s="1076"/>
      <c r="Y270" s="1076"/>
      <c r="Z270" s="1069"/>
      <c r="AA270" s="1424"/>
      <c r="AB270" s="1061"/>
      <c r="AC270" s="1431" t="e">
        <v>#N/A</v>
      </c>
      <c r="AD270" s="1432">
        <v>0</v>
      </c>
      <c r="AE270" s="1433" t="e">
        <v>#N/A</v>
      </c>
      <c r="AF270" s="1085"/>
      <c r="AG270" s="1437"/>
      <c r="AH270" s="1406">
        <v>0</v>
      </c>
      <c r="AI270" s="1407">
        <v>0</v>
      </c>
      <c r="AJ270" s="1408">
        <v>0</v>
      </c>
      <c r="AK270" s="1419">
        <v>0</v>
      </c>
      <c r="AL270" s="1419">
        <v>0</v>
      </c>
      <c r="AM270" s="1419">
        <v>0</v>
      </c>
      <c r="AN270" s="1419">
        <v>0</v>
      </c>
      <c r="AO270" s="1419">
        <v>0</v>
      </c>
      <c r="AP270" s="1419">
        <v>0</v>
      </c>
      <c r="AQ270" s="1420">
        <v>0</v>
      </c>
      <c r="AR270" s="1421">
        <v>0</v>
      </c>
      <c r="AS270" s="1421">
        <v>0</v>
      </c>
      <c r="AT270" s="1421">
        <v>0</v>
      </c>
      <c r="AU270" s="1401">
        <v>0</v>
      </c>
      <c r="AV270" s="1401">
        <v>0</v>
      </c>
      <c r="AW270" s="1401">
        <v>0</v>
      </c>
      <c r="AX270" s="1401">
        <v>0</v>
      </c>
      <c r="AY270" s="1401">
        <v>0</v>
      </c>
      <c r="AZ270" s="1401">
        <v>0</v>
      </c>
      <c r="BA270" s="1401"/>
      <c r="BB270" s="761"/>
      <c r="BC270" s="761"/>
      <c r="BD270" s="1527"/>
      <c r="BE270" s="1527"/>
      <c r="BF270" s="1527"/>
      <c r="BG270" s="1528"/>
      <c r="BH270" s="1528"/>
      <c r="BI270" s="1528"/>
      <c r="BJ270" s="1527"/>
      <c r="BK270" s="1413"/>
      <c r="BL270" s="1528"/>
      <c r="BM270" s="1528"/>
      <c r="BN270" s="1527"/>
      <c r="BO270" s="1528"/>
      <c r="BP270" s="1529"/>
      <c r="BQ270" s="1528"/>
      <c r="BR270" s="761" t="e">
        <v>#REF!</v>
      </c>
      <c r="BS270" s="1438"/>
      <c r="BT270" s="1438"/>
      <c r="BU270" s="1438"/>
      <c r="BV270" s="1438"/>
      <c r="BW270" s="1438"/>
      <c r="BX270" s="1438"/>
      <c r="BY270" s="1438"/>
      <c r="BZ270" s="1414">
        <v>0</v>
      </c>
      <c r="CA270" s="1439">
        <v>0</v>
      </c>
      <c r="CB270" s="1439">
        <v>1</v>
      </c>
      <c r="CC270" s="1439">
        <v>1</v>
      </c>
      <c r="CD270" s="1438"/>
      <c r="CE270" s="1414">
        <v>1</v>
      </c>
      <c r="CF270" s="1439">
        <v>1</v>
      </c>
      <c r="CG270" s="1054"/>
      <c r="CH270" s="1080">
        <v>4</v>
      </c>
      <c r="CI270" s="1080">
        <v>0</v>
      </c>
      <c r="CJ270" s="1505">
        <v>4</v>
      </c>
      <c r="CK270" s="763">
        <v>0</v>
      </c>
      <c r="CL270" s="1551">
        <v>0</v>
      </c>
      <c r="CM270" s="1551">
        <v>0</v>
      </c>
      <c r="CN270" s="1551">
        <v>0</v>
      </c>
      <c r="CO270" s="1551">
        <v>0</v>
      </c>
      <c r="CP270" s="1551">
        <v>0</v>
      </c>
      <c r="CQ270" s="1551">
        <v>0</v>
      </c>
      <c r="CR270" s="1551">
        <v>0</v>
      </c>
      <c r="CS270" s="1551">
        <v>0</v>
      </c>
      <c r="CT270" s="1551">
        <v>0</v>
      </c>
      <c r="CU270" s="1551">
        <v>0</v>
      </c>
      <c r="CV270" s="1551">
        <v>0</v>
      </c>
      <c r="CW270" s="1551">
        <v>0</v>
      </c>
    </row>
    <row r="271" spans="1:101" ht="15.75">
      <c r="A271" s="1394">
        <v>261</v>
      </c>
      <c r="B271" s="1416" t="s">
        <v>7333</v>
      </c>
      <c r="C271" s="1550" t="s">
        <v>6569</v>
      </c>
      <c r="D271" s="1507" t="e">
        <v>#N/A</v>
      </c>
      <c r="E271" s="1425" t="e">
        <v>#N/A</v>
      </c>
      <c r="F271" s="1508" t="s">
        <v>6569</v>
      </c>
      <c r="G271" s="1506"/>
      <c r="H271" s="1425" t="e">
        <v>#N/A</v>
      </c>
      <c r="I271" s="1425" t="e">
        <v>#N/A</v>
      </c>
      <c r="J271" s="1428" t="e">
        <v>#N/A</v>
      </c>
      <c r="K271" s="1398" t="s">
        <v>244</v>
      </c>
      <c r="L271" s="1415" t="s">
        <v>7334</v>
      </c>
      <c r="M271" s="1394" t="s">
        <v>422</v>
      </c>
      <c r="N271" s="1417">
        <v>0</v>
      </c>
      <c r="O271" s="1537"/>
      <c r="P271" s="1400">
        <v>44468</v>
      </c>
      <c r="Q271" s="1401">
        <v>0</v>
      </c>
      <c r="R271" s="1418">
        <v>0</v>
      </c>
      <c r="S271" s="1071"/>
      <c r="T271" s="1402"/>
      <c r="U271" s="1316" t="s">
        <v>6530</v>
      </c>
      <c r="V271" s="1403">
        <v>2</v>
      </c>
      <c r="W271" s="1316" t="s">
        <v>6530</v>
      </c>
      <c r="X271" s="1076"/>
      <c r="Y271" s="1076"/>
      <c r="Z271" s="1069"/>
      <c r="AA271" s="1424"/>
      <c r="AB271" s="1061"/>
      <c r="AC271" s="1431" t="e">
        <v>#N/A</v>
      </c>
      <c r="AD271" s="1432">
        <v>0</v>
      </c>
      <c r="AE271" s="1433" t="e">
        <v>#N/A</v>
      </c>
      <c r="AF271" s="1085"/>
      <c r="AG271" s="1437"/>
      <c r="AH271" s="1406">
        <v>0</v>
      </c>
      <c r="AI271" s="1407">
        <v>0</v>
      </c>
      <c r="AJ271" s="1408">
        <v>0</v>
      </c>
      <c r="AK271" s="1419">
        <v>0</v>
      </c>
      <c r="AL271" s="1419">
        <v>0</v>
      </c>
      <c r="AM271" s="1419">
        <v>0</v>
      </c>
      <c r="AN271" s="1419">
        <v>0</v>
      </c>
      <c r="AO271" s="1419">
        <v>0</v>
      </c>
      <c r="AP271" s="1419">
        <v>0</v>
      </c>
      <c r="AQ271" s="1420">
        <v>0</v>
      </c>
      <c r="AR271" s="1421">
        <v>0</v>
      </c>
      <c r="AS271" s="1421">
        <v>0</v>
      </c>
      <c r="AT271" s="1421">
        <v>0</v>
      </c>
      <c r="AU271" s="1401">
        <v>0</v>
      </c>
      <c r="AV271" s="1401">
        <v>0</v>
      </c>
      <c r="AW271" s="1401">
        <v>0</v>
      </c>
      <c r="AX271" s="1401">
        <v>0</v>
      </c>
      <c r="AY271" s="1401">
        <v>0</v>
      </c>
      <c r="AZ271" s="1401">
        <v>0</v>
      </c>
      <c r="BA271" s="1401"/>
      <c r="BB271" s="761"/>
      <c r="BC271" s="761"/>
      <c r="BD271" s="1527"/>
      <c r="BE271" s="1527"/>
      <c r="BF271" s="1527"/>
      <c r="BG271" s="1528"/>
      <c r="BH271" s="1528"/>
      <c r="BI271" s="1528"/>
      <c r="BJ271" s="1527"/>
      <c r="BK271" s="1413"/>
      <c r="BL271" s="1528"/>
      <c r="BM271" s="1528"/>
      <c r="BN271" s="1527"/>
      <c r="BO271" s="1528"/>
      <c r="BP271" s="1529"/>
      <c r="BQ271" s="1528"/>
      <c r="BR271" s="761" t="e">
        <v>#REF!</v>
      </c>
      <c r="BS271" s="1438"/>
      <c r="BT271" s="1438"/>
      <c r="BU271" s="1438"/>
      <c r="BV271" s="1438"/>
      <c r="BW271" s="1438"/>
      <c r="BX271" s="1438"/>
      <c r="BY271" s="1438"/>
      <c r="BZ271" s="1414">
        <v>0</v>
      </c>
      <c r="CA271" s="1439">
        <v>0</v>
      </c>
      <c r="CB271" s="1439">
        <v>4</v>
      </c>
      <c r="CC271" s="1439">
        <v>0</v>
      </c>
      <c r="CD271" s="1438"/>
      <c r="CE271" s="1414">
        <v>0</v>
      </c>
      <c r="CF271" s="1439">
        <v>0</v>
      </c>
      <c r="CG271" s="1054"/>
      <c r="CH271" s="1080">
        <v>4</v>
      </c>
      <c r="CI271" s="1080">
        <v>8</v>
      </c>
      <c r="CJ271" s="1505">
        <v>12</v>
      </c>
      <c r="CK271" s="763">
        <v>0.66666666666666663</v>
      </c>
      <c r="CL271" s="1551">
        <v>0</v>
      </c>
      <c r="CM271" s="1551">
        <v>0</v>
      </c>
      <c r="CN271" s="1551">
        <v>0</v>
      </c>
      <c r="CO271" s="1551">
        <v>0</v>
      </c>
      <c r="CP271" s="1551">
        <v>0</v>
      </c>
      <c r="CQ271" s="1551">
        <v>0</v>
      </c>
      <c r="CR271" s="1551">
        <v>0</v>
      </c>
      <c r="CS271" s="1551">
        <v>0</v>
      </c>
      <c r="CT271" s="1551">
        <v>0</v>
      </c>
      <c r="CU271" s="1551">
        <v>0</v>
      </c>
      <c r="CV271" s="1551">
        <v>0</v>
      </c>
      <c r="CW271" s="1551">
        <v>0</v>
      </c>
    </row>
    <row r="272" spans="1:101" ht="15.75">
      <c r="A272" s="1394">
        <v>262</v>
      </c>
      <c r="B272" s="1416" t="s">
        <v>7335</v>
      </c>
      <c r="C272" s="1550" t="s">
        <v>6570</v>
      </c>
      <c r="D272" s="1507" t="e">
        <v>#N/A</v>
      </c>
      <c r="E272" s="1425" t="e">
        <v>#N/A</v>
      </c>
      <c r="F272" s="1508" t="s">
        <v>6570</v>
      </c>
      <c r="G272" s="1506"/>
      <c r="H272" s="1425" t="e">
        <v>#N/A</v>
      </c>
      <c r="I272" s="1425" t="e">
        <v>#N/A</v>
      </c>
      <c r="J272" s="1428" t="e">
        <v>#N/A</v>
      </c>
      <c r="K272" s="1398" t="s">
        <v>244</v>
      </c>
      <c r="L272" s="1415" t="s">
        <v>7334</v>
      </c>
      <c r="M272" s="1394" t="s">
        <v>422</v>
      </c>
      <c r="N272" s="1417">
        <v>0</v>
      </c>
      <c r="O272" s="1537"/>
      <c r="P272" s="1400">
        <v>44468</v>
      </c>
      <c r="Q272" s="1401">
        <v>0</v>
      </c>
      <c r="R272" s="1418">
        <v>0</v>
      </c>
      <c r="S272" s="1071"/>
      <c r="T272" s="1402"/>
      <c r="U272" s="1316" t="s">
        <v>6530</v>
      </c>
      <c r="V272" s="1403">
        <v>2</v>
      </c>
      <c r="W272" s="1316" t="s">
        <v>6530</v>
      </c>
      <c r="X272" s="1076"/>
      <c r="Y272" s="1076"/>
      <c r="Z272" s="1069"/>
      <c r="AA272" s="1424"/>
      <c r="AB272" s="1061"/>
      <c r="AC272" s="1431" t="e">
        <v>#N/A</v>
      </c>
      <c r="AD272" s="1432">
        <v>0</v>
      </c>
      <c r="AE272" s="1433" t="e">
        <v>#N/A</v>
      </c>
      <c r="AF272" s="1085"/>
      <c r="AG272" s="1437"/>
      <c r="AH272" s="1406">
        <v>0</v>
      </c>
      <c r="AI272" s="1407">
        <v>0</v>
      </c>
      <c r="AJ272" s="1408">
        <v>0</v>
      </c>
      <c r="AK272" s="1419">
        <v>0</v>
      </c>
      <c r="AL272" s="1419">
        <v>0</v>
      </c>
      <c r="AM272" s="1419">
        <v>0</v>
      </c>
      <c r="AN272" s="1419">
        <v>0</v>
      </c>
      <c r="AO272" s="1419">
        <v>0</v>
      </c>
      <c r="AP272" s="1419">
        <v>0</v>
      </c>
      <c r="AQ272" s="1420">
        <v>0</v>
      </c>
      <c r="AR272" s="1421">
        <v>0</v>
      </c>
      <c r="AS272" s="1421">
        <v>0</v>
      </c>
      <c r="AT272" s="1421">
        <v>0</v>
      </c>
      <c r="AU272" s="1401">
        <v>0</v>
      </c>
      <c r="AV272" s="1401">
        <v>0</v>
      </c>
      <c r="AW272" s="1401">
        <v>0</v>
      </c>
      <c r="AX272" s="1401">
        <v>0</v>
      </c>
      <c r="AY272" s="1401">
        <v>0</v>
      </c>
      <c r="AZ272" s="1401">
        <v>0</v>
      </c>
      <c r="BA272" s="1401"/>
      <c r="BB272" s="761"/>
      <c r="BC272" s="761"/>
      <c r="BD272" s="1527"/>
      <c r="BE272" s="1527"/>
      <c r="BF272" s="1527"/>
      <c r="BG272" s="1528"/>
      <c r="BH272" s="1528"/>
      <c r="BI272" s="1528"/>
      <c r="BJ272" s="1527"/>
      <c r="BK272" s="1413"/>
      <c r="BL272" s="1528"/>
      <c r="BM272" s="1528"/>
      <c r="BN272" s="1527"/>
      <c r="BO272" s="1528"/>
      <c r="BP272" s="1529"/>
      <c r="BQ272" s="1528"/>
      <c r="BR272" s="761" t="e">
        <v>#REF!</v>
      </c>
      <c r="BS272" s="1438"/>
      <c r="BT272" s="1438"/>
      <c r="BU272" s="1438"/>
      <c r="BV272" s="1438"/>
      <c r="BW272" s="1438"/>
      <c r="BX272" s="1438"/>
      <c r="BY272" s="1438"/>
      <c r="BZ272" s="1414">
        <v>0</v>
      </c>
      <c r="CA272" s="1439">
        <v>0</v>
      </c>
      <c r="CB272" s="1439">
        <v>2</v>
      </c>
      <c r="CC272" s="1439">
        <v>0</v>
      </c>
      <c r="CD272" s="1438"/>
      <c r="CE272" s="1414">
        <v>0</v>
      </c>
      <c r="CF272" s="1439">
        <v>0</v>
      </c>
      <c r="CG272" s="1054"/>
      <c r="CH272" s="1080">
        <v>2</v>
      </c>
      <c r="CI272" s="1080">
        <v>6</v>
      </c>
      <c r="CJ272" s="1505">
        <v>8</v>
      </c>
      <c r="CK272" s="763">
        <v>0.75</v>
      </c>
      <c r="CL272" s="1551">
        <v>0</v>
      </c>
      <c r="CM272" s="1551">
        <v>0</v>
      </c>
      <c r="CN272" s="1551">
        <v>0</v>
      </c>
      <c r="CO272" s="1551">
        <v>0</v>
      </c>
      <c r="CP272" s="1551">
        <v>0</v>
      </c>
      <c r="CQ272" s="1551">
        <v>0</v>
      </c>
      <c r="CR272" s="1551">
        <v>0</v>
      </c>
      <c r="CS272" s="1551">
        <v>0</v>
      </c>
      <c r="CT272" s="1551">
        <v>0</v>
      </c>
      <c r="CU272" s="1551">
        <v>0</v>
      </c>
      <c r="CV272" s="1551">
        <v>0</v>
      </c>
      <c r="CW272" s="1551">
        <v>0</v>
      </c>
    </row>
    <row r="273" spans="1:101" ht="15.75">
      <c r="A273" s="1394">
        <v>263</v>
      </c>
      <c r="B273" s="1416" t="s">
        <v>7336</v>
      </c>
      <c r="C273" s="1550" t="s">
        <v>6571</v>
      </c>
      <c r="D273" s="1507" t="e">
        <v>#N/A</v>
      </c>
      <c r="E273" s="1425" t="e">
        <v>#N/A</v>
      </c>
      <c r="F273" s="1508" t="s">
        <v>6571</v>
      </c>
      <c r="G273" s="1506"/>
      <c r="H273" s="1425" t="e">
        <v>#N/A</v>
      </c>
      <c r="I273" s="1425" t="e">
        <v>#N/A</v>
      </c>
      <c r="J273" s="1428" t="e">
        <v>#N/A</v>
      </c>
      <c r="K273" s="1398" t="s">
        <v>244</v>
      </c>
      <c r="L273" s="1415" t="s">
        <v>7334</v>
      </c>
      <c r="M273" s="1394" t="s">
        <v>422</v>
      </c>
      <c r="N273" s="1417">
        <v>0</v>
      </c>
      <c r="O273" s="1537"/>
      <c r="P273" s="1400">
        <v>44468</v>
      </c>
      <c r="Q273" s="1401">
        <v>0</v>
      </c>
      <c r="R273" s="1418">
        <v>0</v>
      </c>
      <c r="S273" s="1071"/>
      <c r="T273" s="1402"/>
      <c r="U273" s="1316" t="s">
        <v>6530</v>
      </c>
      <c r="V273" s="1403">
        <v>2</v>
      </c>
      <c r="W273" s="1316" t="s">
        <v>6530</v>
      </c>
      <c r="X273" s="1076"/>
      <c r="Y273" s="1076"/>
      <c r="Z273" s="1069"/>
      <c r="AA273" s="1424"/>
      <c r="AB273" s="1061"/>
      <c r="AC273" s="1431" t="e">
        <v>#N/A</v>
      </c>
      <c r="AD273" s="1432">
        <v>0</v>
      </c>
      <c r="AE273" s="1433" t="e">
        <v>#N/A</v>
      </c>
      <c r="AF273" s="1085"/>
      <c r="AG273" s="1437"/>
      <c r="AH273" s="1406">
        <v>0</v>
      </c>
      <c r="AI273" s="1407">
        <v>0</v>
      </c>
      <c r="AJ273" s="1408">
        <v>0</v>
      </c>
      <c r="AK273" s="1419">
        <v>0</v>
      </c>
      <c r="AL273" s="1419">
        <v>0</v>
      </c>
      <c r="AM273" s="1419">
        <v>0</v>
      </c>
      <c r="AN273" s="1419">
        <v>0</v>
      </c>
      <c r="AO273" s="1419">
        <v>0</v>
      </c>
      <c r="AP273" s="1419">
        <v>0</v>
      </c>
      <c r="AQ273" s="1420">
        <v>0</v>
      </c>
      <c r="AR273" s="1421">
        <v>0</v>
      </c>
      <c r="AS273" s="1421">
        <v>0</v>
      </c>
      <c r="AT273" s="1421">
        <v>0</v>
      </c>
      <c r="AU273" s="1401">
        <v>0</v>
      </c>
      <c r="AV273" s="1401">
        <v>0</v>
      </c>
      <c r="AW273" s="1401">
        <v>0</v>
      </c>
      <c r="AX273" s="1401">
        <v>0</v>
      </c>
      <c r="AY273" s="1401">
        <v>0</v>
      </c>
      <c r="AZ273" s="1401">
        <v>0</v>
      </c>
      <c r="BA273" s="1401"/>
      <c r="BB273" s="761"/>
      <c r="BC273" s="761"/>
      <c r="BD273" s="1527"/>
      <c r="BE273" s="1527"/>
      <c r="BF273" s="1527"/>
      <c r="BG273" s="1528"/>
      <c r="BH273" s="1528"/>
      <c r="BI273" s="1528"/>
      <c r="BJ273" s="1527"/>
      <c r="BK273" s="1413"/>
      <c r="BL273" s="1528"/>
      <c r="BM273" s="1528"/>
      <c r="BN273" s="1527"/>
      <c r="BO273" s="1528"/>
      <c r="BP273" s="1529"/>
      <c r="BQ273" s="1528"/>
      <c r="BR273" s="761" t="e">
        <v>#REF!</v>
      </c>
      <c r="BS273" s="1438"/>
      <c r="BT273" s="1438"/>
      <c r="BU273" s="1438"/>
      <c r="BV273" s="1438"/>
      <c r="BW273" s="1438"/>
      <c r="BX273" s="1438"/>
      <c r="BY273" s="1438"/>
      <c r="BZ273" s="1414">
        <v>0</v>
      </c>
      <c r="CA273" s="1439">
        <v>0</v>
      </c>
      <c r="CB273" s="1439">
        <v>1</v>
      </c>
      <c r="CC273" s="1439">
        <v>0</v>
      </c>
      <c r="CD273" s="1438"/>
      <c r="CE273" s="1414">
        <v>0</v>
      </c>
      <c r="CF273" s="1439">
        <v>0</v>
      </c>
      <c r="CG273" s="1054"/>
      <c r="CH273" s="1080">
        <v>1</v>
      </c>
      <c r="CI273" s="1080">
        <v>3</v>
      </c>
      <c r="CJ273" s="1505">
        <v>4</v>
      </c>
      <c r="CK273" s="763">
        <v>0.75</v>
      </c>
      <c r="CL273" s="1551">
        <v>0</v>
      </c>
      <c r="CM273" s="1551">
        <v>0</v>
      </c>
      <c r="CN273" s="1551">
        <v>0</v>
      </c>
      <c r="CO273" s="1551">
        <v>0</v>
      </c>
      <c r="CP273" s="1551">
        <v>0</v>
      </c>
      <c r="CQ273" s="1551">
        <v>0</v>
      </c>
      <c r="CR273" s="1551">
        <v>0</v>
      </c>
      <c r="CS273" s="1551">
        <v>0</v>
      </c>
      <c r="CT273" s="1551">
        <v>0</v>
      </c>
      <c r="CU273" s="1551">
        <v>0</v>
      </c>
      <c r="CV273" s="1551">
        <v>0</v>
      </c>
      <c r="CW273" s="1551">
        <v>0</v>
      </c>
    </row>
    <row r="274" spans="1:101" ht="15.75">
      <c r="A274" s="1394">
        <v>264</v>
      </c>
      <c r="B274" s="1416" t="s">
        <v>7337</v>
      </c>
      <c r="C274" s="1550" t="s">
        <v>6572</v>
      </c>
      <c r="D274" s="1507" t="e">
        <v>#N/A</v>
      </c>
      <c r="E274" s="1425" t="e">
        <v>#N/A</v>
      </c>
      <c r="F274" s="1508" t="s">
        <v>6572</v>
      </c>
      <c r="G274" s="1506"/>
      <c r="H274" s="1425" t="e">
        <v>#N/A</v>
      </c>
      <c r="I274" s="1425" t="e">
        <v>#N/A</v>
      </c>
      <c r="J274" s="1428" t="e">
        <v>#N/A</v>
      </c>
      <c r="K274" s="1398" t="s">
        <v>244</v>
      </c>
      <c r="L274" s="1415" t="s">
        <v>7334</v>
      </c>
      <c r="M274" s="1394" t="s">
        <v>422</v>
      </c>
      <c r="N274" s="1417">
        <v>0</v>
      </c>
      <c r="O274" s="1537"/>
      <c r="P274" s="1400">
        <v>44468</v>
      </c>
      <c r="Q274" s="1401">
        <v>0</v>
      </c>
      <c r="R274" s="1418">
        <v>0</v>
      </c>
      <c r="S274" s="1071"/>
      <c r="T274" s="1402"/>
      <c r="U274" s="1316" t="s">
        <v>6530</v>
      </c>
      <c r="V274" s="1403">
        <v>2</v>
      </c>
      <c r="W274" s="1316" t="s">
        <v>6530</v>
      </c>
      <c r="X274" s="1076"/>
      <c r="Y274" s="1076"/>
      <c r="Z274" s="1069"/>
      <c r="AA274" s="1424"/>
      <c r="AB274" s="1061"/>
      <c r="AC274" s="1431" t="e">
        <v>#N/A</v>
      </c>
      <c r="AD274" s="1432">
        <v>0</v>
      </c>
      <c r="AE274" s="1433" t="e">
        <v>#N/A</v>
      </c>
      <c r="AF274" s="1085"/>
      <c r="AG274" s="1437"/>
      <c r="AH274" s="1406">
        <v>0</v>
      </c>
      <c r="AI274" s="1407">
        <v>0</v>
      </c>
      <c r="AJ274" s="1408">
        <v>0</v>
      </c>
      <c r="AK274" s="1419">
        <v>0</v>
      </c>
      <c r="AL274" s="1419">
        <v>0</v>
      </c>
      <c r="AM274" s="1419">
        <v>0</v>
      </c>
      <c r="AN274" s="1419">
        <v>0</v>
      </c>
      <c r="AO274" s="1419">
        <v>0</v>
      </c>
      <c r="AP274" s="1419">
        <v>0</v>
      </c>
      <c r="AQ274" s="1420">
        <v>0</v>
      </c>
      <c r="AR274" s="1421">
        <v>0</v>
      </c>
      <c r="AS274" s="1421">
        <v>0</v>
      </c>
      <c r="AT274" s="1421">
        <v>0</v>
      </c>
      <c r="AU274" s="1401">
        <v>0</v>
      </c>
      <c r="AV274" s="1401">
        <v>0</v>
      </c>
      <c r="AW274" s="1401">
        <v>0</v>
      </c>
      <c r="AX274" s="1401">
        <v>0</v>
      </c>
      <c r="AY274" s="1401">
        <v>0</v>
      </c>
      <c r="AZ274" s="1401">
        <v>0</v>
      </c>
      <c r="BA274" s="1401"/>
      <c r="BB274" s="761"/>
      <c r="BC274" s="761"/>
      <c r="BD274" s="1527"/>
      <c r="BE274" s="1527"/>
      <c r="BF274" s="1527"/>
      <c r="BG274" s="1528"/>
      <c r="BH274" s="1528"/>
      <c r="BI274" s="1528"/>
      <c r="BJ274" s="1527"/>
      <c r="BK274" s="1413"/>
      <c r="BL274" s="1528"/>
      <c r="BM274" s="1528"/>
      <c r="BN274" s="1527"/>
      <c r="BO274" s="1528"/>
      <c r="BP274" s="1529"/>
      <c r="BQ274" s="1528"/>
      <c r="BR274" s="761" t="e">
        <v>#REF!</v>
      </c>
      <c r="BS274" s="1438"/>
      <c r="BT274" s="1438"/>
      <c r="BU274" s="1438"/>
      <c r="BV274" s="1438"/>
      <c r="BW274" s="1438"/>
      <c r="BX274" s="1438"/>
      <c r="BY274" s="1438"/>
      <c r="BZ274" s="1414">
        <v>0</v>
      </c>
      <c r="CA274" s="1439">
        <v>0</v>
      </c>
      <c r="CB274" s="1439">
        <v>0</v>
      </c>
      <c r="CC274" s="1439">
        <v>0</v>
      </c>
      <c r="CD274" s="1438"/>
      <c r="CE274" s="1414">
        <v>0</v>
      </c>
      <c r="CF274" s="1439">
        <v>0</v>
      </c>
      <c r="CG274" s="1054"/>
      <c r="CH274" s="1080">
        <v>0</v>
      </c>
      <c r="CI274" s="1080">
        <v>0</v>
      </c>
      <c r="CJ274" s="1505">
        <v>0</v>
      </c>
      <c r="CK274" s="763" t="e">
        <v>#DIV/0!</v>
      </c>
      <c r="CL274" s="1551">
        <v>0</v>
      </c>
      <c r="CM274" s="1551">
        <v>0</v>
      </c>
      <c r="CN274" s="1551">
        <v>0</v>
      </c>
      <c r="CO274" s="1551">
        <v>0</v>
      </c>
      <c r="CP274" s="1551">
        <v>0</v>
      </c>
      <c r="CQ274" s="1551">
        <v>0</v>
      </c>
      <c r="CR274" s="1551">
        <v>0</v>
      </c>
      <c r="CS274" s="1551">
        <v>0</v>
      </c>
      <c r="CT274" s="1551">
        <v>0</v>
      </c>
      <c r="CU274" s="1551">
        <v>0</v>
      </c>
      <c r="CV274" s="1551">
        <v>0</v>
      </c>
      <c r="CW274" s="1551">
        <v>0</v>
      </c>
    </row>
    <row r="275" spans="1:101" ht="15.75">
      <c r="A275" s="1394">
        <v>265</v>
      </c>
      <c r="B275" s="1416" t="s">
        <v>7338</v>
      </c>
      <c r="C275" s="1550" t="s">
        <v>6573</v>
      </c>
      <c r="D275" s="1507" t="e">
        <v>#N/A</v>
      </c>
      <c r="E275" s="1425" t="e">
        <v>#N/A</v>
      </c>
      <c r="F275" s="1508" t="s">
        <v>6573</v>
      </c>
      <c r="G275" s="1506"/>
      <c r="H275" s="1425" t="e">
        <v>#N/A</v>
      </c>
      <c r="I275" s="1425" t="e">
        <v>#N/A</v>
      </c>
      <c r="J275" s="1428" t="e">
        <v>#N/A</v>
      </c>
      <c r="K275" s="1398" t="s">
        <v>244</v>
      </c>
      <c r="L275" s="1415" t="s">
        <v>7334</v>
      </c>
      <c r="M275" s="1394" t="s">
        <v>422</v>
      </c>
      <c r="N275" s="1417">
        <v>0</v>
      </c>
      <c r="O275" s="1537"/>
      <c r="P275" s="1400">
        <v>44468</v>
      </c>
      <c r="Q275" s="1401">
        <v>0</v>
      </c>
      <c r="R275" s="1418">
        <v>0</v>
      </c>
      <c r="S275" s="1071"/>
      <c r="T275" s="1402"/>
      <c r="U275" s="1316" t="s">
        <v>6530</v>
      </c>
      <c r="V275" s="1403">
        <v>2</v>
      </c>
      <c r="W275" s="1316" t="s">
        <v>6530</v>
      </c>
      <c r="X275" s="1076"/>
      <c r="Y275" s="1076"/>
      <c r="Z275" s="1069"/>
      <c r="AA275" s="1424"/>
      <c r="AB275" s="1061"/>
      <c r="AC275" s="1431" t="e">
        <v>#N/A</v>
      </c>
      <c r="AD275" s="1432">
        <v>0</v>
      </c>
      <c r="AE275" s="1433" t="e">
        <v>#N/A</v>
      </c>
      <c r="AF275" s="1085"/>
      <c r="AG275" s="1437"/>
      <c r="AH275" s="1406">
        <v>0</v>
      </c>
      <c r="AI275" s="1407">
        <v>0</v>
      </c>
      <c r="AJ275" s="1408">
        <v>0</v>
      </c>
      <c r="AK275" s="1419">
        <v>0</v>
      </c>
      <c r="AL275" s="1419">
        <v>0</v>
      </c>
      <c r="AM275" s="1419">
        <v>0</v>
      </c>
      <c r="AN275" s="1419">
        <v>0</v>
      </c>
      <c r="AO275" s="1419">
        <v>0</v>
      </c>
      <c r="AP275" s="1419">
        <v>0</v>
      </c>
      <c r="AQ275" s="1420">
        <v>0</v>
      </c>
      <c r="AR275" s="1421">
        <v>0</v>
      </c>
      <c r="AS275" s="1421">
        <v>0</v>
      </c>
      <c r="AT275" s="1421">
        <v>0</v>
      </c>
      <c r="AU275" s="1401">
        <v>0</v>
      </c>
      <c r="AV275" s="1401">
        <v>0</v>
      </c>
      <c r="AW275" s="1401">
        <v>0</v>
      </c>
      <c r="AX275" s="1401">
        <v>0</v>
      </c>
      <c r="AY275" s="1401">
        <v>0</v>
      </c>
      <c r="AZ275" s="1401">
        <v>0</v>
      </c>
      <c r="BA275" s="1401"/>
      <c r="BB275" s="761"/>
      <c r="BC275" s="761"/>
      <c r="BD275" s="1527"/>
      <c r="BE275" s="1527"/>
      <c r="BF275" s="1527"/>
      <c r="BG275" s="1528"/>
      <c r="BH275" s="1528"/>
      <c r="BI275" s="1528"/>
      <c r="BJ275" s="1527"/>
      <c r="BK275" s="1413"/>
      <c r="BL275" s="1528"/>
      <c r="BM275" s="1528"/>
      <c r="BN275" s="1527"/>
      <c r="BO275" s="1528"/>
      <c r="BP275" s="1529"/>
      <c r="BQ275" s="1528"/>
      <c r="BR275" s="761" t="e">
        <v>#REF!</v>
      </c>
      <c r="BS275" s="1438"/>
      <c r="BT275" s="1438"/>
      <c r="BU275" s="1438"/>
      <c r="BV275" s="1438"/>
      <c r="BW275" s="1438"/>
      <c r="BX275" s="1438"/>
      <c r="BY275" s="1438"/>
      <c r="BZ275" s="1414">
        <v>0</v>
      </c>
      <c r="CA275" s="1439">
        <v>0</v>
      </c>
      <c r="CB275" s="1439">
        <v>0</v>
      </c>
      <c r="CC275" s="1439">
        <v>0</v>
      </c>
      <c r="CD275" s="1438"/>
      <c r="CE275" s="1414">
        <v>0</v>
      </c>
      <c r="CF275" s="1439">
        <v>0</v>
      </c>
      <c r="CG275" s="1054"/>
      <c r="CH275" s="1080">
        <v>0</v>
      </c>
      <c r="CI275" s="1080">
        <v>0</v>
      </c>
      <c r="CJ275" s="1505">
        <v>0</v>
      </c>
      <c r="CK275" s="763" t="e">
        <v>#DIV/0!</v>
      </c>
      <c r="CL275" s="1551">
        <v>0</v>
      </c>
      <c r="CM275" s="1551">
        <v>0</v>
      </c>
      <c r="CN275" s="1551">
        <v>0</v>
      </c>
      <c r="CO275" s="1551">
        <v>0</v>
      </c>
      <c r="CP275" s="1551">
        <v>0</v>
      </c>
      <c r="CQ275" s="1551">
        <v>0</v>
      </c>
      <c r="CR275" s="1551">
        <v>0</v>
      </c>
      <c r="CS275" s="1551">
        <v>0</v>
      </c>
      <c r="CT275" s="1551">
        <v>0</v>
      </c>
      <c r="CU275" s="1551">
        <v>0</v>
      </c>
      <c r="CV275" s="1551">
        <v>0</v>
      </c>
      <c r="CW275" s="1551">
        <v>0</v>
      </c>
    </row>
    <row r="276" spans="1:101" ht="15.75">
      <c r="A276" s="1394">
        <v>266</v>
      </c>
      <c r="B276" s="1416" t="s">
        <v>7339</v>
      </c>
      <c r="C276" s="1550" t="s">
        <v>647</v>
      </c>
      <c r="D276" s="1507" t="e">
        <v>#N/A</v>
      </c>
      <c r="E276" s="1425" t="e">
        <v>#N/A</v>
      </c>
      <c r="F276" s="1508" t="s">
        <v>647</v>
      </c>
      <c r="G276" s="1506"/>
      <c r="H276" s="1425" t="e">
        <v>#N/A</v>
      </c>
      <c r="I276" s="1425" t="e">
        <v>#N/A</v>
      </c>
      <c r="J276" s="1428" t="e">
        <v>#N/A</v>
      </c>
      <c r="K276" s="1398" t="s">
        <v>194</v>
      </c>
      <c r="L276" s="1415" t="s">
        <v>6530</v>
      </c>
      <c r="M276" s="1394" t="s">
        <v>422</v>
      </c>
      <c r="N276" s="1417">
        <v>0</v>
      </c>
      <c r="O276" s="1537"/>
      <c r="P276" s="1400">
        <v>44403</v>
      </c>
      <c r="Q276" s="1401">
        <v>0</v>
      </c>
      <c r="R276" s="1418">
        <v>0</v>
      </c>
      <c r="S276" s="1071"/>
      <c r="T276" s="1402"/>
      <c r="U276" s="1316" t="s">
        <v>6530</v>
      </c>
      <c r="V276" s="1403">
        <v>2</v>
      </c>
      <c r="W276" s="1316" t="s">
        <v>6530</v>
      </c>
      <c r="X276" s="1076"/>
      <c r="Y276" s="1076"/>
      <c r="Z276" s="1069"/>
      <c r="AA276" s="1424"/>
      <c r="AB276" s="1061"/>
      <c r="AC276" s="1431" t="e">
        <v>#N/A</v>
      </c>
      <c r="AD276" s="1432">
        <v>0</v>
      </c>
      <c r="AE276" s="1433" t="e">
        <v>#N/A</v>
      </c>
      <c r="AF276" s="1085"/>
      <c r="AG276" s="1437"/>
      <c r="AH276" s="1406">
        <v>0</v>
      </c>
      <c r="AI276" s="1407">
        <v>0</v>
      </c>
      <c r="AJ276" s="1408">
        <v>0</v>
      </c>
      <c r="AK276" s="1419">
        <v>0</v>
      </c>
      <c r="AL276" s="1419">
        <v>0</v>
      </c>
      <c r="AM276" s="1419">
        <v>0</v>
      </c>
      <c r="AN276" s="1419">
        <v>0</v>
      </c>
      <c r="AO276" s="1419">
        <v>0</v>
      </c>
      <c r="AP276" s="1419">
        <v>0</v>
      </c>
      <c r="AQ276" s="1420">
        <v>0</v>
      </c>
      <c r="AR276" s="1421">
        <v>0</v>
      </c>
      <c r="AS276" s="1421">
        <v>0</v>
      </c>
      <c r="AT276" s="1421">
        <v>0</v>
      </c>
      <c r="AU276" s="1401">
        <v>0</v>
      </c>
      <c r="AV276" s="1401">
        <v>0</v>
      </c>
      <c r="AW276" s="1401">
        <v>0</v>
      </c>
      <c r="AX276" s="1401">
        <v>0</v>
      </c>
      <c r="AY276" s="1401">
        <v>0</v>
      </c>
      <c r="AZ276" s="1401">
        <v>0</v>
      </c>
      <c r="BA276" s="1401"/>
      <c r="BB276" s="761"/>
      <c r="BC276" s="761"/>
      <c r="BD276" s="1527"/>
      <c r="BE276" s="1527"/>
      <c r="BF276" s="1527"/>
      <c r="BG276" s="1528"/>
      <c r="BH276" s="1528"/>
      <c r="BI276" s="1528"/>
      <c r="BJ276" s="1527"/>
      <c r="BK276" s="1413"/>
      <c r="BL276" s="1528"/>
      <c r="BM276" s="1528"/>
      <c r="BN276" s="1527"/>
      <c r="BO276" s="1528"/>
      <c r="BP276" s="1529"/>
      <c r="BQ276" s="1528"/>
      <c r="BR276" s="761" t="e">
        <v>#REF!</v>
      </c>
      <c r="BS276" s="1438"/>
      <c r="BT276" s="1438"/>
      <c r="BU276" s="1438"/>
      <c r="BV276" s="1438"/>
      <c r="BW276" s="1438"/>
      <c r="BX276" s="1438"/>
      <c r="BY276" s="1438"/>
      <c r="BZ276" s="1414">
        <v>0</v>
      </c>
      <c r="CA276" s="1439">
        <v>0</v>
      </c>
      <c r="CB276" s="1439">
        <v>0</v>
      </c>
      <c r="CC276" s="1439">
        <v>0</v>
      </c>
      <c r="CD276" s="1438"/>
      <c r="CE276" s="1414">
        <v>0</v>
      </c>
      <c r="CF276" s="1439">
        <v>0</v>
      </c>
      <c r="CG276" s="1054"/>
      <c r="CH276" s="1080">
        <v>0</v>
      </c>
      <c r="CI276" s="1080">
        <v>0</v>
      </c>
      <c r="CJ276" s="1505">
        <v>0</v>
      </c>
      <c r="CK276" s="763" t="e">
        <v>#DIV/0!</v>
      </c>
      <c r="CL276" s="1551">
        <v>0</v>
      </c>
      <c r="CM276" s="1551">
        <v>0</v>
      </c>
      <c r="CN276" s="1551">
        <v>0</v>
      </c>
      <c r="CO276" s="1551">
        <v>0</v>
      </c>
      <c r="CP276" s="1551">
        <v>0</v>
      </c>
      <c r="CQ276" s="1551">
        <v>0</v>
      </c>
      <c r="CR276" s="1551">
        <v>0</v>
      </c>
      <c r="CS276" s="1551">
        <v>0</v>
      </c>
      <c r="CT276" s="1551">
        <v>0</v>
      </c>
      <c r="CU276" s="1551">
        <v>0</v>
      </c>
      <c r="CV276" s="1551">
        <v>0</v>
      </c>
      <c r="CW276" s="1551">
        <v>0</v>
      </c>
    </row>
    <row r="277" spans="1:101" ht="15.75">
      <c r="A277" s="1394">
        <v>267</v>
      </c>
      <c r="B277" s="1416" t="s">
        <v>7340</v>
      </c>
      <c r="C277" s="1550" t="s">
        <v>649</v>
      </c>
      <c r="D277" s="1507" t="e">
        <v>#N/A</v>
      </c>
      <c r="E277" s="1425" t="e">
        <v>#N/A</v>
      </c>
      <c r="F277" s="1508" t="s">
        <v>649</v>
      </c>
      <c r="G277" s="1506"/>
      <c r="H277" s="1425" t="e">
        <v>#N/A</v>
      </c>
      <c r="I277" s="1425" t="e">
        <v>#N/A</v>
      </c>
      <c r="J277" s="1428" t="e">
        <v>#N/A</v>
      </c>
      <c r="K277" s="1398" t="s">
        <v>194</v>
      </c>
      <c r="L277" s="1415" t="s">
        <v>6530</v>
      </c>
      <c r="M277" s="1394" t="s">
        <v>422</v>
      </c>
      <c r="N277" s="1417">
        <v>0</v>
      </c>
      <c r="O277" s="1537"/>
      <c r="P277" s="1400">
        <v>44403</v>
      </c>
      <c r="Q277" s="1401">
        <v>0</v>
      </c>
      <c r="R277" s="1418">
        <v>0</v>
      </c>
      <c r="S277" s="1071"/>
      <c r="T277" s="1402"/>
      <c r="U277" s="1316" t="s">
        <v>6530</v>
      </c>
      <c r="V277" s="1403">
        <v>2</v>
      </c>
      <c r="W277" s="1316" t="s">
        <v>6530</v>
      </c>
      <c r="X277" s="1076"/>
      <c r="Y277" s="1076"/>
      <c r="Z277" s="1069"/>
      <c r="AA277" s="1424"/>
      <c r="AB277" s="1061"/>
      <c r="AC277" s="1431" t="e">
        <v>#N/A</v>
      </c>
      <c r="AD277" s="1432">
        <v>0</v>
      </c>
      <c r="AE277" s="1433" t="e">
        <v>#N/A</v>
      </c>
      <c r="AF277" s="1085"/>
      <c r="AG277" s="1437"/>
      <c r="AH277" s="1406">
        <v>0</v>
      </c>
      <c r="AI277" s="1407">
        <v>0</v>
      </c>
      <c r="AJ277" s="1408">
        <v>0</v>
      </c>
      <c r="AK277" s="1419">
        <v>0</v>
      </c>
      <c r="AL277" s="1419">
        <v>0</v>
      </c>
      <c r="AM277" s="1419">
        <v>0</v>
      </c>
      <c r="AN277" s="1419">
        <v>0</v>
      </c>
      <c r="AO277" s="1419">
        <v>0</v>
      </c>
      <c r="AP277" s="1419">
        <v>0</v>
      </c>
      <c r="AQ277" s="1420">
        <v>0</v>
      </c>
      <c r="AR277" s="1421">
        <v>0</v>
      </c>
      <c r="AS277" s="1421">
        <v>0</v>
      </c>
      <c r="AT277" s="1421">
        <v>0</v>
      </c>
      <c r="AU277" s="1401">
        <v>0</v>
      </c>
      <c r="AV277" s="1401">
        <v>0</v>
      </c>
      <c r="AW277" s="1401">
        <v>0</v>
      </c>
      <c r="AX277" s="1401">
        <v>0</v>
      </c>
      <c r="AY277" s="1401">
        <v>0</v>
      </c>
      <c r="AZ277" s="1401">
        <v>0</v>
      </c>
      <c r="BA277" s="1401"/>
      <c r="BB277" s="761"/>
      <c r="BC277" s="761"/>
      <c r="BD277" s="1527"/>
      <c r="BE277" s="1527"/>
      <c r="BF277" s="1527"/>
      <c r="BG277" s="1528"/>
      <c r="BH277" s="1528"/>
      <c r="BI277" s="1528"/>
      <c r="BJ277" s="1527"/>
      <c r="BK277" s="1413"/>
      <c r="BL277" s="1528"/>
      <c r="BM277" s="1528"/>
      <c r="BN277" s="1527"/>
      <c r="BO277" s="1528"/>
      <c r="BP277" s="1529"/>
      <c r="BQ277" s="1528"/>
      <c r="BR277" s="761" t="e">
        <v>#REF!</v>
      </c>
      <c r="BS277" s="1438"/>
      <c r="BT277" s="1438"/>
      <c r="BU277" s="1438"/>
      <c r="BV277" s="1438"/>
      <c r="BW277" s="1438"/>
      <c r="BX277" s="1438"/>
      <c r="BY277" s="1438"/>
      <c r="BZ277" s="1414">
        <v>0</v>
      </c>
      <c r="CA277" s="1439">
        <v>0</v>
      </c>
      <c r="CB277" s="1439">
        <v>0</v>
      </c>
      <c r="CC277" s="1439">
        <v>0</v>
      </c>
      <c r="CD277" s="1438"/>
      <c r="CE277" s="1414">
        <v>0</v>
      </c>
      <c r="CF277" s="1439">
        <v>0</v>
      </c>
      <c r="CG277" s="1054"/>
      <c r="CH277" s="1080">
        <v>0</v>
      </c>
      <c r="CI277" s="1080">
        <v>0</v>
      </c>
      <c r="CJ277" s="1505">
        <v>0</v>
      </c>
      <c r="CK277" s="763" t="e">
        <v>#DIV/0!</v>
      </c>
      <c r="CL277" s="1551">
        <v>0</v>
      </c>
      <c r="CM277" s="1551">
        <v>0</v>
      </c>
      <c r="CN277" s="1551">
        <v>0</v>
      </c>
      <c r="CO277" s="1551">
        <v>0</v>
      </c>
      <c r="CP277" s="1551">
        <v>0</v>
      </c>
      <c r="CQ277" s="1551">
        <v>0</v>
      </c>
      <c r="CR277" s="1551">
        <v>0</v>
      </c>
      <c r="CS277" s="1551">
        <v>0</v>
      </c>
      <c r="CT277" s="1551">
        <v>0</v>
      </c>
      <c r="CU277" s="1551">
        <v>0</v>
      </c>
      <c r="CV277" s="1551">
        <v>0</v>
      </c>
      <c r="CW277" s="1551">
        <v>0</v>
      </c>
    </row>
    <row r="278" spans="1:101" ht="15.75">
      <c r="A278" s="1394">
        <v>268</v>
      </c>
      <c r="B278" s="1416" t="s">
        <v>7341</v>
      </c>
      <c r="C278" s="1550" t="s">
        <v>651</v>
      </c>
      <c r="D278" s="1507" t="e">
        <v>#N/A</v>
      </c>
      <c r="E278" s="1425" t="e">
        <v>#N/A</v>
      </c>
      <c r="F278" s="1508" t="s">
        <v>651</v>
      </c>
      <c r="G278" s="1506"/>
      <c r="H278" s="1425" t="e">
        <v>#N/A</v>
      </c>
      <c r="I278" s="1425" t="e">
        <v>#N/A</v>
      </c>
      <c r="J278" s="1428" t="e">
        <v>#N/A</v>
      </c>
      <c r="K278" s="1398" t="s">
        <v>194</v>
      </c>
      <c r="L278" s="1415" t="s">
        <v>6530</v>
      </c>
      <c r="M278" s="1394" t="s">
        <v>422</v>
      </c>
      <c r="N278" s="1417">
        <v>0</v>
      </c>
      <c r="O278" s="1537"/>
      <c r="P278" s="1400">
        <v>44403</v>
      </c>
      <c r="Q278" s="1401">
        <v>0</v>
      </c>
      <c r="R278" s="1418">
        <v>0</v>
      </c>
      <c r="S278" s="1071"/>
      <c r="T278" s="1402"/>
      <c r="U278" s="1316" t="s">
        <v>6530</v>
      </c>
      <c r="V278" s="1403">
        <v>2</v>
      </c>
      <c r="W278" s="1316" t="s">
        <v>6530</v>
      </c>
      <c r="X278" s="1076"/>
      <c r="Y278" s="1076"/>
      <c r="Z278" s="1069"/>
      <c r="AA278" s="1424"/>
      <c r="AB278" s="1061"/>
      <c r="AC278" s="1431" t="e">
        <v>#N/A</v>
      </c>
      <c r="AD278" s="1432">
        <v>0</v>
      </c>
      <c r="AE278" s="1433" t="e">
        <v>#N/A</v>
      </c>
      <c r="AF278" s="1085"/>
      <c r="AG278" s="1437"/>
      <c r="AH278" s="1406">
        <v>0</v>
      </c>
      <c r="AI278" s="1407">
        <v>0</v>
      </c>
      <c r="AJ278" s="1408">
        <v>0</v>
      </c>
      <c r="AK278" s="1419">
        <v>0</v>
      </c>
      <c r="AL278" s="1419">
        <v>0</v>
      </c>
      <c r="AM278" s="1419">
        <v>0</v>
      </c>
      <c r="AN278" s="1419">
        <v>0</v>
      </c>
      <c r="AO278" s="1419">
        <v>0</v>
      </c>
      <c r="AP278" s="1419">
        <v>0</v>
      </c>
      <c r="AQ278" s="1420">
        <v>0</v>
      </c>
      <c r="AR278" s="1421">
        <v>0</v>
      </c>
      <c r="AS278" s="1421">
        <v>0</v>
      </c>
      <c r="AT278" s="1421">
        <v>0</v>
      </c>
      <c r="AU278" s="1401">
        <v>0</v>
      </c>
      <c r="AV278" s="1401">
        <v>0</v>
      </c>
      <c r="AW278" s="1401">
        <v>0</v>
      </c>
      <c r="AX278" s="1401">
        <v>0</v>
      </c>
      <c r="AY278" s="1401">
        <v>0</v>
      </c>
      <c r="AZ278" s="1401">
        <v>0</v>
      </c>
      <c r="BA278" s="1401"/>
      <c r="BB278" s="761"/>
      <c r="BC278" s="761"/>
      <c r="BD278" s="1527"/>
      <c r="BE278" s="1527"/>
      <c r="BF278" s="1527"/>
      <c r="BG278" s="1528"/>
      <c r="BH278" s="1528"/>
      <c r="BI278" s="1528"/>
      <c r="BJ278" s="1527"/>
      <c r="BK278" s="1413"/>
      <c r="BL278" s="1528"/>
      <c r="BM278" s="1528"/>
      <c r="BN278" s="1527"/>
      <c r="BO278" s="1528"/>
      <c r="BP278" s="1529"/>
      <c r="BQ278" s="1528"/>
      <c r="BR278" s="761" t="e">
        <v>#REF!</v>
      </c>
      <c r="BS278" s="1438"/>
      <c r="BT278" s="1438"/>
      <c r="BU278" s="1438"/>
      <c r="BV278" s="1438"/>
      <c r="BW278" s="1438"/>
      <c r="BX278" s="1438"/>
      <c r="BY278" s="1438"/>
      <c r="BZ278" s="1414">
        <v>0</v>
      </c>
      <c r="CA278" s="1439">
        <v>0</v>
      </c>
      <c r="CB278" s="1439">
        <v>0</v>
      </c>
      <c r="CC278" s="1439">
        <v>0</v>
      </c>
      <c r="CD278" s="1438"/>
      <c r="CE278" s="1414">
        <v>0</v>
      </c>
      <c r="CF278" s="1439">
        <v>0</v>
      </c>
      <c r="CG278" s="1054"/>
      <c r="CH278" s="1080">
        <v>0</v>
      </c>
      <c r="CI278" s="1080">
        <v>0</v>
      </c>
      <c r="CJ278" s="1505">
        <v>0</v>
      </c>
      <c r="CK278" s="763" t="e">
        <v>#DIV/0!</v>
      </c>
      <c r="CL278" s="1551">
        <v>0</v>
      </c>
      <c r="CM278" s="1551">
        <v>0</v>
      </c>
      <c r="CN278" s="1551">
        <v>0</v>
      </c>
      <c r="CO278" s="1551">
        <v>0</v>
      </c>
      <c r="CP278" s="1551">
        <v>0</v>
      </c>
      <c r="CQ278" s="1551">
        <v>0</v>
      </c>
      <c r="CR278" s="1551">
        <v>0</v>
      </c>
      <c r="CS278" s="1551">
        <v>0</v>
      </c>
      <c r="CT278" s="1551">
        <v>0</v>
      </c>
      <c r="CU278" s="1551">
        <v>0</v>
      </c>
      <c r="CV278" s="1551">
        <v>0</v>
      </c>
      <c r="CW278" s="1551">
        <v>0</v>
      </c>
    </row>
    <row r="279" spans="1:101" ht="15.75">
      <c r="A279" s="1394">
        <v>269</v>
      </c>
      <c r="B279" s="1219" t="s">
        <v>7342</v>
      </c>
      <c r="C279" s="1552" t="s">
        <v>653</v>
      </c>
      <c r="D279" s="1531" t="e">
        <v>#N/A</v>
      </c>
      <c r="E279" s="1442" t="e">
        <v>#N/A</v>
      </c>
      <c r="F279" s="1070" t="s">
        <v>653</v>
      </c>
      <c r="G279" s="1487"/>
      <c r="H279" s="1442" t="e">
        <v>#N/A</v>
      </c>
      <c r="I279" s="1442" t="e">
        <v>#N/A</v>
      </c>
      <c r="J279" s="1057" t="e">
        <v>#N/A</v>
      </c>
      <c r="K279" s="1058" t="s">
        <v>194</v>
      </c>
      <c r="L279" s="1073" t="s">
        <v>6530</v>
      </c>
      <c r="M279" s="1059" t="s">
        <v>422</v>
      </c>
      <c r="N279" s="1082">
        <v>0</v>
      </c>
      <c r="O279" s="1068"/>
      <c r="P279" s="1060">
        <v>44403</v>
      </c>
      <c r="Q279" s="1061">
        <v>0</v>
      </c>
      <c r="R279" s="1074">
        <v>0</v>
      </c>
      <c r="S279" s="1071"/>
      <c r="T279" s="1075"/>
      <c r="U279" s="1316" t="s">
        <v>6530</v>
      </c>
      <c r="V279" s="1549">
        <v>2</v>
      </c>
      <c r="W279" s="1316" t="s">
        <v>6530</v>
      </c>
      <c r="X279" s="1076"/>
      <c r="Y279" s="1076"/>
      <c r="Z279" s="1069"/>
      <c r="AA279" s="1078"/>
      <c r="AB279" s="1061"/>
      <c r="AC279" s="1049" t="e">
        <v>#N/A</v>
      </c>
      <c r="AD279" s="1050">
        <v>0</v>
      </c>
      <c r="AE279" s="1051" t="e">
        <v>#N/A</v>
      </c>
      <c r="AF279" s="1085"/>
      <c r="AG279" s="1534"/>
      <c r="AH279" s="1083">
        <v>0</v>
      </c>
      <c r="AI279" s="1084">
        <v>0</v>
      </c>
      <c r="AJ279" s="1086">
        <v>0</v>
      </c>
      <c r="AK279" s="1064">
        <v>0</v>
      </c>
      <c r="AL279" s="1064">
        <v>0</v>
      </c>
      <c r="AM279" s="1064">
        <v>0</v>
      </c>
      <c r="AN279" s="1064">
        <v>0</v>
      </c>
      <c r="AO279" s="1064">
        <v>0</v>
      </c>
      <c r="AP279" s="1064">
        <v>0</v>
      </c>
      <c r="AQ279" s="1065">
        <v>0</v>
      </c>
      <c r="AR279" s="1066">
        <v>0</v>
      </c>
      <c r="AS279" s="1066">
        <v>0</v>
      </c>
      <c r="AT279" s="1066">
        <v>0</v>
      </c>
      <c r="AU279" s="1061">
        <v>0</v>
      </c>
      <c r="AV279" s="1061">
        <v>0</v>
      </c>
      <c r="AW279" s="1061">
        <v>0</v>
      </c>
      <c r="AX279" s="1061">
        <v>0</v>
      </c>
      <c r="AY279" s="1061">
        <v>0</v>
      </c>
      <c r="AZ279" s="1061">
        <v>0</v>
      </c>
      <c r="BA279" s="1061"/>
      <c r="BB279" s="761"/>
      <c r="BC279" s="761"/>
      <c r="BD279" s="1544"/>
      <c r="BE279" s="1544"/>
      <c r="BF279" s="1544"/>
      <c r="BG279" s="1545"/>
      <c r="BH279" s="1545"/>
      <c r="BI279" s="1545"/>
      <c r="BJ279" s="1544"/>
      <c r="BK279" s="1546"/>
      <c r="BL279" s="1545"/>
      <c r="BM279" s="1545"/>
      <c r="BN279" s="1544"/>
      <c r="BO279" s="1545"/>
      <c r="BP279" s="1547"/>
      <c r="BQ279" s="1545"/>
      <c r="BR279" s="761" t="e">
        <v>#REF!</v>
      </c>
      <c r="BS279" s="1535"/>
      <c r="BT279" s="1535"/>
      <c r="BU279" s="1535"/>
      <c r="BV279" s="1535"/>
      <c r="BW279" s="1535"/>
      <c r="BX279" s="1535"/>
      <c r="BY279" s="1535"/>
      <c r="BZ279" s="1523">
        <v>0</v>
      </c>
      <c r="CA279" s="1536">
        <v>0</v>
      </c>
      <c r="CB279" s="1536">
        <v>0</v>
      </c>
      <c r="CC279" s="1536">
        <v>0</v>
      </c>
      <c r="CD279" s="1535"/>
      <c r="CE279" s="1523">
        <v>0</v>
      </c>
      <c r="CF279" s="1536">
        <v>0</v>
      </c>
      <c r="CG279" s="1054"/>
      <c r="CH279" s="1080">
        <v>0</v>
      </c>
      <c r="CI279" s="1080">
        <v>0</v>
      </c>
      <c r="CJ279" s="1505">
        <v>0</v>
      </c>
      <c r="CK279" s="766" t="e">
        <v>#DIV/0!</v>
      </c>
      <c r="CL279" s="1335">
        <v>0</v>
      </c>
      <c r="CM279" s="1335">
        <v>0</v>
      </c>
      <c r="CN279" s="1335">
        <v>0</v>
      </c>
      <c r="CO279" s="1335">
        <v>0</v>
      </c>
      <c r="CP279" s="1335">
        <v>0</v>
      </c>
      <c r="CQ279" s="1335">
        <v>0</v>
      </c>
      <c r="CR279" s="1335">
        <v>0</v>
      </c>
      <c r="CS279" s="1335">
        <v>0</v>
      </c>
      <c r="CT279" s="1335">
        <v>0</v>
      </c>
      <c r="CU279" s="1335">
        <v>0</v>
      </c>
      <c r="CV279" s="1335">
        <v>0</v>
      </c>
      <c r="CW279" s="1335">
        <v>0</v>
      </c>
    </row>
    <row r="280" spans="1:101" ht="15.75">
      <c r="A280" s="1394">
        <v>270</v>
      </c>
      <c r="B280" s="1416" t="s">
        <v>7343</v>
      </c>
      <c r="C280" s="1550" t="s">
        <v>7344</v>
      </c>
      <c r="D280" s="1507" t="e">
        <v>#N/A</v>
      </c>
      <c r="E280" s="1425" t="e">
        <v>#N/A</v>
      </c>
      <c r="F280" s="1508" t="s">
        <v>7344</v>
      </c>
      <c r="G280" s="1506"/>
      <c r="H280" s="1425" t="e">
        <v>#N/A</v>
      </c>
      <c r="I280" s="1425" t="e">
        <v>#N/A</v>
      </c>
      <c r="J280" s="1428" t="e">
        <v>#N/A</v>
      </c>
      <c r="K280" s="1398" t="e">
        <v>#N/A</v>
      </c>
      <c r="L280" s="1415" t="s">
        <v>356</v>
      </c>
      <c r="M280" s="1394" t="s">
        <v>422</v>
      </c>
      <c r="N280" s="1417">
        <v>44489</v>
      </c>
      <c r="O280" s="1537"/>
      <c r="P280" s="1400" t="e">
        <v>#N/A</v>
      </c>
      <c r="Q280" s="1401">
        <v>0</v>
      </c>
      <c r="R280" s="1418">
        <v>0</v>
      </c>
      <c r="S280" s="1071"/>
      <c r="T280" s="1402"/>
      <c r="U280" s="1070" t="s">
        <v>424</v>
      </c>
      <c r="V280" s="1403">
        <v>5</v>
      </c>
      <c r="W280" s="1312" t="s">
        <v>64</v>
      </c>
      <c r="X280" s="1069"/>
      <c r="Y280" s="1069"/>
      <c r="Z280" s="1069"/>
      <c r="AA280" s="1078" t="s">
        <v>7176</v>
      </c>
      <c r="AB280" s="1061"/>
      <c r="AC280" s="1431" t="e">
        <v>#N/A</v>
      </c>
      <c r="AD280" s="1432">
        <v>0</v>
      </c>
      <c r="AE280" s="1433" t="e">
        <v>#N/A</v>
      </c>
      <c r="AF280" s="1072"/>
      <c r="AG280" s="1437"/>
      <c r="AH280" s="1406">
        <v>0</v>
      </c>
      <c r="AI280" s="1407">
        <v>0</v>
      </c>
      <c r="AJ280" s="1408">
        <v>0</v>
      </c>
      <c r="AK280" s="1419">
        <v>0</v>
      </c>
      <c r="AL280" s="1419">
        <v>0</v>
      </c>
      <c r="AM280" s="1419">
        <v>0</v>
      </c>
      <c r="AN280" s="1419">
        <v>0</v>
      </c>
      <c r="AO280" s="1419">
        <v>0</v>
      </c>
      <c r="AP280" s="1419">
        <v>0</v>
      </c>
      <c r="AQ280" s="1420">
        <v>0</v>
      </c>
      <c r="AR280" s="1421">
        <v>0</v>
      </c>
      <c r="AS280" s="1421">
        <v>0</v>
      </c>
      <c r="AT280" s="1421">
        <v>0</v>
      </c>
      <c r="AU280" s="1401">
        <v>0</v>
      </c>
      <c r="AV280" s="1401">
        <v>0</v>
      </c>
      <c r="AW280" s="1401">
        <v>0</v>
      </c>
      <c r="AX280" s="1401">
        <v>0</v>
      </c>
      <c r="AY280" s="1401">
        <v>0</v>
      </c>
      <c r="AZ280" s="1401">
        <v>0</v>
      </c>
      <c r="BA280" s="1401" t="s">
        <v>64</v>
      </c>
      <c r="BB280" s="1061" t="s">
        <v>685</v>
      </c>
      <c r="BC280" s="1061" t="s">
        <v>356</v>
      </c>
      <c r="BD280" s="1410" t="s">
        <v>419</v>
      </c>
      <c r="BE280" s="1410" t="s">
        <v>419</v>
      </c>
      <c r="BF280" s="1410" t="s">
        <v>419</v>
      </c>
      <c r="BG280" s="1411">
        <v>44476</v>
      </c>
      <c r="BH280" s="1411">
        <v>44477</v>
      </c>
      <c r="BI280" s="1411">
        <v>44482</v>
      </c>
      <c r="BJ280" s="1410" t="s">
        <v>419</v>
      </c>
      <c r="BK280" s="1411">
        <v>44487</v>
      </c>
      <c r="BL280" s="1411">
        <v>44489</v>
      </c>
      <c r="BM280" s="1411">
        <v>44490</v>
      </c>
      <c r="BN280" s="1410" t="s">
        <v>419</v>
      </c>
      <c r="BO280" s="1411">
        <v>44491</v>
      </c>
      <c r="BP280" s="1410" t="s">
        <v>419</v>
      </c>
      <c r="BQ280" s="1413">
        <v>44494</v>
      </c>
      <c r="BR280" s="761" t="e">
        <v>#REF!</v>
      </c>
      <c r="BS280" s="1438"/>
      <c r="BT280" s="1438"/>
      <c r="BU280" s="1438"/>
      <c r="BV280" s="1438"/>
      <c r="BW280" s="1438"/>
      <c r="BX280" s="1438"/>
      <c r="BY280" s="1438"/>
      <c r="BZ280" s="1414">
        <v>0</v>
      </c>
      <c r="CA280" s="1439">
        <v>0</v>
      </c>
      <c r="CB280" s="1439">
        <v>0</v>
      </c>
      <c r="CC280" s="1439">
        <v>0</v>
      </c>
      <c r="CD280" s="1438"/>
      <c r="CE280" s="1414">
        <v>1</v>
      </c>
      <c r="CF280" s="1439">
        <v>0</v>
      </c>
      <c r="CG280" s="1054"/>
      <c r="CH280" s="1080">
        <v>1</v>
      </c>
      <c r="CI280" s="1080">
        <v>0</v>
      </c>
      <c r="CJ280" s="1055">
        <v>1</v>
      </c>
      <c r="CK280" s="763">
        <v>0</v>
      </c>
      <c r="CL280" s="1551">
        <v>0</v>
      </c>
      <c r="CM280" s="1551">
        <v>0</v>
      </c>
      <c r="CN280" s="1551">
        <v>0</v>
      </c>
      <c r="CO280" s="1551">
        <v>0</v>
      </c>
      <c r="CP280" s="1551">
        <v>0</v>
      </c>
      <c r="CQ280" s="1551">
        <v>0</v>
      </c>
      <c r="CR280" s="1551">
        <v>0</v>
      </c>
      <c r="CS280" s="1551">
        <v>0</v>
      </c>
      <c r="CT280" s="1551">
        <v>0</v>
      </c>
      <c r="CU280" s="1551">
        <v>0</v>
      </c>
      <c r="CV280" s="1551">
        <v>0</v>
      </c>
      <c r="CW280" s="1551">
        <v>0</v>
      </c>
    </row>
    <row r="281" spans="1:101" ht="15.75">
      <c r="A281" s="1394">
        <v>271</v>
      </c>
      <c r="B281" s="1416" t="s">
        <v>7345</v>
      </c>
      <c r="C281" s="1550" t="s">
        <v>7346</v>
      </c>
      <c r="D281" s="1507" t="e">
        <v>#N/A</v>
      </c>
      <c r="E281" s="1425" t="e">
        <v>#N/A</v>
      </c>
      <c r="F281" s="1508" t="s">
        <v>7346</v>
      </c>
      <c r="G281" s="1506"/>
      <c r="H281" s="1425" t="e">
        <v>#N/A</v>
      </c>
      <c r="I281" s="1425" t="e">
        <v>#N/A</v>
      </c>
      <c r="J281" s="1428" t="e">
        <v>#N/A</v>
      </c>
      <c r="K281" s="1398" t="e">
        <v>#N/A</v>
      </c>
      <c r="L281" s="1415" t="s">
        <v>356</v>
      </c>
      <c r="M281" s="1394" t="s">
        <v>422</v>
      </c>
      <c r="N281" s="1417">
        <v>44489</v>
      </c>
      <c r="O281" s="1537"/>
      <c r="P281" s="1400" t="e">
        <v>#N/A</v>
      </c>
      <c r="Q281" s="1401">
        <v>0</v>
      </c>
      <c r="R281" s="1418">
        <v>0</v>
      </c>
      <c r="S281" s="1071"/>
      <c r="T281" s="1402"/>
      <c r="U281" s="1070" t="s">
        <v>424</v>
      </c>
      <c r="V281" s="1403">
        <v>5</v>
      </c>
      <c r="W281" s="1312" t="s">
        <v>64</v>
      </c>
      <c r="X281" s="1076"/>
      <c r="Y281" s="1076"/>
      <c r="Z281" s="1069"/>
      <c r="AA281" s="1078" t="s">
        <v>7176</v>
      </c>
      <c r="AB281" s="1061"/>
      <c r="AC281" s="1431" t="e">
        <v>#N/A</v>
      </c>
      <c r="AD281" s="1432">
        <v>0</v>
      </c>
      <c r="AE281" s="1433" t="e">
        <v>#N/A</v>
      </c>
      <c r="AF281" s="1085"/>
      <c r="AG281" s="1437"/>
      <c r="AH281" s="1406">
        <v>0</v>
      </c>
      <c r="AI281" s="1407">
        <v>0</v>
      </c>
      <c r="AJ281" s="1408">
        <v>0</v>
      </c>
      <c r="AK281" s="1419">
        <v>0</v>
      </c>
      <c r="AL281" s="1419">
        <v>0</v>
      </c>
      <c r="AM281" s="1419">
        <v>0</v>
      </c>
      <c r="AN281" s="1419">
        <v>0</v>
      </c>
      <c r="AO281" s="1419">
        <v>0</v>
      </c>
      <c r="AP281" s="1419">
        <v>0</v>
      </c>
      <c r="AQ281" s="1420">
        <v>0</v>
      </c>
      <c r="AR281" s="1421">
        <v>0</v>
      </c>
      <c r="AS281" s="1421">
        <v>0</v>
      </c>
      <c r="AT281" s="1421">
        <v>0</v>
      </c>
      <c r="AU281" s="1401">
        <v>0</v>
      </c>
      <c r="AV281" s="1401">
        <v>0</v>
      </c>
      <c r="AW281" s="1401">
        <v>0</v>
      </c>
      <c r="AX281" s="1401">
        <v>0</v>
      </c>
      <c r="AY281" s="1401">
        <v>0</v>
      </c>
      <c r="AZ281" s="1401">
        <v>0</v>
      </c>
      <c r="BA281" s="1401" t="s">
        <v>64</v>
      </c>
      <c r="BB281" s="1061" t="s">
        <v>685</v>
      </c>
      <c r="BC281" s="1061" t="s">
        <v>356</v>
      </c>
      <c r="BD281" s="1410" t="s">
        <v>419</v>
      </c>
      <c r="BE281" s="1410" t="s">
        <v>419</v>
      </c>
      <c r="BF281" s="1410" t="s">
        <v>419</v>
      </c>
      <c r="BG281" s="1411">
        <v>44476</v>
      </c>
      <c r="BH281" s="1411">
        <v>44477</v>
      </c>
      <c r="BI281" s="1411">
        <v>44482</v>
      </c>
      <c r="BJ281" s="1410" t="s">
        <v>419</v>
      </c>
      <c r="BK281" s="1411">
        <v>44487</v>
      </c>
      <c r="BL281" s="1411">
        <v>44489</v>
      </c>
      <c r="BM281" s="1411">
        <v>44490</v>
      </c>
      <c r="BN281" s="1410" t="s">
        <v>419</v>
      </c>
      <c r="BO281" s="1411">
        <v>44491</v>
      </c>
      <c r="BP281" s="1410" t="s">
        <v>419</v>
      </c>
      <c r="BQ281" s="1413">
        <v>44494</v>
      </c>
      <c r="BR281" s="761" t="e">
        <v>#REF!</v>
      </c>
      <c r="BS281" s="1438"/>
      <c r="BT281" s="1438"/>
      <c r="BU281" s="1438"/>
      <c r="BV281" s="1438"/>
      <c r="BW281" s="1438"/>
      <c r="BX281" s="1438"/>
      <c r="BY281" s="1438"/>
      <c r="BZ281" s="1414">
        <v>0</v>
      </c>
      <c r="CA281" s="1439">
        <v>0</v>
      </c>
      <c r="CB281" s="1439">
        <v>0</v>
      </c>
      <c r="CC281" s="1439">
        <v>0</v>
      </c>
      <c r="CD281" s="1438"/>
      <c r="CE281" s="1414">
        <v>1</v>
      </c>
      <c r="CF281" s="1439">
        <v>0</v>
      </c>
      <c r="CG281" s="1054"/>
      <c r="CH281" s="1080">
        <v>1</v>
      </c>
      <c r="CI281" s="1080">
        <v>0</v>
      </c>
      <c r="CJ281" s="1505">
        <v>1</v>
      </c>
      <c r="CK281" s="763">
        <v>0</v>
      </c>
      <c r="CL281" s="1551">
        <v>0</v>
      </c>
      <c r="CM281" s="1551">
        <v>0</v>
      </c>
      <c r="CN281" s="1551">
        <v>0</v>
      </c>
      <c r="CO281" s="1551">
        <v>0</v>
      </c>
      <c r="CP281" s="1551">
        <v>0</v>
      </c>
      <c r="CQ281" s="1551">
        <v>0</v>
      </c>
      <c r="CR281" s="1551">
        <v>0</v>
      </c>
      <c r="CS281" s="1551">
        <v>0</v>
      </c>
      <c r="CT281" s="1551">
        <v>0</v>
      </c>
      <c r="CU281" s="1551">
        <v>0</v>
      </c>
      <c r="CV281" s="1551">
        <v>0</v>
      </c>
      <c r="CW281" s="1551">
        <v>0</v>
      </c>
    </row>
    <row r="282" spans="1:101" ht="15.75">
      <c r="A282" s="1394">
        <v>272</v>
      </c>
      <c r="B282" s="1416" t="s">
        <v>7347</v>
      </c>
      <c r="C282" s="1550" t="s">
        <v>7348</v>
      </c>
      <c r="D282" s="1507" t="e">
        <v>#N/A</v>
      </c>
      <c r="E282" s="1425" t="e">
        <v>#N/A</v>
      </c>
      <c r="F282" s="1508" t="s">
        <v>7348</v>
      </c>
      <c r="G282" s="1506"/>
      <c r="H282" s="1425" t="e">
        <v>#N/A</v>
      </c>
      <c r="I282" s="1425" t="e">
        <v>#N/A</v>
      </c>
      <c r="J282" s="1428" t="e">
        <v>#N/A</v>
      </c>
      <c r="K282" s="1398" t="e">
        <v>#N/A</v>
      </c>
      <c r="L282" s="1415" t="s">
        <v>356</v>
      </c>
      <c r="M282" s="1394" t="s">
        <v>422</v>
      </c>
      <c r="N282" s="1417">
        <v>44489</v>
      </c>
      <c r="O282" s="1537"/>
      <c r="P282" s="1400" t="e">
        <v>#N/A</v>
      </c>
      <c r="Q282" s="1401">
        <v>0</v>
      </c>
      <c r="R282" s="1418">
        <v>0</v>
      </c>
      <c r="S282" s="1071"/>
      <c r="T282" s="1402"/>
      <c r="U282" s="1070" t="s">
        <v>424</v>
      </c>
      <c r="V282" s="1403">
        <v>5</v>
      </c>
      <c r="W282" s="1312" t="s">
        <v>64</v>
      </c>
      <c r="X282" s="1076"/>
      <c r="Y282" s="1076"/>
      <c r="Z282" s="1069"/>
      <c r="AA282" s="1078" t="s">
        <v>7176</v>
      </c>
      <c r="AB282" s="1061"/>
      <c r="AC282" s="1431" t="e">
        <v>#N/A</v>
      </c>
      <c r="AD282" s="1432">
        <v>0</v>
      </c>
      <c r="AE282" s="1433" t="e">
        <v>#N/A</v>
      </c>
      <c r="AF282" s="1085"/>
      <c r="AG282" s="1437"/>
      <c r="AH282" s="1406">
        <v>0</v>
      </c>
      <c r="AI282" s="1407">
        <v>0</v>
      </c>
      <c r="AJ282" s="1408">
        <v>0</v>
      </c>
      <c r="AK282" s="1419">
        <v>0</v>
      </c>
      <c r="AL282" s="1419">
        <v>0</v>
      </c>
      <c r="AM282" s="1419">
        <v>0</v>
      </c>
      <c r="AN282" s="1419">
        <v>0</v>
      </c>
      <c r="AO282" s="1419">
        <v>0</v>
      </c>
      <c r="AP282" s="1419">
        <v>0</v>
      </c>
      <c r="AQ282" s="1420">
        <v>0</v>
      </c>
      <c r="AR282" s="1421">
        <v>0</v>
      </c>
      <c r="AS282" s="1421">
        <v>0</v>
      </c>
      <c r="AT282" s="1421">
        <v>0</v>
      </c>
      <c r="AU282" s="1401">
        <v>0</v>
      </c>
      <c r="AV282" s="1401">
        <v>0</v>
      </c>
      <c r="AW282" s="1401">
        <v>0</v>
      </c>
      <c r="AX282" s="1401">
        <v>0</v>
      </c>
      <c r="AY282" s="1401">
        <v>0</v>
      </c>
      <c r="AZ282" s="1401">
        <v>0</v>
      </c>
      <c r="BA282" s="1401" t="s">
        <v>64</v>
      </c>
      <c r="BB282" s="1061" t="s">
        <v>685</v>
      </c>
      <c r="BC282" s="1061" t="s">
        <v>356</v>
      </c>
      <c r="BD282" s="1410" t="s">
        <v>419</v>
      </c>
      <c r="BE282" s="1410" t="s">
        <v>419</v>
      </c>
      <c r="BF282" s="1410" t="s">
        <v>419</v>
      </c>
      <c r="BG282" s="1411">
        <v>44476</v>
      </c>
      <c r="BH282" s="1411">
        <v>44477</v>
      </c>
      <c r="BI282" s="1411">
        <v>44482</v>
      </c>
      <c r="BJ282" s="1410" t="s">
        <v>419</v>
      </c>
      <c r="BK282" s="1411">
        <v>44487</v>
      </c>
      <c r="BL282" s="1411">
        <v>44489</v>
      </c>
      <c r="BM282" s="1411">
        <v>44490</v>
      </c>
      <c r="BN282" s="1410" t="s">
        <v>419</v>
      </c>
      <c r="BO282" s="1411">
        <v>44491</v>
      </c>
      <c r="BP282" s="1410" t="s">
        <v>419</v>
      </c>
      <c r="BQ282" s="1413">
        <v>44494</v>
      </c>
      <c r="BR282" s="761" t="e">
        <v>#REF!</v>
      </c>
      <c r="BS282" s="1438"/>
      <c r="BT282" s="1438"/>
      <c r="BU282" s="1438"/>
      <c r="BV282" s="1438"/>
      <c r="BW282" s="1438"/>
      <c r="BX282" s="1438"/>
      <c r="BY282" s="1438"/>
      <c r="BZ282" s="1414">
        <v>0</v>
      </c>
      <c r="CA282" s="1439">
        <v>0</v>
      </c>
      <c r="CB282" s="1439">
        <v>0</v>
      </c>
      <c r="CC282" s="1439">
        <v>0</v>
      </c>
      <c r="CD282" s="1438"/>
      <c r="CE282" s="1414">
        <v>1</v>
      </c>
      <c r="CF282" s="1439">
        <v>0</v>
      </c>
      <c r="CG282" s="1054"/>
      <c r="CH282" s="1080">
        <v>1</v>
      </c>
      <c r="CI282" s="1080">
        <v>0</v>
      </c>
      <c r="CJ282" s="1505">
        <v>1</v>
      </c>
      <c r="CK282" s="763">
        <v>0</v>
      </c>
      <c r="CL282" s="1551">
        <v>0</v>
      </c>
      <c r="CM282" s="1551">
        <v>0</v>
      </c>
      <c r="CN282" s="1551">
        <v>0</v>
      </c>
      <c r="CO282" s="1551">
        <v>0</v>
      </c>
      <c r="CP282" s="1551">
        <v>0</v>
      </c>
      <c r="CQ282" s="1551">
        <v>0</v>
      </c>
      <c r="CR282" s="1551">
        <v>0</v>
      </c>
      <c r="CS282" s="1551">
        <v>0</v>
      </c>
      <c r="CT282" s="1551">
        <v>0</v>
      </c>
      <c r="CU282" s="1551">
        <v>0</v>
      </c>
      <c r="CV282" s="1551">
        <v>0</v>
      </c>
      <c r="CW282" s="1551">
        <v>0</v>
      </c>
    </row>
    <row r="283" spans="1:101" ht="15.75">
      <c r="A283" s="1394">
        <v>273</v>
      </c>
      <c r="B283" s="1416" t="s">
        <v>7349</v>
      </c>
      <c r="C283" s="1550" t="s">
        <v>7350</v>
      </c>
      <c r="D283" s="1507" t="e">
        <v>#N/A</v>
      </c>
      <c r="E283" s="1425" t="e">
        <v>#N/A</v>
      </c>
      <c r="F283" s="1508" t="s">
        <v>7350</v>
      </c>
      <c r="G283" s="1506"/>
      <c r="H283" s="1425" t="e">
        <v>#N/A</v>
      </c>
      <c r="I283" s="1425" t="e">
        <v>#N/A</v>
      </c>
      <c r="J283" s="1428" t="e">
        <v>#N/A</v>
      </c>
      <c r="K283" s="1398" t="e">
        <v>#N/A</v>
      </c>
      <c r="L283" s="1415" t="s">
        <v>356</v>
      </c>
      <c r="M283" s="1394" t="s">
        <v>422</v>
      </c>
      <c r="N283" s="1417">
        <v>44489</v>
      </c>
      <c r="O283" s="1537"/>
      <c r="P283" s="1400" t="e">
        <v>#N/A</v>
      </c>
      <c r="Q283" s="1401">
        <v>0</v>
      </c>
      <c r="R283" s="1418">
        <v>0</v>
      </c>
      <c r="S283" s="1071"/>
      <c r="T283" s="1402"/>
      <c r="U283" s="1070" t="s">
        <v>424</v>
      </c>
      <c r="V283" s="1403">
        <v>5</v>
      </c>
      <c r="W283" s="1312" t="s">
        <v>64</v>
      </c>
      <c r="X283" s="1076"/>
      <c r="Y283" s="1076"/>
      <c r="Z283" s="1069"/>
      <c r="AA283" s="1078" t="s">
        <v>7176</v>
      </c>
      <c r="AB283" s="1061"/>
      <c r="AC283" s="1431" t="e">
        <v>#N/A</v>
      </c>
      <c r="AD283" s="1432">
        <v>0</v>
      </c>
      <c r="AE283" s="1433" t="e">
        <v>#N/A</v>
      </c>
      <c r="AF283" s="1085"/>
      <c r="AG283" s="1437"/>
      <c r="AH283" s="1406">
        <v>0</v>
      </c>
      <c r="AI283" s="1407">
        <v>0</v>
      </c>
      <c r="AJ283" s="1408">
        <v>0</v>
      </c>
      <c r="AK283" s="1419">
        <v>0</v>
      </c>
      <c r="AL283" s="1419">
        <v>0</v>
      </c>
      <c r="AM283" s="1419">
        <v>0</v>
      </c>
      <c r="AN283" s="1419">
        <v>0</v>
      </c>
      <c r="AO283" s="1419">
        <v>0</v>
      </c>
      <c r="AP283" s="1419">
        <v>0</v>
      </c>
      <c r="AQ283" s="1420">
        <v>0</v>
      </c>
      <c r="AR283" s="1421">
        <v>0</v>
      </c>
      <c r="AS283" s="1421">
        <v>0</v>
      </c>
      <c r="AT283" s="1421">
        <v>0</v>
      </c>
      <c r="AU283" s="1401">
        <v>0</v>
      </c>
      <c r="AV283" s="1401">
        <v>0</v>
      </c>
      <c r="AW283" s="1401">
        <v>0</v>
      </c>
      <c r="AX283" s="1401">
        <v>0</v>
      </c>
      <c r="AY283" s="1401">
        <v>0</v>
      </c>
      <c r="AZ283" s="1401">
        <v>0</v>
      </c>
      <c r="BA283" s="1401" t="s">
        <v>64</v>
      </c>
      <c r="BB283" s="1061" t="s">
        <v>685</v>
      </c>
      <c r="BC283" s="1061" t="s">
        <v>356</v>
      </c>
      <c r="BD283" s="1410" t="s">
        <v>419</v>
      </c>
      <c r="BE283" s="1410" t="s">
        <v>419</v>
      </c>
      <c r="BF283" s="1410" t="s">
        <v>419</v>
      </c>
      <c r="BG283" s="1411">
        <v>44476</v>
      </c>
      <c r="BH283" s="1411">
        <v>44477</v>
      </c>
      <c r="BI283" s="1411">
        <v>44482</v>
      </c>
      <c r="BJ283" s="1410" t="s">
        <v>419</v>
      </c>
      <c r="BK283" s="1411">
        <v>44487</v>
      </c>
      <c r="BL283" s="1411">
        <v>44489</v>
      </c>
      <c r="BM283" s="1411">
        <v>44490</v>
      </c>
      <c r="BN283" s="1410" t="s">
        <v>419</v>
      </c>
      <c r="BO283" s="1411">
        <v>44491</v>
      </c>
      <c r="BP283" s="1410" t="s">
        <v>419</v>
      </c>
      <c r="BQ283" s="1413">
        <v>44494</v>
      </c>
      <c r="BR283" s="761" t="e">
        <v>#REF!</v>
      </c>
      <c r="BS283" s="1438"/>
      <c r="BT283" s="1438"/>
      <c r="BU283" s="1438"/>
      <c r="BV283" s="1438"/>
      <c r="BW283" s="1438"/>
      <c r="BX283" s="1438"/>
      <c r="BY283" s="1438"/>
      <c r="BZ283" s="1414">
        <v>0</v>
      </c>
      <c r="CA283" s="1439">
        <v>0</v>
      </c>
      <c r="CB283" s="1439">
        <v>0</v>
      </c>
      <c r="CC283" s="1439">
        <v>0</v>
      </c>
      <c r="CD283" s="1438"/>
      <c r="CE283" s="1414">
        <v>1</v>
      </c>
      <c r="CF283" s="1439">
        <v>0</v>
      </c>
      <c r="CG283" s="1054"/>
      <c r="CH283" s="1080">
        <v>1</v>
      </c>
      <c r="CI283" s="1080">
        <v>0</v>
      </c>
      <c r="CJ283" s="1505">
        <v>1</v>
      </c>
      <c r="CK283" s="763">
        <v>0</v>
      </c>
      <c r="CL283" s="1551">
        <v>0</v>
      </c>
      <c r="CM283" s="1551">
        <v>0</v>
      </c>
      <c r="CN283" s="1551">
        <v>0</v>
      </c>
      <c r="CO283" s="1551">
        <v>0</v>
      </c>
      <c r="CP283" s="1551">
        <v>0</v>
      </c>
      <c r="CQ283" s="1551">
        <v>0</v>
      </c>
      <c r="CR283" s="1551">
        <v>0</v>
      </c>
      <c r="CS283" s="1551">
        <v>0</v>
      </c>
      <c r="CT283" s="1551">
        <v>0</v>
      </c>
      <c r="CU283" s="1551">
        <v>0</v>
      </c>
      <c r="CV283" s="1551">
        <v>0</v>
      </c>
      <c r="CW283" s="1551">
        <v>0</v>
      </c>
    </row>
    <row r="284" spans="1:101" ht="15.75">
      <c r="A284" s="1394">
        <v>274</v>
      </c>
      <c r="B284" s="1416" t="s">
        <v>7351</v>
      </c>
      <c r="C284" s="1550" t="s">
        <v>7352</v>
      </c>
      <c r="D284" s="1507" t="e">
        <v>#N/A</v>
      </c>
      <c r="E284" s="1425" t="e">
        <v>#N/A</v>
      </c>
      <c r="F284" s="1508" t="s">
        <v>7352</v>
      </c>
      <c r="G284" s="1506"/>
      <c r="H284" s="1425" t="e">
        <v>#N/A</v>
      </c>
      <c r="I284" s="1425" t="e">
        <v>#N/A</v>
      </c>
      <c r="J284" s="1428" t="e">
        <v>#N/A</v>
      </c>
      <c r="K284" s="1398" t="e">
        <v>#N/A</v>
      </c>
      <c r="L284" s="1415" t="s">
        <v>356</v>
      </c>
      <c r="M284" s="1394" t="s">
        <v>422</v>
      </c>
      <c r="N284" s="1417">
        <v>44489</v>
      </c>
      <c r="O284" s="1537"/>
      <c r="P284" s="1400" t="e">
        <v>#N/A</v>
      </c>
      <c r="Q284" s="1401">
        <v>0</v>
      </c>
      <c r="R284" s="1418">
        <v>0</v>
      </c>
      <c r="S284" s="1071"/>
      <c r="T284" s="1402"/>
      <c r="U284" s="1070" t="s">
        <v>424</v>
      </c>
      <c r="V284" s="1403">
        <v>5</v>
      </c>
      <c r="W284" s="1312" t="s">
        <v>64</v>
      </c>
      <c r="X284" s="1076"/>
      <c r="Y284" s="1076"/>
      <c r="Z284" s="1069"/>
      <c r="AA284" s="1078" t="s">
        <v>7176</v>
      </c>
      <c r="AB284" s="1061"/>
      <c r="AC284" s="1431" t="e">
        <v>#N/A</v>
      </c>
      <c r="AD284" s="1432">
        <v>0</v>
      </c>
      <c r="AE284" s="1433" t="e">
        <v>#N/A</v>
      </c>
      <c r="AF284" s="1085"/>
      <c r="AG284" s="1437"/>
      <c r="AH284" s="1406">
        <v>0</v>
      </c>
      <c r="AI284" s="1407">
        <v>0</v>
      </c>
      <c r="AJ284" s="1408">
        <v>0</v>
      </c>
      <c r="AK284" s="1419">
        <v>0</v>
      </c>
      <c r="AL284" s="1419">
        <v>0</v>
      </c>
      <c r="AM284" s="1419">
        <v>0</v>
      </c>
      <c r="AN284" s="1419">
        <v>0</v>
      </c>
      <c r="AO284" s="1419">
        <v>0</v>
      </c>
      <c r="AP284" s="1419">
        <v>0</v>
      </c>
      <c r="AQ284" s="1420">
        <v>0</v>
      </c>
      <c r="AR284" s="1421">
        <v>0</v>
      </c>
      <c r="AS284" s="1421">
        <v>0</v>
      </c>
      <c r="AT284" s="1421">
        <v>0</v>
      </c>
      <c r="AU284" s="1401">
        <v>0</v>
      </c>
      <c r="AV284" s="1401">
        <v>0</v>
      </c>
      <c r="AW284" s="1401">
        <v>0</v>
      </c>
      <c r="AX284" s="1401">
        <v>0</v>
      </c>
      <c r="AY284" s="1401">
        <v>0</v>
      </c>
      <c r="AZ284" s="1401">
        <v>0</v>
      </c>
      <c r="BA284" s="1401" t="s">
        <v>64</v>
      </c>
      <c r="BB284" s="1061" t="s">
        <v>685</v>
      </c>
      <c r="BC284" s="1061" t="s">
        <v>356</v>
      </c>
      <c r="BD284" s="1410" t="s">
        <v>419</v>
      </c>
      <c r="BE284" s="1410" t="s">
        <v>419</v>
      </c>
      <c r="BF284" s="1410" t="s">
        <v>419</v>
      </c>
      <c r="BG284" s="1411">
        <v>44476</v>
      </c>
      <c r="BH284" s="1411">
        <v>44477</v>
      </c>
      <c r="BI284" s="1411">
        <v>44482</v>
      </c>
      <c r="BJ284" s="1410" t="s">
        <v>419</v>
      </c>
      <c r="BK284" s="1411">
        <v>44487</v>
      </c>
      <c r="BL284" s="1411">
        <v>44489</v>
      </c>
      <c r="BM284" s="1411">
        <v>44490</v>
      </c>
      <c r="BN284" s="1410" t="s">
        <v>419</v>
      </c>
      <c r="BO284" s="1411">
        <v>44491</v>
      </c>
      <c r="BP284" s="1410" t="s">
        <v>419</v>
      </c>
      <c r="BQ284" s="1413">
        <v>44494</v>
      </c>
      <c r="BR284" s="761" t="e">
        <v>#REF!</v>
      </c>
      <c r="BS284" s="1438"/>
      <c r="BT284" s="1438"/>
      <c r="BU284" s="1438"/>
      <c r="BV284" s="1438"/>
      <c r="BW284" s="1438"/>
      <c r="BX284" s="1438"/>
      <c r="BY284" s="1438"/>
      <c r="BZ284" s="1414">
        <v>0</v>
      </c>
      <c r="CA284" s="1439">
        <v>0</v>
      </c>
      <c r="CB284" s="1439">
        <v>0</v>
      </c>
      <c r="CC284" s="1439">
        <v>0</v>
      </c>
      <c r="CD284" s="1438"/>
      <c r="CE284" s="1414">
        <v>1</v>
      </c>
      <c r="CF284" s="1439">
        <v>0</v>
      </c>
      <c r="CG284" s="1054"/>
      <c r="CH284" s="1080">
        <v>1</v>
      </c>
      <c r="CI284" s="1080">
        <v>0</v>
      </c>
      <c r="CJ284" s="1505">
        <v>1</v>
      </c>
      <c r="CK284" s="763">
        <v>0</v>
      </c>
      <c r="CL284" s="1551">
        <v>0</v>
      </c>
      <c r="CM284" s="1551">
        <v>0</v>
      </c>
      <c r="CN284" s="1551">
        <v>0</v>
      </c>
      <c r="CO284" s="1551">
        <v>0</v>
      </c>
      <c r="CP284" s="1551">
        <v>0</v>
      </c>
      <c r="CQ284" s="1551">
        <v>0</v>
      </c>
      <c r="CR284" s="1551">
        <v>0</v>
      </c>
      <c r="CS284" s="1551">
        <v>0</v>
      </c>
      <c r="CT284" s="1551">
        <v>0</v>
      </c>
      <c r="CU284" s="1551">
        <v>0</v>
      </c>
      <c r="CV284" s="1551">
        <v>0</v>
      </c>
      <c r="CW284" s="1551">
        <v>0</v>
      </c>
    </row>
    <row r="285" spans="1:101" ht="15.75">
      <c r="A285" s="1394">
        <v>275</v>
      </c>
      <c r="B285" s="1219" t="s">
        <v>7353</v>
      </c>
      <c r="C285" s="1552" t="s">
        <v>7354</v>
      </c>
      <c r="D285" s="1531" t="e">
        <v>#N/A</v>
      </c>
      <c r="E285" s="1442" t="e">
        <v>#N/A</v>
      </c>
      <c r="F285" s="1070" t="s">
        <v>7354</v>
      </c>
      <c r="G285" s="1487"/>
      <c r="H285" s="1442" t="e">
        <v>#N/A</v>
      </c>
      <c r="I285" s="1442" t="e">
        <v>#N/A</v>
      </c>
      <c r="J285" s="1057" t="e">
        <v>#N/A</v>
      </c>
      <c r="K285" s="1058" t="e">
        <v>#N/A</v>
      </c>
      <c r="L285" s="1073" t="s">
        <v>356</v>
      </c>
      <c r="M285" s="1059" t="s">
        <v>422</v>
      </c>
      <c r="N285" s="1082">
        <v>44489</v>
      </c>
      <c r="O285" s="1068"/>
      <c r="P285" s="1060" t="e">
        <v>#N/A</v>
      </c>
      <c r="Q285" s="1061">
        <v>0</v>
      </c>
      <c r="R285" s="1074">
        <v>0</v>
      </c>
      <c r="S285" s="1071"/>
      <c r="T285" s="1075"/>
      <c r="U285" s="1070" t="s">
        <v>424</v>
      </c>
      <c r="V285" s="1549">
        <v>5</v>
      </c>
      <c r="W285" s="1312" t="s">
        <v>64</v>
      </c>
      <c r="X285" s="1076"/>
      <c r="Y285" s="1076"/>
      <c r="Z285" s="1069"/>
      <c r="AA285" s="1078" t="s">
        <v>7176</v>
      </c>
      <c r="AB285" s="1061"/>
      <c r="AC285" s="1049" t="e">
        <v>#N/A</v>
      </c>
      <c r="AD285" s="1050">
        <v>0</v>
      </c>
      <c r="AE285" s="1051" t="e">
        <v>#N/A</v>
      </c>
      <c r="AF285" s="1085"/>
      <c r="AG285" s="1534"/>
      <c r="AH285" s="1083">
        <v>0</v>
      </c>
      <c r="AI285" s="1084">
        <v>0</v>
      </c>
      <c r="AJ285" s="1086">
        <v>0</v>
      </c>
      <c r="AK285" s="1064">
        <v>0</v>
      </c>
      <c r="AL285" s="1064">
        <v>0</v>
      </c>
      <c r="AM285" s="1064">
        <v>0</v>
      </c>
      <c r="AN285" s="1064">
        <v>0</v>
      </c>
      <c r="AO285" s="1064">
        <v>0</v>
      </c>
      <c r="AP285" s="1064">
        <v>0</v>
      </c>
      <c r="AQ285" s="1065">
        <v>0</v>
      </c>
      <c r="AR285" s="1066">
        <v>0</v>
      </c>
      <c r="AS285" s="1066">
        <v>0</v>
      </c>
      <c r="AT285" s="1066">
        <v>0</v>
      </c>
      <c r="AU285" s="1061">
        <v>0</v>
      </c>
      <c r="AV285" s="1061">
        <v>0</v>
      </c>
      <c r="AW285" s="1061">
        <v>0</v>
      </c>
      <c r="AX285" s="1061">
        <v>0</v>
      </c>
      <c r="AY285" s="1061">
        <v>0</v>
      </c>
      <c r="AZ285" s="1061">
        <v>0</v>
      </c>
      <c r="BA285" s="1401" t="s">
        <v>64</v>
      </c>
      <c r="BB285" s="1061" t="s">
        <v>685</v>
      </c>
      <c r="BC285" s="1061" t="s">
        <v>356</v>
      </c>
      <c r="BD285" s="1410" t="s">
        <v>419</v>
      </c>
      <c r="BE285" s="1410" t="s">
        <v>419</v>
      </c>
      <c r="BF285" s="1410" t="s">
        <v>419</v>
      </c>
      <c r="BG285" s="1411">
        <v>44476</v>
      </c>
      <c r="BH285" s="1411">
        <v>44477</v>
      </c>
      <c r="BI285" s="1411">
        <v>44482</v>
      </c>
      <c r="BJ285" s="1410" t="s">
        <v>419</v>
      </c>
      <c r="BK285" s="1411">
        <v>44487</v>
      </c>
      <c r="BL285" s="1411">
        <v>44489</v>
      </c>
      <c r="BM285" s="1411">
        <v>44490</v>
      </c>
      <c r="BN285" s="1410" t="s">
        <v>419</v>
      </c>
      <c r="BO285" s="1411">
        <v>44491</v>
      </c>
      <c r="BP285" s="1410" t="s">
        <v>419</v>
      </c>
      <c r="BQ285" s="1413">
        <v>44494</v>
      </c>
      <c r="BR285" s="761" t="e">
        <v>#REF!</v>
      </c>
      <c r="BS285" s="1535"/>
      <c r="BT285" s="1535"/>
      <c r="BU285" s="1535"/>
      <c r="BV285" s="1535"/>
      <c r="BW285" s="1535"/>
      <c r="BX285" s="1535"/>
      <c r="BY285" s="1535"/>
      <c r="BZ285" s="1523">
        <v>0</v>
      </c>
      <c r="CA285" s="1536">
        <v>0</v>
      </c>
      <c r="CB285" s="1536">
        <v>0</v>
      </c>
      <c r="CC285" s="1536">
        <v>0</v>
      </c>
      <c r="CD285" s="1535"/>
      <c r="CE285" s="1523">
        <v>1</v>
      </c>
      <c r="CF285" s="1536">
        <v>0</v>
      </c>
      <c r="CG285" s="1054"/>
      <c r="CH285" s="1080">
        <v>1</v>
      </c>
      <c r="CI285" s="1080">
        <v>0</v>
      </c>
      <c r="CJ285" s="1505">
        <v>1</v>
      </c>
      <c r="CK285" s="766">
        <v>0</v>
      </c>
      <c r="CL285" s="1335">
        <v>0</v>
      </c>
      <c r="CM285" s="1335">
        <v>0</v>
      </c>
      <c r="CN285" s="1335">
        <v>0</v>
      </c>
      <c r="CO285" s="1335">
        <v>0</v>
      </c>
      <c r="CP285" s="1335">
        <v>0</v>
      </c>
      <c r="CQ285" s="1335">
        <v>0</v>
      </c>
      <c r="CR285" s="1335">
        <v>0</v>
      </c>
      <c r="CS285" s="1335">
        <v>0</v>
      </c>
      <c r="CT285" s="1335">
        <v>0</v>
      </c>
      <c r="CU285" s="1335">
        <v>0</v>
      </c>
      <c r="CV285" s="1335">
        <v>0</v>
      </c>
      <c r="CW285" s="1335">
        <v>0</v>
      </c>
    </row>
  </sheetData>
  <conditionalFormatting sqref="BD3">
    <cfRule type="expression" dxfId="686" priority="1140">
      <formula>$BS3=0</formula>
    </cfRule>
  </conditionalFormatting>
  <conditionalFormatting sqref="BE3">
    <cfRule type="expression" dxfId="685" priority="1139">
      <formula>$BT3=0</formula>
    </cfRule>
  </conditionalFormatting>
  <conditionalFormatting sqref="BF3">
    <cfRule type="expression" dxfId="684" priority="1138">
      <formula>$BU3=0</formula>
    </cfRule>
  </conditionalFormatting>
  <conditionalFormatting sqref="BG3">
    <cfRule type="expression" dxfId="683" priority="1137">
      <formula>$BV3=0</formula>
    </cfRule>
  </conditionalFormatting>
  <conditionalFormatting sqref="BH3">
    <cfRule type="expression" dxfId="682" priority="1136">
      <formula>$BW3=0</formula>
    </cfRule>
  </conditionalFormatting>
  <conditionalFormatting sqref="BI3">
    <cfRule type="expression" dxfId="681" priority="1135">
      <formula>$BX3=0</formula>
    </cfRule>
  </conditionalFormatting>
  <conditionalFormatting sqref="BJ3">
    <cfRule type="expression" dxfId="680" priority="1134">
      <formula>$BY3=0</formula>
    </cfRule>
  </conditionalFormatting>
  <conditionalFormatting sqref="BK3">
    <cfRule type="expression" dxfId="679" priority="1133">
      <formula>$BZ3=0</formula>
    </cfRule>
  </conditionalFormatting>
  <conditionalFormatting sqref="BL3">
    <cfRule type="expression" dxfId="678" priority="1132">
      <formula>$CA3=0</formula>
    </cfRule>
  </conditionalFormatting>
  <conditionalFormatting sqref="BM3">
    <cfRule type="expression" dxfId="677" priority="1131">
      <formula>$CB3=0</formula>
    </cfRule>
  </conditionalFormatting>
  <conditionalFormatting sqref="BN3">
    <cfRule type="expression" dxfId="676" priority="1130">
      <formula>$CC3=0</formula>
    </cfRule>
  </conditionalFormatting>
  <conditionalFormatting sqref="BO3">
    <cfRule type="expression" dxfId="675" priority="1129">
      <formula>$CD3=0</formula>
    </cfRule>
  </conditionalFormatting>
  <conditionalFormatting sqref="BP3">
    <cfRule type="expression" dxfId="674" priority="1128">
      <formula>$CE3=0</formula>
    </cfRule>
  </conditionalFormatting>
  <conditionalFormatting sqref="BQ3">
    <cfRule type="expression" dxfId="673" priority="1127">
      <formula>$CF3=0</formula>
    </cfRule>
  </conditionalFormatting>
  <conditionalFormatting sqref="BD2">
    <cfRule type="expression" dxfId="672" priority="1126">
      <formula>$BS2=0</formula>
    </cfRule>
  </conditionalFormatting>
  <conditionalFormatting sqref="BE2">
    <cfRule type="expression" dxfId="671" priority="1125">
      <formula>$BT2=0</formula>
    </cfRule>
  </conditionalFormatting>
  <conditionalFormatting sqref="BF2">
    <cfRule type="expression" dxfId="670" priority="1124">
      <formula>$BU2=0</formula>
    </cfRule>
  </conditionalFormatting>
  <conditionalFormatting sqref="BG2">
    <cfRule type="expression" dxfId="669" priority="1123">
      <formula>$BV2=0</formula>
    </cfRule>
  </conditionalFormatting>
  <conditionalFormatting sqref="BH2">
    <cfRule type="expression" dxfId="668" priority="1122">
      <formula>$BW2=0</formula>
    </cfRule>
  </conditionalFormatting>
  <conditionalFormatting sqref="BI2">
    <cfRule type="expression" dxfId="667" priority="1121">
      <formula>$BX2=0</formula>
    </cfRule>
  </conditionalFormatting>
  <conditionalFormatting sqref="BJ2">
    <cfRule type="expression" dxfId="666" priority="1120">
      <formula>$BY2=0</formula>
    </cfRule>
  </conditionalFormatting>
  <conditionalFormatting sqref="BK2">
    <cfRule type="expression" dxfId="665" priority="1119">
      <formula>$BZ2=0</formula>
    </cfRule>
  </conditionalFormatting>
  <conditionalFormatting sqref="BL2">
    <cfRule type="expression" dxfId="664" priority="1118">
      <formula>$CA2=0</formula>
    </cfRule>
  </conditionalFormatting>
  <conditionalFormatting sqref="BM2">
    <cfRule type="expression" dxfId="663" priority="1117">
      <formula>$CB2=0</formula>
    </cfRule>
  </conditionalFormatting>
  <conditionalFormatting sqref="BN2">
    <cfRule type="expression" dxfId="662" priority="1116">
      <formula>$CC2=0</formula>
    </cfRule>
  </conditionalFormatting>
  <conditionalFormatting sqref="BO2">
    <cfRule type="expression" dxfId="661" priority="1115">
      <formula>$CD2=0</formula>
    </cfRule>
  </conditionalFormatting>
  <conditionalFormatting sqref="BP2">
    <cfRule type="expression" dxfId="660" priority="1114">
      <formula>$CE2=0</formula>
    </cfRule>
  </conditionalFormatting>
  <conditionalFormatting sqref="BQ2">
    <cfRule type="expression" dxfId="659" priority="1113">
      <formula>$CF2=0</formula>
    </cfRule>
  </conditionalFormatting>
  <conditionalFormatting sqref="BS3:CF3">
    <cfRule type="cellIs" dxfId="658" priority="1054" operator="equal">
      <formula>0</formula>
    </cfRule>
  </conditionalFormatting>
  <conditionalFormatting sqref="BS2:CD2 CF2">
    <cfRule type="cellIs" dxfId="657" priority="1051" operator="equal">
      <formula>0</formula>
    </cfRule>
  </conditionalFormatting>
  <conditionalFormatting sqref="CE2">
    <cfRule type="cellIs" dxfId="656" priority="1046" operator="equal">
      <formula>0</formula>
    </cfRule>
  </conditionalFormatting>
  <conditionalFormatting sqref="BW11">
    <cfRule type="cellIs" dxfId="655" priority="191" operator="equal">
      <formula>0</formula>
    </cfRule>
  </conditionalFormatting>
  <conditionalFormatting sqref="CF47 BV47:CD47">
    <cfRule type="cellIs" dxfId="654" priority="187" operator="equal">
      <formula>0</formula>
    </cfRule>
  </conditionalFormatting>
  <conditionalFormatting sqref="CE47">
    <cfRule type="cellIs" dxfId="653" priority="186" operator="equal">
      <formula>0</formula>
    </cfRule>
  </conditionalFormatting>
  <conditionalFormatting sqref="BS47:BU47">
    <cfRule type="cellIs" dxfId="652" priority="185" operator="equal">
      <formula>0</formula>
    </cfRule>
  </conditionalFormatting>
  <conditionalFormatting sqref="CF66 BX66:CD66">
    <cfRule type="cellIs" dxfId="651" priority="171" operator="equal">
      <formula>0</formula>
    </cfRule>
  </conditionalFormatting>
  <conditionalFormatting sqref="CE66">
    <cfRule type="cellIs" dxfId="650" priority="170" operator="equal">
      <formula>0</formula>
    </cfRule>
  </conditionalFormatting>
  <conditionalFormatting sqref="BS67:BU68 BX67:CF68">
    <cfRule type="cellIs" dxfId="649" priority="169" operator="equal">
      <formula>0</formula>
    </cfRule>
  </conditionalFormatting>
  <conditionalFormatting sqref="BS109:CD110 CF109:CF110">
    <cfRule type="cellIs" dxfId="648" priority="140" operator="equal">
      <formula>0</formula>
    </cfRule>
  </conditionalFormatting>
  <conditionalFormatting sqref="CE109:CE110">
    <cfRule type="cellIs" dxfId="647" priority="139" operator="equal">
      <formula>0</formula>
    </cfRule>
  </conditionalFormatting>
  <conditionalFormatting sqref="BV25:BX25">
    <cfRule type="cellIs" dxfId="646" priority="138" operator="equal">
      <formula>0</formula>
    </cfRule>
  </conditionalFormatting>
  <conditionalFormatting sqref="BF214">
    <cfRule type="expression" dxfId="645" priority="28">
      <formula>$BU214=0</formula>
    </cfRule>
  </conditionalFormatting>
  <conditionalFormatting sqref="BD109:BD110 BD11:BF20 BD164:BD176">
    <cfRule type="expression" dxfId="644" priority="218">
      <formula>$BS11=0</formula>
    </cfRule>
  </conditionalFormatting>
  <conditionalFormatting sqref="BE164:BE176">
    <cfRule type="expression" dxfId="643" priority="217">
      <formula>$BT164=0</formula>
    </cfRule>
  </conditionalFormatting>
  <conditionalFormatting sqref="BF109:BF110 BF164:BF176">
    <cfRule type="expression" dxfId="642" priority="216">
      <formula>$BU109=0</formula>
    </cfRule>
  </conditionalFormatting>
  <conditionalFormatting sqref="BG13:BG16 BG109:BG110 BG164:BG176">
    <cfRule type="expression" dxfId="641" priority="215">
      <formula>$BV13=0</formula>
    </cfRule>
  </conditionalFormatting>
  <conditionalFormatting sqref="BH109:BH110 BH164:BH176 BH11:BH20">
    <cfRule type="expression" dxfId="640" priority="214">
      <formula>$BW11=0</formula>
    </cfRule>
  </conditionalFormatting>
  <conditionalFormatting sqref="BI109:BI110 BI164:BI176 BI11:BI20">
    <cfRule type="expression" dxfId="639" priority="213">
      <formula>$BX11=0</formula>
    </cfRule>
  </conditionalFormatting>
  <conditionalFormatting sqref="BJ109:BJ110 BJ164:BJ176 BJ11:BJ20">
    <cfRule type="expression" dxfId="638" priority="212">
      <formula>$BY11=0</formula>
    </cfRule>
  </conditionalFormatting>
  <conditionalFormatting sqref="BK17:BK20 BK109:BK110 BK164:BK176 BK11:BK12">
    <cfRule type="expression" dxfId="637" priority="211">
      <formula>$BZ11=0</formula>
    </cfRule>
  </conditionalFormatting>
  <conditionalFormatting sqref="BL17:BL20 BL109:BL110 BL164:BL176 BL11:BL12">
    <cfRule type="expression" dxfId="636" priority="210">
      <formula>$CA11=0</formula>
    </cfRule>
  </conditionalFormatting>
  <conditionalFormatting sqref="BM109:BM110 BM164:BM176 BM11:BM20">
    <cfRule type="expression" dxfId="635" priority="209">
      <formula>$CB11=0</formula>
    </cfRule>
  </conditionalFormatting>
  <conditionalFormatting sqref="BN109:BN110 BN164:BN176 BN11:BN20">
    <cfRule type="expression" dxfId="634" priority="208">
      <formula>$CC11=0</formula>
    </cfRule>
  </conditionalFormatting>
  <conditionalFormatting sqref="BO109:BO110 BO164:BO176 BO11:BO20">
    <cfRule type="expression" dxfId="633" priority="207">
      <formula>$CD11=0</formula>
    </cfRule>
  </conditionalFormatting>
  <conditionalFormatting sqref="BP109:BP110 BP164:BP176 BP11:BP20">
    <cfRule type="expression" dxfId="632" priority="206">
      <formula>$CE11=0</formula>
    </cfRule>
  </conditionalFormatting>
  <conditionalFormatting sqref="BQ109:BQ110 BQ164:BQ176 BQ11:BQ19">
    <cfRule type="expression" dxfId="631" priority="205">
      <formula>$CF11=0</formula>
    </cfRule>
  </conditionalFormatting>
  <conditionalFormatting sqref="BS16:CF20 BS13:BV15 BX13:CF15 BS164:CF176 BS147:CF150 CE11:CE12 BS125:CF134">
    <cfRule type="cellIs" dxfId="630" priority="204" operator="equal">
      <formula>0</formula>
    </cfRule>
  </conditionalFormatting>
  <conditionalFormatting sqref="BS11:BV11 BX11:CF11 BS12:CF12">
    <cfRule type="cellIs" dxfId="629" priority="203" operator="equal">
      <formula>0</formula>
    </cfRule>
  </conditionalFormatting>
  <conditionalFormatting sqref="CF21 BW21:CD21">
    <cfRule type="cellIs" dxfId="628" priority="202" operator="equal">
      <formula>0</formula>
    </cfRule>
  </conditionalFormatting>
  <conditionalFormatting sqref="CE21">
    <cfRule type="cellIs" dxfId="627" priority="201" operator="equal">
      <formula>0</formula>
    </cfRule>
  </conditionalFormatting>
  <conditionalFormatting sqref="BV21">
    <cfRule type="cellIs" dxfId="626" priority="200" operator="equal">
      <formula>0</formula>
    </cfRule>
  </conditionalFormatting>
  <conditionalFormatting sqref="BS21:BU21">
    <cfRule type="cellIs" dxfId="625" priority="199" operator="equal">
      <formula>0</formula>
    </cfRule>
  </conditionalFormatting>
  <conditionalFormatting sqref="BS22:CD22 CF22">
    <cfRule type="cellIs" dxfId="624" priority="198" operator="equal">
      <formula>0</formula>
    </cfRule>
  </conditionalFormatting>
  <conditionalFormatting sqref="CE22">
    <cfRule type="cellIs" dxfId="623" priority="197" operator="equal">
      <formula>0</formula>
    </cfRule>
  </conditionalFormatting>
  <conditionalFormatting sqref="BS23:CF24">
    <cfRule type="cellIs" dxfId="622" priority="196" operator="equal">
      <formula>0</formula>
    </cfRule>
  </conditionalFormatting>
  <conditionalFormatting sqref="BS25:BU25 BY25:CF25">
    <cfRule type="cellIs" dxfId="621" priority="195" operator="equal">
      <formula>0</formula>
    </cfRule>
  </conditionalFormatting>
  <conditionalFormatting sqref="BS26:CF26">
    <cfRule type="cellIs" dxfId="620" priority="194" operator="equal">
      <formula>0</formula>
    </cfRule>
  </conditionalFormatting>
  <conditionalFormatting sqref="CF27:CF41 BS27:CD41">
    <cfRule type="cellIs" dxfId="619" priority="193" operator="equal">
      <formula>0</formula>
    </cfRule>
  </conditionalFormatting>
  <conditionalFormatting sqref="CE27:CE41">
    <cfRule type="cellIs" dxfId="618" priority="192" operator="equal">
      <formula>0</formula>
    </cfRule>
  </conditionalFormatting>
  <conditionalFormatting sqref="BS44:CA46 BW42:CA43">
    <cfRule type="cellIs" dxfId="617" priority="190" operator="equal">
      <formula>0</formula>
    </cfRule>
  </conditionalFormatting>
  <conditionalFormatting sqref="CB42:CD46 CF42:CF46">
    <cfRule type="cellIs" dxfId="616" priority="189" operator="equal">
      <formula>0</formula>
    </cfRule>
  </conditionalFormatting>
  <conditionalFormatting sqref="CE42:CE46">
    <cfRule type="cellIs" dxfId="615" priority="188" operator="equal">
      <formula>0</formula>
    </cfRule>
  </conditionalFormatting>
  <conditionalFormatting sqref="BS48:CF48">
    <cfRule type="cellIs" dxfId="614" priority="184" operator="equal">
      <formula>0</formula>
    </cfRule>
  </conditionalFormatting>
  <conditionalFormatting sqref="BS50:BY50 CB50:CF50">
    <cfRule type="cellIs" dxfId="613" priority="183" operator="equal">
      <formula>0</formula>
    </cfRule>
  </conditionalFormatting>
  <conditionalFormatting sqref="BZ50:CA50">
    <cfRule type="cellIs" dxfId="612" priority="182" operator="equal">
      <formula>0</formula>
    </cfRule>
  </conditionalFormatting>
  <conditionalFormatting sqref="CE49">
    <cfRule type="cellIs" dxfId="611" priority="181" operator="equal">
      <formula>0</formula>
    </cfRule>
  </conditionalFormatting>
  <conditionalFormatting sqref="BS49:CF49">
    <cfRule type="cellIs" dxfId="610" priority="180" operator="equal">
      <formula>0</formula>
    </cfRule>
  </conditionalFormatting>
  <conditionalFormatting sqref="CB59:CF62 BS59:BV62 BX59:BY62">
    <cfRule type="cellIs" dxfId="609" priority="179" operator="equal">
      <formula>0</formula>
    </cfRule>
  </conditionalFormatting>
  <conditionalFormatting sqref="BZ59:CA62">
    <cfRule type="cellIs" dxfId="608" priority="178" operator="equal">
      <formula>0</formula>
    </cfRule>
  </conditionalFormatting>
  <conditionalFormatting sqref="CF51:CF53 BS53:CD53 BS55:CD55 CF55 CF57:CF58 BS57:CD57 BS54:BW54 BS56:BW56 BZ51:CD51 BX58:CD58 BX52:CD52">
    <cfRule type="cellIs" dxfId="607" priority="177" operator="equal">
      <formula>0</formula>
    </cfRule>
  </conditionalFormatting>
  <conditionalFormatting sqref="CE51:CE53 CE55 CE57:CE58">
    <cfRule type="cellIs" dxfId="606" priority="176" operator="equal">
      <formula>0</formula>
    </cfRule>
  </conditionalFormatting>
  <conditionalFormatting sqref="CF63 BX63:CD63">
    <cfRule type="cellIs" dxfId="605" priority="175" operator="equal">
      <formula>0</formula>
    </cfRule>
  </conditionalFormatting>
  <conditionalFormatting sqref="CE63">
    <cfRule type="cellIs" dxfId="604" priority="174" operator="equal">
      <formula>0</formula>
    </cfRule>
  </conditionalFormatting>
  <conditionalFormatting sqref="CF64:CF65 BX64:CD65">
    <cfRule type="cellIs" dxfId="603" priority="173" operator="equal">
      <formula>0</formula>
    </cfRule>
  </conditionalFormatting>
  <conditionalFormatting sqref="CE64:CE65">
    <cfRule type="cellIs" dxfId="602" priority="172" operator="equal">
      <formula>0</formula>
    </cfRule>
  </conditionalFormatting>
  <conditionalFormatting sqref="BS69:CD69 CF69">
    <cfRule type="cellIs" dxfId="601" priority="168" operator="equal">
      <formula>0</formula>
    </cfRule>
  </conditionalFormatting>
  <conditionalFormatting sqref="CE69">
    <cfRule type="cellIs" dxfId="600" priority="167" operator="equal">
      <formula>0</formula>
    </cfRule>
  </conditionalFormatting>
  <conditionalFormatting sqref="BS70:CD73 CF70:CF98 BS80:CD94 BS97:CD98 BX95:CD96 BS74:BU78 BX74:CD79">
    <cfRule type="cellIs" dxfId="599" priority="166" operator="equal">
      <formula>0</formula>
    </cfRule>
  </conditionalFormatting>
  <conditionalFormatting sqref="CE70:CE98">
    <cfRule type="cellIs" dxfId="598" priority="165" operator="equal">
      <formula>0</formula>
    </cfRule>
  </conditionalFormatting>
  <conditionalFormatting sqref="BS99:CD108 CF99:CF108">
    <cfRule type="cellIs" dxfId="597" priority="164" operator="equal">
      <formula>0</formula>
    </cfRule>
  </conditionalFormatting>
  <conditionalFormatting sqref="CE99:CE108">
    <cfRule type="cellIs" dxfId="596" priority="163" operator="equal">
      <formula>0</formula>
    </cfRule>
  </conditionalFormatting>
  <conditionalFormatting sqref="CF111 BS111:CD111">
    <cfRule type="cellIs" dxfId="595" priority="162" operator="equal">
      <formula>0</formula>
    </cfRule>
  </conditionalFormatting>
  <conditionalFormatting sqref="CE111">
    <cfRule type="cellIs" dxfId="594" priority="161" operator="equal">
      <formula>0</formula>
    </cfRule>
  </conditionalFormatting>
  <conditionalFormatting sqref="BW59:BW62">
    <cfRule type="cellIs" dxfId="593" priority="160" operator="equal">
      <formula>0</formula>
    </cfRule>
  </conditionalFormatting>
  <conditionalFormatting sqref="BS112:CD117 CF112:CF117">
    <cfRule type="cellIs" dxfId="592" priority="159" operator="equal">
      <formula>0</formula>
    </cfRule>
  </conditionalFormatting>
  <conditionalFormatting sqref="CE112:CE117">
    <cfRule type="cellIs" dxfId="591" priority="158" operator="equal">
      <formula>0</formula>
    </cfRule>
  </conditionalFormatting>
  <conditionalFormatting sqref="CF118 BS118:CD118 BS120:CD120 CF120">
    <cfRule type="cellIs" dxfId="590" priority="157" operator="equal">
      <formula>0</formula>
    </cfRule>
  </conditionalFormatting>
  <conditionalFormatting sqref="CE118 CE120">
    <cfRule type="cellIs" dxfId="589" priority="156" operator="equal">
      <formula>0</formula>
    </cfRule>
  </conditionalFormatting>
  <conditionalFormatting sqref="BS119:CF119">
    <cfRule type="cellIs" dxfId="588" priority="155" operator="equal">
      <formula>0</formula>
    </cfRule>
  </conditionalFormatting>
  <conditionalFormatting sqref="CF121 BS121:CD121">
    <cfRule type="cellIs" dxfId="587" priority="154" operator="equal">
      <formula>0</formula>
    </cfRule>
  </conditionalFormatting>
  <conditionalFormatting sqref="CE121">
    <cfRule type="cellIs" dxfId="586" priority="153" operator="equal">
      <formula>0</formula>
    </cfRule>
  </conditionalFormatting>
  <conditionalFormatting sqref="BV67:BW68">
    <cfRule type="cellIs" dxfId="585" priority="152" operator="equal">
      <formula>0</formula>
    </cfRule>
  </conditionalFormatting>
  <conditionalFormatting sqref="CF54 BS54:CD54">
    <cfRule type="cellIs" dxfId="584" priority="151" operator="equal">
      <formula>0</formula>
    </cfRule>
  </conditionalFormatting>
  <conditionalFormatting sqref="CE54">
    <cfRule type="cellIs" dxfId="583" priority="150" operator="equal">
      <formula>0</formula>
    </cfRule>
  </conditionalFormatting>
  <conditionalFormatting sqref="BS56:CD56 CF56">
    <cfRule type="cellIs" dxfId="582" priority="149" operator="equal">
      <formula>0</formula>
    </cfRule>
  </conditionalFormatting>
  <conditionalFormatting sqref="CE56">
    <cfRule type="cellIs" dxfId="581" priority="148" operator="equal">
      <formula>0</formula>
    </cfRule>
  </conditionalFormatting>
  <conditionalFormatting sqref="BS122:CF122">
    <cfRule type="cellIs" dxfId="580" priority="147" operator="equal">
      <formula>0</formula>
    </cfRule>
  </conditionalFormatting>
  <conditionalFormatting sqref="BX123:CF124">
    <cfRule type="cellIs" dxfId="579" priority="146" operator="equal">
      <formula>0</formula>
    </cfRule>
  </conditionalFormatting>
  <conditionalFormatting sqref="CF137 BS137:CD137">
    <cfRule type="cellIs" dxfId="578" priority="145" operator="equal">
      <formula>0</formula>
    </cfRule>
  </conditionalFormatting>
  <conditionalFormatting sqref="CE137">
    <cfRule type="cellIs" dxfId="577" priority="144" operator="equal">
      <formula>0</formula>
    </cfRule>
  </conditionalFormatting>
  <conditionalFormatting sqref="BS138:CD139 CF138:CF140 BX140:CD140">
    <cfRule type="cellIs" dxfId="576" priority="143" operator="equal">
      <formula>0</formula>
    </cfRule>
  </conditionalFormatting>
  <conditionalFormatting sqref="CE138:CE140">
    <cfRule type="cellIs" dxfId="575" priority="142" operator="equal">
      <formula>0</formula>
    </cfRule>
  </conditionalFormatting>
  <conditionalFormatting sqref="BX141:CF141 BX143:CF143 BW144:CF144 BW142:CF142">
    <cfRule type="cellIs" dxfId="574" priority="141" operator="equal">
      <formula>0</formula>
    </cfRule>
  </conditionalFormatting>
  <conditionalFormatting sqref="BS145:CF146">
    <cfRule type="cellIs" dxfId="573" priority="137" operator="equal">
      <formula>0</formula>
    </cfRule>
  </conditionalFormatting>
  <conditionalFormatting sqref="BS140:BW140 BS123:BW124 BS58:BW58 BW141 BW143">
    <cfRule type="cellIs" dxfId="572" priority="136" operator="equal">
      <formula>0</formula>
    </cfRule>
  </conditionalFormatting>
  <conditionalFormatting sqref="BX51:BY51">
    <cfRule type="cellIs" dxfId="571" priority="135" operator="equal">
      <formula>0</formula>
    </cfRule>
  </conditionalFormatting>
  <conditionalFormatting sqref="BS151:CF152">
    <cfRule type="cellIs" dxfId="570" priority="134" operator="equal">
      <formula>0</formula>
    </cfRule>
  </conditionalFormatting>
  <conditionalFormatting sqref="CF155 CF157:CF158 BW157:CD158 BS155:CD155">
    <cfRule type="cellIs" dxfId="569" priority="133" operator="equal">
      <formula>0</formula>
    </cfRule>
  </conditionalFormatting>
  <conditionalFormatting sqref="CE155 CE157:CE158">
    <cfRule type="cellIs" dxfId="568" priority="132" operator="equal">
      <formula>0</formula>
    </cfRule>
  </conditionalFormatting>
  <conditionalFormatting sqref="BS156:CF156">
    <cfRule type="cellIs" dxfId="567" priority="131" operator="equal">
      <formula>0</formula>
    </cfRule>
  </conditionalFormatting>
  <conditionalFormatting sqref="BS153:CF154">
    <cfRule type="cellIs" dxfId="566" priority="130" operator="equal">
      <formula>0</formula>
    </cfRule>
  </conditionalFormatting>
  <conditionalFormatting sqref="BV157:BV158 BV141:BV144 BV95:BV96 BV79 BV63:BV66 BV51:BV52 BV42:BV43">
    <cfRule type="cellIs" dxfId="565" priority="129" operator="equal">
      <formula>0</formula>
    </cfRule>
  </conditionalFormatting>
  <conditionalFormatting sqref="BS157:BU158 BS141:BU144 BS95:BU96 BS79:BU79 BS63:BU66 BS51:BU52 BS42:BU43">
    <cfRule type="cellIs" dxfId="564" priority="128" operator="equal">
      <formula>0</formula>
    </cfRule>
  </conditionalFormatting>
  <conditionalFormatting sqref="BW95:BW96 BW79 BW63:BW66 BW51:BW52">
    <cfRule type="cellIs" dxfId="563" priority="127" operator="equal">
      <formula>0</formula>
    </cfRule>
  </conditionalFormatting>
  <conditionalFormatting sqref="BW13:BW15">
    <cfRule type="cellIs" dxfId="562" priority="126" operator="equal">
      <formula>0</formula>
    </cfRule>
  </conditionalFormatting>
  <conditionalFormatting sqref="BV74:BW78">
    <cfRule type="cellIs" dxfId="561" priority="125" operator="equal">
      <formula>0</formula>
    </cfRule>
  </conditionalFormatting>
  <conditionalFormatting sqref="BS159:CF163">
    <cfRule type="cellIs" dxfId="560" priority="124" operator="equal">
      <formula>0</formula>
    </cfRule>
  </conditionalFormatting>
  <conditionalFormatting sqref="BG139">
    <cfRule type="expression" dxfId="559" priority="123">
      <formula>$BV139=0</formula>
    </cfRule>
  </conditionalFormatting>
  <conditionalFormatting sqref="BH139">
    <cfRule type="expression" dxfId="558" priority="122">
      <formula>$BW139=0</formula>
    </cfRule>
  </conditionalFormatting>
  <conditionalFormatting sqref="BI139">
    <cfRule type="expression" dxfId="557" priority="121">
      <formula>$BX139=0</formula>
    </cfRule>
  </conditionalFormatting>
  <conditionalFormatting sqref="BJ139">
    <cfRule type="expression" dxfId="556" priority="120">
      <formula>$BY139=0</formula>
    </cfRule>
  </conditionalFormatting>
  <conditionalFormatting sqref="BK139">
    <cfRule type="expression" dxfId="555" priority="119">
      <formula>$BZ139=0</formula>
    </cfRule>
  </conditionalFormatting>
  <conditionalFormatting sqref="BL139">
    <cfRule type="expression" dxfId="554" priority="118">
      <formula>$CA139=0</formula>
    </cfRule>
  </conditionalFormatting>
  <conditionalFormatting sqref="BM139">
    <cfRule type="expression" dxfId="553" priority="117">
      <formula>$CB139=0</formula>
    </cfRule>
  </conditionalFormatting>
  <conditionalFormatting sqref="BN139">
    <cfRule type="expression" dxfId="552" priority="116">
      <formula>$CC139=0</formula>
    </cfRule>
  </conditionalFormatting>
  <conditionalFormatting sqref="BO139">
    <cfRule type="expression" dxfId="551" priority="115">
      <formula>$CD139=0</formula>
    </cfRule>
  </conditionalFormatting>
  <conditionalFormatting sqref="BP139">
    <cfRule type="expression" dxfId="550" priority="114">
      <formula>$CE139=0</formula>
    </cfRule>
  </conditionalFormatting>
  <conditionalFormatting sqref="BQ139">
    <cfRule type="expression" dxfId="549" priority="113">
      <formula>$CF139=0</formula>
    </cfRule>
  </conditionalFormatting>
  <conditionalFormatting sqref="BH137">
    <cfRule type="expression" dxfId="548" priority="112">
      <formula>$BW137=0</formula>
    </cfRule>
  </conditionalFormatting>
  <conditionalFormatting sqref="BI137">
    <cfRule type="expression" dxfId="547" priority="111">
      <formula>$BX137=0</formula>
    </cfRule>
  </conditionalFormatting>
  <conditionalFormatting sqref="BJ137">
    <cfRule type="expression" dxfId="546" priority="110">
      <formula>$BY137=0</formula>
    </cfRule>
  </conditionalFormatting>
  <conditionalFormatting sqref="BK137">
    <cfRule type="expression" dxfId="545" priority="109">
      <formula>$BZ137=0</formula>
    </cfRule>
  </conditionalFormatting>
  <conditionalFormatting sqref="BL137">
    <cfRule type="expression" dxfId="544" priority="108">
      <formula>$CA137=0</formula>
    </cfRule>
  </conditionalFormatting>
  <conditionalFormatting sqref="BM137">
    <cfRule type="expression" dxfId="543" priority="107">
      <formula>$CB137=0</formula>
    </cfRule>
  </conditionalFormatting>
  <conditionalFormatting sqref="BN137">
    <cfRule type="expression" dxfId="542" priority="106">
      <formula>$CC137=0</formula>
    </cfRule>
  </conditionalFormatting>
  <conditionalFormatting sqref="BO137">
    <cfRule type="expression" dxfId="541" priority="105">
      <formula>$CD137=0</formula>
    </cfRule>
  </conditionalFormatting>
  <conditionalFormatting sqref="BP137">
    <cfRule type="expression" dxfId="540" priority="104">
      <formula>$CE137=0</formula>
    </cfRule>
  </conditionalFormatting>
  <conditionalFormatting sqref="BQ137">
    <cfRule type="expression" dxfId="539" priority="103">
      <formula>$CF137=0</formula>
    </cfRule>
  </conditionalFormatting>
  <conditionalFormatting sqref="BG138">
    <cfRule type="expression" dxfId="538" priority="102">
      <formula>$BV138=0</formula>
    </cfRule>
  </conditionalFormatting>
  <conditionalFormatting sqref="BH138">
    <cfRule type="expression" dxfId="537" priority="101">
      <formula>$BW138=0</formula>
    </cfRule>
  </conditionalFormatting>
  <conditionalFormatting sqref="BI138">
    <cfRule type="expression" dxfId="536" priority="100">
      <formula>$BX138=0</formula>
    </cfRule>
  </conditionalFormatting>
  <conditionalFormatting sqref="BJ138">
    <cfRule type="expression" dxfId="535" priority="99">
      <formula>$BY138=0</formula>
    </cfRule>
  </conditionalFormatting>
  <conditionalFormatting sqref="BK138">
    <cfRule type="expression" dxfId="534" priority="98">
      <formula>$BZ138=0</formula>
    </cfRule>
  </conditionalFormatting>
  <conditionalFormatting sqref="BL138">
    <cfRule type="expression" dxfId="533" priority="97">
      <formula>$CA138=0</formula>
    </cfRule>
  </conditionalFormatting>
  <conditionalFormatting sqref="BM138">
    <cfRule type="expression" dxfId="532" priority="96">
      <formula>$CB138=0</formula>
    </cfRule>
  </conditionalFormatting>
  <conditionalFormatting sqref="BN138">
    <cfRule type="expression" dxfId="531" priority="95">
      <formula>$CC138=0</formula>
    </cfRule>
  </conditionalFormatting>
  <conditionalFormatting sqref="BO138">
    <cfRule type="expression" dxfId="530" priority="94">
      <formula>$CD138=0</formula>
    </cfRule>
  </conditionalFormatting>
  <conditionalFormatting sqref="BP138">
    <cfRule type="expression" dxfId="529" priority="93">
      <formula>$CE138=0</formula>
    </cfRule>
  </conditionalFormatting>
  <conditionalFormatting sqref="BQ138">
    <cfRule type="expression" dxfId="528" priority="92">
      <formula>$CF138=0</formula>
    </cfRule>
  </conditionalFormatting>
  <conditionalFormatting sqref="BG140">
    <cfRule type="expression" dxfId="527" priority="91">
      <formula>$BV140=0</formula>
    </cfRule>
  </conditionalFormatting>
  <conditionalFormatting sqref="BH140">
    <cfRule type="expression" dxfId="526" priority="90">
      <formula>$BW140=0</formula>
    </cfRule>
  </conditionalFormatting>
  <conditionalFormatting sqref="BI140">
    <cfRule type="expression" dxfId="525" priority="89">
      <formula>$BX140=0</formula>
    </cfRule>
  </conditionalFormatting>
  <conditionalFormatting sqref="BJ140">
    <cfRule type="expression" dxfId="524" priority="88">
      <formula>$BY140=0</formula>
    </cfRule>
  </conditionalFormatting>
  <conditionalFormatting sqref="BK140">
    <cfRule type="expression" dxfId="523" priority="87">
      <formula>$BZ140=0</formula>
    </cfRule>
  </conditionalFormatting>
  <conditionalFormatting sqref="BL140">
    <cfRule type="expression" dxfId="522" priority="86">
      <formula>$CA140=0</formula>
    </cfRule>
  </conditionalFormatting>
  <conditionalFormatting sqref="BM140">
    <cfRule type="expression" dxfId="521" priority="85">
      <formula>$CB140=0</formula>
    </cfRule>
  </conditionalFormatting>
  <conditionalFormatting sqref="BN140">
    <cfRule type="expression" dxfId="520" priority="84">
      <formula>$CC140=0</formula>
    </cfRule>
  </conditionalFormatting>
  <conditionalFormatting sqref="BO140">
    <cfRule type="expression" dxfId="519" priority="83">
      <formula>$CD140=0</formula>
    </cfRule>
  </conditionalFormatting>
  <conditionalFormatting sqref="BP140">
    <cfRule type="expression" dxfId="518" priority="82">
      <formula>$CE140=0</formula>
    </cfRule>
  </conditionalFormatting>
  <conditionalFormatting sqref="BQ140">
    <cfRule type="expression" dxfId="517" priority="81">
      <formula>$CF140=0</formula>
    </cfRule>
  </conditionalFormatting>
  <conditionalFormatting sqref="BD141:BD146">
    <cfRule type="expression" dxfId="516" priority="80">
      <formula>$BS141=0</formula>
    </cfRule>
  </conditionalFormatting>
  <conditionalFormatting sqref="BE141:BE146">
    <cfRule type="expression" dxfId="515" priority="79">
      <formula>$BT141=0</formula>
    </cfRule>
  </conditionalFormatting>
  <conditionalFormatting sqref="BF141:BF146">
    <cfRule type="expression" dxfId="514" priority="78">
      <formula>$BU141=0</formula>
    </cfRule>
  </conditionalFormatting>
  <conditionalFormatting sqref="BD140">
    <cfRule type="expression" dxfId="513" priority="77">
      <formula>$BS140=0</formula>
    </cfRule>
  </conditionalFormatting>
  <conditionalFormatting sqref="BE140">
    <cfRule type="expression" dxfId="512" priority="76">
      <formula>$BT140=0</formula>
    </cfRule>
  </conditionalFormatting>
  <conditionalFormatting sqref="BF140">
    <cfRule type="expression" dxfId="511" priority="75">
      <formula>$BU140=0</formula>
    </cfRule>
  </conditionalFormatting>
  <conditionalFormatting sqref="BH141:BH144">
    <cfRule type="expression" dxfId="510" priority="74">
      <formula>$BW141=0</formula>
    </cfRule>
  </conditionalFormatting>
  <conditionalFormatting sqref="BI141:BI144">
    <cfRule type="expression" dxfId="509" priority="73">
      <formula>$BX141=0</formula>
    </cfRule>
  </conditionalFormatting>
  <conditionalFormatting sqref="BJ141:BJ144">
    <cfRule type="expression" dxfId="508" priority="72">
      <formula>$BY141=0</formula>
    </cfRule>
  </conditionalFormatting>
  <conditionalFormatting sqref="BK141:BK144">
    <cfRule type="expression" dxfId="507" priority="71">
      <formula>$BZ141=0</formula>
    </cfRule>
  </conditionalFormatting>
  <conditionalFormatting sqref="BL141:BL144">
    <cfRule type="expression" dxfId="506" priority="70">
      <formula>$CA141=0</formula>
    </cfRule>
  </conditionalFormatting>
  <conditionalFormatting sqref="BM141:BM144">
    <cfRule type="expression" dxfId="505" priority="69">
      <formula>$CB141=0</formula>
    </cfRule>
  </conditionalFormatting>
  <conditionalFormatting sqref="BN141:BN144">
    <cfRule type="expression" dxfId="504" priority="68">
      <formula>$CC141=0</formula>
    </cfRule>
  </conditionalFormatting>
  <conditionalFormatting sqref="BO141:BO144">
    <cfRule type="expression" dxfId="503" priority="67">
      <formula>$CD141=0</formula>
    </cfRule>
  </conditionalFormatting>
  <conditionalFormatting sqref="BP141:BP144">
    <cfRule type="expression" dxfId="502" priority="66">
      <formula>$CE141=0</formula>
    </cfRule>
  </conditionalFormatting>
  <conditionalFormatting sqref="BQ141:BQ144">
    <cfRule type="expression" dxfId="501" priority="65">
      <formula>$CF141=0</formula>
    </cfRule>
  </conditionalFormatting>
  <conditionalFormatting sqref="BD157:BD158">
    <cfRule type="expression" dxfId="500" priority="64">
      <formula>$BS157=0</formula>
    </cfRule>
  </conditionalFormatting>
  <conditionalFormatting sqref="BE157:BE158">
    <cfRule type="expression" dxfId="499" priority="63">
      <formula>$BT157=0</formula>
    </cfRule>
  </conditionalFormatting>
  <conditionalFormatting sqref="BF157:BF158">
    <cfRule type="expression" dxfId="498" priority="62">
      <formula>$BU157=0</formula>
    </cfRule>
  </conditionalFormatting>
  <conditionalFormatting sqref="BD137:BD139">
    <cfRule type="expression" dxfId="497" priority="61">
      <formula>$BS137=0</formula>
    </cfRule>
  </conditionalFormatting>
  <conditionalFormatting sqref="BE137:BE139">
    <cfRule type="expression" dxfId="496" priority="60">
      <formula>$BT137=0</formula>
    </cfRule>
  </conditionalFormatting>
  <conditionalFormatting sqref="BF137:BF139">
    <cfRule type="expression" dxfId="495" priority="59">
      <formula>$BU137=0</formula>
    </cfRule>
  </conditionalFormatting>
  <conditionalFormatting sqref="BD215:BD216">
    <cfRule type="expression" dxfId="494" priority="58">
      <formula>$BS215=0</formula>
    </cfRule>
  </conditionalFormatting>
  <conditionalFormatting sqref="BE215:BE216">
    <cfRule type="expression" dxfId="493" priority="57">
      <formula>$BT215=0</formula>
    </cfRule>
  </conditionalFormatting>
  <conditionalFormatting sqref="BF215:BF216">
    <cfRule type="expression" dxfId="492" priority="56">
      <formula>$BU215=0</formula>
    </cfRule>
  </conditionalFormatting>
  <conditionalFormatting sqref="BG215:BG216">
    <cfRule type="expression" dxfId="491" priority="55">
      <formula>$BV215=0</formula>
    </cfRule>
  </conditionalFormatting>
  <conditionalFormatting sqref="BH215:BH216">
    <cfRule type="expression" dxfId="490" priority="54">
      <formula>$BW215=0</formula>
    </cfRule>
  </conditionalFormatting>
  <conditionalFormatting sqref="BI215:BI216">
    <cfRule type="expression" dxfId="489" priority="53">
      <formula>$BX215=0</formula>
    </cfRule>
  </conditionalFormatting>
  <conditionalFormatting sqref="BJ215:BJ216">
    <cfRule type="expression" dxfId="488" priority="52">
      <formula>$BY215=0</formula>
    </cfRule>
  </conditionalFormatting>
  <conditionalFormatting sqref="BK215:BK216">
    <cfRule type="expression" dxfId="487" priority="51">
      <formula>$BZ215=0</formula>
    </cfRule>
  </conditionalFormatting>
  <conditionalFormatting sqref="BL215:BL216">
    <cfRule type="expression" dxfId="486" priority="50">
      <formula>$CA215=0</formula>
    </cfRule>
  </conditionalFormatting>
  <conditionalFormatting sqref="BM215:BM216">
    <cfRule type="expression" dxfId="485" priority="49">
      <formula>$CB215=0</formula>
    </cfRule>
  </conditionalFormatting>
  <conditionalFormatting sqref="BN215:BN216">
    <cfRule type="expression" dxfId="484" priority="48">
      <formula>$CC215=0</formula>
    </cfRule>
  </conditionalFormatting>
  <conditionalFormatting sqref="BO215:BO216">
    <cfRule type="expression" dxfId="483" priority="47">
      <formula>$CD215=0</formula>
    </cfRule>
  </conditionalFormatting>
  <conditionalFormatting sqref="BP215:BP216">
    <cfRule type="expression" dxfId="482" priority="46">
      <formula>$CE215=0</formula>
    </cfRule>
  </conditionalFormatting>
  <conditionalFormatting sqref="BQ215:BQ216">
    <cfRule type="expression" dxfId="481" priority="45">
      <formula>$CF215=0</formula>
    </cfRule>
  </conditionalFormatting>
  <conditionalFormatting sqref="BD212:BD213">
    <cfRule type="expression" dxfId="480" priority="44">
      <formula>$BS212=0</formula>
    </cfRule>
  </conditionalFormatting>
  <conditionalFormatting sqref="BE212:BE213">
    <cfRule type="expression" dxfId="479" priority="43">
      <formula>$BT212=0</formula>
    </cfRule>
  </conditionalFormatting>
  <conditionalFormatting sqref="BF212:BF213">
    <cfRule type="expression" dxfId="478" priority="42">
      <formula>$BU212=0</formula>
    </cfRule>
  </conditionalFormatting>
  <conditionalFormatting sqref="BG212:BG213">
    <cfRule type="expression" dxfId="477" priority="41">
      <formula>$BV212=0</formula>
    </cfRule>
  </conditionalFormatting>
  <conditionalFormatting sqref="BH212:BH213">
    <cfRule type="expression" dxfId="476" priority="40">
      <formula>$BW212=0</formula>
    </cfRule>
  </conditionalFormatting>
  <conditionalFormatting sqref="BI212:BI213">
    <cfRule type="expression" dxfId="475" priority="39">
      <formula>$BX212=0</formula>
    </cfRule>
  </conditionalFormatting>
  <conditionalFormatting sqref="BJ212:BJ213">
    <cfRule type="expression" dxfId="474" priority="38">
      <formula>$BY212=0</formula>
    </cfRule>
  </conditionalFormatting>
  <conditionalFormatting sqref="BK212:BK213">
    <cfRule type="expression" dxfId="473" priority="37">
      <formula>$BZ212=0</formula>
    </cfRule>
  </conditionalFormatting>
  <conditionalFormatting sqref="BL212:BL213">
    <cfRule type="expression" dxfId="472" priority="36">
      <formula>$CA212=0</formula>
    </cfRule>
  </conditionalFormatting>
  <conditionalFormatting sqref="BM212:BM213">
    <cfRule type="expression" dxfId="471" priority="35">
      <formula>$CB212=0</formula>
    </cfRule>
  </conditionalFormatting>
  <conditionalFormatting sqref="BN212:BN213">
    <cfRule type="expression" dxfId="470" priority="34">
      <formula>$CC212=0</formula>
    </cfRule>
  </conditionalFormatting>
  <conditionalFormatting sqref="BO212:BO213">
    <cfRule type="expression" dxfId="469" priority="33">
      <formula>$CD212=0</formula>
    </cfRule>
  </conditionalFormatting>
  <conditionalFormatting sqref="BP212:BP213">
    <cfRule type="expression" dxfId="468" priority="32">
      <formula>$CE212=0</formula>
    </cfRule>
  </conditionalFormatting>
  <conditionalFormatting sqref="BQ212:BQ213">
    <cfRule type="expression" dxfId="467" priority="31">
      <formula>$CF212=0</formula>
    </cfRule>
  </conditionalFormatting>
  <conditionalFormatting sqref="BD214">
    <cfRule type="expression" dxfId="466" priority="30">
      <formula>$BS214=0</formula>
    </cfRule>
  </conditionalFormatting>
  <conditionalFormatting sqref="BE214">
    <cfRule type="expression" dxfId="465" priority="29">
      <formula>$BT214=0</formula>
    </cfRule>
  </conditionalFormatting>
  <conditionalFormatting sqref="BG214">
    <cfRule type="expression" dxfId="464" priority="27">
      <formula>$BV214=0</formula>
    </cfRule>
  </conditionalFormatting>
  <conditionalFormatting sqref="BH214">
    <cfRule type="expression" dxfId="463" priority="26">
      <formula>$BW214=0</formula>
    </cfRule>
  </conditionalFormatting>
  <conditionalFormatting sqref="BI214">
    <cfRule type="expression" dxfId="462" priority="25">
      <formula>$BX214=0</formula>
    </cfRule>
  </conditionalFormatting>
  <conditionalFormatting sqref="BJ214">
    <cfRule type="expression" dxfId="461" priority="24">
      <formula>$BY214=0</formula>
    </cfRule>
  </conditionalFormatting>
  <conditionalFormatting sqref="BK214">
    <cfRule type="expression" dxfId="460" priority="23">
      <formula>$BZ214=0</formula>
    </cfRule>
  </conditionalFormatting>
  <conditionalFormatting sqref="BL214">
    <cfRule type="expression" dxfId="459" priority="22">
      <formula>$CA214=0</formula>
    </cfRule>
  </conditionalFormatting>
  <conditionalFormatting sqref="BM214">
    <cfRule type="expression" dxfId="458" priority="21">
      <formula>$CB214=0</formula>
    </cfRule>
  </conditionalFormatting>
  <conditionalFormatting sqref="BN214">
    <cfRule type="expression" dxfId="457" priority="20">
      <formula>$CC214=0</formula>
    </cfRule>
  </conditionalFormatting>
  <conditionalFormatting sqref="BO214">
    <cfRule type="expression" dxfId="456" priority="19">
      <formula>$CD214=0</formula>
    </cfRule>
  </conditionalFormatting>
  <conditionalFormatting sqref="BP214">
    <cfRule type="expression" dxfId="455" priority="18">
      <formula>$CE214=0</formula>
    </cfRule>
  </conditionalFormatting>
  <conditionalFormatting sqref="BQ214">
    <cfRule type="expression" dxfId="454" priority="17">
      <formula>$CF214=0</formula>
    </cfRule>
  </conditionalFormatting>
  <conditionalFormatting sqref="BS135:CD136 CF135:CF136">
    <cfRule type="cellIs" dxfId="453" priority="16" operator="equal">
      <formula>0</formula>
    </cfRule>
  </conditionalFormatting>
  <conditionalFormatting sqref="CE135:CE136">
    <cfRule type="cellIs" dxfId="452" priority="15" operator="equal">
      <formula>0</formula>
    </cfRule>
  </conditionalFormatting>
  <conditionalFormatting sqref="BD280:BD285">
    <cfRule type="expression" dxfId="451" priority="14">
      <formula>$BS280=0</formula>
    </cfRule>
  </conditionalFormatting>
  <conditionalFormatting sqref="BE280:BE285">
    <cfRule type="expression" dxfId="450" priority="13">
      <formula>$BT280=0</formula>
    </cfRule>
  </conditionalFormatting>
  <conditionalFormatting sqref="BF280:BF285">
    <cfRule type="expression" dxfId="449" priority="12">
      <formula>$BU280=0</formula>
    </cfRule>
  </conditionalFormatting>
  <conditionalFormatting sqref="BG280:BG285">
    <cfRule type="expression" dxfId="448" priority="11">
      <formula>$BV280=0</formula>
    </cfRule>
  </conditionalFormatting>
  <conditionalFormatting sqref="BH280:BH285">
    <cfRule type="expression" dxfId="447" priority="10">
      <formula>$BW280=0</formula>
    </cfRule>
  </conditionalFormatting>
  <conditionalFormatting sqref="BI280:BI285">
    <cfRule type="expression" dxfId="446" priority="9">
      <formula>$BX280=0</formula>
    </cfRule>
  </conditionalFormatting>
  <conditionalFormatting sqref="BJ280:BJ285">
    <cfRule type="expression" dxfId="445" priority="8">
      <formula>$BY280=0</formula>
    </cfRule>
  </conditionalFormatting>
  <conditionalFormatting sqref="BK280:BK285">
    <cfRule type="expression" dxfId="444" priority="7">
      <formula>$BZ280=0</formula>
    </cfRule>
  </conditionalFormatting>
  <conditionalFormatting sqref="BL280:BL285">
    <cfRule type="expression" dxfId="443" priority="6">
      <formula>$CA280=0</formula>
    </cfRule>
  </conditionalFormatting>
  <conditionalFormatting sqref="BM280:BM285">
    <cfRule type="expression" dxfId="442" priority="5">
      <formula>$CB280=0</formula>
    </cfRule>
  </conditionalFormatting>
  <conditionalFormatting sqref="BN280:BN285">
    <cfRule type="expression" dxfId="441" priority="4">
      <formula>$CC280=0</formula>
    </cfRule>
  </conditionalFormatting>
  <conditionalFormatting sqref="BO280:BO285">
    <cfRule type="expression" dxfId="440" priority="3">
      <formula>$CD280=0</formula>
    </cfRule>
  </conditionalFormatting>
  <conditionalFormatting sqref="BP280:BP285">
    <cfRule type="expression" dxfId="439" priority="2">
      <formula>$CE280=0</formula>
    </cfRule>
  </conditionalFormatting>
  <conditionalFormatting sqref="BQ280:BQ285">
    <cfRule type="expression" dxfId="438" priority="1">
      <formula>$CF280=0</formula>
    </cfRule>
  </conditionalFormatting>
  <printOptions horizontalCentered="1"/>
  <pageMargins left="0" right="0" top="0" bottom="0" header="0" footer="0"/>
  <pageSetup paperSize="9" scale="38" orientation="landscape"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C000"/>
  </sheetPr>
  <dimension ref="A1:BF981"/>
  <sheetViews>
    <sheetView showRuler="0" zoomScale="55" zoomScaleNormal="55" workbookViewId="0">
      <pane xSplit="7" ySplit="9" topLeftCell="H10" activePane="bottomRight" state="frozen"/>
      <selection activeCell="D2926" sqref="D2926"/>
      <selection pane="topRight" activeCell="D2926" sqref="D2926"/>
      <selection pane="bottomLeft" activeCell="D2926" sqref="D2926"/>
      <selection pane="bottomRight" activeCell="G162" sqref="G162"/>
    </sheetView>
  </sheetViews>
  <sheetFormatPr defaultRowHeight="15" outlineLevelCol="1"/>
  <cols>
    <col min="1" max="1" width="10.33203125" style="800" bestFit="1" customWidth="1"/>
    <col min="2" max="2" width="40.83203125" style="800" bestFit="1" customWidth="1"/>
    <col min="3" max="3" width="13" style="800" customWidth="1"/>
    <col min="4" max="4" width="26.1640625" style="800" bestFit="1" customWidth="1"/>
    <col min="5" max="5" width="13.6640625" style="800" customWidth="1"/>
    <col min="6" max="6" width="78.1640625" style="800" customWidth="1"/>
    <col min="7" max="7" width="104.6640625" style="800" bestFit="1" customWidth="1"/>
    <col min="8" max="8" width="12.5" style="800" customWidth="1"/>
    <col min="9" max="9" width="7" style="800" customWidth="1"/>
    <col min="10" max="10" width="15.33203125" style="800" customWidth="1" outlineLevel="1"/>
    <col min="11" max="11" width="13.5" style="803" customWidth="1"/>
    <col min="12" max="12" width="14.83203125" style="803" customWidth="1"/>
    <col min="13" max="13" width="13.83203125" style="800" customWidth="1"/>
    <col min="14" max="14" width="20.6640625" style="800" bestFit="1" customWidth="1"/>
    <col min="15" max="15" width="15" style="800" customWidth="1"/>
    <col min="16" max="16" width="25.33203125" style="800" customWidth="1"/>
    <col min="17" max="20" width="16.83203125" style="800" customWidth="1"/>
    <col min="21" max="24" width="16.83203125" style="800" hidden="1" customWidth="1"/>
    <col min="25" max="25" width="16.83203125" style="800" customWidth="1"/>
    <col min="26" max="26" width="14.1640625" style="767" customWidth="1"/>
    <col min="27" max="27" width="6.6640625" style="800" hidden="1" customWidth="1"/>
    <col min="28" max="28" width="15.6640625" style="800" hidden="1" customWidth="1"/>
    <col min="29" max="29" width="15.6640625" style="800" customWidth="1"/>
    <col min="30" max="30" width="34.6640625" style="800" bestFit="1" customWidth="1"/>
    <col min="31" max="31" width="15.33203125" style="800" bestFit="1" customWidth="1"/>
    <col min="32" max="254" width="9.33203125" style="800"/>
    <col min="255" max="255" width="5.83203125" style="800" customWidth="1"/>
    <col min="256" max="256" width="29.1640625" style="800" customWidth="1"/>
    <col min="257" max="258" width="17.5" style="800" customWidth="1"/>
    <col min="259" max="259" width="11.6640625" style="800" customWidth="1"/>
    <col min="260" max="261" width="58.33203125" style="800" customWidth="1"/>
    <col min="262" max="262" width="11.6640625" style="800" customWidth="1"/>
    <col min="263" max="263" width="5.83203125" style="800" customWidth="1"/>
    <col min="264" max="267" width="11.6640625" style="800" customWidth="1"/>
    <col min="268" max="269" width="17.5" style="800" customWidth="1"/>
    <col min="270" max="270" width="46.6640625" style="800" customWidth="1"/>
    <col min="271" max="279" width="11.6640625" style="800" customWidth="1"/>
    <col min="280" max="510" width="9.33203125" style="800"/>
    <col min="511" max="511" width="5.83203125" style="800" customWidth="1"/>
    <col min="512" max="512" width="29.1640625" style="800" customWidth="1"/>
    <col min="513" max="514" width="17.5" style="800" customWidth="1"/>
    <col min="515" max="515" width="11.6640625" style="800" customWidth="1"/>
    <col min="516" max="517" width="58.33203125" style="800" customWidth="1"/>
    <col min="518" max="518" width="11.6640625" style="800" customWidth="1"/>
    <col min="519" max="519" width="5.83203125" style="800" customWidth="1"/>
    <col min="520" max="523" width="11.6640625" style="800" customWidth="1"/>
    <col min="524" max="525" width="17.5" style="800" customWidth="1"/>
    <col min="526" max="526" width="46.6640625" style="800" customWidth="1"/>
    <col min="527" max="535" width="11.6640625" style="800" customWidth="1"/>
    <col min="536" max="766" width="9.33203125" style="800"/>
    <col min="767" max="767" width="5.83203125" style="800" customWidth="1"/>
    <col min="768" max="768" width="29.1640625" style="800" customWidth="1"/>
    <col min="769" max="770" width="17.5" style="800" customWidth="1"/>
    <col min="771" max="771" width="11.6640625" style="800" customWidth="1"/>
    <col min="772" max="773" width="58.33203125" style="800" customWidth="1"/>
    <col min="774" max="774" width="11.6640625" style="800" customWidth="1"/>
    <col min="775" max="775" width="5.83203125" style="800" customWidth="1"/>
    <col min="776" max="779" width="11.6640625" style="800" customWidth="1"/>
    <col min="780" max="781" width="17.5" style="800" customWidth="1"/>
    <col min="782" max="782" width="46.6640625" style="800" customWidth="1"/>
    <col min="783" max="791" width="11.6640625" style="800" customWidth="1"/>
    <col min="792" max="1022" width="9.33203125" style="800"/>
    <col min="1023" max="1023" width="5.83203125" style="800" customWidth="1"/>
    <col min="1024" max="1024" width="29.1640625" style="800" customWidth="1"/>
    <col min="1025" max="1026" width="17.5" style="800" customWidth="1"/>
    <col min="1027" max="1027" width="11.6640625" style="800" customWidth="1"/>
    <col min="1028" max="1029" width="58.33203125" style="800" customWidth="1"/>
    <col min="1030" max="1030" width="11.6640625" style="800" customWidth="1"/>
    <col min="1031" max="1031" width="5.83203125" style="800" customWidth="1"/>
    <col min="1032" max="1035" width="11.6640625" style="800" customWidth="1"/>
    <col min="1036" max="1037" width="17.5" style="800" customWidth="1"/>
    <col min="1038" max="1038" width="46.6640625" style="800" customWidth="1"/>
    <col min="1039" max="1047" width="11.6640625" style="800" customWidth="1"/>
    <col min="1048" max="1278" width="9.33203125" style="800"/>
    <col min="1279" max="1279" width="5.83203125" style="800" customWidth="1"/>
    <col min="1280" max="1280" width="29.1640625" style="800" customWidth="1"/>
    <col min="1281" max="1282" width="17.5" style="800" customWidth="1"/>
    <col min="1283" max="1283" width="11.6640625" style="800" customWidth="1"/>
    <col min="1284" max="1285" width="58.33203125" style="800" customWidth="1"/>
    <col min="1286" max="1286" width="11.6640625" style="800" customWidth="1"/>
    <col min="1287" max="1287" width="5.83203125" style="800" customWidth="1"/>
    <col min="1288" max="1291" width="11.6640625" style="800" customWidth="1"/>
    <col min="1292" max="1293" width="17.5" style="800" customWidth="1"/>
    <col min="1294" max="1294" width="46.6640625" style="800" customWidth="1"/>
    <col min="1295" max="1303" width="11.6640625" style="800" customWidth="1"/>
    <col min="1304" max="1534" width="9.33203125" style="800"/>
    <col min="1535" max="1535" width="5.83203125" style="800" customWidth="1"/>
    <col min="1536" max="1536" width="29.1640625" style="800" customWidth="1"/>
    <col min="1537" max="1538" width="17.5" style="800" customWidth="1"/>
    <col min="1539" max="1539" width="11.6640625" style="800" customWidth="1"/>
    <col min="1540" max="1541" width="58.33203125" style="800" customWidth="1"/>
    <col min="1542" max="1542" width="11.6640625" style="800" customWidth="1"/>
    <col min="1543" max="1543" width="5.83203125" style="800" customWidth="1"/>
    <col min="1544" max="1547" width="11.6640625" style="800" customWidth="1"/>
    <col min="1548" max="1549" width="17.5" style="800" customWidth="1"/>
    <col min="1550" max="1550" width="46.6640625" style="800" customWidth="1"/>
    <col min="1551" max="1559" width="11.6640625" style="800" customWidth="1"/>
    <col min="1560" max="1790" width="9.33203125" style="800"/>
    <col min="1791" max="1791" width="5.83203125" style="800" customWidth="1"/>
    <col min="1792" max="1792" width="29.1640625" style="800" customWidth="1"/>
    <col min="1793" max="1794" width="17.5" style="800" customWidth="1"/>
    <col min="1795" max="1795" width="11.6640625" style="800" customWidth="1"/>
    <col min="1796" max="1797" width="58.33203125" style="800" customWidth="1"/>
    <col min="1798" max="1798" width="11.6640625" style="800" customWidth="1"/>
    <col min="1799" max="1799" width="5.83203125" style="800" customWidth="1"/>
    <col min="1800" max="1803" width="11.6640625" style="800" customWidth="1"/>
    <col min="1804" max="1805" width="17.5" style="800" customWidth="1"/>
    <col min="1806" max="1806" width="46.6640625" style="800" customWidth="1"/>
    <col min="1807" max="1815" width="11.6640625" style="800" customWidth="1"/>
    <col min="1816" max="2046" width="9.33203125" style="800"/>
    <col min="2047" max="2047" width="5.83203125" style="800" customWidth="1"/>
    <col min="2048" max="2048" width="29.1640625" style="800" customWidth="1"/>
    <col min="2049" max="2050" width="17.5" style="800" customWidth="1"/>
    <col min="2051" max="2051" width="11.6640625" style="800" customWidth="1"/>
    <col min="2052" max="2053" width="58.33203125" style="800" customWidth="1"/>
    <col min="2054" max="2054" width="11.6640625" style="800" customWidth="1"/>
    <col min="2055" max="2055" width="5.83203125" style="800" customWidth="1"/>
    <col min="2056" max="2059" width="11.6640625" style="800" customWidth="1"/>
    <col min="2060" max="2061" width="17.5" style="800" customWidth="1"/>
    <col min="2062" max="2062" width="46.6640625" style="800" customWidth="1"/>
    <col min="2063" max="2071" width="11.6640625" style="800" customWidth="1"/>
    <col min="2072" max="2302" width="9.33203125" style="800"/>
    <col min="2303" max="2303" width="5.83203125" style="800" customWidth="1"/>
    <col min="2304" max="2304" width="29.1640625" style="800" customWidth="1"/>
    <col min="2305" max="2306" width="17.5" style="800" customWidth="1"/>
    <col min="2307" max="2307" width="11.6640625" style="800" customWidth="1"/>
    <col min="2308" max="2309" width="58.33203125" style="800" customWidth="1"/>
    <col min="2310" max="2310" width="11.6640625" style="800" customWidth="1"/>
    <col min="2311" max="2311" width="5.83203125" style="800" customWidth="1"/>
    <col min="2312" max="2315" width="11.6640625" style="800" customWidth="1"/>
    <col min="2316" max="2317" width="17.5" style="800" customWidth="1"/>
    <col min="2318" max="2318" width="46.6640625" style="800" customWidth="1"/>
    <col min="2319" max="2327" width="11.6640625" style="800" customWidth="1"/>
    <col min="2328" max="2558" width="9.33203125" style="800"/>
    <col min="2559" max="2559" width="5.83203125" style="800" customWidth="1"/>
    <col min="2560" max="2560" width="29.1640625" style="800" customWidth="1"/>
    <col min="2561" max="2562" width="17.5" style="800" customWidth="1"/>
    <col min="2563" max="2563" width="11.6640625" style="800" customWidth="1"/>
    <col min="2564" max="2565" width="58.33203125" style="800" customWidth="1"/>
    <col min="2566" max="2566" width="11.6640625" style="800" customWidth="1"/>
    <col min="2567" max="2567" width="5.83203125" style="800" customWidth="1"/>
    <col min="2568" max="2571" width="11.6640625" style="800" customWidth="1"/>
    <col min="2572" max="2573" width="17.5" style="800" customWidth="1"/>
    <col min="2574" max="2574" width="46.6640625" style="800" customWidth="1"/>
    <col min="2575" max="2583" width="11.6640625" style="800" customWidth="1"/>
    <col min="2584" max="2814" width="9.33203125" style="800"/>
    <col min="2815" max="2815" width="5.83203125" style="800" customWidth="1"/>
    <col min="2816" max="2816" width="29.1640625" style="800" customWidth="1"/>
    <col min="2817" max="2818" width="17.5" style="800" customWidth="1"/>
    <col min="2819" max="2819" width="11.6640625" style="800" customWidth="1"/>
    <col min="2820" max="2821" width="58.33203125" style="800" customWidth="1"/>
    <col min="2822" max="2822" width="11.6640625" style="800" customWidth="1"/>
    <col min="2823" max="2823" width="5.83203125" style="800" customWidth="1"/>
    <col min="2824" max="2827" width="11.6640625" style="800" customWidth="1"/>
    <col min="2828" max="2829" width="17.5" style="800" customWidth="1"/>
    <col min="2830" max="2830" width="46.6640625" style="800" customWidth="1"/>
    <col min="2831" max="2839" width="11.6640625" style="800" customWidth="1"/>
    <col min="2840" max="3070" width="9.33203125" style="800"/>
    <col min="3071" max="3071" width="5.83203125" style="800" customWidth="1"/>
    <col min="3072" max="3072" width="29.1640625" style="800" customWidth="1"/>
    <col min="3073" max="3074" width="17.5" style="800" customWidth="1"/>
    <col min="3075" max="3075" width="11.6640625" style="800" customWidth="1"/>
    <col min="3076" max="3077" width="58.33203125" style="800" customWidth="1"/>
    <col min="3078" max="3078" width="11.6640625" style="800" customWidth="1"/>
    <col min="3079" max="3079" width="5.83203125" style="800" customWidth="1"/>
    <col min="3080" max="3083" width="11.6640625" style="800" customWidth="1"/>
    <col min="3084" max="3085" width="17.5" style="800" customWidth="1"/>
    <col min="3086" max="3086" width="46.6640625" style="800" customWidth="1"/>
    <col min="3087" max="3095" width="11.6640625" style="800" customWidth="1"/>
    <col min="3096" max="3326" width="9.33203125" style="800"/>
    <col min="3327" max="3327" width="5.83203125" style="800" customWidth="1"/>
    <col min="3328" max="3328" width="29.1640625" style="800" customWidth="1"/>
    <col min="3329" max="3330" width="17.5" style="800" customWidth="1"/>
    <col min="3331" max="3331" width="11.6640625" style="800" customWidth="1"/>
    <col min="3332" max="3333" width="58.33203125" style="800" customWidth="1"/>
    <col min="3334" max="3334" width="11.6640625" style="800" customWidth="1"/>
    <col min="3335" max="3335" width="5.83203125" style="800" customWidth="1"/>
    <col min="3336" max="3339" width="11.6640625" style="800" customWidth="1"/>
    <col min="3340" max="3341" width="17.5" style="800" customWidth="1"/>
    <col min="3342" max="3342" width="46.6640625" style="800" customWidth="1"/>
    <col min="3343" max="3351" width="11.6640625" style="800" customWidth="1"/>
    <col min="3352" max="3582" width="9.33203125" style="800"/>
    <col min="3583" max="3583" width="5.83203125" style="800" customWidth="1"/>
    <col min="3584" max="3584" width="29.1640625" style="800" customWidth="1"/>
    <col min="3585" max="3586" width="17.5" style="800" customWidth="1"/>
    <col min="3587" max="3587" width="11.6640625" style="800" customWidth="1"/>
    <col min="3588" max="3589" width="58.33203125" style="800" customWidth="1"/>
    <col min="3590" max="3590" width="11.6640625" style="800" customWidth="1"/>
    <col min="3591" max="3591" width="5.83203125" style="800" customWidth="1"/>
    <col min="3592" max="3595" width="11.6640625" style="800" customWidth="1"/>
    <col min="3596" max="3597" width="17.5" style="800" customWidth="1"/>
    <col min="3598" max="3598" width="46.6640625" style="800" customWidth="1"/>
    <col min="3599" max="3607" width="11.6640625" style="800" customWidth="1"/>
    <col min="3608" max="3838" width="9.33203125" style="800"/>
    <col min="3839" max="3839" width="5.83203125" style="800" customWidth="1"/>
    <col min="3840" max="3840" width="29.1640625" style="800" customWidth="1"/>
    <col min="3841" max="3842" width="17.5" style="800" customWidth="1"/>
    <col min="3843" max="3843" width="11.6640625" style="800" customWidth="1"/>
    <col min="3844" max="3845" width="58.33203125" style="800" customWidth="1"/>
    <col min="3846" max="3846" width="11.6640625" style="800" customWidth="1"/>
    <col min="3847" max="3847" width="5.83203125" style="800" customWidth="1"/>
    <col min="3848" max="3851" width="11.6640625" style="800" customWidth="1"/>
    <col min="3852" max="3853" width="17.5" style="800" customWidth="1"/>
    <col min="3854" max="3854" width="46.6640625" style="800" customWidth="1"/>
    <col min="3855" max="3863" width="11.6640625" style="800" customWidth="1"/>
    <col min="3864" max="4094" width="9.33203125" style="800"/>
    <col min="4095" max="4095" width="5.83203125" style="800" customWidth="1"/>
    <col min="4096" max="4096" width="29.1640625" style="800" customWidth="1"/>
    <col min="4097" max="4098" width="17.5" style="800" customWidth="1"/>
    <col min="4099" max="4099" width="11.6640625" style="800" customWidth="1"/>
    <col min="4100" max="4101" width="58.33203125" style="800" customWidth="1"/>
    <col min="4102" max="4102" width="11.6640625" style="800" customWidth="1"/>
    <col min="4103" max="4103" width="5.83203125" style="800" customWidth="1"/>
    <col min="4104" max="4107" width="11.6640625" style="800" customWidth="1"/>
    <col min="4108" max="4109" width="17.5" style="800" customWidth="1"/>
    <col min="4110" max="4110" width="46.6640625" style="800" customWidth="1"/>
    <col min="4111" max="4119" width="11.6640625" style="800" customWidth="1"/>
    <col min="4120" max="4350" width="9.33203125" style="800"/>
    <col min="4351" max="4351" width="5.83203125" style="800" customWidth="1"/>
    <col min="4352" max="4352" width="29.1640625" style="800" customWidth="1"/>
    <col min="4353" max="4354" width="17.5" style="800" customWidth="1"/>
    <col min="4355" max="4355" width="11.6640625" style="800" customWidth="1"/>
    <col min="4356" max="4357" width="58.33203125" style="800" customWidth="1"/>
    <col min="4358" max="4358" width="11.6640625" style="800" customWidth="1"/>
    <col min="4359" max="4359" width="5.83203125" style="800" customWidth="1"/>
    <col min="4360" max="4363" width="11.6640625" style="800" customWidth="1"/>
    <col min="4364" max="4365" width="17.5" style="800" customWidth="1"/>
    <col min="4366" max="4366" width="46.6640625" style="800" customWidth="1"/>
    <col min="4367" max="4375" width="11.6640625" style="800" customWidth="1"/>
    <col min="4376" max="4606" width="9.33203125" style="800"/>
    <col min="4607" max="4607" width="5.83203125" style="800" customWidth="1"/>
    <col min="4608" max="4608" width="29.1640625" style="800" customWidth="1"/>
    <col min="4609" max="4610" width="17.5" style="800" customWidth="1"/>
    <col min="4611" max="4611" width="11.6640625" style="800" customWidth="1"/>
    <col min="4612" max="4613" width="58.33203125" style="800" customWidth="1"/>
    <col min="4614" max="4614" width="11.6640625" style="800" customWidth="1"/>
    <col min="4615" max="4615" width="5.83203125" style="800" customWidth="1"/>
    <col min="4616" max="4619" width="11.6640625" style="800" customWidth="1"/>
    <col min="4620" max="4621" width="17.5" style="800" customWidth="1"/>
    <col min="4622" max="4622" width="46.6640625" style="800" customWidth="1"/>
    <col min="4623" max="4631" width="11.6640625" style="800" customWidth="1"/>
    <col min="4632" max="4862" width="9.33203125" style="800"/>
    <col min="4863" max="4863" width="5.83203125" style="800" customWidth="1"/>
    <col min="4864" max="4864" width="29.1640625" style="800" customWidth="1"/>
    <col min="4865" max="4866" width="17.5" style="800" customWidth="1"/>
    <col min="4867" max="4867" width="11.6640625" style="800" customWidth="1"/>
    <col min="4868" max="4869" width="58.33203125" style="800" customWidth="1"/>
    <col min="4870" max="4870" width="11.6640625" style="800" customWidth="1"/>
    <col min="4871" max="4871" width="5.83203125" style="800" customWidth="1"/>
    <col min="4872" max="4875" width="11.6640625" style="800" customWidth="1"/>
    <col min="4876" max="4877" width="17.5" style="800" customWidth="1"/>
    <col min="4878" max="4878" width="46.6640625" style="800" customWidth="1"/>
    <col min="4879" max="4887" width="11.6640625" style="800" customWidth="1"/>
    <col min="4888" max="5118" width="9.33203125" style="800"/>
    <col min="5119" max="5119" width="5.83203125" style="800" customWidth="1"/>
    <col min="5120" max="5120" width="29.1640625" style="800" customWidth="1"/>
    <col min="5121" max="5122" width="17.5" style="800" customWidth="1"/>
    <col min="5123" max="5123" width="11.6640625" style="800" customWidth="1"/>
    <col min="5124" max="5125" width="58.33203125" style="800" customWidth="1"/>
    <col min="5126" max="5126" width="11.6640625" style="800" customWidth="1"/>
    <col min="5127" max="5127" width="5.83203125" style="800" customWidth="1"/>
    <col min="5128" max="5131" width="11.6640625" style="800" customWidth="1"/>
    <col min="5132" max="5133" width="17.5" style="800" customWidth="1"/>
    <col min="5134" max="5134" width="46.6640625" style="800" customWidth="1"/>
    <col min="5135" max="5143" width="11.6640625" style="800" customWidth="1"/>
    <col min="5144" max="5374" width="9.33203125" style="800"/>
    <col min="5375" max="5375" width="5.83203125" style="800" customWidth="1"/>
    <col min="5376" max="5376" width="29.1640625" style="800" customWidth="1"/>
    <col min="5377" max="5378" width="17.5" style="800" customWidth="1"/>
    <col min="5379" max="5379" width="11.6640625" style="800" customWidth="1"/>
    <col min="5380" max="5381" width="58.33203125" style="800" customWidth="1"/>
    <col min="5382" max="5382" width="11.6640625" style="800" customWidth="1"/>
    <col min="5383" max="5383" width="5.83203125" style="800" customWidth="1"/>
    <col min="5384" max="5387" width="11.6640625" style="800" customWidth="1"/>
    <col min="5388" max="5389" width="17.5" style="800" customWidth="1"/>
    <col min="5390" max="5390" width="46.6640625" style="800" customWidth="1"/>
    <col min="5391" max="5399" width="11.6640625" style="800" customWidth="1"/>
    <col min="5400" max="5630" width="9.33203125" style="800"/>
    <col min="5631" max="5631" width="5.83203125" style="800" customWidth="1"/>
    <col min="5632" max="5632" width="29.1640625" style="800" customWidth="1"/>
    <col min="5633" max="5634" width="17.5" style="800" customWidth="1"/>
    <col min="5635" max="5635" width="11.6640625" style="800" customWidth="1"/>
    <col min="5636" max="5637" width="58.33203125" style="800" customWidth="1"/>
    <col min="5638" max="5638" width="11.6640625" style="800" customWidth="1"/>
    <col min="5639" max="5639" width="5.83203125" style="800" customWidth="1"/>
    <col min="5640" max="5643" width="11.6640625" style="800" customWidth="1"/>
    <col min="5644" max="5645" width="17.5" style="800" customWidth="1"/>
    <col min="5646" max="5646" width="46.6640625" style="800" customWidth="1"/>
    <col min="5647" max="5655" width="11.6640625" style="800" customWidth="1"/>
    <col min="5656" max="5886" width="9.33203125" style="800"/>
    <col min="5887" max="5887" width="5.83203125" style="800" customWidth="1"/>
    <col min="5888" max="5888" width="29.1640625" style="800" customWidth="1"/>
    <col min="5889" max="5890" width="17.5" style="800" customWidth="1"/>
    <col min="5891" max="5891" width="11.6640625" style="800" customWidth="1"/>
    <col min="5892" max="5893" width="58.33203125" style="800" customWidth="1"/>
    <col min="5894" max="5894" width="11.6640625" style="800" customWidth="1"/>
    <col min="5895" max="5895" width="5.83203125" style="800" customWidth="1"/>
    <col min="5896" max="5899" width="11.6640625" style="800" customWidth="1"/>
    <col min="5900" max="5901" width="17.5" style="800" customWidth="1"/>
    <col min="5902" max="5902" width="46.6640625" style="800" customWidth="1"/>
    <col min="5903" max="5911" width="11.6640625" style="800" customWidth="1"/>
    <col min="5912" max="6142" width="9.33203125" style="800"/>
    <col min="6143" max="6143" width="5.83203125" style="800" customWidth="1"/>
    <col min="6144" max="6144" width="29.1640625" style="800" customWidth="1"/>
    <col min="6145" max="6146" width="17.5" style="800" customWidth="1"/>
    <col min="6147" max="6147" width="11.6640625" style="800" customWidth="1"/>
    <col min="6148" max="6149" width="58.33203125" style="800" customWidth="1"/>
    <col min="6150" max="6150" width="11.6640625" style="800" customWidth="1"/>
    <col min="6151" max="6151" width="5.83203125" style="800" customWidth="1"/>
    <col min="6152" max="6155" width="11.6640625" style="800" customWidth="1"/>
    <col min="6156" max="6157" width="17.5" style="800" customWidth="1"/>
    <col min="6158" max="6158" width="46.6640625" style="800" customWidth="1"/>
    <col min="6159" max="6167" width="11.6640625" style="800" customWidth="1"/>
    <col min="6168" max="6398" width="9.33203125" style="800"/>
    <col min="6399" max="6399" width="5.83203125" style="800" customWidth="1"/>
    <col min="6400" max="6400" width="29.1640625" style="800" customWidth="1"/>
    <col min="6401" max="6402" width="17.5" style="800" customWidth="1"/>
    <col min="6403" max="6403" width="11.6640625" style="800" customWidth="1"/>
    <col min="6404" max="6405" width="58.33203125" style="800" customWidth="1"/>
    <col min="6406" max="6406" width="11.6640625" style="800" customWidth="1"/>
    <col min="6407" max="6407" width="5.83203125" style="800" customWidth="1"/>
    <col min="6408" max="6411" width="11.6640625" style="800" customWidth="1"/>
    <col min="6412" max="6413" width="17.5" style="800" customWidth="1"/>
    <col min="6414" max="6414" width="46.6640625" style="800" customWidth="1"/>
    <col min="6415" max="6423" width="11.6640625" style="800" customWidth="1"/>
    <col min="6424" max="6654" width="9.33203125" style="800"/>
    <col min="6655" max="6655" width="5.83203125" style="800" customWidth="1"/>
    <col min="6656" max="6656" width="29.1640625" style="800" customWidth="1"/>
    <col min="6657" max="6658" width="17.5" style="800" customWidth="1"/>
    <col min="6659" max="6659" width="11.6640625" style="800" customWidth="1"/>
    <col min="6660" max="6661" width="58.33203125" style="800" customWidth="1"/>
    <col min="6662" max="6662" width="11.6640625" style="800" customWidth="1"/>
    <col min="6663" max="6663" width="5.83203125" style="800" customWidth="1"/>
    <col min="6664" max="6667" width="11.6640625" style="800" customWidth="1"/>
    <col min="6668" max="6669" width="17.5" style="800" customWidth="1"/>
    <col min="6670" max="6670" width="46.6640625" style="800" customWidth="1"/>
    <col min="6671" max="6679" width="11.6640625" style="800" customWidth="1"/>
    <col min="6680" max="6910" width="9.33203125" style="800"/>
    <col min="6911" max="6911" width="5.83203125" style="800" customWidth="1"/>
    <col min="6912" max="6912" width="29.1640625" style="800" customWidth="1"/>
    <col min="6913" max="6914" width="17.5" style="800" customWidth="1"/>
    <col min="6915" max="6915" width="11.6640625" style="800" customWidth="1"/>
    <col min="6916" max="6917" width="58.33203125" style="800" customWidth="1"/>
    <col min="6918" max="6918" width="11.6640625" style="800" customWidth="1"/>
    <col min="6919" max="6919" width="5.83203125" style="800" customWidth="1"/>
    <col min="6920" max="6923" width="11.6640625" style="800" customWidth="1"/>
    <col min="6924" max="6925" width="17.5" style="800" customWidth="1"/>
    <col min="6926" max="6926" width="46.6640625" style="800" customWidth="1"/>
    <col min="6927" max="6935" width="11.6640625" style="800" customWidth="1"/>
    <col min="6936" max="7166" width="9.33203125" style="800"/>
    <col min="7167" max="7167" width="5.83203125" style="800" customWidth="1"/>
    <col min="7168" max="7168" width="29.1640625" style="800" customWidth="1"/>
    <col min="7169" max="7170" width="17.5" style="800" customWidth="1"/>
    <col min="7171" max="7171" width="11.6640625" style="800" customWidth="1"/>
    <col min="7172" max="7173" width="58.33203125" style="800" customWidth="1"/>
    <col min="7174" max="7174" width="11.6640625" style="800" customWidth="1"/>
    <col min="7175" max="7175" width="5.83203125" style="800" customWidth="1"/>
    <col min="7176" max="7179" width="11.6640625" style="800" customWidth="1"/>
    <col min="7180" max="7181" width="17.5" style="800" customWidth="1"/>
    <col min="7182" max="7182" width="46.6640625" style="800" customWidth="1"/>
    <col min="7183" max="7191" width="11.6640625" style="800" customWidth="1"/>
    <col min="7192" max="7422" width="9.33203125" style="800"/>
    <col min="7423" max="7423" width="5.83203125" style="800" customWidth="1"/>
    <col min="7424" max="7424" width="29.1640625" style="800" customWidth="1"/>
    <col min="7425" max="7426" width="17.5" style="800" customWidth="1"/>
    <col min="7427" max="7427" width="11.6640625" style="800" customWidth="1"/>
    <col min="7428" max="7429" width="58.33203125" style="800" customWidth="1"/>
    <col min="7430" max="7430" width="11.6640625" style="800" customWidth="1"/>
    <col min="7431" max="7431" width="5.83203125" style="800" customWidth="1"/>
    <col min="7432" max="7435" width="11.6640625" style="800" customWidth="1"/>
    <col min="7436" max="7437" width="17.5" style="800" customWidth="1"/>
    <col min="7438" max="7438" width="46.6640625" style="800" customWidth="1"/>
    <col min="7439" max="7447" width="11.6640625" style="800" customWidth="1"/>
    <col min="7448" max="7678" width="9.33203125" style="800"/>
    <col min="7679" max="7679" width="5.83203125" style="800" customWidth="1"/>
    <col min="7680" max="7680" width="29.1640625" style="800" customWidth="1"/>
    <col min="7681" max="7682" width="17.5" style="800" customWidth="1"/>
    <col min="7683" max="7683" width="11.6640625" style="800" customWidth="1"/>
    <col min="7684" max="7685" width="58.33203125" style="800" customWidth="1"/>
    <col min="7686" max="7686" width="11.6640625" style="800" customWidth="1"/>
    <col min="7687" max="7687" width="5.83203125" style="800" customWidth="1"/>
    <col min="7688" max="7691" width="11.6640625" style="800" customWidth="1"/>
    <col min="7692" max="7693" width="17.5" style="800" customWidth="1"/>
    <col min="7694" max="7694" width="46.6640625" style="800" customWidth="1"/>
    <col min="7695" max="7703" width="11.6640625" style="800" customWidth="1"/>
    <col min="7704" max="7934" width="9.33203125" style="800"/>
    <col min="7935" max="7935" width="5.83203125" style="800" customWidth="1"/>
    <col min="7936" max="7936" width="29.1640625" style="800" customWidth="1"/>
    <col min="7937" max="7938" width="17.5" style="800" customWidth="1"/>
    <col min="7939" max="7939" width="11.6640625" style="800" customWidth="1"/>
    <col min="7940" max="7941" width="58.33203125" style="800" customWidth="1"/>
    <col min="7942" max="7942" width="11.6640625" style="800" customWidth="1"/>
    <col min="7943" max="7943" width="5.83203125" style="800" customWidth="1"/>
    <col min="7944" max="7947" width="11.6640625" style="800" customWidth="1"/>
    <col min="7948" max="7949" width="17.5" style="800" customWidth="1"/>
    <col min="7950" max="7950" width="46.6640625" style="800" customWidth="1"/>
    <col min="7951" max="7959" width="11.6640625" style="800" customWidth="1"/>
    <col min="7960" max="8190" width="9.33203125" style="800"/>
    <col min="8191" max="8191" width="5.83203125" style="800" customWidth="1"/>
    <col min="8192" max="8192" width="29.1640625" style="800" customWidth="1"/>
    <col min="8193" max="8194" width="17.5" style="800" customWidth="1"/>
    <col min="8195" max="8195" width="11.6640625" style="800" customWidth="1"/>
    <col min="8196" max="8197" width="58.33203125" style="800" customWidth="1"/>
    <col min="8198" max="8198" width="11.6640625" style="800" customWidth="1"/>
    <col min="8199" max="8199" width="5.83203125" style="800" customWidth="1"/>
    <col min="8200" max="8203" width="11.6640625" style="800" customWidth="1"/>
    <col min="8204" max="8205" width="17.5" style="800" customWidth="1"/>
    <col min="8206" max="8206" width="46.6640625" style="800" customWidth="1"/>
    <col min="8207" max="8215" width="11.6640625" style="800" customWidth="1"/>
    <col min="8216" max="8446" width="9.33203125" style="800"/>
    <col min="8447" max="8447" width="5.83203125" style="800" customWidth="1"/>
    <col min="8448" max="8448" width="29.1640625" style="800" customWidth="1"/>
    <col min="8449" max="8450" width="17.5" style="800" customWidth="1"/>
    <col min="8451" max="8451" width="11.6640625" style="800" customWidth="1"/>
    <col min="8452" max="8453" width="58.33203125" style="800" customWidth="1"/>
    <col min="8454" max="8454" width="11.6640625" style="800" customWidth="1"/>
    <col min="8455" max="8455" width="5.83203125" style="800" customWidth="1"/>
    <col min="8456" max="8459" width="11.6640625" style="800" customWidth="1"/>
    <col min="8460" max="8461" width="17.5" style="800" customWidth="1"/>
    <col min="8462" max="8462" width="46.6640625" style="800" customWidth="1"/>
    <col min="8463" max="8471" width="11.6640625" style="800" customWidth="1"/>
    <col min="8472" max="8702" width="9.33203125" style="800"/>
    <col min="8703" max="8703" width="5.83203125" style="800" customWidth="1"/>
    <col min="8704" max="8704" width="29.1640625" style="800" customWidth="1"/>
    <col min="8705" max="8706" width="17.5" style="800" customWidth="1"/>
    <col min="8707" max="8707" width="11.6640625" style="800" customWidth="1"/>
    <col min="8708" max="8709" width="58.33203125" style="800" customWidth="1"/>
    <col min="8710" max="8710" width="11.6640625" style="800" customWidth="1"/>
    <col min="8711" max="8711" width="5.83203125" style="800" customWidth="1"/>
    <col min="8712" max="8715" width="11.6640625" style="800" customWidth="1"/>
    <col min="8716" max="8717" width="17.5" style="800" customWidth="1"/>
    <col min="8718" max="8718" width="46.6640625" style="800" customWidth="1"/>
    <col min="8719" max="8727" width="11.6640625" style="800" customWidth="1"/>
    <col min="8728" max="8958" width="9.33203125" style="800"/>
    <col min="8959" max="8959" width="5.83203125" style="800" customWidth="1"/>
    <col min="8960" max="8960" width="29.1640625" style="800" customWidth="1"/>
    <col min="8961" max="8962" width="17.5" style="800" customWidth="1"/>
    <col min="8963" max="8963" width="11.6640625" style="800" customWidth="1"/>
    <col min="8964" max="8965" width="58.33203125" style="800" customWidth="1"/>
    <col min="8966" max="8966" width="11.6640625" style="800" customWidth="1"/>
    <col min="8967" max="8967" width="5.83203125" style="800" customWidth="1"/>
    <col min="8968" max="8971" width="11.6640625" style="800" customWidth="1"/>
    <col min="8972" max="8973" width="17.5" style="800" customWidth="1"/>
    <col min="8974" max="8974" width="46.6640625" style="800" customWidth="1"/>
    <col min="8975" max="8983" width="11.6640625" style="800" customWidth="1"/>
    <col min="8984" max="9214" width="9.33203125" style="800"/>
    <col min="9215" max="9215" width="5.83203125" style="800" customWidth="1"/>
    <col min="9216" max="9216" width="29.1640625" style="800" customWidth="1"/>
    <col min="9217" max="9218" width="17.5" style="800" customWidth="1"/>
    <col min="9219" max="9219" width="11.6640625" style="800" customWidth="1"/>
    <col min="9220" max="9221" width="58.33203125" style="800" customWidth="1"/>
    <col min="9222" max="9222" width="11.6640625" style="800" customWidth="1"/>
    <col min="9223" max="9223" width="5.83203125" style="800" customWidth="1"/>
    <col min="9224" max="9227" width="11.6640625" style="800" customWidth="1"/>
    <col min="9228" max="9229" width="17.5" style="800" customWidth="1"/>
    <col min="9230" max="9230" width="46.6640625" style="800" customWidth="1"/>
    <col min="9231" max="9239" width="11.6640625" style="800" customWidth="1"/>
    <col min="9240" max="9470" width="9.33203125" style="800"/>
    <col min="9471" max="9471" width="5.83203125" style="800" customWidth="1"/>
    <col min="9472" max="9472" width="29.1640625" style="800" customWidth="1"/>
    <col min="9473" max="9474" width="17.5" style="800" customWidth="1"/>
    <col min="9475" max="9475" width="11.6640625" style="800" customWidth="1"/>
    <col min="9476" max="9477" width="58.33203125" style="800" customWidth="1"/>
    <col min="9478" max="9478" width="11.6640625" style="800" customWidth="1"/>
    <col min="9479" max="9479" width="5.83203125" style="800" customWidth="1"/>
    <col min="9480" max="9483" width="11.6640625" style="800" customWidth="1"/>
    <col min="9484" max="9485" width="17.5" style="800" customWidth="1"/>
    <col min="9486" max="9486" width="46.6640625" style="800" customWidth="1"/>
    <col min="9487" max="9495" width="11.6640625" style="800" customWidth="1"/>
    <col min="9496" max="9726" width="9.33203125" style="800"/>
    <col min="9727" max="9727" width="5.83203125" style="800" customWidth="1"/>
    <col min="9728" max="9728" width="29.1640625" style="800" customWidth="1"/>
    <col min="9729" max="9730" width="17.5" style="800" customWidth="1"/>
    <col min="9731" max="9731" width="11.6640625" style="800" customWidth="1"/>
    <col min="9732" max="9733" width="58.33203125" style="800" customWidth="1"/>
    <col min="9734" max="9734" width="11.6640625" style="800" customWidth="1"/>
    <col min="9735" max="9735" width="5.83203125" style="800" customWidth="1"/>
    <col min="9736" max="9739" width="11.6640625" style="800" customWidth="1"/>
    <col min="9740" max="9741" width="17.5" style="800" customWidth="1"/>
    <col min="9742" max="9742" width="46.6640625" style="800" customWidth="1"/>
    <col min="9743" max="9751" width="11.6640625" style="800" customWidth="1"/>
    <col min="9752" max="9982" width="9.33203125" style="800"/>
    <col min="9983" max="9983" width="5.83203125" style="800" customWidth="1"/>
    <col min="9984" max="9984" width="29.1640625" style="800" customWidth="1"/>
    <col min="9985" max="9986" width="17.5" style="800" customWidth="1"/>
    <col min="9987" max="9987" width="11.6640625" style="800" customWidth="1"/>
    <col min="9988" max="9989" width="58.33203125" style="800" customWidth="1"/>
    <col min="9990" max="9990" width="11.6640625" style="800" customWidth="1"/>
    <col min="9991" max="9991" width="5.83203125" style="800" customWidth="1"/>
    <col min="9992" max="9995" width="11.6640625" style="800" customWidth="1"/>
    <col min="9996" max="9997" width="17.5" style="800" customWidth="1"/>
    <col min="9998" max="9998" width="46.6640625" style="800" customWidth="1"/>
    <col min="9999" max="10007" width="11.6640625" style="800" customWidth="1"/>
    <col min="10008" max="10238" width="9.33203125" style="800"/>
    <col min="10239" max="10239" width="5.83203125" style="800" customWidth="1"/>
    <col min="10240" max="10240" width="29.1640625" style="800" customWidth="1"/>
    <col min="10241" max="10242" width="17.5" style="800" customWidth="1"/>
    <col min="10243" max="10243" width="11.6640625" style="800" customWidth="1"/>
    <col min="10244" max="10245" width="58.33203125" style="800" customWidth="1"/>
    <col min="10246" max="10246" width="11.6640625" style="800" customWidth="1"/>
    <col min="10247" max="10247" width="5.83203125" style="800" customWidth="1"/>
    <col min="10248" max="10251" width="11.6640625" style="800" customWidth="1"/>
    <col min="10252" max="10253" width="17.5" style="800" customWidth="1"/>
    <col min="10254" max="10254" width="46.6640625" style="800" customWidth="1"/>
    <col min="10255" max="10263" width="11.6640625" style="800" customWidth="1"/>
    <col min="10264" max="10494" width="9.33203125" style="800"/>
    <col min="10495" max="10495" width="5.83203125" style="800" customWidth="1"/>
    <col min="10496" max="10496" width="29.1640625" style="800" customWidth="1"/>
    <col min="10497" max="10498" width="17.5" style="800" customWidth="1"/>
    <col min="10499" max="10499" width="11.6640625" style="800" customWidth="1"/>
    <col min="10500" max="10501" width="58.33203125" style="800" customWidth="1"/>
    <col min="10502" max="10502" width="11.6640625" style="800" customWidth="1"/>
    <col min="10503" max="10503" width="5.83203125" style="800" customWidth="1"/>
    <col min="10504" max="10507" width="11.6640625" style="800" customWidth="1"/>
    <col min="10508" max="10509" width="17.5" style="800" customWidth="1"/>
    <col min="10510" max="10510" width="46.6640625" style="800" customWidth="1"/>
    <col min="10511" max="10519" width="11.6640625" style="800" customWidth="1"/>
    <col min="10520" max="10750" width="9.33203125" style="800"/>
    <col min="10751" max="10751" width="5.83203125" style="800" customWidth="1"/>
    <col min="10752" max="10752" width="29.1640625" style="800" customWidth="1"/>
    <col min="10753" max="10754" width="17.5" style="800" customWidth="1"/>
    <col min="10755" max="10755" width="11.6640625" style="800" customWidth="1"/>
    <col min="10756" max="10757" width="58.33203125" style="800" customWidth="1"/>
    <col min="10758" max="10758" width="11.6640625" style="800" customWidth="1"/>
    <col min="10759" max="10759" width="5.83203125" style="800" customWidth="1"/>
    <col min="10760" max="10763" width="11.6640625" style="800" customWidth="1"/>
    <col min="10764" max="10765" width="17.5" style="800" customWidth="1"/>
    <col min="10766" max="10766" width="46.6640625" style="800" customWidth="1"/>
    <col min="10767" max="10775" width="11.6640625" style="800" customWidth="1"/>
    <col min="10776" max="11006" width="9.33203125" style="800"/>
    <col min="11007" max="11007" width="5.83203125" style="800" customWidth="1"/>
    <col min="11008" max="11008" width="29.1640625" style="800" customWidth="1"/>
    <col min="11009" max="11010" width="17.5" style="800" customWidth="1"/>
    <col min="11011" max="11011" width="11.6640625" style="800" customWidth="1"/>
    <col min="11012" max="11013" width="58.33203125" style="800" customWidth="1"/>
    <col min="11014" max="11014" width="11.6640625" style="800" customWidth="1"/>
    <col min="11015" max="11015" width="5.83203125" style="800" customWidth="1"/>
    <col min="11016" max="11019" width="11.6640625" style="800" customWidth="1"/>
    <col min="11020" max="11021" width="17.5" style="800" customWidth="1"/>
    <col min="11022" max="11022" width="46.6640625" style="800" customWidth="1"/>
    <col min="11023" max="11031" width="11.6640625" style="800" customWidth="1"/>
    <col min="11032" max="11262" width="9.33203125" style="800"/>
    <col min="11263" max="11263" width="5.83203125" style="800" customWidth="1"/>
    <col min="11264" max="11264" width="29.1640625" style="800" customWidth="1"/>
    <col min="11265" max="11266" width="17.5" style="800" customWidth="1"/>
    <col min="11267" max="11267" width="11.6640625" style="800" customWidth="1"/>
    <col min="11268" max="11269" width="58.33203125" style="800" customWidth="1"/>
    <col min="11270" max="11270" width="11.6640625" style="800" customWidth="1"/>
    <col min="11271" max="11271" width="5.83203125" style="800" customWidth="1"/>
    <col min="11272" max="11275" width="11.6640625" style="800" customWidth="1"/>
    <col min="11276" max="11277" width="17.5" style="800" customWidth="1"/>
    <col min="11278" max="11278" width="46.6640625" style="800" customWidth="1"/>
    <col min="11279" max="11287" width="11.6640625" style="800" customWidth="1"/>
    <col min="11288" max="11518" width="9.33203125" style="800"/>
    <col min="11519" max="11519" width="5.83203125" style="800" customWidth="1"/>
    <col min="11520" max="11520" width="29.1640625" style="800" customWidth="1"/>
    <col min="11521" max="11522" width="17.5" style="800" customWidth="1"/>
    <col min="11523" max="11523" width="11.6640625" style="800" customWidth="1"/>
    <col min="11524" max="11525" width="58.33203125" style="800" customWidth="1"/>
    <col min="11526" max="11526" width="11.6640625" style="800" customWidth="1"/>
    <col min="11527" max="11527" width="5.83203125" style="800" customWidth="1"/>
    <col min="11528" max="11531" width="11.6640625" style="800" customWidth="1"/>
    <col min="11532" max="11533" width="17.5" style="800" customWidth="1"/>
    <col min="11534" max="11534" width="46.6640625" style="800" customWidth="1"/>
    <col min="11535" max="11543" width="11.6640625" style="800" customWidth="1"/>
    <col min="11544" max="11774" width="9.33203125" style="800"/>
    <col min="11775" max="11775" width="5.83203125" style="800" customWidth="1"/>
    <col min="11776" max="11776" width="29.1640625" style="800" customWidth="1"/>
    <col min="11777" max="11778" width="17.5" style="800" customWidth="1"/>
    <col min="11779" max="11779" width="11.6640625" style="800" customWidth="1"/>
    <col min="11780" max="11781" width="58.33203125" style="800" customWidth="1"/>
    <col min="11782" max="11782" width="11.6640625" style="800" customWidth="1"/>
    <col min="11783" max="11783" width="5.83203125" style="800" customWidth="1"/>
    <col min="11784" max="11787" width="11.6640625" style="800" customWidth="1"/>
    <col min="11788" max="11789" width="17.5" style="800" customWidth="1"/>
    <col min="11790" max="11790" width="46.6640625" style="800" customWidth="1"/>
    <col min="11791" max="11799" width="11.6640625" style="800" customWidth="1"/>
    <col min="11800" max="12030" width="9.33203125" style="800"/>
    <col min="12031" max="12031" width="5.83203125" style="800" customWidth="1"/>
    <col min="12032" max="12032" width="29.1640625" style="800" customWidth="1"/>
    <col min="12033" max="12034" width="17.5" style="800" customWidth="1"/>
    <col min="12035" max="12035" width="11.6640625" style="800" customWidth="1"/>
    <col min="12036" max="12037" width="58.33203125" style="800" customWidth="1"/>
    <col min="12038" max="12038" width="11.6640625" style="800" customWidth="1"/>
    <col min="12039" max="12039" width="5.83203125" style="800" customWidth="1"/>
    <col min="12040" max="12043" width="11.6640625" style="800" customWidth="1"/>
    <col min="12044" max="12045" width="17.5" style="800" customWidth="1"/>
    <col min="12046" max="12046" width="46.6640625" style="800" customWidth="1"/>
    <col min="12047" max="12055" width="11.6640625" style="800" customWidth="1"/>
    <col min="12056" max="12286" width="9.33203125" style="800"/>
    <col min="12287" max="12287" width="5.83203125" style="800" customWidth="1"/>
    <col min="12288" max="12288" width="29.1640625" style="800" customWidth="1"/>
    <col min="12289" max="12290" width="17.5" style="800" customWidth="1"/>
    <col min="12291" max="12291" width="11.6640625" style="800" customWidth="1"/>
    <col min="12292" max="12293" width="58.33203125" style="800" customWidth="1"/>
    <col min="12294" max="12294" width="11.6640625" style="800" customWidth="1"/>
    <col min="12295" max="12295" width="5.83203125" style="800" customWidth="1"/>
    <col min="12296" max="12299" width="11.6640625" style="800" customWidth="1"/>
    <col min="12300" max="12301" width="17.5" style="800" customWidth="1"/>
    <col min="12302" max="12302" width="46.6640625" style="800" customWidth="1"/>
    <col min="12303" max="12311" width="11.6640625" style="800" customWidth="1"/>
    <col min="12312" max="12542" width="9.33203125" style="800"/>
    <col min="12543" max="12543" width="5.83203125" style="800" customWidth="1"/>
    <col min="12544" max="12544" width="29.1640625" style="800" customWidth="1"/>
    <col min="12545" max="12546" width="17.5" style="800" customWidth="1"/>
    <col min="12547" max="12547" width="11.6640625" style="800" customWidth="1"/>
    <col min="12548" max="12549" width="58.33203125" style="800" customWidth="1"/>
    <col min="12550" max="12550" width="11.6640625" style="800" customWidth="1"/>
    <col min="12551" max="12551" width="5.83203125" style="800" customWidth="1"/>
    <col min="12552" max="12555" width="11.6640625" style="800" customWidth="1"/>
    <col min="12556" max="12557" width="17.5" style="800" customWidth="1"/>
    <col min="12558" max="12558" width="46.6640625" style="800" customWidth="1"/>
    <col min="12559" max="12567" width="11.6640625" style="800" customWidth="1"/>
    <col min="12568" max="12798" width="9.33203125" style="800"/>
    <col min="12799" max="12799" width="5.83203125" style="800" customWidth="1"/>
    <col min="12800" max="12800" width="29.1640625" style="800" customWidth="1"/>
    <col min="12801" max="12802" width="17.5" style="800" customWidth="1"/>
    <col min="12803" max="12803" width="11.6640625" style="800" customWidth="1"/>
    <col min="12804" max="12805" width="58.33203125" style="800" customWidth="1"/>
    <col min="12806" max="12806" width="11.6640625" style="800" customWidth="1"/>
    <col min="12807" max="12807" width="5.83203125" style="800" customWidth="1"/>
    <col min="12808" max="12811" width="11.6640625" style="800" customWidth="1"/>
    <col min="12812" max="12813" width="17.5" style="800" customWidth="1"/>
    <col min="12814" max="12814" width="46.6640625" style="800" customWidth="1"/>
    <col min="12815" max="12823" width="11.6640625" style="800" customWidth="1"/>
    <col min="12824" max="13054" width="9.33203125" style="800"/>
    <col min="13055" max="13055" width="5.83203125" style="800" customWidth="1"/>
    <col min="13056" max="13056" width="29.1640625" style="800" customWidth="1"/>
    <col min="13057" max="13058" width="17.5" style="800" customWidth="1"/>
    <col min="13059" max="13059" width="11.6640625" style="800" customWidth="1"/>
    <col min="13060" max="13061" width="58.33203125" style="800" customWidth="1"/>
    <col min="13062" max="13062" width="11.6640625" style="800" customWidth="1"/>
    <col min="13063" max="13063" width="5.83203125" style="800" customWidth="1"/>
    <col min="13064" max="13067" width="11.6640625" style="800" customWidth="1"/>
    <col min="13068" max="13069" width="17.5" style="800" customWidth="1"/>
    <col min="13070" max="13070" width="46.6640625" style="800" customWidth="1"/>
    <col min="13071" max="13079" width="11.6640625" style="800" customWidth="1"/>
    <col min="13080" max="13310" width="9.33203125" style="800"/>
    <col min="13311" max="13311" width="5.83203125" style="800" customWidth="1"/>
    <col min="13312" max="13312" width="29.1640625" style="800" customWidth="1"/>
    <col min="13313" max="13314" width="17.5" style="800" customWidth="1"/>
    <col min="13315" max="13315" width="11.6640625" style="800" customWidth="1"/>
    <col min="13316" max="13317" width="58.33203125" style="800" customWidth="1"/>
    <col min="13318" max="13318" width="11.6640625" style="800" customWidth="1"/>
    <col min="13319" max="13319" width="5.83203125" style="800" customWidth="1"/>
    <col min="13320" max="13323" width="11.6640625" style="800" customWidth="1"/>
    <col min="13324" max="13325" width="17.5" style="800" customWidth="1"/>
    <col min="13326" max="13326" width="46.6640625" style="800" customWidth="1"/>
    <col min="13327" max="13335" width="11.6640625" style="800" customWidth="1"/>
    <col min="13336" max="13566" width="9.33203125" style="800"/>
    <col min="13567" max="13567" width="5.83203125" style="800" customWidth="1"/>
    <col min="13568" max="13568" width="29.1640625" style="800" customWidth="1"/>
    <col min="13569" max="13570" width="17.5" style="800" customWidth="1"/>
    <col min="13571" max="13571" width="11.6640625" style="800" customWidth="1"/>
    <col min="13572" max="13573" width="58.33203125" style="800" customWidth="1"/>
    <col min="13574" max="13574" width="11.6640625" style="800" customWidth="1"/>
    <col min="13575" max="13575" width="5.83203125" style="800" customWidth="1"/>
    <col min="13576" max="13579" width="11.6640625" style="800" customWidth="1"/>
    <col min="13580" max="13581" width="17.5" style="800" customWidth="1"/>
    <col min="13582" max="13582" width="46.6640625" style="800" customWidth="1"/>
    <col min="13583" max="13591" width="11.6640625" style="800" customWidth="1"/>
    <col min="13592" max="13822" width="9.33203125" style="800"/>
    <col min="13823" max="13823" width="5.83203125" style="800" customWidth="1"/>
    <col min="13824" max="13824" width="29.1640625" style="800" customWidth="1"/>
    <col min="13825" max="13826" width="17.5" style="800" customWidth="1"/>
    <col min="13827" max="13827" width="11.6640625" style="800" customWidth="1"/>
    <col min="13828" max="13829" width="58.33203125" style="800" customWidth="1"/>
    <col min="13830" max="13830" width="11.6640625" style="800" customWidth="1"/>
    <col min="13831" max="13831" width="5.83203125" style="800" customWidth="1"/>
    <col min="13832" max="13835" width="11.6640625" style="800" customWidth="1"/>
    <col min="13836" max="13837" width="17.5" style="800" customWidth="1"/>
    <col min="13838" max="13838" width="46.6640625" style="800" customWidth="1"/>
    <col min="13839" max="13847" width="11.6640625" style="800" customWidth="1"/>
    <col min="13848" max="14078" width="9.33203125" style="800"/>
    <col min="14079" max="14079" width="5.83203125" style="800" customWidth="1"/>
    <col min="14080" max="14080" width="29.1640625" style="800" customWidth="1"/>
    <col min="14081" max="14082" width="17.5" style="800" customWidth="1"/>
    <col min="14083" max="14083" width="11.6640625" style="800" customWidth="1"/>
    <col min="14084" max="14085" width="58.33203125" style="800" customWidth="1"/>
    <col min="14086" max="14086" width="11.6640625" style="800" customWidth="1"/>
    <col min="14087" max="14087" width="5.83203125" style="800" customWidth="1"/>
    <col min="14088" max="14091" width="11.6640625" style="800" customWidth="1"/>
    <col min="14092" max="14093" width="17.5" style="800" customWidth="1"/>
    <col min="14094" max="14094" width="46.6640625" style="800" customWidth="1"/>
    <col min="14095" max="14103" width="11.6640625" style="800" customWidth="1"/>
    <col min="14104" max="14334" width="9.33203125" style="800"/>
    <col min="14335" max="14335" width="5.83203125" style="800" customWidth="1"/>
    <col min="14336" max="14336" width="29.1640625" style="800" customWidth="1"/>
    <col min="14337" max="14338" width="17.5" style="800" customWidth="1"/>
    <col min="14339" max="14339" width="11.6640625" style="800" customWidth="1"/>
    <col min="14340" max="14341" width="58.33203125" style="800" customWidth="1"/>
    <col min="14342" max="14342" width="11.6640625" style="800" customWidth="1"/>
    <col min="14343" max="14343" width="5.83203125" style="800" customWidth="1"/>
    <col min="14344" max="14347" width="11.6640625" style="800" customWidth="1"/>
    <col min="14348" max="14349" width="17.5" style="800" customWidth="1"/>
    <col min="14350" max="14350" width="46.6640625" style="800" customWidth="1"/>
    <col min="14351" max="14359" width="11.6640625" style="800" customWidth="1"/>
    <col min="14360" max="14590" width="9.33203125" style="800"/>
    <col min="14591" max="14591" width="5.83203125" style="800" customWidth="1"/>
    <col min="14592" max="14592" width="29.1640625" style="800" customWidth="1"/>
    <col min="14593" max="14594" width="17.5" style="800" customWidth="1"/>
    <col min="14595" max="14595" width="11.6640625" style="800" customWidth="1"/>
    <col min="14596" max="14597" width="58.33203125" style="800" customWidth="1"/>
    <col min="14598" max="14598" width="11.6640625" style="800" customWidth="1"/>
    <col min="14599" max="14599" width="5.83203125" style="800" customWidth="1"/>
    <col min="14600" max="14603" width="11.6640625" style="800" customWidth="1"/>
    <col min="14604" max="14605" width="17.5" style="800" customWidth="1"/>
    <col min="14606" max="14606" width="46.6640625" style="800" customWidth="1"/>
    <col min="14607" max="14615" width="11.6640625" style="800" customWidth="1"/>
    <col min="14616" max="14846" width="9.33203125" style="800"/>
    <col min="14847" max="14847" width="5.83203125" style="800" customWidth="1"/>
    <col min="14848" max="14848" width="29.1640625" style="800" customWidth="1"/>
    <col min="14849" max="14850" width="17.5" style="800" customWidth="1"/>
    <col min="14851" max="14851" width="11.6640625" style="800" customWidth="1"/>
    <col min="14852" max="14853" width="58.33203125" style="800" customWidth="1"/>
    <col min="14854" max="14854" width="11.6640625" style="800" customWidth="1"/>
    <col min="14855" max="14855" width="5.83203125" style="800" customWidth="1"/>
    <col min="14856" max="14859" width="11.6640625" style="800" customWidth="1"/>
    <col min="14860" max="14861" width="17.5" style="800" customWidth="1"/>
    <col min="14862" max="14862" width="46.6640625" style="800" customWidth="1"/>
    <col min="14863" max="14871" width="11.6640625" style="800" customWidth="1"/>
    <col min="14872" max="15102" width="9.33203125" style="800"/>
    <col min="15103" max="15103" width="5.83203125" style="800" customWidth="1"/>
    <col min="15104" max="15104" width="29.1640625" style="800" customWidth="1"/>
    <col min="15105" max="15106" width="17.5" style="800" customWidth="1"/>
    <col min="15107" max="15107" width="11.6640625" style="800" customWidth="1"/>
    <col min="15108" max="15109" width="58.33203125" style="800" customWidth="1"/>
    <col min="15110" max="15110" width="11.6640625" style="800" customWidth="1"/>
    <col min="15111" max="15111" width="5.83203125" style="800" customWidth="1"/>
    <col min="15112" max="15115" width="11.6640625" style="800" customWidth="1"/>
    <col min="15116" max="15117" width="17.5" style="800" customWidth="1"/>
    <col min="15118" max="15118" width="46.6640625" style="800" customWidth="1"/>
    <col min="15119" max="15127" width="11.6640625" style="800" customWidth="1"/>
    <col min="15128" max="15358" width="9.33203125" style="800"/>
    <col min="15359" max="15359" width="5.83203125" style="800" customWidth="1"/>
    <col min="15360" max="15360" width="29.1640625" style="800" customWidth="1"/>
    <col min="15361" max="15362" width="17.5" style="800" customWidth="1"/>
    <col min="15363" max="15363" width="11.6640625" style="800" customWidth="1"/>
    <col min="15364" max="15365" width="58.33203125" style="800" customWidth="1"/>
    <col min="15366" max="15366" width="11.6640625" style="800" customWidth="1"/>
    <col min="15367" max="15367" width="5.83203125" style="800" customWidth="1"/>
    <col min="15368" max="15371" width="11.6640625" style="800" customWidth="1"/>
    <col min="15372" max="15373" width="17.5" style="800" customWidth="1"/>
    <col min="15374" max="15374" width="46.6640625" style="800" customWidth="1"/>
    <col min="15375" max="15383" width="11.6640625" style="800" customWidth="1"/>
    <col min="15384" max="15614" width="9.33203125" style="800"/>
    <col min="15615" max="15615" width="5.83203125" style="800" customWidth="1"/>
    <col min="15616" max="15616" width="29.1640625" style="800" customWidth="1"/>
    <col min="15617" max="15618" width="17.5" style="800" customWidth="1"/>
    <col min="15619" max="15619" width="11.6640625" style="800" customWidth="1"/>
    <col min="15620" max="15621" width="58.33203125" style="800" customWidth="1"/>
    <col min="15622" max="15622" width="11.6640625" style="800" customWidth="1"/>
    <col min="15623" max="15623" width="5.83203125" style="800" customWidth="1"/>
    <col min="15624" max="15627" width="11.6640625" style="800" customWidth="1"/>
    <col min="15628" max="15629" width="17.5" style="800" customWidth="1"/>
    <col min="15630" max="15630" width="46.6640625" style="800" customWidth="1"/>
    <col min="15631" max="15639" width="11.6640625" style="800" customWidth="1"/>
    <col min="15640" max="15870" width="9.33203125" style="800"/>
    <col min="15871" max="15871" width="5.83203125" style="800" customWidth="1"/>
    <col min="15872" max="15872" width="29.1640625" style="800" customWidth="1"/>
    <col min="15873" max="15874" width="17.5" style="800" customWidth="1"/>
    <col min="15875" max="15875" width="11.6640625" style="800" customWidth="1"/>
    <col min="15876" max="15877" width="58.33203125" style="800" customWidth="1"/>
    <col min="15878" max="15878" width="11.6640625" style="800" customWidth="1"/>
    <col min="15879" max="15879" width="5.83203125" style="800" customWidth="1"/>
    <col min="15880" max="15883" width="11.6640625" style="800" customWidth="1"/>
    <col min="15884" max="15885" width="17.5" style="800" customWidth="1"/>
    <col min="15886" max="15886" width="46.6640625" style="800" customWidth="1"/>
    <col min="15887" max="15895" width="11.6640625" style="800" customWidth="1"/>
    <col min="15896" max="16126" width="9.33203125" style="800"/>
    <col min="16127" max="16127" width="5.83203125" style="800" customWidth="1"/>
    <col min="16128" max="16128" width="29.1640625" style="800" customWidth="1"/>
    <col min="16129" max="16130" width="17.5" style="800" customWidth="1"/>
    <col min="16131" max="16131" width="11.6640625" style="800" customWidth="1"/>
    <col min="16132" max="16133" width="58.33203125" style="800" customWidth="1"/>
    <col min="16134" max="16134" width="11.6640625" style="800" customWidth="1"/>
    <col min="16135" max="16135" width="5.83203125" style="800" customWidth="1"/>
    <col min="16136" max="16139" width="11.6640625" style="800" customWidth="1"/>
    <col min="16140" max="16141" width="17.5" style="800" customWidth="1"/>
    <col min="16142" max="16142" width="46.6640625" style="800" customWidth="1"/>
    <col min="16143" max="16151" width="11.6640625" style="800" customWidth="1"/>
    <col min="16152" max="16384" width="9.33203125" style="800"/>
  </cols>
  <sheetData>
    <row r="1" spans="1:58" s="767" customFormat="1">
      <c r="D1" s="767" t="s">
        <v>356</v>
      </c>
      <c r="F1" s="768"/>
      <c r="G1" s="768"/>
      <c r="K1" s="769"/>
      <c r="L1" s="769"/>
      <c r="N1" s="770" t="s">
        <v>433</v>
      </c>
      <c r="Q1" s="767" t="s">
        <v>356</v>
      </c>
      <c r="R1" s="767">
        <v>10</v>
      </c>
      <c r="T1" s="767">
        <v>2</v>
      </c>
      <c r="U1" s="767">
        <v>10</v>
      </c>
      <c r="V1" s="767">
        <v>3</v>
      </c>
      <c r="Z1" s="771" t="s">
        <v>416</v>
      </c>
      <c r="AB1" s="772"/>
      <c r="AC1" s="772"/>
      <c r="AE1" s="730" t="s">
        <v>415</v>
      </c>
      <c r="AF1" s="731" t="e">
        <v>#VALUE!</v>
      </c>
      <c r="AG1" s="731" t="e">
        <v>#VALUE!</v>
      </c>
      <c r="AH1" s="731" t="e">
        <v>#VALUE!</v>
      </c>
      <c r="AI1" s="731" t="e">
        <v>#VALUE!</v>
      </c>
      <c r="AJ1" s="731" t="e">
        <v>#VALUE!</v>
      </c>
      <c r="AK1" s="731" t="e">
        <v>#VALUE!</v>
      </c>
      <c r="AL1" s="731" t="e">
        <v>#VALUE!</v>
      </c>
      <c r="AM1" s="731" t="e">
        <v>#VALUE!</v>
      </c>
      <c r="AN1" s="731" t="e">
        <v>#VALUE!</v>
      </c>
      <c r="AO1" s="731" t="e">
        <v>#VALUE!</v>
      </c>
      <c r="AP1" s="731" t="e">
        <v>#VALUE!</v>
      </c>
      <c r="AQ1" s="731" t="e">
        <v>#VALUE!</v>
      </c>
      <c r="AR1" s="731" t="e">
        <v>#VALUE!</v>
      </c>
      <c r="AS1" s="731" t="e">
        <v>#VALUE!</v>
      </c>
    </row>
    <row r="2" spans="1:58" s="767" customFormat="1">
      <c r="D2" s="767" t="s">
        <v>355</v>
      </c>
      <c r="F2" s="768"/>
      <c r="G2" s="768"/>
      <c r="K2" s="769"/>
      <c r="L2" s="769"/>
      <c r="N2" s="770" t="s">
        <v>1124</v>
      </c>
      <c r="Q2" s="767" t="s">
        <v>355</v>
      </c>
      <c r="R2" s="767">
        <v>10</v>
      </c>
      <c r="T2" s="767">
        <v>2</v>
      </c>
      <c r="U2" s="767">
        <v>10</v>
      </c>
      <c r="V2" s="767">
        <v>3</v>
      </c>
      <c r="AB2" s="772"/>
      <c r="AC2" s="772"/>
      <c r="AE2" s="730" t="s">
        <v>1125</v>
      </c>
      <c r="AF2" s="773" t="s">
        <v>419</v>
      </c>
      <c r="AG2" s="773" t="s">
        <v>419</v>
      </c>
      <c r="AH2" s="773" t="s">
        <v>419</v>
      </c>
      <c r="AI2" s="731" t="e">
        <v>#VALUE!</v>
      </c>
      <c r="AJ2" s="731" t="e">
        <v>#VALUE!</v>
      </c>
      <c r="AK2" s="731" t="e">
        <v>#VALUE!</v>
      </c>
      <c r="AL2" s="773" t="s">
        <v>419</v>
      </c>
      <c r="AM2" s="731" t="e">
        <v>#VALUE!</v>
      </c>
      <c r="AN2" s="731" t="e">
        <v>#VALUE!</v>
      </c>
      <c r="AO2" s="731" t="e">
        <v>#VALUE!</v>
      </c>
      <c r="AP2" s="773" t="s">
        <v>419</v>
      </c>
      <c r="AQ2" s="731" t="e">
        <v>#VALUE!</v>
      </c>
      <c r="AR2" s="773" t="s">
        <v>419</v>
      </c>
      <c r="AS2" s="731" t="e">
        <v>#VALUE!</v>
      </c>
    </row>
    <row r="3" spans="1:58" s="767" customFormat="1">
      <c r="D3" s="767" t="s">
        <v>529</v>
      </c>
      <c r="F3" s="768"/>
      <c r="G3" s="768"/>
      <c r="K3" s="769"/>
      <c r="L3" s="769"/>
      <c r="Q3" s="767" t="s">
        <v>529</v>
      </c>
      <c r="R3" s="767">
        <v>30</v>
      </c>
      <c r="T3" s="767">
        <v>2</v>
      </c>
      <c r="U3" s="767">
        <v>30</v>
      </c>
      <c r="V3" s="767">
        <v>3</v>
      </c>
      <c r="AB3" s="772"/>
      <c r="AC3" s="772"/>
    </row>
    <row r="4" spans="1:58" s="767" customFormat="1">
      <c r="D4" s="767" t="s">
        <v>1126</v>
      </c>
      <c r="F4" s="768"/>
      <c r="G4" s="768"/>
      <c r="K4" s="769"/>
      <c r="L4" s="769"/>
      <c r="Q4" s="767" t="s">
        <v>1126</v>
      </c>
      <c r="R4" s="767">
        <v>15</v>
      </c>
      <c r="T4" s="767">
        <v>2</v>
      </c>
      <c r="U4" s="767">
        <v>15</v>
      </c>
      <c r="V4" s="767">
        <v>3</v>
      </c>
      <c r="AB4" s="772"/>
      <c r="AC4" s="772"/>
    </row>
    <row r="5" spans="1:58" s="767" customFormat="1">
      <c r="D5" s="767" t="s">
        <v>535</v>
      </c>
      <c r="F5" s="768"/>
      <c r="G5" s="768"/>
      <c r="K5" s="769"/>
      <c r="L5" s="769"/>
      <c r="Q5" s="767" t="s">
        <v>535</v>
      </c>
      <c r="R5" s="767">
        <v>20</v>
      </c>
      <c r="T5" s="767">
        <v>2</v>
      </c>
      <c r="U5" s="767">
        <v>20</v>
      </c>
      <c r="V5" s="767">
        <v>3</v>
      </c>
      <c r="AB5" s="772"/>
      <c r="AC5" s="772"/>
    </row>
    <row r="6" spans="1:58" s="767" customFormat="1">
      <c r="D6" s="767" t="s">
        <v>1127</v>
      </c>
      <c r="F6" s="768"/>
      <c r="G6" s="768"/>
      <c r="K6" s="769"/>
      <c r="L6" s="769"/>
      <c r="Q6" s="767" t="s">
        <v>1127</v>
      </c>
      <c r="R6" s="767">
        <v>5</v>
      </c>
      <c r="T6" s="767">
        <v>2</v>
      </c>
      <c r="U6" s="767">
        <v>5</v>
      </c>
      <c r="V6" s="767">
        <v>1</v>
      </c>
      <c r="AB6" s="772"/>
      <c r="AC6" s="772"/>
      <c r="AF6" s="774">
        <v>2</v>
      </c>
      <c r="AG6" s="774">
        <v>3</v>
      </c>
      <c r="AH6" s="774">
        <v>4</v>
      </c>
      <c r="AI6" s="774">
        <v>5</v>
      </c>
      <c r="AJ6" s="774">
        <v>6</v>
      </c>
      <c r="AK6" s="774">
        <v>7</v>
      </c>
      <c r="AL6" s="774">
        <v>8</v>
      </c>
      <c r="AM6" s="774">
        <v>9</v>
      </c>
      <c r="AN6" s="774">
        <v>10</v>
      </c>
      <c r="AO6" s="774">
        <v>11</v>
      </c>
      <c r="AP6" s="774">
        <v>12</v>
      </c>
      <c r="AQ6" s="774">
        <v>13</v>
      </c>
      <c r="AR6" s="774">
        <v>14</v>
      </c>
      <c r="AS6" s="774">
        <v>15</v>
      </c>
    </row>
    <row r="7" spans="1:58" s="767" customFormat="1">
      <c r="D7" s="775" t="s">
        <v>1128</v>
      </c>
      <c r="F7" s="768"/>
      <c r="G7" s="768"/>
      <c r="K7" s="769"/>
      <c r="L7" s="769"/>
      <c r="Q7" s="767" t="s">
        <v>1128</v>
      </c>
      <c r="R7" s="767">
        <v>5</v>
      </c>
      <c r="T7" s="767">
        <v>2</v>
      </c>
      <c r="U7" s="767">
        <v>5</v>
      </c>
      <c r="V7" s="767">
        <v>3</v>
      </c>
      <c r="Y7" s="767" t="s">
        <v>407</v>
      </c>
      <c r="AB7" s="772"/>
      <c r="AC7" s="772"/>
      <c r="AU7" s="732">
        <v>0.13906563485239321</v>
      </c>
      <c r="AV7" s="732">
        <v>9.7242762969332208E-2</v>
      </c>
      <c r="AW7" s="732">
        <v>7.8151332760103193E-2</v>
      </c>
      <c r="AX7" s="732">
        <v>2.2929206076239615E-3</v>
      </c>
      <c r="AY7" s="732">
        <v>0.12244769274863899</v>
      </c>
      <c r="AZ7" s="732">
        <v>9.7830323875036013E-2</v>
      </c>
      <c r="BA7" s="732">
        <v>0.13265405560332499</v>
      </c>
      <c r="BB7" s="732">
        <v>0.13743192891946118</v>
      </c>
      <c r="BC7" s="732">
        <v>7.1418744625967201E-2</v>
      </c>
      <c r="BD7" s="732">
        <v>4.8564058469475403E-2</v>
      </c>
      <c r="BE7" s="732">
        <v>2.8564058469475399E-2</v>
      </c>
      <c r="BF7" s="732">
        <v>4.43364860991688E-2</v>
      </c>
    </row>
    <row r="8" spans="1:58" s="767" customFormat="1" ht="15.75">
      <c r="F8" s="768"/>
      <c r="G8" s="768"/>
      <c r="K8" s="769"/>
      <c r="L8" s="776" t="e">
        <v>#VALUE!</v>
      </c>
      <c r="N8" s="777" t="s">
        <v>416</v>
      </c>
      <c r="Q8" s="778" t="s">
        <v>1129</v>
      </c>
      <c r="R8" s="777" t="s">
        <v>416</v>
      </c>
      <c r="S8" s="779" t="s">
        <v>67</v>
      </c>
      <c r="T8" s="780" t="e">
        <v>#N/A</v>
      </c>
      <c r="U8" s="780" t="e">
        <v>#N/A</v>
      </c>
      <c r="V8" s="780" t="e">
        <v>#N/A</v>
      </c>
      <c r="W8" s="781" t="s">
        <v>67</v>
      </c>
      <c r="X8" s="781" t="e">
        <v>#N/A</v>
      </c>
      <c r="Y8" s="782" t="e">
        <v>#N/A</v>
      </c>
      <c r="Z8" s="783" t="e">
        <v>#VALUE!</v>
      </c>
      <c r="AB8" s="772"/>
      <c r="AC8" s="784" t="e">
        <v>#VALUE!</v>
      </c>
      <c r="AF8" s="744" t="s">
        <v>441</v>
      </c>
      <c r="AG8" s="745"/>
      <c r="AH8" s="745"/>
      <c r="AI8" s="745"/>
      <c r="AJ8" s="745"/>
      <c r="AK8" s="745"/>
      <c r="AL8" s="745"/>
      <c r="AM8" s="745"/>
      <c r="AN8" s="745"/>
      <c r="AO8" s="745"/>
      <c r="AP8" s="745"/>
      <c r="AQ8" s="745"/>
      <c r="AR8" s="745"/>
      <c r="AS8" s="746"/>
      <c r="AU8" s="747" t="s">
        <v>443</v>
      </c>
      <c r="AV8" s="748"/>
      <c r="AW8" s="748"/>
      <c r="AX8" s="748"/>
      <c r="AY8" s="748"/>
      <c r="AZ8" s="748"/>
      <c r="BA8" s="748"/>
      <c r="BB8" s="748"/>
      <c r="BC8" s="748"/>
      <c r="BD8" s="748"/>
      <c r="BE8" s="748"/>
      <c r="BF8" s="749"/>
    </row>
    <row r="9" spans="1:58" ht="60">
      <c r="A9" s="785" t="s">
        <v>1130</v>
      </c>
      <c r="B9" s="785" t="s">
        <v>1131</v>
      </c>
      <c r="C9" s="785" t="s">
        <v>1132</v>
      </c>
      <c r="D9" s="785" t="s">
        <v>479</v>
      </c>
      <c r="E9" s="785" t="s">
        <v>1133</v>
      </c>
      <c r="F9" s="785" t="s">
        <v>1134</v>
      </c>
      <c r="G9" s="785" t="s">
        <v>1135</v>
      </c>
      <c r="H9" s="785" t="s">
        <v>1136</v>
      </c>
      <c r="I9" s="785" t="s">
        <v>1137</v>
      </c>
      <c r="J9" s="785" t="s">
        <v>1138</v>
      </c>
      <c r="K9" s="785" t="s">
        <v>1139</v>
      </c>
      <c r="L9" s="786" t="s">
        <v>1140</v>
      </c>
      <c r="M9" s="785" t="s">
        <v>1141</v>
      </c>
      <c r="N9" s="785" t="s">
        <v>1142</v>
      </c>
      <c r="O9" s="785" t="s">
        <v>1143</v>
      </c>
      <c r="P9" s="785" t="s">
        <v>1144</v>
      </c>
      <c r="Q9" s="787" t="s">
        <v>1145</v>
      </c>
      <c r="R9" s="788" t="s">
        <v>1146</v>
      </c>
      <c r="S9" s="785" t="s">
        <v>1147</v>
      </c>
      <c r="T9" s="789" t="s">
        <v>1148</v>
      </c>
      <c r="U9" s="785" t="s">
        <v>1149</v>
      </c>
      <c r="V9" s="785" t="s">
        <v>1150</v>
      </c>
      <c r="W9" s="785" t="s">
        <v>1151</v>
      </c>
      <c r="X9" s="786" t="s">
        <v>1152</v>
      </c>
      <c r="Y9" s="789" t="s">
        <v>1153</v>
      </c>
      <c r="Z9" s="790" t="s">
        <v>1154</v>
      </c>
      <c r="AA9" s="791" t="s">
        <v>1155</v>
      </c>
      <c r="AB9" s="792" t="s">
        <v>1156</v>
      </c>
      <c r="AC9" s="793" t="s">
        <v>1157</v>
      </c>
      <c r="AD9" s="794" t="s">
        <v>1158</v>
      </c>
      <c r="AE9" s="795" t="s">
        <v>1159</v>
      </c>
      <c r="AF9" s="796" t="s">
        <v>480</v>
      </c>
      <c r="AG9" s="797" t="s">
        <v>481</v>
      </c>
      <c r="AH9" s="797" t="s">
        <v>482</v>
      </c>
      <c r="AI9" s="797" t="s">
        <v>483</v>
      </c>
      <c r="AJ9" s="797" t="s">
        <v>484</v>
      </c>
      <c r="AK9" s="797" t="s">
        <v>485</v>
      </c>
      <c r="AL9" s="797" t="s">
        <v>486</v>
      </c>
      <c r="AM9" s="797" t="s">
        <v>487</v>
      </c>
      <c r="AN9" s="797" t="s">
        <v>488</v>
      </c>
      <c r="AO9" s="797" t="s">
        <v>489</v>
      </c>
      <c r="AP9" s="798" t="s">
        <v>490</v>
      </c>
      <c r="AQ9" s="798" t="s">
        <v>491</v>
      </c>
      <c r="AR9" s="798" t="s">
        <v>492</v>
      </c>
      <c r="AS9" s="799" t="s">
        <v>493</v>
      </c>
      <c r="AT9" s="800" t="s">
        <v>408</v>
      </c>
      <c r="AU9" s="756" t="s">
        <v>513</v>
      </c>
      <c r="AV9" s="757" t="s">
        <v>514</v>
      </c>
      <c r="AW9" s="758" t="s">
        <v>515</v>
      </c>
      <c r="AX9" s="758" t="s">
        <v>516</v>
      </c>
      <c r="AY9" s="758" t="s">
        <v>517</v>
      </c>
      <c r="AZ9" s="759" t="s">
        <v>518</v>
      </c>
      <c r="BA9" s="759" t="s">
        <v>519</v>
      </c>
      <c r="BB9" s="759" t="s">
        <v>520</v>
      </c>
      <c r="BC9" s="757" t="s">
        <v>521</v>
      </c>
      <c r="BD9" s="757" t="s">
        <v>522</v>
      </c>
      <c r="BE9" s="757" t="s">
        <v>523</v>
      </c>
      <c r="BF9" s="760" t="s">
        <v>524</v>
      </c>
    </row>
    <row r="10" spans="1:58" ht="15.75" hidden="1" customHeight="1">
      <c r="A10" s="1023">
        <v>1</v>
      </c>
      <c r="B10" s="1024" t="s">
        <v>200</v>
      </c>
      <c r="C10" s="1024" t="s">
        <v>1160</v>
      </c>
      <c r="D10" s="1024" t="s">
        <v>529</v>
      </c>
      <c r="E10" s="1024" t="s">
        <v>6601</v>
      </c>
      <c r="F10" s="1024" t="s">
        <v>6602</v>
      </c>
      <c r="G10" s="1024" t="s">
        <v>6603</v>
      </c>
      <c r="H10" s="1025" t="s">
        <v>1190</v>
      </c>
      <c r="I10" s="1024">
        <v>1</v>
      </c>
      <c r="J10" s="1024">
        <v>2460000</v>
      </c>
      <c r="K10" s="1024">
        <v>2460000</v>
      </c>
      <c r="L10" s="1024">
        <v>15471</v>
      </c>
      <c r="M10" s="1024" t="s">
        <v>1167</v>
      </c>
      <c r="N10" s="1024" t="s">
        <v>6604</v>
      </c>
      <c r="O10" s="1024" t="s">
        <v>1163</v>
      </c>
      <c r="P10" s="1024" t="s">
        <v>67</v>
      </c>
      <c r="Q10" s="1026">
        <v>44387</v>
      </c>
      <c r="R10" s="1026">
        <v>44515</v>
      </c>
      <c r="S10" s="1027" t="s">
        <v>67</v>
      </c>
      <c r="T10" s="1028">
        <v>44515</v>
      </c>
      <c r="U10" s="1028">
        <v>44545</v>
      </c>
      <c r="V10" s="1028">
        <v>44548</v>
      </c>
      <c r="W10" s="1029" t="s">
        <v>67</v>
      </c>
      <c r="X10" s="1029">
        <v>44545</v>
      </c>
      <c r="Y10" s="1029">
        <v>44548</v>
      </c>
      <c r="Z10" s="1030">
        <v>15.471</v>
      </c>
      <c r="AA10" s="791"/>
      <c r="AB10" s="1031">
        <v>44531</v>
      </c>
      <c r="AC10" s="1147">
        <v>44531</v>
      </c>
      <c r="AD10" s="791" t="s">
        <v>436</v>
      </c>
      <c r="AE10" s="1032">
        <v>44519</v>
      </c>
      <c r="AF10" s="1033">
        <v>44519</v>
      </c>
      <c r="AG10" s="1033">
        <v>44523</v>
      </c>
      <c r="AH10" s="1033">
        <v>44524</v>
      </c>
      <c r="AI10" s="1033">
        <v>44525</v>
      </c>
      <c r="AJ10" s="1033">
        <v>44526</v>
      </c>
      <c r="AK10" s="1033">
        <v>44531</v>
      </c>
      <c r="AL10" s="1033">
        <v>44539</v>
      </c>
      <c r="AM10" s="1033">
        <v>44536</v>
      </c>
      <c r="AN10" s="1033">
        <v>44540</v>
      </c>
      <c r="AO10" s="1033">
        <v>44544</v>
      </c>
      <c r="AP10" s="1033">
        <v>44546</v>
      </c>
      <c r="AQ10" s="1033">
        <v>44550</v>
      </c>
      <c r="AR10" s="1033">
        <v>44552</v>
      </c>
      <c r="AS10" s="1033">
        <v>44553</v>
      </c>
      <c r="AT10" s="599"/>
      <c r="AU10" s="1034">
        <v>39.176988800701018</v>
      </c>
      <c r="AV10" s="801">
        <v>27.394824320490208</v>
      </c>
      <c r="AW10" s="801">
        <v>22.016466480393962</v>
      </c>
      <c r="AX10" s="801">
        <v>0.64595200001155872</v>
      </c>
      <c r="AY10" s="801">
        <v>34.495451680617371</v>
      </c>
      <c r="AZ10" s="801">
        <v>27.560349520493215</v>
      </c>
      <c r="BA10" s="801">
        <v>37.370745520668777</v>
      </c>
      <c r="BB10" s="801">
        <v>38.716748000692796</v>
      </c>
      <c r="BC10" s="801">
        <v>20.119789920359981</v>
      </c>
      <c r="BD10" s="801">
        <v>13.681263360244785</v>
      </c>
      <c r="BE10" s="801">
        <v>8.046947040143964</v>
      </c>
      <c r="BF10" s="801">
        <v>12.490289360223494</v>
      </c>
    </row>
    <row r="11" spans="1:58" ht="15.75" hidden="1">
      <c r="A11" s="1023">
        <v>2</v>
      </c>
      <c r="B11" s="1024" t="s">
        <v>200</v>
      </c>
      <c r="C11" s="1024" t="s">
        <v>1160</v>
      </c>
      <c r="D11" s="1024" t="s">
        <v>529</v>
      </c>
      <c r="E11" s="1024" t="s">
        <v>6601</v>
      </c>
      <c r="F11" s="1024" t="s">
        <v>6602</v>
      </c>
      <c r="G11" s="1024" t="s">
        <v>6603</v>
      </c>
      <c r="H11" s="1025" t="s">
        <v>1164</v>
      </c>
      <c r="I11" s="1024">
        <v>1</v>
      </c>
      <c r="J11" s="1024">
        <v>2460000</v>
      </c>
      <c r="K11" s="1024">
        <v>2460000</v>
      </c>
      <c r="L11" s="1024">
        <v>20629</v>
      </c>
      <c r="M11" s="1024" t="s">
        <v>1167</v>
      </c>
      <c r="N11" s="1024" t="s">
        <v>6604</v>
      </c>
      <c r="O11" s="1024" t="s">
        <v>1163</v>
      </c>
      <c r="P11" s="1024" t="s">
        <v>67</v>
      </c>
      <c r="Q11" s="1026">
        <v>44387</v>
      </c>
      <c r="R11" s="1026">
        <v>44515</v>
      </c>
      <c r="S11" s="1027" t="s">
        <v>67</v>
      </c>
      <c r="T11" s="1028">
        <v>44515</v>
      </c>
      <c r="U11" s="1028">
        <v>44545</v>
      </c>
      <c r="V11" s="1028">
        <v>44548</v>
      </c>
      <c r="W11" s="1029" t="s">
        <v>67</v>
      </c>
      <c r="X11" s="1029">
        <v>44545</v>
      </c>
      <c r="Y11" s="1029">
        <v>44548</v>
      </c>
      <c r="Z11" s="1030">
        <v>20.629000000000001</v>
      </c>
      <c r="AA11" s="791"/>
      <c r="AB11" s="1031">
        <v>44531</v>
      </c>
      <c r="AC11" s="1147">
        <v>44531</v>
      </c>
      <c r="AD11" s="791" t="s">
        <v>436</v>
      </c>
      <c r="AE11" s="1035">
        <v>44519</v>
      </c>
      <c r="AF11" s="1033">
        <v>44519</v>
      </c>
      <c r="AG11" s="1033">
        <v>44523</v>
      </c>
      <c r="AH11" s="1033">
        <v>44524</v>
      </c>
      <c r="AI11" s="1033">
        <v>44525</v>
      </c>
      <c r="AJ11" s="1033">
        <v>44526</v>
      </c>
      <c r="AK11" s="1033">
        <v>44531</v>
      </c>
      <c r="AL11" s="1033">
        <v>44539</v>
      </c>
      <c r="AM11" s="1033">
        <v>44536</v>
      </c>
      <c r="AN11" s="1033">
        <v>44540</v>
      </c>
      <c r="AO11" s="1033">
        <v>44544</v>
      </c>
      <c r="AP11" s="1033">
        <v>44546</v>
      </c>
      <c r="AQ11" s="1033">
        <v>44550</v>
      </c>
      <c r="AR11" s="1033">
        <v>44552</v>
      </c>
      <c r="AS11" s="1033">
        <v>44553</v>
      </c>
      <c r="AT11" s="599"/>
      <c r="AU11" s="1036">
        <v>31.343527619344833</v>
      </c>
      <c r="AV11" s="764">
        <v>21.917213624672961</v>
      </c>
      <c r="AW11" s="764">
        <v>17.614261492099669</v>
      </c>
      <c r="AX11" s="764">
        <v>0.51679353040964293</v>
      </c>
      <c r="AY11" s="764">
        <v>27.598066507701045</v>
      </c>
      <c r="AZ11" s="764">
        <v>22.049641966840465</v>
      </c>
      <c r="BA11" s="764">
        <v>29.898443709936938</v>
      </c>
      <c r="BB11" s="764">
        <v>30.975312228927972</v>
      </c>
      <c r="BC11" s="764">
        <v>16.096826488434324</v>
      </c>
      <c r="BD11" s="764">
        <v>10.945686974076215</v>
      </c>
      <c r="BE11" s="764">
        <v>6.4379554050781049</v>
      </c>
      <c r="BF11" s="764">
        <v>9.9928489023834519</v>
      </c>
    </row>
    <row r="12" spans="1:58" ht="15.75" hidden="1" customHeight="1">
      <c r="A12" s="1023">
        <v>3</v>
      </c>
      <c r="B12" s="1024" t="s">
        <v>200</v>
      </c>
      <c r="C12" s="1024" t="s">
        <v>1160</v>
      </c>
      <c r="D12" s="1024" t="s">
        <v>529</v>
      </c>
      <c r="E12" s="1024" t="s">
        <v>6601</v>
      </c>
      <c r="F12" s="1024" t="s">
        <v>6602</v>
      </c>
      <c r="G12" s="1024" t="s">
        <v>6603</v>
      </c>
      <c r="H12" s="1025" t="s">
        <v>1190</v>
      </c>
      <c r="I12" s="1024">
        <v>1</v>
      </c>
      <c r="J12" s="1024">
        <v>2460000</v>
      </c>
      <c r="K12" s="1024">
        <v>2460000</v>
      </c>
      <c r="L12" s="1024">
        <v>15471</v>
      </c>
      <c r="M12" s="1024" t="s">
        <v>1167</v>
      </c>
      <c r="N12" s="1024" t="s">
        <v>6604</v>
      </c>
      <c r="O12" s="1024" t="s">
        <v>1163</v>
      </c>
      <c r="P12" s="1024" t="s">
        <v>67</v>
      </c>
      <c r="Q12" s="1026">
        <v>44387</v>
      </c>
      <c r="R12" s="1026">
        <v>44515</v>
      </c>
      <c r="S12" s="1027" t="s">
        <v>67</v>
      </c>
      <c r="T12" s="1028">
        <v>44515</v>
      </c>
      <c r="U12" s="1028">
        <v>44545</v>
      </c>
      <c r="V12" s="1028">
        <v>44548</v>
      </c>
      <c r="W12" s="1029" t="s">
        <v>67</v>
      </c>
      <c r="X12" s="1029">
        <v>44545</v>
      </c>
      <c r="Y12" s="1029">
        <v>44548</v>
      </c>
      <c r="Z12" s="1030">
        <v>15.471</v>
      </c>
      <c r="AA12" s="791"/>
      <c r="AB12" s="1031">
        <v>44531</v>
      </c>
      <c r="AC12" s="1147">
        <v>44531</v>
      </c>
      <c r="AD12" s="791" t="s">
        <v>436</v>
      </c>
      <c r="AE12" s="1035">
        <v>44519</v>
      </c>
      <c r="AF12" s="1033">
        <v>44519</v>
      </c>
      <c r="AG12" s="1033">
        <v>44523</v>
      </c>
      <c r="AH12" s="1033">
        <v>44524</v>
      </c>
      <c r="AI12" s="1033">
        <v>44525</v>
      </c>
      <c r="AJ12" s="1033">
        <v>44526</v>
      </c>
      <c r="AK12" s="1033">
        <v>44531</v>
      </c>
      <c r="AL12" s="1033">
        <v>44539</v>
      </c>
      <c r="AM12" s="1033">
        <v>44536</v>
      </c>
      <c r="AN12" s="1033">
        <v>44540</v>
      </c>
      <c r="AO12" s="1033">
        <v>44544</v>
      </c>
      <c r="AP12" s="1033">
        <v>44546</v>
      </c>
      <c r="AQ12" s="1033">
        <v>44550</v>
      </c>
      <c r="AR12" s="1033">
        <v>44552</v>
      </c>
      <c r="AS12" s="1033">
        <v>44553</v>
      </c>
      <c r="AT12" s="599"/>
      <c r="AU12" s="1036">
        <v>7.8334611813561841</v>
      </c>
      <c r="AV12" s="764">
        <v>5.477610695817245</v>
      </c>
      <c r="AW12" s="764">
        <v>4.4022049882942955</v>
      </c>
      <c r="AX12" s="764">
        <v>0.12915846960191571</v>
      </c>
      <c r="AY12" s="764">
        <v>6.8973851729163256</v>
      </c>
      <c r="AZ12" s="764">
        <v>5.5107075536527459</v>
      </c>
      <c r="BA12" s="764">
        <v>7.4723018107318442</v>
      </c>
      <c r="BB12" s="764">
        <v>7.7414357717648237</v>
      </c>
      <c r="BC12" s="764">
        <v>4.0229634319256613</v>
      </c>
      <c r="BD12" s="764">
        <v>2.7355763861685696</v>
      </c>
      <c r="BE12" s="764">
        <v>1.6089916350658593</v>
      </c>
      <c r="BF12" s="764">
        <v>2.4974404578400415</v>
      </c>
    </row>
    <row r="13" spans="1:58" ht="15.75" hidden="1" customHeight="1">
      <c r="A13" s="1023">
        <v>4</v>
      </c>
      <c r="B13" s="1024" t="s">
        <v>200</v>
      </c>
      <c r="C13" s="1024" t="s">
        <v>1160</v>
      </c>
      <c r="D13" s="1024" t="s">
        <v>529</v>
      </c>
      <c r="E13" s="1024" t="s">
        <v>6605</v>
      </c>
      <c r="F13" s="1024" t="s">
        <v>67</v>
      </c>
      <c r="G13" s="1024" t="s">
        <v>6606</v>
      </c>
      <c r="H13" s="1025" t="s">
        <v>1190</v>
      </c>
      <c r="I13" s="1024">
        <v>1</v>
      </c>
      <c r="J13" s="1024">
        <v>295000</v>
      </c>
      <c r="K13" s="1024">
        <v>295000</v>
      </c>
      <c r="L13" s="1024">
        <v>1823</v>
      </c>
      <c r="M13" s="1024" t="s">
        <v>1167</v>
      </c>
      <c r="N13" s="1024" t="s">
        <v>6604</v>
      </c>
      <c r="O13" s="1024" t="s">
        <v>1163</v>
      </c>
      <c r="P13" s="1024" t="s">
        <v>67</v>
      </c>
      <c r="Q13" s="1026">
        <v>44331</v>
      </c>
      <c r="R13" s="1026">
        <v>44515</v>
      </c>
      <c r="S13" s="1027" t="s">
        <v>67</v>
      </c>
      <c r="T13" s="1028">
        <v>44515</v>
      </c>
      <c r="U13" s="1028">
        <v>44545</v>
      </c>
      <c r="V13" s="1028">
        <v>44548</v>
      </c>
      <c r="W13" s="1029" t="s">
        <v>67</v>
      </c>
      <c r="X13" s="1029">
        <v>44545</v>
      </c>
      <c r="Y13" s="1029">
        <v>44548</v>
      </c>
      <c r="Z13" s="1030">
        <v>1.823</v>
      </c>
      <c r="AA13" s="791"/>
      <c r="AB13" s="1031">
        <v>44531</v>
      </c>
      <c r="AC13" s="1147">
        <v>44531</v>
      </c>
      <c r="AD13" s="791" t="s">
        <v>436</v>
      </c>
      <c r="AE13" s="1035">
        <v>44519</v>
      </c>
      <c r="AF13" s="1033">
        <v>44519</v>
      </c>
      <c r="AG13" s="1033">
        <v>44523</v>
      </c>
      <c r="AH13" s="1033">
        <v>44524</v>
      </c>
      <c r="AI13" s="1033">
        <v>44525</v>
      </c>
      <c r="AJ13" s="1033">
        <v>44526</v>
      </c>
      <c r="AK13" s="1033">
        <v>44531</v>
      </c>
      <c r="AL13" s="1033">
        <v>44539</v>
      </c>
      <c r="AM13" s="1033">
        <v>44536</v>
      </c>
      <c r="AN13" s="1033">
        <v>44540</v>
      </c>
      <c r="AO13" s="1033">
        <v>44544</v>
      </c>
      <c r="AP13" s="1033">
        <v>44546</v>
      </c>
      <c r="AQ13" s="1033">
        <v>44550</v>
      </c>
      <c r="AR13" s="1033">
        <v>44552</v>
      </c>
      <c r="AS13" s="1033">
        <v>44553</v>
      </c>
      <c r="AT13" s="599"/>
      <c r="AU13" s="1036">
        <v>39.176988800701018</v>
      </c>
      <c r="AV13" s="764">
        <v>27.394824320490208</v>
      </c>
      <c r="AW13" s="764">
        <v>22.016466480393962</v>
      </c>
      <c r="AX13" s="764">
        <v>0.64595200001155872</v>
      </c>
      <c r="AY13" s="764">
        <v>34.495451680617371</v>
      </c>
      <c r="AZ13" s="764">
        <v>27.560349520493215</v>
      </c>
      <c r="BA13" s="764">
        <v>37.370745520668777</v>
      </c>
      <c r="BB13" s="764">
        <v>38.716748000692796</v>
      </c>
      <c r="BC13" s="764">
        <v>20.119789920359981</v>
      </c>
      <c r="BD13" s="764">
        <v>13.681263360244785</v>
      </c>
      <c r="BE13" s="764">
        <v>8.046947040143964</v>
      </c>
      <c r="BF13" s="764">
        <v>12.490289360223494</v>
      </c>
    </row>
    <row r="14" spans="1:58" ht="15.75" hidden="1" customHeight="1">
      <c r="A14" s="1023">
        <v>5</v>
      </c>
      <c r="B14" s="1024" t="s">
        <v>200</v>
      </c>
      <c r="C14" s="1024" t="s">
        <v>1160</v>
      </c>
      <c r="D14" s="1024" t="s">
        <v>529</v>
      </c>
      <c r="E14" s="1024" t="s">
        <v>6605</v>
      </c>
      <c r="F14" s="1024" t="s">
        <v>67</v>
      </c>
      <c r="G14" s="1024" t="s">
        <v>6606</v>
      </c>
      <c r="H14" s="1025" t="s">
        <v>1164</v>
      </c>
      <c r="I14" s="1024">
        <v>1</v>
      </c>
      <c r="J14" s="1024">
        <v>295000</v>
      </c>
      <c r="K14" s="1024">
        <v>295000</v>
      </c>
      <c r="L14" s="1024">
        <v>2431</v>
      </c>
      <c r="M14" s="1024" t="s">
        <v>1167</v>
      </c>
      <c r="N14" s="1024" t="s">
        <v>6604</v>
      </c>
      <c r="O14" s="1024" t="s">
        <v>1163</v>
      </c>
      <c r="P14" s="1024" t="s">
        <v>67</v>
      </c>
      <c r="Q14" s="1026">
        <v>44331</v>
      </c>
      <c r="R14" s="1026">
        <v>44515</v>
      </c>
      <c r="S14" s="1027" t="s">
        <v>67</v>
      </c>
      <c r="T14" s="1028">
        <v>44515</v>
      </c>
      <c r="U14" s="1028">
        <v>44545</v>
      </c>
      <c r="V14" s="1028">
        <v>44548</v>
      </c>
      <c r="W14" s="1029" t="s">
        <v>67</v>
      </c>
      <c r="X14" s="1029">
        <v>44545</v>
      </c>
      <c r="Y14" s="1029">
        <v>44548</v>
      </c>
      <c r="Z14" s="1030">
        <v>2.431</v>
      </c>
      <c r="AA14" s="791"/>
      <c r="AB14" s="1031">
        <v>44531</v>
      </c>
      <c r="AC14" s="1147">
        <v>44531</v>
      </c>
      <c r="AD14" s="791" t="s">
        <v>436</v>
      </c>
      <c r="AE14" s="1035">
        <v>44519</v>
      </c>
      <c r="AF14" s="1033">
        <v>44519</v>
      </c>
      <c r="AG14" s="1033">
        <v>44523</v>
      </c>
      <c r="AH14" s="1033">
        <v>44524</v>
      </c>
      <c r="AI14" s="1033">
        <v>44525</v>
      </c>
      <c r="AJ14" s="1033">
        <v>44526</v>
      </c>
      <c r="AK14" s="1033">
        <v>44531</v>
      </c>
      <c r="AL14" s="1033">
        <v>44539</v>
      </c>
      <c r="AM14" s="1033">
        <v>44536</v>
      </c>
      <c r="AN14" s="1033">
        <v>44540</v>
      </c>
      <c r="AO14" s="1033">
        <v>44544</v>
      </c>
      <c r="AP14" s="1033">
        <v>44546</v>
      </c>
      <c r="AQ14" s="1033">
        <v>44550</v>
      </c>
      <c r="AR14" s="1033">
        <v>44552</v>
      </c>
      <c r="AS14" s="1033">
        <v>44553</v>
      </c>
      <c r="AT14" s="599"/>
      <c r="AU14" s="1036">
        <v>31.343527619344833</v>
      </c>
      <c r="AV14" s="764">
        <v>21.917213624672961</v>
      </c>
      <c r="AW14" s="764">
        <v>17.614261492099669</v>
      </c>
      <c r="AX14" s="764">
        <v>0.51679353040964293</v>
      </c>
      <c r="AY14" s="764">
        <v>27.598066507701045</v>
      </c>
      <c r="AZ14" s="764">
        <v>22.049641966840465</v>
      </c>
      <c r="BA14" s="764">
        <v>29.898443709936938</v>
      </c>
      <c r="BB14" s="764">
        <v>30.975312228927972</v>
      </c>
      <c r="BC14" s="764">
        <v>16.096826488434324</v>
      </c>
      <c r="BD14" s="764">
        <v>10.945686974076215</v>
      </c>
      <c r="BE14" s="764">
        <v>6.4379554050781049</v>
      </c>
      <c r="BF14" s="764">
        <v>9.9928489023834519</v>
      </c>
    </row>
    <row r="15" spans="1:58" ht="15.75" hidden="1" customHeight="1">
      <c r="A15" s="1023">
        <v>6</v>
      </c>
      <c r="B15" s="1024" t="s">
        <v>200</v>
      </c>
      <c r="C15" s="1024" t="s">
        <v>1160</v>
      </c>
      <c r="D15" s="1024" t="s">
        <v>529</v>
      </c>
      <c r="E15" s="1024" t="s">
        <v>6605</v>
      </c>
      <c r="F15" s="1024" t="s">
        <v>67</v>
      </c>
      <c r="G15" s="1024" t="s">
        <v>6606</v>
      </c>
      <c r="H15" s="1025" t="s">
        <v>1190</v>
      </c>
      <c r="I15" s="1024">
        <v>1</v>
      </c>
      <c r="J15" s="1024">
        <v>295000</v>
      </c>
      <c r="K15" s="1024">
        <v>295000</v>
      </c>
      <c r="L15" s="1024">
        <v>1823</v>
      </c>
      <c r="M15" s="1024" t="s">
        <v>1167</v>
      </c>
      <c r="N15" s="1024" t="s">
        <v>6604</v>
      </c>
      <c r="O15" s="1024" t="s">
        <v>1163</v>
      </c>
      <c r="P15" s="1024" t="s">
        <v>67</v>
      </c>
      <c r="Q15" s="1026">
        <v>44331</v>
      </c>
      <c r="R15" s="1026">
        <v>44515</v>
      </c>
      <c r="S15" s="1027" t="s">
        <v>67</v>
      </c>
      <c r="T15" s="1028">
        <v>44515</v>
      </c>
      <c r="U15" s="1028">
        <v>44545</v>
      </c>
      <c r="V15" s="1028">
        <v>44548</v>
      </c>
      <c r="W15" s="1029" t="s">
        <v>67</v>
      </c>
      <c r="X15" s="1029">
        <v>44545</v>
      </c>
      <c r="Y15" s="1029">
        <v>44548</v>
      </c>
      <c r="Z15" s="1030">
        <v>1.823</v>
      </c>
      <c r="AA15" s="791"/>
      <c r="AB15" s="1031">
        <v>44531</v>
      </c>
      <c r="AC15" s="1147">
        <v>44531</v>
      </c>
      <c r="AD15" s="791" t="s">
        <v>436</v>
      </c>
      <c r="AE15" s="1035">
        <v>44519</v>
      </c>
      <c r="AF15" s="1033">
        <v>44519</v>
      </c>
      <c r="AG15" s="1033">
        <v>44523</v>
      </c>
      <c r="AH15" s="1033">
        <v>44524</v>
      </c>
      <c r="AI15" s="1033">
        <v>44525</v>
      </c>
      <c r="AJ15" s="1033">
        <v>44526</v>
      </c>
      <c r="AK15" s="1033">
        <v>44531</v>
      </c>
      <c r="AL15" s="1033">
        <v>44539</v>
      </c>
      <c r="AM15" s="1033">
        <v>44536</v>
      </c>
      <c r="AN15" s="1033">
        <v>44540</v>
      </c>
      <c r="AO15" s="1033">
        <v>44544</v>
      </c>
      <c r="AP15" s="1033">
        <v>44546</v>
      </c>
      <c r="AQ15" s="1033">
        <v>44550</v>
      </c>
      <c r="AR15" s="1033">
        <v>44552</v>
      </c>
      <c r="AS15" s="1033">
        <v>44553</v>
      </c>
      <c r="AT15" s="599"/>
      <c r="AU15" s="1036">
        <v>7.8334611813561841</v>
      </c>
      <c r="AV15" s="764">
        <v>5.477610695817245</v>
      </c>
      <c r="AW15" s="764">
        <v>4.4022049882942955</v>
      </c>
      <c r="AX15" s="764">
        <v>0.12915846960191571</v>
      </c>
      <c r="AY15" s="764">
        <v>6.8973851729163256</v>
      </c>
      <c r="AZ15" s="764">
        <v>5.5107075536527459</v>
      </c>
      <c r="BA15" s="764">
        <v>7.4723018107318442</v>
      </c>
      <c r="BB15" s="764">
        <v>7.7414357717648237</v>
      </c>
      <c r="BC15" s="764">
        <v>4.0229634319256613</v>
      </c>
      <c r="BD15" s="764">
        <v>2.7355763861685696</v>
      </c>
      <c r="BE15" s="764">
        <v>1.6089916350658593</v>
      </c>
      <c r="BF15" s="764">
        <v>2.4974404578400415</v>
      </c>
    </row>
    <row r="16" spans="1:58" ht="15.75" hidden="1" customHeight="1">
      <c r="A16" s="1023">
        <v>7</v>
      </c>
      <c r="B16" s="1024" t="s">
        <v>200</v>
      </c>
      <c r="C16" s="1024" t="s">
        <v>1160</v>
      </c>
      <c r="D16" s="1024" t="s">
        <v>529</v>
      </c>
      <c r="E16" s="1024" t="s">
        <v>6605</v>
      </c>
      <c r="F16" s="1024" t="s">
        <v>67</v>
      </c>
      <c r="G16" s="1024" t="s">
        <v>6607</v>
      </c>
      <c r="H16" s="1025" t="s">
        <v>1190</v>
      </c>
      <c r="I16" s="1024">
        <v>1</v>
      </c>
      <c r="J16" s="1024">
        <v>198900</v>
      </c>
      <c r="K16" s="1024">
        <v>198900</v>
      </c>
      <c r="L16" s="1024">
        <v>1229</v>
      </c>
      <c r="M16" s="1024" t="s">
        <v>1167</v>
      </c>
      <c r="N16" s="1024" t="s">
        <v>6604</v>
      </c>
      <c r="O16" s="1024" t="s">
        <v>1163</v>
      </c>
      <c r="P16" s="1024" t="s">
        <v>67</v>
      </c>
      <c r="Q16" s="1026">
        <v>44331</v>
      </c>
      <c r="R16" s="1026">
        <v>44515</v>
      </c>
      <c r="S16" s="1027" t="s">
        <v>67</v>
      </c>
      <c r="T16" s="1028">
        <v>44515</v>
      </c>
      <c r="U16" s="1028">
        <v>44545</v>
      </c>
      <c r="V16" s="1028">
        <v>44548</v>
      </c>
      <c r="W16" s="1029" t="s">
        <v>67</v>
      </c>
      <c r="X16" s="1029">
        <v>44545</v>
      </c>
      <c r="Y16" s="1029">
        <v>44548</v>
      </c>
      <c r="Z16" s="1030">
        <v>1.2290000000000001</v>
      </c>
      <c r="AA16" s="791"/>
      <c r="AB16" s="1031">
        <v>44531</v>
      </c>
      <c r="AC16" s="1147">
        <v>44531</v>
      </c>
      <c r="AD16" s="791" t="s">
        <v>436</v>
      </c>
      <c r="AE16" s="1035">
        <v>44536</v>
      </c>
      <c r="AF16" s="1033">
        <v>44536</v>
      </c>
      <c r="AG16" s="1033">
        <v>44538</v>
      </c>
      <c r="AH16" s="1033">
        <v>44539</v>
      </c>
      <c r="AI16" s="1033">
        <v>44540</v>
      </c>
      <c r="AJ16" s="1033">
        <v>44543</v>
      </c>
      <c r="AK16" s="1033">
        <v>44545</v>
      </c>
      <c r="AL16" s="1033">
        <v>44553</v>
      </c>
      <c r="AM16" s="1033">
        <v>44550</v>
      </c>
      <c r="AN16" s="1033">
        <v>44565</v>
      </c>
      <c r="AO16" s="1033">
        <v>44567</v>
      </c>
      <c r="AP16" s="1033">
        <v>44572</v>
      </c>
      <c r="AQ16" s="1033">
        <v>44574</v>
      </c>
      <c r="AR16" s="1033">
        <v>44578</v>
      </c>
      <c r="AS16" s="1033">
        <v>44579</v>
      </c>
      <c r="AT16" s="599"/>
      <c r="AU16" s="1036">
        <v>39.176988800701018</v>
      </c>
      <c r="AV16" s="764">
        <v>27.394824320490208</v>
      </c>
      <c r="AW16" s="764">
        <v>22.016466480393962</v>
      </c>
      <c r="AX16" s="764">
        <v>0.64595200001155872</v>
      </c>
      <c r="AY16" s="764">
        <v>34.495451680617371</v>
      </c>
      <c r="AZ16" s="764">
        <v>27.560349520493215</v>
      </c>
      <c r="BA16" s="764">
        <v>37.370745520668777</v>
      </c>
      <c r="BB16" s="764">
        <v>38.716748000692796</v>
      </c>
      <c r="BC16" s="764">
        <v>20.119789920359981</v>
      </c>
      <c r="BD16" s="764">
        <v>13.681263360244785</v>
      </c>
      <c r="BE16" s="764">
        <v>8.046947040143964</v>
      </c>
      <c r="BF16" s="764">
        <v>12.490289360223494</v>
      </c>
    </row>
    <row r="17" spans="1:58" ht="15.75" hidden="1" customHeight="1">
      <c r="A17" s="1023">
        <v>8</v>
      </c>
      <c r="B17" s="1024" t="s">
        <v>200</v>
      </c>
      <c r="C17" s="1024" t="s">
        <v>1160</v>
      </c>
      <c r="D17" s="1024" t="s">
        <v>529</v>
      </c>
      <c r="E17" s="1024" t="s">
        <v>6605</v>
      </c>
      <c r="F17" s="1024" t="s">
        <v>67</v>
      </c>
      <c r="G17" s="1024" t="s">
        <v>6607</v>
      </c>
      <c r="H17" s="1025" t="s">
        <v>1164</v>
      </c>
      <c r="I17" s="1024">
        <v>1</v>
      </c>
      <c r="J17" s="1024">
        <v>198900</v>
      </c>
      <c r="K17" s="1024">
        <v>198900</v>
      </c>
      <c r="L17" s="1024">
        <v>1639</v>
      </c>
      <c r="M17" s="1024" t="s">
        <v>1167</v>
      </c>
      <c r="N17" s="1024" t="s">
        <v>6604</v>
      </c>
      <c r="O17" s="1024" t="s">
        <v>1163</v>
      </c>
      <c r="P17" s="1024" t="s">
        <v>67</v>
      </c>
      <c r="Q17" s="1026">
        <v>44331</v>
      </c>
      <c r="R17" s="1026">
        <v>44515</v>
      </c>
      <c r="S17" s="1027" t="s">
        <v>67</v>
      </c>
      <c r="T17" s="1028">
        <v>44515</v>
      </c>
      <c r="U17" s="1028">
        <v>44545</v>
      </c>
      <c r="V17" s="1028">
        <v>44548</v>
      </c>
      <c r="W17" s="1029" t="s">
        <v>67</v>
      </c>
      <c r="X17" s="1029">
        <v>44545</v>
      </c>
      <c r="Y17" s="1029">
        <v>44548</v>
      </c>
      <c r="Z17" s="1030">
        <v>1.639</v>
      </c>
      <c r="AA17" s="791"/>
      <c r="AB17" s="1031">
        <v>44531</v>
      </c>
      <c r="AC17" s="1147">
        <v>44531</v>
      </c>
      <c r="AD17" s="791" t="s">
        <v>436</v>
      </c>
      <c r="AE17" s="1035">
        <v>44536</v>
      </c>
      <c r="AF17" s="1033">
        <v>44536</v>
      </c>
      <c r="AG17" s="1033">
        <v>44538</v>
      </c>
      <c r="AH17" s="1033">
        <v>44539</v>
      </c>
      <c r="AI17" s="1033">
        <v>44540</v>
      </c>
      <c r="AJ17" s="1033">
        <v>44543</v>
      </c>
      <c r="AK17" s="1033">
        <v>44545</v>
      </c>
      <c r="AL17" s="1033">
        <v>44553</v>
      </c>
      <c r="AM17" s="1033">
        <v>44550</v>
      </c>
      <c r="AN17" s="1033">
        <v>44565</v>
      </c>
      <c r="AO17" s="1033">
        <v>44567</v>
      </c>
      <c r="AP17" s="1033">
        <v>44572</v>
      </c>
      <c r="AQ17" s="1033">
        <v>44574</v>
      </c>
      <c r="AR17" s="1033">
        <v>44578</v>
      </c>
      <c r="AS17" s="1033">
        <v>44579</v>
      </c>
      <c r="AT17" s="599"/>
      <c r="AU17" s="1036">
        <v>31.343527619344833</v>
      </c>
      <c r="AV17" s="764">
        <v>21.917213624672961</v>
      </c>
      <c r="AW17" s="764">
        <v>17.614261492099669</v>
      </c>
      <c r="AX17" s="764">
        <v>0.51679353040964293</v>
      </c>
      <c r="AY17" s="764">
        <v>27.598066507701045</v>
      </c>
      <c r="AZ17" s="764">
        <v>22.049641966840465</v>
      </c>
      <c r="BA17" s="764">
        <v>29.898443709936938</v>
      </c>
      <c r="BB17" s="764">
        <v>30.975312228927972</v>
      </c>
      <c r="BC17" s="764">
        <v>16.096826488434324</v>
      </c>
      <c r="BD17" s="764">
        <v>10.945686974076215</v>
      </c>
      <c r="BE17" s="764">
        <v>6.4379554050781049</v>
      </c>
      <c r="BF17" s="764">
        <v>9.9928489023834519</v>
      </c>
    </row>
    <row r="18" spans="1:58" ht="15.75" hidden="1" customHeight="1">
      <c r="A18" s="1023">
        <v>9</v>
      </c>
      <c r="B18" s="1024" t="s">
        <v>200</v>
      </c>
      <c r="C18" s="1024" t="s">
        <v>1160</v>
      </c>
      <c r="D18" s="1024" t="s">
        <v>529</v>
      </c>
      <c r="E18" s="1024" t="s">
        <v>6605</v>
      </c>
      <c r="F18" s="1024" t="s">
        <v>67</v>
      </c>
      <c r="G18" s="1024" t="s">
        <v>6607</v>
      </c>
      <c r="H18" s="1025" t="s">
        <v>1190</v>
      </c>
      <c r="I18" s="1024">
        <v>1</v>
      </c>
      <c r="J18" s="1024">
        <v>198900</v>
      </c>
      <c r="K18" s="1024">
        <v>198900</v>
      </c>
      <c r="L18" s="1024">
        <v>1229</v>
      </c>
      <c r="M18" s="1024" t="s">
        <v>1167</v>
      </c>
      <c r="N18" s="1024" t="s">
        <v>6604</v>
      </c>
      <c r="O18" s="1024" t="s">
        <v>1163</v>
      </c>
      <c r="P18" s="1024" t="s">
        <v>67</v>
      </c>
      <c r="Q18" s="1026">
        <v>44331</v>
      </c>
      <c r="R18" s="1026">
        <v>44515</v>
      </c>
      <c r="S18" s="1027" t="s">
        <v>67</v>
      </c>
      <c r="T18" s="1028">
        <v>44515</v>
      </c>
      <c r="U18" s="1028">
        <v>44545</v>
      </c>
      <c r="V18" s="1028">
        <v>44548</v>
      </c>
      <c r="W18" s="1029" t="s">
        <v>67</v>
      </c>
      <c r="X18" s="1029">
        <v>44545</v>
      </c>
      <c r="Y18" s="1029">
        <v>44548</v>
      </c>
      <c r="Z18" s="1030">
        <v>1.2290000000000001</v>
      </c>
      <c r="AA18" s="791"/>
      <c r="AB18" s="1031">
        <v>44531</v>
      </c>
      <c r="AC18" s="1147">
        <v>44531</v>
      </c>
      <c r="AD18" s="791" t="s">
        <v>436</v>
      </c>
      <c r="AE18" s="1035">
        <v>44536</v>
      </c>
      <c r="AF18" s="1033">
        <v>44536</v>
      </c>
      <c r="AG18" s="1033">
        <v>44538</v>
      </c>
      <c r="AH18" s="1033">
        <v>44539</v>
      </c>
      <c r="AI18" s="1033">
        <v>44540</v>
      </c>
      <c r="AJ18" s="1033">
        <v>44543</v>
      </c>
      <c r="AK18" s="1033">
        <v>44545</v>
      </c>
      <c r="AL18" s="1033">
        <v>44553</v>
      </c>
      <c r="AM18" s="1033">
        <v>44550</v>
      </c>
      <c r="AN18" s="1033">
        <v>44565</v>
      </c>
      <c r="AO18" s="1033">
        <v>44567</v>
      </c>
      <c r="AP18" s="1033">
        <v>44572</v>
      </c>
      <c r="AQ18" s="1033">
        <v>44574</v>
      </c>
      <c r="AR18" s="1033">
        <v>44578</v>
      </c>
      <c r="AS18" s="1033">
        <v>44579</v>
      </c>
      <c r="AT18" s="599"/>
      <c r="AU18" s="1036">
        <v>7.8334611813561841</v>
      </c>
      <c r="AV18" s="764">
        <v>5.477610695817245</v>
      </c>
      <c r="AW18" s="764">
        <v>4.4022049882942955</v>
      </c>
      <c r="AX18" s="764">
        <v>0.12915846960191571</v>
      </c>
      <c r="AY18" s="764">
        <v>6.8973851729163256</v>
      </c>
      <c r="AZ18" s="764">
        <v>5.5107075536527459</v>
      </c>
      <c r="BA18" s="764">
        <v>7.4723018107318442</v>
      </c>
      <c r="BB18" s="764">
        <v>7.7414357717648237</v>
      </c>
      <c r="BC18" s="764">
        <v>4.0229634319256613</v>
      </c>
      <c r="BD18" s="764">
        <v>2.7355763861685696</v>
      </c>
      <c r="BE18" s="764">
        <v>1.6089916350658593</v>
      </c>
      <c r="BF18" s="764">
        <v>2.4974404578400415</v>
      </c>
    </row>
    <row r="19" spans="1:58" ht="15.75" hidden="1" customHeight="1">
      <c r="A19" s="1023">
        <v>10</v>
      </c>
      <c r="B19" s="1024" t="s">
        <v>200</v>
      </c>
      <c r="C19" s="1024" t="s">
        <v>1160</v>
      </c>
      <c r="D19" s="1024" t="s">
        <v>529</v>
      </c>
      <c r="E19" s="1024" t="s">
        <v>6605</v>
      </c>
      <c r="F19" s="1024" t="s">
        <v>67</v>
      </c>
      <c r="G19" s="1024" t="s">
        <v>6608</v>
      </c>
      <c r="H19" s="1025" t="s">
        <v>1190</v>
      </c>
      <c r="I19" s="1024">
        <v>1</v>
      </c>
      <c r="J19" s="1024">
        <v>151700</v>
      </c>
      <c r="K19" s="1024">
        <v>151700</v>
      </c>
      <c r="L19" s="1024">
        <v>937</v>
      </c>
      <c r="M19" s="1024" t="s">
        <v>1167</v>
      </c>
      <c r="N19" s="1024" t="s">
        <v>6604</v>
      </c>
      <c r="O19" s="1024" t="s">
        <v>1163</v>
      </c>
      <c r="P19" s="1024" t="s">
        <v>67</v>
      </c>
      <c r="Q19" s="1026">
        <v>44331</v>
      </c>
      <c r="R19" s="1026">
        <v>44515</v>
      </c>
      <c r="S19" s="1027" t="s">
        <v>67</v>
      </c>
      <c r="T19" s="1028">
        <v>44515</v>
      </c>
      <c r="U19" s="1028">
        <v>44545</v>
      </c>
      <c r="V19" s="1028">
        <v>44548</v>
      </c>
      <c r="W19" s="1029" t="s">
        <v>67</v>
      </c>
      <c r="X19" s="1029">
        <v>44545</v>
      </c>
      <c r="Y19" s="1029">
        <v>44548</v>
      </c>
      <c r="Z19" s="1030">
        <v>0.93700000000000006</v>
      </c>
      <c r="AA19" s="791"/>
      <c r="AB19" s="1031">
        <v>44531</v>
      </c>
      <c r="AC19" s="1147">
        <v>44531</v>
      </c>
      <c r="AD19" s="791" t="s">
        <v>436</v>
      </c>
      <c r="AE19" s="1035">
        <v>44536</v>
      </c>
      <c r="AF19" s="1033">
        <v>44536</v>
      </c>
      <c r="AG19" s="1033">
        <v>44538</v>
      </c>
      <c r="AH19" s="1033">
        <v>44539</v>
      </c>
      <c r="AI19" s="1033">
        <v>44540</v>
      </c>
      <c r="AJ19" s="1033">
        <v>44543</v>
      </c>
      <c r="AK19" s="1033">
        <v>44545</v>
      </c>
      <c r="AL19" s="1033">
        <v>44553</v>
      </c>
      <c r="AM19" s="1033">
        <v>44550</v>
      </c>
      <c r="AN19" s="1033">
        <v>44565</v>
      </c>
      <c r="AO19" s="1033">
        <v>44567</v>
      </c>
      <c r="AP19" s="1033">
        <v>44572</v>
      </c>
      <c r="AQ19" s="1033">
        <v>44574</v>
      </c>
      <c r="AR19" s="1033">
        <v>44578</v>
      </c>
      <c r="AS19" s="1033">
        <v>44579</v>
      </c>
      <c r="AT19" s="599"/>
      <c r="AU19" s="1036">
        <v>39.176988800701018</v>
      </c>
      <c r="AV19" s="764">
        <v>27.394824320490208</v>
      </c>
      <c r="AW19" s="764">
        <v>22.016466480393962</v>
      </c>
      <c r="AX19" s="764">
        <v>0.64595200001155872</v>
      </c>
      <c r="AY19" s="764">
        <v>34.495451680617371</v>
      </c>
      <c r="AZ19" s="764">
        <v>27.560349520493215</v>
      </c>
      <c r="BA19" s="764">
        <v>37.370745520668777</v>
      </c>
      <c r="BB19" s="764">
        <v>38.716748000692796</v>
      </c>
      <c r="BC19" s="764">
        <v>20.119789920359981</v>
      </c>
      <c r="BD19" s="764">
        <v>13.681263360244785</v>
      </c>
      <c r="BE19" s="764">
        <v>8.046947040143964</v>
      </c>
      <c r="BF19" s="764">
        <v>12.490289360223494</v>
      </c>
    </row>
    <row r="20" spans="1:58" ht="15.75" hidden="1" customHeight="1">
      <c r="A20" s="1023">
        <v>11</v>
      </c>
      <c r="B20" s="1024" t="s">
        <v>200</v>
      </c>
      <c r="C20" s="1024" t="s">
        <v>1160</v>
      </c>
      <c r="D20" s="1024" t="s">
        <v>529</v>
      </c>
      <c r="E20" s="1024" t="s">
        <v>6605</v>
      </c>
      <c r="F20" s="1024" t="s">
        <v>67</v>
      </c>
      <c r="G20" s="1024" t="s">
        <v>6608</v>
      </c>
      <c r="H20" s="1025" t="s">
        <v>1164</v>
      </c>
      <c r="I20" s="1024">
        <v>1</v>
      </c>
      <c r="J20" s="1024">
        <v>151700</v>
      </c>
      <c r="K20" s="1024">
        <v>151700</v>
      </c>
      <c r="L20" s="1024">
        <v>1250</v>
      </c>
      <c r="M20" s="1024" t="s">
        <v>1167</v>
      </c>
      <c r="N20" s="1024" t="s">
        <v>6604</v>
      </c>
      <c r="O20" s="1024" t="s">
        <v>1163</v>
      </c>
      <c r="P20" s="1024" t="s">
        <v>67</v>
      </c>
      <c r="Q20" s="1026">
        <v>44331</v>
      </c>
      <c r="R20" s="1026">
        <v>44515</v>
      </c>
      <c r="S20" s="1027" t="s">
        <v>67</v>
      </c>
      <c r="T20" s="1028">
        <v>44515</v>
      </c>
      <c r="U20" s="1028">
        <v>44545</v>
      </c>
      <c r="V20" s="1028">
        <v>44548</v>
      </c>
      <c r="W20" s="1029" t="s">
        <v>67</v>
      </c>
      <c r="X20" s="1029">
        <v>44545</v>
      </c>
      <c r="Y20" s="1029">
        <v>44548</v>
      </c>
      <c r="Z20" s="1030">
        <v>1.25</v>
      </c>
      <c r="AA20" s="791"/>
      <c r="AB20" s="1031">
        <v>44531</v>
      </c>
      <c r="AC20" s="1147">
        <v>44531</v>
      </c>
      <c r="AD20" s="791" t="s">
        <v>436</v>
      </c>
      <c r="AE20" s="1035">
        <v>44539</v>
      </c>
      <c r="AF20" s="1033">
        <v>44539</v>
      </c>
      <c r="AG20" s="1033">
        <v>44543</v>
      </c>
      <c r="AH20" s="1033">
        <v>44544</v>
      </c>
      <c r="AI20" s="1033">
        <v>44545</v>
      </c>
      <c r="AJ20" s="1033">
        <v>44546</v>
      </c>
      <c r="AK20" s="1033">
        <v>44550</v>
      </c>
      <c r="AL20" s="1033">
        <v>44567</v>
      </c>
      <c r="AM20" s="1033">
        <v>44553</v>
      </c>
      <c r="AN20" s="1033">
        <v>44568</v>
      </c>
      <c r="AO20" s="1033">
        <v>44573</v>
      </c>
      <c r="AP20" s="1033">
        <v>44575</v>
      </c>
      <c r="AQ20" s="1033">
        <v>44579</v>
      </c>
      <c r="AR20" s="1033">
        <v>44581</v>
      </c>
      <c r="AS20" s="1033">
        <v>44582</v>
      </c>
      <c r="AT20" s="599"/>
      <c r="AU20" s="1036">
        <v>31.343527619344833</v>
      </c>
      <c r="AV20" s="764">
        <v>21.917213624672961</v>
      </c>
      <c r="AW20" s="764">
        <v>17.614261492099669</v>
      </c>
      <c r="AX20" s="764">
        <v>0.51679353040964293</v>
      </c>
      <c r="AY20" s="764">
        <v>27.598066507701045</v>
      </c>
      <c r="AZ20" s="764">
        <v>22.049641966840465</v>
      </c>
      <c r="BA20" s="764">
        <v>29.898443709936938</v>
      </c>
      <c r="BB20" s="764">
        <v>30.975312228927972</v>
      </c>
      <c r="BC20" s="764">
        <v>16.096826488434324</v>
      </c>
      <c r="BD20" s="764">
        <v>10.945686974076215</v>
      </c>
      <c r="BE20" s="764">
        <v>6.4379554050781049</v>
      </c>
      <c r="BF20" s="764">
        <v>9.9928489023834519</v>
      </c>
    </row>
    <row r="21" spans="1:58" ht="15.75" hidden="1" customHeight="1">
      <c r="A21" s="1023">
        <v>12</v>
      </c>
      <c r="B21" s="1024" t="s">
        <v>200</v>
      </c>
      <c r="C21" s="1024" t="s">
        <v>1160</v>
      </c>
      <c r="D21" s="1024" t="s">
        <v>529</v>
      </c>
      <c r="E21" s="1024" t="s">
        <v>6605</v>
      </c>
      <c r="F21" s="1024" t="s">
        <v>67</v>
      </c>
      <c r="G21" s="1024" t="s">
        <v>6608</v>
      </c>
      <c r="H21" s="1025" t="s">
        <v>1190</v>
      </c>
      <c r="I21" s="1024">
        <v>1</v>
      </c>
      <c r="J21" s="1024">
        <v>151700</v>
      </c>
      <c r="K21" s="1024">
        <v>151700</v>
      </c>
      <c r="L21" s="1024">
        <v>937</v>
      </c>
      <c r="M21" s="1024" t="s">
        <v>1167</v>
      </c>
      <c r="N21" s="1024" t="s">
        <v>6604</v>
      </c>
      <c r="O21" s="1024" t="s">
        <v>1163</v>
      </c>
      <c r="P21" s="1024" t="s">
        <v>67</v>
      </c>
      <c r="Q21" s="1026">
        <v>44331</v>
      </c>
      <c r="R21" s="1026">
        <v>44515</v>
      </c>
      <c r="S21" s="1027" t="s">
        <v>67</v>
      </c>
      <c r="T21" s="1028">
        <v>44515</v>
      </c>
      <c r="U21" s="1028">
        <v>44545</v>
      </c>
      <c r="V21" s="1028">
        <v>44548</v>
      </c>
      <c r="W21" s="1029" t="s">
        <v>67</v>
      </c>
      <c r="X21" s="1029">
        <v>44545</v>
      </c>
      <c r="Y21" s="1029">
        <v>44548</v>
      </c>
      <c r="Z21" s="1030">
        <v>0.93700000000000006</v>
      </c>
      <c r="AA21" s="791"/>
      <c r="AB21" s="1031">
        <v>44531</v>
      </c>
      <c r="AC21" s="1147">
        <v>44531</v>
      </c>
      <c r="AD21" s="791" t="s">
        <v>436</v>
      </c>
      <c r="AE21" s="1035">
        <v>44546</v>
      </c>
      <c r="AF21" s="1033">
        <v>44546</v>
      </c>
      <c r="AG21" s="1033">
        <v>44550</v>
      </c>
      <c r="AH21" s="1033">
        <v>44551</v>
      </c>
      <c r="AI21" s="1033">
        <v>44552</v>
      </c>
      <c r="AJ21" s="1033">
        <v>44553</v>
      </c>
      <c r="AK21" s="1033">
        <v>44566</v>
      </c>
      <c r="AL21" s="1033">
        <v>44575</v>
      </c>
      <c r="AM21" s="1033">
        <v>44572</v>
      </c>
      <c r="AN21" s="1033">
        <v>44578</v>
      </c>
      <c r="AO21" s="1033">
        <v>44580</v>
      </c>
      <c r="AP21" s="1033">
        <v>44582</v>
      </c>
      <c r="AQ21" s="1033">
        <v>44586</v>
      </c>
      <c r="AR21" s="1033">
        <v>44588</v>
      </c>
      <c r="AS21" s="1033">
        <v>44589</v>
      </c>
      <c r="AT21" s="599"/>
      <c r="AU21" s="1036">
        <v>7.8334611813561841</v>
      </c>
      <c r="AV21" s="764">
        <v>5.477610695817245</v>
      </c>
      <c r="AW21" s="764">
        <v>4.4022049882942955</v>
      </c>
      <c r="AX21" s="764">
        <v>0.12915846960191571</v>
      </c>
      <c r="AY21" s="764">
        <v>6.8973851729163256</v>
      </c>
      <c r="AZ21" s="764">
        <v>5.5107075536527459</v>
      </c>
      <c r="BA21" s="764">
        <v>7.4723018107318442</v>
      </c>
      <c r="BB21" s="764">
        <v>7.7414357717648237</v>
      </c>
      <c r="BC21" s="764">
        <v>4.0229634319256613</v>
      </c>
      <c r="BD21" s="764">
        <v>2.7355763861685696</v>
      </c>
      <c r="BE21" s="764">
        <v>1.6089916350658593</v>
      </c>
      <c r="BF21" s="764">
        <v>2.4974404578400415</v>
      </c>
    </row>
    <row r="22" spans="1:58" ht="15.75" hidden="1" customHeight="1">
      <c r="A22" s="1023">
        <v>13</v>
      </c>
      <c r="B22" s="1024" t="s">
        <v>200</v>
      </c>
      <c r="C22" s="1024" t="s">
        <v>1160</v>
      </c>
      <c r="D22" s="1024" t="s">
        <v>529</v>
      </c>
      <c r="E22" s="1024" t="s">
        <v>6605</v>
      </c>
      <c r="F22" s="1024" t="s">
        <v>67</v>
      </c>
      <c r="G22" s="1024" t="s">
        <v>6609</v>
      </c>
      <c r="H22" s="1025" t="s">
        <v>1190</v>
      </c>
      <c r="I22" s="1024">
        <v>1</v>
      </c>
      <c r="J22" s="1024">
        <v>85100</v>
      </c>
      <c r="K22" s="1024">
        <v>85100</v>
      </c>
      <c r="L22" s="1024">
        <v>526</v>
      </c>
      <c r="M22" s="1024" t="s">
        <v>1167</v>
      </c>
      <c r="N22" s="1024" t="s">
        <v>6604</v>
      </c>
      <c r="O22" s="1024" t="s">
        <v>1163</v>
      </c>
      <c r="P22" s="1024" t="s">
        <v>67</v>
      </c>
      <c r="Q22" s="1026">
        <v>44331</v>
      </c>
      <c r="R22" s="1026">
        <v>44515</v>
      </c>
      <c r="S22" s="1027" t="s">
        <v>67</v>
      </c>
      <c r="T22" s="1028">
        <v>44515</v>
      </c>
      <c r="U22" s="1028">
        <v>44545</v>
      </c>
      <c r="V22" s="1028">
        <v>44548</v>
      </c>
      <c r="W22" s="1029" t="s">
        <v>67</v>
      </c>
      <c r="X22" s="1029">
        <v>44545</v>
      </c>
      <c r="Y22" s="1029">
        <v>44548</v>
      </c>
      <c r="Z22" s="1030">
        <v>0.52600000000000002</v>
      </c>
      <c r="AA22" s="791"/>
      <c r="AB22" s="1031">
        <v>44531</v>
      </c>
      <c r="AC22" s="1147">
        <v>44531</v>
      </c>
      <c r="AD22" s="791" t="s">
        <v>436</v>
      </c>
      <c r="AE22" s="1035">
        <v>44550</v>
      </c>
      <c r="AF22" s="1033">
        <v>44550</v>
      </c>
      <c r="AG22" s="1033">
        <v>44552</v>
      </c>
      <c r="AH22" s="1033">
        <v>44553</v>
      </c>
      <c r="AI22" s="1033">
        <v>44565</v>
      </c>
      <c r="AJ22" s="1033">
        <v>44566</v>
      </c>
      <c r="AK22" s="1033">
        <v>44568</v>
      </c>
      <c r="AL22" s="1033">
        <v>44579</v>
      </c>
      <c r="AM22" s="1033">
        <v>44574</v>
      </c>
      <c r="AN22" s="1033">
        <v>44580</v>
      </c>
      <c r="AO22" s="1033">
        <v>44582</v>
      </c>
      <c r="AP22" s="1033">
        <v>44586</v>
      </c>
      <c r="AQ22" s="1033">
        <v>44588</v>
      </c>
      <c r="AR22" s="1033">
        <v>44592</v>
      </c>
      <c r="AS22" s="1033">
        <v>44593</v>
      </c>
      <c r="AT22" s="599"/>
      <c r="AU22" s="1036">
        <v>46.719963164454384</v>
      </c>
      <c r="AV22" s="764">
        <v>32.66930977418815</v>
      </c>
      <c r="AW22" s="764">
        <v>26.255425301013563</v>
      </c>
      <c r="AX22" s="764">
        <v>0.77032090955407084</v>
      </c>
      <c r="AY22" s="764">
        <v>41.137062372461401</v>
      </c>
      <c r="AZ22" s="764">
        <v>32.866704507261431</v>
      </c>
      <c r="BA22" s="764">
        <v>44.565953321113909</v>
      </c>
      <c r="BB22" s="764">
        <v>46.171109516397124</v>
      </c>
      <c r="BC22" s="764">
        <v>23.993570530335376</v>
      </c>
      <c r="BD22" s="764">
        <v>16.31539686435519</v>
      </c>
      <c r="BE22" s="764">
        <v>9.5962727307698028</v>
      </c>
      <c r="BF22" s="764">
        <v>14.895117687364893</v>
      </c>
    </row>
    <row r="23" spans="1:58" ht="15.75" hidden="1" customHeight="1">
      <c r="A23" s="1023">
        <v>14</v>
      </c>
      <c r="B23" s="1024" t="s">
        <v>200</v>
      </c>
      <c r="C23" s="1024" t="s">
        <v>1160</v>
      </c>
      <c r="D23" s="1024" t="s">
        <v>529</v>
      </c>
      <c r="E23" s="1024" t="s">
        <v>6605</v>
      </c>
      <c r="F23" s="1024" t="s">
        <v>67</v>
      </c>
      <c r="G23" s="1024" t="s">
        <v>6609</v>
      </c>
      <c r="H23" s="1025" t="s">
        <v>1164</v>
      </c>
      <c r="I23" s="1024">
        <v>1</v>
      </c>
      <c r="J23" s="1024">
        <v>85100</v>
      </c>
      <c r="K23" s="1024">
        <v>85100</v>
      </c>
      <c r="L23" s="1024">
        <v>701</v>
      </c>
      <c r="M23" s="1024" t="s">
        <v>1167</v>
      </c>
      <c r="N23" s="1024" t="s">
        <v>6604</v>
      </c>
      <c r="O23" s="1024" t="s">
        <v>1163</v>
      </c>
      <c r="P23" s="1024" t="s">
        <v>67</v>
      </c>
      <c r="Q23" s="1026">
        <v>44331</v>
      </c>
      <c r="R23" s="1026">
        <v>44515</v>
      </c>
      <c r="S23" s="1027" t="s">
        <v>67</v>
      </c>
      <c r="T23" s="1028">
        <v>44515</v>
      </c>
      <c r="U23" s="1028">
        <v>44545</v>
      </c>
      <c r="V23" s="1028">
        <v>44548</v>
      </c>
      <c r="W23" s="1029" t="s">
        <v>67</v>
      </c>
      <c r="X23" s="1029">
        <v>44545</v>
      </c>
      <c r="Y23" s="1029">
        <v>44548</v>
      </c>
      <c r="Z23" s="1030">
        <v>0.70099999999999996</v>
      </c>
      <c r="AA23" s="791"/>
      <c r="AB23" s="1031">
        <v>44531</v>
      </c>
      <c r="AC23" s="1147">
        <v>44531</v>
      </c>
      <c r="AD23" s="791" t="s">
        <v>436</v>
      </c>
      <c r="AE23" s="1035">
        <v>44550</v>
      </c>
      <c r="AF23" s="1033">
        <v>44550</v>
      </c>
      <c r="AG23" s="1033">
        <v>44552</v>
      </c>
      <c r="AH23" s="1033">
        <v>44553</v>
      </c>
      <c r="AI23" s="1033">
        <v>44565</v>
      </c>
      <c r="AJ23" s="1033">
        <v>44566</v>
      </c>
      <c r="AK23" s="1033">
        <v>44568</v>
      </c>
      <c r="AL23" s="1033">
        <v>44579</v>
      </c>
      <c r="AM23" s="1033">
        <v>44574</v>
      </c>
      <c r="AN23" s="1033">
        <v>44580</v>
      </c>
      <c r="AO23" s="1033">
        <v>44582</v>
      </c>
      <c r="AP23" s="1033">
        <v>44586</v>
      </c>
      <c r="AQ23" s="1033">
        <v>44588</v>
      </c>
      <c r="AR23" s="1033">
        <v>44592</v>
      </c>
      <c r="AS23" s="1033">
        <v>44593</v>
      </c>
      <c r="AT23" s="599"/>
      <c r="AU23" s="1036">
        <v>37.375970531563496</v>
      </c>
      <c r="AV23" s="764">
        <v>26.135447819350521</v>
      </c>
      <c r="AW23" s="764">
        <v>21.004340240810851</v>
      </c>
      <c r="AX23" s="764">
        <v>0.61625672764325679</v>
      </c>
      <c r="AY23" s="764">
        <v>32.909649897969118</v>
      </c>
      <c r="AZ23" s="764">
        <v>26.293363605809148</v>
      </c>
      <c r="BA23" s="764">
        <v>35.652762656891127</v>
      </c>
      <c r="BB23" s="764">
        <v>36.936887613117698</v>
      </c>
      <c r="BC23" s="764">
        <v>19.194856424268302</v>
      </c>
      <c r="BD23" s="764">
        <v>13.052317491484152</v>
      </c>
      <c r="BE23" s="764">
        <v>7.677018184615843</v>
      </c>
      <c r="BF23" s="764">
        <v>11.916094149891913</v>
      </c>
    </row>
    <row r="24" spans="1:58" ht="15.75" hidden="1" customHeight="1">
      <c r="A24" s="1023">
        <v>15</v>
      </c>
      <c r="B24" s="1024" t="s">
        <v>200</v>
      </c>
      <c r="C24" s="1024" t="s">
        <v>1160</v>
      </c>
      <c r="D24" s="1024" t="s">
        <v>529</v>
      </c>
      <c r="E24" s="1024" t="s">
        <v>6605</v>
      </c>
      <c r="F24" s="1024" t="s">
        <v>67</v>
      </c>
      <c r="G24" s="1024" t="s">
        <v>6609</v>
      </c>
      <c r="H24" s="1025" t="s">
        <v>1190</v>
      </c>
      <c r="I24" s="1024">
        <v>1</v>
      </c>
      <c r="J24" s="1024">
        <v>85100</v>
      </c>
      <c r="K24" s="1024">
        <v>85100</v>
      </c>
      <c r="L24" s="1024">
        <v>526</v>
      </c>
      <c r="M24" s="1024" t="s">
        <v>1167</v>
      </c>
      <c r="N24" s="1024" t="s">
        <v>6604</v>
      </c>
      <c r="O24" s="1024" t="s">
        <v>1163</v>
      </c>
      <c r="P24" s="1024" t="s">
        <v>67</v>
      </c>
      <c r="Q24" s="1026">
        <v>44331</v>
      </c>
      <c r="R24" s="1026">
        <v>44515</v>
      </c>
      <c r="S24" s="1027" t="s">
        <v>67</v>
      </c>
      <c r="T24" s="1028">
        <v>44515</v>
      </c>
      <c r="U24" s="1028">
        <v>44545</v>
      </c>
      <c r="V24" s="1028">
        <v>44548</v>
      </c>
      <c r="W24" s="1029" t="s">
        <v>67</v>
      </c>
      <c r="X24" s="1029">
        <v>44545</v>
      </c>
      <c r="Y24" s="1029">
        <v>44548</v>
      </c>
      <c r="Z24" s="1030">
        <v>0.52600000000000002</v>
      </c>
      <c r="AA24" s="791"/>
      <c r="AB24" s="1031">
        <v>44531</v>
      </c>
      <c r="AC24" s="1147">
        <v>44531</v>
      </c>
      <c r="AD24" s="791" t="s">
        <v>436</v>
      </c>
      <c r="AE24" s="1035">
        <v>44550</v>
      </c>
      <c r="AF24" s="1033">
        <v>44550</v>
      </c>
      <c r="AG24" s="1033">
        <v>44552</v>
      </c>
      <c r="AH24" s="1033">
        <v>44553</v>
      </c>
      <c r="AI24" s="1033">
        <v>44565</v>
      </c>
      <c r="AJ24" s="1033">
        <v>44566</v>
      </c>
      <c r="AK24" s="1033">
        <v>44568</v>
      </c>
      <c r="AL24" s="1033">
        <v>44579</v>
      </c>
      <c r="AM24" s="1033">
        <v>44574</v>
      </c>
      <c r="AN24" s="1033">
        <v>44580</v>
      </c>
      <c r="AO24" s="1033">
        <v>44582</v>
      </c>
      <c r="AP24" s="1033">
        <v>44586</v>
      </c>
      <c r="AQ24" s="1033">
        <v>44588</v>
      </c>
      <c r="AR24" s="1033">
        <v>44592</v>
      </c>
      <c r="AS24" s="1033">
        <v>44593</v>
      </c>
      <c r="AT24" s="599"/>
      <c r="AU24" s="1036">
        <v>9.343992632890874</v>
      </c>
      <c r="AV24" s="764">
        <v>6.5338619548376302</v>
      </c>
      <c r="AW24" s="764">
        <v>5.2510850602027128</v>
      </c>
      <c r="AX24" s="764">
        <v>0.1540641819108142</v>
      </c>
      <c r="AY24" s="764">
        <v>8.2274124744922794</v>
      </c>
      <c r="AZ24" s="764">
        <v>6.573340901452287</v>
      </c>
      <c r="BA24" s="764">
        <v>8.9131906642227818</v>
      </c>
      <c r="BB24" s="764">
        <v>9.2342219032794244</v>
      </c>
      <c r="BC24" s="764">
        <v>4.7987141060670755</v>
      </c>
      <c r="BD24" s="764">
        <v>3.2630793728710379</v>
      </c>
      <c r="BE24" s="764">
        <v>1.9192545461539607</v>
      </c>
      <c r="BF24" s="764">
        <v>2.9790235374729783</v>
      </c>
    </row>
    <row r="25" spans="1:58" ht="15.75" hidden="1" customHeight="1">
      <c r="A25" s="1023">
        <v>16</v>
      </c>
      <c r="B25" s="1024" t="s">
        <v>200</v>
      </c>
      <c r="C25" s="1024" t="s">
        <v>1160</v>
      </c>
      <c r="D25" s="1024" t="s">
        <v>529</v>
      </c>
      <c r="E25" s="1024" t="s">
        <v>6605</v>
      </c>
      <c r="F25" s="1024" t="s">
        <v>67</v>
      </c>
      <c r="G25" s="1024" t="s">
        <v>6610</v>
      </c>
      <c r="H25" s="1025" t="s">
        <v>1190</v>
      </c>
      <c r="I25" s="1024">
        <v>1</v>
      </c>
      <c r="J25" s="1024">
        <v>146700</v>
      </c>
      <c r="K25" s="1024">
        <v>146700</v>
      </c>
      <c r="L25" s="1024">
        <v>907</v>
      </c>
      <c r="M25" s="1024" t="s">
        <v>1167</v>
      </c>
      <c r="N25" s="1024" t="s">
        <v>6604</v>
      </c>
      <c r="O25" s="1024" t="s">
        <v>1163</v>
      </c>
      <c r="P25" s="1024" t="s">
        <v>67</v>
      </c>
      <c r="Q25" s="1026">
        <v>44331</v>
      </c>
      <c r="R25" s="1026">
        <v>44515</v>
      </c>
      <c r="S25" s="1027" t="s">
        <v>67</v>
      </c>
      <c r="T25" s="1028">
        <v>44515</v>
      </c>
      <c r="U25" s="1028">
        <v>44545</v>
      </c>
      <c r="V25" s="1028">
        <v>44548</v>
      </c>
      <c r="W25" s="1029" t="s">
        <v>67</v>
      </c>
      <c r="X25" s="1029">
        <v>44545</v>
      </c>
      <c r="Y25" s="1029">
        <v>44548</v>
      </c>
      <c r="Z25" s="1030">
        <v>0.90700000000000003</v>
      </c>
      <c r="AA25" s="791"/>
      <c r="AB25" s="1031">
        <v>44531</v>
      </c>
      <c r="AC25" s="1147">
        <v>44531</v>
      </c>
      <c r="AD25" s="791" t="s">
        <v>436</v>
      </c>
      <c r="AE25" s="1035">
        <v>44550</v>
      </c>
      <c r="AF25" s="1033">
        <v>44550</v>
      </c>
      <c r="AG25" s="1033">
        <v>44552</v>
      </c>
      <c r="AH25" s="1033">
        <v>44553</v>
      </c>
      <c r="AI25" s="1033">
        <v>44565</v>
      </c>
      <c r="AJ25" s="1033">
        <v>44566</v>
      </c>
      <c r="AK25" s="1033">
        <v>44568</v>
      </c>
      <c r="AL25" s="1033">
        <v>44579</v>
      </c>
      <c r="AM25" s="1033">
        <v>44574</v>
      </c>
      <c r="AN25" s="1033">
        <v>44580</v>
      </c>
      <c r="AO25" s="1033">
        <v>44582</v>
      </c>
      <c r="AP25" s="1033">
        <v>44586</v>
      </c>
      <c r="AQ25" s="1033">
        <v>44588</v>
      </c>
      <c r="AR25" s="1033">
        <v>44592</v>
      </c>
      <c r="AS25" s="1033">
        <v>44593</v>
      </c>
      <c r="AT25" s="599"/>
      <c r="AU25" s="1036">
        <v>4.8753370887674157</v>
      </c>
      <c r="AV25" s="764">
        <v>3.4091186469023276</v>
      </c>
      <c r="AW25" s="764">
        <v>2.7398148474736432</v>
      </c>
      <c r="AX25" s="764">
        <v>8.0384782996989562E-2</v>
      </c>
      <c r="AY25" s="764">
        <v>4.2927483739967496</v>
      </c>
      <c r="AZ25" s="764">
        <v>3.4297172475453119</v>
      </c>
      <c r="BA25" s="764">
        <v>4.6505611393120931</v>
      </c>
      <c r="BB25" s="764">
        <v>4.8180629308820624</v>
      </c>
      <c r="BC25" s="764">
        <v>2.503785028398728</v>
      </c>
      <c r="BD25" s="764">
        <v>1.7025497038762356</v>
      </c>
      <c r="BE25" s="764">
        <v>1.0013934341849939</v>
      </c>
      <c r="BF25" s="764">
        <v>1.5543402602255385</v>
      </c>
    </row>
    <row r="26" spans="1:58" ht="15.75" hidden="1" customHeight="1">
      <c r="A26" s="1023">
        <v>17</v>
      </c>
      <c r="B26" s="1024" t="s">
        <v>200</v>
      </c>
      <c r="C26" s="1024" t="s">
        <v>1160</v>
      </c>
      <c r="D26" s="1024" t="s">
        <v>529</v>
      </c>
      <c r="E26" s="1024" t="s">
        <v>6605</v>
      </c>
      <c r="F26" s="1024" t="s">
        <v>67</v>
      </c>
      <c r="G26" s="1024" t="s">
        <v>6610</v>
      </c>
      <c r="H26" s="1025" t="s">
        <v>1164</v>
      </c>
      <c r="I26" s="1024">
        <v>1</v>
      </c>
      <c r="J26" s="1024">
        <v>146700</v>
      </c>
      <c r="K26" s="1024">
        <v>146700</v>
      </c>
      <c r="L26" s="1024">
        <v>1209</v>
      </c>
      <c r="M26" s="1024" t="s">
        <v>1167</v>
      </c>
      <c r="N26" s="1024" t="s">
        <v>6604</v>
      </c>
      <c r="O26" s="1024" t="s">
        <v>1163</v>
      </c>
      <c r="P26" s="1024" t="s">
        <v>67</v>
      </c>
      <c r="Q26" s="1026">
        <v>44331</v>
      </c>
      <c r="R26" s="1026">
        <v>44515</v>
      </c>
      <c r="S26" s="1027" t="s">
        <v>67</v>
      </c>
      <c r="T26" s="1028">
        <v>44515</v>
      </c>
      <c r="U26" s="1028">
        <v>44545</v>
      </c>
      <c r="V26" s="1028">
        <v>44548</v>
      </c>
      <c r="W26" s="1029" t="s">
        <v>67</v>
      </c>
      <c r="X26" s="1029">
        <v>44545</v>
      </c>
      <c r="Y26" s="1029">
        <v>44548</v>
      </c>
      <c r="Z26" s="1030">
        <v>1.2090000000000001</v>
      </c>
      <c r="AA26" s="791"/>
      <c r="AB26" s="1031">
        <v>44531</v>
      </c>
      <c r="AC26" s="1147">
        <v>44531</v>
      </c>
      <c r="AD26" s="791" t="s">
        <v>436</v>
      </c>
      <c r="AE26" s="1035">
        <v>44550</v>
      </c>
      <c r="AF26" s="1033">
        <v>44550</v>
      </c>
      <c r="AG26" s="1033">
        <v>44552</v>
      </c>
      <c r="AH26" s="1033">
        <v>44553</v>
      </c>
      <c r="AI26" s="1033">
        <v>44565</v>
      </c>
      <c r="AJ26" s="1033">
        <v>44566</v>
      </c>
      <c r="AK26" s="1033">
        <v>44568</v>
      </c>
      <c r="AL26" s="1033">
        <v>44579</v>
      </c>
      <c r="AM26" s="1033">
        <v>44574</v>
      </c>
      <c r="AN26" s="1033">
        <v>44580</v>
      </c>
      <c r="AO26" s="1033">
        <v>44582</v>
      </c>
      <c r="AP26" s="1033">
        <v>44586</v>
      </c>
      <c r="AQ26" s="1033">
        <v>44588</v>
      </c>
      <c r="AR26" s="1033">
        <v>44592</v>
      </c>
      <c r="AS26" s="1033">
        <v>44593</v>
      </c>
      <c r="AT26" s="599"/>
      <c r="AU26" s="1036">
        <v>3.8973648028379038</v>
      </c>
      <c r="AV26" s="764">
        <v>2.7252636651006692</v>
      </c>
      <c r="AW26" s="764">
        <v>2.1902194163021673</v>
      </c>
      <c r="AX26" s="764">
        <v>6.4259930796997614E-2</v>
      </c>
      <c r="AY26" s="764">
        <v>3.4316409543866762</v>
      </c>
      <c r="AZ26" s="764">
        <v>2.7417302723674046</v>
      </c>
      <c r="BA26" s="764">
        <v>3.717677971346808</v>
      </c>
      <c r="BB26" s="764">
        <v>3.8515796021450441</v>
      </c>
      <c r="BC26" s="764">
        <v>2.0015361944994794</v>
      </c>
      <c r="BD26" s="764">
        <v>1.3610253342804066</v>
      </c>
      <c r="BE26" s="764">
        <v>0.80051808790359491</v>
      </c>
      <c r="BF26" s="764">
        <v>1.2425460868734446</v>
      </c>
    </row>
    <row r="27" spans="1:58" ht="15.75" hidden="1" customHeight="1">
      <c r="A27" s="1023">
        <v>18</v>
      </c>
      <c r="B27" s="1024" t="s">
        <v>200</v>
      </c>
      <c r="C27" s="1024" t="s">
        <v>1160</v>
      </c>
      <c r="D27" s="1024" t="s">
        <v>529</v>
      </c>
      <c r="E27" s="1024" t="s">
        <v>6605</v>
      </c>
      <c r="F27" s="1024" t="s">
        <v>67</v>
      </c>
      <c r="G27" s="1024" t="s">
        <v>6610</v>
      </c>
      <c r="H27" s="1025" t="s">
        <v>1190</v>
      </c>
      <c r="I27" s="1024">
        <v>1</v>
      </c>
      <c r="J27" s="1024">
        <v>146700</v>
      </c>
      <c r="K27" s="1024">
        <v>146700</v>
      </c>
      <c r="L27" s="1024">
        <v>907</v>
      </c>
      <c r="M27" s="1024" t="s">
        <v>1167</v>
      </c>
      <c r="N27" s="1024" t="s">
        <v>6604</v>
      </c>
      <c r="O27" s="1024" t="s">
        <v>1163</v>
      </c>
      <c r="P27" s="1024" t="s">
        <v>67</v>
      </c>
      <c r="Q27" s="1026">
        <v>44331</v>
      </c>
      <c r="R27" s="1026">
        <v>44515</v>
      </c>
      <c r="S27" s="1027" t="s">
        <v>67</v>
      </c>
      <c r="T27" s="1028">
        <v>44515</v>
      </c>
      <c r="U27" s="1028">
        <v>44545</v>
      </c>
      <c r="V27" s="1028">
        <v>44548</v>
      </c>
      <c r="W27" s="1029" t="s">
        <v>67</v>
      </c>
      <c r="X27" s="1029">
        <v>44545</v>
      </c>
      <c r="Y27" s="1029">
        <v>44548</v>
      </c>
      <c r="Z27" s="1030">
        <v>0.90700000000000003</v>
      </c>
      <c r="AA27" s="791"/>
      <c r="AB27" s="1031">
        <v>44531</v>
      </c>
      <c r="AC27" s="1147">
        <v>44531</v>
      </c>
      <c r="AD27" s="791" t="s">
        <v>436</v>
      </c>
      <c r="AE27" s="1035">
        <v>44550</v>
      </c>
      <c r="AF27" s="1033">
        <v>44550</v>
      </c>
      <c r="AG27" s="1033">
        <v>44552</v>
      </c>
      <c r="AH27" s="1033">
        <v>44553</v>
      </c>
      <c r="AI27" s="1033">
        <v>44565</v>
      </c>
      <c r="AJ27" s="1033">
        <v>44566</v>
      </c>
      <c r="AK27" s="1033">
        <v>44568</v>
      </c>
      <c r="AL27" s="1033">
        <v>44579</v>
      </c>
      <c r="AM27" s="1033">
        <v>44574</v>
      </c>
      <c r="AN27" s="1033">
        <v>44580</v>
      </c>
      <c r="AO27" s="1033">
        <v>44582</v>
      </c>
      <c r="AP27" s="1033">
        <v>44586</v>
      </c>
      <c r="AQ27" s="1033">
        <v>44588</v>
      </c>
      <c r="AR27" s="1033">
        <v>44592</v>
      </c>
      <c r="AS27" s="1033">
        <v>44593</v>
      </c>
      <c r="AT27" s="599"/>
      <c r="AU27" s="1036">
        <v>0.97313083896946428</v>
      </c>
      <c r="AV27" s="764">
        <v>0.68046956109967027</v>
      </c>
      <c r="AW27" s="764">
        <v>0.54687466171023058</v>
      </c>
      <c r="AX27" s="764">
        <v>1.6045026199001888E-2</v>
      </c>
      <c r="AY27" s="764">
        <v>0.85684451159220121</v>
      </c>
      <c r="AZ27" s="764">
        <v>0.68458109906316567</v>
      </c>
      <c r="BA27" s="764">
        <v>0.92826493446050728</v>
      </c>
      <c r="BB27" s="764">
        <v>0.96169875780267566</v>
      </c>
      <c r="BC27" s="764">
        <v>0.49976245353341037</v>
      </c>
      <c r="BD27" s="764">
        <v>0.33983365489485934</v>
      </c>
      <c r="BE27" s="764">
        <v>0.19988091387406534</v>
      </c>
      <c r="BF27" s="764">
        <v>0.31025063784045009</v>
      </c>
    </row>
    <row r="28" spans="1:58" ht="15.75" hidden="1" customHeight="1">
      <c r="A28" s="1023">
        <v>19</v>
      </c>
      <c r="B28" s="1024" t="s">
        <v>200</v>
      </c>
      <c r="C28" s="1024" t="s">
        <v>1160</v>
      </c>
      <c r="D28" s="1024" t="s">
        <v>529</v>
      </c>
      <c r="E28" s="1024" t="s">
        <v>6605</v>
      </c>
      <c r="F28" s="1024" t="s">
        <v>67</v>
      </c>
      <c r="G28" s="1024" t="s">
        <v>6611</v>
      </c>
      <c r="H28" s="1025" t="s">
        <v>1190</v>
      </c>
      <c r="I28" s="1024">
        <v>1</v>
      </c>
      <c r="J28" s="1024">
        <v>227400</v>
      </c>
      <c r="K28" s="1024">
        <v>227400</v>
      </c>
      <c r="L28" s="1024">
        <v>1406</v>
      </c>
      <c r="M28" s="1024" t="s">
        <v>1167</v>
      </c>
      <c r="N28" s="1024" t="s">
        <v>6604</v>
      </c>
      <c r="O28" s="1024" t="s">
        <v>1163</v>
      </c>
      <c r="P28" s="1024" t="s">
        <v>67</v>
      </c>
      <c r="Q28" s="1026">
        <v>44331</v>
      </c>
      <c r="R28" s="1026">
        <v>44515</v>
      </c>
      <c r="S28" s="1027" t="s">
        <v>67</v>
      </c>
      <c r="T28" s="1028">
        <v>44515</v>
      </c>
      <c r="U28" s="1028">
        <v>44545</v>
      </c>
      <c r="V28" s="1028">
        <v>44548</v>
      </c>
      <c r="W28" s="1029" t="s">
        <v>67</v>
      </c>
      <c r="X28" s="1029">
        <v>44545</v>
      </c>
      <c r="Y28" s="1029">
        <v>44548</v>
      </c>
      <c r="Z28" s="1030">
        <v>1.4059999999999999</v>
      </c>
      <c r="AA28" s="791"/>
      <c r="AB28" s="1031">
        <v>44531</v>
      </c>
      <c r="AC28" s="1147">
        <v>44531</v>
      </c>
      <c r="AD28" s="791" t="s">
        <v>436</v>
      </c>
      <c r="AE28" s="1035">
        <v>44515</v>
      </c>
      <c r="AF28" s="1033">
        <v>44515</v>
      </c>
      <c r="AG28" s="1033">
        <v>44515</v>
      </c>
      <c r="AH28" s="1033">
        <v>44515</v>
      </c>
      <c r="AI28" s="1033">
        <v>44516</v>
      </c>
      <c r="AJ28" s="1033">
        <v>44517</v>
      </c>
      <c r="AK28" s="1033">
        <v>44519</v>
      </c>
      <c r="AL28" s="1033">
        <v>44529</v>
      </c>
      <c r="AM28" s="1033">
        <v>44524</v>
      </c>
      <c r="AN28" s="1033">
        <v>44526</v>
      </c>
      <c r="AO28" s="1033">
        <v>44531</v>
      </c>
      <c r="AP28" s="1033">
        <v>44532</v>
      </c>
      <c r="AQ28" s="1033">
        <v>44536</v>
      </c>
      <c r="AR28" s="1033">
        <v>44537</v>
      </c>
      <c r="AS28" s="1033">
        <v>44538</v>
      </c>
      <c r="AT28" s="599"/>
      <c r="AU28" s="1036">
        <v>9.0535058152880499</v>
      </c>
      <c r="AV28" s="764">
        <v>6.3307367127183234</v>
      </c>
      <c r="AW28" s="764">
        <v>5.0878388925280165</v>
      </c>
      <c r="AX28" s="764">
        <v>0.14927462185141066</v>
      </c>
      <c r="AY28" s="764">
        <v>7.9716379934199812</v>
      </c>
      <c r="AZ28" s="764">
        <v>6.3689883345677591</v>
      </c>
      <c r="BA28" s="764">
        <v>8.6360966539360629</v>
      </c>
      <c r="BB28" s="764">
        <v>8.9471476472189231</v>
      </c>
      <c r="BC28" s="764">
        <v>4.6495312841168026</v>
      </c>
      <c r="BD28" s="764">
        <v>3.1616364908128705</v>
      </c>
      <c r="BE28" s="764">
        <v>1.8595886017139414</v>
      </c>
      <c r="BF28" s="764">
        <v>2.8864114067743367</v>
      </c>
    </row>
    <row r="29" spans="1:58" ht="15.75" hidden="1" customHeight="1">
      <c r="A29" s="1023">
        <v>20</v>
      </c>
      <c r="B29" s="1024" t="s">
        <v>200</v>
      </c>
      <c r="C29" s="1024" t="s">
        <v>1160</v>
      </c>
      <c r="D29" s="1024" t="s">
        <v>529</v>
      </c>
      <c r="E29" s="1024" t="s">
        <v>6605</v>
      </c>
      <c r="F29" s="1024" t="s">
        <v>67</v>
      </c>
      <c r="G29" s="1024" t="s">
        <v>6611</v>
      </c>
      <c r="H29" s="1025" t="s">
        <v>1164</v>
      </c>
      <c r="I29" s="1024">
        <v>1</v>
      </c>
      <c r="J29" s="1024">
        <v>227400</v>
      </c>
      <c r="K29" s="1024">
        <v>227400</v>
      </c>
      <c r="L29" s="1024">
        <v>1874</v>
      </c>
      <c r="M29" s="1024" t="s">
        <v>1167</v>
      </c>
      <c r="N29" s="1024" t="s">
        <v>6604</v>
      </c>
      <c r="O29" s="1024" t="s">
        <v>1163</v>
      </c>
      <c r="P29" s="1024" t="s">
        <v>67</v>
      </c>
      <c r="Q29" s="1026">
        <v>44331</v>
      </c>
      <c r="R29" s="1026">
        <v>44515</v>
      </c>
      <c r="S29" s="1027" t="s">
        <v>67</v>
      </c>
      <c r="T29" s="1028">
        <v>44515</v>
      </c>
      <c r="U29" s="1028">
        <v>44545</v>
      </c>
      <c r="V29" s="1028">
        <v>44548</v>
      </c>
      <c r="W29" s="1029" t="s">
        <v>67</v>
      </c>
      <c r="X29" s="1029">
        <v>44545</v>
      </c>
      <c r="Y29" s="1029">
        <v>44548</v>
      </c>
      <c r="Z29" s="1030">
        <v>1.8740000000000001</v>
      </c>
      <c r="AA29" s="791"/>
      <c r="AB29" s="1031">
        <v>44531</v>
      </c>
      <c r="AC29" s="1147">
        <v>44531</v>
      </c>
      <c r="AD29" s="791" t="s">
        <v>436</v>
      </c>
      <c r="AE29" s="1035">
        <v>44516</v>
      </c>
      <c r="AF29" s="1033">
        <v>44516</v>
      </c>
      <c r="AG29" s="1033">
        <v>44516</v>
      </c>
      <c r="AH29" s="1033">
        <v>44516</v>
      </c>
      <c r="AI29" s="1033">
        <v>44517</v>
      </c>
      <c r="AJ29" s="1033">
        <v>44518</v>
      </c>
      <c r="AK29" s="1033">
        <v>44522</v>
      </c>
      <c r="AL29" s="1033">
        <v>44531</v>
      </c>
      <c r="AM29" s="1033">
        <v>44525</v>
      </c>
      <c r="AN29" s="1033">
        <v>44529</v>
      </c>
      <c r="AO29" s="1033">
        <v>44532</v>
      </c>
      <c r="AP29" s="1033">
        <v>44533</v>
      </c>
      <c r="AQ29" s="1033">
        <v>44537</v>
      </c>
      <c r="AR29" s="1033">
        <v>44538</v>
      </c>
      <c r="AS29" s="1033">
        <v>44539</v>
      </c>
      <c r="AT29" s="599"/>
      <c r="AU29" s="1036">
        <v>11.106279326348014</v>
      </c>
      <c r="AV29" s="764">
        <v>7.7661550903614094</v>
      </c>
      <c r="AW29" s="764">
        <v>6.2414451440958665</v>
      </c>
      <c r="AX29" s="764">
        <v>0.18312084627119571</v>
      </c>
      <c r="AY29" s="764">
        <v>9.7791109929975608</v>
      </c>
      <c r="AZ29" s="764">
        <v>7.8130798072184167</v>
      </c>
      <c r="BA29" s="764">
        <v>10.594227659962206</v>
      </c>
      <c r="BB29" s="764">
        <v>10.975805723379793</v>
      </c>
      <c r="BC29" s="764">
        <v>5.7037565592320574</v>
      </c>
      <c r="BD29" s="764">
        <v>3.8784995240239164</v>
      </c>
      <c r="BE29" s="764">
        <v>2.2812279424234121</v>
      </c>
      <c r="BF29" s="764">
        <v>3.5408704637114057</v>
      </c>
    </row>
    <row r="30" spans="1:58" ht="15.75" hidden="1" customHeight="1">
      <c r="A30" s="1023">
        <v>21</v>
      </c>
      <c r="B30" s="1024" t="s">
        <v>200</v>
      </c>
      <c r="C30" s="1024" t="s">
        <v>1160</v>
      </c>
      <c r="D30" s="1024" t="s">
        <v>529</v>
      </c>
      <c r="E30" s="1024" t="s">
        <v>6605</v>
      </c>
      <c r="F30" s="1024" t="s">
        <v>67</v>
      </c>
      <c r="G30" s="1024" t="s">
        <v>6611</v>
      </c>
      <c r="H30" s="1025" t="s">
        <v>1190</v>
      </c>
      <c r="I30" s="1024">
        <v>1</v>
      </c>
      <c r="J30" s="1024">
        <v>227400</v>
      </c>
      <c r="K30" s="1024">
        <v>227400</v>
      </c>
      <c r="L30" s="1024">
        <v>1406</v>
      </c>
      <c r="M30" s="1024" t="s">
        <v>1167</v>
      </c>
      <c r="N30" s="1024" t="s">
        <v>6604</v>
      </c>
      <c r="O30" s="1024" t="s">
        <v>1163</v>
      </c>
      <c r="P30" s="1024" t="s">
        <v>67</v>
      </c>
      <c r="Q30" s="1026">
        <v>44331</v>
      </c>
      <c r="R30" s="1026">
        <v>44515</v>
      </c>
      <c r="S30" s="1027" t="s">
        <v>67</v>
      </c>
      <c r="T30" s="1028">
        <v>44515</v>
      </c>
      <c r="U30" s="1028">
        <v>44545</v>
      </c>
      <c r="V30" s="1028">
        <v>44548</v>
      </c>
      <c r="W30" s="1029" t="s">
        <v>67</v>
      </c>
      <c r="X30" s="1029">
        <v>44545</v>
      </c>
      <c r="Y30" s="1029">
        <v>44548</v>
      </c>
      <c r="Z30" s="1030">
        <v>1.4059999999999999</v>
      </c>
      <c r="AA30" s="791"/>
      <c r="AB30" s="1031">
        <v>44531</v>
      </c>
      <c r="AC30" s="1147">
        <v>44531</v>
      </c>
      <c r="AD30" s="791" t="s">
        <v>436</v>
      </c>
      <c r="AE30" s="1035">
        <v>44445</v>
      </c>
      <c r="AF30" s="1033">
        <v>44445</v>
      </c>
      <c r="AG30" s="1033">
        <v>44447</v>
      </c>
      <c r="AH30" s="1033">
        <v>44448</v>
      </c>
      <c r="AI30" s="1033">
        <v>44449</v>
      </c>
      <c r="AJ30" s="1033">
        <v>44452</v>
      </c>
      <c r="AK30" s="1033">
        <v>44454</v>
      </c>
      <c r="AL30" s="1033">
        <v>44463</v>
      </c>
      <c r="AM30" s="1033">
        <v>44460</v>
      </c>
      <c r="AN30" s="1033">
        <v>44466</v>
      </c>
      <c r="AO30" s="1033">
        <v>44468</v>
      </c>
      <c r="AP30" s="1033">
        <v>44470</v>
      </c>
      <c r="AQ30" s="1033">
        <v>44474</v>
      </c>
      <c r="AR30" s="1033">
        <v>44476</v>
      </c>
      <c r="AS30" s="1033">
        <v>44477</v>
      </c>
      <c r="AT30" s="599"/>
      <c r="AU30" s="1036">
        <v>39.501365747024174</v>
      </c>
      <c r="AV30" s="764">
        <v>27.621647507523427</v>
      </c>
      <c r="AW30" s="764">
        <v>22.198758034297374</v>
      </c>
      <c r="AX30" s="764">
        <v>0.65130034207789267</v>
      </c>
      <c r="AY30" s="764">
        <v>34.781066517814779</v>
      </c>
      <c r="AZ30" s="764">
        <v>27.788543220180937</v>
      </c>
      <c r="BA30" s="764">
        <v>37.680167165488946</v>
      </c>
      <c r="BB30" s="764">
        <v>39.037314253293694</v>
      </c>
      <c r="BC30" s="764">
        <v>20.286377404871121</v>
      </c>
      <c r="BD30" s="764">
        <v>13.794541245209738</v>
      </c>
      <c r="BE30" s="764">
        <v>8.1135740114353201</v>
      </c>
      <c r="BF30" s="764">
        <v>12.593706239503645</v>
      </c>
    </row>
    <row r="31" spans="1:58" ht="15.75" hidden="1" customHeight="1">
      <c r="A31" s="1023">
        <v>22</v>
      </c>
      <c r="B31" s="1024" t="s">
        <v>200</v>
      </c>
      <c r="C31" s="1024" t="s">
        <v>1160</v>
      </c>
      <c r="D31" s="1024" t="s">
        <v>529</v>
      </c>
      <c r="E31" s="1024" t="s">
        <v>6605</v>
      </c>
      <c r="F31" s="1024" t="s">
        <v>67</v>
      </c>
      <c r="G31" s="1024" t="s">
        <v>6612</v>
      </c>
      <c r="H31" s="1025" t="s">
        <v>1190</v>
      </c>
      <c r="I31" s="1024">
        <v>1</v>
      </c>
      <c r="J31" s="1024">
        <v>136000</v>
      </c>
      <c r="K31" s="1024">
        <v>136000</v>
      </c>
      <c r="L31" s="1024">
        <v>840</v>
      </c>
      <c r="M31" s="1024" t="s">
        <v>1167</v>
      </c>
      <c r="N31" s="1024" t="s">
        <v>6604</v>
      </c>
      <c r="O31" s="1024" t="s">
        <v>1163</v>
      </c>
      <c r="P31" s="1024" t="s">
        <v>67</v>
      </c>
      <c r="Q31" s="1026">
        <v>44331</v>
      </c>
      <c r="R31" s="1026">
        <v>44515</v>
      </c>
      <c r="S31" s="1027" t="s">
        <v>67</v>
      </c>
      <c r="T31" s="1028">
        <v>44515</v>
      </c>
      <c r="U31" s="1028">
        <v>44545</v>
      </c>
      <c r="V31" s="1028">
        <v>44548</v>
      </c>
      <c r="W31" s="1029" t="s">
        <v>67</v>
      </c>
      <c r="X31" s="1029">
        <v>44545</v>
      </c>
      <c r="Y31" s="1029">
        <v>44548</v>
      </c>
      <c r="Z31" s="1030">
        <v>0.84</v>
      </c>
      <c r="AA31" s="791"/>
      <c r="AB31" s="1031">
        <v>44531</v>
      </c>
      <c r="AC31" s="1147">
        <v>44531</v>
      </c>
      <c r="AD31" s="791" t="s">
        <v>436</v>
      </c>
      <c r="AE31" s="1035">
        <v>44445</v>
      </c>
      <c r="AF31" s="1033">
        <v>44445</v>
      </c>
      <c r="AG31" s="1033">
        <v>44447</v>
      </c>
      <c r="AH31" s="1033">
        <v>44448</v>
      </c>
      <c r="AI31" s="1033">
        <v>44449</v>
      </c>
      <c r="AJ31" s="1033">
        <v>44452</v>
      </c>
      <c r="AK31" s="1033">
        <v>44454</v>
      </c>
      <c r="AL31" s="1033">
        <v>44463</v>
      </c>
      <c r="AM31" s="1033">
        <v>44460</v>
      </c>
      <c r="AN31" s="1033">
        <v>44466</v>
      </c>
      <c r="AO31" s="1033">
        <v>44468</v>
      </c>
      <c r="AP31" s="1033">
        <v>44470</v>
      </c>
      <c r="AQ31" s="1033">
        <v>44474</v>
      </c>
      <c r="AR31" s="1033">
        <v>44476</v>
      </c>
      <c r="AS31" s="1033">
        <v>44477</v>
      </c>
      <c r="AT31" s="599"/>
      <c r="AU31" s="1037">
        <v>31.600124308227329</v>
      </c>
      <c r="AV31" s="802">
        <v>22.096640921878347</v>
      </c>
      <c r="AW31" s="802">
        <v>17.75846227354565</v>
      </c>
      <c r="AX31" s="802">
        <v>0.52102430846211611</v>
      </c>
      <c r="AY31" s="802">
        <v>27.824000632648247</v>
      </c>
      <c r="AZ31" s="802">
        <v>22.230153400921797</v>
      </c>
      <c r="BA31" s="802">
        <v>30.143210085690207</v>
      </c>
      <c r="BB31" s="802">
        <v>31.228894488448084</v>
      </c>
      <c r="BC31" s="802">
        <v>16.22860464782373</v>
      </c>
      <c r="BD31" s="802">
        <v>11.035294853227597</v>
      </c>
      <c r="BE31" s="802">
        <v>6.4906603226667885</v>
      </c>
      <c r="BF31" s="802">
        <v>10.074656284500586</v>
      </c>
    </row>
    <row r="32" spans="1:58" ht="15.75" hidden="1" customHeight="1">
      <c r="A32" s="1023">
        <v>23</v>
      </c>
      <c r="B32" s="1024" t="s">
        <v>200</v>
      </c>
      <c r="C32" s="1024" t="s">
        <v>1160</v>
      </c>
      <c r="D32" s="1024" t="s">
        <v>529</v>
      </c>
      <c r="E32" s="1024" t="s">
        <v>6605</v>
      </c>
      <c r="F32" s="1024" t="s">
        <v>67</v>
      </c>
      <c r="G32" s="1024" t="s">
        <v>6612</v>
      </c>
      <c r="H32" s="1025" t="s">
        <v>1164</v>
      </c>
      <c r="I32" s="1024">
        <v>1</v>
      </c>
      <c r="J32" s="1024">
        <v>136000</v>
      </c>
      <c r="K32" s="1024">
        <v>136000</v>
      </c>
      <c r="L32" s="1024">
        <v>1120</v>
      </c>
      <c r="M32" s="1024" t="s">
        <v>1167</v>
      </c>
      <c r="N32" s="1024" t="s">
        <v>6604</v>
      </c>
      <c r="O32" s="1024" t="s">
        <v>1163</v>
      </c>
      <c r="P32" s="1024" t="s">
        <v>67</v>
      </c>
      <c r="Q32" s="1026">
        <v>44331</v>
      </c>
      <c r="R32" s="1026">
        <v>44515</v>
      </c>
      <c r="S32" s="1027" t="s">
        <v>67</v>
      </c>
      <c r="T32" s="1028">
        <v>44515</v>
      </c>
      <c r="U32" s="1028">
        <v>44545</v>
      </c>
      <c r="V32" s="1028">
        <v>44548</v>
      </c>
      <c r="W32" s="1029" t="s">
        <v>67</v>
      </c>
      <c r="X32" s="1029">
        <v>44545</v>
      </c>
      <c r="Y32" s="1029">
        <v>44548</v>
      </c>
      <c r="Z32" s="1030">
        <v>1.1200000000000001</v>
      </c>
      <c r="AA32" s="791"/>
      <c r="AB32" s="1031">
        <v>44531</v>
      </c>
      <c r="AC32" s="1147">
        <v>44531</v>
      </c>
      <c r="AD32" s="791" t="s">
        <v>436</v>
      </c>
      <c r="AE32" s="1035">
        <v>44435</v>
      </c>
      <c r="AF32" s="1033">
        <v>44435</v>
      </c>
      <c r="AG32" s="1033">
        <v>44440</v>
      </c>
      <c r="AH32" s="1033">
        <v>44441</v>
      </c>
      <c r="AI32" s="1033">
        <v>44442</v>
      </c>
      <c r="AJ32" s="1033">
        <v>44445</v>
      </c>
      <c r="AK32" s="1033">
        <v>44447</v>
      </c>
      <c r="AL32" s="1033">
        <v>44455</v>
      </c>
      <c r="AM32" s="1033">
        <v>44452</v>
      </c>
      <c r="AN32" s="1033">
        <v>44456</v>
      </c>
      <c r="AO32" s="1033">
        <v>44461</v>
      </c>
      <c r="AP32" s="1033">
        <v>44463</v>
      </c>
      <c r="AQ32" s="1033">
        <v>44467</v>
      </c>
      <c r="AR32" s="1033">
        <v>44469</v>
      </c>
      <c r="AS32" s="1033">
        <v>44470</v>
      </c>
      <c r="AT32" s="599"/>
      <c r="AU32" s="1037">
        <v>7.9012414387968439</v>
      </c>
      <c r="AV32" s="802">
        <v>5.525006585645083</v>
      </c>
      <c r="AW32" s="802">
        <v>4.4402957607517237</v>
      </c>
      <c r="AX32" s="802">
        <v>0.13027603361577655</v>
      </c>
      <c r="AY32" s="802">
        <v>6.9570658851665286</v>
      </c>
      <c r="AZ32" s="802">
        <v>5.5583898192591352</v>
      </c>
      <c r="BA32" s="802">
        <v>7.5369570797987455</v>
      </c>
      <c r="BB32" s="802">
        <v>7.8084197648456053</v>
      </c>
      <c r="BC32" s="802">
        <v>4.0577727570473918</v>
      </c>
      <c r="BD32" s="802">
        <v>2.7592463919821415</v>
      </c>
      <c r="BE32" s="802">
        <v>1.6229136887685307</v>
      </c>
      <c r="BF32" s="802">
        <v>2.519049955003057</v>
      </c>
    </row>
    <row r="33" spans="1:58" ht="15.75" hidden="1" customHeight="1">
      <c r="A33" s="1023">
        <v>24</v>
      </c>
      <c r="B33" s="1024" t="s">
        <v>200</v>
      </c>
      <c r="C33" s="1024" t="s">
        <v>1160</v>
      </c>
      <c r="D33" s="1024" t="s">
        <v>529</v>
      </c>
      <c r="E33" s="1024" t="s">
        <v>6605</v>
      </c>
      <c r="F33" s="1024" t="s">
        <v>67</v>
      </c>
      <c r="G33" s="1024" t="s">
        <v>6612</v>
      </c>
      <c r="H33" s="1025" t="s">
        <v>1190</v>
      </c>
      <c r="I33" s="1024">
        <v>1</v>
      </c>
      <c r="J33" s="1024">
        <v>136000</v>
      </c>
      <c r="K33" s="1024">
        <v>136000</v>
      </c>
      <c r="L33" s="1024">
        <v>840</v>
      </c>
      <c r="M33" s="1024" t="s">
        <v>1167</v>
      </c>
      <c r="N33" s="1024" t="s">
        <v>6604</v>
      </c>
      <c r="O33" s="1024" t="s">
        <v>1163</v>
      </c>
      <c r="P33" s="1024" t="s">
        <v>67</v>
      </c>
      <c r="Q33" s="1026">
        <v>44331</v>
      </c>
      <c r="R33" s="1026">
        <v>44515</v>
      </c>
      <c r="S33" s="1027" t="s">
        <v>67</v>
      </c>
      <c r="T33" s="1028">
        <v>44515</v>
      </c>
      <c r="U33" s="1028">
        <v>44545</v>
      </c>
      <c r="V33" s="1028">
        <v>44548</v>
      </c>
      <c r="W33" s="1029" t="s">
        <v>67</v>
      </c>
      <c r="X33" s="1029">
        <v>44545</v>
      </c>
      <c r="Y33" s="1029">
        <v>44548</v>
      </c>
      <c r="Z33" s="1030">
        <v>0.84</v>
      </c>
      <c r="AA33" s="791"/>
      <c r="AB33" s="1031">
        <v>44531</v>
      </c>
      <c r="AC33" s="1147">
        <v>44531</v>
      </c>
      <c r="AD33" s="791" t="s">
        <v>436</v>
      </c>
      <c r="AE33" s="1035">
        <v>44466</v>
      </c>
      <c r="AF33" s="1033">
        <v>44466</v>
      </c>
      <c r="AG33" s="1033">
        <v>44466</v>
      </c>
      <c r="AH33" s="1033">
        <v>44466</v>
      </c>
      <c r="AI33" s="1033">
        <v>44467</v>
      </c>
      <c r="AJ33" s="1033">
        <v>44468</v>
      </c>
      <c r="AK33" s="1033">
        <v>44470</v>
      </c>
      <c r="AL33" s="1033">
        <v>44481</v>
      </c>
      <c r="AM33" s="1033">
        <v>44475</v>
      </c>
      <c r="AN33" s="1033">
        <v>44477</v>
      </c>
      <c r="AO33" s="1033">
        <v>44482</v>
      </c>
      <c r="AP33" s="1033">
        <v>44483</v>
      </c>
      <c r="AQ33" s="1033">
        <v>44487</v>
      </c>
      <c r="AR33" s="1033">
        <v>44488</v>
      </c>
      <c r="AS33" s="1033">
        <v>44489</v>
      </c>
      <c r="AT33" s="599"/>
      <c r="AU33" s="1037">
        <v>9.0873959440083816</v>
      </c>
      <c r="AV33" s="802">
        <v>6.3544346576322432</v>
      </c>
      <c r="AW33" s="802">
        <v>5.1068842787567315</v>
      </c>
      <c r="AX33" s="802">
        <v>0.14983340385834104</v>
      </c>
      <c r="AY33" s="802">
        <v>8.0014783495450832</v>
      </c>
      <c r="AZ33" s="802">
        <v>6.3928294673709543</v>
      </c>
      <c r="BA33" s="802">
        <v>8.6684242884695131</v>
      </c>
      <c r="BB33" s="802">
        <v>8.9806396437593161</v>
      </c>
      <c r="BC33" s="802">
        <v>4.6669359466776692</v>
      </c>
      <c r="BD33" s="802">
        <v>3.1734714937196564</v>
      </c>
      <c r="BE33" s="802">
        <v>1.866549628565277</v>
      </c>
      <c r="BF33" s="802">
        <v>2.8972161553558453</v>
      </c>
    </row>
    <row r="34" spans="1:58" ht="15.75" hidden="1" customHeight="1">
      <c r="A34" s="1023">
        <v>25</v>
      </c>
      <c r="B34" s="1024" t="s">
        <v>200</v>
      </c>
      <c r="C34" s="1024" t="s">
        <v>1160</v>
      </c>
      <c r="D34" s="1024" t="s">
        <v>529</v>
      </c>
      <c r="E34" s="1024" t="s">
        <v>6605</v>
      </c>
      <c r="F34" s="1024" t="s">
        <v>67</v>
      </c>
      <c r="G34" s="1024" t="s">
        <v>6613</v>
      </c>
      <c r="H34" s="1025" t="s">
        <v>1190</v>
      </c>
      <c r="I34" s="1024">
        <v>1</v>
      </c>
      <c r="J34" s="1024">
        <v>173000</v>
      </c>
      <c r="K34" s="1024">
        <v>173000</v>
      </c>
      <c r="L34" s="1024">
        <v>1069</v>
      </c>
      <c r="M34" s="1024" t="s">
        <v>1167</v>
      </c>
      <c r="N34" s="1024" t="s">
        <v>6604</v>
      </c>
      <c r="O34" s="1024" t="s">
        <v>1163</v>
      </c>
      <c r="P34" s="1024" t="s">
        <v>67</v>
      </c>
      <c r="Q34" s="1026">
        <v>44331</v>
      </c>
      <c r="R34" s="1026">
        <v>44515</v>
      </c>
      <c r="S34" s="1027" t="s">
        <v>67</v>
      </c>
      <c r="T34" s="1028">
        <v>44515</v>
      </c>
      <c r="U34" s="1028">
        <v>44545</v>
      </c>
      <c r="V34" s="1028">
        <v>44548</v>
      </c>
      <c r="W34" s="1029" t="s">
        <v>67</v>
      </c>
      <c r="X34" s="1029">
        <v>44545</v>
      </c>
      <c r="Y34" s="1029">
        <v>44548</v>
      </c>
      <c r="Z34" s="1030">
        <v>1.069</v>
      </c>
      <c r="AA34" s="791"/>
      <c r="AB34" s="1031">
        <v>44531</v>
      </c>
      <c r="AC34" s="1147">
        <v>44531</v>
      </c>
      <c r="AD34" s="791" t="s">
        <v>436</v>
      </c>
      <c r="AE34" s="1035">
        <v>44466</v>
      </c>
      <c r="AF34" s="1033">
        <v>44466</v>
      </c>
      <c r="AG34" s="1033">
        <v>44466</v>
      </c>
      <c r="AH34" s="1033">
        <v>44466</v>
      </c>
      <c r="AI34" s="1033">
        <v>44467</v>
      </c>
      <c r="AJ34" s="1033">
        <v>44468</v>
      </c>
      <c r="AK34" s="1033">
        <v>44470</v>
      </c>
      <c r="AL34" s="1033">
        <v>44481</v>
      </c>
      <c r="AM34" s="1033">
        <v>44475</v>
      </c>
      <c r="AN34" s="1033">
        <v>44477</v>
      </c>
      <c r="AO34" s="1033">
        <v>44482</v>
      </c>
      <c r="AP34" s="1033">
        <v>44483</v>
      </c>
      <c r="AQ34" s="1033">
        <v>44487</v>
      </c>
      <c r="AR34" s="1033">
        <v>44488</v>
      </c>
      <c r="AS34" s="1033">
        <v>44489</v>
      </c>
      <c r="AT34" s="599"/>
      <c r="AU34" s="1037">
        <v>9.1019202848885197</v>
      </c>
      <c r="AV34" s="802">
        <v>6.3645909197382089</v>
      </c>
      <c r="AW34" s="802">
        <v>5.1150465871404656</v>
      </c>
      <c r="AX34" s="802">
        <v>0.15007288186131121</v>
      </c>
      <c r="AY34" s="802">
        <v>8.0142670735986972</v>
      </c>
      <c r="AZ34" s="802">
        <v>6.4030470957151797</v>
      </c>
      <c r="BA34" s="802">
        <v>8.6822789889838479</v>
      </c>
      <c r="BB34" s="802">
        <v>8.9949933565623397</v>
      </c>
      <c r="BC34" s="802">
        <v>4.6743950877751814</v>
      </c>
      <c r="BD34" s="802">
        <v>3.1785436378225653</v>
      </c>
      <c r="BE34" s="802">
        <v>1.8695329257872779</v>
      </c>
      <c r="BF34" s="802">
        <v>2.9018467618907775</v>
      </c>
    </row>
    <row r="35" spans="1:58" ht="15.75" hidden="1" customHeight="1">
      <c r="A35" s="1023">
        <v>26</v>
      </c>
      <c r="B35" s="1024" t="s">
        <v>200</v>
      </c>
      <c r="C35" s="1024" t="s">
        <v>1160</v>
      </c>
      <c r="D35" s="1024" t="s">
        <v>529</v>
      </c>
      <c r="E35" s="1024" t="s">
        <v>6605</v>
      </c>
      <c r="F35" s="1024" t="s">
        <v>67</v>
      </c>
      <c r="G35" s="1024" t="s">
        <v>6613</v>
      </c>
      <c r="H35" s="1025" t="s">
        <v>1164</v>
      </c>
      <c r="I35" s="1024">
        <v>1</v>
      </c>
      <c r="J35" s="1024">
        <v>173000</v>
      </c>
      <c r="K35" s="1024">
        <v>173000</v>
      </c>
      <c r="L35" s="1024">
        <v>1426</v>
      </c>
      <c r="M35" s="1024" t="s">
        <v>1167</v>
      </c>
      <c r="N35" s="1024" t="s">
        <v>6604</v>
      </c>
      <c r="O35" s="1024" t="s">
        <v>1163</v>
      </c>
      <c r="P35" s="1024" t="s">
        <v>67</v>
      </c>
      <c r="Q35" s="1026">
        <v>44331</v>
      </c>
      <c r="R35" s="1026">
        <v>44515</v>
      </c>
      <c r="S35" s="1027" t="s">
        <v>67</v>
      </c>
      <c r="T35" s="1028">
        <v>44515</v>
      </c>
      <c r="U35" s="1028">
        <v>44545</v>
      </c>
      <c r="V35" s="1028">
        <v>44548</v>
      </c>
      <c r="W35" s="1029" t="s">
        <v>67</v>
      </c>
      <c r="X35" s="1029">
        <v>44545</v>
      </c>
      <c r="Y35" s="1029">
        <v>44548</v>
      </c>
      <c r="Z35" s="1030">
        <v>1.4259999999999999</v>
      </c>
      <c r="AA35" s="791"/>
      <c r="AB35" s="1031">
        <v>44531</v>
      </c>
      <c r="AC35" s="1147">
        <v>44531</v>
      </c>
      <c r="AD35" s="791" t="s">
        <v>436</v>
      </c>
      <c r="AE35" s="1035">
        <v>44466</v>
      </c>
      <c r="AF35" s="1033">
        <v>44466</v>
      </c>
      <c r="AG35" s="1033">
        <v>44466</v>
      </c>
      <c r="AH35" s="1033">
        <v>44466</v>
      </c>
      <c r="AI35" s="1033">
        <v>44467</v>
      </c>
      <c r="AJ35" s="1033">
        <v>44468</v>
      </c>
      <c r="AK35" s="1033">
        <v>44470</v>
      </c>
      <c r="AL35" s="1033">
        <v>44481</v>
      </c>
      <c r="AM35" s="1033">
        <v>44475</v>
      </c>
      <c r="AN35" s="1033">
        <v>44477</v>
      </c>
      <c r="AO35" s="1033">
        <v>44482</v>
      </c>
      <c r="AP35" s="1033">
        <v>44483</v>
      </c>
      <c r="AQ35" s="1033">
        <v>44487</v>
      </c>
      <c r="AR35" s="1033">
        <v>44488</v>
      </c>
      <c r="AS35" s="1033">
        <v>44489</v>
      </c>
      <c r="AT35" s="599"/>
      <c r="AU35" s="1037">
        <v>7.3589993792715704</v>
      </c>
      <c r="AV35" s="802">
        <v>5.1458394670223822</v>
      </c>
      <c r="AW35" s="802">
        <v>4.1355695810922919</v>
      </c>
      <c r="AX35" s="802">
        <v>0.12133552150488992</v>
      </c>
      <c r="AY35" s="802">
        <v>6.4796201871649037</v>
      </c>
      <c r="AZ35" s="802">
        <v>5.1769316944080179</v>
      </c>
      <c r="BA35" s="802">
        <v>7.0197149272635375</v>
      </c>
      <c r="BB35" s="802">
        <v>7.2725478201993399</v>
      </c>
      <c r="BC35" s="802">
        <v>3.7792981560735512</v>
      </c>
      <c r="BD35" s="802">
        <v>2.5698863454735634</v>
      </c>
      <c r="BE35" s="802">
        <v>1.5115372591471607</v>
      </c>
      <c r="BF35" s="802">
        <v>2.3461739776989261</v>
      </c>
    </row>
    <row r="36" spans="1:58" ht="15.75" hidden="1" customHeight="1">
      <c r="A36" s="1023">
        <v>27</v>
      </c>
      <c r="B36" s="1024" t="s">
        <v>200</v>
      </c>
      <c r="C36" s="1024" t="s">
        <v>1160</v>
      </c>
      <c r="D36" s="1024" t="s">
        <v>529</v>
      </c>
      <c r="E36" s="1024" t="s">
        <v>6605</v>
      </c>
      <c r="F36" s="1024" t="s">
        <v>67</v>
      </c>
      <c r="G36" s="1024" t="s">
        <v>6613</v>
      </c>
      <c r="H36" s="1025" t="s">
        <v>1190</v>
      </c>
      <c r="I36" s="1024">
        <v>1</v>
      </c>
      <c r="J36" s="1024">
        <v>173000</v>
      </c>
      <c r="K36" s="1024">
        <v>173000</v>
      </c>
      <c r="L36" s="1024">
        <v>1069</v>
      </c>
      <c r="M36" s="1024" t="s">
        <v>1167</v>
      </c>
      <c r="N36" s="1024" t="s">
        <v>6604</v>
      </c>
      <c r="O36" s="1024" t="s">
        <v>1163</v>
      </c>
      <c r="P36" s="1024" t="s">
        <v>67</v>
      </c>
      <c r="Q36" s="1026">
        <v>44331</v>
      </c>
      <c r="R36" s="1026">
        <v>44515</v>
      </c>
      <c r="S36" s="1027" t="s">
        <v>67</v>
      </c>
      <c r="T36" s="1028">
        <v>44515</v>
      </c>
      <c r="U36" s="1028">
        <v>44545</v>
      </c>
      <c r="V36" s="1028">
        <v>44548</v>
      </c>
      <c r="W36" s="1029" t="s">
        <v>67</v>
      </c>
      <c r="X36" s="1029">
        <v>44545</v>
      </c>
      <c r="Y36" s="1029">
        <v>44548</v>
      </c>
      <c r="Z36" s="1030">
        <v>1.069</v>
      </c>
      <c r="AA36" s="791"/>
      <c r="AB36" s="1031">
        <v>44531</v>
      </c>
      <c r="AC36" s="1147">
        <v>44531</v>
      </c>
      <c r="AD36" s="791" t="s">
        <v>436</v>
      </c>
      <c r="AE36" s="1035">
        <v>44466</v>
      </c>
      <c r="AF36" s="1033">
        <v>44466</v>
      </c>
      <c r="AG36" s="1033">
        <v>44466</v>
      </c>
      <c r="AH36" s="1033">
        <v>44466</v>
      </c>
      <c r="AI36" s="1033">
        <v>44467</v>
      </c>
      <c r="AJ36" s="1033">
        <v>44468</v>
      </c>
      <c r="AK36" s="1033">
        <v>44470</v>
      </c>
      <c r="AL36" s="1033">
        <v>44481</v>
      </c>
      <c r="AM36" s="1033">
        <v>44475</v>
      </c>
      <c r="AN36" s="1033">
        <v>44477</v>
      </c>
      <c r="AO36" s="1033">
        <v>44482</v>
      </c>
      <c r="AP36" s="1033">
        <v>44483</v>
      </c>
      <c r="AQ36" s="1033">
        <v>44487</v>
      </c>
      <c r="AR36" s="1033">
        <v>44488</v>
      </c>
      <c r="AS36" s="1033">
        <v>44489</v>
      </c>
      <c r="AT36" s="599"/>
      <c r="AU36" s="1037">
        <v>6.056650147018904</v>
      </c>
      <c r="AV36" s="802">
        <v>4.2351612981874993</v>
      </c>
      <c r="AW36" s="802">
        <v>3.403682596017406</v>
      </c>
      <c r="AX36" s="802">
        <v>9.9862327238564003E-2</v>
      </c>
      <c r="AY36" s="802">
        <v>5.3328979303574302</v>
      </c>
      <c r="AZ36" s="802">
        <v>4.2607510195423881</v>
      </c>
      <c r="BA36" s="802">
        <v>5.7774101144780827</v>
      </c>
      <c r="BB36" s="802">
        <v>5.98549823886143</v>
      </c>
      <c r="BC36" s="802">
        <v>3.1104618376631668</v>
      </c>
      <c r="BD36" s="802">
        <v>2.1150840909127813</v>
      </c>
      <c r="BE36" s="802">
        <v>1.2440349415744065</v>
      </c>
      <c r="BF36" s="802">
        <v>1.9309629250666818</v>
      </c>
    </row>
    <row r="37" spans="1:58" ht="15.75" hidden="1" customHeight="1">
      <c r="A37" s="1023">
        <v>28</v>
      </c>
      <c r="B37" s="1024" t="s">
        <v>200</v>
      </c>
      <c r="C37" s="1024" t="s">
        <v>1160</v>
      </c>
      <c r="D37" s="1024" t="s">
        <v>529</v>
      </c>
      <c r="E37" s="1024" t="s">
        <v>6605</v>
      </c>
      <c r="F37" s="1024" t="s">
        <v>67</v>
      </c>
      <c r="G37" s="1024" t="s">
        <v>6614</v>
      </c>
      <c r="H37" s="1025" t="s">
        <v>1190</v>
      </c>
      <c r="I37" s="1024">
        <v>1</v>
      </c>
      <c r="J37" s="1024">
        <v>131100</v>
      </c>
      <c r="K37" s="1024">
        <v>131100</v>
      </c>
      <c r="L37" s="1024">
        <v>810</v>
      </c>
      <c r="M37" s="1024" t="s">
        <v>1167</v>
      </c>
      <c r="N37" s="1024" t="s">
        <v>6604</v>
      </c>
      <c r="O37" s="1024" t="s">
        <v>1163</v>
      </c>
      <c r="P37" s="1024" t="s">
        <v>67</v>
      </c>
      <c r="Q37" s="1026">
        <v>44331</v>
      </c>
      <c r="R37" s="1026">
        <v>44515</v>
      </c>
      <c r="S37" s="1027" t="s">
        <v>67</v>
      </c>
      <c r="T37" s="1028">
        <v>44515</v>
      </c>
      <c r="U37" s="1028">
        <v>44545</v>
      </c>
      <c r="V37" s="1028">
        <v>44548</v>
      </c>
      <c r="W37" s="1029" t="s">
        <v>67</v>
      </c>
      <c r="X37" s="1029">
        <v>44545</v>
      </c>
      <c r="Y37" s="1029">
        <v>44548</v>
      </c>
      <c r="Z37" s="1030">
        <v>0.81</v>
      </c>
      <c r="AA37" s="791"/>
      <c r="AB37" s="1031">
        <v>44531</v>
      </c>
      <c r="AC37" s="1147">
        <v>44531</v>
      </c>
      <c r="AD37" s="791" t="s">
        <v>436</v>
      </c>
      <c r="AE37" s="1035">
        <v>44427</v>
      </c>
      <c r="AF37" s="1033">
        <v>44439</v>
      </c>
      <c r="AG37" s="1033">
        <v>44441</v>
      </c>
      <c r="AH37" s="1033">
        <v>44442</v>
      </c>
      <c r="AI37" s="1033">
        <v>44445</v>
      </c>
      <c r="AJ37" s="1033">
        <v>44446</v>
      </c>
      <c r="AK37" s="1033">
        <v>44448</v>
      </c>
      <c r="AL37" s="1033">
        <v>44456</v>
      </c>
      <c r="AM37" s="1033">
        <v>44453</v>
      </c>
      <c r="AN37" s="1033">
        <v>44460</v>
      </c>
      <c r="AO37" s="1033">
        <v>44462</v>
      </c>
      <c r="AP37" s="1033">
        <v>44466</v>
      </c>
      <c r="AQ37" s="1033">
        <v>44468</v>
      </c>
      <c r="AR37" s="1033">
        <v>44470</v>
      </c>
      <c r="AS37" s="1033">
        <v>44473</v>
      </c>
      <c r="AT37" s="599"/>
      <c r="AU37" s="1037">
        <v>45.669369174124157</v>
      </c>
      <c r="AV37" s="802">
        <v>31.934673481856663</v>
      </c>
      <c r="AW37" s="802">
        <v>25.665018327923406</v>
      </c>
      <c r="AX37" s="802">
        <v>0.75299866733922793</v>
      </c>
      <c r="AY37" s="802">
        <v>40.212011332583245</v>
      </c>
      <c r="AZ37" s="802">
        <v>32.127629390362387</v>
      </c>
      <c r="BA37" s="802">
        <v>43.563796650576933</v>
      </c>
      <c r="BB37" s="802">
        <v>45.132857623644981</v>
      </c>
      <c r="BC37" s="802">
        <v>23.454025990948562</v>
      </c>
      <c r="BD37" s="802">
        <v>15.948511774244819</v>
      </c>
      <c r="BE37" s="802">
        <v>9.3804808983783996</v>
      </c>
      <c r="BF37" s="802">
        <v>14.560170481338139</v>
      </c>
    </row>
    <row r="38" spans="1:58" ht="15.75" hidden="1">
      <c r="A38" s="1023">
        <v>29</v>
      </c>
      <c r="B38" s="1024" t="s">
        <v>200</v>
      </c>
      <c r="C38" s="1024" t="s">
        <v>1160</v>
      </c>
      <c r="D38" s="1024" t="s">
        <v>529</v>
      </c>
      <c r="E38" s="1024" t="s">
        <v>6605</v>
      </c>
      <c r="F38" s="1024" t="s">
        <v>67</v>
      </c>
      <c r="G38" s="1024" t="s">
        <v>6614</v>
      </c>
      <c r="H38" s="1025" t="s">
        <v>1164</v>
      </c>
      <c r="I38" s="1024">
        <v>1</v>
      </c>
      <c r="J38" s="1024">
        <v>131100</v>
      </c>
      <c r="K38" s="1024">
        <v>131100</v>
      </c>
      <c r="L38" s="1024">
        <v>1080</v>
      </c>
      <c r="M38" s="1024" t="s">
        <v>1167</v>
      </c>
      <c r="N38" s="1024" t="s">
        <v>6604</v>
      </c>
      <c r="O38" s="1024" t="s">
        <v>1163</v>
      </c>
      <c r="P38" s="1024" t="s">
        <v>67</v>
      </c>
      <c r="Q38" s="1026">
        <v>44331</v>
      </c>
      <c r="R38" s="1026">
        <v>44515</v>
      </c>
      <c r="S38" s="1027" t="s">
        <v>67</v>
      </c>
      <c r="T38" s="1028">
        <v>44515</v>
      </c>
      <c r="U38" s="1028">
        <v>44545</v>
      </c>
      <c r="V38" s="1028">
        <v>44548</v>
      </c>
      <c r="W38" s="1029" t="s">
        <v>67</v>
      </c>
      <c r="X38" s="1029">
        <v>44545</v>
      </c>
      <c r="Y38" s="1029">
        <v>44548</v>
      </c>
      <c r="Z38" s="1030">
        <v>1.08</v>
      </c>
      <c r="AA38" s="791"/>
      <c r="AB38" s="1031">
        <v>44531</v>
      </c>
      <c r="AC38" s="1147">
        <v>44531</v>
      </c>
      <c r="AD38" s="791" t="s">
        <v>436</v>
      </c>
      <c r="AE38" s="1035">
        <v>44431</v>
      </c>
      <c r="AF38" s="1033">
        <v>44441</v>
      </c>
      <c r="AG38" s="1033">
        <v>44445</v>
      </c>
      <c r="AH38" s="1033">
        <v>44446</v>
      </c>
      <c r="AI38" s="1033">
        <v>44447</v>
      </c>
      <c r="AJ38" s="1033">
        <v>44448</v>
      </c>
      <c r="AK38" s="1033">
        <v>44452</v>
      </c>
      <c r="AL38" s="1033">
        <v>44461</v>
      </c>
      <c r="AM38" s="1033">
        <v>44455</v>
      </c>
      <c r="AN38" s="1033">
        <v>44462</v>
      </c>
      <c r="AO38" s="1033">
        <v>44466</v>
      </c>
      <c r="AP38" s="1033">
        <v>44468</v>
      </c>
      <c r="AQ38" s="1033">
        <v>44470</v>
      </c>
      <c r="AR38" s="1033">
        <v>44474</v>
      </c>
      <c r="AS38" s="1033">
        <v>44475</v>
      </c>
      <c r="AT38" s="599"/>
      <c r="AU38" s="1037">
        <v>36.538400207475348</v>
      </c>
      <c r="AV38" s="802">
        <v>25.549770037906523</v>
      </c>
      <c r="AW38" s="802">
        <v>20.533647124015477</v>
      </c>
      <c r="AX38" s="802">
        <v>0.60244682947197647</v>
      </c>
      <c r="AY38" s="802">
        <v>32.172166810877329</v>
      </c>
      <c r="AZ38" s="802">
        <v>25.704147037958759</v>
      </c>
      <c r="BA38" s="802">
        <v>34.853808260564421</v>
      </c>
      <c r="BB38" s="802">
        <v>36.10915684147659</v>
      </c>
      <c r="BC38" s="802">
        <v>18.764712620978351</v>
      </c>
      <c r="BD38" s="802">
        <v>12.759823848216433</v>
      </c>
      <c r="BE38" s="802">
        <v>7.5049813781471197</v>
      </c>
      <c r="BF38" s="802">
        <v>11.649062506377497</v>
      </c>
    </row>
    <row r="39" spans="1:58" ht="15.75" hidden="1" customHeight="1">
      <c r="A39" s="1023">
        <v>30</v>
      </c>
      <c r="B39" s="1024" t="s">
        <v>200</v>
      </c>
      <c r="C39" s="1024" t="s">
        <v>1160</v>
      </c>
      <c r="D39" s="1024" t="s">
        <v>529</v>
      </c>
      <c r="E39" s="1024" t="s">
        <v>6605</v>
      </c>
      <c r="F39" s="1024" t="s">
        <v>67</v>
      </c>
      <c r="G39" s="1024" t="s">
        <v>6614</v>
      </c>
      <c r="H39" s="1025" t="s">
        <v>1190</v>
      </c>
      <c r="I39" s="1024">
        <v>1</v>
      </c>
      <c r="J39" s="1024">
        <v>131100</v>
      </c>
      <c r="K39" s="1024">
        <v>131100</v>
      </c>
      <c r="L39" s="1024">
        <v>810</v>
      </c>
      <c r="M39" s="1024" t="s">
        <v>1167</v>
      </c>
      <c r="N39" s="1024" t="s">
        <v>6604</v>
      </c>
      <c r="O39" s="1024" t="s">
        <v>1163</v>
      </c>
      <c r="P39" s="1024" t="s">
        <v>67</v>
      </c>
      <c r="Q39" s="1026">
        <v>44331</v>
      </c>
      <c r="R39" s="1026">
        <v>44515</v>
      </c>
      <c r="S39" s="1027" t="s">
        <v>67</v>
      </c>
      <c r="T39" s="1028">
        <v>44515</v>
      </c>
      <c r="U39" s="1028">
        <v>44545</v>
      </c>
      <c r="V39" s="1028">
        <v>44548</v>
      </c>
      <c r="W39" s="1029" t="s">
        <v>67</v>
      </c>
      <c r="X39" s="1029">
        <v>44545</v>
      </c>
      <c r="Y39" s="1029">
        <v>44548</v>
      </c>
      <c r="Z39" s="1030">
        <v>0.81</v>
      </c>
      <c r="AA39" s="791"/>
      <c r="AB39" s="1031">
        <v>44531</v>
      </c>
      <c r="AC39" s="1147">
        <v>44531</v>
      </c>
      <c r="AD39" s="791" t="s">
        <v>436</v>
      </c>
      <c r="AE39" s="1035">
        <v>44427</v>
      </c>
      <c r="AF39" s="1033">
        <v>44445</v>
      </c>
      <c r="AG39" s="1033">
        <v>44447</v>
      </c>
      <c r="AH39" s="1033">
        <v>44448</v>
      </c>
      <c r="AI39" s="1033">
        <v>44449</v>
      </c>
      <c r="AJ39" s="1033">
        <v>44452</v>
      </c>
      <c r="AK39" s="1033">
        <v>44454</v>
      </c>
      <c r="AL39" s="1033">
        <v>44463</v>
      </c>
      <c r="AM39" s="1033">
        <v>44460</v>
      </c>
      <c r="AN39" s="1033">
        <v>44466</v>
      </c>
      <c r="AO39" s="1033">
        <v>44468</v>
      </c>
      <c r="AP39" s="1033">
        <v>44470</v>
      </c>
      <c r="AQ39" s="1033">
        <v>44474</v>
      </c>
      <c r="AR39" s="1033">
        <v>44476</v>
      </c>
      <c r="AS39" s="1033">
        <v>44477</v>
      </c>
      <c r="AT39" s="599"/>
      <c r="AU39" s="1036">
        <v>9.1358104136088496</v>
      </c>
      <c r="AV39" s="764">
        <v>6.3882888646521279</v>
      </c>
      <c r="AW39" s="764">
        <v>5.1340919733691806</v>
      </c>
      <c r="AX39" s="764">
        <v>0.15063166386824162</v>
      </c>
      <c r="AY39" s="764">
        <v>8.0441074297237982</v>
      </c>
      <c r="AZ39" s="764">
        <v>6.4268882285183748</v>
      </c>
      <c r="BA39" s="764">
        <v>8.7146066235172981</v>
      </c>
      <c r="BB39" s="764">
        <v>9.0284853531027309</v>
      </c>
      <c r="BC39" s="764">
        <v>4.691799750336048</v>
      </c>
      <c r="BD39" s="764">
        <v>3.1903786407293508</v>
      </c>
      <c r="BE39" s="764">
        <v>1.8764939526386135</v>
      </c>
      <c r="BF39" s="764">
        <v>2.9126515104722857</v>
      </c>
    </row>
    <row r="40" spans="1:58" ht="15.75" hidden="1" customHeight="1">
      <c r="A40" s="1023">
        <v>31</v>
      </c>
      <c r="B40" s="1024" t="s">
        <v>200</v>
      </c>
      <c r="C40" s="1024" t="s">
        <v>1160</v>
      </c>
      <c r="D40" s="1024" t="s">
        <v>529</v>
      </c>
      <c r="E40" s="1024" t="s">
        <v>6605</v>
      </c>
      <c r="F40" s="1024" t="s">
        <v>67</v>
      </c>
      <c r="G40" s="1024" t="s">
        <v>6615</v>
      </c>
      <c r="H40" s="1025" t="s">
        <v>1190</v>
      </c>
      <c r="I40" s="1024">
        <v>1</v>
      </c>
      <c r="J40" s="1024">
        <v>173000</v>
      </c>
      <c r="K40" s="1024">
        <v>173000</v>
      </c>
      <c r="L40" s="1024">
        <v>1069</v>
      </c>
      <c r="M40" s="1024" t="s">
        <v>1167</v>
      </c>
      <c r="N40" s="1024" t="s">
        <v>6604</v>
      </c>
      <c r="O40" s="1024" t="s">
        <v>1163</v>
      </c>
      <c r="P40" s="1024" t="s">
        <v>67</v>
      </c>
      <c r="Q40" s="1026">
        <v>44331</v>
      </c>
      <c r="R40" s="1026">
        <v>44545</v>
      </c>
      <c r="S40" s="1027" t="s">
        <v>67</v>
      </c>
      <c r="T40" s="1028">
        <v>44545</v>
      </c>
      <c r="U40" s="1028">
        <v>44575</v>
      </c>
      <c r="V40" s="1028">
        <v>44578</v>
      </c>
      <c r="W40" s="1029" t="s">
        <v>67</v>
      </c>
      <c r="X40" s="1029">
        <v>44575</v>
      </c>
      <c r="Y40" s="1029">
        <v>44578</v>
      </c>
      <c r="Z40" s="1030">
        <v>1.069</v>
      </c>
      <c r="AA40" s="791"/>
      <c r="AB40" s="1031">
        <v>44562</v>
      </c>
      <c r="AC40" s="1147">
        <v>44562</v>
      </c>
      <c r="AD40" s="791" t="s">
        <v>436</v>
      </c>
      <c r="AE40" s="1035">
        <v>44432</v>
      </c>
      <c r="AF40" s="1033">
        <v>44466</v>
      </c>
      <c r="AG40" s="1033">
        <v>44468</v>
      </c>
      <c r="AH40" s="1033">
        <v>44469</v>
      </c>
      <c r="AI40" s="1033">
        <v>44470</v>
      </c>
      <c r="AJ40" s="1033">
        <v>44473</v>
      </c>
      <c r="AK40" s="1033">
        <v>44475</v>
      </c>
      <c r="AL40" s="1033">
        <v>44484</v>
      </c>
      <c r="AM40" s="1033">
        <v>44481</v>
      </c>
      <c r="AN40" s="1033">
        <v>44487</v>
      </c>
      <c r="AO40" s="1033">
        <v>44489</v>
      </c>
      <c r="AP40" s="1033">
        <v>44491</v>
      </c>
      <c r="AQ40" s="1033">
        <v>44495</v>
      </c>
      <c r="AR40" s="1033">
        <v>44497</v>
      </c>
      <c r="AS40" s="1033">
        <v>44498</v>
      </c>
      <c r="AT40" s="599"/>
      <c r="AU40" s="1036">
        <v>45.669369174124157</v>
      </c>
      <c r="AV40" s="764">
        <v>31.934673481856663</v>
      </c>
      <c r="AW40" s="764">
        <v>25.665018327923406</v>
      </c>
      <c r="AX40" s="764">
        <v>0.75299866733922793</v>
      </c>
      <c r="AY40" s="764">
        <v>40.212011332583245</v>
      </c>
      <c r="AZ40" s="764">
        <v>32.127629390362387</v>
      </c>
      <c r="BA40" s="764">
        <v>43.563796650576933</v>
      </c>
      <c r="BB40" s="764">
        <v>45.132857623644981</v>
      </c>
      <c r="BC40" s="764">
        <v>23.454025990948562</v>
      </c>
      <c r="BD40" s="764">
        <v>15.948511774244819</v>
      </c>
      <c r="BE40" s="764">
        <v>9.3804808983783996</v>
      </c>
      <c r="BF40" s="764">
        <v>14.560170481338139</v>
      </c>
    </row>
    <row r="41" spans="1:58" ht="15.75" hidden="1" customHeight="1">
      <c r="A41" s="1023">
        <v>32</v>
      </c>
      <c r="B41" s="1024" t="s">
        <v>200</v>
      </c>
      <c r="C41" s="1024" t="s">
        <v>1160</v>
      </c>
      <c r="D41" s="1024" t="s">
        <v>529</v>
      </c>
      <c r="E41" s="1024" t="s">
        <v>6605</v>
      </c>
      <c r="F41" s="1024" t="s">
        <v>67</v>
      </c>
      <c r="G41" s="1024" t="s">
        <v>6615</v>
      </c>
      <c r="H41" s="1025" t="s">
        <v>1164</v>
      </c>
      <c r="I41" s="1024">
        <v>1</v>
      </c>
      <c r="J41" s="1024">
        <v>173000</v>
      </c>
      <c r="K41" s="1024">
        <v>173000</v>
      </c>
      <c r="L41" s="1024">
        <v>1426</v>
      </c>
      <c r="M41" s="1024" t="s">
        <v>1167</v>
      </c>
      <c r="N41" s="1024" t="s">
        <v>6604</v>
      </c>
      <c r="O41" s="1024" t="s">
        <v>1163</v>
      </c>
      <c r="P41" s="1024" t="s">
        <v>67</v>
      </c>
      <c r="Q41" s="1026">
        <v>44331</v>
      </c>
      <c r="R41" s="1026">
        <v>44545</v>
      </c>
      <c r="S41" s="1027" t="s">
        <v>67</v>
      </c>
      <c r="T41" s="1028">
        <v>44545</v>
      </c>
      <c r="U41" s="1028">
        <v>44575</v>
      </c>
      <c r="V41" s="1028">
        <v>44578</v>
      </c>
      <c r="W41" s="1029" t="s">
        <v>67</v>
      </c>
      <c r="X41" s="1029">
        <v>44575</v>
      </c>
      <c r="Y41" s="1029">
        <v>44578</v>
      </c>
      <c r="Z41" s="1030">
        <v>1.4259999999999999</v>
      </c>
      <c r="AA41" s="791"/>
      <c r="AB41" s="1031">
        <v>44562</v>
      </c>
      <c r="AC41" s="1147">
        <v>44562</v>
      </c>
      <c r="AD41" s="791" t="s">
        <v>436</v>
      </c>
      <c r="AE41" s="1035">
        <v>44432</v>
      </c>
      <c r="AF41" s="1033">
        <v>44473</v>
      </c>
      <c r="AG41" s="1033">
        <v>44475</v>
      </c>
      <c r="AH41" s="1033">
        <v>44476</v>
      </c>
      <c r="AI41" s="1033">
        <v>44477</v>
      </c>
      <c r="AJ41" s="1033">
        <v>44481</v>
      </c>
      <c r="AK41" s="1033">
        <v>44483</v>
      </c>
      <c r="AL41" s="1033">
        <v>44491</v>
      </c>
      <c r="AM41" s="1033">
        <v>44488</v>
      </c>
      <c r="AN41" s="1033">
        <v>44494</v>
      </c>
      <c r="AO41" s="1033">
        <v>44496</v>
      </c>
      <c r="AP41" s="1033">
        <v>44498</v>
      </c>
      <c r="AQ41" s="1033">
        <v>44504</v>
      </c>
      <c r="AR41" s="1033">
        <v>44508</v>
      </c>
      <c r="AS41" s="1033">
        <v>44509</v>
      </c>
      <c r="AT41" s="599"/>
      <c r="AU41" s="1036">
        <v>36.538400207475348</v>
      </c>
      <c r="AV41" s="764">
        <v>25.549770037906523</v>
      </c>
      <c r="AW41" s="764">
        <v>20.533647124015477</v>
      </c>
      <c r="AX41" s="764">
        <v>0.60244682947197647</v>
      </c>
      <c r="AY41" s="764">
        <v>32.172166810877329</v>
      </c>
      <c r="AZ41" s="764">
        <v>25.704147037958759</v>
      </c>
      <c r="BA41" s="764">
        <v>34.853808260564421</v>
      </c>
      <c r="BB41" s="764">
        <v>36.10915684147659</v>
      </c>
      <c r="BC41" s="764">
        <v>18.764712620978351</v>
      </c>
      <c r="BD41" s="764">
        <v>12.759823848216433</v>
      </c>
      <c r="BE41" s="764">
        <v>7.5049813781471197</v>
      </c>
      <c r="BF41" s="764">
        <v>11.649062506377497</v>
      </c>
    </row>
    <row r="42" spans="1:58" ht="15.75" hidden="1" customHeight="1">
      <c r="A42" s="1023">
        <v>33</v>
      </c>
      <c r="B42" s="1024" t="s">
        <v>200</v>
      </c>
      <c r="C42" s="1024" t="s">
        <v>1160</v>
      </c>
      <c r="D42" s="1024" t="s">
        <v>529</v>
      </c>
      <c r="E42" s="1024" t="s">
        <v>6605</v>
      </c>
      <c r="F42" s="1024" t="s">
        <v>67</v>
      </c>
      <c r="G42" s="1024" t="s">
        <v>6615</v>
      </c>
      <c r="H42" s="1025" t="s">
        <v>1190</v>
      </c>
      <c r="I42" s="1024">
        <v>1</v>
      </c>
      <c r="J42" s="1024">
        <v>173000</v>
      </c>
      <c r="K42" s="1024">
        <v>173000</v>
      </c>
      <c r="L42" s="1024">
        <v>1069</v>
      </c>
      <c r="M42" s="1024" t="s">
        <v>1167</v>
      </c>
      <c r="N42" s="1024" t="s">
        <v>6604</v>
      </c>
      <c r="O42" s="1024" t="s">
        <v>1163</v>
      </c>
      <c r="P42" s="1024" t="s">
        <v>67</v>
      </c>
      <c r="Q42" s="1026">
        <v>44331</v>
      </c>
      <c r="R42" s="1026">
        <v>44545</v>
      </c>
      <c r="S42" s="1027" t="s">
        <v>67</v>
      </c>
      <c r="T42" s="1028">
        <v>44545</v>
      </c>
      <c r="U42" s="1028">
        <v>44575</v>
      </c>
      <c r="V42" s="1028">
        <v>44578</v>
      </c>
      <c r="W42" s="1029" t="s">
        <v>67</v>
      </c>
      <c r="X42" s="1029">
        <v>44575</v>
      </c>
      <c r="Y42" s="1029">
        <v>44578</v>
      </c>
      <c r="Z42" s="1030">
        <v>1.069</v>
      </c>
      <c r="AA42" s="791"/>
      <c r="AB42" s="1031">
        <v>44562</v>
      </c>
      <c r="AC42" s="1147">
        <v>44562</v>
      </c>
      <c r="AD42" s="791" t="s">
        <v>436</v>
      </c>
      <c r="AE42" s="1035">
        <v>44427</v>
      </c>
      <c r="AF42" s="1033">
        <v>44452</v>
      </c>
      <c r="AG42" s="1033">
        <v>44454</v>
      </c>
      <c r="AH42" s="1033">
        <v>44455</v>
      </c>
      <c r="AI42" s="1033">
        <v>44456</v>
      </c>
      <c r="AJ42" s="1033">
        <v>44460</v>
      </c>
      <c r="AK42" s="1033">
        <v>44462</v>
      </c>
      <c r="AL42" s="1033">
        <v>44470</v>
      </c>
      <c r="AM42" s="1033">
        <v>44467</v>
      </c>
      <c r="AN42" s="1033">
        <v>44473</v>
      </c>
      <c r="AO42" s="1033">
        <v>44475</v>
      </c>
      <c r="AP42" s="1033">
        <v>44477</v>
      </c>
      <c r="AQ42" s="1033">
        <v>44482</v>
      </c>
      <c r="AR42" s="1033">
        <v>44484</v>
      </c>
      <c r="AS42" s="1033">
        <v>44487</v>
      </c>
      <c r="AT42" s="599"/>
      <c r="AU42" s="1036">
        <v>9.1358104136088496</v>
      </c>
      <c r="AV42" s="764">
        <v>6.3882888646521279</v>
      </c>
      <c r="AW42" s="764">
        <v>5.1340919733691806</v>
      </c>
      <c r="AX42" s="764">
        <v>0.15063166386824162</v>
      </c>
      <c r="AY42" s="764">
        <v>8.0441074297237982</v>
      </c>
      <c r="AZ42" s="764">
        <v>6.4268882285183748</v>
      </c>
      <c r="BA42" s="764">
        <v>8.7146066235172981</v>
      </c>
      <c r="BB42" s="764">
        <v>9.0284853531027309</v>
      </c>
      <c r="BC42" s="764">
        <v>4.691799750336048</v>
      </c>
      <c r="BD42" s="764">
        <v>3.1903786407293508</v>
      </c>
      <c r="BE42" s="764">
        <v>1.8764939526386135</v>
      </c>
      <c r="BF42" s="764">
        <v>2.9126515104722857</v>
      </c>
    </row>
    <row r="43" spans="1:58" ht="15.75" hidden="1" customHeight="1">
      <c r="A43" s="1023">
        <v>34</v>
      </c>
      <c r="B43" s="1024" t="s">
        <v>200</v>
      </c>
      <c r="C43" s="1024" t="s">
        <v>1160</v>
      </c>
      <c r="D43" s="1024" t="s">
        <v>529</v>
      </c>
      <c r="E43" s="1024" t="s">
        <v>6605</v>
      </c>
      <c r="F43" s="1024" t="s">
        <v>67</v>
      </c>
      <c r="G43" s="1024" t="s">
        <v>6616</v>
      </c>
      <c r="H43" s="1025" t="s">
        <v>1190</v>
      </c>
      <c r="I43" s="1024">
        <v>1</v>
      </c>
      <c r="J43" s="1024">
        <v>113200</v>
      </c>
      <c r="K43" s="1024">
        <v>113200</v>
      </c>
      <c r="L43" s="1024">
        <v>700</v>
      </c>
      <c r="M43" s="1024" t="s">
        <v>1167</v>
      </c>
      <c r="N43" s="1024" t="s">
        <v>6604</v>
      </c>
      <c r="O43" s="1024" t="s">
        <v>1163</v>
      </c>
      <c r="P43" s="1024" t="s">
        <v>67</v>
      </c>
      <c r="Q43" s="1026">
        <v>44331</v>
      </c>
      <c r="R43" s="1026">
        <v>44545</v>
      </c>
      <c r="S43" s="1027" t="s">
        <v>67</v>
      </c>
      <c r="T43" s="1028">
        <v>44545</v>
      </c>
      <c r="U43" s="1028">
        <v>44575</v>
      </c>
      <c r="V43" s="1028">
        <v>44578</v>
      </c>
      <c r="W43" s="1029" t="s">
        <v>67</v>
      </c>
      <c r="X43" s="1029">
        <v>44575</v>
      </c>
      <c r="Y43" s="1029">
        <v>44578</v>
      </c>
      <c r="Z43" s="1030">
        <v>0.7</v>
      </c>
      <c r="AA43" s="791"/>
      <c r="AB43" s="1031">
        <v>44562</v>
      </c>
      <c r="AC43" s="1147">
        <v>44562</v>
      </c>
      <c r="AD43" s="791" t="s">
        <v>436</v>
      </c>
      <c r="AE43" s="1035">
        <v>44488</v>
      </c>
      <c r="AF43" s="1033">
        <v>44488</v>
      </c>
      <c r="AG43" s="1033">
        <v>44490</v>
      </c>
      <c r="AH43" s="1033">
        <v>44491</v>
      </c>
      <c r="AI43" s="1033">
        <v>44494</v>
      </c>
      <c r="AJ43" s="1033">
        <v>44495</v>
      </c>
      <c r="AK43" s="1033">
        <v>44497</v>
      </c>
      <c r="AL43" s="1033">
        <v>44509</v>
      </c>
      <c r="AM43" s="1033">
        <v>44504</v>
      </c>
      <c r="AN43" s="1033">
        <v>44509</v>
      </c>
      <c r="AO43" s="1033">
        <v>44511</v>
      </c>
      <c r="AP43" s="1033">
        <v>44512</v>
      </c>
      <c r="AQ43" s="1033">
        <v>44512</v>
      </c>
      <c r="AR43" s="1033">
        <v>44516</v>
      </c>
      <c r="AS43" s="1033">
        <v>44517</v>
      </c>
      <c r="AT43" s="599"/>
      <c r="AU43" s="1036">
        <v>28.448342337236678</v>
      </c>
      <c r="AV43" s="764">
        <v>19.892732044883893</v>
      </c>
      <c r="AW43" s="764">
        <v>15.987241354275202</v>
      </c>
      <c r="AX43" s="764">
        <v>0.46905758181758755</v>
      </c>
      <c r="AY43" s="764">
        <v>25.048847513013801</v>
      </c>
      <c r="AZ43" s="764">
        <v>20.01292805022468</v>
      </c>
      <c r="BA43" s="764">
        <v>27.136740074079306</v>
      </c>
      <c r="BB43" s="764">
        <v>28.114138810191658</v>
      </c>
      <c r="BC43" s="764">
        <v>14.609971029663281</v>
      </c>
      <c r="BD43" s="764">
        <v>9.9346395828964837</v>
      </c>
      <c r="BE43" s="764">
        <v>5.8432848254925762</v>
      </c>
      <c r="BF43" s="764">
        <v>9.0698146664203225</v>
      </c>
    </row>
    <row r="44" spans="1:58" ht="15.75" hidden="1" customHeight="1">
      <c r="A44" s="1023">
        <v>35</v>
      </c>
      <c r="B44" s="1024" t="s">
        <v>200</v>
      </c>
      <c r="C44" s="1024" t="s">
        <v>1160</v>
      </c>
      <c r="D44" s="1024" t="s">
        <v>529</v>
      </c>
      <c r="E44" s="1024" t="s">
        <v>6605</v>
      </c>
      <c r="F44" s="1024" t="s">
        <v>67</v>
      </c>
      <c r="G44" s="1024" t="s">
        <v>6616</v>
      </c>
      <c r="H44" s="1025" t="s">
        <v>1164</v>
      </c>
      <c r="I44" s="1024">
        <v>1</v>
      </c>
      <c r="J44" s="1024">
        <v>113200</v>
      </c>
      <c r="K44" s="1024">
        <v>113200</v>
      </c>
      <c r="L44" s="1024">
        <v>933</v>
      </c>
      <c r="M44" s="1024" t="s">
        <v>1167</v>
      </c>
      <c r="N44" s="1024" t="s">
        <v>6604</v>
      </c>
      <c r="O44" s="1024" t="s">
        <v>1163</v>
      </c>
      <c r="P44" s="1024" t="s">
        <v>67</v>
      </c>
      <c r="Q44" s="1026">
        <v>44331</v>
      </c>
      <c r="R44" s="1026">
        <v>44545</v>
      </c>
      <c r="S44" s="1027" t="s">
        <v>67</v>
      </c>
      <c r="T44" s="1028">
        <v>44545</v>
      </c>
      <c r="U44" s="1028">
        <v>44575</v>
      </c>
      <c r="V44" s="1028">
        <v>44578</v>
      </c>
      <c r="W44" s="1029" t="s">
        <v>67</v>
      </c>
      <c r="X44" s="1029">
        <v>44575</v>
      </c>
      <c r="Y44" s="1029">
        <v>44578</v>
      </c>
      <c r="Z44" s="1030">
        <v>0.93300000000000005</v>
      </c>
      <c r="AA44" s="791"/>
      <c r="AB44" s="1031">
        <v>44562</v>
      </c>
      <c r="AC44" s="1147">
        <v>44562</v>
      </c>
      <c r="AD44" s="791" t="s">
        <v>436</v>
      </c>
      <c r="AE44" s="1035">
        <v>44488</v>
      </c>
      <c r="AF44" s="1033">
        <v>44488</v>
      </c>
      <c r="AG44" s="1033">
        <v>44490</v>
      </c>
      <c r="AH44" s="1033">
        <v>44491</v>
      </c>
      <c r="AI44" s="1033">
        <v>44494</v>
      </c>
      <c r="AJ44" s="1033">
        <v>44495</v>
      </c>
      <c r="AK44" s="1033">
        <v>44497</v>
      </c>
      <c r="AL44" s="1033">
        <v>44509</v>
      </c>
      <c r="AM44" s="1033">
        <v>44504</v>
      </c>
      <c r="AN44" s="1033">
        <v>44509</v>
      </c>
      <c r="AO44" s="1033">
        <v>44511</v>
      </c>
      <c r="AP44" s="1033">
        <v>44512</v>
      </c>
      <c r="AQ44" s="1033">
        <v>44512</v>
      </c>
      <c r="AR44" s="1033">
        <v>44516</v>
      </c>
      <c r="AS44" s="1033">
        <v>44517</v>
      </c>
      <c r="AT44" s="599"/>
      <c r="AU44" s="1036">
        <v>28.467708125076864</v>
      </c>
      <c r="AV44" s="764">
        <v>19.906273727691847</v>
      </c>
      <c r="AW44" s="764">
        <v>15.99812443212018</v>
      </c>
      <c r="AX44" s="764">
        <v>0.4693768858215478</v>
      </c>
      <c r="AY44" s="764">
        <v>25.065899145085286</v>
      </c>
      <c r="AZ44" s="764">
        <v>20.02655155468365</v>
      </c>
      <c r="BA44" s="764">
        <v>27.155213008098421</v>
      </c>
      <c r="BB44" s="764">
        <v>28.133277093929017</v>
      </c>
      <c r="BC44" s="764">
        <v>14.61991655112663</v>
      </c>
      <c r="BD44" s="764">
        <v>9.9414024417003617</v>
      </c>
      <c r="BE44" s="764">
        <v>5.8472625551219108</v>
      </c>
      <c r="BF44" s="764">
        <v>9.0759888084668994</v>
      </c>
    </row>
    <row r="45" spans="1:58" ht="15.75" hidden="1" customHeight="1">
      <c r="A45" s="1023">
        <v>36</v>
      </c>
      <c r="B45" s="1024" t="s">
        <v>200</v>
      </c>
      <c r="C45" s="1024" t="s">
        <v>1160</v>
      </c>
      <c r="D45" s="1024" t="s">
        <v>529</v>
      </c>
      <c r="E45" s="1024" t="s">
        <v>6605</v>
      </c>
      <c r="F45" s="1024" t="s">
        <v>67</v>
      </c>
      <c r="G45" s="1024" t="s">
        <v>6616</v>
      </c>
      <c r="H45" s="1025" t="s">
        <v>1190</v>
      </c>
      <c r="I45" s="1024">
        <v>1</v>
      </c>
      <c r="J45" s="1024">
        <v>113200</v>
      </c>
      <c r="K45" s="1024">
        <v>113200</v>
      </c>
      <c r="L45" s="1024">
        <v>700</v>
      </c>
      <c r="M45" s="1024" t="s">
        <v>1167</v>
      </c>
      <c r="N45" s="1024" t="s">
        <v>6604</v>
      </c>
      <c r="O45" s="1024" t="s">
        <v>1163</v>
      </c>
      <c r="P45" s="1024" t="s">
        <v>67</v>
      </c>
      <c r="Q45" s="1026">
        <v>44331</v>
      </c>
      <c r="R45" s="1026">
        <v>44545</v>
      </c>
      <c r="S45" s="1027" t="s">
        <v>67</v>
      </c>
      <c r="T45" s="1028">
        <v>44545</v>
      </c>
      <c r="U45" s="1028">
        <v>44575</v>
      </c>
      <c r="V45" s="1028">
        <v>44578</v>
      </c>
      <c r="W45" s="1029" t="s">
        <v>67</v>
      </c>
      <c r="X45" s="1029">
        <v>44575</v>
      </c>
      <c r="Y45" s="1029">
        <v>44578</v>
      </c>
      <c r="Z45" s="1030">
        <v>0.7</v>
      </c>
      <c r="AA45" s="791"/>
      <c r="AB45" s="1031">
        <v>44562</v>
      </c>
      <c r="AC45" s="1147">
        <v>44562</v>
      </c>
      <c r="AD45" s="791" t="s">
        <v>436</v>
      </c>
      <c r="AE45" s="1035">
        <v>44482</v>
      </c>
      <c r="AF45" s="1033">
        <v>44482</v>
      </c>
      <c r="AG45" s="1033">
        <v>44482</v>
      </c>
      <c r="AH45" s="1033">
        <v>44482</v>
      </c>
      <c r="AI45" s="1033">
        <v>44483</v>
      </c>
      <c r="AJ45" s="1033">
        <v>44484</v>
      </c>
      <c r="AK45" s="1033">
        <v>44488</v>
      </c>
      <c r="AL45" s="1033">
        <v>44496</v>
      </c>
      <c r="AM45" s="1033">
        <v>44491</v>
      </c>
      <c r="AN45" s="1033">
        <v>44495</v>
      </c>
      <c r="AO45" s="1033">
        <v>44497</v>
      </c>
      <c r="AP45" s="1033">
        <v>44498</v>
      </c>
      <c r="AQ45" s="1033">
        <v>44504</v>
      </c>
      <c r="AR45" s="1033">
        <v>44505</v>
      </c>
      <c r="AS45" s="1033">
        <v>44508</v>
      </c>
      <c r="AT45" s="599"/>
      <c r="AU45" s="1036">
        <v>9.7748814123350662</v>
      </c>
      <c r="AV45" s="764">
        <v>6.835164397314597</v>
      </c>
      <c r="AW45" s="764">
        <v>5.4932335422535106</v>
      </c>
      <c r="AX45" s="764">
        <v>0.16116869599892944</v>
      </c>
      <c r="AY45" s="764">
        <v>8.6068112880828576</v>
      </c>
      <c r="AZ45" s="764">
        <v>6.876463875664335</v>
      </c>
      <c r="BA45" s="764">
        <v>9.3242134461480806</v>
      </c>
      <c r="BB45" s="764">
        <v>9.6600487164358331</v>
      </c>
      <c r="BC45" s="764">
        <v>5.0200019586266444</v>
      </c>
      <c r="BD45" s="764">
        <v>3.4135529812573187</v>
      </c>
      <c r="BE45" s="764">
        <v>2.0077590304066564</v>
      </c>
      <c r="BF45" s="764">
        <v>3.1163981980092976</v>
      </c>
    </row>
    <row r="46" spans="1:58" ht="15.75" hidden="1" customHeight="1">
      <c r="A46" s="1023">
        <v>37</v>
      </c>
      <c r="B46" s="1024" t="s">
        <v>200</v>
      </c>
      <c r="C46" s="1024" t="s">
        <v>1160</v>
      </c>
      <c r="D46" s="1024" t="s">
        <v>529</v>
      </c>
      <c r="E46" s="1024" t="s">
        <v>6605</v>
      </c>
      <c r="F46" s="1024" t="s">
        <v>67</v>
      </c>
      <c r="G46" s="1024" t="s">
        <v>6616</v>
      </c>
      <c r="H46" s="1025" t="s">
        <v>1190</v>
      </c>
      <c r="I46" s="1024">
        <v>1</v>
      </c>
      <c r="J46" s="1024">
        <v>113200</v>
      </c>
      <c r="K46" s="1024">
        <v>113200</v>
      </c>
      <c r="L46" s="1024">
        <v>700</v>
      </c>
      <c r="M46" s="1024" t="s">
        <v>1167</v>
      </c>
      <c r="N46" s="1024" t="s">
        <v>6604</v>
      </c>
      <c r="O46" s="1024" t="s">
        <v>1163</v>
      </c>
      <c r="P46" s="1024" t="s">
        <v>67</v>
      </c>
      <c r="Q46" s="1026">
        <v>44331</v>
      </c>
      <c r="R46" s="1026">
        <v>44545</v>
      </c>
      <c r="S46" s="1027" t="s">
        <v>67</v>
      </c>
      <c r="T46" s="1028">
        <v>44545</v>
      </c>
      <c r="U46" s="1028">
        <v>44575</v>
      </c>
      <c r="V46" s="1028">
        <v>44578</v>
      </c>
      <c r="W46" s="1029" t="s">
        <v>67</v>
      </c>
      <c r="X46" s="1029">
        <v>44575</v>
      </c>
      <c r="Y46" s="1029">
        <v>44578</v>
      </c>
      <c r="Z46" s="1030">
        <v>0.7</v>
      </c>
      <c r="AA46" s="791"/>
      <c r="AB46" s="1031">
        <v>44562</v>
      </c>
      <c r="AC46" s="1147">
        <v>44562</v>
      </c>
      <c r="AD46" s="791" t="s">
        <v>436</v>
      </c>
      <c r="AE46" s="1035">
        <v>44482</v>
      </c>
      <c r="AF46" s="1033">
        <v>44482</v>
      </c>
      <c r="AG46" s="1033">
        <v>44482</v>
      </c>
      <c r="AH46" s="1033">
        <v>44482</v>
      </c>
      <c r="AI46" s="1033">
        <v>44483</v>
      </c>
      <c r="AJ46" s="1033">
        <v>44484</v>
      </c>
      <c r="AK46" s="1033">
        <v>44488</v>
      </c>
      <c r="AL46" s="1033">
        <v>44496</v>
      </c>
      <c r="AM46" s="1033">
        <v>44491</v>
      </c>
      <c r="AN46" s="1033">
        <v>44495</v>
      </c>
      <c r="AO46" s="1033">
        <v>44497</v>
      </c>
      <c r="AP46" s="1033">
        <v>44498</v>
      </c>
      <c r="AQ46" s="1033">
        <v>44504</v>
      </c>
      <c r="AR46" s="1033">
        <v>44505</v>
      </c>
      <c r="AS46" s="1033">
        <v>44508</v>
      </c>
      <c r="AT46" s="599"/>
      <c r="AU46" s="1036">
        <v>19.559445718590229</v>
      </c>
      <c r="AV46" s="764">
        <v>13.677099636033171</v>
      </c>
      <c r="AW46" s="764">
        <v>10.991908623429509</v>
      </c>
      <c r="AX46" s="764">
        <v>0.32249704399983903</v>
      </c>
      <c r="AY46" s="764">
        <v>17.222148392201454</v>
      </c>
      <c r="AZ46" s="764">
        <v>13.759739503558153</v>
      </c>
      <c r="BA46" s="764">
        <v>18.657663359305719</v>
      </c>
      <c r="BB46" s="764">
        <v>19.329666574740347</v>
      </c>
      <c r="BC46" s="764">
        <v>10.044976677984964</v>
      </c>
      <c r="BD46" s="764">
        <v>6.8304873919165754</v>
      </c>
      <c r="BE46" s="764">
        <v>4.0175069256279796</v>
      </c>
      <c r="BF46" s="764">
        <v>6.2358834670418828</v>
      </c>
    </row>
    <row r="47" spans="1:58" ht="15.75" hidden="1" customHeight="1">
      <c r="A47" s="1023">
        <v>38</v>
      </c>
      <c r="B47" s="1024" t="s">
        <v>200</v>
      </c>
      <c r="C47" s="1024" t="s">
        <v>1160</v>
      </c>
      <c r="D47" s="1024" t="s">
        <v>529</v>
      </c>
      <c r="E47" s="1024" t="s">
        <v>6605</v>
      </c>
      <c r="F47" s="1024" t="s">
        <v>67</v>
      </c>
      <c r="G47" s="1024" t="s">
        <v>6616</v>
      </c>
      <c r="H47" s="1025" t="s">
        <v>1164</v>
      </c>
      <c r="I47" s="1024">
        <v>1</v>
      </c>
      <c r="J47" s="1024">
        <v>113200</v>
      </c>
      <c r="K47" s="1024">
        <v>113200</v>
      </c>
      <c r="L47" s="1024">
        <v>933</v>
      </c>
      <c r="M47" s="1024" t="s">
        <v>1167</v>
      </c>
      <c r="N47" s="1024" t="s">
        <v>6604</v>
      </c>
      <c r="O47" s="1024" t="s">
        <v>1163</v>
      </c>
      <c r="P47" s="1024" t="s">
        <v>67</v>
      </c>
      <c r="Q47" s="1026">
        <v>44331</v>
      </c>
      <c r="R47" s="1026">
        <v>44545</v>
      </c>
      <c r="S47" s="1027" t="s">
        <v>67</v>
      </c>
      <c r="T47" s="1028">
        <v>44545</v>
      </c>
      <c r="U47" s="1028">
        <v>44575</v>
      </c>
      <c r="V47" s="1028">
        <v>44578</v>
      </c>
      <c r="W47" s="1029" t="s">
        <v>67</v>
      </c>
      <c r="X47" s="1029">
        <v>44575</v>
      </c>
      <c r="Y47" s="1029">
        <v>44578</v>
      </c>
      <c r="Z47" s="1030">
        <v>0.93300000000000005</v>
      </c>
      <c r="AA47" s="791"/>
      <c r="AB47" s="1031">
        <v>44562</v>
      </c>
      <c r="AC47" s="1147">
        <v>44562</v>
      </c>
      <c r="AD47" s="791" t="s">
        <v>436</v>
      </c>
      <c r="AE47" s="1035">
        <v>44482</v>
      </c>
      <c r="AF47" s="1033">
        <v>44482</v>
      </c>
      <c r="AG47" s="1033">
        <v>44482</v>
      </c>
      <c r="AH47" s="1033">
        <v>44482</v>
      </c>
      <c r="AI47" s="1033">
        <v>44483</v>
      </c>
      <c r="AJ47" s="1033">
        <v>44484</v>
      </c>
      <c r="AK47" s="1033">
        <v>44488</v>
      </c>
      <c r="AL47" s="1033">
        <v>44496</v>
      </c>
      <c r="AM47" s="1033">
        <v>44491</v>
      </c>
      <c r="AN47" s="1033">
        <v>44495</v>
      </c>
      <c r="AO47" s="1033">
        <v>44497</v>
      </c>
      <c r="AP47" s="1033">
        <v>44498</v>
      </c>
      <c r="AQ47" s="1033">
        <v>44504</v>
      </c>
      <c r="AR47" s="1033">
        <v>44505</v>
      </c>
      <c r="AS47" s="1033">
        <v>44508</v>
      </c>
      <c r="AT47" s="599"/>
      <c r="AU47" s="1036">
        <v>18.639570796181282</v>
      </c>
      <c r="AV47" s="764">
        <v>13.033869702655373</v>
      </c>
      <c r="AW47" s="764">
        <v>10.474962425792977</v>
      </c>
      <c r="AX47" s="764">
        <v>0.30733010381172776</v>
      </c>
      <c r="AY47" s="764">
        <v>16.412195868805842</v>
      </c>
      <c r="AZ47" s="764">
        <v>13.11262304175715</v>
      </c>
      <c r="BA47" s="764">
        <v>17.780198993397775</v>
      </c>
      <c r="BB47" s="764">
        <v>18.420598097215432</v>
      </c>
      <c r="BC47" s="764">
        <v>9.5725644084757722</v>
      </c>
      <c r="BD47" s="764">
        <v>6.50925159873238</v>
      </c>
      <c r="BE47" s="764">
        <v>3.8285647682345849</v>
      </c>
      <c r="BF47" s="764">
        <v>5.9426117198295172</v>
      </c>
    </row>
    <row r="48" spans="1:58" ht="15.75" hidden="1" customHeight="1">
      <c r="A48" s="1023">
        <v>39</v>
      </c>
      <c r="B48" s="1024" t="s">
        <v>200</v>
      </c>
      <c r="C48" s="1024" t="s">
        <v>1160</v>
      </c>
      <c r="D48" s="1024" t="s">
        <v>529</v>
      </c>
      <c r="E48" s="1024" t="s">
        <v>6605</v>
      </c>
      <c r="F48" s="1024" t="s">
        <v>67</v>
      </c>
      <c r="G48" s="1024" t="s">
        <v>6616</v>
      </c>
      <c r="H48" s="1025" t="s">
        <v>1190</v>
      </c>
      <c r="I48" s="1024">
        <v>1</v>
      </c>
      <c r="J48" s="1024">
        <v>113200</v>
      </c>
      <c r="K48" s="1024">
        <v>113200</v>
      </c>
      <c r="L48" s="1024">
        <v>700</v>
      </c>
      <c r="M48" s="1024" t="s">
        <v>1167</v>
      </c>
      <c r="N48" s="1024" t="s">
        <v>6604</v>
      </c>
      <c r="O48" s="1024" t="s">
        <v>1163</v>
      </c>
      <c r="P48" s="1024" t="s">
        <v>67</v>
      </c>
      <c r="Q48" s="1026">
        <v>44331</v>
      </c>
      <c r="R48" s="1026">
        <v>44545</v>
      </c>
      <c r="S48" s="1027" t="s">
        <v>67</v>
      </c>
      <c r="T48" s="1028">
        <v>44545</v>
      </c>
      <c r="U48" s="1028">
        <v>44575</v>
      </c>
      <c r="V48" s="1028">
        <v>44578</v>
      </c>
      <c r="W48" s="1029" t="s">
        <v>67</v>
      </c>
      <c r="X48" s="1029">
        <v>44575</v>
      </c>
      <c r="Y48" s="1029">
        <v>44578</v>
      </c>
      <c r="Z48" s="1030">
        <v>0.7</v>
      </c>
      <c r="AA48" s="791"/>
      <c r="AB48" s="1031">
        <v>44562</v>
      </c>
      <c r="AC48" s="1147">
        <v>44562</v>
      </c>
      <c r="AD48" s="791" t="s">
        <v>436</v>
      </c>
      <c r="AE48" s="1035">
        <v>44482</v>
      </c>
      <c r="AF48" s="1033">
        <v>44482</v>
      </c>
      <c r="AG48" s="1033">
        <v>44482</v>
      </c>
      <c r="AH48" s="1033">
        <v>44482</v>
      </c>
      <c r="AI48" s="1033">
        <v>44483</v>
      </c>
      <c r="AJ48" s="1033">
        <v>44484</v>
      </c>
      <c r="AK48" s="1033">
        <v>44488</v>
      </c>
      <c r="AL48" s="1033">
        <v>44496</v>
      </c>
      <c r="AM48" s="1033">
        <v>44491</v>
      </c>
      <c r="AN48" s="1033">
        <v>44495</v>
      </c>
      <c r="AO48" s="1033">
        <v>44497</v>
      </c>
      <c r="AP48" s="1033">
        <v>44498</v>
      </c>
      <c r="AQ48" s="1033">
        <v>44504</v>
      </c>
      <c r="AR48" s="1033">
        <v>44505</v>
      </c>
      <c r="AS48" s="1033">
        <v>44508</v>
      </c>
      <c r="AT48" s="599"/>
      <c r="AU48" s="1036">
        <v>4.2846805596416706</v>
      </c>
      <c r="AV48" s="764">
        <v>2.9960973212597417</v>
      </c>
      <c r="AW48" s="764">
        <v>2.4078809732017619</v>
      </c>
      <c r="AX48" s="764">
        <v>7.0646010876202342E-2</v>
      </c>
      <c r="AY48" s="764">
        <v>3.7726735958164079</v>
      </c>
      <c r="AZ48" s="764">
        <v>3.0142003615467736</v>
      </c>
      <c r="BA48" s="764">
        <v>4.0871366517290992</v>
      </c>
      <c r="BB48" s="764">
        <v>4.2343452768923777</v>
      </c>
      <c r="BC48" s="764">
        <v>2.2004466237665086</v>
      </c>
      <c r="BD48" s="764">
        <v>1.4962825103579627</v>
      </c>
      <c r="BE48" s="764">
        <v>0.88007268049028764</v>
      </c>
      <c r="BF48" s="764">
        <v>1.3660289278049671</v>
      </c>
    </row>
    <row r="49" spans="1:58" ht="15.75" hidden="1" customHeight="1">
      <c r="A49" s="1023">
        <v>40</v>
      </c>
      <c r="B49" s="1024" t="s">
        <v>200</v>
      </c>
      <c r="C49" s="1024" t="s">
        <v>1160</v>
      </c>
      <c r="D49" s="1024" t="s">
        <v>529</v>
      </c>
      <c r="E49" s="1024" t="s">
        <v>6605</v>
      </c>
      <c r="F49" s="1024" t="s">
        <v>67</v>
      </c>
      <c r="G49" s="1024" t="s">
        <v>6617</v>
      </c>
      <c r="H49" s="1025" t="s">
        <v>1190</v>
      </c>
      <c r="I49" s="1024">
        <v>1</v>
      </c>
      <c r="J49" s="1024">
        <v>167000</v>
      </c>
      <c r="K49" s="1024">
        <v>167000</v>
      </c>
      <c r="L49" s="1024">
        <v>1032</v>
      </c>
      <c r="M49" s="1024" t="s">
        <v>1167</v>
      </c>
      <c r="N49" s="1024" t="s">
        <v>6604</v>
      </c>
      <c r="O49" s="1024" t="s">
        <v>1163</v>
      </c>
      <c r="P49" s="1024" t="s">
        <v>67</v>
      </c>
      <c r="Q49" s="1026">
        <v>44331</v>
      </c>
      <c r="R49" s="1026">
        <v>44545</v>
      </c>
      <c r="S49" s="1027" t="s">
        <v>67</v>
      </c>
      <c r="T49" s="1028">
        <v>44545</v>
      </c>
      <c r="U49" s="1028">
        <v>44575</v>
      </c>
      <c r="V49" s="1028">
        <v>44578</v>
      </c>
      <c r="W49" s="1029" t="s">
        <v>67</v>
      </c>
      <c r="X49" s="1029">
        <v>44575</v>
      </c>
      <c r="Y49" s="1029">
        <v>44578</v>
      </c>
      <c r="Z49" s="1030">
        <v>1.032</v>
      </c>
      <c r="AA49" s="791"/>
      <c r="AB49" s="1031">
        <v>44562</v>
      </c>
      <c r="AC49" s="1147">
        <v>44562</v>
      </c>
      <c r="AD49" s="791" t="s">
        <v>436</v>
      </c>
      <c r="AE49" s="1035">
        <v>44482</v>
      </c>
      <c r="AF49" s="1033">
        <v>44482</v>
      </c>
      <c r="AG49" s="1033">
        <v>44482</v>
      </c>
      <c r="AH49" s="1033">
        <v>44482</v>
      </c>
      <c r="AI49" s="1033">
        <v>44483</v>
      </c>
      <c r="AJ49" s="1033">
        <v>44484</v>
      </c>
      <c r="AK49" s="1033">
        <v>44488</v>
      </c>
      <c r="AL49" s="1033">
        <v>44496</v>
      </c>
      <c r="AM49" s="1033">
        <v>44491</v>
      </c>
      <c r="AN49" s="1033">
        <v>44495</v>
      </c>
      <c r="AO49" s="1033">
        <v>44497</v>
      </c>
      <c r="AP49" s="1033">
        <v>44498</v>
      </c>
      <c r="AQ49" s="1033">
        <v>44504</v>
      </c>
      <c r="AR49" s="1033">
        <v>44505</v>
      </c>
      <c r="AS49" s="1033">
        <v>44508</v>
      </c>
      <c r="AT49" s="599"/>
      <c r="AU49" s="1036">
        <v>13.386600844530191</v>
      </c>
      <c r="AV49" s="764">
        <v>9.3606882409979519</v>
      </c>
      <c r="AW49" s="764">
        <v>7.5229275603422279</v>
      </c>
      <c r="AX49" s="764">
        <v>0.22071889273751358</v>
      </c>
      <c r="AY49" s="764">
        <v>11.786940669415106</v>
      </c>
      <c r="AZ49" s="764">
        <v>9.4172474572619542</v>
      </c>
      <c r="BA49" s="764">
        <v>12.76941564071295</v>
      </c>
      <c r="BB49" s="764">
        <v>13.229338633454718</v>
      </c>
      <c r="BC49" s="764">
        <v>6.8748417115416904</v>
      </c>
      <c r="BD49" s="764">
        <v>4.6748261481805269</v>
      </c>
      <c r="BE49" s="764">
        <v>2.7496056062775658</v>
      </c>
      <c r="BF49" s="764">
        <v>4.2678756896957433</v>
      </c>
    </row>
    <row r="50" spans="1:58" ht="15.75" hidden="1" customHeight="1">
      <c r="A50" s="1023">
        <v>41</v>
      </c>
      <c r="B50" s="1024" t="s">
        <v>200</v>
      </c>
      <c r="C50" s="1024" t="s">
        <v>1160</v>
      </c>
      <c r="D50" s="1024" t="s">
        <v>529</v>
      </c>
      <c r="E50" s="1024" t="s">
        <v>6605</v>
      </c>
      <c r="F50" s="1024" t="s">
        <v>67</v>
      </c>
      <c r="G50" s="1024" t="s">
        <v>6617</v>
      </c>
      <c r="H50" s="1025" t="s">
        <v>1164</v>
      </c>
      <c r="I50" s="1024">
        <v>1</v>
      </c>
      <c r="J50" s="1024">
        <v>167000</v>
      </c>
      <c r="K50" s="1024">
        <v>167000</v>
      </c>
      <c r="L50" s="1024">
        <v>1376</v>
      </c>
      <c r="M50" s="1024" t="s">
        <v>1167</v>
      </c>
      <c r="N50" s="1024" t="s">
        <v>6604</v>
      </c>
      <c r="O50" s="1024" t="s">
        <v>1163</v>
      </c>
      <c r="P50" s="1024" t="s">
        <v>67</v>
      </c>
      <c r="Q50" s="1026">
        <v>44331</v>
      </c>
      <c r="R50" s="1026">
        <v>44545</v>
      </c>
      <c r="S50" s="1027" t="s">
        <v>67</v>
      </c>
      <c r="T50" s="1028">
        <v>44545</v>
      </c>
      <c r="U50" s="1028">
        <v>44575</v>
      </c>
      <c r="V50" s="1028">
        <v>44578</v>
      </c>
      <c r="W50" s="1029" t="s">
        <v>67</v>
      </c>
      <c r="X50" s="1029">
        <v>44575</v>
      </c>
      <c r="Y50" s="1029">
        <v>44578</v>
      </c>
      <c r="Z50" s="1030">
        <v>1.3759999999999999</v>
      </c>
      <c r="AA50" s="791"/>
      <c r="AB50" s="1031">
        <v>44562</v>
      </c>
      <c r="AC50" s="1147">
        <v>44562</v>
      </c>
      <c r="AD50" s="791" t="s">
        <v>436</v>
      </c>
      <c r="AE50" s="1035">
        <v>44463</v>
      </c>
      <c r="AF50" s="1033">
        <v>44487</v>
      </c>
      <c r="AG50" s="1033">
        <v>44489</v>
      </c>
      <c r="AH50" s="1033">
        <v>44490</v>
      </c>
      <c r="AI50" s="1033">
        <v>44491</v>
      </c>
      <c r="AJ50" s="1033">
        <v>44494</v>
      </c>
      <c r="AK50" s="1033">
        <v>44496</v>
      </c>
      <c r="AL50" s="1033">
        <v>44508</v>
      </c>
      <c r="AM50" s="1033">
        <v>44503</v>
      </c>
      <c r="AN50" s="1033">
        <v>44509</v>
      </c>
      <c r="AO50" s="1033">
        <v>44511</v>
      </c>
      <c r="AP50" s="1033">
        <v>44515</v>
      </c>
      <c r="AQ50" s="1033">
        <v>44517</v>
      </c>
      <c r="AR50" s="1033">
        <v>44519</v>
      </c>
      <c r="AS50" s="1033">
        <v>44522</v>
      </c>
      <c r="AT50" s="599"/>
      <c r="AU50" s="1036">
        <v>46.942669724616536</v>
      </c>
      <c r="AV50" s="764">
        <v>32.825039126479609</v>
      </c>
      <c r="AW50" s="764">
        <v>26.380580696230826</v>
      </c>
      <c r="AX50" s="764">
        <v>0.77399290559961365</v>
      </c>
      <c r="AY50" s="764">
        <v>41.333156141283489</v>
      </c>
      <c r="AZ50" s="764">
        <v>33.023374808539572</v>
      </c>
      <c r="BA50" s="764">
        <v>44.778392062333722</v>
      </c>
      <c r="BB50" s="764">
        <v>46.391199779376841</v>
      </c>
      <c r="BC50" s="764">
        <v>24.107944027163914</v>
      </c>
      <c r="BD50" s="764">
        <v>16.393169740599781</v>
      </c>
      <c r="BE50" s="764">
        <v>9.6420166215071532</v>
      </c>
      <c r="BF50" s="764">
        <v>14.96612032090052</v>
      </c>
    </row>
    <row r="51" spans="1:58" ht="15.75" hidden="1" customHeight="1">
      <c r="A51" s="1023">
        <v>42</v>
      </c>
      <c r="B51" s="1024" t="s">
        <v>200</v>
      </c>
      <c r="C51" s="1024" t="s">
        <v>1160</v>
      </c>
      <c r="D51" s="1024" t="s">
        <v>529</v>
      </c>
      <c r="E51" s="1024" t="s">
        <v>6605</v>
      </c>
      <c r="F51" s="1024" t="s">
        <v>67</v>
      </c>
      <c r="G51" s="1024" t="s">
        <v>6617</v>
      </c>
      <c r="H51" s="1025" t="s">
        <v>1190</v>
      </c>
      <c r="I51" s="1024">
        <v>1</v>
      </c>
      <c r="J51" s="1024">
        <v>167000</v>
      </c>
      <c r="K51" s="1024">
        <v>167000</v>
      </c>
      <c r="L51" s="1024">
        <v>1032</v>
      </c>
      <c r="M51" s="1024" t="s">
        <v>1167</v>
      </c>
      <c r="N51" s="1024" t="s">
        <v>6604</v>
      </c>
      <c r="O51" s="1024" t="s">
        <v>1163</v>
      </c>
      <c r="P51" s="1024" t="s">
        <v>67</v>
      </c>
      <c r="Q51" s="1026">
        <v>44331</v>
      </c>
      <c r="R51" s="1026">
        <v>44545</v>
      </c>
      <c r="S51" s="1027" t="s">
        <v>67</v>
      </c>
      <c r="T51" s="1028">
        <v>44545</v>
      </c>
      <c r="U51" s="1028">
        <v>44575</v>
      </c>
      <c r="V51" s="1028">
        <v>44578</v>
      </c>
      <c r="W51" s="1029" t="s">
        <v>67</v>
      </c>
      <c r="X51" s="1029">
        <v>44575</v>
      </c>
      <c r="Y51" s="1029">
        <v>44578</v>
      </c>
      <c r="Z51" s="1030">
        <v>1.032</v>
      </c>
      <c r="AA51" s="791"/>
      <c r="AB51" s="1031">
        <v>44562</v>
      </c>
      <c r="AC51" s="1147">
        <v>44562</v>
      </c>
      <c r="AD51" s="791" t="s">
        <v>436</v>
      </c>
      <c r="AE51" s="1035">
        <v>44463</v>
      </c>
      <c r="AF51" s="1033">
        <v>44489</v>
      </c>
      <c r="AG51" s="1033">
        <v>44491</v>
      </c>
      <c r="AH51" s="1033">
        <v>44494</v>
      </c>
      <c r="AI51" s="1033">
        <v>44495</v>
      </c>
      <c r="AJ51" s="1033">
        <v>44496</v>
      </c>
      <c r="AK51" s="1033">
        <v>44498</v>
      </c>
      <c r="AL51" s="1033">
        <v>44510</v>
      </c>
      <c r="AM51" s="1033">
        <v>44505</v>
      </c>
      <c r="AN51" s="1033">
        <v>44511</v>
      </c>
      <c r="AO51" s="1033">
        <v>44515</v>
      </c>
      <c r="AP51" s="1033">
        <v>44517</v>
      </c>
      <c r="AQ51" s="1033">
        <v>44519</v>
      </c>
      <c r="AR51" s="1033">
        <v>44523</v>
      </c>
      <c r="AS51" s="1033">
        <v>44524</v>
      </c>
      <c r="AT51" s="599"/>
      <c r="AU51" s="1036">
        <v>11.735667431154134</v>
      </c>
      <c r="AV51" s="764">
        <v>8.2062597816199023</v>
      </c>
      <c r="AW51" s="764">
        <v>6.5951451740577065</v>
      </c>
      <c r="AX51" s="764">
        <v>0.19349822639990341</v>
      </c>
      <c r="AY51" s="764">
        <v>10.333289035320872</v>
      </c>
      <c r="AZ51" s="764">
        <v>8.2558437021348929</v>
      </c>
      <c r="BA51" s="764">
        <v>11.194598015583431</v>
      </c>
      <c r="BB51" s="764">
        <v>11.59779994484421</v>
      </c>
      <c r="BC51" s="764">
        <v>6.0269860067909784</v>
      </c>
      <c r="BD51" s="764">
        <v>4.0982924351499452</v>
      </c>
      <c r="BE51" s="764">
        <v>2.4105041553767883</v>
      </c>
      <c r="BF51" s="764">
        <v>3.7415300802251301</v>
      </c>
    </row>
    <row r="52" spans="1:58" ht="15.75" hidden="1" customHeight="1">
      <c r="A52" s="1023">
        <v>43</v>
      </c>
      <c r="B52" s="1024" t="s">
        <v>200</v>
      </c>
      <c r="C52" s="1024" t="s">
        <v>1160</v>
      </c>
      <c r="D52" s="1024" t="s">
        <v>529</v>
      </c>
      <c r="E52" s="1024" t="s">
        <v>6605</v>
      </c>
      <c r="F52" s="1024" t="s">
        <v>67</v>
      </c>
      <c r="G52" s="1024" t="s">
        <v>6618</v>
      </c>
      <c r="H52" s="1025" t="s">
        <v>1190</v>
      </c>
      <c r="I52" s="1024">
        <v>1</v>
      </c>
      <c r="J52" s="1024">
        <v>131100</v>
      </c>
      <c r="K52" s="1024">
        <v>131100</v>
      </c>
      <c r="L52" s="1024">
        <v>810</v>
      </c>
      <c r="M52" s="1024" t="s">
        <v>1167</v>
      </c>
      <c r="N52" s="1024" t="s">
        <v>6604</v>
      </c>
      <c r="O52" s="1024" t="s">
        <v>1163</v>
      </c>
      <c r="P52" s="1024" t="s">
        <v>67</v>
      </c>
      <c r="Q52" s="1026">
        <v>44331</v>
      </c>
      <c r="R52" s="1026">
        <v>44545</v>
      </c>
      <c r="S52" s="1027" t="s">
        <v>67</v>
      </c>
      <c r="T52" s="1028">
        <v>44545</v>
      </c>
      <c r="U52" s="1028">
        <v>44575</v>
      </c>
      <c r="V52" s="1028">
        <v>44578</v>
      </c>
      <c r="W52" s="1029" t="s">
        <v>67</v>
      </c>
      <c r="X52" s="1029">
        <v>44575</v>
      </c>
      <c r="Y52" s="1029">
        <v>44578</v>
      </c>
      <c r="Z52" s="1030">
        <v>0.81</v>
      </c>
      <c r="AA52" s="791"/>
      <c r="AB52" s="1031">
        <v>44562</v>
      </c>
      <c r="AC52" s="1147">
        <v>44562</v>
      </c>
      <c r="AD52" s="791" t="s">
        <v>436</v>
      </c>
      <c r="AE52" s="1035">
        <v>44463</v>
      </c>
      <c r="AF52" s="1033">
        <v>44491</v>
      </c>
      <c r="AG52" s="1033">
        <v>44495</v>
      </c>
      <c r="AH52" s="1033">
        <v>44496</v>
      </c>
      <c r="AI52" s="1033">
        <v>44497</v>
      </c>
      <c r="AJ52" s="1033">
        <v>44498</v>
      </c>
      <c r="AK52" s="1033">
        <v>44504</v>
      </c>
      <c r="AL52" s="1033">
        <v>44512</v>
      </c>
      <c r="AM52" s="1033">
        <v>44509</v>
      </c>
      <c r="AN52" s="1033">
        <v>44515</v>
      </c>
      <c r="AO52" s="1033">
        <v>44517</v>
      </c>
      <c r="AP52" s="1033">
        <v>44519</v>
      </c>
      <c r="AQ52" s="1033">
        <v>44523</v>
      </c>
      <c r="AR52" s="1033">
        <v>44525</v>
      </c>
      <c r="AS52" s="1033">
        <v>44526</v>
      </c>
      <c r="AT52" s="599"/>
      <c r="AU52" s="1036">
        <v>22.076998137814712</v>
      </c>
      <c r="AV52" s="764">
        <v>15.437518401067143</v>
      </c>
      <c r="AW52" s="764">
        <v>12.406708743276875</v>
      </c>
      <c r="AX52" s="764">
        <v>0.36400656451466973</v>
      </c>
      <c r="AY52" s="764">
        <v>19.438860561494714</v>
      </c>
      <c r="AZ52" s="764">
        <v>15.530795083224053</v>
      </c>
      <c r="BA52" s="764">
        <v>21.059144781790611</v>
      </c>
      <c r="BB52" s="764">
        <v>21.817643460598017</v>
      </c>
      <c r="BC52" s="764">
        <v>11.337894468220654</v>
      </c>
      <c r="BD52" s="764">
        <v>7.7096590364206889</v>
      </c>
      <c r="BE52" s="764">
        <v>4.5346117774414818</v>
      </c>
      <c r="BF52" s="764">
        <v>7.0385219330967796</v>
      </c>
    </row>
    <row r="53" spans="1:58" ht="15.75" hidden="1" customHeight="1">
      <c r="A53" s="1023">
        <v>44</v>
      </c>
      <c r="B53" s="1024" t="s">
        <v>200</v>
      </c>
      <c r="C53" s="1024" t="s">
        <v>1160</v>
      </c>
      <c r="D53" s="1024" t="s">
        <v>529</v>
      </c>
      <c r="E53" s="1024" t="s">
        <v>6605</v>
      </c>
      <c r="F53" s="1024" t="s">
        <v>67</v>
      </c>
      <c r="G53" s="1024" t="s">
        <v>6618</v>
      </c>
      <c r="H53" s="1025" t="s">
        <v>1164</v>
      </c>
      <c r="I53" s="1024">
        <v>1</v>
      </c>
      <c r="J53" s="1024">
        <v>131100</v>
      </c>
      <c r="K53" s="1024">
        <v>131100</v>
      </c>
      <c r="L53" s="1024">
        <v>1080</v>
      </c>
      <c r="M53" s="1024" t="s">
        <v>1167</v>
      </c>
      <c r="N53" s="1024" t="s">
        <v>6604</v>
      </c>
      <c r="O53" s="1024" t="s">
        <v>1163</v>
      </c>
      <c r="P53" s="1024" t="s">
        <v>67</v>
      </c>
      <c r="Q53" s="1026">
        <v>44331</v>
      </c>
      <c r="R53" s="1026">
        <v>44545</v>
      </c>
      <c r="S53" s="1027" t="s">
        <v>67</v>
      </c>
      <c r="T53" s="1028">
        <v>44545</v>
      </c>
      <c r="U53" s="1028">
        <v>44575</v>
      </c>
      <c r="V53" s="1028">
        <v>44578</v>
      </c>
      <c r="W53" s="1029" t="s">
        <v>67</v>
      </c>
      <c r="X53" s="1029">
        <v>44575</v>
      </c>
      <c r="Y53" s="1029">
        <v>44578</v>
      </c>
      <c r="Z53" s="1030">
        <v>1.08</v>
      </c>
      <c r="AA53" s="791"/>
      <c r="AB53" s="1031">
        <v>44562</v>
      </c>
      <c r="AC53" s="1147">
        <v>44562</v>
      </c>
      <c r="AD53" s="791" t="s">
        <v>436</v>
      </c>
      <c r="AE53" s="1035">
        <v>44463</v>
      </c>
      <c r="AF53" s="1033">
        <v>44495</v>
      </c>
      <c r="AG53" s="1033">
        <v>44497</v>
      </c>
      <c r="AH53" s="1033">
        <v>44498</v>
      </c>
      <c r="AI53" s="1033">
        <v>44503</v>
      </c>
      <c r="AJ53" s="1033">
        <v>44504</v>
      </c>
      <c r="AK53" s="1033">
        <v>44508</v>
      </c>
      <c r="AL53" s="1033">
        <v>44516</v>
      </c>
      <c r="AM53" s="1033">
        <v>44511</v>
      </c>
      <c r="AN53" s="1033">
        <v>44517</v>
      </c>
      <c r="AO53" s="1033">
        <v>44519</v>
      </c>
      <c r="AP53" s="1033">
        <v>44523</v>
      </c>
      <c r="AQ53" s="1033">
        <v>44525</v>
      </c>
      <c r="AR53" s="1033">
        <v>44529</v>
      </c>
      <c r="AS53" s="1033">
        <v>44531</v>
      </c>
      <c r="AT53" s="599"/>
      <c r="AU53" s="1036">
        <v>5.5192495344536781</v>
      </c>
      <c r="AV53" s="764">
        <v>3.8593796002667857</v>
      </c>
      <c r="AW53" s="764">
        <v>3.1016771858192187</v>
      </c>
      <c r="AX53" s="764">
        <v>9.1001641128667432E-2</v>
      </c>
      <c r="AY53" s="764">
        <v>4.8597151403736785</v>
      </c>
      <c r="AZ53" s="764">
        <v>3.8826987708060132</v>
      </c>
      <c r="BA53" s="764">
        <v>5.2647861954476527</v>
      </c>
      <c r="BB53" s="764">
        <v>5.4544108651495042</v>
      </c>
      <c r="BC53" s="764">
        <v>2.8344736170551634</v>
      </c>
      <c r="BD53" s="764">
        <v>1.9274147591051722</v>
      </c>
      <c r="BE53" s="764">
        <v>1.1336529443603705</v>
      </c>
      <c r="BF53" s="764">
        <v>1.7596304832741949</v>
      </c>
    </row>
    <row r="54" spans="1:58" ht="15.75" hidden="1" customHeight="1">
      <c r="A54" s="1023">
        <v>45</v>
      </c>
      <c r="B54" s="1024" t="s">
        <v>200</v>
      </c>
      <c r="C54" s="1024" t="s">
        <v>1160</v>
      </c>
      <c r="D54" s="1024" t="s">
        <v>529</v>
      </c>
      <c r="E54" s="1024" t="s">
        <v>6605</v>
      </c>
      <c r="F54" s="1024" t="s">
        <v>67</v>
      </c>
      <c r="G54" s="1024" t="s">
        <v>6618</v>
      </c>
      <c r="H54" s="1025" t="s">
        <v>1190</v>
      </c>
      <c r="I54" s="1024">
        <v>1</v>
      </c>
      <c r="J54" s="1024">
        <v>131100</v>
      </c>
      <c r="K54" s="1024">
        <v>131100</v>
      </c>
      <c r="L54" s="1024">
        <v>810</v>
      </c>
      <c r="M54" s="1024" t="s">
        <v>1167</v>
      </c>
      <c r="N54" s="1024" t="s">
        <v>6604</v>
      </c>
      <c r="O54" s="1024" t="s">
        <v>1163</v>
      </c>
      <c r="P54" s="1024" t="s">
        <v>67</v>
      </c>
      <c r="Q54" s="1026">
        <v>44331</v>
      </c>
      <c r="R54" s="1026">
        <v>44545</v>
      </c>
      <c r="S54" s="1027" t="s">
        <v>67</v>
      </c>
      <c r="T54" s="1028">
        <v>44545</v>
      </c>
      <c r="U54" s="1028">
        <v>44575</v>
      </c>
      <c r="V54" s="1028">
        <v>44578</v>
      </c>
      <c r="W54" s="1029" t="s">
        <v>67</v>
      </c>
      <c r="X54" s="1029">
        <v>44575</v>
      </c>
      <c r="Y54" s="1029">
        <v>44578</v>
      </c>
      <c r="Z54" s="1030">
        <v>0.81</v>
      </c>
      <c r="AA54" s="791"/>
      <c r="AB54" s="1031">
        <v>44562</v>
      </c>
      <c r="AC54" s="1147">
        <v>44562</v>
      </c>
      <c r="AD54" s="791" t="s">
        <v>436</v>
      </c>
      <c r="AE54" s="1035">
        <v>44488</v>
      </c>
      <c r="AF54" s="1033">
        <v>44488</v>
      </c>
      <c r="AG54" s="1033">
        <v>44490</v>
      </c>
      <c r="AH54" s="1033">
        <v>44491</v>
      </c>
      <c r="AI54" s="1033">
        <v>44494</v>
      </c>
      <c r="AJ54" s="1033">
        <v>44495</v>
      </c>
      <c r="AK54" s="1033">
        <v>44497</v>
      </c>
      <c r="AL54" s="1033">
        <v>44509</v>
      </c>
      <c r="AM54" s="1033">
        <v>44504</v>
      </c>
      <c r="AN54" s="1033">
        <v>44510</v>
      </c>
      <c r="AO54" s="1033">
        <v>44512</v>
      </c>
      <c r="AP54" s="1033">
        <v>44516</v>
      </c>
      <c r="AQ54" s="1033">
        <v>44518</v>
      </c>
      <c r="AR54" s="1033">
        <v>44522</v>
      </c>
      <c r="AS54" s="1033">
        <v>44523</v>
      </c>
      <c r="AT54" s="599"/>
      <c r="AU54" s="1036">
        <v>46.942669724616536</v>
      </c>
      <c r="AV54" s="764">
        <v>32.825039126479609</v>
      </c>
      <c r="AW54" s="764">
        <v>26.380580696230826</v>
      </c>
      <c r="AX54" s="764">
        <v>0.77399290559961365</v>
      </c>
      <c r="AY54" s="764">
        <v>41.333156141283489</v>
      </c>
      <c r="AZ54" s="764">
        <v>33.023374808539572</v>
      </c>
      <c r="BA54" s="764">
        <v>44.778392062333722</v>
      </c>
      <c r="BB54" s="764">
        <v>46.391199779376841</v>
      </c>
      <c r="BC54" s="764">
        <v>24.107944027163914</v>
      </c>
      <c r="BD54" s="764">
        <v>16.393169740599781</v>
      </c>
      <c r="BE54" s="764">
        <v>9.6420166215071532</v>
      </c>
      <c r="BF54" s="764">
        <v>14.96612032090052</v>
      </c>
    </row>
    <row r="55" spans="1:58" ht="15.75" hidden="1" customHeight="1">
      <c r="A55" s="1023">
        <v>46</v>
      </c>
      <c r="B55" s="1024" t="s">
        <v>200</v>
      </c>
      <c r="C55" s="1024" t="s">
        <v>1160</v>
      </c>
      <c r="D55" s="1024" t="s">
        <v>529</v>
      </c>
      <c r="E55" s="1024" t="s">
        <v>6605</v>
      </c>
      <c r="F55" s="1024" t="s">
        <v>67</v>
      </c>
      <c r="G55" s="1024" t="s">
        <v>6619</v>
      </c>
      <c r="H55" s="1025" t="s">
        <v>1190</v>
      </c>
      <c r="I55" s="1024">
        <v>1</v>
      </c>
      <c r="J55" s="1024">
        <v>166800</v>
      </c>
      <c r="K55" s="1024">
        <v>166800</v>
      </c>
      <c r="L55" s="1024">
        <v>1031</v>
      </c>
      <c r="M55" s="1024" t="s">
        <v>1167</v>
      </c>
      <c r="N55" s="1024" t="s">
        <v>6604</v>
      </c>
      <c r="O55" s="1024" t="s">
        <v>1163</v>
      </c>
      <c r="P55" s="1024" t="s">
        <v>67</v>
      </c>
      <c r="Q55" s="1026">
        <v>44331</v>
      </c>
      <c r="R55" s="1026">
        <v>44545</v>
      </c>
      <c r="S55" s="1027" t="s">
        <v>67</v>
      </c>
      <c r="T55" s="1028">
        <v>44545</v>
      </c>
      <c r="U55" s="1028">
        <v>44575</v>
      </c>
      <c r="V55" s="1028">
        <v>44578</v>
      </c>
      <c r="W55" s="1029" t="s">
        <v>67</v>
      </c>
      <c r="X55" s="1029">
        <v>44575</v>
      </c>
      <c r="Y55" s="1029">
        <v>44578</v>
      </c>
      <c r="Z55" s="1030">
        <v>1.0309999999999999</v>
      </c>
      <c r="AA55" s="791"/>
      <c r="AB55" s="1031">
        <v>44562</v>
      </c>
      <c r="AC55" s="1147">
        <v>44562</v>
      </c>
      <c r="AD55" s="791" t="s">
        <v>436</v>
      </c>
      <c r="AE55" s="1035">
        <v>44494</v>
      </c>
      <c r="AF55" s="1033">
        <v>44494</v>
      </c>
      <c r="AG55" s="1033">
        <v>44496</v>
      </c>
      <c r="AH55" s="1033">
        <v>44497</v>
      </c>
      <c r="AI55" s="1033">
        <v>44498</v>
      </c>
      <c r="AJ55" s="1033">
        <v>44503</v>
      </c>
      <c r="AK55" s="1033">
        <v>44505</v>
      </c>
      <c r="AL55" s="1033">
        <v>44515</v>
      </c>
      <c r="AM55" s="1033">
        <v>44510</v>
      </c>
      <c r="AN55" s="1033">
        <v>44516</v>
      </c>
      <c r="AO55" s="1033">
        <v>44518</v>
      </c>
      <c r="AP55" s="1033">
        <v>44522</v>
      </c>
      <c r="AQ55" s="1033">
        <v>44524</v>
      </c>
      <c r="AR55" s="1033">
        <v>44526</v>
      </c>
      <c r="AS55" s="1033">
        <v>44529</v>
      </c>
      <c r="AT55" s="599"/>
      <c r="AU55" s="1036">
        <v>11.735667431154134</v>
      </c>
      <c r="AV55" s="764">
        <v>8.2062597816199023</v>
      </c>
      <c r="AW55" s="764">
        <v>6.5951451740577065</v>
      </c>
      <c r="AX55" s="764">
        <v>0.19349822639990341</v>
      </c>
      <c r="AY55" s="764">
        <v>10.333289035320872</v>
      </c>
      <c r="AZ55" s="764">
        <v>8.2558437021348929</v>
      </c>
      <c r="BA55" s="764">
        <v>11.194598015583431</v>
      </c>
      <c r="BB55" s="764">
        <v>11.59779994484421</v>
      </c>
      <c r="BC55" s="764">
        <v>6.0269860067909784</v>
      </c>
      <c r="BD55" s="764">
        <v>4.0982924351499452</v>
      </c>
      <c r="BE55" s="764">
        <v>2.4105041553767883</v>
      </c>
      <c r="BF55" s="764">
        <v>3.7415300802251301</v>
      </c>
    </row>
    <row r="56" spans="1:58" ht="15.75" hidden="1" customHeight="1">
      <c r="A56" s="1023">
        <v>47</v>
      </c>
      <c r="B56" s="1024" t="s">
        <v>200</v>
      </c>
      <c r="C56" s="1024" t="s">
        <v>1160</v>
      </c>
      <c r="D56" s="1024" t="s">
        <v>529</v>
      </c>
      <c r="E56" s="1024" t="s">
        <v>6605</v>
      </c>
      <c r="F56" s="1024" t="s">
        <v>67</v>
      </c>
      <c r="G56" s="1024" t="s">
        <v>6619</v>
      </c>
      <c r="H56" s="1025" t="s">
        <v>1164</v>
      </c>
      <c r="I56" s="1024">
        <v>1</v>
      </c>
      <c r="J56" s="1024">
        <v>166800</v>
      </c>
      <c r="K56" s="1024">
        <v>166800</v>
      </c>
      <c r="L56" s="1024">
        <v>1375</v>
      </c>
      <c r="M56" s="1024" t="s">
        <v>1167</v>
      </c>
      <c r="N56" s="1024" t="s">
        <v>6604</v>
      </c>
      <c r="O56" s="1024" t="s">
        <v>1163</v>
      </c>
      <c r="P56" s="1024" t="s">
        <v>67</v>
      </c>
      <c r="Q56" s="1026">
        <v>44331</v>
      </c>
      <c r="R56" s="1026">
        <v>44545</v>
      </c>
      <c r="S56" s="1027" t="s">
        <v>67</v>
      </c>
      <c r="T56" s="1028">
        <v>44545</v>
      </c>
      <c r="U56" s="1028">
        <v>44575</v>
      </c>
      <c r="V56" s="1028">
        <v>44578</v>
      </c>
      <c r="W56" s="1029" t="s">
        <v>67</v>
      </c>
      <c r="X56" s="1029">
        <v>44575</v>
      </c>
      <c r="Y56" s="1029">
        <v>44578</v>
      </c>
      <c r="Z56" s="1030">
        <v>1.375</v>
      </c>
      <c r="AA56" s="791"/>
      <c r="AB56" s="1031">
        <v>44562</v>
      </c>
      <c r="AC56" s="1147">
        <v>44562</v>
      </c>
      <c r="AD56" s="791" t="s">
        <v>436</v>
      </c>
      <c r="AE56" s="1035">
        <v>44494</v>
      </c>
      <c r="AF56" s="1033">
        <v>44494</v>
      </c>
      <c r="AG56" s="1033">
        <v>44496</v>
      </c>
      <c r="AH56" s="1033">
        <v>44497</v>
      </c>
      <c r="AI56" s="1033">
        <v>44498</v>
      </c>
      <c r="AJ56" s="1033">
        <v>44503</v>
      </c>
      <c r="AK56" s="1033">
        <v>44505</v>
      </c>
      <c r="AL56" s="1033">
        <v>44515</v>
      </c>
      <c r="AM56" s="1033">
        <v>44510</v>
      </c>
      <c r="AN56" s="1033">
        <v>44516</v>
      </c>
      <c r="AO56" s="1033">
        <v>44518</v>
      </c>
      <c r="AP56" s="1033">
        <v>44522</v>
      </c>
      <c r="AQ56" s="1033">
        <v>44524</v>
      </c>
      <c r="AR56" s="1033">
        <v>44526</v>
      </c>
      <c r="AS56" s="1033">
        <v>44529</v>
      </c>
      <c r="AT56" s="599"/>
      <c r="AU56" s="1036">
        <v>22.076998137814712</v>
      </c>
      <c r="AV56" s="764">
        <v>15.437518401067143</v>
      </c>
      <c r="AW56" s="764">
        <v>12.406708743276875</v>
      </c>
      <c r="AX56" s="764">
        <v>0.36400656451466973</v>
      </c>
      <c r="AY56" s="764">
        <v>19.438860561494714</v>
      </c>
      <c r="AZ56" s="764">
        <v>15.530795083224053</v>
      </c>
      <c r="BA56" s="764">
        <v>21.059144781790611</v>
      </c>
      <c r="BB56" s="764">
        <v>21.817643460598017</v>
      </c>
      <c r="BC56" s="764">
        <v>11.337894468220654</v>
      </c>
      <c r="BD56" s="764">
        <v>7.7096590364206889</v>
      </c>
      <c r="BE56" s="764">
        <v>4.5346117774414818</v>
      </c>
      <c r="BF56" s="764">
        <v>7.0385219330967796</v>
      </c>
    </row>
    <row r="57" spans="1:58" ht="15.75" hidden="1" customHeight="1">
      <c r="A57" s="1023">
        <v>48</v>
      </c>
      <c r="B57" s="1024" t="s">
        <v>200</v>
      </c>
      <c r="C57" s="1024" t="s">
        <v>1160</v>
      </c>
      <c r="D57" s="1024" t="s">
        <v>529</v>
      </c>
      <c r="E57" s="1024" t="s">
        <v>6605</v>
      </c>
      <c r="F57" s="1024" t="s">
        <v>67</v>
      </c>
      <c r="G57" s="1024" t="s">
        <v>6619</v>
      </c>
      <c r="H57" s="1025" t="s">
        <v>1190</v>
      </c>
      <c r="I57" s="1024">
        <v>1</v>
      </c>
      <c r="J57" s="1024">
        <v>166800</v>
      </c>
      <c r="K57" s="1024">
        <v>166800</v>
      </c>
      <c r="L57" s="1024">
        <v>1031</v>
      </c>
      <c r="M57" s="1024" t="s">
        <v>1167</v>
      </c>
      <c r="N57" s="1024" t="s">
        <v>6604</v>
      </c>
      <c r="O57" s="1024" t="s">
        <v>1163</v>
      </c>
      <c r="P57" s="1024" t="s">
        <v>67</v>
      </c>
      <c r="Q57" s="1026">
        <v>44331</v>
      </c>
      <c r="R57" s="1026">
        <v>44545</v>
      </c>
      <c r="S57" s="1027" t="s">
        <v>67</v>
      </c>
      <c r="T57" s="1028">
        <v>44545</v>
      </c>
      <c r="U57" s="1028">
        <v>44575</v>
      </c>
      <c r="V57" s="1028">
        <v>44578</v>
      </c>
      <c r="W57" s="1029" t="s">
        <v>67</v>
      </c>
      <c r="X57" s="1029">
        <v>44575</v>
      </c>
      <c r="Y57" s="1029">
        <v>44578</v>
      </c>
      <c r="Z57" s="1030">
        <v>1.0309999999999999</v>
      </c>
      <c r="AA57" s="791"/>
      <c r="AB57" s="1031">
        <v>44562</v>
      </c>
      <c r="AC57" s="1147">
        <v>44562</v>
      </c>
      <c r="AD57" s="791" t="s">
        <v>436</v>
      </c>
      <c r="AE57" s="1035">
        <v>44494</v>
      </c>
      <c r="AF57" s="1033">
        <v>44494</v>
      </c>
      <c r="AG57" s="1033">
        <v>44496</v>
      </c>
      <c r="AH57" s="1033">
        <v>44497</v>
      </c>
      <c r="AI57" s="1033">
        <v>44498</v>
      </c>
      <c r="AJ57" s="1033">
        <v>44503</v>
      </c>
      <c r="AK57" s="1033">
        <v>44505</v>
      </c>
      <c r="AL57" s="1033">
        <v>44515</v>
      </c>
      <c r="AM57" s="1033">
        <v>44510</v>
      </c>
      <c r="AN57" s="1033">
        <v>44516</v>
      </c>
      <c r="AO57" s="1033">
        <v>44518</v>
      </c>
      <c r="AP57" s="1033">
        <v>44522</v>
      </c>
      <c r="AQ57" s="1033">
        <v>44524</v>
      </c>
      <c r="AR57" s="1033">
        <v>44526</v>
      </c>
      <c r="AS57" s="1033">
        <v>44529</v>
      </c>
      <c r="AT57" s="599"/>
      <c r="AU57" s="1036">
        <v>5.5192495344536781</v>
      </c>
      <c r="AV57" s="764">
        <v>3.8593796002667857</v>
      </c>
      <c r="AW57" s="764">
        <v>3.1016771858192187</v>
      </c>
      <c r="AX57" s="764">
        <v>9.1001641128667432E-2</v>
      </c>
      <c r="AY57" s="764">
        <v>4.8597151403736785</v>
      </c>
      <c r="AZ57" s="764">
        <v>3.8826987708060132</v>
      </c>
      <c r="BA57" s="764">
        <v>5.2647861954476527</v>
      </c>
      <c r="BB57" s="764">
        <v>5.4544108651495042</v>
      </c>
      <c r="BC57" s="764">
        <v>2.8344736170551634</v>
      </c>
      <c r="BD57" s="764">
        <v>1.9274147591051722</v>
      </c>
      <c r="BE57" s="764">
        <v>1.1336529443603705</v>
      </c>
      <c r="BF57" s="764">
        <v>1.7596304832741949</v>
      </c>
    </row>
    <row r="58" spans="1:58" ht="15.75" hidden="1" customHeight="1">
      <c r="A58" s="1023">
        <v>49</v>
      </c>
      <c r="B58" s="1024" t="s">
        <v>200</v>
      </c>
      <c r="C58" s="1024" t="s">
        <v>1160</v>
      </c>
      <c r="D58" s="1024" t="s">
        <v>529</v>
      </c>
      <c r="E58" s="1024" t="s">
        <v>6605</v>
      </c>
      <c r="F58" s="1024" t="s">
        <v>67</v>
      </c>
      <c r="G58" s="1024" t="s">
        <v>6620</v>
      </c>
      <c r="H58" s="1025" t="s">
        <v>1190</v>
      </c>
      <c r="I58" s="1024">
        <v>1</v>
      </c>
      <c r="J58" s="1024">
        <v>113200</v>
      </c>
      <c r="K58" s="1024">
        <v>113200</v>
      </c>
      <c r="L58" s="1024">
        <v>700</v>
      </c>
      <c r="M58" s="1024" t="s">
        <v>1167</v>
      </c>
      <c r="N58" s="1024" t="s">
        <v>6604</v>
      </c>
      <c r="O58" s="1024" t="s">
        <v>1163</v>
      </c>
      <c r="P58" s="1024" t="s">
        <v>67</v>
      </c>
      <c r="Q58" s="1026">
        <v>44331</v>
      </c>
      <c r="R58" s="1026">
        <v>44545</v>
      </c>
      <c r="S58" s="1027" t="s">
        <v>67</v>
      </c>
      <c r="T58" s="1028">
        <v>44545</v>
      </c>
      <c r="U58" s="1028">
        <v>44575</v>
      </c>
      <c r="V58" s="1028">
        <v>44578</v>
      </c>
      <c r="W58" s="1029" t="s">
        <v>67</v>
      </c>
      <c r="X58" s="1029">
        <v>44575</v>
      </c>
      <c r="Y58" s="1029">
        <v>44578</v>
      </c>
      <c r="Z58" s="1030">
        <v>0.7</v>
      </c>
      <c r="AA58" s="791"/>
      <c r="AB58" s="1031">
        <v>44562</v>
      </c>
      <c r="AC58" s="1147">
        <v>44562</v>
      </c>
      <c r="AD58" s="791" t="s">
        <v>436</v>
      </c>
      <c r="AE58" s="1035">
        <v>44494</v>
      </c>
      <c r="AF58" s="1033">
        <v>44494</v>
      </c>
      <c r="AG58" s="1033">
        <v>44496</v>
      </c>
      <c r="AH58" s="1033">
        <v>44497</v>
      </c>
      <c r="AI58" s="1033">
        <v>44498</v>
      </c>
      <c r="AJ58" s="1033">
        <v>44503</v>
      </c>
      <c r="AK58" s="1033">
        <v>44505</v>
      </c>
      <c r="AL58" s="1033">
        <v>44515</v>
      </c>
      <c r="AM58" s="1033">
        <v>44510</v>
      </c>
      <c r="AN58" s="1033">
        <v>44516</v>
      </c>
      <c r="AO58" s="1033">
        <v>44518</v>
      </c>
      <c r="AP58" s="1033">
        <v>44522</v>
      </c>
      <c r="AQ58" s="1033">
        <v>44524</v>
      </c>
      <c r="AR58" s="1033">
        <v>44526</v>
      </c>
      <c r="AS58" s="1033">
        <v>44529</v>
      </c>
      <c r="AT58" s="599"/>
      <c r="AU58" s="1036">
        <v>34.664760233937137</v>
      </c>
      <c r="AV58" s="764">
        <v>24.239612226237004</v>
      </c>
      <c r="AW58" s="764">
        <v>19.480709342513684</v>
      </c>
      <c r="AX58" s="764">
        <v>0.57155416708882356</v>
      </c>
      <c r="AY58" s="764">
        <v>30.522421407960998</v>
      </c>
      <c r="AZ58" s="764">
        <v>24.386072981553557</v>
      </c>
      <c r="BA58" s="764">
        <v>33.066551894215081</v>
      </c>
      <c r="BB58" s="764">
        <v>34.257527889886362</v>
      </c>
      <c r="BC58" s="764">
        <v>17.802483419399096</v>
      </c>
      <c r="BD58" s="764">
        <v>12.105517258941259</v>
      </c>
      <c r="BE58" s="764">
        <v>7.1201360365089936</v>
      </c>
      <c r="BF58" s="764">
        <v>11.05171426337126</v>
      </c>
    </row>
    <row r="59" spans="1:58" ht="15.75" hidden="1" customHeight="1">
      <c r="A59" s="1023">
        <v>50</v>
      </c>
      <c r="B59" s="1024" t="s">
        <v>200</v>
      </c>
      <c r="C59" s="1024" t="s">
        <v>1160</v>
      </c>
      <c r="D59" s="1024" t="s">
        <v>529</v>
      </c>
      <c r="E59" s="1024" t="s">
        <v>6605</v>
      </c>
      <c r="F59" s="1024" t="s">
        <v>67</v>
      </c>
      <c r="G59" s="1024" t="s">
        <v>6620</v>
      </c>
      <c r="H59" s="1025" t="s">
        <v>1164</v>
      </c>
      <c r="I59" s="1024">
        <v>1</v>
      </c>
      <c r="J59" s="1024">
        <v>113200</v>
      </c>
      <c r="K59" s="1024">
        <v>113200</v>
      </c>
      <c r="L59" s="1024">
        <v>933</v>
      </c>
      <c r="M59" s="1024" t="s">
        <v>1167</v>
      </c>
      <c r="N59" s="1024" t="s">
        <v>6604</v>
      </c>
      <c r="O59" s="1024" t="s">
        <v>1163</v>
      </c>
      <c r="P59" s="1024" t="s">
        <v>67</v>
      </c>
      <c r="Q59" s="1026">
        <v>44331</v>
      </c>
      <c r="R59" s="1026">
        <v>44545</v>
      </c>
      <c r="S59" s="1027" t="s">
        <v>67</v>
      </c>
      <c r="T59" s="1028">
        <v>44545</v>
      </c>
      <c r="U59" s="1028">
        <v>44575</v>
      </c>
      <c r="V59" s="1028">
        <v>44578</v>
      </c>
      <c r="W59" s="1029" t="s">
        <v>67</v>
      </c>
      <c r="X59" s="1029">
        <v>44575</v>
      </c>
      <c r="Y59" s="1029">
        <v>44578</v>
      </c>
      <c r="Z59" s="1030">
        <v>0.93300000000000005</v>
      </c>
      <c r="AA59" s="791"/>
      <c r="AB59" s="1031">
        <v>44562</v>
      </c>
      <c r="AC59" s="1147">
        <v>44562</v>
      </c>
      <c r="AD59" s="791" t="s">
        <v>436</v>
      </c>
      <c r="AE59" s="1035">
        <v>44494</v>
      </c>
      <c r="AF59" s="1033">
        <v>44494</v>
      </c>
      <c r="AG59" s="1033">
        <v>44496</v>
      </c>
      <c r="AH59" s="1033">
        <v>44497</v>
      </c>
      <c r="AI59" s="1033">
        <v>44498</v>
      </c>
      <c r="AJ59" s="1033">
        <v>44503</v>
      </c>
      <c r="AK59" s="1033">
        <v>44505</v>
      </c>
      <c r="AL59" s="1033">
        <v>44515</v>
      </c>
      <c r="AM59" s="1033">
        <v>44510</v>
      </c>
      <c r="AN59" s="1033">
        <v>44516</v>
      </c>
      <c r="AO59" s="1033">
        <v>44518</v>
      </c>
      <c r="AP59" s="1033">
        <v>44522</v>
      </c>
      <c r="AQ59" s="1033">
        <v>44524</v>
      </c>
      <c r="AR59" s="1033">
        <v>44526</v>
      </c>
      <c r="AS59" s="1033">
        <v>44529</v>
      </c>
      <c r="AT59" s="599"/>
      <c r="AU59" s="1036">
        <v>8.6661900584842844</v>
      </c>
      <c r="AV59" s="764">
        <v>6.0599030565592509</v>
      </c>
      <c r="AW59" s="764">
        <v>4.870177335628421</v>
      </c>
      <c r="AX59" s="764">
        <v>0.14288854177220589</v>
      </c>
      <c r="AY59" s="764">
        <v>7.6306053519902495</v>
      </c>
      <c r="AZ59" s="764">
        <v>6.0965182453883893</v>
      </c>
      <c r="BA59" s="764">
        <v>8.2666379735537703</v>
      </c>
      <c r="BB59" s="764">
        <v>8.5643819724715904</v>
      </c>
      <c r="BC59" s="764">
        <v>4.4506208548497739</v>
      </c>
      <c r="BD59" s="764">
        <v>3.0263793147353146</v>
      </c>
      <c r="BE59" s="764">
        <v>1.7800340091272484</v>
      </c>
      <c r="BF59" s="764">
        <v>2.7629285658428149</v>
      </c>
    </row>
    <row r="60" spans="1:58" ht="15.75" hidden="1" customHeight="1">
      <c r="A60" s="1023">
        <v>51</v>
      </c>
      <c r="B60" s="1024" t="s">
        <v>200</v>
      </c>
      <c r="C60" s="1024" t="s">
        <v>1160</v>
      </c>
      <c r="D60" s="1024" t="s">
        <v>529</v>
      </c>
      <c r="E60" s="1024" t="s">
        <v>6605</v>
      </c>
      <c r="F60" s="1024" t="s">
        <v>67</v>
      </c>
      <c r="G60" s="1024" t="s">
        <v>6620</v>
      </c>
      <c r="H60" s="1025" t="s">
        <v>1190</v>
      </c>
      <c r="I60" s="1024">
        <v>1</v>
      </c>
      <c r="J60" s="1024">
        <v>113200</v>
      </c>
      <c r="K60" s="1024">
        <v>113200</v>
      </c>
      <c r="L60" s="1024">
        <v>700</v>
      </c>
      <c r="M60" s="1024" t="s">
        <v>1167</v>
      </c>
      <c r="N60" s="1024" t="s">
        <v>6604</v>
      </c>
      <c r="O60" s="1024" t="s">
        <v>1163</v>
      </c>
      <c r="P60" s="1024" t="s">
        <v>67</v>
      </c>
      <c r="Q60" s="1026">
        <v>44331</v>
      </c>
      <c r="R60" s="1026">
        <v>44545</v>
      </c>
      <c r="S60" s="1027" t="s">
        <v>67</v>
      </c>
      <c r="T60" s="1028">
        <v>44545</v>
      </c>
      <c r="U60" s="1028">
        <v>44575</v>
      </c>
      <c r="V60" s="1028">
        <v>44578</v>
      </c>
      <c r="W60" s="1029" t="s">
        <v>67</v>
      </c>
      <c r="X60" s="1029">
        <v>44575</v>
      </c>
      <c r="Y60" s="1029">
        <v>44578</v>
      </c>
      <c r="Z60" s="1030">
        <v>0.7</v>
      </c>
      <c r="AA60" s="791"/>
      <c r="AB60" s="1031">
        <v>44562</v>
      </c>
      <c r="AC60" s="1147">
        <v>44562</v>
      </c>
      <c r="AD60" s="791" t="s">
        <v>436</v>
      </c>
      <c r="AE60" s="1035">
        <v>44494</v>
      </c>
      <c r="AF60" s="1033">
        <v>44494</v>
      </c>
      <c r="AG60" s="1033">
        <v>44496</v>
      </c>
      <c r="AH60" s="1033">
        <v>44497</v>
      </c>
      <c r="AI60" s="1033">
        <v>44498</v>
      </c>
      <c r="AJ60" s="1033">
        <v>44503</v>
      </c>
      <c r="AK60" s="1033">
        <v>44505</v>
      </c>
      <c r="AL60" s="1033">
        <v>44515</v>
      </c>
      <c r="AM60" s="1033">
        <v>44510</v>
      </c>
      <c r="AN60" s="1033">
        <v>44516</v>
      </c>
      <c r="AO60" s="1033">
        <v>44518</v>
      </c>
      <c r="AP60" s="1033">
        <v>44522</v>
      </c>
      <c r="AQ60" s="1033">
        <v>44524</v>
      </c>
      <c r="AR60" s="1033">
        <v>44526</v>
      </c>
      <c r="AS60" s="1033">
        <v>44529</v>
      </c>
      <c r="AT60" s="599"/>
      <c r="AU60" s="1036">
        <v>16.344724937118961</v>
      </c>
      <c r="AV60" s="764">
        <v>11.429180289912868</v>
      </c>
      <c r="AW60" s="764">
        <v>9.1853177011628784</v>
      </c>
      <c r="AX60" s="764">
        <v>0.2694925793424397</v>
      </c>
      <c r="AY60" s="764">
        <v>14.391577468334681</v>
      </c>
      <c r="AZ60" s="764">
        <v>11.498237763369389</v>
      </c>
      <c r="BA60" s="764">
        <v>15.591156312132698</v>
      </c>
      <c r="BB60" s="764">
        <v>16.15271147433748</v>
      </c>
      <c r="BC60" s="764">
        <v>8.3940201150686242</v>
      </c>
      <c r="BD60" s="764">
        <v>5.707852830472862</v>
      </c>
      <c r="BE60" s="764">
        <v>3.3572038071584305</v>
      </c>
      <c r="BF60" s="764">
        <v>5.210975887310247</v>
      </c>
    </row>
    <row r="61" spans="1:58" ht="15.75" hidden="1" customHeight="1">
      <c r="A61" s="1023">
        <v>52</v>
      </c>
      <c r="B61" s="1024" t="s">
        <v>200</v>
      </c>
      <c r="C61" s="1024" t="s">
        <v>1160</v>
      </c>
      <c r="D61" s="1024" t="s">
        <v>529</v>
      </c>
      <c r="E61" s="1024" t="s">
        <v>6605</v>
      </c>
      <c r="F61" s="1024" t="s">
        <v>67</v>
      </c>
      <c r="G61" s="1024" t="s">
        <v>6620</v>
      </c>
      <c r="H61" s="1025" t="s">
        <v>1190</v>
      </c>
      <c r="I61" s="1024">
        <v>1</v>
      </c>
      <c r="J61" s="1024">
        <v>113200</v>
      </c>
      <c r="K61" s="1024">
        <v>113200</v>
      </c>
      <c r="L61" s="1024">
        <v>700</v>
      </c>
      <c r="M61" s="1024" t="s">
        <v>1167</v>
      </c>
      <c r="N61" s="1024" t="s">
        <v>6604</v>
      </c>
      <c r="O61" s="1024" t="s">
        <v>1163</v>
      </c>
      <c r="P61" s="1024" t="s">
        <v>67</v>
      </c>
      <c r="Q61" s="1026">
        <v>44331</v>
      </c>
      <c r="R61" s="1026">
        <v>44545</v>
      </c>
      <c r="S61" s="1027" t="s">
        <v>67</v>
      </c>
      <c r="T61" s="1028">
        <v>44545</v>
      </c>
      <c r="U61" s="1028">
        <v>44575</v>
      </c>
      <c r="V61" s="1028">
        <v>44578</v>
      </c>
      <c r="W61" s="1029" t="s">
        <v>67</v>
      </c>
      <c r="X61" s="1029">
        <v>44575</v>
      </c>
      <c r="Y61" s="1029">
        <v>44578</v>
      </c>
      <c r="Z61" s="1030">
        <v>0.7</v>
      </c>
      <c r="AA61" s="791"/>
      <c r="AB61" s="1031">
        <v>44562</v>
      </c>
      <c r="AC61" s="1147">
        <v>44562</v>
      </c>
      <c r="AD61" s="791" t="s">
        <v>436</v>
      </c>
      <c r="AE61" s="1035">
        <v>44494</v>
      </c>
      <c r="AF61" s="1033">
        <v>44494</v>
      </c>
      <c r="AG61" s="1033">
        <v>44496</v>
      </c>
      <c r="AH61" s="1033">
        <v>44497</v>
      </c>
      <c r="AI61" s="1033">
        <v>44498</v>
      </c>
      <c r="AJ61" s="1033">
        <v>44503</v>
      </c>
      <c r="AK61" s="1033">
        <v>44505</v>
      </c>
      <c r="AL61" s="1033">
        <v>44515</v>
      </c>
      <c r="AM61" s="1033">
        <v>44510</v>
      </c>
      <c r="AN61" s="1033">
        <v>44516</v>
      </c>
      <c r="AO61" s="1033">
        <v>44518</v>
      </c>
      <c r="AP61" s="1033">
        <v>44522</v>
      </c>
      <c r="AQ61" s="1033">
        <v>44524</v>
      </c>
      <c r="AR61" s="1033">
        <v>44526</v>
      </c>
      <c r="AS61" s="1033">
        <v>44529</v>
      </c>
      <c r="AT61" s="599"/>
      <c r="AU61" s="1036">
        <v>4.0861812342797403</v>
      </c>
      <c r="AV61" s="764">
        <v>2.8572950724782169</v>
      </c>
      <c r="AW61" s="764">
        <v>2.2963294252907196</v>
      </c>
      <c r="AX61" s="764">
        <v>6.7373144835609924E-2</v>
      </c>
      <c r="AY61" s="764">
        <v>3.5978943670836703</v>
      </c>
      <c r="AZ61" s="764">
        <v>2.8745594408423472</v>
      </c>
      <c r="BA61" s="764">
        <v>3.8977890780331745</v>
      </c>
      <c r="BB61" s="764">
        <v>4.0381778685843699</v>
      </c>
      <c r="BC61" s="764">
        <v>2.0985050287671561</v>
      </c>
      <c r="BD61" s="764">
        <v>1.4269632076182155</v>
      </c>
      <c r="BE61" s="764">
        <v>0.83930095178960762</v>
      </c>
      <c r="BF61" s="764">
        <v>1.3027439718275617</v>
      </c>
    </row>
    <row r="62" spans="1:58" ht="15.75" hidden="1" customHeight="1">
      <c r="A62" s="1023">
        <v>53</v>
      </c>
      <c r="B62" s="1024" t="s">
        <v>200</v>
      </c>
      <c r="C62" s="1024" t="s">
        <v>1160</v>
      </c>
      <c r="D62" s="1024" t="s">
        <v>529</v>
      </c>
      <c r="E62" s="1024" t="s">
        <v>6605</v>
      </c>
      <c r="F62" s="1024" t="s">
        <v>67</v>
      </c>
      <c r="G62" s="1024" t="s">
        <v>6620</v>
      </c>
      <c r="H62" s="1025" t="s">
        <v>1164</v>
      </c>
      <c r="I62" s="1024">
        <v>1</v>
      </c>
      <c r="J62" s="1024">
        <v>113200</v>
      </c>
      <c r="K62" s="1024">
        <v>113200</v>
      </c>
      <c r="L62" s="1024">
        <v>933</v>
      </c>
      <c r="M62" s="1024" t="s">
        <v>1167</v>
      </c>
      <c r="N62" s="1024" t="s">
        <v>6604</v>
      </c>
      <c r="O62" s="1024" t="s">
        <v>1163</v>
      </c>
      <c r="P62" s="1024" t="s">
        <v>67</v>
      </c>
      <c r="Q62" s="1026">
        <v>44331</v>
      </c>
      <c r="R62" s="1026">
        <v>44545</v>
      </c>
      <c r="S62" s="1027" t="s">
        <v>67</v>
      </c>
      <c r="T62" s="1028">
        <v>44545</v>
      </c>
      <c r="U62" s="1028">
        <v>44575</v>
      </c>
      <c r="V62" s="1028">
        <v>44578</v>
      </c>
      <c r="W62" s="1029" t="s">
        <v>67</v>
      </c>
      <c r="X62" s="1029">
        <v>44575</v>
      </c>
      <c r="Y62" s="1029">
        <v>44578</v>
      </c>
      <c r="Z62" s="1030">
        <v>0.93300000000000005</v>
      </c>
      <c r="AA62" s="791"/>
      <c r="AB62" s="1031">
        <v>44562</v>
      </c>
      <c r="AC62" s="1147">
        <v>44562</v>
      </c>
      <c r="AD62" s="791" t="s">
        <v>436</v>
      </c>
      <c r="AE62" s="1035">
        <v>44494</v>
      </c>
      <c r="AF62" s="1033">
        <v>44494</v>
      </c>
      <c r="AG62" s="1033">
        <v>44496</v>
      </c>
      <c r="AH62" s="1033">
        <v>44497</v>
      </c>
      <c r="AI62" s="1033">
        <v>44498</v>
      </c>
      <c r="AJ62" s="1033">
        <v>44503</v>
      </c>
      <c r="AK62" s="1033">
        <v>44505</v>
      </c>
      <c r="AL62" s="1033">
        <v>44515</v>
      </c>
      <c r="AM62" s="1033">
        <v>44510</v>
      </c>
      <c r="AN62" s="1033">
        <v>44516</v>
      </c>
      <c r="AO62" s="1033">
        <v>44518</v>
      </c>
      <c r="AP62" s="1033">
        <v>44522</v>
      </c>
      <c r="AQ62" s="1033">
        <v>44524</v>
      </c>
      <c r="AR62" s="1033">
        <v>44526</v>
      </c>
      <c r="AS62" s="1033">
        <v>44529</v>
      </c>
      <c r="AT62" s="599"/>
      <c r="AU62" s="1036">
        <v>29.707118546848921</v>
      </c>
      <c r="AV62" s="764">
        <v>20.772941427400877</v>
      </c>
      <c r="AW62" s="764">
        <v>16.69464141419888</v>
      </c>
      <c r="AX62" s="764">
        <v>0.48981234207500296</v>
      </c>
      <c r="AY62" s="764">
        <v>26.15720359766043</v>
      </c>
      <c r="AZ62" s="764">
        <v>20.898455840057629</v>
      </c>
      <c r="BA62" s="764">
        <v>28.337480785321755</v>
      </c>
      <c r="BB62" s="764">
        <v>29.358127253120486</v>
      </c>
      <c r="BC62" s="764">
        <v>15.256429924781125</v>
      </c>
      <c r="BD62" s="764">
        <v>10.37422540514854</v>
      </c>
      <c r="BE62" s="764">
        <v>6.1018372513993286</v>
      </c>
      <c r="BF62" s="764">
        <v>9.4711338994477714</v>
      </c>
    </row>
    <row r="63" spans="1:58" ht="15.75" hidden="1" customHeight="1">
      <c r="A63" s="1023">
        <v>54</v>
      </c>
      <c r="B63" s="1024" t="s">
        <v>200</v>
      </c>
      <c r="C63" s="1024" t="s">
        <v>1160</v>
      </c>
      <c r="D63" s="1024" t="s">
        <v>529</v>
      </c>
      <c r="E63" s="1024" t="s">
        <v>6605</v>
      </c>
      <c r="F63" s="1024" t="s">
        <v>67</v>
      </c>
      <c r="G63" s="1024" t="s">
        <v>6620</v>
      </c>
      <c r="H63" s="1025" t="s">
        <v>1190</v>
      </c>
      <c r="I63" s="1024">
        <v>1</v>
      </c>
      <c r="J63" s="1024">
        <v>113200</v>
      </c>
      <c r="K63" s="1024">
        <v>113200</v>
      </c>
      <c r="L63" s="1024">
        <v>700</v>
      </c>
      <c r="M63" s="1024" t="s">
        <v>1167</v>
      </c>
      <c r="N63" s="1024" t="s">
        <v>6604</v>
      </c>
      <c r="O63" s="1024" t="s">
        <v>1163</v>
      </c>
      <c r="P63" s="1024" t="s">
        <v>67</v>
      </c>
      <c r="Q63" s="1026">
        <v>44331</v>
      </c>
      <c r="R63" s="1026">
        <v>44545</v>
      </c>
      <c r="S63" s="1027" t="s">
        <v>67</v>
      </c>
      <c r="T63" s="1028">
        <v>44545</v>
      </c>
      <c r="U63" s="1028">
        <v>44575</v>
      </c>
      <c r="V63" s="1028">
        <v>44578</v>
      </c>
      <c r="W63" s="1029" t="s">
        <v>67</v>
      </c>
      <c r="X63" s="1029">
        <v>44575</v>
      </c>
      <c r="Y63" s="1029">
        <v>44578</v>
      </c>
      <c r="Z63" s="1030">
        <v>0.7</v>
      </c>
      <c r="AA63" s="791"/>
      <c r="AB63" s="1031">
        <v>44562</v>
      </c>
      <c r="AC63" s="1147">
        <v>44562</v>
      </c>
      <c r="AD63" s="791" t="s">
        <v>436</v>
      </c>
      <c r="AE63" s="1035">
        <v>44494</v>
      </c>
      <c r="AF63" s="1033">
        <v>44494</v>
      </c>
      <c r="AG63" s="1033">
        <v>44496</v>
      </c>
      <c r="AH63" s="1033">
        <v>44497</v>
      </c>
      <c r="AI63" s="1033">
        <v>44498</v>
      </c>
      <c r="AJ63" s="1033">
        <v>44503</v>
      </c>
      <c r="AK63" s="1033">
        <v>44505</v>
      </c>
      <c r="AL63" s="1033">
        <v>44515</v>
      </c>
      <c r="AM63" s="1033">
        <v>44510</v>
      </c>
      <c r="AN63" s="1033">
        <v>44516</v>
      </c>
      <c r="AO63" s="1033">
        <v>44518</v>
      </c>
      <c r="AP63" s="1033">
        <v>44522</v>
      </c>
      <c r="AQ63" s="1033">
        <v>44524</v>
      </c>
      <c r="AR63" s="1033">
        <v>44526</v>
      </c>
      <c r="AS63" s="1033">
        <v>44529</v>
      </c>
      <c r="AT63" s="599"/>
      <c r="AU63" s="1036">
        <v>7.4267796367122303</v>
      </c>
      <c r="AV63" s="764">
        <v>5.1932353568502192</v>
      </c>
      <c r="AW63" s="764">
        <v>4.1736603535497201</v>
      </c>
      <c r="AX63" s="764">
        <v>0.12245308551875074</v>
      </c>
      <c r="AY63" s="764">
        <v>6.5393008994151076</v>
      </c>
      <c r="AZ63" s="764">
        <v>5.2246139600144073</v>
      </c>
      <c r="BA63" s="764">
        <v>7.0843701963304389</v>
      </c>
      <c r="BB63" s="764">
        <v>7.3395318132801215</v>
      </c>
      <c r="BC63" s="764">
        <v>3.8141074811952813</v>
      </c>
      <c r="BD63" s="764">
        <v>2.5935563512871349</v>
      </c>
      <c r="BE63" s="764">
        <v>1.5254593128498322</v>
      </c>
      <c r="BF63" s="764">
        <v>2.3677834748619428</v>
      </c>
    </row>
    <row r="64" spans="1:58" ht="15.75" hidden="1" customHeight="1">
      <c r="A64" s="1023">
        <v>55</v>
      </c>
      <c r="B64" s="1024" t="s">
        <v>200</v>
      </c>
      <c r="C64" s="1024" t="s">
        <v>1160</v>
      </c>
      <c r="D64" s="1024" t="s">
        <v>529</v>
      </c>
      <c r="E64" s="1024" t="s">
        <v>6605</v>
      </c>
      <c r="F64" s="1024" t="s">
        <v>67</v>
      </c>
      <c r="G64" s="1024" t="s">
        <v>6621</v>
      </c>
      <c r="H64" s="1025" t="s">
        <v>1190</v>
      </c>
      <c r="I64" s="1024">
        <v>1</v>
      </c>
      <c r="J64" s="1024">
        <v>304300</v>
      </c>
      <c r="K64" s="1024">
        <v>304300</v>
      </c>
      <c r="L64" s="1024">
        <v>1881</v>
      </c>
      <c r="M64" s="1024" t="s">
        <v>1167</v>
      </c>
      <c r="N64" s="1024" t="s">
        <v>6604</v>
      </c>
      <c r="O64" s="1024" t="s">
        <v>1163</v>
      </c>
      <c r="P64" s="1024" t="s">
        <v>67</v>
      </c>
      <c r="Q64" s="1026">
        <v>44331</v>
      </c>
      <c r="R64" s="1026">
        <v>44545</v>
      </c>
      <c r="S64" s="1027" t="s">
        <v>67</v>
      </c>
      <c r="T64" s="1028">
        <v>44545</v>
      </c>
      <c r="U64" s="1028">
        <v>44575</v>
      </c>
      <c r="V64" s="1028">
        <v>44578</v>
      </c>
      <c r="W64" s="1029" t="s">
        <v>67</v>
      </c>
      <c r="X64" s="1029">
        <v>44575</v>
      </c>
      <c r="Y64" s="1029">
        <v>44578</v>
      </c>
      <c r="Z64" s="1030">
        <v>1.881</v>
      </c>
      <c r="AA64" s="791"/>
      <c r="AB64" s="1031">
        <v>44562</v>
      </c>
      <c r="AC64" s="1147">
        <v>44562</v>
      </c>
      <c r="AD64" s="791" t="s">
        <v>436</v>
      </c>
      <c r="AE64" s="1035">
        <v>44494</v>
      </c>
      <c r="AF64" s="1033">
        <v>44494</v>
      </c>
      <c r="AG64" s="1033">
        <v>44496</v>
      </c>
      <c r="AH64" s="1033">
        <v>44497</v>
      </c>
      <c r="AI64" s="1033">
        <v>44498</v>
      </c>
      <c r="AJ64" s="1033">
        <v>44503</v>
      </c>
      <c r="AK64" s="1033">
        <v>44505</v>
      </c>
      <c r="AL64" s="1033">
        <v>44515</v>
      </c>
      <c r="AM64" s="1033">
        <v>44510</v>
      </c>
      <c r="AN64" s="1033">
        <v>44516</v>
      </c>
      <c r="AO64" s="1033">
        <v>44518</v>
      </c>
      <c r="AP64" s="1033">
        <v>44522</v>
      </c>
      <c r="AQ64" s="1033">
        <v>44524</v>
      </c>
      <c r="AR64" s="1033">
        <v>44526</v>
      </c>
      <c r="AS64" s="1033">
        <v>44529</v>
      </c>
      <c r="AT64" s="599"/>
      <c r="AU64" s="1036">
        <v>14.214488274698242</v>
      </c>
      <c r="AV64" s="764">
        <v>9.9395951810379692</v>
      </c>
      <c r="AW64" s="764">
        <v>7.9881791382151102</v>
      </c>
      <c r="AX64" s="764">
        <v>0.23436913890681368</v>
      </c>
      <c r="AY64" s="764">
        <v>12.515897940471159</v>
      </c>
      <c r="AZ64" s="764">
        <v>9.9996522728828552</v>
      </c>
      <c r="BA64" s="764">
        <v>13.559133570030095</v>
      </c>
      <c r="BB64" s="764">
        <v>14.047500263227146</v>
      </c>
      <c r="BC64" s="764">
        <v>7.3000127540999653</v>
      </c>
      <c r="BD64" s="764">
        <v>4.9639383620463038</v>
      </c>
      <c r="BE64" s="764">
        <v>2.9196535479316217</v>
      </c>
      <c r="BF64" s="764">
        <v>4.5318202621868728</v>
      </c>
    </row>
    <row r="65" spans="1:58" ht="15.75" hidden="1" customHeight="1">
      <c r="A65" s="1023">
        <v>56</v>
      </c>
      <c r="B65" s="1024" t="s">
        <v>200</v>
      </c>
      <c r="C65" s="1024" t="s">
        <v>1160</v>
      </c>
      <c r="D65" s="1024" t="s">
        <v>529</v>
      </c>
      <c r="E65" s="1024" t="s">
        <v>6605</v>
      </c>
      <c r="F65" s="1024" t="s">
        <v>67</v>
      </c>
      <c r="G65" s="1024" t="s">
        <v>6621</v>
      </c>
      <c r="H65" s="1025" t="s">
        <v>1164</v>
      </c>
      <c r="I65" s="1024">
        <v>1</v>
      </c>
      <c r="J65" s="1024">
        <v>304300</v>
      </c>
      <c r="K65" s="1024">
        <v>304300</v>
      </c>
      <c r="L65" s="1024">
        <v>2508</v>
      </c>
      <c r="M65" s="1024" t="s">
        <v>1167</v>
      </c>
      <c r="N65" s="1024" t="s">
        <v>6604</v>
      </c>
      <c r="O65" s="1024" t="s">
        <v>1163</v>
      </c>
      <c r="P65" s="1024" t="s">
        <v>67</v>
      </c>
      <c r="Q65" s="1026">
        <v>44331</v>
      </c>
      <c r="R65" s="1026">
        <v>44545</v>
      </c>
      <c r="S65" s="1027" t="s">
        <v>67</v>
      </c>
      <c r="T65" s="1028">
        <v>44545</v>
      </c>
      <c r="U65" s="1028">
        <v>44575</v>
      </c>
      <c r="V65" s="1028">
        <v>44578</v>
      </c>
      <c r="W65" s="1029" t="s">
        <v>67</v>
      </c>
      <c r="X65" s="1029">
        <v>44575</v>
      </c>
      <c r="Y65" s="1029">
        <v>44578</v>
      </c>
      <c r="Z65" s="1030">
        <v>2.508</v>
      </c>
      <c r="AA65" s="791"/>
      <c r="AB65" s="1031">
        <v>44562</v>
      </c>
      <c r="AC65" s="1147">
        <v>44562</v>
      </c>
      <c r="AD65" s="791" t="s">
        <v>436</v>
      </c>
      <c r="AE65" s="1035">
        <v>44499</v>
      </c>
      <c r="AF65" s="1033">
        <v>44499</v>
      </c>
      <c r="AG65" s="1033">
        <v>44504</v>
      </c>
      <c r="AH65" s="1033">
        <v>44505</v>
      </c>
      <c r="AI65" s="1033">
        <v>44508</v>
      </c>
      <c r="AJ65" s="1033">
        <v>44509</v>
      </c>
      <c r="AK65" s="1033">
        <v>44511</v>
      </c>
      <c r="AL65" s="1033">
        <v>44519</v>
      </c>
      <c r="AM65" s="1033">
        <v>44516</v>
      </c>
      <c r="AN65" s="1033">
        <v>44522</v>
      </c>
      <c r="AO65" s="1033">
        <v>44524</v>
      </c>
      <c r="AP65" s="1033">
        <v>44526</v>
      </c>
      <c r="AQ65" s="1033">
        <v>44531</v>
      </c>
      <c r="AR65" s="1033">
        <v>44533</v>
      </c>
      <c r="AS65" s="1033">
        <v>44536</v>
      </c>
      <c r="AT65" s="599"/>
      <c r="AU65" s="1036">
        <v>3.5536220686745605</v>
      </c>
      <c r="AV65" s="764">
        <v>2.4848987952594923</v>
      </c>
      <c r="AW65" s="764">
        <v>1.9970447845537775</v>
      </c>
      <c r="AX65" s="764">
        <v>5.8592284726703421E-2</v>
      </c>
      <c r="AY65" s="764">
        <v>3.1289744851177899</v>
      </c>
      <c r="AZ65" s="764">
        <v>2.4999130682207138</v>
      </c>
      <c r="BA65" s="764">
        <v>3.3897833925075238</v>
      </c>
      <c r="BB65" s="764">
        <v>3.5118750658067865</v>
      </c>
      <c r="BC65" s="764">
        <v>1.8250031885249913</v>
      </c>
      <c r="BD65" s="764">
        <v>1.2409845905115759</v>
      </c>
      <c r="BE65" s="764">
        <v>0.72991338698290542</v>
      </c>
      <c r="BF65" s="764">
        <v>1.1329550655467182</v>
      </c>
    </row>
    <row r="66" spans="1:58" ht="15.75" hidden="1" customHeight="1">
      <c r="A66" s="1023">
        <v>57</v>
      </c>
      <c r="B66" s="1024" t="s">
        <v>200</v>
      </c>
      <c r="C66" s="1024" t="s">
        <v>1160</v>
      </c>
      <c r="D66" s="1024" t="s">
        <v>529</v>
      </c>
      <c r="E66" s="1024" t="s">
        <v>6605</v>
      </c>
      <c r="F66" s="1024" t="s">
        <v>67</v>
      </c>
      <c r="G66" s="1024" t="s">
        <v>6621</v>
      </c>
      <c r="H66" s="1025" t="s">
        <v>1190</v>
      </c>
      <c r="I66" s="1024">
        <v>1</v>
      </c>
      <c r="J66" s="1024">
        <v>304300</v>
      </c>
      <c r="K66" s="1024">
        <v>304300</v>
      </c>
      <c r="L66" s="1024">
        <v>1881</v>
      </c>
      <c r="M66" s="1024" t="s">
        <v>1167</v>
      </c>
      <c r="N66" s="1024" t="s">
        <v>6604</v>
      </c>
      <c r="O66" s="1024" t="s">
        <v>1163</v>
      </c>
      <c r="P66" s="1024" t="s">
        <v>67</v>
      </c>
      <c r="Q66" s="1026">
        <v>44331</v>
      </c>
      <c r="R66" s="1026">
        <v>44545</v>
      </c>
      <c r="S66" s="1027" t="s">
        <v>67</v>
      </c>
      <c r="T66" s="1028">
        <v>44545</v>
      </c>
      <c r="U66" s="1028">
        <v>44575</v>
      </c>
      <c r="V66" s="1028">
        <v>44578</v>
      </c>
      <c r="W66" s="1029" t="s">
        <v>67</v>
      </c>
      <c r="X66" s="1029">
        <v>44575</v>
      </c>
      <c r="Y66" s="1029">
        <v>44578</v>
      </c>
      <c r="Z66" s="1030">
        <v>1.881</v>
      </c>
      <c r="AA66" s="791"/>
      <c r="AB66" s="1031">
        <v>44562</v>
      </c>
      <c r="AC66" s="1147">
        <v>44562</v>
      </c>
      <c r="AD66" s="791" t="s">
        <v>436</v>
      </c>
      <c r="AE66" s="1035">
        <v>44499</v>
      </c>
      <c r="AF66" s="1033">
        <v>44499</v>
      </c>
      <c r="AG66" s="1033">
        <v>44504</v>
      </c>
      <c r="AH66" s="1033">
        <v>44505</v>
      </c>
      <c r="AI66" s="1033">
        <v>44508</v>
      </c>
      <c r="AJ66" s="1033">
        <v>44509</v>
      </c>
      <c r="AK66" s="1033">
        <v>44511</v>
      </c>
      <c r="AL66" s="1033">
        <v>44519</v>
      </c>
      <c r="AM66" s="1033">
        <v>44516</v>
      </c>
      <c r="AN66" s="1033">
        <v>44522</v>
      </c>
      <c r="AO66" s="1033">
        <v>44524</v>
      </c>
      <c r="AP66" s="1033">
        <v>44526</v>
      </c>
      <c r="AQ66" s="1033">
        <v>44531</v>
      </c>
      <c r="AR66" s="1033">
        <v>44533</v>
      </c>
      <c r="AS66" s="1033">
        <v>44536</v>
      </c>
      <c r="AT66" s="599"/>
      <c r="AU66" s="1036">
        <v>17.777793237292897</v>
      </c>
      <c r="AV66" s="764">
        <v>12.431264817701436</v>
      </c>
      <c r="AW66" s="764">
        <v>9.9906654616913784</v>
      </c>
      <c r="AX66" s="764">
        <v>0.29312107563549722</v>
      </c>
      <c r="AY66" s="764">
        <v>15.653398241624689</v>
      </c>
      <c r="AZ66" s="764">
        <v>12.506377093333056</v>
      </c>
      <c r="BA66" s="764">
        <v>16.958153429547178</v>
      </c>
      <c r="BB66" s="764">
        <v>17.568944470902611</v>
      </c>
      <c r="BC66" s="764">
        <v>9.1299887033566307</v>
      </c>
      <c r="BD66" s="764">
        <v>6.2083043819598176</v>
      </c>
      <c r="BE66" s="764">
        <v>3.6515557997291936</v>
      </c>
      <c r="BF66" s="764">
        <v>5.6678623987568795</v>
      </c>
    </row>
    <row r="67" spans="1:58" ht="15.75" hidden="1" customHeight="1">
      <c r="A67" s="1023">
        <v>58</v>
      </c>
      <c r="B67" s="1024" t="s">
        <v>200</v>
      </c>
      <c r="C67" s="1024" t="s">
        <v>1160</v>
      </c>
      <c r="D67" s="1024" t="s">
        <v>529</v>
      </c>
      <c r="E67" s="1024" t="s">
        <v>6605</v>
      </c>
      <c r="F67" s="1024" t="s">
        <v>67</v>
      </c>
      <c r="G67" s="1024" t="s">
        <v>6622</v>
      </c>
      <c r="H67" s="1025" t="s">
        <v>1190</v>
      </c>
      <c r="I67" s="1024">
        <v>1</v>
      </c>
      <c r="J67" s="1024">
        <v>251100</v>
      </c>
      <c r="K67" s="1024">
        <v>251100</v>
      </c>
      <c r="L67" s="1024">
        <v>1552</v>
      </c>
      <c r="M67" s="1024" t="s">
        <v>1167</v>
      </c>
      <c r="N67" s="1024" t="s">
        <v>6604</v>
      </c>
      <c r="O67" s="1024" t="s">
        <v>1163</v>
      </c>
      <c r="P67" s="1024" t="s">
        <v>67</v>
      </c>
      <c r="Q67" s="1026">
        <v>44331</v>
      </c>
      <c r="R67" s="1026">
        <v>44545</v>
      </c>
      <c r="S67" s="1027" t="s">
        <v>67</v>
      </c>
      <c r="T67" s="1028">
        <v>44545</v>
      </c>
      <c r="U67" s="1028">
        <v>44575</v>
      </c>
      <c r="V67" s="1028">
        <v>44578</v>
      </c>
      <c r="W67" s="1029" t="s">
        <v>67</v>
      </c>
      <c r="X67" s="1029">
        <v>44575</v>
      </c>
      <c r="Y67" s="1029">
        <v>44578</v>
      </c>
      <c r="Z67" s="1030">
        <v>1.552</v>
      </c>
      <c r="AA67" s="791"/>
      <c r="AB67" s="1031">
        <v>44562</v>
      </c>
      <c r="AC67" s="1147">
        <v>44562</v>
      </c>
      <c r="AD67" s="791" t="s">
        <v>436</v>
      </c>
      <c r="AE67" s="1035">
        <v>44499</v>
      </c>
      <c r="AF67" s="1033">
        <v>44499</v>
      </c>
      <c r="AG67" s="1033">
        <v>44504</v>
      </c>
      <c r="AH67" s="1033">
        <v>44505</v>
      </c>
      <c r="AI67" s="1033">
        <v>44508</v>
      </c>
      <c r="AJ67" s="1033">
        <v>44509</v>
      </c>
      <c r="AK67" s="1033">
        <v>44511</v>
      </c>
      <c r="AL67" s="1033">
        <v>44519</v>
      </c>
      <c r="AM67" s="1033">
        <v>44516</v>
      </c>
      <c r="AN67" s="1033">
        <v>44522</v>
      </c>
      <c r="AO67" s="1033">
        <v>44524</v>
      </c>
      <c r="AP67" s="1033">
        <v>44526</v>
      </c>
      <c r="AQ67" s="1033">
        <v>44531</v>
      </c>
      <c r="AR67" s="1033">
        <v>44533</v>
      </c>
      <c r="AS67" s="1033">
        <v>44536</v>
      </c>
      <c r="AT67" s="599"/>
      <c r="AU67" s="1036">
        <v>4.4444483093232243</v>
      </c>
      <c r="AV67" s="764">
        <v>3.107816204425359</v>
      </c>
      <c r="AW67" s="764">
        <v>2.4976663654228446</v>
      </c>
      <c r="AX67" s="764">
        <v>7.3280268908874305E-2</v>
      </c>
      <c r="AY67" s="764">
        <v>3.9133495604061723</v>
      </c>
      <c r="AZ67" s="764">
        <v>3.1265942733332639</v>
      </c>
      <c r="BA67" s="764">
        <v>4.2395383573867944</v>
      </c>
      <c r="BB67" s="764">
        <v>4.3922361177256528</v>
      </c>
      <c r="BC67" s="764">
        <v>2.2824971758391577</v>
      </c>
      <c r="BD67" s="764">
        <v>1.5520760954899544</v>
      </c>
      <c r="BE67" s="764">
        <v>0.91288894993229841</v>
      </c>
      <c r="BF67" s="764">
        <v>1.4169655996892199</v>
      </c>
    </row>
    <row r="68" spans="1:58" ht="15.75" hidden="1" customHeight="1">
      <c r="A68" s="1023">
        <v>59</v>
      </c>
      <c r="B68" s="1024" t="s">
        <v>200</v>
      </c>
      <c r="C68" s="1024" t="s">
        <v>1160</v>
      </c>
      <c r="D68" s="1024" t="s">
        <v>529</v>
      </c>
      <c r="E68" s="1024" t="s">
        <v>6605</v>
      </c>
      <c r="F68" s="1024" t="s">
        <v>67</v>
      </c>
      <c r="G68" s="1024" t="s">
        <v>6622</v>
      </c>
      <c r="H68" s="1025" t="s">
        <v>1164</v>
      </c>
      <c r="I68" s="1024">
        <v>1</v>
      </c>
      <c r="J68" s="1024">
        <v>251100</v>
      </c>
      <c r="K68" s="1024">
        <v>251100</v>
      </c>
      <c r="L68" s="1024">
        <v>2070</v>
      </c>
      <c r="M68" s="1024" t="s">
        <v>1167</v>
      </c>
      <c r="N68" s="1024" t="s">
        <v>6604</v>
      </c>
      <c r="O68" s="1024" t="s">
        <v>1163</v>
      </c>
      <c r="P68" s="1024" t="s">
        <v>67</v>
      </c>
      <c r="Q68" s="1026">
        <v>44331</v>
      </c>
      <c r="R68" s="1026">
        <v>44545</v>
      </c>
      <c r="S68" s="1027" t="s">
        <v>67</v>
      </c>
      <c r="T68" s="1028">
        <v>44545</v>
      </c>
      <c r="U68" s="1028">
        <v>44575</v>
      </c>
      <c r="V68" s="1028">
        <v>44578</v>
      </c>
      <c r="W68" s="1029" t="s">
        <v>67</v>
      </c>
      <c r="X68" s="1029">
        <v>44575</v>
      </c>
      <c r="Y68" s="1029">
        <v>44578</v>
      </c>
      <c r="Z68" s="1030">
        <v>2.0699999999999998</v>
      </c>
      <c r="AA68" s="791"/>
      <c r="AB68" s="1031">
        <v>44562</v>
      </c>
      <c r="AC68" s="1147">
        <v>44562</v>
      </c>
      <c r="AD68" s="791" t="s">
        <v>436</v>
      </c>
      <c r="AE68" s="1035">
        <v>44499</v>
      </c>
      <c r="AF68" s="1033">
        <v>44499</v>
      </c>
      <c r="AG68" s="1033">
        <v>44504</v>
      </c>
      <c r="AH68" s="1033">
        <v>44505</v>
      </c>
      <c r="AI68" s="1033">
        <v>44508</v>
      </c>
      <c r="AJ68" s="1033">
        <v>44509</v>
      </c>
      <c r="AK68" s="1033">
        <v>44511</v>
      </c>
      <c r="AL68" s="1033">
        <v>44519</v>
      </c>
      <c r="AM68" s="1033">
        <v>44516</v>
      </c>
      <c r="AN68" s="1033">
        <v>44522</v>
      </c>
      <c r="AO68" s="1033">
        <v>44524</v>
      </c>
      <c r="AP68" s="1033">
        <v>44526</v>
      </c>
      <c r="AQ68" s="1033">
        <v>44531</v>
      </c>
      <c r="AR68" s="1033">
        <v>44533</v>
      </c>
      <c r="AS68" s="1033">
        <v>44536</v>
      </c>
      <c r="AT68" s="599"/>
      <c r="AU68" s="1036">
        <v>26.918445097861799</v>
      </c>
      <c r="AV68" s="764">
        <v>18.822939103055553</v>
      </c>
      <c r="AW68" s="764">
        <v>15.127478204521802</v>
      </c>
      <c r="AX68" s="764">
        <v>0.44383256550472888</v>
      </c>
      <c r="AY68" s="764">
        <v>23.701768579366359</v>
      </c>
      <c r="AZ68" s="764">
        <v>18.93667119796617</v>
      </c>
      <c r="BA68" s="764">
        <v>25.677378286569258</v>
      </c>
      <c r="BB68" s="764">
        <v>26.602214394939683</v>
      </c>
      <c r="BC68" s="764">
        <v>13.824274834058516</v>
      </c>
      <c r="BD68" s="764">
        <v>9.4003737373901401</v>
      </c>
      <c r="BE68" s="764">
        <v>5.5290441847751408</v>
      </c>
      <c r="BF68" s="764">
        <v>8.5820574447408084</v>
      </c>
    </row>
    <row r="69" spans="1:58" ht="15.75" hidden="1" customHeight="1">
      <c r="A69" s="1023">
        <v>60</v>
      </c>
      <c r="B69" s="1024" t="s">
        <v>200</v>
      </c>
      <c r="C69" s="1024" t="s">
        <v>1160</v>
      </c>
      <c r="D69" s="1024" t="s">
        <v>529</v>
      </c>
      <c r="E69" s="1024" t="s">
        <v>6605</v>
      </c>
      <c r="F69" s="1024" t="s">
        <v>67</v>
      </c>
      <c r="G69" s="1024" t="s">
        <v>6622</v>
      </c>
      <c r="H69" s="1025" t="s">
        <v>1190</v>
      </c>
      <c r="I69" s="1024">
        <v>1</v>
      </c>
      <c r="J69" s="1024">
        <v>251100</v>
      </c>
      <c r="K69" s="1024">
        <v>251100</v>
      </c>
      <c r="L69" s="1024">
        <v>1552</v>
      </c>
      <c r="M69" s="1024" t="s">
        <v>1167</v>
      </c>
      <c r="N69" s="1024" t="s">
        <v>6604</v>
      </c>
      <c r="O69" s="1024" t="s">
        <v>1163</v>
      </c>
      <c r="P69" s="1024" t="s">
        <v>67</v>
      </c>
      <c r="Q69" s="1026">
        <v>44331</v>
      </c>
      <c r="R69" s="1026">
        <v>44545</v>
      </c>
      <c r="S69" s="1027" t="s">
        <v>67</v>
      </c>
      <c r="T69" s="1028">
        <v>44545</v>
      </c>
      <c r="U69" s="1028">
        <v>44575</v>
      </c>
      <c r="V69" s="1028">
        <v>44578</v>
      </c>
      <c r="W69" s="1029" t="s">
        <v>67</v>
      </c>
      <c r="X69" s="1029">
        <v>44575</v>
      </c>
      <c r="Y69" s="1029">
        <v>44578</v>
      </c>
      <c r="Z69" s="1030">
        <v>1.552</v>
      </c>
      <c r="AA69" s="791"/>
      <c r="AB69" s="1031">
        <v>44562</v>
      </c>
      <c r="AC69" s="1147">
        <v>44562</v>
      </c>
      <c r="AD69" s="791" t="s">
        <v>436</v>
      </c>
      <c r="AE69" s="1035">
        <v>44508</v>
      </c>
      <c r="AF69" s="1033">
        <v>44508</v>
      </c>
      <c r="AG69" s="1033">
        <v>44510</v>
      </c>
      <c r="AH69" s="1033">
        <v>44511</v>
      </c>
      <c r="AI69" s="1033">
        <v>44512</v>
      </c>
      <c r="AJ69" s="1033">
        <v>44515</v>
      </c>
      <c r="AK69" s="1033">
        <v>44517</v>
      </c>
      <c r="AL69" s="1033">
        <v>44525</v>
      </c>
      <c r="AM69" s="1033">
        <v>44522</v>
      </c>
      <c r="AN69" s="1033">
        <v>44526</v>
      </c>
      <c r="AO69" s="1033">
        <v>44531</v>
      </c>
      <c r="AP69" s="1033">
        <v>44533</v>
      </c>
      <c r="AQ69" s="1033">
        <v>44537</v>
      </c>
      <c r="AR69" s="1033">
        <v>44539</v>
      </c>
      <c r="AS69" s="1033">
        <v>44540</v>
      </c>
      <c r="AT69" s="599"/>
      <c r="AU69" s="1036">
        <v>6.7296112744654497</v>
      </c>
      <c r="AV69" s="764">
        <v>4.7057347757638883</v>
      </c>
      <c r="AW69" s="764">
        <v>3.7818695511304505</v>
      </c>
      <c r="AX69" s="764">
        <v>0.11095814137618222</v>
      </c>
      <c r="AY69" s="764">
        <v>5.9254421448415897</v>
      </c>
      <c r="AZ69" s="764">
        <v>4.7341677994915425</v>
      </c>
      <c r="BA69" s="764">
        <v>6.4193445716423145</v>
      </c>
      <c r="BB69" s="764">
        <v>6.6505535987349207</v>
      </c>
      <c r="BC69" s="764">
        <v>3.4560687085146289</v>
      </c>
      <c r="BD69" s="764">
        <v>2.350093434347535</v>
      </c>
      <c r="BE69" s="764">
        <v>1.3822610461937852</v>
      </c>
      <c r="BF69" s="764">
        <v>2.1455143611852021</v>
      </c>
    </row>
    <row r="70" spans="1:58" ht="15.75" hidden="1" customHeight="1">
      <c r="A70" s="1023">
        <v>61</v>
      </c>
      <c r="B70" s="1024" t="s">
        <v>200</v>
      </c>
      <c r="C70" s="1024" t="s">
        <v>1160</v>
      </c>
      <c r="D70" s="1024" t="s">
        <v>529</v>
      </c>
      <c r="E70" s="1024" t="s">
        <v>6605</v>
      </c>
      <c r="F70" s="1024" t="s">
        <v>67</v>
      </c>
      <c r="G70" s="1024" t="s">
        <v>6623</v>
      </c>
      <c r="H70" s="1025" t="s">
        <v>1190</v>
      </c>
      <c r="I70" s="1024">
        <v>1</v>
      </c>
      <c r="J70" s="1024">
        <v>251100</v>
      </c>
      <c r="K70" s="1024">
        <v>251100</v>
      </c>
      <c r="L70" s="1024">
        <v>1552</v>
      </c>
      <c r="M70" s="1024" t="s">
        <v>1167</v>
      </c>
      <c r="N70" s="1024" t="s">
        <v>6604</v>
      </c>
      <c r="O70" s="1024" t="s">
        <v>1163</v>
      </c>
      <c r="P70" s="1024" t="s">
        <v>67</v>
      </c>
      <c r="Q70" s="1026">
        <v>44331</v>
      </c>
      <c r="R70" s="1026">
        <v>44545</v>
      </c>
      <c r="S70" s="1027" t="s">
        <v>67</v>
      </c>
      <c r="T70" s="1028">
        <v>44545</v>
      </c>
      <c r="U70" s="1028">
        <v>44575</v>
      </c>
      <c r="V70" s="1028">
        <v>44578</v>
      </c>
      <c r="W70" s="1029" t="s">
        <v>67</v>
      </c>
      <c r="X70" s="1029">
        <v>44575</v>
      </c>
      <c r="Y70" s="1029">
        <v>44578</v>
      </c>
      <c r="Z70" s="1030">
        <v>1.552</v>
      </c>
      <c r="AA70" s="791"/>
      <c r="AB70" s="1031">
        <v>44562</v>
      </c>
      <c r="AC70" s="1147">
        <v>44562</v>
      </c>
      <c r="AD70" s="791" t="s">
        <v>436</v>
      </c>
      <c r="AE70" s="1035">
        <v>44508</v>
      </c>
      <c r="AF70" s="1033">
        <v>44508</v>
      </c>
      <c r="AG70" s="1033">
        <v>44510</v>
      </c>
      <c r="AH70" s="1033">
        <v>44511</v>
      </c>
      <c r="AI70" s="1033">
        <v>44512</v>
      </c>
      <c r="AJ70" s="1033">
        <v>44515</v>
      </c>
      <c r="AK70" s="1033">
        <v>44517</v>
      </c>
      <c r="AL70" s="1033">
        <v>44525</v>
      </c>
      <c r="AM70" s="1033">
        <v>44522</v>
      </c>
      <c r="AN70" s="1033">
        <v>44526</v>
      </c>
      <c r="AO70" s="1033">
        <v>44531</v>
      </c>
      <c r="AP70" s="1033">
        <v>44533</v>
      </c>
      <c r="AQ70" s="1033">
        <v>44537</v>
      </c>
      <c r="AR70" s="1033">
        <v>44539</v>
      </c>
      <c r="AS70" s="1033">
        <v>44540</v>
      </c>
      <c r="AT70" s="599"/>
      <c r="AU70" s="1036">
        <v>26.918445097861799</v>
      </c>
      <c r="AV70" s="764">
        <v>18.822939103055553</v>
      </c>
      <c r="AW70" s="764">
        <v>15.127478204521802</v>
      </c>
      <c r="AX70" s="764">
        <v>0.44383256550472888</v>
      </c>
      <c r="AY70" s="764">
        <v>23.701768579366359</v>
      </c>
      <c r="AZ70" s="764">
        <v>18.93667119796617</v>
      </c>
      <c r="BA70" s="764">
        <v>25.677378286569258</v>
      </c>
      <c r="BB70" s="764">
        <v>26.602214394939683</v>
      </c>
      <c r="BC70" s="764">
        <v>13.824274834058516</v>
      </c>
      <c r="BD70" s="764">
        <v>9.4003737373901401</v>
      </c>
      <c r="BE70" s="764">
        <v>5.5290441847751408</v>
      </c>
      <c r="BF70" s="764">
        <v>8.5820574447408084</v>
      </c>
    </row>
    <row r="71" spans="1:58" ht="15.75" hidden="1" customHeight="1">
      <c r="A71" s="1023">
        <v>62</v>
      </c>
      <c r="B71" s="1024" t="s">
        <v>200</v>
      </c>
      <c r="C71" s="1024" t="s">
        <v>1160</v>
      </c>
      <c r="D71" s="1024" t="s">
        <v>529</v>
      </c>
      <c r="E71" s="1024" t="s">
        <v>6605</v>
      </c>
      <c r="F71" s="1024" t="s">
        <v>67</v>
      </c>
      <c r="G71" s="1024" t="s">
        <v>6623</v>
      </c>
      <c r="H71" s="1025" t="s">
        <v>1164</v>
      </c>
      <c r="I71" s="1024">
        <v>1</v>
      </c>
      <c r="J71" s="1024">
        <v>251100</v>
      </c>
      <c r="K71" s="1024">
        <v>251100</v>
      </c>
      <c r="L71" s="1024">
        <v>2069</v>
      </c>
      <c r="M71" s="1024" t="s">
        <v>1167</v>
      </c>
      <c r="N71" s="1024" t="s">
        <v>6604</v>
      </c>
      <c r="O71" s="1024" t="s">
        <v>1163</v>
      </c>
      <c r="P71" s="1024" t="s">
        <v>67</v>
      </c>
      <c r="Q71" s="1026">
        <v>44331</v>
      </c>
      <c r="R71" s="1026">
        <v>44545</v>
      </c>
      <c r="S71" s="1027" t="s">
        <v>67</v>
      </c>
      <c r="T71" s="1028">
        <v>44545</v>
      </c>
      <c r="U71" s="1028">
        <v>44575</v>
      </c>
      <c r="V71" s="1028">
        <v>44578</v>
      </c>
      <c r="W71" s="1029" t="s">
        <v>67</v>
      </c>
      <c r="X71" s="1029">
        <v>44575</v>
      </c>
      <c r="Y71" s="1029">
        <v>44578</v>
      </c>
      <c r="Z71" s="1030">
        <v>2.069</v>
      </c>
      <c r="AA71" s="791"/>
      <c r="AB71" s="1031">
        <v>44562</v>
      </c>
      <c r="AC71" s="1147">
        <v>44562</v>
      </c>
      <c r="AD71" s="791" t="s">
        <v>436</v>
      </c>
      <c r="AE71" s="1035">
        <v>44508</v>
      </c>
      <c r="AF71" s="1033">
        <v>44508</v>
      </c>
      <c r="AG71" s="1033">
        <v>44510</v>
      </c>
      <c r="AH71" s="1033">
        <v>44511</v>
      </c>
      <c r="AI71" s="1033">
        <v>44512</v>
      </c>
      <c r="AJ71" s="1033">
        <v>44515</v>
      </c>
      <c r="AK71" s="1033">
        <v>44517</v>
      </c>
      <c r="AL71" s="1033">
        <v>44525</v>
      </c>
      <c r="AM71" s="1033">
        <v>44522</v>
      </c>
      <c r="AN71" s="1033">
        <v>44526</v>
      </c>
      <c r="AO71" s="1033">
        <v>44531</v>
      </c>
      <c r="AP71" s="1033">
        <v>44533</v>
      </c>
      <c r="AQ71" s="1033">
        <v>44537</v>
      </c>
      <c r="AR71" s="1033">
        <v>44539</v>
      </c>
      <c r="AS71" s="1033">
        <v>44540</v>
      </c>
      <c r="AT71" s="599"/>
      <c r="AU71" s="1036">
        <v>6.7296112744654497</v>
      </c>
      <c r="AV71" s="764">
        <v>4.7057347757638883</v>
      </c>
      <c r="AW71" s="764">
        <v>3.7818695511304505</v>
      </c>
      <c r="AX71" s="764">
        <v>0.11095814137618222</v>
      </c>
      <c r="AY71" s="764">
        <v>5.9254421448415897</v>
      </c>
      <c r="AZ71" s="764">
        <v>4.7341677994915425</v>
      </c>
      <c r="BA71" s="764">
        <v>6.4193445716423145</v>
      </c>
      <c r="BB71" s="764">
        <v>6.6505535987349207</v>
      </c>
      <c r="BC71" s="764">
        <v>3.4560687085146289</v>
      </c>
      <c r="BD71" s="764">
        <v>2.350093434347535</v>
      </c>
      <c r="BE71" s="764">
        <v>1.3822610461937852</v>
      </c>
      <c r="BF71" s="764">
        <v>2.1455143611852021</v>
      </c>
    </row>
    <row r="72" spans="1:58" ht="15.75" hidden="1" customHeight="1">
      <c r="A72" s="1023">
        <v>63</v>
      </c>
      <c r="B72" s="1024" t="s">
        <v>200</v>
      </c>
      <c r="C72" s="1024" t="s">
        <v>1160</v>
      </c>
      <c r="D72" s="1024" t="s">
        <v>529</v>
      </c>
      <c r="E72" s="1024" t="s">
        <v>6605</v>
      </c>
      <c r="F72" s="1024" t="s">
        <v>67</v>
      </c>
      <c r="G72" s="1024" t="s">
        <v>6623</v>
      </c>
      <c r="H72" s="1025" t="s">
        <v>1190</v>
      </c>
      <c r="I72" s="1024">
        <v>1</v>
      </c>
      <c r="J72" s="1024">
        <v>251100</v>
      </c>
      <c r="K72" s="1024">
        <v>251100</v>
      </c>
      <c r="L72" s="1024">
        <v>1552</v>
      </c>
      <c r="M72" s="1024" t="s">
        <v>1167</v>
      </c>
      <c r="N72" s="1024" t="s">
        <v>6604</v>
      </c>
      <c r="O72" s="1024" t="s">
        <v>1163</v>
      </c>
      <c r="P72" s="1024" t="s">
        <v>67</v>
      </c>
      <c r="Q72" s="1026">
        <v>44331</v>
      </c>
      <c r="R72" s="1026">
        <v>44545</v>
      </c>
      <c r="S72" s="1027" t="s">
        <v>67</v>
      </c>
      <c r="T72" s="1028">
        <v>44545</v>
      </c>
      <c r="U72" s="1028">
        <v>44575</v>
      </c>
      <c r="V72" s="1028">
        <v>44578</v>
      </c>
      <c r="W72" s="1029" t="s">
        <v>67</v>
      </c>
      <c r="X72" s="1029">
        <v>44575</v>
      </c>
      <c r="Y72" s="1029">
        <v>44578</v>
      </c>
      <c r="Z72" s="1030">
        <v>1.552</v>
      </c>
      <c r="AA72" s="791"/>
      <c r="AB72" s="1031">
        <v>44562</v>
      </c>
      <c r="AC72" s="1147">
        <v>44562</v>
      </c>
      <c r="AD72" s="791" t="s">
        <v>436</v>
      </c>
      <c r="AE72" s="1035">
        <v>44528</v>
      </c>
      <c r="AF72" s="1033">
        <v>44528</v>
      </c>
      <c r="AG72" s="1033">
        <v>44531</v>
      </c>
      <c r="AH72" s="1033">
        <v>44532</v>
      </c>
      <c r="AI72" s="1033">
        <v>44533</v>
      </c>
      <c r="AJ72" s="1033">
        <v>44536</v>
      </c>
      <c r="AK72" s="1033">
        <v>44538</v>
      </c>
      <c r="AL72" s="1033">
        <v>44546</v>
      </c>
      <c r="AM72" s="1033">
        <v>44543</v>
      </c>
      <c r="AN72" s="1033">
        <v>44547</v>
      </c>
      <c r="AO72" s="1033">
        <v>44551</v>
      </c>
      <c r="AP72" s="1033">
        <v>44553</v>
      </c>
      <c r="AQ72" s="1033">
        <v>44566</v>
      </c>
      <c r="AR72" s="1033">
        <v>44568</v>
      </c>
      <c r="AS72" s="1033">
        <v>44572</v>
      </c>
      <c r="AT72" s="599"/>
      <c r="AU72" s="1036">
        <v>42.604733248414355</v>
      </c>
      <c r="AV72" s="764">
        <v>29.791702177497999</v>
      </c>
      <c r="AW72" s="764">
        <v>23.942771258955371</v>
      </c>
      <c r="AX72" s="764">
        <v>0.70246880871252049</v>
      </c>
      <c r="AY72" s="764">
        <v>37.513590557270497</v>
      </c>
      <c r="AZ72" s="764">
        <v>29.97170980973063</v>
      </c>
      <c r="BA72" s="764">
        <v>40.640454842052065</v>
      </c>
      <c r="BB72" s="764">
        <v>42.104224222206703</v>
      </c>
      <c r="BC72" s="764">
        <v>21.880147219373196</v>
      </c>
      <c r="BD72" s="764">
        <v>14.878289368531153</v>
      </c>
      <c r="BE72" s="764">
        <v>8.7510051845361954</v>
      </c>
      <c r="BF72" s="764">
        <v>13.583112502467468</v>
      </c>
    </row>
    <row r="73" spans="1:58" ht="15.75" hidden="1" customHeight="1">
      <c r="A73" s="1023">
        <v>64</v>
      </c>
      <c r="B73" s="1024" t="s">
        <v>200</v>
      </c>
      <c r="C73" s="1024" t="s">
        <v>1160</v>
      </c>
      <c r="D73" s="1024" t="s">
        <v>529</v>
      </c>
      <c r="E73" s="1024" t="s">
        <v>6605</v>
      </c>
      <c r="F73" s="1024" t="s">
        <v>67</v>
      </c>
      <c r="G73" s="1024" t="s">
        <v>6623</v>
      </c>
      <c r="H73" s="1025" t="s">
        <v>1190</v>
      </c>
      <c r="I73" s="1024">
        <v>1</v>
      </c>
      <c r="J73" s="1024">
        <v>204600</v>
      </c>
      <c r="K73" s="1024">
        <v>204600</v>
      </c>
      <c r="L73" s="1024">
        <v>1264</v>
      </c>
      <c r="M73" s="1024" t="s">
        <v>1167</v>
      </c>
      <c r="N73" s="1024" t="s">
        <v>6604</v>
      </c>
      <c r="O73" s="1024" t="s">
        <v>1163</v>
      </c>
      <c r="P73" s="1024" t="s">
        <v>67</v>
      </c>
      <c r="Q73" s="1026">
        <v>44331</v>
      </c>
      <c r="R73" s="1026">
        <v>44545</v>
      </c>
      <c r="S73" s="1027" t="s">
        <v>67</v>
      </c>
      <c r="T73" s="1028">
        <v>44545</v>
      </c>
      <c r="U73" s="1028">
        <v>44575</v>
      </c>
      <c r="V73" s="1028">
        <v>44578</v>
      </c>
      <c r="W73" s="1029" t="s">
        <v>67</v>
      </c>
      <c r="X73" s="1029">
        <v>44575</v>
      </c>
      <c r="Y73" s="1029">
        <v>44578</v>
      </c>
      <c r="Z73" s="1030">
        <v>1.264</v>
      </c>
      <c r="AA73" s="791"/>
      <c r="AB73" s="1031">
        <v>44562</v>
      </c>
      <c r="AC73" s="1147">
        <v>44562</v>
      </c>
      <c r="AD73" s="791" t="s">
        <v>436</v>
      </c>
      <c r="AE73" s="1035">
        <v>44528</v>
      </c>
      <c r="AF73" s="1033">
        <v>44528</v>
      </c>
      <c r="AG73" s="1033">
        <v>44531</v>
      </c>
      <c r="AH73" s="1033">
        <v>44532</v>
      </c>
      <c r="AI73" s="1033">
        <v>44533</v>
      </c>
      <c r="AJ73" s="1033">
        <v>44536</v>
      </c>
      <c r="AK73" s="1033">
        <v>44538</v>
      </c>
      <c r="AL73" s="1033">
        <v>44546</v>
      </c>
      <c r="AM73" s="1033">
        <v>44543</v>
      </c>
      <c r="AN73" s="1033">
        <v>44547</v>
      </c>
      <c r="AO73" s="1033">
        <v>44551</v>
      </c>
      <c r="AP73" s="1033">
        <v>44553</v>
      </c>
      <c r="AQ73" s="1033">
        <v>44566</v>
      </c>
      <c r="AR73" s="1033">
        <v>44568</v>
      </c>
      <c r="AS73" s="1033">
        <v>44572</v>
      </c>
      <c r="AT73" s="599"/>
      <c r="AU73" s="1036">
        <v>10.651183312103589</v>
      </c>
      <c r="AV73" s="764">
        <v>7.4479255443744998</v>
      </c>
      <c r="AW73" s="764">
        <v>5.9856928147388428</v>
      </c>
      <c r="AX73" s="764">
        <v>0.17561720217813012</v>
      </c>
      <c r="AY73" s="764">
        <v>9.3783976393176243</v>
      </c>
      <c r="AZ73" s="764">
        <v>7.4929274524326575</v>
      </c>
      <c r="BA73" s="764">
        <v>10.160113710513016</v>
      </c>
      <c r="BB73" s="764">
        <v>10.526056055551676</v>
      </c>
      <c r="BC73" s="764">
        <v>5.470036804843299</v>
      </c>
      <c r="BD73" s="764">
        <v>3.7195723421327882</v>
      </c>
      <c r="BE73" s="764">
        <v>2.1877512961340488</v>
      </c>
      <c r="BF73" s="764">
        <v>3.3957781256168671</v>
      </c>
    </row>
    <row r="74" spans="1:58" ht="15.75" hidden="1" customHeight="1">
      <c r="A74" s="1023">
        <v>65</v>
      </c>
      <c r="B74" s="1024" t="s">
        <v>200</v>
      </c>
      <c r="C74" s="1024" t="s">
        <v>1160</v>
      </c>
      <c r="D74" s="1024" t="s">
        <v>529</v>
      </c>
      <c r="E74" s="1024" t="s">
        <v>6605</v>
      </c>
      <c r="F74" s="1024" t="s">
        <v>67</v>
      </c>
      <c r="G74" s="1024" t="s">
        <v>6623</v>
      </c>
      <c r="H74" s="1025" t="s">
        <v>1164</v>
      </c>
      <c r="I74" s="1024">
        <v>1</v>
      </c>
      <c r="J74" s="1024">
        <v>204600</v>
      </c>
      <c r="K74" s="1024">
        <v>204600</v>
      </c>
      <c r="L74" s="1024">
        <v>1686</v>
      </c>
      <c r="M74" s="1024" t="s">
        <v>1167</v>
      </c>
      <c r="N74" s="1024" t="s">
        <v>6604</v>
      </c>
      <c r="O74" s="1024" t="s">
        <v>1163</v>
      </c>
      <c r="P74" s="1024" t="s">
        <v>67</v>
      </c>
      <c r="Q74" s="1026">
        <v>44331</v>
      </c>
      <c r="R74" s="1026">
        <v>44545</v>
      </c>
      <c r="S74" s="1027" t="s">
        <v>67</v>
      </c>
      <c r="T74" s="1028">
        <v>44545</v>
      </c>
      <c r="U74" s="1028">
        <v>44575</v>
      </c>
      <c r="V74" s="1028">
        <v>44578</v>
      </c>
      <c r="W74" s="1029" t="s">
        <v>67</v>
      </c>
      <c r="X74" s="1029">
        <v>44575</v>
      </c>
      <c r="Y74" s="1029">
        <v>44578</v>
      </c>
      <c r="Z74" s="1030">
        <v>1.6859999999999999</v>
      </c>
      <c r="AA74" s="791"/>
      <c r="AB74" s="1031">
        <v>44562</v>
      </c>
      <c r="AC74" s="1147">
        <v>44562</v>
      </c>
      <c r="AD74" s="791" t="s">
        <v>436</v>
      </c>
      <c r="AE74" s="1035">
        <v>44528</v>
      </c>
      <c r="AF74" s="1033">
        <v>44528</v>
      </c>
      <c r="AG74" s="1033">
        <v>44531</v>
      </c>
      <c r="AH74" s="1033">
        <v>44532</v>
      </c>
      <c r="AI74" s="1033">
        <v>44533</v>
      </c>
      <c r="AJ74" s="1033">
        <v>44536</v>
      </c>
      <c r="AK74" s="1033">
        <v>44538</v>
      </c>
      <c r="AL74" s="1033">
        <v>44546</v>
      </c>
      <c r="AM74" s="1033">
        <v>44543</v>
      </c>
      <c r="AN74" s="1033">
        <v>44547</v>
      </c>
      <c r="AO74" s="1033">
        <v>44551</v>
      </c>
      <c r="AP74" s="1033">
        <v>44553</v>
      </c>
      <c r="AQ74" s="1033">
        <v>44566</v>
      </c>
      <c r="AR74" s="1033">
        <v>44568</v>
      </c>
      <c r="AS74" s="1033">
        <v>44572</v>
      </c>
      <c r="AT74" s="599"/>
      <c r="AU74" s="1036">
        <v>41.830101734806817</v>
      </c>
      <c r="AV74" s="764">
        <v>29.250034865179849</v>
      </c>
      <c r="AW74" s="764">
        <v>23.507448145156186</v>
      </c>
      <c r="AX74" s="764">
        <v>0.68969664855411106</v>
      </c>
      <c r="AY74" s="764">
        <v>36.831525274411035</v>
      </c>
      <c r="AZ74" s="764">
        <v>29.426769631371894</v>
      </c>
      <c r="BA74" s="764">
        <v>39.901537481287477</v>
      </c>
      <c r="BB74" s="764">
        <v>41.338692872712031</v>
      </c>
      <c r="BC74" s="764">
        <v>21.482326360839131</v>
      </c>
      <c r="BD74" s="764">
        <v>14.607775016376044</v>
      </c>
      <c r="BE74" s="764">
        <v>8.5918959993628086</v>
      </c>
      <c r="BF74" s="764">
        <v>13.336146820604423</v>
      </c>
    </row>
    <row r="75" spans="1:58" ht="15.75" hidden="1" customHeight="1">
      <c r="A75" s="1023">
        <v>66</v>
      </c>
      <c r="B75" s="1024" t="s">
        <v>200</v>
      </c>
      <c r="C75" s="1024" t="s">
        <v>1160</v>
      </c>
      <c r="D75" s="1024" t="s">
        <v>529</v>
      </c>
      <c r="E75" s="1024" t="s">
        <v>6605</v>
      </c>
      <c r="F75" s="1024" t="s">
        <v>67</v>
      </c>
      <c r="G75" s="1024" t="s">
        <v>6623</v>
      </c>
      <c r="H75" s="1025" t="s">
        <v>1190</v>
      </c>
      <c r="I75" s="1024">
        <v>1</v>
      </c>
      <c r="J75" s="1024">
        <v>204600</v>
      </c>
      <c r="K75" s="1024">
        <v>204600</v>
      </c>
      <c r="L75" s="1024">
        <v>1264</v>
      </c>
      <c r="M75" s="1024" t="s">
        <v>1167</v>
      </c>
      <c r="N75" s="1024" t="s">
        <v>6604</v>
      </c>
      <c r="O75" s="1024" t="s">
        <v>1163</v>
      </c>
      <c r="P75" s="1024" t="s">
        <v>67</v>
      </c>
      <c r="Q75" s="1026">
        <v>44331</v>
      </c>
      <c r="R75" s="1026">
        <v>44545</v>
      </c>
      <c r="S75" s="1027" t="s">
        <v>67</v>
      </c>
      <c r="T75" s="1028">
        <v>44545</v>
      </c>
      <c r="U75" s="1028">
        <v>44575</v>
      </c>
      <c r="V75" s="1028">
        <v>44578</v>
      </c>
      <c r="W75" s="1029" t="s">
        <v>67</v>
      </c>
      <c r="X75" s="1029">
        <v>44575</v>
      </c>
      <c r="Y75" s="1029">
        <v>44578</v>
      </c>
      <c r="Z75" s="1030">
        <v>1.264</v>
      </c>
      <c r="AA75" s="791"/>
      <c r="AB75" s="1031">
        <v>44562</v>
      </c>
      <c r="AC75" s="1147">
        <v>44562</v>
      </c>
      <c r="AD75" s="791" t="s">
        <v>436</v>
      </c>
      <c r="AE75" s="1035">
        <v>44553</v>
      </c>
      <c r="AF75" s="1033">
        <v>44553</v>
      </c>
      <c r="AG75" s="1033">
        <v>44566</v>
      </c>
      <c r="AH75" s="1033">
        <v>44567</v>
      </c>
      <c r="AI75" s="1033">
        <v>44568</v>
      </c>
      <c r="AJ75" s="1033">
        <v>44572</v>
      </c>
      <c r="AK75" s="1033">
        <v>44574</v>
      </c>
      <c r="AL75" s="1033">
        <v>44582</v>
      </c>
      <c r="AM75" s="1033">
        <v>44579</v>
      </c>
      <c r="AN75" s="1033">
        <v>44585</v>
      </c>
      <c r="AO75" s="1033">
        <v>44587</v>
      </c>
      <c r="AP75" s="1033">
        <v>44589</v>
      </c>
      <c r="AQ75" s="1033">
        <v>44593</v>
      </c>
      <c r="AR75" s="1033">
        <v>44595</v>
      </c>
      <c r="AS75" s="1033">
        <v>44596</v>
      </c>
      <c r="AT75" s="599"/>
      <c r="AU75" s="1036">
        <v>10.457525433701704</v>
      </c>
      <c r="AV75" s="764">
        <v>7.3125087162949622</v>
      </c>
      <c r="AW75" s="764">
        <v>5.8768620362890465</v>
      </c>
      <c r="AX75" s="764">
        <v>0.17242416213852776</v>
      </c>
      <c r="AY75" s="764">
        <v>9.2078813186027588</v>
      </c>
      <c r="AZ75" s="764">
        <v>7.3566924078429734</v>
      </c>
      <c r="BA75" s="764">
        <v>9.9753843703218692</v>
      </c>
      <c r="BB75" s="764">
        <v>10.334673218178008</v>
      </c>
      <c r="BC75" s="764">
        <v>5.3705815902097829</v>
      </c>
      <c r="BD75" s="764">
        <v>3.651943754094011</v>
      </c>
      <c r="BE75" s="764">
        <v>2.1479739998407021</v>
      </c>
      <c r="BF75" s="764">
        <v>3.3340367051511057</v>
      </c>
    </row>
    <row r="76" spans="1:58" ht="15.75" hidden="1" customHeight="1">
      <c r="A76" s="1023">
        <v>67</v>
      </c>
      <c r="B76" s="1024" t="s">
        <v>200</v>
      </c>
      <c r="C76" s="1024" t="s">
        <v>1160</v>
      </c>
      <c r="D76" s="1024" t="s">
        <v>529</v>
      </c>
      <c r="E76" s="1024" t="s">
        <v>6624</v>
      </c>
      <c r="F76" s="1024" t="s">
        <v>6625</v>
      </c>
      <c r="G76" s="1024" t="s">
        <v>6626</v>
      </c>
      <c r="H76" s="1025" t="s">
        <v>1190</v>
      </c>
      <c r="I76" s="1024">
        <v>1</v>
      </c>
      <c r="J76" s="1024">
        <v>279600</v>
      </c>
      <c r="K76" s="1024">
        <v>279600</v>
      </c>
      <c r="L76" s="1024">
        <v>1678</v>
      </c>
      <c r="M76" s="1024" t="s">
        <v>1167</v>
      </c>
      <c r="N76" s="1024" t="s">
        <v>6604</v>
      </c>
      <c r="O76" s="1024" t="s">
        <v>1163</v>
      </c>
      <c r="P76" s="1024" t="s">
        <v>67</v>
      </c>
      <c r="Q76" s="1026">
        <v>44412</v>
      </c>
      <c r="R76" s="1026">
        <v>44560</v>
      </c>
      <c r="S76" s="1027" t="s">
        <v>67</v>
      </c>
      <c r="T76" s="1028">
        <v>44560</v>
      </c>
      <c r="U76" s="1028">
        <v>44590</v>
      </c>
      <c r="V76" s="1028">
        <v>44593</v>
      </c>
      <c r="W76" s="1029" t="s">
        <v>67</v>
      </c>
      <c r="X76" s="1029">
        <v>44590</v>
      </c>
      <c r="Y76" s="1029">
        <v>44593</v>
      </c>
      <c r="Z76" s="1030">
        <v>1.6779999999999999</v>
      </c>
      <c r="AA76" s="791"/>
      <c r="AB76" s="1031">
        <v>44562</v>
      </c>
      <c r="AC76" s="1147">
        <v>44593</v>
      </c>
      <c r="AD76" s="791" t="s">
        <v>436</v>
      </c>
      <c r="AE76" s="1035">
        <v>44553</v>
      </c>
      <c r="AF76" s="1033">
        <v>44553</v>
      </c>
      <c r="AG76" s="1033">
        <v>44566</v>
      </c>
      <c r="AH76" s="1033">
        <v>44567</v>
      </c>
      <c r="AI76" s="1033">
        <v>44568</v>
      </c>
      <c r="AJ76" s="1033">
        <v>44572</v>
      </c>
      <c r="AK76" s="1033">
        <v>44574</v>
      </c>
      <c r="AL76" s="1033">
        <v>44582</v>
      </c>
      <c r="AM76" s="1033">
        <v>44579</v>
      </c>
      <c r="AN76" s="1033">
        <v>44585</v>
      </c>
      <c r="AO76" s="1033">
        <v>44587</v>
      </c>
      <c r="AP76" s="1033">
        <v>44589</v>
      </c>
      <c r="AQ76" s="1033">
        <v>44593</v>
      </c>
      <c r="AR76" s="1033">
        <v>44595</v>
      </c>
      <c r="AS76" s="1033">
        <v>44596</v>
      </c>
      <c r="AT76" s="599"/>
      <c r="AU76" s="1036">
        <v>29.513460668447035</v>
      </c>
      <c r="AV76" s="764">
        <v>20.637524599321342</v>
      </c>
      <c r="AW76" s="764">
        <v>16.585810635749084</v>
      </c>
      <c r="AX76" s="764">
        <v>0.4866193020354006</v>
      </c>
      <c r="AY76" s="764">
        <v>25.986687276945563</v>
      </c>
      <c r="AZ76" s="764">
        <v>20.762220795467947</v>
      </c>
      <c r="BA76" s="764">
        <v>28.152751445130608</v>
      </c>
      <c r="BB76" s="764">
        <v>29.166744415746827</v>
      </c>
      <c r="BC76" s="764">
        <v>15.156974710147612</v>
      </c>
      <c r="BD76" s="764">
        <v>10.306596817109764</v>
      </c>
      <c r="BE76" s="764">
        <v>6.0620599551059824</v>
      </c>
      <c r="BF76" s="764">
        <v>9.40939247898201</v>
      </c>
    </row>
    <row r="77" spans="1:58" ht="15.75" hidden="1" customHeight="1">
      <c r="A77" s="1023">
        <v>68</v>
      </c>
      <c r="B77" s="1024" t="s">
        <v>200</v>
      </c>
      <c r="C77" s="1024" t="s">
        <v>1160</v>
      </c>
      <c r="D77" s="1024" t="s">
        <v>529</v>
      </c>
      <c r="E77" s="1024" t="s">
        <v>6624</v>
      </c>
      <c r="F77" s="1024" t="s">
        <v>6625</v>
      </c>
      <c r="G77" s="1024" t="s">
        <v>6626</v>
      </c>
      <c r="H77" s="1025" t="s">
        <v>1164</v>
      </c>
      <c r="I77" s="1024">
        <v>1</v>
      </c>
      <c r="J77" s="1024">
        <v>279600</v>
      </c>
      <c r="K77" s="1024">
        <v>279600</v>
      </c>
      <c r="L77" s="1024">
        <v>2238</v>
      </c>
      <c r="M77" s="1024" t="s">
        <v>1167</v>
      </c>
      <c r="N77" s="1024" t="s">
        <v>6604</v>
      </c>
      <c r="O77" s="1024" t="s">
        <v>1163</v>
      </c>
      <c r="P77" s="1024" t="s">
        <v>67</v>
      </c>
      <c r="Q77" s="1026">
        <v>44412</v>
      </c>
      <c r="R77" s="1026">
        <v>44560</v>
      </c>
      <c r="S77" s="1027" t="s">
        <v>67</v>
      </c>
      <c r="T77" s="1028">
        <v>44560</v>
      </c>
      <c r="U77" s="1028">
        <v>44590</v>
      </c>
      <c r="V77" s="1028">
        <v>44593</v>
      </c>
      <c r="W77" s="1029" t="s">
        <v>67</v>
      </c>
      <c r="X77" s="1029">
        <v>44590</v>
      </c>
      <c r="Y77" s="1029">
        <v>44593</v>
      </c>
      <c r="Z77" s="1030">
        <v>2.238</v>
      </c>
      <c r="AA77" s="791"/>
      <c r="AB77" s="1031">
        <v>44562</v>
      </c>
      <c r="AC77" s="1147">
        <v>44593</v>
      </c>
      <c r="AD77" s="791" t="s">
        <v>436</v>
      </c>
      <c r="AE77" s="1035">
        <v>44553</v>
      </c>
      <c r="AF77" s="1033">
        <v>44553</v>
      </c>
      <c r="AG77" s="1033">
        <v>44566</v>
      </c>
      <c r="AH77" s="1033">
        <v>44567</v>
      </c>
      <c r="AI77" s="1033">
        <v>44568</v>
      </c>
      <c r="AJ77" s="1033">
        <v>44572</v>
      </c>
      <c r="AK77" s="1033">
        <v>44574</v>
      </c>
      <c r="AL77" s="1033">
        <v>44582</v>
      </c>
      <c r="AM77" s="1033">
        <v>44579</v>
      </c>
      <c r="AN77" s="1033">
        <v>44585</v>
      </c>
      <c r="AO77" s="1033">
        <v>44587</v>
      </c>
      <c r="AP77" s="1033">
        <v>44589</v>
      </c>
      <c r="AQ77" s="1033">
        <v>44593</v>
      </c>
      <c r="AR77" s="1033">
        <v>44595</v>
      </c>
      <c r="AS77" s="1033">
        <v>44596</v>
      </c>
      <c r="AT77" s="599"/>
      <c r="AU77" s="1036">
        <v>7.3783651671117587</v>
      </c>
      <c r="AV77" s="764">
        <v>5.1593811498303355</v>
      </c>
      <c r="AW77" s="764">
        <v>4.146452658937271</v>
      </c>
      <c r="AX77" s="764">
        <v>0.12165482550885015</v>
      </c>
      <c r="AY77" s="764">
        <v>6.4966718192363908</v>
      </c>
      <c r="AZ77" s="764">
        <v>5.1905551988669867</v>
      </c>
      <c r="BA77" s="764">
        <v>7.0381878612826521</v>
      </c>
      <c r="BB77" s="764">
        <v>7.2916861039367067</v>
      </c>
      <c r="BC77" s="764">
        <v>3.7892436775369029</v>
      </c>
      <c r="BD77" s="764">
        <v>2.5766492042774409</v>
      </c>
      <c r="BE77" s="764">
        <v>1.5155149887764956</v>
      </c>
      <c r="BF77" s="764">
        <v>2.3523481197455025</v>
      </c>
    </row>
    <row r="78" spans="1:58" ht="15.75" hidden="1" customHeight="1">
      <c r="A78" s="1023">
        <v>69</v>
      </c>
      <c r="B78" s="1024" t="s">
        <v>200</v>
      </c>
      <c r="C78" s="1024" t="s">
        <v>1160</v>
      </c>
      <c r="D78" s="1024" t="s">
        <v>529</v>
      </c>
      <c r="E78" s="1024" t="s">
        <v>6624</v>
      </c>
      <c r="F78" s="1024" t="s">
        <v>6625</v>
      </c>
      <c r="G78" s="1024" t="s">
        <v>6626</v>
      </c>
      <c r="H78" s="1025" t="s">
        <v>1190</v>
      </c>
      <c r="I78" s="1024">
        <v>1</v>
      </c>
      <c r="J78" s="1024">
        <v>279600</v>
      </c>
      <c r="K78" s="1024">
        <v>279600</v>
      </c>
      <c r="L78" s="1024">
        <v>1678</v>
      </c>
      <c r="M78" s="1024" t="s">
        <v>1167</v>
      </c>
      <c r="N78" s="1024" t="s">
        <v>6604</v>
      </c>
      <c r="O78" s="1024" t="s">
        <v>1163</v>
      </c>
      <c r="P78" s="1024" t="s">
        <v>67</v>
      </c>
      <c r="Q78" s="1026">
        <v>44412</v>
      </c>
      <c r="R78" s="1026">
        <v>44560</v>
      </c>
      <c r="S78" s="1027" t="s">
        <v>67</v>
      </c>
      <c r="T78" s="1028">
        <v>44560</v>
      </c>
      <c r="U78" s="1028">
        <v>44590</v>
      </c>
      <c r="V78" s="1028">
        <v>44593</v>
      </c>
      <c r="W78" s="1029" t="s">
        <v>67</v>
      </c>
      <c r="X78" s="1029">
        <v>44590</v>
      </c>
      <c r="Y78" s="1029">
        <v>44593</v>
      </c>
      <c r="Z78" s="1030">
        <v>1.6779999999999999</v>
      </c>
      <c r="AA78" s="791"/>
      <c r="AB78" s="1031">
        <v>44562</v>
      </c>
      <c r="AC78" s="1147">
        <v>44593</v>
      </c>
      <c r="AD78" s="791" t="s">
        <v>436</v>
      </c>
      <c r="AE78" s="1035">
        <v>44588</v>
      </c>
      <c r="AF78" s="1033">
        <v>44588</v>
      </c>
      <c r="AG78" s="1033">
        <v>44592</v>
      </c>
      <c r="AH78" s="1033">
        <v>44593</v>
      </c>
      <c r="AI78" s="1033">
        <v>44594</v>
      </c>
      <c r="AJ78" s="1033">
        <v>44595</v>
      </c>
      <c r="AK78" s="1033">
        <v>44599</v>
      </c>
      <c r="AL78" s="1033">
        <v>44607</v>
      </c>
      <c r="AM78" s="1033">
        <v>44602</v>
      </c>
      <c r="AN78" s="1033">
        <v>44608</v>
      </c>
      <c r="AO78" s="1033">
        <v>44610</v>
      </c>
      <c r="AP78" s="1033">
        <v>44614</v>
      </c>
      <c r="AQ78" s="1033">
        <v>44616</v>
      </c>
      <c r="AR78" s="1033">
        <v>44621</v>
      </c>
      <c r="AS78" s="1033">
        <v>44622</v>
      </c>
      <c r="AT78" s="599"/>
      <c r="AU78" s="1036">
        <v>43.224438459300387</v>
      </c>
      <c r="AV78" s="764">
        <v>30.225036027352512</v>
      </c>
      <c r="AW78" s="764">
        <v>24.291029749994724</v>
      </c>
      <c r="AX78" s="764">
        <v>0.7126865368392481</v>
      </c>
      <c r="AY78" s="764">
        <v>38.059242783558069</v>
      </c>
      <c r="AZ78" s="764">
        <v>30.407661952417623</v>
      </c>
      <c r="BA78" s="764">
        <v>41.231588730663731</v>
      </c>
      <c r="BB78" s="764">
        <v>42.716649301802434</v>
      </c>
      <c r="BC78" s="764">
        <v>22.198403906200436</v>
      </c>
      <c r="BD78" s="764">
        <v>15.094700850255244</v>
      </c>
      <c r="BE78" s="764">
        <v>8.8782925326749016</v>
      </c>
      <c r="BF78" s="764">
        <v>13.780685047957903</v>
      </c>
    </row>
    <row r="79" spans="1:58" ht="15.75" hidden="1" customHeight="1">
      <c r="A79" s="1023">
        <v>70</v>
      </c>
      <c r="B79" s="1024" t="s">
        <v>200</v>
      </c>
      <c r="C79" s="1024" t="s">
        <v>1160</v>
      </c>
      <c r="D79" s="1024" t="s">
        <v>529</v>
      </c>
      <c r="E79" s="1024" t="s">
        <v>6624</v>
      </c>
      <c r="F79" s="1024" t="s">
        <v>6625</v>
      </c>
      <c r="G79" s="1024" t="s">
        <v>6627</v>
      </c>
      <c r="H79" s="1025" t="s">
        <v>1190</v>
      </c>
      <c r="I79" s="1024">
        <v>1</v>
      </c>
      <c r="J79" s="1024">
        <v>136600</v>
      </c>
      <c r="K79" s="1024">
        <v>136600</v>
      </c>
      <c r="L79" s="1024">
        <v>820</v>
      </c>
      <c r="M79" s="1024" t="s">
        <v>1167</v>
      </c>
      <c r="N79" s="1024" t="s">
        <v>6604</v>
      </c>
      <c r="O79" s="1024" t="s">
        <v>1163</v>
      </c>
      <c r="P79" s="1024" t="s">
        <v>67</v>
      </c>
      <c r="Q79" s="1026">
        <v>44412</v>
      </c>
      <c r="R79" s="1026">
        <v>44560</v>
      </c>
      <c r="S79" s="1027" t="s">
        <v>67</v>
      </c>
      <c r="T79" s="1028">
        <v>44560</v>
      </c>
      <c r="U79" s="1028">
        <v>44590</v>
      </c>
      <c r="V79" s="1028">
        <v>44593</v>
      </c>
      <c r="W79" s="1029" t="s">
        <v>67</v>
      </c>
      <c r="X79" s="1029">
        <v>44590</v>
      </c>
      <c r="Y79" s="1029">
        <v>44593</v>
      </c>
      <c r="Z79" s="1030">
        <v>0.82</v>
      </c>
      <c r="AA79" s="791"/>
      <c r="AB79" s="1031">
        <v>44562</v>
      </c>
      <c r="AC79" s="1147">
        <v>44593</v>
      </c>
      <c r="AD79" s="791" t="s">
        <v>436</v>
      </c>
      <c r="AE79" s="1035">
        <v>44588</v>
      </c>
      <c r="AF79" s="1033">
        <v>44588</v>
      </c>
      <c r="AG79" s="1033">
        <v>44592</v>
      </c>
      <c r="AH79" s="1033">
        <v>44593</v>
      </c>
      <c r="AI79" s="1033">
        <v>44594</v>
      </c>
      <c r="AJ79" s="1033">
        <v>44595</v>
      </c>
      <c r="AK79" s="1033">
        <v>44599</v>
      </c>
      <c r="AL79" s="1033">
        <v>44607</v>
      </c>
      <c r="AM79" s="1033">
        <v>44602</v>
      </c>
      <c r="AN79" s="1033">
        <v>44608</v>
      </c>
      <c r="AO79" s="1033">
        <v>44610</v>
      </c>
      <c r="AP79" s="1033">
        <v>44614</v>
      </c>
      <c r="AQ79" s="1033">
        <v>44616</v>
      </c>
      <c r="AR79" s="1033">
        <v>44621</v>
      </c>
      <c r="AS79" s="1033">
        <v>44622</v>
      </c>
      <c r="AT79" s="599"/>
      <c r="AU79" s="1036">
        <v>10.806109614825097</v>
      </c>
      <c r="AV79" s="764">
        <v>7.5562590068381281</v>
      </c>
      <c r="AW79" s="764">
        <v>6.072757437498681</v>
      </c>
      <c r="AX79" s="764">
        <v>0.17817163420981202</v>
      </c>
      <c r="AY79" s="764">
        <v>9.5148106958895173</v>
      </c>
      <c r="AZ79" s="764">
        <v>7.6019154881044058</v>
      </c>
      <c r="BA79" s="764">
        <v>10.307897182665933</v>
      </c>
      <c r="BB79" s="764">
        <v>10.679162325450609</v>
      </c>
      <c r="BC79" s="764">
        <v>5.5496009765501091</v>
      </c>
      <c r="BD79" s="764">
        <v>3.7736752125638109</v>
      </c>
      <c r="BE79" s="764">
        <v>2.2195731331687254</v>
      </c>
      <c r="BF79" s="764">
        <v>3.4451712619894757</v>
      </c>
    </row>
    <row r="80" spans="1:58" ht="15.75" hidden="1" customHeight="1">
      <c r="A80" s="1023">
        <v>71</v>
      </c>
      <c r="B80" s="1024" t="s">
        <v>200</v>
      </c>
      <c r="C80" s="1024" t="s">
        <v>1160</v>
      </c>
      <c r="D80" s="1024" t="s">
        <v>529</v>
      </c>
      <c r="E80" s="1024" t="s">
        <v>6624</v>
      </c>
      <c r="F80" s="1024" t="s">
        <v>6625</v>
      </c>
      <c r="G80" s="1024" t="s">
        <v>6627</v>
      </c>
      <c r="H80" s="1025" t="s">
        <v>1164</v>
      </c>
      <c r="I80" s="1024">
        <v>1</v>
      </c>
      <c r="J80" s="1024">
        <v>136600</v>
      </c>
      <c r="K80" s="1024">
        <v>136600</v>
      </c>
      <c r="L80" s="1024">
        <v>1093</v>
      </c>
      <c r="M80" s="1024" t="s">
        <v>1167</v>
      </c>
      <c r="N80" s="1024" t="s">
        <v>6604</v>
      </c>
      <c r="O80" s="1024" t="s">
        <v>1163</v>
      </c>
      <c r="P80" s="1024" t="s">
        <v>67</v>
      </c>
      <c r="Q80" s="1026">
        <v>44412</v>
      </c>
      <c r="R80" s="1026">
        <v>44560</v>
      </c>
      <c r="S80" s="1027" t="s">
        <v>67</v>
      </c>
      <c r="T80" s="1028">
        <v>44560</v>
      </c>
      <c r="U80" s="1028">
        <v>44590</v>
      </c>
      <c r="V80" s="1028">
        <v>44593</v>
      </c>
      <c r="W80" s="1029" t="s">
        <v>67</v>
      </c>
      <c r="X80" s="1029">
        <v>44590</v>
      </c>
      <c r="Y80" s="1029">
        <v>44593</v>
      </c>
      <c r="Z80" s="1030">
        <v>1.093</v>
      </c>
      <c r="AA80" s="791"/>
      <c r="AB80" s="1031">
        <v>44562</v>
      </c>
      <c r="AC80" s="1147">
        <v>44593</v>
      </c>
      <c r="AD80" s="791" t="s">
        <v>436</v>
      </c>
      <c r="AE80" s="1035">
        <v>44588</v>
      </c>
      <c r="AF80" s="1033">
        <v>44588</v>
      </c>
      <c r="AG80" s="1033">
        <v>44592</v>
      </c>
      <c r="AH80" s="1033">
        <v>44593</v>
      </c>
      <c r="AI80" s="1033">
        <v>44594</v>
      </c>
      <c r="AJ80" s="1033">
        <v>44595</v>
      </c>
      <c r="AK80" s="1033">
        <v>44599</v>
      </c>
      <c r="AL80" s="1033">
        <v>44607</v>
      </c>
      <c r="AM80" s="1033">
        <v>44602</v>
      </c>
      <c r="AN80" s="1033">
        <v>44608</v>
      </c>
      <c r="AO80" s="1033">
        <v>44610</v>
      </c>
      <c r="AP80" s="1033">
        <v>44614</v>
      </c>
      <c r="AQ80" s="1033">
        <v>44616</v>
      </c>
      <c r="AR80" s="1033">
        <v>44621</v>
      </c>
      <c r="AS80" s="1033">
        <v>44622</v>
      </c>
      <c r="AT80" s="599"/>
      <c r="AU80" s="1036">
        <v>38.944599346618759</v>
      </c>
      <c r="AV80" s="764">
        <v>27.232324126794762</v>
      </c>
      <c r="AW80" s="764">
        <v>21.885869546254206</v>
      </c>
      <c r="AX80" s="764">
        <v>0.64212035196403583</v>
      </c>
      <c r="AY80" s="764">
        <v>34.290832095759534</v>
      </c>
      <c r="AZ80" s="764">
        <v>27.39686746698559</v>
      </c>
      <c r="BA80" s="764">
        <v>37.149070312439399</v>
      </c>
      <c r="BB80" s="764">
        <v>38.487088595844398</v>
      </c>
      <c r="BC80" s="764">
        <v>20.000443662799768</v>
      </c>
      <c r="BD80" s="764">
        <v>13.600109054598253</v>
      </c>
      <c r="BE80" s="764">
        <v>7.9992142845919485</v>
      </c>
      <c r="BF80" s="764">
        <v>12.416199655664581</v>
      </c>
    </row>
    <row r="81" spans="1:58" ht="15.75" hidden="1" customHeight="1">
      <c r="A81" s="1023">
        <v>72</v>
      </c>
      <c r="B81" s="1024" t="s">
        <v>200</v>
      </c>
      <c r="C81" s="1024" t="s">
        <v>1160</v>
      </c>
      <c r="D81" s="1024" t="s">
        <v>529</v>
      </c>
      <c r="E81" s="1024" t="s">
        <v>6624</v>
      </c>
      <c r="F81" s="1024" t="s">
        <v>6625</v>
      </c>
      <c r="G81" s="1024" t="s">
        <v>6627</v>
      </c>
      <c r="H81" s="1025" t="s">
        <v>1190</v>
      </c>
      <c r="I81" s="1024">
        <v>1</v>
      </c>
      <c r="J81" s="1024">
        <v>136600</v>
      </c>
      <c r="K81" s="1024">
        <v>136600</v>
      </c>
      <c r="L81" s="1024">
        <v>820</v>
      </c>
      <c r="M81" s="1024" t="s">
        <v>1167</v>
      </c>
      <c r="N81" s="1024" t="s">
        <v>6604</v>
      </c>
      <c r="O81" s="1024" t="s">
        <v>1163</v>
      </c>
      <c r="P81" s="1024" t="s">
        <v>67</v>
      </c>
      <c r="Q81" s="1026">
        <v>44412</v>
      </c>
      <c r="R81" s="1026">
        <v>44560</v>
      </c>
      <c r="S81" s="1027" t="s">
        <v>67</v>
      </c>
      <c r="T81" s="1028">
        <v>44560</v>
      </c>
      <c r="U81" s="1028">
        <v>44590</v>
      </c>
      <c r="V81" s="1028">
        <v>44593</v>
      </c>
      <c r="W81" s="1029" t="s">
        <v>67</v>
      </c>
      <c r="X81" s="1029">
        <v>44590</v>
      </c>
      <c r="Y81" s="1029">
        <v>44593</v>
      </c>
      <c r="Z81" s="1030">
        <v>0.82</v>
      </c>
      <c r="AA81" s="791"/>
      <c r="AB81" s="1031">
        <v>44562</v>
      </c>
      <c r="AC81" s="1147">
        <v>44593</v>
      </c>
      <c r="AD81" s="791" t="s">
        <v>436</v>
      </c>
      <c r="AE81" s="1035">
        <v>44588</v>
      </c>
      <c r="AF81" s="1033">
        <v>44588</v>
      </c>
      <c r="AG81" s="1033">
        <v>44592</v>
      </c>
      <c r="AH81" s="1033">
        <v>44593</v>
      </c>
      <c r="AI81" s="1033">
        <v>44594</v>
      </c>
      <c r="AJ81" s="1033">
        <v>44595</v>
      </c>
      <c r="AK81" s="1033">
        <v>44599</v>
      </c>
      <c r="AL81" s="1033">
        <v>44607</v>
      </c>
      <c r="AM81" s="1033">
        <v>44602</v>
      </c>
      <c r="AN81" s="1033">
        <v>44608</v>
      </c>
      <c r="AO81" s="1033">
        <v>44610</v>
      </c>
      <c r="AP81" s="1033">
        <v>44614</v>
      </c>
      <c r="AQ81" s="1033">
        <v>44616</v>
      </c>
      <c r="AR81" s="1033">
        <v>44621</v>
      </c>
      <c r="AS81" s="1033">
        <v>44622</v>
      </c>
      <c r="AT81" s="599"/>
      <c r="AU81" s="1036">
        <v>9.7361498366546897</v>
      </c>
      <c r="AV81" s="764">
        <v>6.8080810316986904</v>
      </c>
      <c r="AW81" s="764">
        <v>5.4714673865635515</v>
      </c>
      <c r="AX81" s="764">
        <v>0.16053008799100896</v>
      </c>
      <c r="AY81" s="764">
        <v>8.5727080239398834</v>
      </c>
      <c r="AZ81" s="764">
        <v>6.8492168667463975</v>
      </c>
      <c r="BA81" s="764">
        <v>9.2872675781098497</v>
      </c>
      <c r="BB81" s="764">
        <v>9.6217721489610994</v>
      </c>
      <c r="BC81" s="764">
        <v>5.0001109156999419</v>
      </c>
      <c r="BD81" s="764">
        <v>3.4000272636495632</v>
      </c>
      <c r="BE81" s="764">
        <v>1.9998035711479871</v>
      </c>
      <c r="BF81" s="764">
        <v>3.1040499139161453</v>
      </c>
    </row>
    <row r="82" spans="1:58" ht="15.75" hidden="1" customHeight="1">
      <c r="A82" s="1023">
        <v>73</v>
      </c>
      <c r="B82" s="1024" t="s">
        <v>200</v>
      </c>
      <c r="C82" s="1024" t="s">
        <v>1160</v>
      </c>
      <c r="D82" s="1024" t="s">
        <v>529</v>
      </c>
      <c r="E82" s="1024" t="s">
        <v>6624</v>
      </c>
      <c r="F82" s="1024" t="s">
        <v>6625</v>
      </c>
      <c r="G82" s="1024" t="s">
        <v>6628</v>
      </c>
      <c r="H82" s="1025" t="s">
        <v>1190</v>
      </c>
      <c r="I82" s="1024">
        <v>1</v>
      </c>
      <c r="J82" s="1024">
        <v>226600</v>
      </c>
      <c r="K82" s="1024">
        <v>226600</v>
      </c>
      <c r="L82" s="1024">
        <v>1360</v>
      </c>
      <c r="M82" s="1024" t="s">
        <v>1167</v>
      </c>
      <c r="N82" s="1024" t="s">
        <v>6604</v>
      </c>
      <c r="O82" s="1024" t="s">
        <v>1163</v>
      </c>
      <c r="P82" s="1024" t="s">
        <v>67</v>
      </c>
      <c r="Q82" s="1026">
        <v>44412</v>
      </c>
      <c r="R82" s="1026">
        <v>44560</v>
      </c>
      <c r="S82" s="1027" t="s">
        <v>67</v>
      </c>
      <c r="T82" s="1028">
        <v>44560</v>
      </c>
      <c r="U82" s="1028">
        <v>44590</v>
      </c>
      <c r="V82" s="1028">
        <v>44593</v>
      </c>
      <c r="W82" s="1029" t="s">
        <v>67</v>
      </c>
      <c r="X82" s="1029">
        <v>44590</v>
      </c>
      <c r="Y82" s="1029">
        <v>44593</v>
      </c>
      <c r="Z82" s="1030">
        <v>1.36</v>
      </c>
      <c r="AA82" s="791"/>
      <c r="AB82" s="1031">
        <v>44562</v>
      </c>
      <c r="AC82" s="1147">
        <v>44593</v>
      </c>
      <c r="AD82" s="791" t="s">
        <v>436</v>
      </c>
      <c r="AE82" s="1035">
        <v>44588</v>
      </c>
      <c r="AF82" s="1033">
        <v>44588</v>
      </c>
      <c r="AG82" s="1033">
        <v>44592</v>
      </c>
      <c r="AH82" s="1033">
        <v>44593</v>
      </c>
      <c r="AI82" s="1033">
        <v>44594</v>
      </c>
      <c r="AJ82" s="1033">
        <v>44595</v>
      </c>
      <c r="AK82" s="1033">
        <v>44599</v>
      </c>
      <c r="AL82" s="1033">
        <v>44607</v>
      </c>
      <c r="AM82" s="1033">
        <v>44602</v>
      </c>
      <c r="AN82" s="1033">
        <v>44608</v>
      </c>
      <c r="AO82" s="1033">
        <v>44610</v>
      </c>
      <c r="AP82" s="1033">
        <v>44614</v>
      </c>
      <c r="AQ82" s="1033">
        <v>44616</v>
      </c>
      <c r="AR82" s="1033">
        <v>44621</v>
      </c>
      <c r="AS82" s="1033">
        <v>44622</v>
      </c>
      <c r="AT82" s="599"/>
      <c r="AU82" s="1036">
        <v>36.954764646039408</v>
      </c>
      <c r="AV82" s="764">
        <v>25.840916218277524</v>
      </c>
      <c r="AW82" s="764">
        <v>20.767633297682536</v>
      </c>
      <c r="AX82" s="764">
        <v>0.60931186555712147</v>
      </c>
      <c r="AY82" s="764">
        <v>32.538776900414284</v>
      </c>
      <c r="AZ82" s="764">
        <v>25.997052383826581</v>
      </c>
      <c r="BA82" s="764">
        <v>35.250976341975381</v>
      </c>
      <c r="BB82" s="764">
        <v>36.520629941829974</v>
      </c>
      <c r="BC82" s="764">
        <v>18.978541332440404</v>
      </c>
      <c r="BD82" s="764">
        <v>12.905225312499809</v>
      </c>
      <c r="BE82" s="764">
        <v>7.5905025651778146</v>
      </c>
      <c r="BF82" s="764">
        <v>11.781806560378884</v>
      </c>
    </row>
    <row r="83" spans="1:58" ht="15.75" hidden="1" customHeight="1">
      <c r="A83" s="1023">
        <v>74</v>
      </c>
      <c r="B83" s="1024" t="s">
        <v>200</v>
      </c>
      <c r="C83" s="1024" t="s">
        <v>1160</v>
      </c>
      <c r="D83" s="1024" t="s">
        <v>529</v>
      </c>
      <c r="E83" s="1024" t="s">
        <v>6624</v>
      </c>
      <c r="F83" s="1024" t="s">
        <v>6625</v>
      </c>
      <c r="G83" s="1024" t="s">
        <v>6628</v>
      </c>
      <c r="H83" s="1025" t="s">
        <v>1164</v>
      </c>
      <c r="I83" s="1024">
        <v>1</v>
      </c>
      <c r="J83" s="1024">
        <v>226600</v>
      </c>
      <c r="K83" s="1024">
        <v>226600</v>
      </c>
      <c r="L83" s="1024">
        <v>1813</v>
      </c>
      <c r="M83" s="1024" t="s">
        <v>1167</v>
      </c>
      <c r="N83" s="1024" t="s">
        <v>6604</v>
      </c>
      <c r="O83" s="1024" t="s">
        <v>1163</v>
      </c>
      <c r="P83" s="1024" t="s">
        <v>67</v>
      </c>
      <c r="Q83" s="1026">
        <v>44412</v>
      </c>
      <c r="R83" s="1026">
        <v>44560</v>
      </c>
      <c r="S83" s="1027" t="s">
        <v>67</v>
      </c>
      <c r="T83" s="1028">
        <v>44560</v>
      </c>
      <c r="U83" s="1028">
        <v>44590</v>
      </c>
      <c r="V83" s="1028">
        <v>44593</v>
      </c>
      <c r="W83" s="1029" t="s">
        <v>67</v>
      </c>
      <c r="X83" s="1029">
        <v>44590</v>
      </c>
      <c r="Y83" s="1029">
        <v>44593</v>
      </c>
      <c r="Z83" s="1030">
        <v>1.8129999999999999</v>
      </c>
      <c r="AA83" s="791"/>
      <c r="AB83" s="1031">
        <v>44562</v>
      </c>
      <c r="AC83" s="1147">
        <v>44593</v>
      </c>
      <c r="AD83" s="791" t="s">
        <v>436</v>
      </c>
      <c r="AE83" s="1035">
        <v>44588</v>
      </c>
      <c r="AF83" s="1033">
        <v>44588</v>
      </c>
      <c r="AG83" s="1033">
        <v>44592</v>
      </c>
      <c r="AH83" s="1033">
        <v>44593</v>
      </c>
      <c r="AI83" s="1033">
        <v>44594</v>
      </c>
      <c r="AJ83" s="1033">
        <v>44595</v>
      </c>
      <c r="AK83" s="1033">
        <v>44599</v>
      </c>
      <c r="AL83" s="1033">
        <v>44607</v>
      </c>
      <c r="AM83" s="1033">
        <v>44602</v>
      </c>
      <c r="AN83" s="1033">
        <v>44608</v>
      </c>
      <c r="AO83" s="1033">
        <v>44610</v>
      </c>
      <c r="AP83" s="1033">
        <v>44614</v>
      </c>
      <c r="AQ83" s="1033">
        <v>44616</v>
      </c>
      <c r="AR83" s="1033">
        <v>44621</v>
      </c>
      <c r="AS83" s="1033">
        <v>44622</v>
      </c>
      <c r="AT83" s="599"/>
      <c r="AU83" s="1036">
        <v>9.2374807997698394</v>
      </c>
      <c r="AV83" s="764">
        <v>6.4593826993938839</v>
      </c>
      <c r="AW83" s="764">
        <v>5.1912281320553229</v>
      </c>
      <c r="AX83" s="764">
        <v>0.15230800988903287</v>
      </c>
      <c r="AY83" s="764">
        <v>8.1336284980991032</v>
      </c>
      <c r="AZ83" s="764">
        <v>6.4984116269279593</v>
      </c>
      <c r="BA83" s="764">
        <v>8.8115895271176505</v>
      </c>
      <c r="BB83" s="764">
        <v>9.1289613427239065</v>
      </c>
      <c r="BC83" s="764">
        <v>4.7440137380186425</v>
      </c>
      <c r="BD83" s="764">
        <v>3.2258836494497101</v>
      </c>
      <c r="BE83" s="764">
        <v>1.8973770331926203</v>
      </c>
      <c r="BF83" s="764">
        <v>2.9450657562168101</v>
      </c>
    </row>
    <row r="84" spans="1:58" ht="15.75" hidden="1" customHeight="1">
      <c r="A84" s="1023">
        <v>75</v>
      </c>
      <c r="B84" s="1024" t="s">
        <v>200</v>
      </c>
      <c r="C84" s="1024" t="s">
        <v>1160</v>
      </c>
      <c r="D84" s="1024" t="s">
        <v>529</v>
      </c>
      <c r="E84" s="1024" t="s">
        <v>6624</v>
      </c>
      <c r="F84" s="1024" t="s">
        <v>6625</v>
      </c>
      <c r="G84" s="1024" t="s">
        <v>6628</v>
      </c>
      <c r="H84" s="1025" t="s">
        <v>1190</v>
      </c>
      <c r="I84" s="1024">
        <v>1</v>
      </c>
      <c r="J84" s="1024">
        <v>226600</v>
      </c>
      <c r="K84" s="1024">
        <v>226600</v>
      </c>
      <c r="L84" s="1024">
        <v>1360</v>
      </c>
      <c r="M84" s="1024" t="s">
        <v>1167</v>
      </c>
      <c r="N84" s="1024" t="s">
        <v>6604</v>
      </c>
      <c r="O84" s="1024" t="s">
        <v>1163</v>
      </c>
      <c r="P84" s="1024" t="s">
        <v>67</v>
      </c>
      <c r="Q84" s="1026">
        <v>44412</v>
      </c>
      <c r="R84" s="1026">
        <v>44560</v>
      </c>
      <c r="S84" s="1027" t="s">
        <v>67</v>
      </c>
      <c r="T84" s="1028">
        <v>44560</v>
      </c>
      <c r="U84" s="1028">
        <v>44590</v>
      </c>
      <c r="V84" s="1028">
        <v>44593</v>
      </c>
      <c r="W84" s="1029" t="s">
        <v>67</v>
      </c>
      <c r="X84" s="1029">
        <v>44590</v>
      </c>
      <c r="Y84" s="1029">
        <v>44593</v>
      </c>
      <c r="Z84" s="1030">
        <v>1.36</v>
      </c>
      <c r="AA84" s="791"/>
      <c r="AB84" s="1031">
        <v>44562</v>
      </c>
      <c r="AC84" s="1147">
        <v>44593</v>
      </c>
      <c r="AD84" s="791" t="s">
        <v>436</v>
      </c>
      <c r="AE84" s="1035">
        <v>44588</v>
      </c>
      <c r="AF84" s="1033">
        <v>44588</v>
      </c>
      <c r="AG84" s="1033">
        <v>44592</v>
      </c>
      <c r="AH84" s="1033">
        <v>44593</v>
      </c>
      <c r="AI84" s="1033">
        <v>44594</v>
      </c>
      <c r="AJ84" s="1033">
        <v>44595</v>
      </c>
      <c r="AK84" s="1033">
        <v>44599</v>
      </c>
      <c r="AL84" s="1033">
        <v>44607</v>
      </c>
      <c r="AM84" s="1033">
        <v>44602</v>
      </c>
      <c r="AN84" s="1033">
        <v>44608</v>
      </c>
      <c r="AO84" s="1033">
        <v>44610</v>
      </c>
      <c r="AP84" s="1033">
        <v>44614</v>
      </c>
      <c r="AQ84" s="1033">
        <v>44616</v>
      </c>
      <c r="AR84" s="1033">
        <v>44621</v>
      </c>
      <c r="AS84" s="1033">
        <v>44622</v>
      </c>
      <c r="AT84" s="599"/>
      <c r="AU84" s="1036">
        <v>1.4621169819342199</v>
      </c>
      <c r="AV84" s="764">
        <v>1.0223970520004995</v>
      </c>
      <c r="AW84" s="764">
        <v>0.82167237729596843</v>
      </c>
      <c r="AX84" s="764">
        <v>2.4107452298997863E-2</v>
      </c>
      <c r="AY84" s="764">
        <v>1.2873982213972375</v>
      </c>
      <c r="AZ84" s="764">
        <v>1.0285745866521194</v>
      </c>
      <c r="BA84" s="764">
        <v>1.3947065184431502</v>
      </c>
      <c r="BB84" s="764">
        <v>1.4449404221711846</v>
      </c>
      <c r="BC84" s="764">
        <v>0.7508868704830346</v>
      </c>
      <c r="BD84" s="764">
        <v>0.51059583969277367</v>
      </c>
      <c r="BE84" s="764">
        <v>0.30031858701476477</v>
      </c>
      <c r="BF84" s="764">
        <v>0.46614772451649722</v>
      </c>
    </row>
    <row r="85" spans="1:58" ht="15.75" hidden="1" customHeight="1">
      <c r="A85" s="1023">
        <v>76</v>
      </c>
      <c r="B85" s="1024" t="s">
        <v>200</v>
      </c>
      <c r="C85" s="1024" t="s">
        <v>1160</v>
      </c>
      <c r="D85" s="1024" t="s">
        <v>529</v>
      </c>
      <c r="E85" s="1024" t="s">
        <v>6624</v>
      </c>
      <c r="F85" s="1024" t="s">
        <v>6625</v>
      </c>
      <c r="G85" s="1024" t="s">
        <v>6629</v>
      </c>
      <c r="H85" s="1025" t="s">
        <v>1190</v>
      </c>
      <c r="I85" s="1024">
        <v>1</v>
      </c>
      <c r="J85" s="1024">
        <v>212200</v>
      </c>
      <c r="K85" s="1024">
        <v>212200</v>
      </c>
      <c r="L85" s="1024">
        <v>1274</v>
      </c>
      <c r="M85" s="1024" t="s">
        <v>1167</v>
      </c>
      <c r="N85" s="1024" t="s">
        <v>6604</v>
      </c>
      <c r="O85" s="1024" t="s">
        <v>1163</v>
      </c>
      <c r="P85" s="1024" t="s">
        <v>67</v>
      </c>
      <c r="Q85" s="1026">
        <v>44412</v>
      </c>
      <c r="R85" s="1026">
        <v>44560</v>
      </c>
      <c r="S85" s="1027" t="s">
        <v>67</v>
      </c>
      <c r="T85" s="1028">
        <v>44560</v>
      </c>
      <c r="U85" s="1028">
        <v>44590</v>
      </c>
      <c r="V85" s="1028">
        <v>44593</v>
      </c>
      <c r="W85" s="1029" t="s">
        <v>67</v>
      </c>
      <c r="X85" s="1029">
        <v>44590</v>
      </c>
      <c r="Y85" s="1029">
        <v>44593</v>
      </c>
      <c r="Z85" s="1030">
        <v>1.274</v>
      </c>
      <c r="AA85" s="791"/>
      <c r="AB85" s="1031">
        <v>44562</v>
      </c>
      <c r="AC85" s="1147">
        <v>44593</v>
      </c>
      <c r="AD85" s="791" t="s">
        <v>436</v>
      </c>
      <c r="AE85" s="1035">
        <v>44588</v>
      </c>
      <c r="AF85" s="1033">
        <v>44588</v>
      </c>
      <c r="AG85" s="1033">
        <v>44592</v>
      </c>
      <c r="AH85" s="1033">
        <v>44593</v>
      </c>
      <c r="AI85" s="1033">
        <v>44594</v>
      </c>
      <c r="AJ85" s="1033">
        <v>44595</v>
      </c>
      <c r="AK85" s="1033">
        <v>44599</v>
      </c>
      <c r="AL85" s="1033">
        <v>44607</v>
      </c>
      <c r="AM85" s="1033">
        <v>44602</v>
      </c>
      <c r="AN85" s="1033">
        <v>44608</v>
      </c>
      <c r="AO85" s="1033">
        <v>44610</v>
      </c>
      <c r="AP85" s="1033">
        <v>44614</v>
      </c>
      <c r="AQ85" s="1033">
        <v>44616</v>
      </c>
      <c r="AR85" s="1033">
        <v>44621</v>
      </c>
      <c r="AS85" s="1033">
        <v>44622</v>
      </c>
      <c r="AT85" s="599"/>
      <c r="AU85" s="1036">
        <v>0.36310852200353144</v>
      </c>
      <c r="AV85" s="764">
        <v>0.2539065526491307</v>
      </c>
      <c r="AW85" s="764">
        <v>0.20405770959336963</v>
      </c>
      <c r="AX85" s="764">
        <v>5.9869500742544364E-3</v>
      </c>
      <c r="AY85" s="764">
        <v>0.31971810134037354</v>
      </c>
      <c r="AZ85" s="764">
        <v>0.25544070860565876</v>
      </c>
      <c r="BA85" s="764">
        <v>0.34636751285839823</v>
      </c>
      <c r="BB85" s="764">
        <v>0.35884282007562529</v>
      </c>
      <c r="BC85" s="764">
        <v>0.18647852743783971</v>
      </c>
      <c r="BD85" s="764">
        <v>0.1268036025727087</v>
      </c>
      <c r="BE85" s="764">
        <v>7.4582430550024392E-2</v>
      </c>
      <c r="BF85" s="764">
        <v>0.11576516337330228</v>
      </c>
    </row>
    <row r="86" spans="1:58" ht="15.75" hidden="1" customHeight="1">
      <c r="A86" s="1023">
        <v>77</v>
      </c>
      <c r="B86" s="1024" t="s">
        <v>200</v>
      </c>
      <c r="C86" s="1024" t="s">
        <v>1160</v>
      </c>
      <c r="D86" s="1024" t="s">
        <v>529</v>
      </c>
      <c r="E86" s="1024" t="s">
        <v>6624</v>
      </c>
      <c r="F86" s="1024" t="s">
        <v>6625</v>
      </c>
      <c r="G86" s="1024" t="s">
        <v>6629</v>
      </c>
      <c r="H86" s="1025" t="s">
        <v>1164</v>
      </c>
      <c r="I86" s="1024">
        <v>1</v>
      </c>
      <c r="J86" s="1024">
        <v>212200</v>
      </c>
      <c r="K86" s="1024">
        <v>212200</v>
      </c>
      <c r="L86" s="1024">
        <v>1698</v>
      </c>
      <c r="M86" s="1024" t="s">
        <v>1167</v>
      </c>
      <c r="N86" s="1024" t="s">
        <v>6604</v>
      </c>
      <c r="O86" s="1024" t="s">
        <v>1163</v>
      </c>
      <c r="P86" s="1024" t="s">
        <v>67</v>
      </c>
      <c r="Q86" s="1026">
        <v>44412</v>
      </c>
      <c r="R86" s="1026">
        <v>44560</v>
      </c>
      <c r="S86" s="1027" t="s">
        <v>67</v>
      </c>
      <c r="T86" s="1028">
        <v>44560</v>
      </c>
      <c r="U86" s="1028">
        <v>44590</v>
      </c>
      <c r="V86" s="1028">
        <v>44593</v>
      </c>
      <c r="W86" s="1029" t="s">
        <v>67</v>
      </c>
      <c r="X86" s="1029">
        <v>44590</v>
      </c>
      <c r="Y86" s="1029">
        <v>44593</v>
      </c>
      <c r="Z86" s="1030">
        <v>1.698</v>
      </c>
      <c r="AA86" s="791"/>
      <c r="AB86" s="1031">
        <v>44562</v>
      </c>
      <c r="AC86" s="1147">
        <v>44593</v>
      </c>
      <c r="AD86" s="791" t="s">
        <v>436</v>
      </c>
      <c r="AE86" s="1035">
        <v>44588</v>
      </c>
      <c r="AF86" s="1033">
        <v>44588</v>
      </c>
      <c r="AG86" s="1033">
        <v>44592</v>
      </c>
      <c r="AH86" s="1033">
        <v>44593</v>
      </c>
      <c r="AI86" s="1033">
        <v>44594</v>
      </c>
      <c r="AJ86" s="1033">
        <v>44595</v>
      </c>
      <c r="AK86" s="1033">
        <v>44599</v>
      </c>
      <c r="AL86" s="1033">
        <v>44607</v>
      </c>
      <c r="AM86" s="1033">
        <v>44602</v>
      </c>
      <c r="AN86" s="1033">
        <v>44608</v>
      </c>
      <c r="AO86" s="1033">
        <v>44610</v>
      </c>
      <c r="AP86" s="1033">
        <v>44614</v>
      </c>
      <c r="AQ86" s="1033">
        <v>44616</v>
      </c>
      <c r="AR86" s="1033">
        <v>44621</v>
      </c>
      <c r="AS86" s="1033">
        <v>44622</v>
      </c>
      <c r="AT86" s="599"/>
      <c r="AU86" s="1036">
        <v>16.175274293517312</v>
      </c>
      <c r="AV86" s="764">
        <v>11.310690565343274</v>
      </c>
      <c r="AW86" s="764">
        <v>9.0900907700193052</v>
      </c>
      <c r="AX86" s="764">
        <v>0.26669866930778768</v>
      </c>
      <c r="AY86" s="764">
        <v>14.242375687709174</v>
      </c>
      <c r="AZ86" s="764">
        <v>11.379032099353415</v>
      </c>
      <c r="BA86" s="764">
        <v>15.429518139465445</v>
      </c>
      <c r="BB86" s="764">
        <v>15.98525149163552</v>
      </c>
      <c r="BC86" s="764">
        <v>8.306996802264301</v>
      </c>
      <c r="BD86" s="764">
        <v>5.6486778159389299</v>
      </c>
      <c r="BE86" s="764">
        <v>3.3223986729017527</v>
      </c>
      <c r="BF86" s="764">
        <v>5.1569521444027062</v>
      </c>
    </row>
    <row r="87" spans="1:58" ht="15.75" hidden="1" customHeight="1">
      <c r="A87" s="1023">
        <v>78</v>
      </c>
      <c r="B87" s="1024" t="s">
        <v>200</v>
      </c>
      <c r="C87" s="1024" t="s">
        <v>1160</v>
      </c>
      <c r="D87" s="1024" t="s">
        <v>529</v>
      </c>
      <c r="E87" s="1024" t="s">
        <v>6624</v>
      </c>
      <c r="F87" s="1024" t="s">
        <v>6625</v>
      </c>
      <c r="G87" s="1024" t="s">
        <v>6629</v>
      </c>
      <c r="H87" s="1025" t="s">
        <v>1190</v>
      </c>
      <c r="I87" s="1024">
        <v>1</v>
      </c>
      <c r="J87" s="1024">
        <v>212200</v>
      </c>
      <c r="K87" s="1024">
        <v>212200</v>
      </c>
      <c r="L87" s="1024">
        <v>1274</v>
      </c>
      <c r="M87" s="1024" t="s">
        <v>1167</v>
      </c>
      <c r="N87" s="1024" t="s">
        <v>6604</v>
      </c>
      <c r="O87" s="1024" t="s">
        <v>1163</v>
      </c>
      <c r="P87" s="1024" t="s">
        <v>67</v>
      </c>
      <c r="Q87" s="1026">
        <v>44412</v>
      </c>
      <c r="R87" s="1026">
        <v>44560</v>
      </c>
      <c r="S87" s="1027" t="s">
        <v>67</v>
      </c>
      <c r="T87" s="1028">
        <v>44560</v>
      </c>
      <c r="U87" s="1028">
        <v>44590</v>
      </c>
      <c r="V87" s="1028">
        <v>44593</v>
      </c>
      <c r="W87" s="1029" t="s">
        <v>67</v>
      </c>
      <c r="X87" s="1029">
        <v>44590</v>
      </c>
      <c r="Y87" s="1029">
        <v>44593</v>
      </c>
      <c r="Z87" s="1030">
        <v>1.274</v>
      </c>
      <c r="AA87" s="791"/>
      <c r="AB87" s="1031">
        <v>44562</v>
      </c>
      <c r="AC87" s="1147">
        <v>44593</v>
      </c>
      <c r="AD87" s="791" t="s">
        <v>436</v>
      </c>
      <c r="AE87" s="1035">
        <v>44588</v>
      </c>
      <c r="AF87" s="1033">
        <v>44588</v>
      </c>
      <c r="AG87" s="1033">
        <v>44592</v>
      </c>
      <c r="AH87" s="1033">
        <v>44593</v>
      </c>
      <c r="AI87" s="1033">
        <v>44594</v>
      </c>
      <c r="AJ87" s="1033">
        <v>44595</v>
      </c>
      <c r="AK87" s="1033">
        <v>44599</v>
      </c>
      <c r="AL87" s="1033">
        <v>44607</v>
      </c>
      <c r="AM87" s="1033">
        <v>44602</v>
      </c>
      <c r="AN87" s="1033">
        <v>44608</v>
      </c>
      <c r="AO87" s="1033">
        <v>44610</v>
      </c>
      <c r="AP87" s="1033">
        <v>44614</v>
      </c>
      <c r="AQ87" s="1033">
        <v>44616</v>
      </c>
      <c r="AR87" s="1033">
        <v>44621</v>
      </c>
      <c r="AS87" s="1033">
        <v>44622</v>
      </c>
      <c r="AT87" s="599"/>
      <c r="AU87" s="1036">
        <v>4.0426082116393163</v>
      </c>
      <c r="AV87" s="764">
        <v>2.8268262861603213</v>
      </c>
      <c r="AW87" s="764">
        <v>2.2718425001395151</v>
      </c>
      <c r="AX87" s="764">
        <v>6.6654710826699409E-2</v>
      </c>
      <c r="AY87" s="764">
        <v>3.5595281949228261</v>
      </c>
      <c r="AZ87" s="764">
        <v>2.8439065558096681</v>
      </c>
      <c r="BA87" s="764">
        <v>3.8562249764901666</v>
      </c>
      <c r="BB87" s="764">
        <v>3.9951167301752943</v>
      </c>
      <c r="BC87" s="764">
        <v>2.0761276054746154</v>
      </c>
      <c r="BD87" s="764">
        <v>1.4117467753094901</v>
      </c>
      <c r="BE87" s="764">
        <v>0.83035106012360482</v>
      </c>
      <c r="BF87" s="764">
        <v>1.2888521522227654</v>
      </c>
    </row>
    <row r="88" spans="1:58" ht="15.75" hidden="1" customHeight="1">
      <c r="A88" s="1023">
        <v>79</v>
      </c>
      <c r="B88" s="1024" t="s">
        <v>200</v>
      </c>
      <c r="C88" s="1024" t="s">
        <v>1160</v>
      </c>
      <c r="D88" s="1024" t="s">
        <v>529</v>
      </c>
      <c r="E88" s="1024" t="s">
        <v>6624</v>
      </c>
      <c r="F88" s="1024" t="s">
        <v>6625</v>
      </c>
      <c r="G88" s="1024" t="s">
        <v>6630</v>
      </c>
      <c r="H88" s="1025" t="s">
        <v>1190</v>
      </c>
      <c r="I88" s="1024">
        <v>1</v>
      </c>
      <c r="J88" s="1024">
        <v>214400</v>
      </c>
      <c r="K88" s="1024">
        <v>214400</v>
      </c>
      <c r="L88" s="1024">
        <v>1287</v>
      </c>
      <c r="M88" s="1024" t="s">
        <v>1167</v>
      </c>
      <c r="N88" s="1024" t="s">
        <v>6604</v>
      </c>
      <c r="O88" s="1024" t="s">
        <v>1163</v>
      </c>
      <c r="P88" s="1024" t="s">
        <v>67</v>
      </c>
      <c r="Q88" s="1026">
        <v>44412</v>
      </c>
      <c r="R88" s="1026">
        <v>44560</v>
      </c>
      <c r="S88" s="1027" t="s">
        <v>67</v>
      </c>
      <c r="T88" s="1028">
        <v>44560</v>
      </c>
      <c r="U88" s="1028">
        <v>44590</v>
      </c>
      <c r="V88" s="1028">
        <v>44593</v>
      </c>
      <c r="W88" s="1029" t="s">
        <v>67</v>
      </c>
      <c r="X88" s="1029">
        <v>44590</v>
      </c>
      <c r="Y88" s="1029">
        <v>44593</v>
      </c>
      <c r="Z88" s="1030">
        <v>1.2869999999999999</v>
      </c>
      <c r="AA88" s="791"/>
      <c r="AB88" s="1031">
        <v>44562</v>
      </c>
      <c r="AC88" s="1147">
        <v>44593</v>
      </c>
      <c r="AD88" s="791" t="s">
        <v>436</v>
      </c>
      <c r="AE88" s="1035">
        <v>44588</v>
      </c>
      <c r="AF88" s="1033">
        <v>44588</v>
      </c>
      <c r="AG88" s="1033">
        <v>44592</v>
      </c>
      <c r="AH88" s="1033">
        <v>44593</v>
      </c>
      <c r="AI88" s="1033">
        <v>44594</v>
      </c>
      <c r="AJ88" s="1033">
        <v>44595</v>
      </c>
      <c r="AK88" s="1033">
        <v>44599</v>
      </c>
      <c r="AL88" s="1033">
        <v>44607</v>
      </c>
      <c r="AM88" s="1033">
        <v>44602</v>
      </c>
      <c r="AN88" s="1033">
        <v>44608</v>
      </c>
      <c r="AO88" s="1033">
        <v>44610</v>
      </c>
      <c r="AP88" s="1033">
        <v>44614</v>
      </c>
      <c r="AQ88" s="1033">
        <v>44616</v>
      </c>
      <c r="AR88" s="1033">
        <v>44621</v>
      </c>
      <c r="AS88" s="1033">
        <v>44622</v>
      </c>
      <c r="AT88" s="599"/>
      <c r="AU88" s="1036">
        <v>64.696255727109218</v>
      </c>
      <c r="AV88" s="764">
        <v>45.239376840671106</v>
      </c>
      <c r="AW88" s="764">
        <v>36.357642310615979</v>
      </c>
      <c r="AX88" s="764">
        <v>1.0667148512301605</v>
      </c>
      <c r="AY88" s="764">
        <v>56.965239842818825</v>
      </c>
      <c r="AZ88" s="764">
        <v>45.512722521298912</v>
      </c>
      <c r="BA88" s="764">
        <v>61.713454324356995</v>
      </c>
      <c r="BB88" s="764">
        <v>63.936221395607738</v>
      </c>
      <c r="BC88" s="764">
        <v>33.225500828691359</v>
      </c>
      <c r="BD88" s="764">
        <v>22.593020549054753</v>
      </c>
      <c r="BE88" s="764">
        <v>13.288600259199677</v>
      </c>
      <c r="BF88" s="764">
        <v>20.626265042099178</v>
      </c>
    </row>
    <row r="89" spans="1:58" ht="15.75" hidden="1" customHeight="1">
      <c r="A89" s="1023">
        <v>80</v>
      </c>
      <c r="B89" s="1024" t="s">
        <v>200</v>
      </c>
      <c r="C89" s="1024" t="s">
        <v>1160</v>
      </c>
      <c r="D89" s="1024" t="s">
        <v>529</v>
      </c>
      <c r="E89" s="1024" t="s">
        <v>6624</v>
      </c>
      <c r="F89" s="1024" t="s">
        <v>6625</v>
      </c>
      <c r="G89" s="1024" t="s">
        <v>6630</v>
      </c>
      <c r="H89" s="1025" t="s">
        <v>1164</v>
      </c>
      <c r="I89" s="1024">
        <v>1</v>
      </c>
      <c r="J89" s="1024">
        <v>214400</v>
      </c>
      <c r="K89" s="1024">
        <v>214400</v>
      </c>
      <c r="L89" s="1024">
        <v>1716</v>
      </c>
      <c r="M89" s="1024" t="s">
        <v>1167</v>
      </c>
      <c r="N89" s="1024" t="s">
        <v>6604</v>
      </c>
      <c r="O89" s="1024" t="s">
        <v>1163</v>
      </c>
      <c r="P89" s="1024" t="s">
        <v>67</v>
      </c>
      <c r="Q89" s="1026">
        <v>44412</v>
      </c>
      <c r="R89" s="1026">
        <v>44560</v>
      </c>
      <c r="S89" s="1027" t="s">
        <v>67</v>
      </c>
      <c r="T89" s="1028">
        <v>44560</v>
      </c>
      <c r="U89" s="1028">
        <v>44590</v>
      </c>
      <c r="V89" s="1028">
        <v>44593</v>
      </c>
      <c r="W89" s="1029" t="s">
        <v>67</v>
      </c>
      <c r="X89" s="1029">
        <v>44590</v>
      </c>
      <c r="Y89" s="1029">
        <v>44593</v>
      </c>
      <c r="Z89" s="1030">
        <v>1.716</v>
      </c>
      <c r="AA89" s="791"/>
      <c r="AB89" s="1031">
        <v>44562</v>
      </c>
      <c r="AC89" s="1147">
        <v>44593</v>
      </c>
      <c r="AD89" s="791" t="s">
        <v>436</v>
      </c>
      <c r="AE89" s="1035">
        <v>44588</v>
      </c>
      <c r="AF89" s="1033">
        <v>44588</v>
      </c>
      <c r="AG89" s="1033">
        <v>44592</v>
      </c>
      <c r="AH89" s="1033">
        <v>44593</v>
      </c>
      <c r="AI89" s="1033">
        <v>44594</v>
      </c>
      <c r="AJ89" s="1033">
        <v>44595</v>
      </c>
      <c r="AK89" s="1033">
        <v>44599</v>
      </c>
      <c r="AL89" s="1033">
        <v>44607</v>
      </c>
      <c r="AM89" s="1033">
        <v>44602</v>
      </c>
      <c r="AN89" s="1033">
        <v>44608</v>
      </c>
      <c r="AO89" s="1033">
        <v>44610</v>
      </c>
      <c r="AP89" s="1033">
        <v>44614</v>
      </c>
      <c r="AQ89" s="1033">
        <v>44616</v>
      </c>
      <c r="AR89" s="1033">
        <v>44621</v>
      </c>
      <c r="AS89" s="1033">
        <v>44622</v>
      </c>
      <c r="AT89" s="599"/>
      <c r="AU89" s="1036">
        <v>16.175274293517312</v>
      </c>
      <c r="AV89" s="764">
        <v>11.310690565343274</v>
      </c>
      <c r="AW89" s="764">
        <v>9.0900907700193052</v>
      </c>
      <c r="AX89" s="764">
        <v>0.26669866930778768</v>
      </c>
      <c r="AY89" s="764">
        <v>14.242375687709174</v>
      </c>
      <c r="AZ89" s="764">
        <v>11.379032099353415</v>
      </c>
      <c r="BA89" s="764">
        <v>15.429518139465445</v>
      </c>
      <c r="BB89" s="764">
        <v>15.98525149163552</v>
      </c>
      <c r="BC89" s="764">
        <v>8.306996802264301</v>
      </c>
      <c r="BD89" s="764">
        <v>5.6486778159389299</v>
      </c>
      <c r="BE89" s="764">
        <v>3.3223986729017527</v>
      </c>
      <c r="BF89" s="764">
        <v>5.1569521444027062</v>
      </c>
    </row>
    <row r="90" spans="1:58" ht="15.75" hidden="1" customHeight="1">
      <c r="A90" s="1023">
        <v>81</v>
      </c>
      <c r="B90" s="1024" t="s">
        <v>200</v>
      </c>
      <c r="C90" s="1024" t="s">
        <v>1160</v>
      </c>
      <c r="D90" s="1024" t="s">
        <v>529</v>
      </c>
      <c r="E90" s="1024" t="s">
        <v>6624</v>
      </c>
      <c r="F90" s="1024" t="s">
        <v>6625</v>
      </c>
      <c r="G90" s="1024" t="s">
        <v>6630</v>
      </c>
      <c r="H90" s="1025" t="s">
        <v>1190</v>
      </c>
      <c r="I90" s="1024">
        <v>1</v>
      </c>
      <c r="J90" s="1024">
        <v>214400</v>
      </c>
      <c r="K90" s="1024">
        <v>214400</v>
      </c>
      <c r="L90" s="1024">
        <v>1287</v>
      </c>
      <c r="M90" s="1024" t="s">
        <v>1167</v>
      </c>
      <c r="N90" s="1024" t="s">
        <v>6604</v>
      </c>
      <c r="O90" s="1024" t="s">
        <v>1163</v>
      </c>
      <c r="P90" s="1024" t="s">
        <v>67</v>
      </c>
      <c r="Q90" s="1026">
        <v>44412</v>
      </c>
      <c r="R90" s="1026">
        <v>44560</v>
      </c>
      <c r="S90" s="1027" t="s">
        <v>67</v>
      </c>
      <c r="T90" s="1028">
        <v>44560</v>
      </c>
      <c r="U90" s="1028">
        <v>44590</v>
      </c>
      <c r="V90" s="1028">
        <v>44593</v>
      </c>
      <c r="W90" s="1029" t="s">
        <v>67</v>
      </c>
      <c r="X90" s="1029">
        <v>44590</v>
      </c>
      <c r="Y90" s="1029">
        <v>44593</v>
      </c>
      <c r="Z90" s="1030">
        <v>1.2869999999999999</v>
      </c>
      <c r="AA90" s="791"/>
      <c r="AB90" s="1031">
        <v>44562</v>
      </c>
      <c r="AC90" s="1147">
        <v>44593</v>
      </c>
      <c r="AD90" s="791" t="s">
        <v>436</v>
      </c>
      <c r="AE90" s="1035">
        <v>44576</v>
      </c>
      <c r="AF90" s="1033">
        <v>44576</v>
      </c>
      <c r="AG90" s="1033">
        <v>44579</v>
      </c>
      <c r="AH90" s="1033">
        <v>44580</v>
      </c>
      <c r="AI90" s="1033">
        <v>44581</v>
      </c>
      <c r="AJ90" s="1033">
        <v>44582</v>
      </c>
      <c r="AK90" s="1033">
        <v>44586</v>
      </c>
      <c r="AL90" s="1033">
        <v>44594</v>
      </c>
      <c r="AM90" s="1033">
        <v>44589</v>
      </c>
      <c r="AN90" s="1033">
        <v>44595</v>
      </c>
      <c r="AO90" s="1033">
        <v>44599</v>
      </c>
      <c r="AP90" s="1033">
        <v>44601</v>
      </c>
      <c r="AQ90" s="1033">
        <v>44603</v>
      </c>
      <c r="AR90" s="1033">
        <v>44607</v>
      </c>
      <c r="AS90" s="1033">
        <v>44608</v>
      </c>
      <c r="AT90" s="599"/>
      <c r="AU90" s="1036">
        <v>11.619472704113006</v>
      </c>
      <c r="AV90" s="764">
        <v>8.1250096847721824</v>
      </c>
      <c r="AW90" s="764">
        <v>6.5298467069878283</v>
      </c>
      <c r="AX90" s="764">
        <v>0.19158240237614196</v>
      </c>
      <c r="AY90" s="764">
        <v>10.230979242891953</v>
      </c>
      <c r="AZ90" s="764">
        <v>8.1741026753810804</v>
      </c>
      <c r="BA90" s="764">
        <v>11.083760411468743</v>
      </c>
      <c r="BB90" s="764">
        <v>11.482970242420009</v>
      </c>
      <c r="BC90" s="764">
        <v>5.9673128780108708</v>
      </c>
      <c r="BD90" s="764">
        <v>4.0577152823266784</v>
      </c>
      <c r="BE90" s="764">
        <v>2.3866377776007806</v>
      </c>
      <c r="BF90" s="764">
        <v>3.704485227945673</v>
      </c>
    </row>
    <row r="91" spans="1:58" ht="15.75" hidden="1" customHeight="1">
      <c r="A91" s="1023">
        <v>82</v>
      </c>
      <c r="B91" s="1024" t="s">
        <v>200</v>
      </c>
      <c r="C91" s="1024" t="s">
        <v>1160</v>
      </c>
      <c r="D91" s="1024" t="s">
        <v>529</v>
      </c>
      <c r="E91" s="1024" t="s">
        <v>6624</v>
      </c>
      <c r="F91" s="1024" t="s">
        <v>6625</v>
      </c>
      <c r="G91" s="1024" t="s">
        <v>6631</v>
      </c>
      <c r="H91" s="1025" t="s">
        <v>1190</v>
      </c>
      <c r="I91" s="1024">
        <v>1</v>
      </c>
      <c r="J91" s="1024">
        <v>216700</v>
      </c>
      <c r="K91" s="1024">
        <v>216700</v>
      </c>
      <c r="L91" s="1024">
        <v>1300</v>
      </c>
      <c r="M91" s="1024" t="s">
        <v>1167</v>
      </c>
      <c r="N91" s="1024" t="s">
        <v>6604</v>
      </c>
      <c r="O91" s="1024" t="s">
        <v>1163</v>
      </c>
      <c r="P91" s="1024" t="s">
        <v>67</v>
      </c>
      <c r="Q91" s="1026">
        <v>44412</v>
      </c>
      <c r="R91" s="1026">
        <v>44560</v>
      </c>
      <c r="S91" s="1027" t="s">
        <v>67</v>
      </c>
      <c r="T91" s="1028">
        <v>44560</v>
      </c>
      <c r="U91" s="1028">
        <v>44590</v>
      </c>
      <c r="V91" s="1028">
        <v>44593</v>
      </c>
      <c r="W91" s="1029" t="s">
        <v>67</v>
      </c>
      <c r="X91" s="1029">
        <v>44590</v>
      </c>
      <c r="Y91" s="1029">
        <v>44593</v>
      </c>
      <c r="Z91" s="1030">
        <v>1.3</v>
      </c>
      <c r="AA91" s="791"/>
      <c r="AB91" s="1031">
        <v>44562</v>
      </c>
      <c r="AC91" s="1147">
        <v>44593</v>
      </c>
      <c r="AD91" s="791" t="s">
        <v>436</v>
      </c>
      <c r="AE91" s="1035">
        <v>44576</v>
      </c>
      <c r="AF91" s="1033">
        <v>44576</v>
      </c>
      <c r="AG91" s="1033">
        <v>44579</v>
      </c>
      <c r="AH91" s="1033">
        <v>44580</v>
      </c>
      <c r="AI91" s="1033">
        <v>44581</v>
      </c>
      <c r="AJ91" s="1033">
        <v>44582</v>
      </c>
      <c r="AK91" s="1033">
        <v>44586</v>
      </c>
      <c r="AL91" s="1033">
        <v>44594</v>
      </c>
      <c r="AM91" s="1033">
        <v>44589</v>
      </c>
      <c r="AN91" s="1033">
        <v>44595</v>
      </c>
      <c r="AO91" s="1033">
        <v>44599</v>
      </c>
      <c r="AP91" s="1033">
        <v>44601</v>
      </c>
      <c r="AQ91" s="1033">
        <v>44603</v>
      </c>
      <c r="AR91" s="1033">
        <v>44607</v>
      </c>
      <c r="AS91" s="1033">
        <v>44608</v>
      </c>
      <c r="AT91" s="599"/>
      <c r="AU91" s="1036">
        <v>6.9716836224678032</v>
      </c>
      <c r="AV91" s="764">
        <v>4.8750058108633079</v>
      </c>
      <c r="AW91" s="764">
        <v>3.9179080241926969</v>
      </c>
      <c r="AX91" s="764">
        <v>0.11494944142568518</v>
      </c>
      <c r="AY91" s="764">
        <v>6.1385875457351728</v>
      </c>
      <c r="AZ91" s="764">
        <v>4.9044616052286489</v>
      </c>
      <c r="BA91" s="764">
        <v>6.6502562468812458</v>
      </c>
      <c r="BB91" s="764">
        <v>6.8897821454520045</v>
      </c>
      <c r="BC91" s="764">
        <v>3.5803877268065221</v>
      </c>
      <c r="BD91" s="764">
        <v>2.4346291693960072</v>
      </c>
      <c r="BE91" s="764">
        <v>1.4319826665604682</v>
      </c>
      <c r="BF91" s="764">
        <v>2.2226911367674038</v>
      </c>
    </row>
    <row r="92" spans="1:58" ht="15.75" hidden="1" customHeight="1">
      <c r="A92" s="1023">
        <v>83</v>
      </c>
      <c r="B92" s="1024" t="s">
        <v>200</v>
      </c>
      <c r="C92" s="1024" t="s">
        <v>1160</v>
      </c>
      <c r="D92" s="1024" t="s">
        <v>529</v>
      </c>
      <c r="E92" s="1024" t="s">
        <v>6624</v>
      </c>
      <c r="F92" s="1024" t="s">
        <v>6625</v>
      </c>
      <c r="G92" s="1024" t="s">
        <v>6631</v>
      </c>
      <c r="H92" s="1025" t="s">
        <v>1164</v>
      </c>
      <c r="I92" s="1024">
        <v>1</v>
      </c>
      <c r="J92" s="1024">
        <v>216700</v>
      </c>
      <c r="K92" s="1024">
        <v>216700</v>
      </c>
      <c r="L92" s="1024">
        <v>1734</v>
      </c>
      <c r="M92" s="1024" t="s">
        <v>1167</v>
      </c>
      <c r="N92" s="1024" t="s">
        <v>6604</v>
      </c>
      <c r="O92" s="1024" t="s">
        <v>1163</v>
      </c>
      <c r="P92" s="1024" t="s">
        <v>67</v>
      </c>
      <c r="Q92" s="1026">
        <v>44412</v>
      </c>
      <c r="R92" s="1026">
        <v>44560</v>
      </c>
      <c r="S92" s="1027" t="s">
        <v>67</v>
      </c>
      <c r="T92" s="1028">
        <v>44560</v>
      </c>
      <c r="U92" s="1028">
        <v>44590</v>
      </c>
      <c r="V92" s="1028">
        <v>44593</v>
      </c>
      <c r="W92" s="1029" t="s">
        <v>67</v>
      </c>
      <c r="X92" s="1029">
        <v>44590</v>
      </c>
      <c r="Y92" s="1029">
        <v>44593</v>
      </c>
      <c r="Z92" s="1030">
        <v>1.734</v>
      </c>
      <c r="AA92" s="791"/>
      <c r="AB92" s="1031">
        <v>44562</v>
      </c>
      <c r="AC92" s="1147">
        <v>44593</v>
      </c>
      <c r="AD92" s="791" t="s">
        <v>436</v>
      </c>
      <c r="AE92" s="1035">
        <v>44576</v>
      </c>
      <c r="AF92" s="1033">
        <v>44576</v>
      </c>
      <c r="AG92" s="1033">
        <v>44579</v>
      </c>
      <c r="AH92" s="1033">
        <v>44580</v>
      </c>
      <c r="AI92" s="1033">
        <v>44581</v>
      </c>
      <c r="AJ92" s="1033">
        <v>44582</v>
      </c>
      <c r="AK92" s="1033">
        <v>44586</v>
      </c>
      <c r="AL92" s="1033">
        <v>44594</v>
      </c>
      <c r="AM92" s="1033">
        <v>44589</v>
      </c>
      <c r="AN92" s="1033">
        <v>44595</v>
      </c>
      <c r="AO92" s="1033">
        <v>44599</v>
      </c>
      <c r="AP92" s="1033">
        <v>44601</v>
      </c>
      <c r="AQ92" s="1033">
        <v>44603</v>
      </c>
      <c r="AR92" s="1033">
        <v>44607</v>
      </c>
      <c r="AS92" s="1033">
        <v>44608</v>
      </c>
      <c r="AT92" s="599"/>
      <c r="AU92" s="1036">
        <v>2.3238945408226011</v>
      </c>
      <c r="AV92" s="764">
        <v>1.6250019369544362</v>
      </c>
      <c r="AW92" s="764">
        <v>1.3059693413975659</v>
      </c>
      <c r="AX92" s="764">
        <v>3.8316480475228398E-2</v>
      </c>
      <c r="AY92" s="764">
        <v>2.0461958485783907</v>
      </c>
      <c r="AZ92" s="764">
        <v>1.6348205350762164</v>
      </c>
      <c r="BA92" s="764">
        <v>2.2167520822937488</v>
      </c>
      <c r="BB92" s="764">
        <v>2.2965940484840019</v>
      </c>
      <c r="BC92" s="764">
        <v>1.1934625756021742</v>
      </c>
      <c r="BD92" s="764">
        <v>0.81154305646533564</v>
      </c>
      <c r="BE92" s="764">
        <v>0.47732755552015604</v>
      </c>
      <c r="BF92" s="764">
        <v>0.74089704558913461</v>
      </c>
    </row>
    <row r="93" spans="1:58" ht="15.75" hidden="1" customHeight="1">
      <c r="A93" s="1023">
        <v>84</v>
      </c>
      <c r="B93" s="1024" t="s">
        <v>200</v>
      </c>
      <c r="C93" s="1024" t="s">
        <v>1160</v>
      </c>
      <c r="D93" s="1024" t="s">
        <v>529</v>
      </c>
      <c r="E93" s="1024" t="s">
        <v>6624</v>
      </c>
      <c r="F93" s="1024" t="s">
        <v>6625</v>
      </c>
      <c r="G93" s="1024" t="s">
        <v>6631</v>
      </c>
      <c r="H93" s="1025" t="s">
        <v>1190</v>
      </c>
      <c r="I93" s="1024">
        <v>1</v>
      </c>
      <c r="J93" s="1024">
        <v>216700</v>
      </c>
      <c r="K93" s="1024">
        <v>216700</v>
      </c>
      <c r="L93" s="1024">
        <v>1300</v>
      </c>
      <c r="M93" s="1024" t="s">
        <v>1167</v>
      </c>
      <c r="N93" s="1024" t="s">
        <v>6604</v>
      </c>
      <c r="O93" s="1024" t="s">
        <v>1163</v>
      </c>
      <c r="P93" s="1024" t="s">
        <v>67</v>
      </c>
      <c r="Q93" s="1026">
        <v>44412</v>
      </c>
      <c r="R93" s="1026">
        <v>44560</v>
      </c>
      <c r="S93" s="1027" t="s">
        <v>67</v>
      </c>
      <c r="T93" s="1028">
        <v>44560</v>
      </c>
      <c r="U93" s="1028">
        <v>44590</v>
      </c>
      <c r="V93" s="1028">
        <v>44593</v>
      </c>
      <c r="W93" s="1029" t="s">
        <v>67</v>
      </c>
      <c r="X93" s="1029">
        <v>44590</v>
      </c>
      <c r="Y93" s="1029">
        <v>44593</v>
      </c>
      <c r="Z93" s="1030">
        <v>1.3</v>
      </c>
      <c r="AA93" s="791"/>
      <c r="AB93" s="1031">
        <v>44562</v>
      </c>
      <c r="AC93" s="1147">
        <v>44593</v>
      </c>
      <c r="AD93" s="791" t="s">
        <v>436</v>
      </c>
      <c r="AE93" s="1035">
        <v>44576</v>
      </c>
      <c r="AF93" s="1033">
        <v>44576</v>
      </c>
      <c r="AG93" s="1033">
        <v>44579</v>
      </c>
      <c r="AH93" s="1033">
        <v>44580</v>
      </c>
      <c r="AI93" s="1033">
        <v>44581</v>
      </c>
      <c r="AJ93" s="1033">
        <v>44582</v>
      </c>
      <c r="AK93" s="1033">
        <v>44586</v>
      </c>
      <c r="AL93" s="1033">
        <v>44594</v>
      </c>
      <c r="AM93" s="1033">
        <v>44589</v>
      </c>
      <c r="AN93" s="1033">
        <v>44595</v>
      </c>
      <c r="AO93" s="1033">
        <v>44599</v>
      </c>
      <c r="AP93" s="1033">
        <v>44601</v>
      </c>
      <c r="AQ93" s="1033">
        <v>44603</v>
      </c>
      <c r="AR93" s="1033">
        <v>44607</v>
      </c>
      <c r="AS93" s="1033">
        <v>44608</v>
      </c>
      <c r="AT93" s="599"/>
      <c r="AU93" s="1036">
        <v>2.3238945408226011</v>
      </c>
      <c r="AV93" s="764">
        <v>1.6250019369544362</v>
      </c>
      <c r="AW93" s="764">
        <v>1.3059693413975659</v>
      </c>
      <c r="AX93" s="764">
        <v>3.8316480475228398E-2</v>
      </c>
      <c r="AY93" s="764">
        <v>2.0461958485783907</v>
      </c>
      <c r="AZ93" s="764">
        <v>1.6348205350762164</v>
      </c>
      <c r="BA93" s="764">
        <v>2.2167520822937488</v>
      </c>
      <c r="BB93" s="764">
        <v>2.2965940484840019</v>
      </c>
      <c r="BC93" s="764">
        <v>1.1934625756021742</v>
      </c>
      <c r="BD93" s="764">
        <v>0.81154305646533564</v>
      </c>
      <c r="BE93" s="764">
        <v>0.47732755552015604</v>
      </c>
      <c r="BF93" s="764">
        <v>0.74089704558913461</v>
      </c>
    </row>
    <row r="94" spans="1:58" ht="15.75" hidden="1" customHeight="1">
      <c r="A94" s="1023">
        <v>85</v>
      </c>
      <c r="B94" s="1024" t="s">
        <v>200</v>
      </c>
      <c r="C94" s="1024" t="s">
        <v>1160</v>
      </c>
      <c r="D94" s="1024" t="s">
        <v>529</v>
      </c>
      <c r="E94" s="1024" t="s">
        <v>6624</v>
      </c>
      <c r="F94" s="1024" t="s">
        <v>6625</v>
      </c>
      <c r="G94" s="1024" t="s">
        <v>6632</v>
      </c>
      <c r="H94" s="1025" t="s">
        <v>1190</v>
      </c>
      <c r="I94" s="1024">
        <v>1</v>
      </c>
      <c r="J94" s="1024">
        <v>186800</v>
      </c>
      <c r="K94" s="1024">
        <v>186800</v>
      </c>
      <c r="L94" s="1024">
        <v>1121</v>
      </c>
      <c r="M94" s="1024" t="s">
        <v>1167</v>
      </c>
      <c r="N94" s="1024" t="s">
        <v>6604</v>
      </c>
      <c r="O94" s="1024" t="s">
        <v>1163</v>
      </c>
      <c r="P94" s="1024" t="s">
        <v>67</v>
      </c>
      <c r="Q94" s="1026">
        <v>44412</v>
      </c>
      <c r="R94" s="1026">
        <v>44560</v>
      </c>
      <c r="S94" s="1027" t="s">
        <v>67</v>
      </c>
      <c r="T94" s="1028">
        <v>44560</v>
      </c>
      <c r="U94" s="1028">
        <v>44590</v>
      </c>
      <c r="V94" s="1028">
        <v>44593</v>
      </c>
      <c r="W94" s="1029" t="s">
        <v>67</v>
      </c>
      <c r="X94" s="1029">
        <v>44590</v>
      </c>
      <c r="Y94" s="1029">
        <v>44593</v>
      </c>
      <c r="Z94" s="1030">
        <v>1.121</v>
      </c>
      <c r="AA94" s="791"/>
      <c r="AB94" s="1031">
        <v>44562</v>
      </c>
      <c r="AC94" s="1147">
        <v>44593</v>
      </c>
      <c r="AD94" s="791" t="s">
        <v>436</v>
      </c>
      <c r="AE94" s="1035">
        <v>44580</v>
      </c>
      <c r="AF94" s="1033">
        <v>44580</v>
      </c>
      <c r="AG94" s="1033">
        <v>44582</v>
      </c>
      <c r="AH94" s="1033">
        <v>44585</v>
      </c>
      <c r="AI94" s="1033">
        <v>44586</v>
      </c>
      <c r="AJ94" s="1033">
        <v>44587</v>
      </c>
      <c r="AK94" s="1033">
        <v>44589</v>
      </c>
      <c r="AL94" s="1033">
        <v>44599</v>
      </c>
      <c r="AM94" s="1033">
        <v>44594</v>
      </c>
      <c r="AN94" s="1033">
        <v>44600</v>
      </c>
      <c r="AO94" s="1033">
        <v>44602</v>
      </c>
      <c r="AP94" s="1033">
        <v>44606</v>
      </c>
      <c r="AQ94" s="1033">
        <v>44608</v>
      </c>
      <c r="AR94" s="1033">
        <v>44610</v>
      </c>
      <c r="AS94" s="1033">
        <v>44613</v>
      </c>
      <c r="AT94" s="599"/>
      <c r="AU94" s="1036">
        <v>10.167038616098878</v>
      </c>
      <c r="AV94" s="764">
        <v>7.1093834741756581</v>
      </c>
      <c r="AW94" s="764">
        <v>5.7136158686143501</v>
      </c>
      <c r="AX94" s="764">
        <v>0.16763460207912423</v>
      </c>
      <c r="AY94" s="764">
        <v>8.9521068375304615</v>
      </c>
      <c r="AZ94" s="764">
        <v>7.1523398409584464</v>
      </c>
      <c r="BA94" s="764">
        <v>9.6982903600351502</v>
      </c>
      <c r="BB94" s="764">
        <v>10.047598962117508</v>
      </c>
      <c r="BC94" s="764">
        <v>5.2213987682595118</v>
      </c>
      <c r="BD94" s="764">
        <v>3.550500872035844</v>
      </c>
      <c r="BE94" s="764">
        <v>2.0883080554006828</v>
      </c>
      <c r="BF94" s="764">
        <v>3.2414245744524637</v>
      </c>
    </row>
    <row r="95" spans="1:58" ht="15.75" hidden="1" customHeight="1">
      <c r="A95" s="1023">
        <v>86</v>
      </c>
      <c r="B95" s="1024" t="s">
        <v>200</v>
      </c>
      <c r="C95" s="1024" t="s">
        <v>1160</v>
      </c>
      <c r="D95" s="1024" t="s">
        <v>529</v>
      </c>
      <c r="E95" s="1024" t="s">
        <v>6624</v>
      </c>
      <c r="F95" s="1024" t="s">
        <v>6625</v>
      </c>
      <c r="G95" s="1024" t="s">
        <v>6632</v>
      </c>
      <c r="H95" s="1025" t="s">
        <v>1164</v>
      </c>
      <c r="I95" s="1024">
        <v>1</v>
      </c>
      <c r="J95" s="1024">
        <v>186800</v>
      </c>
      <c r="K95" s="1024">
        <v>186800</v>
      </c>
      <c r="L95" s="1024">
        <v>1495</v>
      </c>
      <c r="M95" s="1024" t="s">
        <v>1167</v>
      </c>
      <c r="N95" s="1024" t="s">
        <v>6604</v>
      </c>
      <c r="O95" s="1024" t="s">
        <v>1163</v>
      </c>
      <c r="P95" s="1024" t="s">
        <v>67</v>
      </c>
      <c r="Q95" s="1026">
        <v>44412</v>
      </c>
      <c r="R95" s="1026">
        <v>44560</v>
      </c>
      <c r="S95" s="1027" t="s">
        <v>67</v>
      </c>
      <c r="T95" s="1028">
        <v>44560</v>
      </c>
      <c r="U95" s="1028">
        <v>44590</v>
      </c>
      <c r="V95" s="1028">
        <v>44593</v>
      </c>
      <c r="W95" s="1029" t="s">
        <v>67</v>
      </c>
      <c r="X95" s="1029">
        <v>44590</v>
      </c>
      <c r="Y95" s="1029">
        <v>44593</v>
      </c>
      <c r="Z95" s="1030">
        <v>1.4950000000000001</v>
      </c>
      <c r="AA95" s="791"/>
      <c r="AB95" s="1031">
        <v>44562</v>
      </c>
      <c r="AC95" s="1147">
        <v>44593</v>
      </c>
      <c r="AD95" s="791" t="s">
        <v>436</v>
      </c>
      <c r="AE95" s="1035">
        <v>44580</v>
      </c>
      <c r="AF95" s="1033">
        <v>44580</v>
      </c>
      <c r="AG95" s="1033">
        <v>44582</v>
      </c>
      <c r="AH95" s="1033">
        <v>44585</v>
      </c>
      <c r="AI95" s="1033">
        <v>44586</v>
      </c>
      <c r="AJ95" s="1033">
        <v>44587</v>
      </c>
      <c r="AK95" s="1033">
        <v>44589</v>
      </c>
      <c r="AL95" s="1033">
        <v>44599</v>
      </c>
      <c r="AM95" s="1033">
        <v>44594</v>
      </c>
      <c r="AN95" s="1033">
        <v>44600</v>
      </c>
      <c r="AO95" s="1033">
        <v>44602</v>
      </c>
      <c r="AP95" s="1033">
        <v>44606</v>
      </c>
      <c r="AQ95" s="1033">
        <v>44608</v>
      </c>
      <c r="AR95" s="1033">
        <v>44610</v>
      </c>
      <c r="AS95" s="1033">
        <v>44613</v>
      </c>
      <c r="AT95" s="599"/>
      <c r="AU95" s="1036">
        <v>6.1002231696593272</v>
      </c>
      <c r="AV95" s="764">
        <v>4.2656300845053945</v>
      </c>
      <c r="AW95" s="764">
        <v>3.4281695211686101</v>
      </c>
      <c r="AX95" s="764">
        <v>0.10058076124747453</v>
      </c>
      <c r="AY95" s="764">
        <v>5.3712641025182766</v>
      </c>
      <c r="AZ95" s="764">
        <v>4.291403904575068</v>
      </c>
      <c r="BA95" s="764">
        <v>5.8189742160210907</v>
      </c>
      <c r="BB95" s="764">
        <v>6.0285593772705051</v>
      </c>
      <c r="BC95" s="764">
        <v>3.132839260955707</v>
      </c>
      <c r="BD95" s="764">
        <v>2.1303005232215062</v>
      </c>
      <c r="BE95" s="764">
        <v>1.2529848332404097</v>
      </c>
      <c r="BF95" s="764">
        <v>1.9448547446714783</v>
      </c>
    </row>
    <row r="96" spans="1:58" ht="15.75" hidden="1" customHeight="1">
      <c r="A96" s="1023">
        <v>87</v>
      </c>
      <c r="B96" s="1024" t="s">
        <v>200</v>
      </c>
      <c r="C96" s="1024" t="s">
        <v>1160</v>
      </c>
      <c r="D96" s="1024" t="s">
        <v>529</v>
      </c>
      <c r="E96" s="1024" t="s">
        <v>6624</v>
      </c>
      <c r="F96" s="1024" t="s">
        <v>6625</v>
      </c>
      <c r="G96" s="1024" t="s">
        <v>6632</v>
      </c>
      <c r="H96" s="1025" t="s">
        <v>1190</v>
      </c>
      <c r="I96" s="1024">
        <v>1</v>
      </c>
      <c r="J96" s="1024">
        <v>186800</v>
      </c>
      <c r="K96" s="1024">
        <v>186800</v>
      </c>
      <c r="L96" s="1024">
        <v>1121</v>
      </c>
      <c r="M96" s="1024" t="s">
        <v>1167</v>
      </c>
      <c r="N96" s="1024" t="s">
        <v>6604</v>
      </c>
      <c r="O96" s="1024" t="s">
        <v>1163</v>
      </c>
      <c r="P96" s="1024" t="s">
        <v>67</v>
      </c>
      <c r="Q96" s="1026">
        <v>44412</v>
      </c>
      <c r="R96" s="1026">
        <v>44560</v>
      </c>
      <c r="S96" s="1027" t="s">
        <v>67</v>
      </c>
      <c r="T96" s="1028">
        <v>44560</v>
      </c>
      <c r="U96" s="1028">
        <v>44590</v>
      </c>
      <c r="V96" s="1028">
        <v>44593</v>
      </c>
      <c r="W96" s="1029" t="s">
        <v>67</v>
      </c>
      <c r="X96" s="1029">
        <v>44590</v>
      </c>
      <c r="Y96" s="1029">
        <v>44593</v>
      </c>
      <c r="Z96" s="1030">
        <v>1.121</v>
      </c>
      <c r="AA96" s="791"/>
      <c r="AB96" s="1031">
        <v>44562</v>
      </c>
      <c r="AC96" s="1147">
        <v>44593</v>
      </c>
      <c r="AD96" s="791" t="s">
        <v>436</v>
      </c>
      <c r="AE96" s="1035">
        <v>44580</v>
      </c>
      <c r="AF96" s="1033">
        <v>44580</v>
      </c>
      <c r="AG96" s="1033">
        <v>44582</v>
      </c>
      <c r="AH96" s="1033">
        <v>44585</v>
      </c>
      <c r="AI96" s="1033">
        <v>44586</v>
      </c>
      <c r="AJ96" s="1033">
        <v>44587</v>
      </c>
      <c r="AK96" s="1033">
        <v>44589</v>
      </c>
      <c r="AL96" s="1033">
        <v>44599</v>
      </c>
      <c r="AM96" s="1033">
        <v>44594</v>
      </c>
      <c r="AN96" s="1033">
        <v>44600</v>
      </c>
      <c r="AO96" s="1033">
        <v>44602</v>
      </c>
      <c r="AP96" s="1033">
        <v>44606</v>
      </c>
      <c r="AQ96" s="1033">
        <v>44608</v>
      </c>
      <c r="AR96" s="1033">
        <v>44610</v>
      </c>
      <c r="AS96" s="1033">
        <v>44613</v>
      </c>
      <c r="AT96" s="599"/>
      <c r="AU96" s="1036">
        <v>2.033407723219776</v>
      </c>
      <c r="AV96" s="764">
        <v>1.4218766948351316</v>
      </c>
      <c r="AW96" s="764">
        <v>1.14272317372287</v>
      </c>
      <c r="AX96" s="764">
        <v>3.3526920415824848E-2</v>
      </c>
      <c r="AY96" s="764">
        <v>1.790421367506092</v>
      </c>
      <c r="AZ96" s="764">
        <v>1.4304679681916892</v>
      </c>
      <c r="BA96" s="764">
        <v>1.9396580720070298</v>
      </c>
      <c r="BB96" s="764">
        <v>2.0095197924235015</v>
      </c>
      <c r="BC96" s="764">
        <v>1.0442797536519022</v>
      </c>
      <c r="BD96" s="764">
        <v>0.71010017440716888</v>
      </c>
      <c r="BE96" s="764">
        <v>0.41766161108013655</v>
      </c>
      <c r="BF96" s="764">
        <v>0.64828491489049278</v>
      </c>
    </row>
    <row r="97" spans="1:58" ht="15.75" hidden="1" customHeight="1">
      <c r="A97" s="1023">
        <v>88</v>
      </c>
      <c r="B97" s="1024" t="s">
        <v>200</v>
      </c>
      <c r="C97" s="1024" t="s">
        <v>1160</v>
      </c>
      <c r="D97" s="1024" t="s">
        <v>529</v>
      </c>
      <c r="E97" s="1024" t="s">
        <v>6624</v>
      </c>
      <c r="F97" s="1024" t="s">
        <v>6625</v>
      </c>
      <c r="G97" s="1024" t="s">
        <v>6633</v>
      </c>
      <c r="H97" s="1025" t="s">
        <v>1190</v>
      </c>
      <c r="I97" s="1024">
        <v>1</v>
      </c>
      <c r="J97" s="1024">
        <v>235500</v>
      </c>
      <c r="K97" s="1024">
        <v>235500</v>
      </c>
      <c r="L97" s="1024">
        <v>1414</v>
      </c>
      <c r="M97" s="1024" t="s">
        <v>1167</v>
      </c>
      <c r="N97" s="1024" t="s">
        <v>6604</v>
      </c>
      <c r="O97" s="1024" t="s">
        <v>1163</v>
      </c>
      <c r="P97" s="1024" t="s">
        <v>67</v>
      </c>
      <c r="Q97" s="1026">
        <v>44412</v>
      </c>
      <c r="R97" s="1026">
        <v>44560</v>
      </c>
      <c r="S97" s="1027" t="s">
        <v>67</v>
      </c>
      <c r="T97" s="1028">
        <v>44560</v>
      </c>
      <c r="U97" s="1028">
        <v>44590</v>
      </c>
      <c r="V97" s="1028">
        <v>44593</v>
      </c>
      <c r="W97" s="1029" t="s">
        <v>67</v>
      </c>
      <c r="X97" s="1029">
        <v>44590</v>
      </c>
      <c r="Y97" s="1029">
        <v>44593</v>
      </c>
      <c r="Z97" s="1030">
        <v>1.4139999999999999</v>
      </c>
      <c r="AA97" s="791"/>
      <c r="AB97" s="1031">
        <v>44562</v>
      </c>
      <c r="AC97" s="1147">
        <v>44593</v>
      </c>
      <c r="AD97" s="791" t="s">
        <v>436</v>
      </c>
      <c r="AE97" s="1035">
        <v>44580</v>
      </c>
      <c r="AF97" s="1033">
        <v>44580</v>
      </c>
      <c r="AG97" s="1033">
        <v>44582</v>
      </c>
      <c r="AH97" s="1033">
        <v>44585</v>
      </c>
      <c r="AI97" s="1033">
        <v>44586</v>
      </c>
      <c r="AJ97" s="1033">
        <v>44587</v>
      </c>
      <c r="AK97" s="1033">
        <v>44589</v>
      </c>
      <c r="AL97" s="1033">
        <v>44599</v>
      </c>
      <c r="AM97" s="1033">
        <v>44594</v>
      </c>
      <c r="AN97" s="1033">
        <v>44600</v>
      </c>
      <c r="AO97" s="1033">
        <v>44602</v>
      </c>
      <c r="AP97" s="1033">
        <v>44606</v>
      </c>
      <c r="AQ97" s="1033">
        <v>44608</v>
      </c>
      <c r="AR97" s="1033">
        <v>44610</v>
      </c>
      <c r="AS97" s="1033">
        <v>44613</v>
      </c>
      <c r="AT97" s="599"/>
      <c r="AU97" s="1036">
        <v>2.033407723219776</v>
      </c>
      <c r="AV97" s="764">
        <v>1.4218766948351316</v>
      </c>
      <c r="AW97" s="764">
        <v>1.14272317372287</v>
      </c>
      <c r="AX97" s="764">
        <v>3.3526920415824848E-2</v>
      </c>
      <c r="AY97" s="764">
        <v>1.790421367506092</v>
      </c>
      <c r="AZ97" s="764">
        <v>1.4304679681916892</v>
      </c>
      <c r="BA97" s="764">
        <v>1.9396580720070298</v>
      </c>
      <c r="BB97" s="764">
        <v>2.0095197924235015</v>
      </c>
      <c r="BC97" s="764">
        <v>1.0442797536519022</v>
      </c>
      <c r="BD97" s="764">
        <v>0.71010017440716888</v>
      </c>
      <c r="BE97" s="764">
        <v>0.41766161108013655</v>
      </c>
      <c r="BF97" s="764">
        <v>0.64828491489049278</v>
      </c>
    </row>
    <row r="98" spans="1:58" ht="15.75" hidden="1" customHeight="1">
      <c r="A98" s="1023">
        <v>89</v>
      </c>
      <c r="B98" s="1024" t="s">
        <v>200</v>
      </c>
      <c r="C98" s="1024" t="s">
        <v>1160</v>
      </c>
      <c r="D98" s="1024" t="s">
        <v>529</v>
      </c>
      <c r="E98" s="1024" t="s">
        <v>6624</v>
      </c>
      <c r="F98" s="1024" t="s">
        <v>6625</v>
      </c>
      <c r="G98" s="1024" t="s">
        <v>6633</v>
      </c>
      <c r="H98" s="1025" t="s">
        <v>1164</v>
      </c>
      <c r="I98" s="1024">
        <v>1</v>
      </c>
      <c r="J98" s="1024">
        <v>235500</v>
      </c>
      <c r="K98" s="1024">
        <v>235500</v>
      </c>
      <c r="L98" s="1024">
        <v>1885</v>
      </c>
      <c r="M98" s="1024" t="s">
        <v>1167</v>
      </c>
      <c r="N98" s="1024" t="s">
        <v>6604</v>
      </c>
      <c r="O98" s="1024" t="s">
        <v>1163</v>
      </c>
      <c r="P98" s="1024" t="s">
        <v>67</v>
      </c>
      <c r="Q98" s="1026">
        <v>44412</v>
      </c>
      <c r="R98" s="1026">
        <v>44560</v>
      </c>
      <c r="S98" s="1027" t="s">
        <v>67</v>
      </c>
      <c r="T98" s="1028">
        <v>44560</v>
      </c>
      <c r="U98" s="1028">
        <v>44590</v>
      </c>
      <c r="V98" s="1028">
        <v>44593</v>
      </c>
      <c r="W98" s="1029" t="s">
        <v>67</v>
      </c>
      <c r="X98" s="1029">
        <v>44590</v>
      </c>
      <c r="Y98" s="1029">
        <v>44593</v>
      </c>
      <c r="Z98" s="1030">
        <v>1.885</v>
      </c>
      <c r="AA98" s="791"/>
      <c r="AB98" s="1031">
        <v>44562</v>
      </c>
      <c r="AC98" s="1147">
        <v>44593</v>
      </c>
      <c r="AD98" s="791" t="s">
        <v>436</v>
      </c>
      <c r="AE98" s="1035">
        <v>44580</v>
      </c>
      <c r="AF98" s="1033">
        <v>44580</v>
      </c>
      <c r="AG98" s="1033">
        <v>44582</v>
      </c>
      <c r="AH98" s="1033">
        <v>44585</v>
      </c>
      <c r="AI98" s="1033">
        <v>44586</v>
      </c>
      <c r="AJ98" s="1033">
        <v>44587</v>
      </c>
      <c r="AK98" s="1033">
        <v>44589</v>
      </c>
      <c r="AL98" s="1033">
        <v>44599</v>
      </c>
      <c r="AM98" s="1033">
        <v>44594</v>
      </c>
      <c r="AN98" s="1033">
        <v>44600</v>
      </c>
      <c r="AO98" s="1033">
        <v>44602</v>
      </c>
      <c r="AP98" s="1033">
        <v>44606</v>
      </c>
      <c r="AQ98" s="1033">
        <v>44608</v>
      </c>
      <c r="AR98" s="1033">
        <v>44610</v>
      </c>
      <c r="AS98" s="1033">
        <v>44613</v>
      </c>
      <c r="AT98" s="599"/>
      <c r="AU98" s="1036">
        <v>9.924966268096524</v>
      </c>
      <c r="AV98" s="764">
        <v>6.9401124390762376</v>
      </c>
      <c r="AW98" s="764">
        <v>5.5775773955521037</v>
      </c>
      <c r="AX98" s="764">
        <v>0.16364330202962127</v>
      </c>
      <c r="AY98" s="764">
        <v>8.7389614366368775</v>
      </c>
      <c r="AZ98" s="764">
        <v>6.98204603522134</v>
      </c>
      <c r="BA98" s="764">
        <v>9.467378684796218</v>
      </c>
      <c r="BB98" s="764">
        <v>9.8083704154004234</v>
      </c>
      <c r="BC98" s="764">
        <v>5.0970797499676186</v>
      </c>
      <c r="BD98" s="764">
        <v>3.465965136987371</v>
      </c>
      <c r="BE98" s="764">
        <v>2.0385864350339999</v>
      </c>
      <c r="BF98" s="764">
        <v>3.1642477988702624</v>
      </c>
    </row>
    <row r="99" spans="1:58" ht="15.75" hidden="1" customHeight="1">
      <c r="A99" s="1023">
        <v>90</v>
      </c>
      <c r="B99" s="1024" t="s">
        <v>200</v>
      </c>
      <c r="C99" s="1024" t="s">
        <v>1160</v>
      </c>
      <c r="D99" s="1024" t="s">
        <v>529</v>
      </c>
      <c r="E99" s="1024" t="s">
        <v>6624</v>
      </c>
      <c r="F99" s="1024" t="s">
        <v>6625</v>
      </c>
      <c r="G99" s="1024" t="s">
        <v>6633</v>
      </c>
      <c r="H99" s="1025" t="s">
        <v>1190</v>
      </c>
      <c r="I99" s="1024">
        <v>1</v>
      </c>
      <c r="J99" s="1024">
        <v>235500</v>
      </c>
      <c r="K99" s="1024">
        <v>235500</v>
      </c>
      <c r="L99" s="1024">
        <v>1414</v>
      </c>
      <c r="M99" s="1024" t="s">
        <v>1167</v>
      </c>
      <c r="N99" s="1024" t="s">
        <v>6604</v>
      </c>
      <c r="O99" s="1024" t="s">
        <v>1163</v>
      </c>
      <c r="P99" s="1024" t="s">
        <v>67</v>
      </c>
      <c r="Q99" s="1026">
        <v>44412</v>
      </c>
      <c r="R99" s="1026">
        <v>44560</v>
      </c>
      <c r="S99" s="1027" t="s">
        <v>67</v>
      </c>
      <c r="T99" s="1028">
        <v>44560</v>
      </c>
      <c r="U99" s="1028">
        <v>44590</v>
      </c>
      <c r="V99" s="1028">
        <v>44593</v>
      </c>
      <c r="W99" s="1029" t="s">
        <v>67</v>
      </c>
      <c r="X99" s="1029">
        <v>44590</v>
      </c>
      <c r="Y99" s="1029">
        <v>44593</v>
      </c>
      <c r="Z99" s="1030">
        <v>1.4139999999999999</v>
      </c>
      <c r="AA99" s="791"/>
      <c r="AB99" s="1031">
        <v>44562</v>
      </c>
      <c r="AC99" s="1147">
        <v>44593</v>
      </c>
      <c r="AD99" s="791" t="s">
        <v>436</v>
      </c>
      <c r="AE99" s="1035">
        <v>44580</v>
      </c>
      <c r="AF99" s="1033">
        <v>44580</v>
      </c>
      <c r="AG99" s="1033">
        <v>44582</v>
      </c>
      <c r="AH99" s="1033">
        <v>44585</v>
      </c>
      <c r="AI99" s="1033">
        <v>44586</v>
      </c>
      <c r="AJ99" s="1033">
        <v>44587</v>
      </c>
      <c r="AK99" s="1033">
        <v>44589</v>
      </c>
      <c r="AL99" s="1033">
        <v>44599</v>
      </c>
      <c r="AM99" s="1033">
        <v>44594</v>
      </c>
      <c r="AN99" s="1033">
        <v>44600</v>
      </c>
      <c r="AO99" s="1033">
        <v>44602</v>
      </c>
      <c r="AP99" s="1033">
        <v>44606</v>
      </c>
      <c r="AQ99" s="1033">
        <v>44608</v>
      </c>
      <c r="AR99" s="1033">
        <v>44610</v>
      </c>
      <c r="AS99" s="1033">
        <v>44613</v>
      </c>
      <c r="AT99" s="599"/>
      <c r="AU99" s="1036">
        <v>5.9549797608579151</v>
      </c>
      <c r="AV99" s="764">
        <v>4.1640674634457424</v>
      </c>
      <c r="AW99" s="764">
        <v>3.3465464373312623</v>
      </c>
      <c r="AX99" s="764">
        <v>9.8185981217772764E-2</v>
      </c>
      <c r="AY99" s="764">
        <v>5.243376861982127</v>
      </c>
      <c r="AZ99" s="764">
        <v>4.1892276211328046</v>
      </c>
      <c r="BA99" s="764">
        <v>5.6804272108777312</v>
      </c>
      <c r="BB99" s="764">
        <v>5.8850222492402553</v>
      </c>
      <c r="BC99" s="764">
        <v>3.0582478499805714</v>
      </c>
      <c r="BD99" s="764">
        <v>2.0795790821924225</v>
      </c>
      <c r="BE99" s="764">
        <v>1.2231518610204</v>
      </c>
      <c r="BF99" s="764">
        <v>1.8985486793221575</v>
      </c>
    </row>
    <row r="100" spans="1:58" ht="15.75" hidden="1" customHeight="1">
      <c r="A100" s="1023">
        <v>91</v>
      </c>
      <c r="B100" s="1024" t="s">
        <v>200</v>
      </c>
      <c r="C100" s="1024" t="s">
        <v>1160</v>
      </c>
      <c r="D100" s="1024" t="s">
        <v>529</v>
      </c>
      <c r="E100" s="1024" t="s">
        <v>6624</v>
      </c>
      <c r="F100" s="1024" t="s">
        <v>6625</v>
      </c>
      <c r="G100" s="1024" t="s">
        <v>6634</v>
      </c>
      <c r="H100" s="1025" t="s">
        <v>1190</v>
      </c>
      <c r="I100" s="1024">
        <v>1</v>
      </c>
      <c r="J100" s="1024">
        <v>199900</v>
      </c>
      <c r="K100" s="1024">
        <v>199900</v>
      </c>
      <c r="L100" s="1024">
        <v>1200</v>
      </c>
      <c r="M100" s="1024" t="s">
        <v>1167</v>
      </c>
      <c r="N100" s="1024" t="s">
        <v>6604</v>
      </c>
      <c r="O100" s="1024" t="s">
        <v>1163</v>
      </c>
      <c r="P100" s="1024" t="s">
        <v>67</v>
      </c>
      <c r="Q100" s="1026">
        <v>44412</v>
      </c>
      <c r="R100" s="1026">
        <v>44560</v>
      </c>
      <c r="S100" s="1027" t="s">
        <v>67</v>
      </c>
      <c r="T100" s="1028">
        <v>44560</v>
      </c>
      <c r="U100" s="1028">
        <v>44590</v>
      </c>
      <c r="V100" s="1028">
        <v>44593</v>
      </c>
      <c r="W100" s="1029" t="s">
        <v>67</v>
      </c>
      <c r="X100" s="1029">
        <v>44590</v>
      </c>
      <c r="Y100" s="1029">
        <v>44593</v>
      </c>
      <c r="Z100" s="1030">
        <v>1.2</v>
      </c>
      <c r="AA100" s="791"/>
      <c r="AB100" s="1031">
        <v>44562</v>
      </c>
      <c r="AC100" s="1147">
        <v>44593</v>
      </c>
      <c r="AD100" s="791" t="s">
        <v>436</v>
      </c>
      <c r="AE100" s="1035">
        <v>44580</v>
      </c>
      <c r="AF100" s="1033">
        <v>44580</v>
      </c>
      <c r="AG100" s="1033">
        <v>44582</v>
      </c>
      <c r="AH100" s="1033">
        <v>44585</v>
      </c>
      <c r="AI100" s="1033">
        <v>44586</v>
      </c>
      <c r="AJ100" s="1033">
        <v>44587</v>
      </c>
      <c r="AK100" s="1033">
        <v>44589</v>
      </c>
      <c r="AL100" s="1033">
        <v>44599</v>
      </c>
      <c r="AM100" s="1033">
        <v>44594</v>
      </c>
      <c r="AN100" s="1033">
        <v>44600</v>
      </c>
      <c r="AO100" s="1033">
        <v>44602</v>
      </c>
      <c r="AP100" s="1033">
        <v>44606</v>
      </c>
      <c r="AQ100" s="1033">
        <v>44608</v>
      </c>
      <c r="AR100" s="1033">
        <v>44610</v>
      </c>
      <c r="AS100" s="1033">
        <v>44613</v>
      </c>
      <c r="AT100" s="599"/>
      <c r="AU100" s="1036">
        <v>1.9849932536193051</v>
      </c>
      <c r="AV100" s="764">
        <v>1.3880224878152478</v>
      </c>
      <c r="AW100" s="764">
        <v>1.1155154791104209</v>
      </c>
      <c r="AX100" s="764">
        <v>3.2728660405924259E-2</v>
      </c>
      <c r="AY100" s="764">
        <v>1.7477922873273755</v>
      </c>
      <c r="AZ100" s="764">
        <v>1.3964092070442682</v>
      </c>
      <c r="BA100" s="764">
        <v>1.8934757369592439</v>
      </c>
      <c r="BB100" s="764">
        <v>1.9616740830800847</v>
      </c>
      <c r="BC100" s="764">
        <v>1.0194159499935238</v>
      </c>
      <c r="BD100" s="764">
        <v>0.69319302739747435</v>
      </c>
      <c r="BE100" s="764">
        <v>0.40771728700679999</v>
      </c>
      <c r="BF100" s="764">
        <v>0.63284955977405244</v>
      </c>
    </row>
    <row r="101" spans="1:58" ht="15.75" hidden="1" customHeight="1">
      <c r="A101" s="1023">
        <v>92</v>
      </c>
      <c r="B101" s="1024" t="s">
        <v>200</v>
      </c>
      <c r="C101" s="1024" t="s">
        <v>1160</v>
      </c>
      <c r="D101" s="1024" t="s">
        <v>529</v>
      </c>
      <c r="E101" s="1024" t="s">
        <v>6624</v>
      </c>
      <c r="F101" s="1024" t="s">
        <v>6625</v>
      </c>
      <c r="G101" s="1024" t="s">
        <v>6634</v>
      </c>
      <c r="H101" s="1025" t="s">
        <v>1164</v>
      </c>
      <c r="I101" s="1024">
        <v>1</v>
      </c>
      <c r="J101" s="1024">
        <v>199900</v>
      </c>
      <c r="K101" s="1024">
        <v>199900</v>
      </c>
      <c r="L101" s="1024">
        <v>1600</v>
      </c>
      <c r="M101" s="1024" t="s">
        <v>1167</v>
      </c>
      <c r="N101" s="1024" t="s">
        <v>6604</v>
      </c>
      <c r="O101" s="1024" t="s">
        <v>1163</v>
      </c>
      <c r="P101" s="1024" t="s">
        <v>67</v>
      </c>
      <c r="Q101" s="1026">
        <v>44412</v>
      </c>
      <c r="R101" s="1026">
        <v>44560</v>
      </c>
      <c r="S101" s="1027" t="s">
        <v>67</v>
      </c>
      <c r="T101" s="1028">
        <v>44560</v>
      </c>
      <c r="U101" s="1028">
        <v>44590</v>
      </c>
      <c r="V101" s="1028">
        <v>44593</v>
      </c>
      <c r="W101" s="1029" t="s">
        <v>67</v>
      </c>
      <c r="X101" s="1029">
        <v>44590</v>
      </c>
      <c r="Y101" s="1029">
        <v>44593</v>
      </c>
      <c r="Z101" s="1030">
        <v>1.6</v>
      </c>
      <c r="AA101" s="791"/>
      <c r="AB101" s="1031">
        <v>44562</v>
      </c>
      <c r="AC101" s="1147">
        <v>44593</v>
      </c>
      <c r="AD101" s="791" t="s">
        <v>436</v>
      </c>
      <c r="AE101" s="1035">
        <v>44580</v>
      </c>
      <c r="AF101" s="1033">
        <v>44580</v>
      </c>
      <c r="AG101" s="1033">
        <v>44582</v>
      </c>
      <c r="AH101" s="1033">
        <v>44585</v>
      </c>
      <c r="AI101" s="1033">
        <v>44586</v>
      </c>
      <c r="AJ101" s="1033">
        <v>44587</v>
      </c>
      <c r="AK101" s="1033">
        <v>44589</v>
      </c>
      <c r="AL101" s="1033">
        <v>44599</v>
      </c>
      <c r="AM101" s="1033">
        <v>44594</v>
      </c>
      <c r="AN101" s="1033">
        <v>44600</v>
      </c>
      <c r="AO101" s="1033">
        <v>44602</v>
      </c>
      <c r="AP101" s="1033">
        <v>44606</v>
      </c>
      <c r="AQ101" s="1033">
        <v>44608</v>
      </c>
      <c r="AR101" s="1033">
        <v>44610</v>
      </c>
      <c r="AS101" s="1033">
        <v>44613</v>
      </c>
      <c r="AT101" s="599"/>
      <c r="AU101" s="1036">
        <v>1.9849932536193051</v>
      </c>
      <c r="AV101" s="764">
        <v>1.3880224878152478</v>
      </c>
      <c r="AW101" s="764">
        <v>1.1155154791104209</v>
      </c>
      <c r="AX101" s="764">
        <v>3.2728660405924259E-2</v>
      </c>
      <c r="AY101" s="764">
        <v>1.7477922873273755</v>
      </c>
      <c r="AZ101" s="764">
        <v>1.3964092070442682</v>
      </c>
      <c r="BA101" s="764">
        <v>1.8934757369592439</v>
      </c>
      <c r="BB101" s="764">
        <v>1.9616740830800847</v>
      </c>
      <c r="BC101" s="764">
        <v>1.0194159499935238</v>
      </c>
      <c r="BD101" s="764">
        <v>0.69319302739747435</v>
      </c>
      <c r="BE101" s="764">
        <v>0.40771728700679999</v>
      </c>
      <c r="BF101" s="764">
        <v>0.63284955977405244</v>
      </c>
    </row>
    <row r="102" spans="1:58" ht="15.75" hidden="1" customHeight="1">
      <c r="A102" s="1023">
        <v>93</v>
      </c>
      <c r="B102" s="1024" t="s">
        <v>200</v>
      </c>
      <c r="C102" s="1024" t="s">
        <v>1160</v>
      </c>
      <c r="D102" s="1024" t="s">
        <v>529</v>
      </c>
      <c r="E102" s="1024" t="s">
        <v>6624</v>
      </c>
      <c r="F102" s="1024" t="s">
        <v>6625</v>
      </c>
      <c r="G102" s="1024" t="s">
        <v>6634</v>
      </c>
      <c r="H102" s="1025" t="s">
        <v>1190</v>
      </c>
      <c r="I102" s="1024">
        <v>1</v>
      </c>
      <c r="J102" s="1024">
        <v>199900</v>
      </c>
      <c r="K102" s="1024">
        <v>199900</v>
      </c>
      <c r="L102" s="1024">
        <v>1200</v>
      </c>
      <c r="M102" s="1024" t="s">
        <v>1167</v>
      </c>
      <c r="N102" s="1024" t="s">
        <v>6604</v>
      </c>
      <c r="O102" s="1024" t="s">
        <v>1163</v>
      </c>
      <c r="P102" s="1024" t="s">
        <v>67</v>
      </c>
      <c r="Q102" s="1026">
        <v>44412</v>
      </c>
      <c r="R102" s="1026">
        <v>44560</v>
      </c>
      <c r="S102" s="1027" t="s">
        <v>67</v>
      </c>
      <c r="T102" s="1028">
        <v>44560</v>
      </c>
      <c r="U102" s="1028">
        <v>44590</v>
      </c>
      <c r="V102" s="1028">
        <v>44593</v>
      </c>
      <c r="W102" s="1029" t="s">
        <v>67</v>
      </c>
      <c r="X102" s="1029">
        <v>44590</v>
      </c>
      <c r="Y102" s="1029">
        <v>44593</v>
      </c>
      <c r="Z102" s="1030">
        <v>1.2</v>
      </c>
      <c r="AA102" s="791"/>
      <c r="AB102" s="1031">
        <v>44562</v>
      </c>
      <c r="AC102" s="1147">
        <v>44593</v>
      </c>
      <c r="AD102" s="791" t="s">
        <v>436</v>
      </c>
      <c r="AE102" s="1035">
        <v>44580</v>
      </c>
      <c r="AF102" s="1033">
        <v>44580</v>
      </c>
      <c r="AG102" s="1033">
        <v>44582</v>
      </c>
      <c r="AH102" s="1033">
        <v>44585</v>
      </c>
      <c r="AI102" s="1033">
        <v>44586</v>
      </c>
      <c r="AJ102" s="1033">
        <v>44587</v>
      </c>
      <c r="AK102" s="1033">
        <v>44589</v>
      </c>
      <c r="AL102" s="1033">
        <v>44599</v>
      </c>
      <c r="AM102" s="1033">
        <v>44594</v>
      </c>
      <c r="AN102" s="1033">
        <v>44600</v>
      </c>
      <c r="AO102" s="1033">
        <v>44602</v>
      </c>
      <c r="AP102" s="1033">
        <v>44606</v>
      </c>
      <c r="AQ102" s="1033">
        <v>44608</v>
      </c>
      <c r="AR102" s="1033">
        <v>44610</v>
      </c>
      <c r="AS102" s="1033">
        <v>44613</v>
      </c>
      <c r="AT102" s="599"/>
      <c r="AU102" s="1036">
        <v>11.377400356110652</v>
      </c>
      <c r="AV102" s="764">
        <v>7.9557386496727611</v>
      </c>
      <c r="AW102" s="764">
        <v>6.393808233925582</v>
      </c>
      <c r="AX102" s="764">
        <v>0.18759110232663903</v>
      </c>
      <c r="AY102" s="764">
        <v>10.017833841998371</v>
      </c>
      <c r="AZ102" s="764">
        <v>8.0038088696439758</v>
      </c>
      <c r="BA102" s="764">
        <v>10.852848736229811</v>
      </c>
      <c r="BB102" s="764">
        <v>11.243741695702926</v>
      </c>
      <c r="BC102" s="764">
        <v>5.8429938597189777</v>
      </c>
      <c r="BD102" s="764">
        <v>3.9731795472782068</v>
      </c>
      <c r="BE102" s="764">
        <v>2.3369161572340973</v>
      </c>
      <c r="BF102" s="764">
        <v>3.6273084523634718</v>
      </c>
    </row>
    <row r="103" spans="1:58" ht="15.75" hidden="1" customHeight="1">
      <c r="A103" s="1023">
        <v>94</v>
      </c>
      <c r="B103" s="1024" t="s">
        <v>200</v>
      </c>
      <c r="C103" s="1024" t="s">
        <v>1160</v>
      </c>
      <c r="D103" s="1024" t="s">
        <v>529</v>
      </c>
      <c r="E103" s="1024" t="s">
        <v>6624</v>
      </c>
      <c r="F103" s="1024" t="s">
        <v>6625</v>
      </c>
      <c r="G103" s="1024" t="s">
        <v>6634</v>
      </c>
      <c r="H103" s="1025" t="s">
        <v>1190</v>
      </c>
      <c r="I103" s="1024">
        <v>1</v>
      </c>
      <c r="J103" s="1024">
        <v>211400</v>
      </c>
      <c r="K103" s="1024">
        <v>211400</v>
      </c>
      <c r="L103" s="1024">
        <v>1269</v>
      </c>
      <c r="M103" s="1024" t="s">
        <v>1167</v>
      </c>
      <c r="N103" s="1024" t="s">
        <v>6604</v>
      </c>
      <c r="O103" s="1024" t="s">
        <v>1163</v>
      </c>
      <c r="P103" s="1024" t="s">
        <v>67</v>
      </c>
      <c r="Q103" s="1026">
        <v>44412</v>
      </c>
      <c r="R103" s="1026">
        <v>44560</v>
      </c>
      <c r="S103" s="1027" t="s">
        <v>67</v>
      </c>
      <c r="T103" s="1028">
        <v>44560</v>
      </c>
      <c r="U103" s="1028">
        <v>44590</v>
      </c>
      <c r="V103" s="1028">
        <v>44593</v>
      </c>
      <c r="W103" s="1029" t="s">
        <v>67</v>
      </c>
      <c r="X103" s="1029">
        <v>44590</v>
      </c>
      <c r="Y103" s="1029">
        <v>44593</v>
      </c>
      <c r="Z103" s="1030">
        <v>1.2689999999999999</v>
      </c>
      <c r="AA103" s="791"/>
      <c r="AB103" s="1031">
        <v>44562</v>
      </c>
      <c r="AC103" s="1147">
        <v>44593</v>
      </c>
      <c r="AD103" s="791" t="s">
        <v>436</v>
      </c>
      <c r="AE103" s="1035">
        <v>44580</v>
      </c>
      <c r="AF103" s="1033">
        <v>44580</v>
      </c>
      <c r="AG103" s="1033">
        <v>44582</v>
      </c>
      <c r="AH103" s="1033">
        <v>44585</v>
      </c>
      <c r="AI103" s="1033">
        <v>44586</v>
      </c>
      <c r="AJ103" s="1033">
        <v>44587</v>
      </c>
      <c r="AK103" s="1033">
        <v>44589</v>
      </c>
      <c r="AL103" s="1033">
        <v>44599</v>
      </c>
      <c r="AM103" s="1033">
        <v>44594</v>
      </c>
      <c r="AN103" s="1033">
        <v>44600</v>
      </c>
      <c r="AO103" s="1033">
        <v>44602</v>
      </c>
      <c r="AP103" s="1033">
        <v>44606</v>
      </c>
      <c r="AQ103" s="1033">
        <v>44608</v>
      </c>
      <c r="AR103" s="1033">
        <v>44610</v>
      </c>
      <c r="AS103" s="1033">
        <v>44613</v>
      </c>
      <c r="AT103" s="599"/>
      <c r="AU103" s="1036">
        <v>6.8264402136663911</v>
      </c>
      <c r="AV103" s="764">
        <v>4.7734431898036567</v>
      </c>
      <c r="AW103" s="764">
        <v>3.8362849403553492</v>
      </c>
      <c r="AX103" s="764">
        <v>0.11255466139598341</v>
      </c>
      <c r="AY103" s="764">
        <v>6.0107003051990224</v>
      </c>
      <c r="AZ103" s="764">
        <v>4.8022853217863855</v>
      </c>
      <c r="BA103" s="764">
        <v>6.5117092417378863</v>
      </c>
      <c r="BB103" s="764">
        <v>6.7462450174217539</v>
      </c>
      <c r="BC103" s="764">
        <v>3.5057963158313865</v>
      </c>
      <c r="BD103" s="764">
        <v>2.3839077283669234</v>
      </c>
      <c r="BE103" s="764">
        <v>1.4021496943404583</v>
      </c>
      <c r="BF103" s="764">
        <v>2.1763850714180832</v>
      </c>
    </row>
    <row r="104" spans="1:58" ht="15.75" hidden="1" customHeight="1">
      <c r="A104" s="1023">
        <v>95</v>
      </c>
      <c r="B104" s="1024" t="s">
        <v>200</v>
      </c>
      <c r="C104" s="1024" t="s">
        <v>1160</v>
      </c>
      <c r="D104" s="1024" t="s">
        <v>529</v>
      </c>
      <c r="E104" s="1024" t="s">
        <v>6624</v>
      </c>
      <c r="F104" s="1024" t="s">
        <v>6625</v>
      </c>
      <c r="G104" s="1024" t="s">
        <v>6634</v>
      </c>
      <c r="H104" s="1025" t="s">
        <v>1164</v>
      </c>
      <c r="I104" s="1024">
        <v>1</v>
      </c>
      <c r="J104" s="1024">
        <v>211400</v>
      </c>
      <c r="K104" s="1024">
        <v>211400</v>
      </c>
      <c r="L104" s="1024">
        <v>1692</v>
      </c>
      <c r="M104" s="1024" t="s">
        <v>1167</v>
      </c>
      <c r="N104" s="1024" t="s">
        <v>6604</v>
      </c>
      <c r="O104" s="1024" t="s">
        <v>1163</v>
      </c>
      <c r="P104" s="1024" t="s">
        <v>67</v>
      </c>
      <c r="Q104" s="1026">
        <v>44412</v>
      </c>
      <c r="R104" s="1026">
        <v>44560</v>
      </c>
      <c r="S104" s="1027" t="s">
        <v>67</v>
      </c>
      <c r="T104" s="1028">
        <v>44560</v>
      </c>
      <c r="U104" s="1028">
        <v>44590</v>
      </c>
      <c r="V104" s="1028">
        <v>44593</v>
      </c>
      <c r="W104" s="1029" t="s">
        <v>67</v>
      </c>
      <c r="X104" s="1029">
        <v>44590</v>
      </c>
      <c r="Y104" s="1029">
        <v>44593</v>
      </c>
      <c r="Z104" s="1030">
        <v>1.6919999999999999</v>
      </c>
      <c r="AA104" s="791"/>
      <c r="AB104" s="1031">
        <v>44562</v>
      </c>
      <c r="AC104" s="1147">
        <v>44593</v>
      </c>
      <c r="AD104" s="791" t="s">
        <v>436</v>
      </c>
      <c r="AE104" s="1035">
        <v>44580</v>
      </c>
      <c r="AF104" s="1033">
        <v>44580</v>
      </c>
      <c r="AG104" s="1033">
        <v>44582</v>
      </c>
      <c r="AH104" s="1033">
        <v>44585</v>
      </c>
      <c r="AI104" s="1033">
        <v>44586</v>
      </c>
      <c r="AJ104" s="1033">
        <v>44587</v>
      </c>
      <c r="AK104" s="1033">
        <v>44589</v>
      </c>
      <c r="AL104" s="1033">
        <v>44599</v>
      </c>
      <c r="AM104" s="1033">
        <v>44594</v>
      </c>
      <c r="AN104" s="1033">
        <v>44600</v>
      </c>
      <c r="AO104" s="1033">
        <v>44602</v>
      </c>
      <c r="AP104" s="1033">
        <v>44606</v>
      </c>
      <c r="AQ104" s="1033">
        <v>44608</v>
      </c>
      <c r="AR104" s="1033">
        <v>44610</v>
      </c>
      <c r="AS104" s="1033">
        <v>44613</v>
      </c>
      <c r="AT104" s="599"/>
      <c r="AU104" s="1036">
        <v>2.2754800712221299</v>
      </c>
      <c r="AV104" s="764">
        <v>1.5911477299345522</v>
      </c>
      <c r="AW104" s="764">
        <v>1.2787616467851164</v>
      </c>
      <c r="AX104" s="764">
        <v>3.7518220465327802E-2</v>
      </c>
      <c r="AY104" s="764">
        <v>2.0035667683996743</v>
      </c>
      <c r="AZ104" s="764">
        <v>1.6007617739287949</v>
      </c>
      <c r="BA104" s="764">
        <v>2.170569747245962</v>
      </c>
      <c r="BB104" s="764">
        <v>2.2487483391405849</v>
      </c>
      <c r="BC104" s="764">
        <v>1.1685987719437954</v>
      </c>
      <c r="BD104" s="764">
        <v>0.79463590945564133</v>
      </c>
      <c r="BE104" s="764">
        <v>0.46738323144681948</v>
      </c>
      <c r="BF104" s="764">
        <v>0.72546169047269438</v>
      </c>
    </row>
    <row r="105" spans="1:58" ht="15.75" hidden="1" customHeight="1">
      <c r="A105" s="1023">
        <v>96</v>
      </c>
      <c r="B105" s="1024" t="s">
        <v>200</v>
      </c>
      <c r="C105" s="1024" t="s">
        <v>1160</v>
      </c>
      <c r="D105" s="1024" t="s">
        <v>529</v>
      </c>
      <c r="E105" s="1024" t="s">
        <v>6624</v>
      </c>
      <c r="F105" s="1024" t="s">
        <v>6625</v>
      </c>
      <c r="G105" s="1024" t="s">
        <v>6634</v>
      </c>
      <c r="H105" s="1025" t="s">
        <v>1190</v>
      </c>
      <c r="I105" s="1024">
        <v>1</v>
      </c>
      <c r="J105" s="1024">
        <v>211400</v>
      </c>
      <c r="K105" s="1024">
        <v>211400</v>
      </c>
      <c r="L105" s="1024">
        <v>1269</v>
      </c>
      <c r="M105" s="1024" t="s">
        <v>1167</v>
      </c>
      <c r="N105" s="1024" t="s">
        <v>6604</v>
      </c>
      <c r="O105" s="1024" t="s">
        <v>1163</v>
      </c>
      <c r="P105" s="1024" t="s">
        <v>67</v>
      </c>
      <c r="Q105" s="1026">
        <v>44412</v>
      </c>
      <c r="R105" s="1026">
        <v>44560</v>
      </c>
      <c r="S105" s="1027" t="s">
        <v>67</v>
      </c>
      <c r="T105" s="1028">
        <v>44560</v>
      </c>
      <c r="U105" s="1028">
        <v>44590</v>
      </c>
      <c r="V105" s="1028">
        <v>44593</v>
      </c>
      <c r="W105" s="1029" t="s">
        <v>67</v>
      </c>
      <c r="X105" s="1029">
        <v>44590</v>
      </c>
      <c r="Y105" s="1029">
        <v>44593</v>
      </c>
      <c r="Z105" s="1030">
        <v>1.2689999999999999</v>
      </c>
      <c r="AA105" s="791"/>
      <c r="AB105" s="1031">
        <v>44562</v>
      </c>
      <c r="AC105" s="1147">
        <v>44593</v>
      </c>
      <c r="AD105" s="791" t="s">
        <v>436</v>
      </c>
      <c r="AE105" s="1035">
        <v>44580</v>
      </c>
      <c r="AF105" s="1033">
        <v>44580</v>
      </c>
      <c r="AG105" s="1033">
        <v>44582</v>
      </c>
      <c r="AH105" s="1033">
        <v>44585</v>
      </c>
      <c r="AI105" s="1033">
        <v>44586</v>
      </c>
      <c r="AJ105" s="1033">
        <v>44587</v>
      </c>
      <c r="AK105" s="1033">
        <v>44589</v>
      </c>
      <c r="AL105" s="1033">
        <v>44599</v>
      </c>
      <c r="AM105" s="1033">
        <v>44594</v>
      </c>
      <c r="AN105" s="1033">
        <v>44600</v>
      </c>
      <c r="AO105" s="1033">
        <v>44602</v>
      </c>
      <c r="AP105" s="1033">
        <v>44606</v>
      </c>
      <c r="AQ105" s="1033">
        <v>44608</v>
      </c>
      <c r="AR105" s="1033">
        <v>44610</v>
      </c>
      <c r="AS105" s="1033">
        <v>44613</v>
      </c>
      <c r="AT105" s="599"/>
      <c r="AU105" s="1036">
        <v>2.2754800712221299</v>
      </c>
      <c r="AV105" s="764">
        <v>1.5911477299345522</v>
      </c>
      <c r="AW105" s="764">
        <v>1.2787616467851164</v>
      </c>
      <c r="AX105" s="764">
        <v>3.7518220465327802E-2</v>
      </c>
      <c r="AY105" s="764">
        <v>2.0035667683996743</v>
      </c>
      <c r="AZ105" s="764">
        <v>1.6007617739287949</v>
      </c>
      <c r="BA105" s="764">
        <v>2.170569747245962</v>
      </c>
      <c r="BB105" s="764">
        <v>2.2487483391405849</v>
      </c>
      <c r="BC105" s="764">
        <v>1.1685987719437954</v>
      </c>
      <c r="BD105" s="764">
        <v>0.79463590945564133</v>
      </c>
      <c r="BE105" s="764">
        <v>0.46738323144681948</v>
      </c>
      <c r="BF105" s="764">
        <v>0.72546169047269438</v>
      </c>
    </row>
    <row r="106" spans="1:58" ht="15.75" hidden="1" customHeight="1">
      <c r="A106" s="1023">
        <v>97</v>
      </c>
      <c r="B106" s="1024" t="s">
        <v>200</v>
      </c>
      <c r="C106" s="1024" t="s">
        <v>1160</v>
      </c>
      <c r="D106" s="1024" t="s">
        <v>529</v>
      </c>
      <c r="E106" s="1024" t="s">
        <v>6624</v>
      </c>
      <c r="F106" s="1024" t="s">
        <v>6625</v>
      </c>
      <c r="G106" s="1024" t="s">
        <v>6635</v>
      </c>
      <c r="H106" s="1025" t="s">
        <v>1190</v>
      </c>
      <c r="I106" s="1024">
        <v>1</v>
      </c>
      <c r="J106" s="1024">
        <v>296600</v>
      </c>
      <c r="K106" s="1024">
        <v>296600</v>
      </c>
      <c r="L106" s="1024">
        <v>1780</v>
      </c>
      <c r="M106" s="1024" t="s">
        <v>1167</v>
      </c>
      <c r="N106" s="1024" t="s">
        <v>6604</v>
      </c>
      <c r="O106" s="1024" t="s">
        <v>1163</v>
      </c>
      <c r="P106" s="1024" t="s">
        <v>67</v>
      </c>
      <c r="Q106" s="1026">
        <v>44412</v>
      </c>
      <c r="R106" s="1026">
        <v>44591</v>
      </c>
      <c r="S106" s="1027" t="s">
        <v>67</v>
      </c>
      <c r="T106" s="1028">
        <v>44591</v>
      </c>
      <c r="U106" s="1028">
        <v>44621</v>
      </c>
      <c r="V106" s="1028">
        <v>44624</v>
      </c>
      <c r="W106" s="1029" t="s">
        <v>67</v>
      </c>
      <c r="X106" s="1029">
        <v>44621</v>
      </c>
      <c r="Y106" s="1029">
        <v>44624</v>
      </c>
      <c r="Z106" s="1030">
        <v>1.78</v>
      </c>
      <c r="AA106" s="791"/>
      <c r="AB106" s="1031">
        <v>44621</v>
      </c>
      <c r="AC106" s="1147">
        <v>44621</v>
      </c>
      <c r="AD106" s="791" t="s">
        <v>436</v>
      </c>
      <c r="AE106" s="1035">
        <v>44607</v>
      </c>
      <c r="AF106" s="1033">
        <v>44607</v>
      </c>
      <c r="AG106" s="1033">
        <v>44609</v>
      </c>
      <c r="AH106" s="1033">
        <v>44610</v>
      </c>
      <c r="AI106" s="1033">
        <v>44613</v>
      </c>
      <c r="AJ106" s="1033">
        <v>44614</v>
      </c>
      <c r="AK106" s="1033">
        <v>44616</v>
      </c>
      <c r="AL106" s="1033">
        <v>44628</v>
      </c>
      <c r="AM106" s="1033">
        <v>44622</v>
      </c>
      <c r="AN106" s="1033">
        <v>44629</v>
      </c>
      <c r="AO106" s="1033">
        <v>44631</v>
      </c>
      <c r="AP106" s="1033">
        <v>44635</v>
      </c>
      <c r="AQ106" s="1033">
        <v>44637</v>
      </c>
      <c r="AR106" s="1033">
        <v>44642</v>
      </c>
      <c r="AS106" s="1033">
        <v>44643</v>
      </c>
      <c r="AT106" s="599"/>
      <c r="AU106" s="1036">
        <v>7.7947296056758075</v>
      </c>
      <c r="AV106" s="764">
        <v>5.4505273302013384</v>
      </c>
      <c r="AW106" s="764">
        <v>4.3804388326043346</v>
      </c>
      <c r="AX106" s="764">
        <v>0.12851986159399523</v>
      </c>
      <c r="AY106" s="764">
        <v>6.8632819087733523</v>
      </c>
      <c r="AZ106" s="764">
        <v>5.4834605447348093</v>
      </c>
      <c r="BA106" s="764">
        <v>7.435355942693616</v>
      </c>
      <c r="BB106" s="764">
        <v>7.7031592042900883</v>
      </c>
      <c r="BC106" s="764">
        <v>4.0030723889989588</v>
      </c>
      <c r="BD106" s="764">
        <v>2.7220506685608132</v>
      </c>
      <c r="BE106" s="764">
        <v>1.6010361758071898</v>
      </c>
      <c r="BF106" s="764">
        <v>2.4850921737468892</v>
      </c>
    </row>
    <row r="107" spans="1:58" ht="15.75" hidden="1" customHeight="1">
      <c r="A107" s="1023">
        <v>98</v>
      </c>
      <c r="B107" s="1024" t="s">
        <v>200</v>
      </c>
      <c r="C107" s="1024" t="s">
        <v>1160</v>
      </c>
      <c r="D107" s="1024" t="s">
        <v>529</v>
      </c>
      <c r="E107" s="1024" t="s">
        <v>6624</v>
      </c>
      <c r="F107" s="1024" t="s">
        <v>6625</v>
      </c>
      <c r="G107" s="1024" t="s">
        <v>6635</v>
      </c>
      <c r="H107" s="1025" t="s">
        <v>1164</v>
      </c>
      <c r="I107" s="1024">
        <v>1</v>
      </c>
      <c r="J107" s="1024">
        <v>296600</v>
      </c>
      <c r="K107" s="1024">
        <v>296600</v>
      </c>
      <c r="L107" s="1024">
        <v>2374</v>
      </c>
      <c r="M107" s="1024" t="s">
        <v>1167</v>
      </c>
      <c r="N107" s="1024" t="s">
        <v>6604</v>
      </c>
      <c r="O107" s="1024" t="s">
        <v>1163</v>
      </c>
      <c r="P107" s="1024" t="s">
        <v>67</v>
      </c>
      <c r="Q107" s="1026">
        <v>44412</v>
      </c>
      <c r="R107" s="1026">
        <v>44591</v>
      </c>
      <c r="S107" s="1027" t="s">
        <v>67</v>
      </c>
      <c r="T107" s="1028">
        <v>44591</v>
      </c>
      <c r="U107" s="1028">
        <v>44621</v>
      </c>
      <c r="V107" s="1028">
        <v>44624</v>
      </c>
      <c r="W107" s="1029" t="s">
        <v>67</v>
      </c>
      <c r="X107" s="1029">
        <v>44621</v>
      </c>
      <c r="Y107" s="1029">
        <v>44624</v>
      </c>
      <c r="Z107" s="1030">
        <v>2.3740000000000001</v>
      </c>
      <c r="AA107" s="791"/>
      <c r="AB107" s="1031">
        <v>44621</v>
      </c>
      <c r="AC107" s="1147">
        <v>44621</v>
      </c>
      <c r="AD107" s="791" t="s">
        <v>436</v>
      </c>
      <c r="AE107" s="1035">
        <v>44607</v>
      </c>
      <c r="AF107" s="1033">
        <v>44607</v>
      </c>
      <c r="AG107" s="1033">
        <v>44609</v>
      </c>
      <c r="AH107" s="1033">
        <v>44610</v>
      </c>
      <c r="AI107" s="1033">
        <v>44613</v>
      </c>
      <c r="AJ107" s="1033">
        <v>44614</v>
      </c>
      <c r="AK107" s="1033">
        <v>44616</v>
      </c>
      <c r="AL107" s="1033">
        <v>44628</v>
      </c>
      <c r="AM107" s="1033">
        <v>44622</v>
      </c>
      <c r="AN107" s="1033">
        <v>44629</v>
      </c>
      <c r="AO107" s="1033">
        <v>44631</v>
      </c>
      <c r="AP107" s="1033">
        <v>44635</v>
      </c>
      <c r="AQ107" s="1033">
        <v>44637</v>
      </c>
      <c r="AR107" s="1033">
        <v>44642</v>
      </c>
      <c r="AS107" s="1033">
        <v>44643</v>
      </c>
      <c r="AT107" s="599"/>
      <c r="AU107" s="1036">
        <v>4.6768377634054854</v>
      </c>
      <c r="AV107" s="764">
        <v>3.2703163981208032</v>
      </c>
      <c r="AW107" s="764">
        <v>2.6282632995626014</v>
      </c>
      <c r="AX107" s="764">
        <v>7.7111916956397131E-2</v>
      </c>
      <c r="AY107" s="764">
        <v>4.1179691452640119</v>
      </c>
      <c r="AZ107" s="764">
        <v>3.2900763268408855</v>
      </c>
      <c r="BA107" s="764">
        <v>4.4612135656161689</v>
      </c>
      <c r="BB107" s="764">
        <v>4.6218955225740537</v>
      </c>
      <c r="BC107" s="764">
        <v>2.4018434333993754</v>
      </c>
      <c r="BD107" s="764">
        <v>1.633230401136488</v>
      </c>
      <c r="BE107" s="764">
        <v>0.96062170548431414</v>
      </c>
      <c r="BF107" s="764">
        <v>1.4910553042481336</v>
      </c>
    </row>
    <row r="108" spans="1:58" ht="15.75" hidden="1" customHeight="1">
      <c r="A108" s="1023">
        <v>99</v>
      </c>
      <c r="B108" s="1024" t="s">
        <v>200</v>
      </c>
      <c r="C108" s="1024" t="s">
        <v>1160</v>
      </c>
      <c r="D108" s="1024" t="s">
        <v>529</v>
      </c>
      <c r="E108" s="1024" t="s">
        <v>6624</v>
      </c>
      <c r="F108" s="1024" t="s">
        <v>6625</v>
      </c>
      <c r="G108" s="1024" t="s">
        <v>6635</v>
      </c>
      <c r="H108" s="1025" t="s">
        <v>1190</v>
      </c>
      <c r="I108" s="1024">
        <v>1</v>
      </c>
      <c r="J108" s="1024">
        <v>296600</v>
      </c>
      <c r="K108" s="1024">
        <v>296600</v>
      </c>
      <c r="L108" s="1024">
        <v>1780</v>
      </c>
      <c r="M108" s="1024" t="s">
        <v>1167</v>
      </c>
      <c r="N108" s="1024" t="s">
        <v>6604</v>
      </c>
      <c r="O108" s="1024" t="s">
        <v>1163</v>
      </c>
      <c r="P108" s="1024" t="s">
        <v>67</v>
      </c>
      <c r="Q108" s="1026">
        <v>44412</v>
      </c>
      <c r="R108" s="1026">
        <v>44591</v>
      </c>
      <c r="S108" s="1027" t="s">
        <v>67</v>
      </c>
      <c r="T108" s="1028">
        <v>44591</v>
      </c>
      <c r="U108" s="1028">
        <v>44621</v>
      </c>
      <c r="V108" s="1028">
        <v>44624</v>
      </c>
      <c r="W108" s="1029" t="s">
        <v>67</v>
      </c>
      <c r="X108" s="1029">
        <v>44621</v>
      </c>
      <c r="Y108" s="1029">
        <v>44624</v>
      </c>
      <c r="Z108" s="1030">
        <v>1.78</v>
      </c>
      <c r="AA108" s="791"/>
      <c r="AB108" s="1031">
        <v>44621</v>
      </c>
      <c r="AC108" s="1147">
        <v>44621</v>
      </c>
      <c r="AD108" s="791" t="s">
        <v>436</v>
      </c>
      <c r="AE108" s="1035">
        <v>44607</v>
      </c>
      <c r="AF108" s="1033">
        <v>44607</v>
      </c>
      <c r="AG108" s="1033">
        <v>44609</v>
      </c>
      <c r="AH108" s="1033">
        <v>44610</v>
      </c>
      <c r="AI108" s="1033">
        <v>44613</v>
      </c>
      <c r="AJ108" s="1033">
        <v>44614</v>
      </c>
      <c r="AK108" s="1033">
        <v>44616</v>
      </c>
      <c r="AL108" s="1033">
        <v>44628</v>
      </c>
      <c r="AM108" s="1033">
        <v>44622</v>
      </c>
      <c r="AN108" s="1033">
        <v>44629</v>
      </c>
      <c r="AO108" s="1033">
        <v>44631</v>
      </c>
      <c r="AP108" s="1033">
        <v>44635</v>
      </c>
      <c r="AQ108" s="1033">
        <v>44637</v>
      </c>
      <c r="AR108" s="1033">
        <v>44642</v>
      </c>
      <c r="AS108" s="1033">
        <v>44643</v>
      </c>
      <c r="AT108" s="599"/>
      <c r="AU108" s="1036">
        <v>1.5589459211351615</v>
      </c>
      <c r="AV108" s="764">
        <v>1.0901054660402676</v>
      </c>
      <c r="AW108" s="764">
        <v>0.87608776652086706</v>
      </c>
      <c r="AX108" s="764">
        <v>2.5703972318799048E-2</v>
      </c>
      <c r="AY108" s="764">
        <v>1.3726563817546704</v>
      </c>
      <c r="AZ108" s="764">
        <v>1.0966921089469617</v>
      </c>
      <c r="BA108" s="764">
        <v>1.4870711885387233</v>
      </c>
      <c r="BB108" s="764">
        <v>1.540631840858018</v>
      </c>
      <c r="BC108" s="764">
        <v>0.80061447779979178</v>
      </c>
      <c r="BD108" s="764">
        <v>0.54441013371216262</v>
      </c>
      <c r="BE108" s="764">
        <v>0.32020723516143795</v>
      </c>
      <c r="BF108" s="764">
        <v>0.49701843474937785</v>
      </c>
    </row>
    <row r="109" spans="1:58" ht="15.75" hidden="1" customHeight="1">
      <c r="A109" s="1023">
        <v>100</v>
      </c>
      <c r="B109" s="1024" t="s">
        <v>200</v>
      </c>
      <c r="C109" s="1024" t="s">
        <v>1160</v>
      </c>
      <c r="D109" s="1024" t="s">
        <v>529</v>
      </c>
      <c r="E109" s="1024" t="s">
        <v>6624</v>
      </c>
      <c r="F109" s="1024" t="s">
        <v>6625</v>
      </c>
      <c r="G109" s="1024" t="s">
        <v>6636</v>
      </c>
      <c r="H109" s="1025" t="s">
        <v>1190</v>
      </c>
      <c r="I109" s="1024">
        <v>1</v>
      </c>
      <c r="J109" s="1024">
        <v>235100</v>
      </c>
      <c r="K109" s="1024">
        <v>235100</v>
      </c>
      <c r="L109" s="1024">
        <v>1411</v>
      </c>
      <c r="M109" s="1024" t="s">
        <v>1167</v>
      </c>
      <c r="N109" s="1024" t="s">
        <v>6604</v>
      </c>
      <c r="O109" s="1024" t="s">
        <v>1163</v>
      </c>
      <c r="P109" s="1024" t="s">
        <v>67</v>
      </c>
      <c r="Q109" s="1026">
        <v>44412</v>
      </c>
      <c r="R109" s="1026">
        <v>44591</v>
      </c>
      <c r="S109" s="1027" t="s">
        <v>67</v>
      </c>
      <c r="T109" s="1028">
        <v>44591</v>
      </c>
      <c r="U109" s="1028">
        <v>44621</v>
      </c>
      <c r="V109" s="1028">
        <v>44624</v>
      </c>
      <c r="W109" s="1029" t="s">
        <v>67</v>
      </c>
      <c r="X109" s="1029">
        <v>44621</v>
      </c>
      <c r="Y109" s="1029">
        <v>44624</v>
      </c>
      <c r="Z109" s="1030">
        <v>1.411</v>
      </c>
      <c r="AA109" s="791"/>
      <c r="AB109" s="1031">
        <v>44621</v>
      </c>
      <c r="AC109" s="1147">
        <v>44621</v>
      </c>
      <c r="AD109" s="791" t="s">
        <v>436</v>
      </c>
      <c r="AE109" s="1035">
        <v>44607</v>
      </c>
      <c r="AF109" s="1033">
        <v>44607</v>
      </c>
      <c r="AG109" s="1033">
        <v>44609</v>
      </c>
      <c r="AH109" s="1033">
        <v>44610</v>
      </c>
      <c r="AI109" s="1033">
        <v>44613</v>
      </c>
      <c r="AJ109" s="1033">
        <v>44614</v>
      </c>
      <c r="AK109" s="1033">
        <v>44616</v>
      </c>
      <c r="AL109" s="1033">
        <v>44628</v>
      </c>
      <c r="AM109" s="1033">
        <v>44622</v>
      </c>
      <c r="AN109" s="1033">
        <v>44629</v>
      </c>
      <c r="AO109" s="1033">
        <v>44631</v>
      </c>
      <c r="AP109" s="1033">
        <v>44635</v>
      </c>
      <c r="AQ109" s="1033">
        <v>44637</v>
      </c>
      <c r="AR109" s="1033">
        <v>44642</v>
      </c>
      <c r="AS109" s="1033">
        <v>44643</v>
      </c>
      <c r="AT109" s="599"/>
      <c r="AU109" s="1036">
        <v>1.5589459211351615</v>
      </c>
      <c r="AV109" s="764">
        <v>1.0901054660402676</v>
      </c>
      <c r="AW109" s="764">
        <v>0.87608776652086706</v>
      </c>
      <c r="AX109" s="764">
        <v>2.5703972318799048E-2</v>
      </c>
      <c r="AY109" s="764">
        <v>1.3726563817546704</v>
      </c>
      <c r="AZ109" s="764">
        <v>1.0966921089469617</v>
      </c>
      <c r="BA109" s="764">
        <v>1.4870711885387233</v>
      </c>
      <c r="BB109" s="764">
        <v>1.540631840858018</v>
      </c>
      <c r="BC109" s="764">
        <v>0.80061447779979178</v>
      </c>
      <c r="BD109" s="764">
        <v>0.54441013371216262</v>
      </c>
      <c r="BE109" s="764">
        <v>0.32020723516143795</v>
      </c>
      <c r="BF109" s="764">
        <v>0.49701843474937785</v>
      </c>
    </row>
    <row r="110" spans="1:58" ht="15.75" hidden="1" customHeight="1">
      <c r="A110" s="1023">
        <v>101</v>
      </c>
      <c r="B110" s="1024" t="s">
        <v>200</v>
      </c>
      <c r="C110" s="1024" t="s">
        <v>1160</v>
      </c>
      <c r="D110" s="1024" t="s">
        <v>529</v>
      </c>
      <c r="E110" s="1024" t="s">
        <v>6624</v>
      </c>
      <c r="F110" s="1024" t="s">
        <v>6625</v>
      </c>
      <c r="G110" s="1024" t="s">
        <v>6636</v>
      </c>
      <c r="H110" s="1025" t="s">
        <v>1164</v>
      </c>
      <c r="I110" s="1024">
        <v>1</v>
      </c>
      <c r="J110" s="1024">
        <v>235100</v>
      </c>
      <c r="K110" s="1024">
        <v>235100</v>
      </c>
      <c r="L110" s="1024">
        <v>1881</v>
      </c>
      <c r="M110" s="1024" t="s">
        <v>1167</v>
      </c>
      <c r="N110" s="1024" t="s">
        <v>6604</v>
      </c>
      <c r="O110" s="1024" t="s">
        <v>1163</v>
      </c>
      <c r="P110" s="1024" t="s">
        <v>67</v>
      </c>
      <c r="Q110" s="1026">
        <v>44412</v>
      </c>
      <c r="R110" s="1026">
        <v>44591</v>
      </c>
      <c r="S110" s="1027" t="s">
        <v>67</v>
      </c>
      <c r="T110" s="1028">
        <v>44591</v>
      </c>
      <c r="U110" s="1028">
        <v>44621</v>
      </c>
      <c r="V110" s="1028">
        <v>44624</v>
      </c>
      <c r="W110" s="1029" t="s">
        <v>67</v>
      </c>
      <c r="X110" s="1029">
        <v>44621</v>
      </c>
      <c r="Y110" s="1029">
        <v>44624</v>
      </c>
      <c r="Z110" s="1030">
        <v>1.881</v>
      </c>
      <c r="AA110" s="791"/>
      <c r="AB110" s="1031">
        <v>44621</v>
      </c>
      <c r="AC110" s="1147">
        <v>44621</v>
      </c>
      <c r="AD110" s="791" t="s">
        <v>436</v>
      </c>
      <c r="AE110" s="1035">
        <v>44607</v>
      </c>
      <c r="AF110" s="1033">
        <v>44607</v>
      </c>
      <c r="AG110" s="1033">
        <v>44609</v>
      </c>
      <c r="AH110" s="1033">
        <v>44610</v>
      </c>
      <c r="AI110" s="1033">
        <v>44613</v>
      </c>
      <c r="AJ110" s="1033">
        <v>44614</v>
      </c>
      <c r="AK110" s="1033">
        <v>44616</v>
      </c>
      <c r="AL110" s="1033">
        <v>44628</v>
      </c>
      <c r="AM110" s="1033">
        <v>44622</v>
      </c>
      <c r="AN110" s="1033">
        <v>44629</v>
      </c>
      <c r="AO110" s="1033">
        <v>44631</v>
      </c>
      <c r="AP110" s="1033">
        <v>44635</v>
      </c>
      <c r="AQ110" s="1033">
        <v>44637</v>
      </c>
      <c r="AR110" s="1033">
        <v>44642</v>
      </c>
      <c r="AS110" s="1033">
        <v>44643</v>
      </c>
      <c r="AT110" s="599"/>
      <c r="AU110" s="1036">
        <v>8.763018997685224</v>
      </c>
      <c r="AV110" s="764">
        <v>6.1276114705990201</v>
      </c>
      <c r="AW110" s="764">
        <v>4.924592724853321</v>
      </c>
      <c r="AX110" s="764">
        <v>0.14448506179200707</v>
      </c>
      <c r="AY110" s="764">
        <v>7.7158635123476831</v>
      </c>
      <c r="AZ110" s="764">
        <v>6.1646357676832331</v>
      </c>
      <c r="BA110" s="764">
        <v>8.3590026436493439</v>
      </c>
      <c r="BB110" s="764">
        <v>8.6600733911584236</v>
      </c>
      <c r="BC110" s="764">
        <v>4.5003484621665306</v>
      </c>
      <c r="BD110" s="764">
        <v>3.0601936087547039</v>
      </c>
      <c r="BE110" s="764">
        <v>1.7999226572739218</v>
      </c>
      <c r="BF110" s="764">
        <v>2.7937992760756951</v>
      </c>
    </row>
    <row r="111" spans="1:58" ht="15.75" hidden="1" customHeight="1">
      <c r="A111" s="1023">
        <v>102</v>
      </c>
      <c r="B111" s="1024" t="s">
        <v>200</v>
      </c>
      <c r="C111" s="1024" t="s">
        <v>1160</v>
      </c>
      <c r="D111" s="1024" t="s">
        <v>529</v>
      </c>
      <c r="E111" s="1024" t="s">
        <v>6624</v>
      </c>
      <c r="F111" s="1024" t="s">
        <v>6625</v>
      </c>
      <c r="G111" s="1024" t="s">
        <v>6636</v>
      </c>
      <c r="H111" s="1025" t="s">
        <v>1190</v>
      </c>
      <c r="I111" s="1024">
        <v>1</v>
      </c>
      <c r="J111" s="1024">
        <v>235100</v>
      </c>
      <c r="K111" s="1024">
        <v>235100</v>
      </c>
      <c r="L111" s="1024">
        <v>1411</v>
      </c>
      <c r="M111" s="1024" t="s">
        <v>1167</v>
      </c>
      <c r="N111" s="1024" t="s">
        <v>6604</v>
      </c>
      <c r="O111" s="1024" t="s">
        <v>1163</v>
      </c>
      <c r="P111" s="1024" t="s">
        <v>67</v>
      </c>
      <c r="Q111" s="1026">
        <v>44412</v>
      </c>
      <c r="R111" s="1026">
        <v>44591</v>
      </c>
      <c r="S111" s="1027" t="s">
        <v>67</v>
      </c>
      <c r="T111" s="1028">
        <v>44591</v>
      </c>
      <c r="U111" s="1028">
        <v>44621</v>
      </c>
      <c r="V111" s="1028">
        <v>44624</v>
      </c>
      <c r="W111" s="1029" t="s">
        <v>67</v>
      </c>
      <c r="X111" s="1029">
        <v>44621</v>
      </c>
      <c r="Y111" s="1029">
        <v>44624</v>
      </c>
      <c r="Z111" s="1030">
        <v>1.411</v>
      </c>
      <c r="AA111" s="791"/>
      <c r="AB111" s="1031">
        <v>44621</v>
      </c>
      <c r="AC111" s="1147">
        <v>44621</v>
      </c>
      <c r="AD111" s="791" t="s">
        <v>436</v>
      </c>
      <c r="AE111" s="1035">
        <v>44607</v>
      </c>
      <c r="AF111" s="1033">
        <v>44607</v>
      </c>
      <c r="AG111" s="1033">
        <v>44609</v>
      </c>
      <c r="AH111" s="1033">
        <v>44610</v>
      </c>
      <c r="AI111" s="1033">
        <v>44613</v>
      </c>
      <c r="AJ111" s="1033">
        <v>44614</v>
      </c>
      <c r="AK111" s="1033">
        <v>44616</v>
      </c>
      <c r="AL111" s="1033">
        <v>44628</v>
      </c>
      <c r="AM111" s="1033">
        <v>44622</v>
      </c>
      <c r="AN111" s="1033">
        <v>44629</v>
      </c>
      <c r="AO111" s="1033">
        <v>44631</v>
      </c>
      <c r="AP111" s="1033">
        <v>44635</v>
      </c>
      <c r="AQ111" s="1033">
        <v>44637</v>
      </c>
      <c r="AR111" s="1033">
        <v>44642</v>
      </c>
      <c r="AS111" s="1033">
        <v>44643</v>
      </c>
      <c r="AT111" s="599"/>
      <c r="AU111" s="1036">
        <v>5.2578113986111346</v>
      </c>
      <c r="AV111" s="764">
        <v>3.676566882359412</v>
      </c>
      <c r="AW111" s="764">
        <v>2.9547556349119923</v>
      </c>
      <c r="AX111" s="764">
        <v>8.6691037075204258E-2</v>
      </c>
      <c r="AY111" s="764">
        <v>4.6295181074086091</v>
      </c>
      <c r="AZ111" s="764">
        <v>3.6987814606099394</v>
      </c>
      <c r="BA111" s="764">
        <v>5.0154015861896069</v>
      </c>
      <c r="BB111" s="764">
        <v>5.1960440346950536</v>
      </c>
      <c r="BC111" s="764">
        <v>2.7002090772999185</v>
      </c>
      <c r="BD111" s="764">
        <v>1.8361161652528222</v>
      </c>
      <c r="BE111" s="764">
        <v>1.0799535943643532</v>
      </c>
      <c r="BF111" s="764">
        <v>1.676279565645417</v>
      </c>
    </row>
    <row r="112" spans="1:58" ht="15.75" hidden="1" customHeight="1">
      <c r="A112" s="1023">
        <v>103</v>
      </c>
      <c r="B112" s="1024" t="s">
        <v>200</v>
      </c>
      <c r="C112" s="1024" t="s">
        <v>1160</v>
      </c>
      <c r="D112" s="1024" t="s">
        <v>529</v>
      </c>
      <c r="E112" s="1024" t="s">
        <v>6624</v>
      </c>
      <c r="F112" s="1024" t="s">
        <v>6625</v>
      </c>
      <c r="G112" s="1024" t="s">
        <v>6637</v>
      </c>
      <c r="H112" s="1025" t="s">
        <v>1190</v>
      </c>
      <c r="I112" s="1024">
        <v>1</v>
      </c>
      <c r="J112" s="1024">
        <v>172700</v>
      </c>
      <c r="K112" s="1024">
        <v>172700</v>
      </c>
      <c r="L112" s="1024">
        <v>1037</v>
      </c>
      <c r="M112" s="1024" t="s">
        <v>1167</v>
      </c>
      <c r="N112" s="1024" t="s">
        <v>6604</v>
      </c>
      <c r="O112" s="1024" t="s">
        <v>1163</v>
      </c>
      <c r="P112" s="1024" t="s">
        <v>67</v>
      </c>
      <c r="Q112" s="1026">
        <v>44412</v>
      </c>
      <c r="R112" s="1026">
        <v>44591</v>
      </c>
      <c r="S112" s="1027" t="s">
        <v>67</v>
      </c>
      <c r="T112" s="1028">
        <v>44591</v>
      </c>
      <c r="U112" s="1028">
        <v>44621</v>
      </c>
      <c r="V112" s="1028">
        <v>44624</v>
      </c>
      <c r="W112" s="1029" t="s">
        <v>67</v>
      </c>
      <c r="X112" s="1029">
        <v>44621</v>
      </c>
      <c r="Y112" s="1029">
        <v>44624</v>
      </c>
      <c r="Z112" s="1030">
        <v>1.0369999999999999</v>
      </c>
      <c r="AA112" s="791"/>
      <c r="AB112" s="1031">
        <v>44621</v>
      </c>
      <c r="AC112" s="1147">
        <v>44621</v>
      </c>
      <c r="AD112" s="791" t="s">
        <v>436</v>
      </c>
      <c r="AE112" s="1035">
        <v>44607</v>
      </c>
      <c r="AF112" s="1033">
        <v>44607</v>
      </c>
      <c r="AG112" s="1033">
        <v>44609</v>
      </c>
      <c r="AH112" s="1033">
        <v>44610</v>
      </c>
      <c r="AI112" s="1033">
        <v>44613</v>
      </c>
      <c r="AJ112" s="1033">
        <v>44614</v>
      </c>
      <c r="AK112" s="1033">
        <v>44616</v>
      </c>
      <c r="AL112" s="1033">
        <v>44628</v>
      </c>
      <c r="AM112" s="1033">
        <v>44622</v>
      </c>
      <c r="AN112" s="1033">
        <v>44629</v>
      </c>
      <c r="AO112" s="1033">
        <v>44631</v>
      </c>
      <c r="AP112" s="1033">
        <v>44635</v>
      </c>
      <c r="AQ112" s="1033">
        <v>44637</v>
      </c>
      <c r="AR112" s="1033">
        <v>44642</v>
      </c>
      <c r="AS112" s="1033">
        <v>44643</v>
      </c>
      <c r="AT112" s="599"/>
      <c r="AU112" s="1036">
        <v>1.7526037995370449</v>
      </c>
      <c r="AV112" s="764">
        <v>1.2255222941198038</v>
      </c>
      <c r="AW112" s="764">
        <v>0.98491854497066411</v>
      </c>
      <c r="AX112" s="764">
        <v>2.8897012358401416E-2</v>
      </c>
      <c r="AY112" s="764">
        <v>1.5431727024695368</v>
      </c>
      <c r="AZ112" s="764">
        <v>1.2329271535366464</v>
      </c>
      <c r="BA112" s="764">
        <v>1.6718005287298687</v>
      </c>
      <c r="BB112" s="764">
        <v>1.732014678231685</v>
      </c>
      <c r="BC112" s="764">
        <v>0.90006969243330626</v>
      </c>
      <c r="BD112" s="764">
        <v>0.61203872175094065</v>
      </c>
      <c r="BE112" s="764">
        <v>0.35998453145478437</v>
      </c>
      <c r="BF112" s="764">
        <v>0.55875985521513905</v>
      </c>
    </row>
    <row r="113" spans="1:58" ht="15.75" hidden="1" customHeight="1">
      <c r="A113" s="1023">
        <v>104</v>
      </c>
      <c r="B113" s="1024" t="s">
        <v>200</v>
      </c>
      <c r="C113" s="1024" t="s">
        <v>1160</v>
      </c>
      <c r="D113" s="1024" t="s">
        <v>529</v>
      </c>
      <c r="E113" s="1024" t="s">
        <v>6624</v>
      </c>
      <c r="F113" s="1024" t="s">
        <v>6625</v>
      </c>
      <c r="G113" s="1024" t="s">
        <v>6637</v>
      </c>
      <c r="H113" s="1025" t="s">
        <v>1164</v>
      </c>
      <c r="I113" s="1024">
        <v>1</v>
      </c>
      <c r="J113" s="1024">
        <v>172700</v>
      </c>
      <c r="K113" s="1024">
        <v>172700</v>
      </c>
      <c r="L113" s="1024">
        <v>1382</v>
      </c>
      <c r="M113" s="1024" t="s">
        <v>1167</v>
      </c>
      <c r="N113" s="1024" t="s">
        <v>6604</v>
      </c>
      <c r="O113" s="1024" t="s">
        <v>1163</v>
      </c>
      <c r="P113" s="1024" t="s">
        <v>67</v>
      </c>
      <c r="Q113" s="1026">
        <v>44412</v>
      </c>
      <c r="R113" s="1026">
        <v>44591</v>
      </c>
      <c r="S113" s="1027" t="s">
        <v>67</v>
      </c>
      <c r="T113" s="1028">
        <v>44591</v>
      </c>
      <c r="U113" s="1028">
        <v>44621</v>
      </c>
      <c r="V113" s="1028">
        <v>44624</v>
      </c>
      <c r="W113" s="1029" t="s">
        <v>67</v>
      </c>
      <c r="X113" s="1029">
        <v>44621</v>
      </c>
      <c r="Y113" s="1029">
        <v>44624</v>
      </c>
      <c r="Z113" s="1030">
        <v>1.3819999999999999</v>
      </c>
      <c r="AA113" s="791"/>
      <c r="AB113" s="1031">
        <v>44621</v>
      </c>
      <c r="AC113" s="1147">
        <v>44621</v>
      </c>
      <c r="AD113" s="791" t="s">
        <v>436</v>
      </c>
      <c r="AE113" s="1035">
        <v>44607</v>
      </c>
      <c r="AF113" s="1033">
        <v>44607</v>
      </c>
      <c r="AG113" s="1033">
        <v>44609</v>
      </c>
      <c r="AH113" s="1033">
        <v>44610</v>
      </c>
      <c r="AI113" s="1033">
        <v>44613</v>
      </c>
      <c r="AJ113" s="1033">
        <v>44614</v>
      </c>
      <c r="AK113" s="1033">
        <v>44616</v>
      </c>
      <c r="AL113" s="1033">
        <v>44628</v>
      </c>
      <c r="AM113" s="1033">
        <v>44622</v>
      </c>
      <c r="AN113" s="1033">
        <v>44629</v>
      </c>
      <c r="AO113" s="1033">
        <v>44631</v>
      </c>
      <c r="AP113" s="1033">
        <v>44635</v>
      </c>
      <c r="AQ113" s="1033">
        <v>44637</v>
      </c>
      <c r="AR113" s="1033">
        <v>44642</v>
      </c>
      <c r="AS113" s="1033">
        <v>44643</v>
      </c>
      <c r="AT113" s="599"/>
      <c r="AU113" s="1036">
        <v>1.7526037995370449</v>
      </c>
      <c r="AV113" s="764">
        <v>1.2255222941198038</v>
      </c>
      <c r="AW113" s="764">
        <v>0.98491854497066411</v>
      </c>
      <c r="AX113" s="764">
        <v>2.8897012358401416E-2</v>
      </c>
      <c r="AY113" s="764">
        <v>1.5431727024695368</v>
      </c>
      <c r="AZ113" s="764">
        <v>1.2329271535366464</v>
      </c>
      <c r="BA113" s="764">
        <v>1.6718005287298687</v>
      </c>
      <c r="BB113" s="764">
        <v>1.732014678231685</v>
      </c>
      <c r="BC113" s="764">
        <v>0.90006969243330626</v>
      </c>
      <c r="BD113" s="764">
        <v>0.61203872175094065</v>
      </c>
      <c r="BE113" s="764">
        <v>0.35998453145478437</v>
      </c>
      <c r="BF113" s="764">
        <v>0.55875985521513905</v>
      </c>
    </row>
    <row r="114" spans="1:58" ht="15.75" hidden="1" customHeight="1">
      <c r="A114" s="1023">
        <v>105</v>
      </c>
      <c r="B114" s="1024" t="s">
        <v>200</v>
      </c>
      <c r="C114" s="1024" t="s">
        <v>1160</v>
      </c>
      <c r="D114" s="1024" t="s">
        <v>529</v>
      </c>
      <c r="E114" s="1024" t="s">
        <v>6624</v>
      </c>
      <c r="F114" s="1024" t="s">
        <v>6625</v>
      </c>
      <c r="G114" s="1024" t="s">
        <v>6637</v>
      </c>
      <c r="H114" s="1025" t="s">
        <v>1190</v>
      </c>
      <c r="I114" s="1024">
        <v>1</v>
      </c>
      <c r="J114" s="1024">
        <v>172700</v>
      </c>
      <c r="K114" s="1024">
        <v>172700</v>
      </c>
      <c r="L114" s="1024">
        <v>1037</v>
      </c>
      <c r="M114" s="1024" t="s">
        <v>1167</v>
      </c>
      <c r="N114" s="1024" t="s">
        <v>6604</v>
      </c>
      <c r="O114" s="1024" t="s">
        <v>1163</v>
      </c>
      <c r="P114" s="1024" t="s">
        <v>67</v>
      </c>
      <c r="Q114" s="1026">
        <v>44412</v>
      </c>
      <c r="R114" s="1026">
        <v>44591</v>
      </c>
      <c r="S114" s="1027" t="s">
        <v>67</v>
      </c>
      <c r="T114" s="1028">
        <v>44591</v>
      </c>
      <c r="U114" s="1028">
        <v>44621</v>
      </c>
      <c r="V114" s="1028">
        <v>44624</v>
      </c>
      <c r="W114" s="1029" t="s">
        <v>67</v>
      </c>
      <c r="X114" s="1029">
        <v>44621</v>
      </c>
      <c r="Y114" s="1029">
        <v>44624</v>
      </c>
      <c r="Z114" s="1030">
        <v>1.0369999999999999</v>
      </c>
      <c r="AA114" s="791"/>
      <c r="AB114" s="1031">
        <v>44621</v>
      </c>
      <c r="AC114" s="1147">
        <v>44621</v>
      </c>
      <c r="AD114" s="791" t="s">
        <v>436</v>
      </c>
      <c r="AE114" s="1035">
        <v>44568</v>
      </c>
      <c r="AF114" s="1033">
        <v>44568</v>
      </c>
      <c r="AG114" s="1033">
        <v>44568</v>
      </c>
      <c r="AH114" s="1033">
        <v>44568</v>
      </c>
      <c r="AI114" s="1033">
        <v>44572</v>
      </c>
      <c r="AJ114" s="1033">
        <v>44573</v>
      </c>
      <c r="AK114" s="1033">
        <v>44575</v>
      </c>
      <c r="AL114" s="1033">
        <v>44585</v>
      </c>
      <c r="AM114" s="1033">
        <v>44580</v>
      </c>
      <c r="AN114" s="1033">
        <v>44582</v>
      </c>
      <c r="AO114" s="1033">
        <v>44586</v>
      </c>
      <c r="AP114" s="1033">
        <v>44587</v>
      </c>
      <c r="AQ114" s="1033">
        <v>44589</v>
      </c>
      <c r="AR114" s="1033">
        <v>44592</v>
      </c>
      <c r="AS114" s="1033">
        <v>44593</v>
      </c>
      <c r="AT114" s="599"/>
      <c r="AU114" s="1036">
        <v>71.483964365095233</v>
      </c>
      <c r="AV114" s="764">
        <v>49.985736664858848</v>
      </c>
      <c r="AW114" s="764">
        <v>40.172161095281368</v>
      </c>
      <c r="AX114" s="764">
        <v>1.1786309046182235</v>
      </c>
      <c r="AY114" s="764">
        <v>62.941836883874878</v>
      </c>
      <c r="AZ114" s="764">
        <v>50.287760834167365</v>
      </c>
      <c r="BA114" s="764">
        <v>68.188217698056661</v>
      </c>
      <c r="BB114" s="764">
        <v>70.644189845554763</v>
      </c>
      <c r="BC114" s="764">
        <v>36.711406101596033</v>
      </c>
      <c r="BD114" s="764">
        <v>24.963402559813922</v>
      </c>
      <c r="BE114" s="764">
        <v>14.682794494281467</v>
      </c>
      <c r="BF114" s="764">
        <v>22.790301829424109</v>
      </c>
    </row>
    <row r="115" spans="1:58" ht="15.75" hidden="1" customHeight="1">
      <c r="A115" s="1023">
        <v>106</v>
      </c>
      <c r="B115" s="1024" t="s">
        <v>200</v>
      </c>
      <c r="C115" s="1024" t="s">
        <v>1160</v>
      </c>
      <c r="D115" s="1024" t="s">
        <v>529</v>
      </c>
      <c r="E115" s="1024" t="s">
        <v>6624</v>
      </c>
      <c r="F115" s="1024" t="s">
        <v>6625</v>
      </c>
      <c r="G115" s="1024" t="s">
        <v>6638</v>
      </c>
      <c r="H115" s="1025" t="s">
        <v>1190</v>
      </c>
      <c r="I115" s="1024">
        <v>1</v>
      </c>
      <c r="J115" s="1024">
        <v>454100</v>
      </c>
      <c r="K115" s="1024">
        <v>454100</v>
      </c>
      <c r="L115" s="1024">
        <v>2726</v>
      </c>
      <c r="M115" s="1024" t="s">
        <v>1167</v>
      </c>
      <c r="N115" s="1024" t="s">
        <v>6604</v>
      </c>
      <c r="O115" s="1024" t="s">
        <v>1163</v>
      </c>
      <c r="P115" s="1024" t="s">
        <v>67</v>
      </c>
      <c r="Q115" s="1026">
        <v>44412</v>
      </c>
      <c r="R115" s="1026">
        <v>44591</v>
      </c>
      <c r="S115" s="1027" t="s">
        <v>67</v>
      </c>
      <c r="T115" s="1028">
        <v>44591</v>
      </c>
      <c r="U115" s="1028">
        <v>44621</v>
      </c>
      <c r="V115" s="1028">
        <v>44624</v>
      </c>
      <c r="W115" s="1029" t="s">
        <v>67</v>
      </c>
      <c r="X115" s="1029">
        <v>44621</v>
      </c>
      <c r="Y115" s="1029">
        <v>44624</v>
      </c>
      <c r="Z115" s="1030">
        <v>2.726</v>
      </c>
      <c r="AA115" s="791"/>
      <c r="AB115" s="1031">
        <v>44621</v>
      </c>
      <c r="AC115" s="1147">
        <v>44621</v>
      </c>
      <c r="AD115" s="791" t="s">
        <v>436</v>
      </c>
      <c r="AE115" s="1035">
        <v>44553</v>
      </c>
      <c r="AF115" s="1033">
        <v>44553</v>
      </c>
      <c r="AG115" s="1033">
        <v>44553</v>
      </c>
      <c r="AH115" s="1033">
        <v>44553</v>
      </c>
      <c r="AI115" s="1033">
        <v>44565</v>
      </c>
      <c r="AJ115" s="1033">
        <v>44566</v>
      </c>
      <c r="AK115" s="1033">
        <v>44568</v>
      </c>
      <c r="AL115" s="1033">
        <v>44579</v>
      </c>
      <c r="AM115" s="1033">
        <v>44574</v>
      </c>
      <c r="AN115" s="1033">
        <v>44578</v>
      </c>
      <c r="AO115" s="1033">
        <v>44580</v>
      </c>
      <c r="AP115" s="1033">
        <v>44581</v>
      </c>
      <c r="AQ115" s="1033">
        <v>44585</v>
      </c>
      <c r="AR115" s="1033">
        <v>44586</v>
      </c>
      <c r="AS115" s="1033">
        <v>44587</v>
      </c>
      <c r="AT115" s="599"/>
      <c r="AU115" s="1036">
        <v>104.87542404853997</v>
      </c>
      <c r="AV115" s="764">
        <v>73.334983246472916</v>
      </c>
      <c r="AW115" s="764">
        <v>58.937308069487642</v>
      </c>
      <c r="AX115" s="764">
        <v>1.7291908334466615</v>
      </c>
      <c r="AY115" s="764">
        <v>92.343113483135625</v>
      </c>
      <c r="AZ115" s="764">
        <v>73.778088397543726</v>
      </c>
      <c r="BA115" s="764">
        <v>100.04017418051497</v>
      </c>
      <c r="BB115" s="764">
        <v>103.64337557970926</v>
      </c>
      <c r="BC115" s="764">
        <v>53.859971484779777</v>
      </c>
      <c r="BD115" s="764">
        <v>36.62426185240021</v>
      </c>
      <c r="BE115" s="764">
        <v>21.54139480766171</v>
      </c>
      <c r="BF115" s="764">
        <v>33.436066253232987</v>
      </c>
    </row>
    <row r="116" spans="1:58" ht="15.75" hidden="1" customHeight="1">
      <c r="A116" s="1023">
        <v>107</v>
      </c>
      <c r="B116" s="1024" t="s">
        <v>200</v>
      </c>
      <c r="C116" s="1024" t="s">
        <v>1160</v>
      </c>
      <c r="D116" s="1024" t="s">
        <v>529</v>
      </c>
      <c r="E116" s="1024" t="s">
        <v>6624</v>
      </c>
      <c r="F116" s="1024" t="s">
        <v>6625</v>
      </c>
      <c r="G116" s="1024" t="s">
        <v>6638</v>
      </c>
      <c r="H116" s="1025" t="s">
        <v>1164</v>
      </c>
      <c r="I116" s="1024">
        <v>1</v>
      </c>
      <c r="J116" s="1024">
        <v>454100</v>
      </c>
      <c r="K116" s="1024">
        <v>454100</v>
      </c>
      <c r="L116" s="1024">
        <v>3634</v>
      </c>
      <c r="M116" s="1024" t="s">
        <v>1167</v>
      </c>
      <c r="N116" s="1024" t="s">
        <v>6604</v>
      </c>
      <c r="O116" s="1024" t="s">
        <v>1163</v>
      </c>
      <c r="P116" s="1024" t="s">
        <v>67</v>
      </c>
      <c r="Q116" s="1026">
        <v>44412</v>
      </c>
      <c r="R116" s="1026">
        <v>44591</v>
      </c>
      <c r="S116" s="1027" t="s">
        <v>67</v>
      </c>
      <c r="T116" s="1028">
        <v>44591</v>
      </c>
      <c r="U116" s="1028">
        <v>44621</v>
      </c>
      <c r="V116" s="1028">
        <v>44624</v>
      </c>
      <c r="W116" s="1029" t="s">
        <v>67</v>
      </c>
      <c r="X116" s="1029">
        <v>44621</v>
      </c>
      <c r="Y116" s="1029">
        <v>44624</v>
      </c>
      <c r="Z116" s="1030">
        <v>3.6339999999999999</v>
      </c>
      <c r="AA116" s="791"/>
      <c r="AB116" s="1031">
        <v>44621</v>
      </c>
      <c r="AC116" s="1147">
        <v>44621</v>
      </c>
      <c r="AD116" s="791" t="s">
        <v>436</v>
      </c>
      <c r="AE116" s="1035">
        <v>44553</v>
      </c>
      <c r="AF116" s="1033">
        <v>44553</v>
      </c>
      <c r="AG116" s="1033">
        <v>44566</v>
      </c>
      <c r="AH116" s="1033">
        <v>44567</v>
      </c>
      <c r="AI116" s="1033">
        <v>44568</v>
      </c>
      <c r="AJ116" s="1033">
        <v>44572</v>
      </c>
      <c r="AK116" s="1033">
        <v>44574</v>
      </c>
      <c r="AL116" s="1033">
        <v>44582</v>
      </c>
      <c r="AM116" s="1033">
        <v>44579</v>
      </c>
      <c r="AN116" s="1033">
        <v>44585</v>
      </c>
      <c r="AO116" s="1033">
        <v>44587</v>
      </c>
      <c r="AP116" s="1033">
        <v>44589</v>
      </c>
      <c r="AQ116" s="1033">
        <v>44593</v>
      </c>
      <c r="AR116" s="1033">
        <v>44595</v>
      </c>
      <c r="AS116" s="1033">
        <v>44596</v>
      </c>
      <c r="AT116" s="599"/>
      <c r="AU116" s="1036">
        <v>56.33023538014784</v>
      </c>
      <c r="AV116" s="764">
        <v>39.389369867635139</v>
      </c>
      <c r="AW116" s="764">
        <v>31.656152681584739</v>
      </c>
      <c r="AX116" s="764">
        <v>0.92877552151933829</v>
      </c>
      <c r="AY116" s="764">
        <v>49.598934787936621</v>
      </c>
      <c r="AZ116" s="764">
        <v>39.627368595024535</v>
      </c>
      <c r="BA116" s="764">
        <v>53.7331468280995</v>
      </c>
      <c r="BB116" s="764">
        <v>55.668482821065339</v>
      </c>
      <c r="BC116" s="764">
        <v>28.929035556523534</v>
      </c>
      <c r="BD116" s="764">
        <v>19.671465545779544</v>
      </c>
      <c r="BE116" s="764">
        <v>11.570221059327118</v>
      </c>
      <c r="BF116" s="764">
        <v>17.959035677978296</v>
      </c>
    </row>
    <row r="117" spans="1:58" ht="15.75" hidden="1" customHeight="1">
      <c r="A117" s="1023">
        <v>108</v>
      </c>
      <c r="B117" s="1024" t="s">
        <v>200</v>
      </c>
      <c r="C117" s="1024" t="s">
        <v>1160</v>
      </c>
      <c r="D117" s="1024" t="s">
        <v>529</v>
      </c>
      <c r="E117" s="1024" t="s">
        <v>6624</v>
      </c>
      <c r="F117" s="1024" t="s">
        <v>6625</v>
      </c>
      <c r="G117" s="1024" t="s">
        <v>6638</v>
      </c>
      <c r="H117" s="1025" t="s">
        <v>1190</v>
      </c>
      <c r="I117" s="1024">
        <v>1</v>
      </c>
      <c r="J117" s="1024">
        <v>454100</v>
      </c>
      <c r="K117" s="1024">
        <v>454100</v>
      </c>
      <c r="L117" s="1024">
        <v>2726</v>
      </c>
      <c r="M117" s="1024" t="s">
        <v>1167</v>
      </c>
      <c r="N117" s="1024" t="s">
        <v>6604</v>
      </c>
      <c r="O117" s="1024" t="s">
        <v>1163</v>
      </c>
      <c r="P117" s="1024" t="s">
        <v>67</v>
      </c>
      <c r="Q117" s="1026">
        <v>44412</v>
      </c>
      <c r="R117" s="1026">
        <v>44591</v>
      </c>
      <c r="S117" s="1027" t="s">
        <v>67</v>
      </c>
      <c r="T117" s="1028">
        <v>44591</v>
      </c>
      <c r="U117" s="1028">
        <v>44621</v>
      </c>
      <c r="V117" s="1028">
        <v>44624</v>
      </c>
      <c r="W117" s="1029" t="s">
        <v>67</v>
      </c>
      <c r="X117" s="1029">
        <v>44621</v>
      </c>
      <c r="Y117" s="1029">
        <v>44624</v>
      </c>
      <c r="Z117" s="1030">
        <v>2.726</v>
      </c>
      <c r="AA117" s="791"/>
      <c r="AB117" s="1031">
        <v>44621</v>
      </c>
      <c r="AC117" s="1147">
        <v>44621</v>
      </c>
      <c r="AD117" s="791" t="s">
        <v>436</v>
      </c>
      <c r="AE117" s="1035">
        <v>44553</v>
      </c>
      <c r="AF117" s="1033">
        <v>44553</v>
      </c>
      <c r="AG117" s="1033">
        <v>44566</v>
      </c>
      <c r="AH117" s="1033">
        <v>44567</v>
      </c>
      <c r="AI117" s="1033">
        <v>44568</v>
      </c>
      <c r="AJ117" s="1033">
        <v>44572</v>
      </c>
      <c r="AK117" s="1033">
        <v>44574</v>
      </c>
      <c r="AL117" s="1033">
        <v>44582</v>
      </c>
      <c r="AM117" s="1033">
        <v>44579</v>
      </c>
      <c r="AN117" s="1033">
        <v>44585</v>
      </c>
      <c r="AO117" s="1033">
        <v>44587</v>
      </c>
      <c r="AP117" s="1033">
        <v>44589</v>
      </c>
      <c r="AQ117" s="1033">
        <v>44593</v>
      </c>
      <c r="AR117" s="1033">
        <v>44595</v>
      </c>
      <c r="AS117" s="1033">
        <v>44596</v>
      </c>
      <c r="AT117" s="599"/>
      <c r="AU117" s="1036">
        <v>33.798141228088703</v>
      </c>
      <c r="AV117" s="764">
        <v>23.633621920581081</v>
      </c>
      <c r="AW117" s="764">
        <v>18.993691608950851</v>
      </c>
      <c r="AX117" s="764">
        <v>0.55726531291160297</v>
      </c>
      <c r="AY117" s="764">
        <v>29.75936087276197</v>
      </c>
      <c r="AZ117" s="764">
        <v>23.776421157014717</v>
      </c>
      <c r="BA117" s="764">
        <v>32.239888096859708</v>
      </c>
      <c r="BB117" s="764">
        <v>33.401089692639196</v>
      </c>
      <c r="BC117" s="764">
        <v>17.357421333914118</v>
      </c>
      <c r="BD117" s="764">
        <v>11.802879327467727</v>
      </c>
      <c r="BE117" s="764">
        <v>6.9421326355962698</v>
      </c>
      <c r="BF117" s="764">
        <v>10.775421406786977</v>
      </c>
    </row>
    <row r="118" spans="1:58" ht="15.75" hidden="1" customHeight="1">
      <c r="A118" s="1023">
        <v>109</v>
      </c>
      <c r="B118" s="1024" t="s">
        <v>200</v>
      </c>
      <c r="C118" s="1024" t="s">
        <v>1160</v>
      </c>
      <c r="D118" s="1024" t="s">
        <v>529</v>
      </c>
      <c r="E118" s="1024" t="s">
        <v>6624</v>
      </c>
      <c r="F118" s="1024" t="s">
        <v>6625</v>
      </c>
      <c r="G118" s="1024" t="s">
        <v>6639</v>
      </c>
      <c r="H118" s="1025" t="s">
        <v>1190</v>
      </c>
      <c r="I118" s="1024">
        <v>1</v>
      </c>
      <c r="J118" s="1024">
        <v>368100</v>
      </c>
      <c r="K118" s="1024">
        <v>368100</v>
      </c>
      <c r="L118" s="1024">
        <v>2209</v>
      </c>
      <c r="M118" s="1024" t="s">
        <v>1167</v>
      </c>
      <c r="N118" s="1024" t="s">
        <v>6604</v>
      </c>
      <c r="O118" s="1024" t="s">
        <v>1163</v>
      </c>
      <c r="P118" s="1024" t="s">
        <v>67</v>
      </c>
      <c r="Q118" s="1026">
        <v>44412</v>
      </c>
      <c r="R118" s="1026">
        <v>44591</v>
      </c>
      <c r="S118" s="1027" t="s">
        <v>67</v>
      </c>
      <c r="T118" s="1028">
        <v>44591</v>
      </c>
      <c r="U118" s="1028">
        <v>44621</v>
      </c>
      <c r="V118" s="1028">
        <v>44624</v>
      </c>
      <c r="W118" s="1029" t="s">
        <v>67</v>
      </c>
      <c r="X118" s="1029">
        <v>44621</v>
      </c>
      <c r="Y118" s="1029">
        <v>44624</v>
      </c>
      <c r="Z118" s="1030">
        <v>2.2090000000000001</v>
      </c>
      <c r="AA118" s="791"/>
      <c r="AB118" s="1031">
        <v>44621</v>
      </c>
      <c r="AC118" s="1147">
        <v>44621</v>
      </c>
      <c r="AD118" s="791" t="s">
        <v>436</v>
      </c>
      <c r="AE118" s="1035">
        <v>44553</v>
      </c>
      <c r="AF118" s="1033">
        <v>44553</v>
      </c>
      <c r="AG118" s="1033">
        <v>44566</v>
      </c>
      <c r="AH118" s="1033">
        <v>44567</v>
      </c>
      <c r="AI118" s="1033">
        <v>44568</v>
      </c>
      <c r="AJ118" s="1033">
        <v>44572</v>
      </c>
      <c r="AK118" s="1033">
        <v>44574</v>
      </c>
      <c r="AL118" s="1033">
        <v>44582</v>
      </c>
      <c r="AM118" s="1033">
        <v>44579</v>
      </c>
      <c r="AN118" s="1033">
        <v>44585</v>
      </c>
      <c r="AO118" s="1033">
        <v>44587</v>
      </c>
      <c r="AP118" s="1033">
        <v>44589</v>
      </c>
      <c r="AQ118" s="1033">
        <v>44593</v>
      </c>
      <c r="AR118" s="1033">
        <v>44595</v>
      </c>
      <c r="AS118" s="1033">
        <v>44596</v>
      </c>
      <c r="AT118" s="599"/>
      <c r="AU118" s="1036">
        <v>11.266047076029569</v>
      </c>
      <c r="AV118" s="764">
        <v>7.8778739735270289</v>
      </c>
      <c r="AW118" s="764">
        <v>6.3312305363169488</v>
      </c>
      <c r="AX118" s="764">
        <v>0.18575510430386766</v>
      </c>
      <c r="AY118" s="764">
        <v>9.9197869575873252</v>
      </c>
      <c r="AZ118" s="764">
        <v>7.9254737190049065</v>
      </c>
      <c r="BA118" s="764">
        <v>10.746629365619901</v>
      </c>
      <c r="BB118" s="764">
        <v>11.133696564213066</v>
      </c>
      <c r="BC118" s="764">
        <v>5.7858071113047069</v>
      </c>
      <c r="BD118" s="764">
        <v>3.9342931091559086</v>
      </c>
      <c r="BE118" s="764">
        <v>2.314044211865423</v>
      </c>
      <c r="BF118" s="764">
        <v>3.5918071355956593</v>
      </c>
    </row>
    <row r="119" spans="1:58" ht="15.75" hidden="1" customHeight="1">
      <c r="A119" s="1023">
        <v>110</v>
      </c>
      <c r="B119" s="1024" t="s">
        <v>200</v>
      </c>
      <c r="C119" s="1024" t="s">
        <v>1160</v>
      </c>
      <c r="D119" s="1024" t="s">
        <v>529</v>
      </c>
      <c r="E119" s="1024" t="s">
        <v>6624</v>
      </c>
      <c r="F119" s="1024" t="s">
        <v>6625</v>
      </c>
      <c r="G119" s="1024" t="s">
        <v>6639</v>
      </c>
      <c r="H119" s="1025" t="s">
        <v>1164</v>
      </c>
      <c r="I119" s="1024">
        <v>1</v>
      </c>
      <c r="J119" s="1024">
        <v>368100</v>
      </c>
      <c r="K119" s="1024">
        <v>368100</v>
      </c>
      <c r="L119" s="1024">
        <v>2946</v>
      </c>
      <c r="M119" s="1024" t="s">
        <v>1167</v>
      </c>
      <c r="N119" s="1024" t="s">
        <v>6604</v>
      </c>
      <c r="O119" s="1024" t="s">
        <v>1163</v>
      </c>
      <c r="P119" s="1024" t="s">
        <v>67</v>
      </c>
      <c r="Q119" s="1026">
        <v>44412</v>
      </c>
      <c r="R119" s="1026">
        <v>44591</v>
      </c>
      <c r="S119" s="1027" t="s">
        <v>67</v>
      </c>
      <c r="T119" s="1028">
        <v>44591</v>
      </c>
      <c r="U119" s="1028">
        <v>44621</v>
      </c>
      <c r="V119" s="1028">
        <v>44624</v>
      </c>
      <c r="W119" s="1029" t="s">
        <v>67</v>
      </c>
      <c r="X119" s="1029">
        <v>44621</v>
      </c>
      <c r="Y119" s="1029">
        <v>44624</v>
      </c>
      <c r="Z119" s="1030">
        <v>2.9460000000000002</v>
      </c>
      <c r="AA119" s="791"/>
      <c r="AB119" s="1031">
        <v>44621</v>
      </c>
      <c r="AC119" s="1147">
        <v>44621</v>
      </c>
      <c r="AD119" s="791" t="s">
        <v>436</v>
      </c>
      <c r="AE119" s="1035">
        <v>44553</v>
      </c>
      <c r="AF119" s="1033">
        <v>44553</v>
      </c>
      <c r="AG119" s="1033">
        <v>44566</v>
      </c>
      <c r="AH119" s="1033">
        <v>44567</v>
      </c>
      <c r="AI119" s="1033">
        <v>44568</v>
      </c>
      <c r="AJ119" s="1033">
        <v>44572</v>
      </c>
      <c r="AK119" s="1033">
        <v>44574</v>
      </c>
      <c r="AL119" s="1033">
        <v>44582</v>
      </c>
      <c r="AM119" s="1033">
        <v>44579</v>
      </c>
      <c r="AN119" s="1033">
        <v>44585</v>
      </c>
      <c r="AO119" s="1033">
        <v>44587</v>
      </c>
      <c r="AP119" s="1033">
        <v>44589</v>
      </c>
      <c r="AQ119" s="1033">
        <v>44593</v>
      </c>
      <c r="AR119" s="1033">
        <v>44595</v>
      </c>
      <c r="AS119" s="1033">
        <v>44596</v>
      </c>
      <c r="AT119" s="599"/>
      <c r="AU119" s="1036">
        <v>11.266047076029569</v>
      </c>
      <c r="AV119" s="764">
        <v>7.8778739735270289</v>
      </c>
      <c r="AW119" s="764">
        <v>6.3312305363169488</v>
      </c>
      <c r="AX119" s="764">
        <v>0.18575510430386766</v>
      </c>
      <c r="AY119" s="764">
        <v>9.9197869575873252</v>
      </c>
      <c r="AZ119" s="764">
        <v>7.9254737190049065</v>
      </c>
      <c r="BA119" s="764">
        <v>10.746629365619901</v>
      </c>
      <c r="BB119" s="764">
        <v>11.133696564213066</v>
      </c>
      <c r="BC119" s="764">
        <v>5.7858071113047069</v>
      </c>
      <c r="BD119" s="764">
        <v>3.9342931091559086</v>
      </c>
      <c r="BE119" s="764">
        <v>2.314044211865423</v>
      </c>
      <c r="BF119" s="764">
        <v>3.5918071355956593</v>
      </c>
    </row>
    <row r="120" spans="1:58" ht="15.75" hidden="1" customHeight="1">
      <c r="A120" s="1023">
        <v>111</v>
      </c>
      <c r="B120" s="1024" t="s">
        <v>200</v>
      </c>
      <c r="C120" s="1024" t="s">
        <v>1160</v>
      </c>
      <c r="D120" s="1024" t="s">
        <v>529</v>
      </c>
      <c r="E120" s="1024" t="s">
        <v>6624</v>
      </c>
      <c r="F120" s="1024" t="s">
        <v>6625</v>
      </c>
      <c r="G120" s="1024" t="s">
        <v>6639</v>
      </c>
      <c r="H120" s="1025" t="s">
        <v>1190</v>
      </c>
      <c r="I120" s="1024">
        <v>1</v>
      </c>
      <c r="J120" s="1024">
        <v>368100</v>
      </c>
      <c r="K120" s="1024">
        <v>368100</v>
      </c>
      <c r="L120" s="1024">
        <v>2209</v>
      </c>
      <c r="M120" s="1024" t="s">
        <v>1167</v>
      </c>
      <c r="N120" s="1024" t="s">
        <v>6604</v>
      </c>
      <c r="O120" s="1024" t="s">
        <v>1163</v>
      </c>
      <c r="P120" s="1024" t="s">
        <v>67</v>
      </c>
      <c r="Q120" s="1026">
        <v>44412</v>
      </c>
      <c r="R120" s="1026">
        <v>44591</v>
      </c>
      <c r="S120" s="1027" t="s">
        <v>67</v>
      </c>
      <c r="T120" s="1028">
        <v>44591</v>
      </c>
      <c r="U120" s="1028">
        <v>44621</v>
      </c>
      <c r="V120" s="1028">
        <v>44624</v>
      </c>
      <c r="W120" s="1029" t="s">
        <v>67</v>
      </c>
      <c r="X120" s="1029">
        <v>44621</v>
      </c>
      <c r="Y120" s="1029">
        <v>44624</v>
      </c>
      <c r="Z120" s="1030">
        <v>2.2090000000000001</v>
      </c>
      <c r="AA120" s="791"/>
      <c r="AB120" s="1031">
        <v>44621</v>
      </c>
      <c r="AC120" s="1147">
        <v>44621</v>
      </c>
      <c r="AD120" s="791" t="s">
        <v>436</v>
      </c>
      <c r="AE120" s="1035">
        <v>44569</v>
      </c>
      <c r="AF120" s="1033">
        <v>44569</v>
      </c>
      <c r="AG120" s="1033">
        <v>44573</v>
      </c>
      <c r="AH120" s="1033">
        <v>44574</v>
      </c>
      <c r="AI120" s="1033">
        <v>44575</v>
      </c>
      <c r="AJ120" s="1033">
        <v>44578</v>
      </c>
      <c r="AK120" s="1033">
        <v>44580</v>
      </c>
      <c r="AL120" s="1033">
        <v>44588</v>
      </c>
      <c r="AM120" s="1033">
        <v>44585</v>
      </c>
      <c r="AN120" s="1033">
        <v>44589</v>
      </c>
      <c r="AO120" s="1033">
        <v>44593</v>
      </c>
      <c r="AP120" s="1033">
        <v>44595</v>
      </c>
      <c r="AQ120" s="1033">
        <v>44599</v>
      </c>
      <c r="AR120" s="1033">
        <v>44601</v>
      </c>
      <c r="AS120" s="1033">
        <v>44602</v>
      </c>
      <c r="AT120" s="599"/>
      <c r="AU120" s="1036">
        <v>39.075318414540021</v>
      </c>
      <c r="AV120" s="764">
        <v>27.323730485748445</v>
      </c>
      <c r="AW120" s="764">
        <v>21.959330321707817</v>
      </c>
      <c r="AX120" s="764">
        <v>0.64427565399076747</v>
      </c>
      <c r="AY120" s="764">
        <v>34.405930612242067</v>
      </c>
      <c r="AZ120" s="764">
        <v>27.488826122083626</v>
      </c>
      <c r="BA120" s="764">
        <v>37.273762617068428</v>
      </c>
      <c r="BB120" s="764">
        <v>38.616272011071622</v>
      </c>
      <c r="BC120" s="764">
        <v>20.067575932677393</v>
      </c>
      <c r="BD120" s="764">
        <v>13.645758351524426</v>
      </c>
      <c r="BE120" s="764">
        <v>8.0260639595899566</v>
      </c>
      <c r="BF120" s="764">
        <v>12.45787511447897</v>
      </c>
    </row>
    <row r="121" spans="1:58" ht="15.75" hidden="1" customHeight="1">
      <c r="A121" s="1023">
        <v>112</v>
      </c>
      <c r="B121" s="1024" t="s">
        <v>200</v>
      </c>
      <c r="C121" s="1024" t="s">
        <v>1160</v>
      </c>
      <c r="D121" s="1024" t="s">
        <v>529</v>
      </c>
      <c r="E121" s="1024" t="s">
        <v>6624</v>
      </c>
      <c r="F121" s="1024" t="s">
        <v>6625</v>
      </c>
      <c r="G121" s="1024" t="s">
        <v>6640</v>
      </c>
      <c r="H121" s="1025" t="s">
        <v>1190</v>
      </c>
      <c r="I121" s="1024">
        <v>1</v>
      </c>
      <c r="J121" s="1024">
        <v>174200</v>
      </c>
      <c r="K121" s="1024">
        <v>174200</v>
      </c>
      <c r="L121" s="1024">
        <v>1046</v>
      </c>
      <c r="M121" s="1024" t="s">
        <v>1167</v>
      </c>
      <c r="N121" s="1024" t="s">
        <v>6604</v>
      </c>
      <c r="O121" s="1024" t="s">
        <v>1163</v>
      </c>
      <c r="P121" s="1024" t="s">
        <v>67</v>
      </c>
      <c r="Q121" s="1026">
        <v>44412</v>
      </c>
      <c r="R121" s="1026">
        <v>44591</v>
      </c>
      <c r="S121" s="1027" t="s">
        <v>67</v>
      </c>
      <c r="T121" s="1028">
        <v>44591</v>
      </c>
      <c r="U121" s="1028">
        <v>44621</v>
      </c>
      <c r="V121" s="1028">
        <v>44624</v>
      </c>
      <c r="W121" s="1029" t="s">
        <v>67</v>
      </c>
      <c r="X121" s="1029">
        <v>44621</v>
      </c>
      <c r="Y121" s="1029">
        <v>44624</v>
      </c>
      <c r="Z121" s="1030">
        <v>1.046</v>
      </c>
      <c r="AA121" s="791"/>
      <c r="AB121" s="1031">
        <v>44621</v>
      </c>
      <c r="AC121" s="1147">
        <v>44621</v>
      </c>
      <c r="AD121" s="791" t="s">
        <v>436</v>
      </c>
      <c r="AE121" s="1035">
        <v>44569</v>
      </c>
      <c r="AF121" s="1033">
        <v>44569</v>
      </c>
      <c r="AG121" s="1033">
        <v>44573</v>
      </c>
      <c r="AH121" s="1033">
        <v>44574</v>
      </c>
      <c r="AI121" s="1033">
        <v>44575</v>
      </c>
      <c r="AJ121" s="1033">
        <v>44578</v>
      </c>
      <c r="AK121" s="1033">
        <v>44580</v>
      </c>
      <c r="AL121" s="1033">
        <v>44588</v>
      </c>
      <c r="AM121" s="1033">
        <v>44585</v>
      </c>
      <c r="AN121" s="1033">
        <v>44589</v>
      </c>
      <c r="AO121" s="1033">
        <v>44593</v>
      </c>
      <c r="AP121" s="1033">
        <v>44595</v>
      </c>
      <c r="AQ121" s="1033">
        <v>44599</v>
      </c>
      <c r="AR121" s="1033">
        <v>44601</v>
      </c>
      <c r="AS121" s="1033">
        <v>44602</v>
      </c>
      <c r="AT121" s="599"/>
      <c r="AU121" s="1036">
        <v>23.442286180547992</v>
      </c>
      <c r="AV121" s="764">
        <v>16.392207039027877</v>
      </c>
      <c r="AW121" s="764">
        <v>13.173965731347945</v>
      </c>
      <c r="AX121" s="764">
        <v>0.38651749679386643</v>
      </c>
      <c r="AY121" s="764">
        <v>20.64100062253452</v>
      </c>
      <c r="AZ121" s="764">
        <v>16.491252147581331</v>
      </c>
      <c r="BA121" s="764">
        <v>22.361486630138192</v>
      </c>
      <c r="BB121" s="764">
        <v>23.166892464082366</v>
      </c>
      <c r="BC121" s="764">
        <v>12.039053731386931</v>
      </c>
      <c r="BD121" s="764">
        <v>8.1864405820940735</v>
      </c>
      <c r="BE121" s="764">
        <v>4.8150417163095742</v>
      </c>
      <c r="BF121" s="764">
        <v>7.473798947380395</v>
      </c>
    </row>
    <row r="122" spans="1:58" ht="15.75" hidden="1" customHeight="1">
      <c r="A122" s="1023">
        <v>113</v>
      </c>
      <c r="B122" s="1024" t="s">
        <v>200</v>
      </c>
      <c r="C122" s="1024" t="s">
        <v>1160</v>
      </c>
      <c r="D122" s="1024" t="s">
        <v>529</v>
      </c>
      <c r="E122" s="1024" t="s">
        <v>6624</v>
      </c>
      <c r="F122" s="1024" t="s">
        <v>6625</v>
      </c>
      <c r="G122" s="1024" t="s">
        <v>6640</v>
      </c>
      <c r="H122" s="1025" t="s">
        <v>1164</v>
      </c>
      <c r="I122" s="1024">
        <v>1</v>
      </c>
      <c r="J122" s="1024">
        <v>174200</v>
      </c>
      <c r="K122" s="1024">
        <v>174200</v>
      </c>
      <c r="L122" s="1024">
        <v>1394</v>
      </c>
      <c r="M122" s="1024" t="s">
        <v>1167</v>
      </c>
      <c r="N122" s="1024" t="s">
        <v>6604</v>
      </c>
      <c r="O122" s="1024" t="s">
        <v>1163</v>
      </c>
      <c r="P122" s="1024" t="s">
        <v>67</v>
      </c>
      <c r="Q122" s="1026">
        <v>44412</v>
      </c>
      <c r="R122" s="1026">
        <v>44591</v>
      </c>
      <c r="S122" s="1027" t="s">
        <v>67</v>
      </c>
      <c r="T122" s="1028">
        <v>44591</v>
      </c>
      <c r="U122" s="1028">
        <v>44621</v>
      </c>
      <c r="V122" s="1028">
        <v>44624</v>
      </c>
      <c r="W122" s="1029" t="s">
        <v>67</v>
      </c>
      <c r="X122" s="1029">
        <v>44621</v>
      </c>
      <c r="Y122" s="1029">
        <v>44624</v>
      </c>
      <c r="Z122" s="1030">
        <v>1.3939999999999999</v>
      </c>
      <c r="AA122" s="791"/>
      <c r="AB122" s="1031">
        <v>44621</v>
      </c>
      <c r="AC122" s="1147">
        <v>44621</v>
      </c>
      <c r="AD122" s="791" t="s">
        <v>436</v>
      </c>
      <c r="AE122" s="1035">
        <v>44569</v>
      </c>
      <c r="AF122" s="1033">
        <v>44569</v>
      </c>
      <c r="AG122" s="1033">
        <v>44573</v>
      </c>
      <c r="AH122" s="1033">
        <v>44574</v>
      </c>
      <c r="AI122" s="1033">
        <v>44575</v>
      </c>
      <c r="AJ122" s="1033">
        <v>44578</v>
      </c>
      <c r="AK122" s="1033">
        <v>44580</v>
      </c>
      <c r="AL122" s="1033">
        <v>44588</v>
      </c>
      <c r="AM122" s="1033">
        <v>44585</v>
      </c>
      <c r="AN122" s="1033">
        <v>44589</v>
      </c>
      <c r="AO122" s="1033">
        <v>44593</v>
      </c>
      <c r="AP122" s="1033">
        <v>44595</v>
      </c>
      <c r="AQ122" s="1033">
        <v>44599</v>
      </c>
      <c r="AR122" s="1033">
        <v>44601</v>
      </c>
      <c r="AS122" s="1033">
        <v>44602</v>
      </c>
      <c r="AT122" s="599"/>
      <c r="AU122" s="1036">
        <v>7.8140953935159967</v>
      </c>
      <c r="AV122" s="764">
        <v>5.4640690130092917</v>
      </c>
      <c r="AW122" s="764">
        <v>4.3913219104493146</v>
      </c>
      <c r="AX122" s="764">
        <v>0.12883916559795547</v>
      </c>
      <c r="AY122" s="764">
        <v>6.8803335408448394</v>
      </c>
      <c r="AZ122" s="764">
        <v>5.497084049193778</v>
      </c>
      <c r="BA122" s="764">
        <v>7.4538288767127305</v>
      </c>
      <c r="BB122" s="764">
        <v>7.7222974880274551</v>
      </c>
      <c r="BC122" s="764">
        <v>4.0130179104623105</v>
      </c>
      <c r="BD122" s="764">
        <v>2.7288135273646912</v>
      </c>
      <c r="BE122" s="764">
        <v>1.6050139054365247</v>
      </c>
      <c r="BF122" s="764">
        <v>2.4912663157934651</v>
      </c>
    </row>
    <row r="123" spans="1:58" ht="15.75" hidden="1" customHeight="1">
      <c r="A123" s="1023">
        <v>114</v>
      </c>
      <c r="B123" s="1024" t="s">
        <v>200</v>
      </c>
      <c r="C123" s="1024" t="s">
        <v>1160</v>
      </c>
      <c r="D123" s="1024" t="s">
        <v>529</v>
      </c>
      <c r="E123" s="1024" t="s">
        <v>6624</v>
      </c>
      <c r="F123" s="1024" t="s">
        <v>6625</v>
      </c>
      <c r="G123" s="1024" t="s">
        <v>6640</v>
      </c>
      <c r="H123" s="1025" t="s">
        <v>1190</v>
      </c>
      <c r="I123" s="1024">
        <v>1</v>
      </c>
      <c r="J123" s="1024">
        <v>174200</v>
      </c>
      <c r="K123" s="1024">
        <v>174200</v>
      </c>
      <c r="L123" s="1024">
        <v>1046</v>
      </c>
      <c r="M123" s="1024" t="s">
        <v>1167</v>
      </c>
      <c r="N123" s="1024" t="s">
        <v>6604</v>
      </c>
      <c r="O123" s="1024" t="s">
        <v>1163</v>
      </c>
      <c r="P123" s="1024" t="s">
        <v>67</v>
      </c>
      <c r="Q123" s="1026">
        <v>44412</v>
      </c>
      <c r="R123" s="1026">
        <v>44591</v>
      </c>
      <c r="S123" s="1027" t="s">
        <v>67</v>
      </c>
      <c r="T123" s="1028">
        <v>44591</v>
      </c>
      <c r="U123" s="1028">
        <v>44621</v>
      </c>
      <c r="V123" s="1028">
        <v>44624</v>
      </c>
      <c r="W123" s="1029" t="s">
        <v>67</v>
      </c>
      <c r="X123" s="1029">
        <v>44621</v>
      </c>
      <c r="Y123" s="1029">
        <v>44624</v>
      </c>
      <c r="Z123" s="1030">
        <v>1.046</v>
      </c>
      <c r="AA123" s="791"/>
      <c r="AB123" s="1031">
        <v>44621</v>
      </c>
      <c r="AC123" s="1147">
        <v>44621</v>
      </c>
      <c r="AD123" s="791" t="s">
        <v>436</v>
      </c>
      <c r="AE123" s="1035">
        <v>44569</v>
      </c>
      <c r="AF123" s="1033">
        <v>44569</v>
      </c>
      <c r="AG123" s="1033">
        <v>44573</v>
      </c>
      <c r="AH123" s="1033">
        <v>44574</v>
      </c>
      <c r="AI123" s="1033">
        <v>44575</v>
      </c>
      <c r="AJ123" s="1033">
        <v>44578</v>
      </c>
      <c r="AK123" s="1033">
        <v>44580</v>
      </c>
      <c r="AL123" s="1033">
        <v>44588</v>
      </c>
      <c r="AM123" s="1033">
        <v>44585</v>
      </c>
      <c r="AN123" s="1033">
        <v>44589</v>
      </c>
      <c r="AO123" s="1033">
        <v>44593</v>
      </c>
      <c r="AP123" s="1033">
        <v>44595</v>
      </c>
      <c r="AQ123" s="1033">
        <v>44599</v>
      </c>
      <c r="AR123" s="1033">
        <v>44601</v>
      </c>
      <c r="AS123" s="1033">
        <v>44602</v>
      </c>
      <c r="AT123" s="599"/>
      <c r="AU123" s="1036">
        <v>7.8140953935159967</v>
      </c>
      <c r="AV123" s="764">
        <v>5.4640690130092917</v>
      </c>
      <c r="AW123" s="764">
        <v>4.3913219104493146</v>
      </c>
      <c r="AX123" s="764">
        <v>0.12883916559795547</v>
      </c>
      <c r="AY123" s="764">
        <v>6.8803335408448394</v>
      </c>
      <c r="AZ123" s="764">
        <v>5.497084049193778</v>
      </c>
      <c r="BA123" s="764">
        <v>7.4538288767127305</v>
      </c>
      <c r="BB123" s="764">
        <v>7.7222974880274551</v>
      </c>
      <c r="BC123" s="764">
        <v>4.0130179104623105</v>
      </c>
      <c r="BD123" s="764">
        <v>2.7288135273646912</v>
      </c>
      <c r="BE123" s="764">
        <v>1.6050139054365247</v>
      </c>
      <c r="BF123" s="764">
        <v>2.4912663157934651</v>
      </c>
    </row>
    <row r="124" spans="1:58" ht="15.75" hidden="1" customHeight="1">
      <c r="A124" s="1023">
        <v>115</v>
      </c>
      <c r="B124" s="1024" t="s">
        <v>200</v>
      </c>
      <c r="C124" s="1024" t="s">
        <v>1160</v>
      </c>
      <c r="D124" s="1024" t="s">
        <v>529</v>
      </c>
      <c r="E124" s="1024" t="s">
        <v>6624</v>
      </c>
      <c r="F124" s="1024" t="s">
        <v>6625</v>
      </c>
      <c r="G124" s="1024" t="s">
        <v>6641</v>
      </c>
      <c r="H124" s="1025" t="s">
        <v>1190</v>
      </c>
      <c r="I124" s="1024">
        <v>1</v>
      </c>
      <c r="J124" s="1024">
        <v>188600</v>
      </c>
      <c r="K124" s="1024">
        <v>188600</v>
      </c>
      <c r="L124" s="1024">
        <v>1132</v>
      </c>
      <c r="M124" s="1024" t="s">
        <v>1167</v>
      </c>
      <c r="N124" s="1024" t="s">
        <v>6604</v>
      </c>
      <c r="O124" s="1024" t="s">
        <v>1163</v>
      </c>
      <c r="P124" s="1024" t="s">
        <v>67</v>
      </c>
      <c r="Q124" s="1026">
        <v>44412</v>
      </c>
      <c r="R124" s="1026">
        <v>44591</v>
      </c>
      <c r="S124" s="1027" t="s">
        <v>67</v>
      </c>
      <c r="T124" s="1028">
        <v>44591</v>
      </c>
      <c r="U124" s="1028">
        <v>44621</v>
      </c>
      <c r="V124" s="1028">
        <v>44624</v>
      </c>
      <c r="W124" s="1029" t="s">
        <v>67</v>
      </c>
      <c r="X124" s="1029">
        <v>44621</v>
      </c>
      <c r="Y124" s="1029">
        <v>44624</v>
      </c>
      <c r="Z124" s="1030">
        <v>1.1319999999999999</v>
      </c>
      <c r="AA124" s="791"/>
      <c r="AB124" s="1031">
        <v>44621</v>
      </c>
      <c r="AC124" s="1147">
        <v>44621</v>
      </c>
      <c r="AD124" s="791" t="s">
        <v>436</v>
      </c>
      <c r="AE124" s="1035">
        <v>44569</v>
      </c>
      <c r="AF124" s="1033">
        <v>44569</v>
      </c>
      <c r="AG124" s="1033">
        <v>44573</v>
      </c>
      <c r="AH124" s="1033">
        <v>44574</v>
      </c>
      <c r="AI124" s="1033">
        <v>44575</v>
      </c>
      <c r="AJ124" s="1033">
        <v>44578</v>
      </c>
      <c r="AK124" s="1033">
        <v>44580</v>
      </c>
      <c r="AL124" s="1033">
        <v>44588</v>
      </c>
      <c r="AM124" s="1033">
        <v>44585</v>
      </c>
      <c r="AN124" s="1033">
        <v>44589</v>
      </c>
      <c r="AO124" s="1033">
        <v>44593</v>
      </c>
      <c r="AP124" s="1033">
        <v>44595</v>
      </c>
      <c r="AQ124" s="1033">
        <v>44599</v>
      </c>
      <c r="AR124" s="1033">
        <v>44601</v>
      </c>
      <c r="AS124" s="1033">
        <v>44602</v>
      </c>
      <c r="AT124" s="599"/>
      <c r="AU124" s="1036">
        <v>38.058614552930145</v>
      </c>
      <c r="AV124" s="764">
        <v>26.612792138330878</v>
      </c>
      <c r="AW124" s="764">
        <v>21.387968734846382</v>
      </c>
      <c r="AX124" s="764">
        <v>0.62751219378285505</v>
      </c>
      <c r="AY124" s="764">
        <v>33.510719928489024</v>
      </c>
      <c r="AZ124" s="764">
        <v>26.773592137987784</v>
      </c>
      <c r="BA124" s="764">
        <v>36.303933581064911</v>
      </c>
      <c r="BB124" s="764">
        <v>37.61151211485987</v>
      </c>
      <c r="BC124" s="764">
        <v>19.545436055851436</v>
      </c>
      <c r="BD124" s="764">
        <v>13.290708264320843</v>
      </c>
      <c r="BE124" s="764">
        <v>7.8172331540498883</v>
      </c>
      <c r="BF124" s="764">
        <v>12.133732657033725</v>
      </c>
    </row>
    <row r="125" spans="1:58" ht="15.75" hidden="1" customHeight="1">
      <c r="A125" s="1023">
        <v>116</v>
      </c>
      <c r="B125" s="1024" t="s">
        <v>200</v>
      </c>
      <c r="C125" s="1024" t="s">
        <v>1160</v>
      </c>
      <c r="D125" s="1024" t="s">
        <v>529</v>
      </c>
      <c r="E125" s="1024" t="s">
        <v>6624</v>
      </c>
      <c r="F125" s="1024" t="s">
        <v>6625</v>
      </c>
      <c r="G125" s="1024" t="s">
        <v>6641</v>
      </c>
      <c r="H125" s="1025" t="s">
        <v>1164</v>
      </c>
      <c r="I125" s="1024">
        <v>1</v>
      </c>
      <c r="J125" s="1024">
        <v>188600</v>
      </c>
      <c r="K125" s="1024">
        <v>188600</v>
      </c>
      <c r="L125" s="1024">
        <v>1510</v>
      </c>
      <c r="M125" s="1024" t="s">
        <v>1167</v>
      </c>
      <c r="N125" s="1024" t="s">
        <v>6604</v>
      </c>
      <c r="O125" s="1024" t="s">
        <v>1163</v>
      </c>
      <c r="P125" s="1024" t="s">
        <v>67</v>
      </c>
      <c r="Q125" s="1026">
        <v>44412</v>
      </c>
      <c r="R125" s="1026">
        <v>44591</v>
      </c>
      <c r="S125" s="1027" t="s">
        <v>67</v>
      </c>
      <c r="T125" s="1028">
        <v>44591</v>
      </c>
      <c r="U125" s="1028">
        <v>44621</v>
      </c>
      <c r="V125" s="1028">
        <v>44624</v>
      </c>
      <c r="W125" s="1029" t="s">
        <v>67</v>
      </c>
      <c r="X125" s="1029">
        <v>44621</v>
      </c>
      <c r="Y125" s="1029">
        <v>44624</v>
      </c>
      <c r="Z125" s="1030">
        <v>1.51</v>
      </c>
      <c r="AA125" s="791"/>
      <c r="AB125" s="1031">
        <v>44621</v>
      </c>
      <c r="AC125" s="1147">
        <v>44621</v>
      </c>
      <c r="AD125" s="791" t="s">
        <v>436</v>
      </c>
      <c r="AE125" s="1035">
        <v>44569</v>
      </c>
      <c r="AF125" s="1033">
        <v>44569</v>
      </c>
      <c r="AG125" s="1033">
        <v>44573</v>
      </c>
      <c r="AH125" s="1033">
        <v>44574</v>
      </c>
      <c r="AI125" s="1033">
        <v>44575</v>
      </c>
      <c r="AJ125" s="1033">
        <v>44578</v>
      </c>
      <c r="AK125" s="1033">
        <v>44580</v>
      </c>
      <c r="AL125" s="1033">
        <v>44588</v>
      </c>
      <c r="AM125" s="1033">
        <v>44585</v>
      </c>
      <c r="AN125" s="1033">
        <v>44589</v>
      </c>
      <c r="AO125" s="1033">
        <v>44593</v>
      </c>
      <c r="AP125" s="1033">
        <v>44595</v>
      </c>
      <c r="AQ125" s="1033">
        <v>44599</v>
      </c>
      <c r="AR125" s="1033">
        <v>44601</v>
      </c>
      <c r="AS125" s="1033">
        <v>44602</v>
      </c>
      <c r="AT125" s="599"/>
      <c r="AU125" s="1036">
        <v>22.837105310542103</v>
      </c>
      <c r="AV125" s="764">
        <v>15.969029451279324</v>
      </c>
      <c r="AW125" s="764">
        <v>12.833869548692327</v>
      </c>
      <c r="AX125" s="764">
        <v>0.37653924667010907</v>
      </c>
      <c r="AY125" s="764">
        <v>20.108137120300558</v>
      </c>
      <c r="AZ125" s="764">
        <v>16.065517633238567</v>
      </c>
      <c r="BA125" s="764">
        <v>21.784207442040859</v>
      </c>
      <c r="BB125" s="764">
        <v>22.568821097289657</v>
      </c>
      <c r="BC125" s="764">
        <v>11.728256185657198</v>
      </c>
      <c r="BD125" s="764">
        <v>7.9751012444728921</v>
      </c>
      <c r="BE125" s="764">
        <v>4.6907376653928674</v>
      </c>
      <c r="BF125" s="764">
        <v>7.280857008424892</v>
      </c>
    </row>
    <row r="126" spans="1:58" ht="15.75" hidden="1" customHeight="1">
      <c r="A126" s="1023">
        <v>117</v>
      </c>
      <c r="B126" s="1024" t="s">
        <v>200</v>
      </c>
      <c r="C126" s="1024" t="s">
        <v>1160</v>
      </c>
      <c r="D126" s="1024" t="s">
        <v>529</v>
      </c>
      <c r="E126" s="1024" t="s">
        <v>6624</v>
      </c>
      <c r="F126" s="1024" t="s">
        <v>6625</v>
      </c>
      <c r="G126" s="1024" t="s">
        <v>6641</v>
      </c>
      <c r="H126" s="1025" t="s">
        <v>1190</v>
      </c>
      <c r="I126" s="1024">
        <v>1</v>
      </c>
      <c r="J126" s="1024">
        <v>188600</v>
      </c>
      <c r="K126" s="1024">
        <v>188600</v>
      </c>
      <c r="L126" s="1024">
        <v>1132</v>
      </c>
      <c r="M126" s="1024" t="s">
        <v>1167</v>
      </c>
      <c r="N126" s="1024" t="s">
        <v>6604</v>
      </c>
      <c r="O126" s="1024" t="s">
        <v>1163</v>
      </c>
      <c r="P126" s="1024" t="s">
        <v>67</v>
      </c>
      <c r="Q126" s="1026">
        <v>44412</v>
      </c>
      <c r="R126" s="1026">
        <v>44591</v>
      </c>
      <c r="S126" s="1027" t="s">
        <v>67</v>
      </c>
      <c r="T126" s="1028">
        <v>44591</v>
      </c>
      <c r="U126" s="1028">
        <v>44621</v>
      </c>
      <c r="V126" s="1028">
        <v>44624</v>
      </c>
      <c r="W126" s="1029" t="s">
        <v>67</v>
      </c>
      <c r="X126" s="1029">
        <v>44621</v>
      </c>
      <c r="Y126" s="1029">
        <v>44624</v>
      </c>
      <c r="Z126" s="1030">
        <v>1.1319999999999999</v>
      </c>
      <c r="AA126" s="791"/>
      <c r="AB126" s="1031">
        <v>44621</v>
      </c>
      <c r="AC126" s="1147">
        <v>44621</v>
      </c>
      <c r="AD126" s="791" t="s">
        <v>436</v>
      </c>
      <c r="AE126" s="1035">
        <v>44569</v>
      </c>
      <c r="AF126" s="1033">
        <v>44569</v>
      </c>
      <c r="AG126" s="1033">
        <v>44573</v>
      </c>
      <c r="AH126" s="1033">
        <v>44574</v>
      </c>
      <c r="AI126" s="1033">
        <v>44575</v>
      </c>
      <c r="AJ126" s="1033">
        <v>44578</v>
      </c>
      <c r="AK126" s="1033">
        <v>44580</v>
      </c>
      <c r="AL126" s="1033">
        <v>44588</v>
      </c>
      <c r="AM126" s="1033">
        <v>44585</v>
      </c>
      <c r="AN126" s="1033">
        <v>44589</v>
      </c>
      <c r="AO126" s="1033">
        <v>44593</v>
      </c>
      <c r="AP126" s="1033">
        <v>44595</v>
      </c>
      <c r="AQ126" s="1033">
        <v>44599</v>
      </c>
      <c r="AR126" s="1033">
        <v>44601</v>
      </c>
      <c r="AS126" s="1033">
        <v>44602</v>
      </c>
      <c r="AT126" s="599"/>
      <c r="AU126" s="1036">
        <v>7.6107546211940189</v>
      </c>
      <c r="AV126" s="764">
        <v>5.3218813435257788</v>
      </c>
      <c r="AW126" s="764">
        <v>4.2770495930770283</v>
      </c>
      <c r="AX126" s="764">
        <v>0.12548647355637299</v>
      </c>
      <c r="AY126" s="764">
        <v>6.7012914040942304</v>
      </c>
      <c r="AZ126" s="764">
        <v>5.3540372523746083</v>
      </c>
      <c r="BA126" s="764">
        <v>7.2598630695120274</v>
      </c>
      <c r="BB126" s="764">
        <v>7.5213455087851049</v>
      </c>
      <c r="BC126" s="764">
        <v>3.9085899350971203</v>
      </c>
      <c r="BD126" s="764">
        <v>2.6578035099239741</v>
      </c>
      <c r="BE126" s="764">
        <v>1.5632477443285111</v>
      </c>
      <c r="BF126" s="764">
        <v>2.4264378243044162</v>
      </c>
    </row>
    <row r="127" spans="1:58" ht="15.75" hidden="1" customHeight="1">
      <c r="A127" s="1023">
        <v>118</v>
      </c>
      <c r="B127" s="1024" t="s">
        <v>200</v>
      </c>
      <c r="C127" s="1024" t="s">
        <v>1160</v>
      </c>
      <c r="D127" s="1024" t="s">
        <v>529</v>
      </c>
      <c r="E127" s="1024" t="s">
        <v>6624</v>
      </c>
      <c r="F127" s="1024" t="s">
        <v>6625</v>
      </c>
      <c r="G127" s="1024" t="s">
        <v>6642</v>
      </c>
      <c r="H127" s="1025" t="s">
        <v>1190</v>
      </c>
      <c r="I127" s="1024">
        <v>1</v>
      </c>
      <c r="J127" s="1024">
        <v>311300</v>
      </c>
      <c r="K127" s="1024">
        <v>311300</v>
      </c>
      <c r="L127" s="1024">
        <v>1869</v>
      </c>
      <c r="M127" s="1024" t="s">
        <v>1167</v>
      </c>
      <c r="N127" s="1024" t="s">
        <v>6604</v>
      </c>
      <c r="O127" s="1024" t="s">
        <v>1163</v>
      </c>
      <c r="P127" s="1024" t="s">
        <v>67</v>
      </c>
      <c r="Q127" s="1026">
        <v>44412</v>
      </c>
      <c r="R127" s="1026">
        <v>44591</v>
      </c>
      <c r="S127" s="1027" t="s">
        <v>67</v>
      </c>
      <c r="T127" s="1028">
        <v>44591</v>
      </c>
      <c r="U127" s="1028">
        <v>44621</v>
      </c>
      <c r="V127" s="1028">
        <v>44624</v>
      </c>
      <c r="W127" s="1029" t="s">
        <v>67</v>
      </c>
      <c r="X127" s="1029">
        <v>44621</v>
      </c>
      <c r="Y127" s="1029">
        <v>44624</v>
      </c>
      <c r="Z127" s="1030">
        <v>1.869</v>
      </c>
      <c r="AA127" s="791"/>
      <c r="AB127" s="1031">
        <v>44621</v>
      </c>
      <c r="AC127" s="1147">
        <v>44621</v>
      </c>
      <c r="AD127" s="791" t="s">
        <v>436</v>
      </c>
      <c r="AE127" s="1035">
        <v>44569</v>
      </c>
      <c r="AF127" s="1033">
        <v>44569</v>
      </c>
      <c r="AG127" s="1033">
        <v>44573</v>
      </c>
      <c r="AH127" s="1033">
        <v>44574</v>
      </c>
      <c r="AI127" s="1033">
        <v>44575</v>
      </c>
      <c r="AJ127" s="1033">
        <v>44578</v>
      </c>
      <c r="AK127" s="1033">
        <v>44580</v>
      </c>
      <c r="AL127" s="1033">
        <v>44588</v>
      </c>
      <c r="AM127" s="1033">
        <v>44585</v>
      </c>
      <c r="AN127" s="1033">
        <v>44589</v>
      </c>
      <c r="AO127" s="1033">
        <v>44593</v>
      </c>
      <c r="AP127" s="1033">
        <v>44595</v>
      </c>
      <c r="AQ127" s="1033">
        <v>44599</v>
      </c>
      <c r="AR127" s="1033">
        <v>44601</v>
      </c>
      <c r="AS127" s="1033">
        <v>44602</v>
      </c>
      <c r="AT127" s="599"/>
      <c r="AU127" s="1036">
        <v>7.6107546211940189</v>
      </c>
      <c r="AV127" s="764">
        <v>5.3218813435257788</v>
      </c>
      <c r="AW127" s="764">
        <v>4.2770495930770283</v>
      </c>
      <c r="AX127" s="764">
        <v>0.12548647355637299</v>
      </c>
      <c r="AY127" s="764">
        <v>6.7012914040942304</v>
      </c>
      <c r="AZ127" s="764">
        <v>5.3540372523746083</v>
      </c>
      <c r="BA127" s="764">
        <v>7.2598630695120274</v>
      </c>
      <c r="BB127" s="764">
        <v>7.5213455087851049</v>
      </c>
      <c r="BC127" s="764">
        <v>3.9085899350971203</v>
      </c>
      <c r="BD127" s="764">
        <v>2.6578035099239741</v>
      </c>
      <c r="BE127" s="764">
        <v>1.5632477443285111</v>
      </c>
      <c r="BF127" s="764">
        <v>2.4264378243044162</v>
      </c>
    </row>
    <row r="128" spans="1:58" ht="15.75" hidden="1" customHeight="1">
      <c r="A128" s="1023">
        <v>119</v>
      </c>
      <c r="B128" s="1024" t="s">
        <v>200</v>
      </c>
      <c r="C128" s="1024" t="s">
        <v>1160</v>
      </c>
      <c r="D128" s="1024" t="s">
        <v>529</v>
      </c>
      <c r="E128" s="1024" t="s">
        <v>6624</v>
      </c>
      <c r="F128" s="1024" t="s">
        <v>6625</v>
      </c>
      <c r="G128" s="1024" t="s">
        <v>6642</v>
      </c>
      <c r="H128" s="1025" t="s">
        <v>1164</v>
      </c>
      <c r="I128" s="1024">
        <v>1</v>
      </c>
      <c r="J128" s="1024">
        <v>311300</v>
      </c>
      <c r="K128" s="1024">
        <v>311300</v>
      </c>
      <c r="L128" s="1024">
        <v>2491</v>
      </c>
      <c r="M128" s="1024" t="s">
        <v>1167</v>
      </c>
      <c r="N128" s="1024" t="s">
        <v>6604</v>
      </c>
      <c r="O128" s="1024" t="s">
        <v>1163</v>
      </c>
      <c r="P128" s="1024" t="s">
        <v>67</v>
      </c>
      <c r="Q128" s="1026">
        <v>44412</v>
      </c>
      <c r="R128" s="1026">
        <v>44591</v>
      </c>
      <c r="S128" s="1027" t="s">
        <v>67</v>
      </c>
      <c r="T128" s="1028">
        <v>44591</v>
      </c>
      <c r="U128" s="1028">
        <v>44621</v>
      </c>
      <c r="V128" s="1028">
        <v>44624</v>
      </c>
      <c r="W128" s="1029" t="s">
        <v>67</v>
      </c>
      <c r="X128" s="1029">
        <v>44621</v>
      </c>
      <c r="Y128" s="1029">
        <v>44624</v>
      </c>
      <c r="Z128" s="1030">
        <v>2.4910000000000001</v>
      </c>
      <c r="AA128" s="791"/>
      <c r="AB128" s="1031">
        <v>44621</v>
      </c>
      <c r="AC128" s="1147">
        <v>44621</v>
      </c>
      <c r="AD128" s="791" t="s">
        <v>436</v>
      </c>
      <c r="AE128" s="1035">
        <v>44607</v>
      </c>
      <c r="AF128" s="1033">
        <v>44607</v>
      </c>
      <c r="AG128" s="1033">
        <v>44609</v>
      </c>
      <c r="AH128" s="1033">
        <v>44610</v>
      </c>
      <c r="AI128" s="1033">
        <v>44613</v>
      </c>
      <c r="AJ128" s="1033">
        <v>44614</v>
      </c>
      <c r="AK128" s="1033">
        <v>44616</v>
      </c>
      <c r="AL128" s="1033">
        <v>44628</v>
      </c>
      <c r="AM128" s="1033">
        <v>44622</v>
      </c>
      <c r="AN128" s="1033">
        <v>44629</v>
      </c>
      <c r="AO128" s="1033">
        <v>44631</v>
      </c>
      <c r="AP128" s="1033">
        <v>44635</v>
      </c>
      <c r="AQ128" s="1033">
        <v>44637</v>
      </c>
      <c r="AR128" s="1033">
        <v>44642</v>
      </c>
      <c r="AS128" s="1033">
        <v>44643</v>
      </c>
      <c r="AT128" s="599"/>
      <c r="AU128" s="1036">
        <v>15.056900045746437</v>
      </c>
      <c r="AV128" s="764">
        <v>10.52865838318395</v>
      </c>
      <c r="AW128" s="764">
        <v>8.4615930244717283</v>
      </c>
      <c r="AX128" s="764">
        <v>0.24825886307908401</v>
      </c>
      <c r="AY128" s="764">
        <v>13.257643935580823</v>
      </c>
      <c r="AZ128" s="764">
        <v>10.592274716847985</v>
      </c>
      <c r="BA128" s="764">
        <v>14.362706199861581</v>
      </c>
      <c r="BB128" s="764">
        <v>14.880015605802594</v>
      </c>
      <c r="BC128" s="764">
        <v>7.7326429377557524</v>
      </c>
      <c r="BD128" s="764">
        <v>5.2581227200149883</v>
      </c>
      <c r="BE128" s="764">
        <v>3.0926847868076774</v>
      </c>
      <c r="BF128" s="764">
        <v>4.8003954412129346</v>
      </c>
    </row>
    <row r="129" spans="1:58" ht="15.75" hidden="1" customHeight="1">
      <c r="A129" s="1023">
        <v>120</v>
      </c>
      <c r="B129" s="1024" t="s">
        <v>200</v>
      </c>
      <c r="C129" s="1024" t="s">
        <v>1160</v>
      </c>
      <c r="D129" s="1024" t="s">
        <v>529</v>
      </c>
      <c r="E129" s="1024" t="s">
        <v>6624</v>
      </c>
      <c r="F129" s="1024" t="s">
        <v>6625</v>
      </c>
      <c r="G129" s="1024" t="s">
        <v>6642</v>
      </c>
      <c r="H129" s="1025" t="s">
        <v>1190</v>
      </c>
      <c r="I129" s="1024">
        <v>1</v>
      </c>
      <c r="J129" s="1024">
        <v>311300</v>
      </c>
      <c r="K129" s="1024">
        <v>311300</v>
      </c>
      <c r="L129" s="1024">
        <v>1869</v>
      </c>
      <c r="M129" s="1024" t="s">
        <v>1167</v>
      </c>
      <c r="N129" s="1024" t="s">
        <v>6604</v>
      </c>
      <c r="O129" s="1024" t="s">
        <v>1163</v>
      </c>
      <c r="P129" s="1024" t="s">
        <v>67</v>
      </c>
      <c r="Q129" s="1026">
        <v>44412</v>
      </c>
      <c r="R129" s="1026">
        <v>44591</v>
      </c>
      <c r="S129" s="1027" t="s">
        <v>67</v>
      </c>
      <c r="T129" s="1028">
        <v>44591</v>
      </c>
      <c r="U129" s="1028">
        <v>44621</v>
      </c>
      <c r="V129" s="1028">
        <v>44624</v>
      </c>
      <c r="W129" s="1029" t="s">
        <v>67</v>
      </c>
      <c r="X129" s="1029">
        <v>44621</v>
      </c>
      <c r="Y129" s="1029">
        <v>44624</v>
      </c>
      <c r="Z129" s="1030">
        <v>1.869</v>
      </c>
      <c r="AA129" s="791"/>
      <c r="AB129" s="1031">
        <v>44621</v>
      </c>
      <c r="AC129" s="1147">
        <v>44621</v>
      </c>
      <c r="AD129" s="791" t="s">
        <v>436</v>
      </c>
      <c r="AE129" s="1035">
        <v>44607</v>
      </c>
      <c r="AF129" s="1033">
        <v>44607</v>
      </c>
      <c r="AG129" s="1033">
        <v>44609</v>
      </c>
      <c r="AH129" s="1033">
        <v>44610</v>
      </c>
      <c r="AI129" s="1033">
        <v>44613</v>
      </c>
      <c r="AJ129" s="1033">
        <v>44614</v>
      </c>
      <c r="AK129" s="1033">
        <v>44616</v>
      </c>
      <c r="AL129" s="1033">
        <v>44628</v>
      </c>
      <c r="AM129" s="1033">
        <v>44622</v>
      </c>
      <c r="AN129" s="1033">
        <v>44629</v>
      </c>
      <c r="AO129" s="1033">
        <v>44631</v>
      </c>
      <c r="AP129" s="1033">
        <v>44635</v>
      </c>
      <c r="AQ129" s="1033">
        <v>44637</v>
      </c>
      <c r="AR129" s="1033">
        <v>44642</v>
      </c>
      <c r="AS129" s="1033">
        <v>44643</v>
      </c>
      <c r="AT129" s="599"/>
      <c r="AU129" s="1036">
        <v>9.0341400274478616</v>
      </c>
      <c r="AV129" s="764">
        <v>6.317195029910371</v>
      </c>
      <c r="AW129" s="764">
        <v>5.0769558146830365</v>
      </c>
      <c r="AX129" s="764">
        <v>0.14895531784745036</v>
      </c>
      <c r="AY129" s="764">
        <v>7.9545863613484951</v>
      </c>
      <c r="AZ129" s="764">
        <v>6.3553648301087913</v>
      </c>
      <c r="BA129" s="764">
        <v>8.6176237199169492</v>
      </c>
      <c r="BB129" s="764">
        <v>8.9280093634815572</v>
      </c>
      <c r="BC129" s="764">
        <v>4.6395857626534509</v>
      </c>
      <c r="BD129" s="764">
        <v>3.1548736320089925</v>
      </c>
      <c r="BE129" s="764">
        <v>1.8556108720846065</v>
      </c>
      <c r="BF129" s="764">
        <v>2.8802372647277608</v>
      </c>
    </row>
    <row r="130" spans="1:58" ht="15.75" hidden="1" customHeight="1">
      <c r="A130" s="1023">
        <v>121</v>
      </c>
      <c r="B130" s="1024" t="s">
        <v>200</v>
      </c>
      <c r="C130" s="1024" t="s">
        <v>1160</v>
      </c>
      <c r="D130" s="1024" t="s">
        <v>529</v>
      </c>
      <c r="E130" s="1024" t="s">
        <v>6624</v>
      </c>
      <c r="F130" s="1024" t="s">
        <v>6625</v>
      </c>
      <c r="G130" s="1024" t="s">
        <v>6643</v>
      </c>
      <c r="H130" s="1025" t="s">
        <v>1190</v>
      </c>
      <c r="I130" s="1024">
        <v>1</v>
      </c>
      <c r="J130" s="1024">
        <v>222700</v>
      </c>
      <c r="K130" s="1024">
        <v>222700</v>
      </c>
      <c r="L130" s="1024">
        <v>1336</v>
      </c>
      <c r="M130" s="1024" t="s">
        <v>1167</v>
      </c>
      <c r="N130" s="1024" t="s">
        <v>6604</v>
      </c>
      <c r="O130" s="1024" t="s">
        <v>1163</v>
      </c>
      <c r="P130" s="1024" t="s">
        <v>67</v>
      </c>
      <c r="Q130" s="1026">
        <v>44412</v>
      </c>
      <c r="R130" s="1026">
        <v>44591</v>
      </c>
      <c r="S130" s="1027" t="s">
        <v>67</v>
      </c>
      <c r="T130" s="1028">
        <v>44591</v>
      </c>
      <c r="U130" s="1028">
        <v>44621</v>
      </c>
      <c r="V130" s="1028">
        <v>44624</v>
      </c>
      <c r="W130" s="1029" t="s">
        <v>67</v>
      </c>
      <c r="X130" s="1029">
        <v>44621</v>
      </c>
      <c r="Y130" s="1029">
        <v>44624</v>
      </c>
      <c r="Z130" s="1030">
        <v>1.3360000000000001</v>
      </c>
      <c r="AA130" s="791"/>
      <c r="AB130" s="1031">
        <v>44621</v>
      </c>
      <c r="AC130" s="1147">
        <v>44621</v>
      </c>
      <c r="AD130" s="791" t="s">
        <v>436</v>
      </c>
      <c r="AE130" s="1035">
        <v>44607</v>
      </c>
      <c r="AF130" s="1033">
        <v>44607</v>
      </c>
      <c r="AG130" s="1033">
        <v>44609</v>
      </c>
      <c r="AH130" s="1033">
        <v>44610</v>
      </c>
      <c r="AI130" s="1033">
        <v>44613</v>
      </c>
      <c r="AJ130" s="1033">
        <v>44614</v>
      </c>
      <c r="AK130" s="1033">
        <v>44616</v>
      </c>
      <c r="AL130" s="1033">
        <v>44628</v>
      </c>
      <c r="AM130" s="1033">
        <v>44622</v>
      </c>
      <c r="AN130" s="1033">
        <v>44629</v>
      </c>
      <c r="AO130" s="1033">
        <v>44631</v>
      </c>
      <c r="AP130" s="1033">
        <v>44635</v>
      </c>
      <c r="AQ130" s="1033">
        <v>44637</v>
      </c>
      <c r="AR130" s="1033">
        <v>44642</v>
      </c>
      <c r="AS130" s="1033">
        <v>44643</v>
      </c>
      <c r="AT130" s="599"/>
      <c r="AU130" s="1036">
        <v>3.0113800091492871</v>
      </c>
      <c r="AV130" s="764">
        <v>2.1057316766367902</v>
      </c>
      <c r="AW130" s="764">
        <v>1.6923186048943455</v>
      </c>
      <c r="AX130" s="764">
        <v>4.965177261581679E-2</v>
      </c>
      <c r="AY130" s="764">
        <v>2.6515287871161646</v>
      </c>
      <c r="AZ130" s="764">
        <v>2.1184549433695969</v>
      </c>
      <c r="BA130" s="764">
        <v>2.8725412399723163</v>
      </c>
      <c r="BB130" s="764">
        <v>2.9760031211605193</v>
      </c>
      <c r="BC130" s="764">
        <v>1.5465285875511503</v>
      </c>
      <c r="BD130" s="764">
        <v>1.0516245440029977</v>
      </c>
      <c r="BE130" s="764">
        <v>0.61853695736153547</v>
      </c>
      <c r="BF130" s="764">
        <v>0.96007908824258703</v>
      </c>
    </row>
    <row r="131" spans="1:58" ht="15.75" hidden="1" customHeight="1">
      <c r="A131" s="1023">
        <v>122</v>
      </c>
      <c r="B131" s="1024" t="s">
        <v>200</v>
      </c>
      <c r="C131" s="1024" t="s">
        <v>1160</v>
      </c>
      <c r="D131" s="1024" t="s">
        <v>529</v>
      </c>
      <c r="E131" s="1024" t="s">
        <v>6624</v>
      </c>
      <c r="F131" s="1024" t="s">
        <v>6625</v>
      </c>
      <c r="G131" s="1024" t="s">
        <v>6643</v>
      </c>
      <c r="H131" s="1025" t="s">
        <v>1164</v>
      </c>
      <c r="I131" s="1024">
        <v>1</v>
      </c>
      <c r="J131" s="1024">
        <v>222700</v>
      </c>
      <c r="K131" s="1024">
        <v>222700</v>
      </c>
      <c r="L131" s="1024">
        <v>1782</v>
      </c>
      <c r="M131" s="1024" t="s">
        <v>1167</v>
      </c>
      <c r="N131" s="1024" t="s">
        <v>6604</v>
      </c>
      <c r="O131" s="1024" t="s">
        <v>1163</v>
      </c>
      <c r="P131" s="1024" t="s">
        <v>67</v>
      </c>
      <c r="Q131" s="1026">
        <v>44412</v>
      </c>
      <c r="R131" s="1026">
        <v>44591</v>
      </c>
      <c r="S131" s="1027" t="s">
        <v>67</v>
      </c>
      <c r="T131" s="1028">
        <v>44591</v>
      </c>
      <c r="U131" s="1028">
        <v>44621</v>
      </c>
      <c r="V131" s="1028">
        <v>44624</v>
      </c>
      <c r="W131" s="1029" t="s">
        <v>67</v>
      </c>
      <c r="X131" s="1029">
        <v>44621</v>
      </c>
      <c r="Y131" s="1029">
        <v>44624</v>
      </c>
      <c r="Z131" s="1030">
        <v>1.782</v>
      </c>
      <c r="AA131" s="791"/>
      <c r="AB131" s="1031">
        <v>44621</v>
      </c>
      <c r="AC131" s="1147">
        <v>44621</v>
      </c>
      <c r="AD131" s="791" t="s">
        <v>436</v>
      </c>
      <c r="AE131" s="1035">
        <v>44607</v>
      </c>
      <c r="AF131" s="1033">
        <v>44607</v>
      </c>
      <c r="AG131" s="1033">
        <v>44609</v>
      </c>
      <c r="AH131" s="1033">
        <v>44610</v>
      </c>
      <c r="AI131" s="1033">
        <v>44613</v>
      </c>
      <c r="AJ131" s="1033">
        <v>44614</v>
      </c>
      <c r="AK131" s="1033">
        <v>44616</v>
      </c>
      <c r="AL131" s="1033">
        <v>44628</v>
      </c>
      <c r="AM131" s="1033">
        <v>44622</v>
      </c>
      <c r="AN131" s="1033">
        <v>44629</v>
      </c>
      <c r="AO131" s="1033">
        <v>44631</v>
      </c>
      <c r="AP131" s="1033">
        <v>44635</v>
      </c>
      <c r="AQ131" s="1033">
        <v>44637</v>
      </c>
      <c r="AR131" s="1033">
        <v>44642</v>
      </c>
      <c r="AS131" s="1033">
        <v>44643</v>
      </c>
      <c r="AT131" s="599"/>
      <c r="AU131" s="1036">
        <v>3.0113800091492871</v>
      </c>
      <c r="AV131" s="764">
        <v>2.1057316766367902</v>
      </c>
      <c r="AW131" s="764">
        <v>1.6923186048943455</v>
      </c>
      <c r="AX131" s="764">
        <v>4.965177261581679E-2</v>
      </c>
      <c r="AY131" s="764">
        <v>2.6515287871161646</v>
      </c>
      <c r="AZ131" s="764">
        <v>2.1184549433695969</v>
      </c>
      <c r="BA131" s="764">
        <v>2.8725412399723163</v>
      </c>
      <c r="BB131" s="764">
        <v>2.9760031211605193</v>
      </c>
      <c r="BC131" s="764">
        <v>1.5465285875511503</v>
      </c>
      <c r="BD131" s="764">
        <v>1.0516245440029977</v>
      </c>
      <c r="BE131" s="764">
        <v>0.61853695736153547</v>
      </c>
      <c r="BF131" s="764">
        <v>0.96007908824258703</v>
      </c>
    </row>
    <row r="132" spans="1:58" ht="15.75" hidden="1" customHeight="1">
      <c r="A132" s="1023">
        <v>123</v>
      </c>
      <c r="B132" s="1024" t="s">
        <v>200</v>
      </c>
      <c r="C132" s="1024" t="s">
        <v>1160</v>
      </c>
      <c r="D132" s="1024" t="s">
        <v>529</v>
      </c>
      <c r="E132" s="1024" t="s">
        <v>6624</v>
      </c>
      <c r="F132" s="1024" t="s">
        <v>6625</v>
      </c>
      <c r="G132" s="1024" t="s">
        <v>6643</v>
      </c>
      <c r="H132" s="1025" t="s">
        <v>1190</v>
      </c>
      <c r="I132" s="1024">
        <v>1</v>
      </c>
      <c r="J132" s="1024">
        <v>222700</v>
      </c>
      <c r="K132" s="1024">
        <v>222700</v>
      </c>
      <c r="L132" s="1024">
        <v>1336</v>
      </c>
      <c r="M132" s="1024" t="s">
        <v>1167</v>
      </c>
      <c r="N132" s="1024" t="s">
        <v>6604</v>
      </c>
      <c r="O132" s="1024" t="s">
        <v>1163</v>
      </c>
      <c r="P132" s="1024" t="s">
        <v>67</v>
      </c>
      <c r="Q132" s="1026">
        <v>44412</v>
      </c>
      <c r="R132" s="1026">
        <v>44591</v>
      </c>
      <c r="S132" s="1027" t="s">
        <v>67</v>
      </c>
      <c r="T132" s="1028">
        <v>44591</v>
      </c>
      <c r="U132" s="1028">
        <v>44621</v>
      </c>
      <c r="V132" s="1028">
        <v>44624</v>
      </c>
      <c r="W132" s="1029" t="s">
        <v>67</v>
      </c>
      <c r="X132" s="1029">
        <v>44621</v>
      </c>
      <c r="Y132" s="1029">
        <v>44624</v>
      </c>
      <c r="Z132" s="1030">
        <v>1.3360000000000001</v>
      </c>
      <c r="AA132" s="791"/>
      <c r="AB132" s="1031">
        <v>44621</v>
      </c>
      <c r="AC132" s="1147">
        <v>44621</v>
      </c>
      <c r="AD132" s="791" t="s">
        <v>436</v>
      </c>
      <c r="AE132" s="1035">
        <v>44607</v>
      </c>
      <c r="AF132" s="1033">
        <v>44607</v>
      </c>
      <c r="AG132" s="1033">
        <v>44609</v>
      </c>
      <c r="AH132" s="1033">
        <v>44610</v>
      </c>
      <c r="AI132" s="1033">
        <v>44613</v>
      </c>
      <c r="AJ132" s="1033">
        <v>44614</v>
      </c>
      <c r="AK132" s="1033">
        <v>44616</v>
      </c>
      <c r="AL132" s="1033">
        <v>44628</v>
      </c>
      <c r="AM132" s="1033">
        <v>44622</v>
      </c>
      <c r="AN132" s="1033">
        <v>44629</v>
      </c>
      <c r="AO132" s="1033">
        <v>44631</v>
      </c>
      <c r="AP132" s="1033">
        <v>44635</v>
      </c>
      <c r="AQ132" s="1033">
        <v>44637</v>
      </c>
      <c r="AR132" s="1033">
        <v>44642</v>
      </c>
      <c r="AS132" s="1033">
        <v>44643</v>
      </c>
      <c r="AT132" s="599"/>
      <c r="AU132" s="1036">
        <v>18.881643144183634</v>
      </c>
      <c r="AV132" s="764">
        <v>13.203140737754795</v>
      </c>
      <c r="AW132" s="764">
        <v>10.611000898855222</v>
      </c>
      <c r="AX132" s="764">
        <v>0.31132140386123075</v>
      </c>
      <c r="AY132" s="764">
        <v>16.625341269699426</v>
      </c>
      <c r="AZ132" s="764">
        <v>13.282916847494256</v>
      </c>
      <c r="BA132" s="764">
        <v>18.011110668636707</v>
      </c>
      <c r="BB132" s="764">
        <v>18.659826643932515</v>
      </c>
      <c r="BC132" s="764">
        <v>9.6968834267676662</v>
      </c>
      <c r="BD132" s="764">
        <v>6.5937873337808526</v>
      </c>
      <c r="BE132" s="764">
        <v>3.8782863886012673</v>
      </c>
      <c r="BF132" s="764">
        <v>6.0197884954117189</v>
      </c>
    </row>
    <row r="133" spans="1:58" ht="15.75" hidden="1" customHeight="1">
      <c r="A133" s="1023">
        <v>124</v>
      </c>
      <c r="B133" s="1024" t="s">
        <v>200</v>
      </c>
      <c r="C133" s="1024" t="s">
        <v>1160</v>
      </c>
      <c r="D133" s="1024" t="s">
        <v>529</v>
      </c>
      <c r="E133" s="1024" t="s">
        <v>6624</v>
      </c>
      <c r="F133" s="1024" t="s">
        <v>6625</v>
      </c>
      <c r="G133" s="1024" t="s">
        <v>6644</v>
      </c>
      <c r="H133" s="1025" t="s">
        <v>1190</v>
      </c>
      <c r="I133" s="1024">
        <v>1</v>
      </c>
      <c r="J133" s="1024">
        <v>243600</v>
      </c>
      <c r="K133" s="1024">
        <v>243600</v>
      </c>
      <c r="L133" s="1024">
        <v>1462</v>
      </c>
      <c r="M133" s="1024" t="s">
        <v>1167</v>
      </c>
      <c r="N133" s="1024" t="s">
        <v>6604</v>
      </c>
      <c r="O133" s="1024" t="s">
        <v>1163</v>
      </c>
      <c r="P133" s="1024" t="s">
        <v>67</v>
      </c>
      <c r="Q133" s="1026">
        <v>44412</v>
      </c>
      <c r="R133" s="1026">
        <v>44591</v>
      </c>
      <c r="S133" s="1027" t="s">
        <v>67</v>
      </c>
      <c r="T133" s="1028">
        <v>44591</v>
      </c>
      <c r="U133" s="1028">
        <v>44621</v>
      </c>
      <c r="V133" s="1028">
        <v>44624</v>
      </c>
      <c r="W133" s="1029" t="s">
        <v>67</v>
      </c>
      <c r="X133" s="1029">
        <v>44621</v>
      </c>
      <c r="Y133" s="1029">
        <v>44624</v>
      </c>
      <c r="Z133" s="1030">
        <v>1.462</v>
      </c>
      <c r="AA133" s="791"/>
      <c r="AB133" s="1031">
        <v>44621</v>
      </c>
      <c r="AC133" s="1147">
        <v>44621</v>
      </c>
      <c r="AD133" s="791" t="s">
        <v>436</v>
      </c>
      <c r="AE133" s="1035">
        <v>44607</v>
      </c>
      <c r="AF133" s="1033">
        <v>44607</v>
      </c>
      <c r="AG133" s="1033">
        <v>44609</v>
      </c>
      <c r="AH133" s="1033">
        <v>44610</v>
      </c>
      <c r="AI133" s="1033">
        <v>44613</v>
      </c>
      <c r="AJ133" s="1033">
        <v>44614</v>
      </c>
      <c r="AK133" s="1033">
        <v>44616</v>
      </c>
      <c r="AL133" s="1033">
        <v>44628</v>
      </c>
      <c r="AM133" s="1033">
        <v>44622</v>
      </c>
      <c r="AN133" s="1033">
        <v>44629</v>
      </c>
      <c r="AO133" s="1033">
        <v>44631</v>
      </c>
      <c r="AP133" s="1033">
        <v>44635</v>
      </c>
      <c r="AQ133" s="1033">
        <v>44637</v>
      </c>
      <c r="AR133" s="1033">
        <v>44642</v>
      </c>
      <c r="AS133" s="1033">
        <v>44643</v>
      </c>
      <c r="AT133" s="599"/>
      <c r="AU133" s="1036">
        <v>11.32898588651018</v>
      </c>
      <c r="AV133" s="764">
        <v>7.9218844426528765</v>
      </c>
      <c r="AW133" s="764">
        <v>6.366600539313132</v>
      </c>
      <c r="AX133" s="764">
        <v>0.18679284231673846</v>
      </c>
      <c r="AY133" s="764">
        <v>9.975204761819656</v>
      </c>
      <c r="AZ133" s="764">
        <v>7.9697501084965543</v>
      </c>
      <c r="BA133" s="764">
        <v>10.806666401182024</v>
      </c>
      <c r="BB133" s="764">
        <v>11.19589598635951</v>
      </c>
      <c r="BC133" s="764">
        <v>5.8181300560605989</v>
      </c>
      <c r="BD133" s="764">
        <v>3.9562724002685115</v>
      </c>
      <c r="BE133" s="764">
        <v>2.3269718331607607</v>
      </c>
      <c r="BF133" s="764">
        <v>3.6118730972470314</v>
      </c>
    </row>
    <row r="134" spans="1:58" ht="15.75" hidden="1" customHeight="1">
      <c r="A134" s="1023">
        <v>125</v>
      </c>
      <c r="B134" s="1024" t="s">
        <v>200</v>
      </c>
      <c r="C134" s="1024" t="s">
        <v>1160</v>
      </c>
      <c r="D134" s="1024" t="s">
        <v>529</v>
      </c>
      <c r="E134" s="1024" t="s">
        <v>6624</v>
      </c>
      <c r="F134" s="1024" t="s">
        <v>6625</v>
      </c>
      <c r="G134" s="1024" t="s">
        <v>6644</v>
      </c>
      <c r="H134" s="1025" t="s">
        <v>1164</v>
      </c>
      <c r="I134" s="1024">
        <v>1</v>
      </c>
      <c r="J134" s="1024">
        <v>243600</v>
      </c>
      <c r="K134" s="1024">
        <v>243600</v>
      </c>
      <c r="L134" s="1024">
        <v>1950</v>
      </c>
      <c r="M134" s="1024" t="s">
        <v>1167</v>
      </c>
      <c r="N134" s="1024" t="s">
        <v>6604</v>
      </c>
      <c r="O134" s="1024" t="s">
        <v>1163</v>
      </c>
      <c r="P134" s="1024" t="s">
        <v>67</v>
      </c>
      <c r="Q134" s="1026">
        <v>44412</v>
      </c>
      <c r="R134" s="1026">
        <v>44591</v>
      </c>
      <c r="S134" s="1027" t="s">
        <v>67</v>
      </c>
      <c r="T134" s="1028">
        <v>44591</v>
      </c>
      <c r="U134" s="1028">
        <v>44621</v>
      </c>
      <c r="V134" s="1028">
        <v>44624</v>
      </c>
      <c r="W134" s="1029" t="s">
        <v>67</v>
      </c>
      <c r="X134" s="1029">
        <v>44621</v>
      </c>
      <c r="Y134" s="1029">
        <v>44624</v>
      </c>
      <c r="Z134" s="1030">
        <v>1.95</v>
      </c>
      <c r="AA134" s="791"/>
      <c r="AB134" s="1031">
        <v>44621</v>
      </c>
      <c r="AC134" s="1147">
        <v>44621</v>
      </c>
      <c r="AD134" s="791" t="s">
        <v>436</v>
      </c>
      <c r="AE134" s="1035">
        <v>44607</v>
      </c>
      <c r="AF134" s="1033">
        <v>44607</v>
      </c>
      <c r="AG134" s="1033">
        <v>44609</v>
      </c>
      <c r="AH134" s="1033">
        <v>44610</v>
      </c>
      <c r="AI134" s="1033">
        <v>44613</v>
      </c>
      <c r="AJ134" s="1033">
        <v>44614</v>
      </c>
      <c r="AK134" s="1033">
        <v>44616</v>
      </c>
      <c r="AL134" s="1033">
        <v>44628</v>
      </c>
      <c r="AM134" s="1033">
        <v>44622</v>
      </c>
      <c r="AN134" s="1033">
        <v>44629</v>
      </c>
      <c r="AO134" s="1033">
        <v>44631</v>
      </c>
      <c r="AP134" s="1033">
        <v>44635</v>
      </c>
      <c r="AQ134" s="1033">
        <v>44637</v>
      </c>
      <c r="AR134" s="1033">
        <v>44642</v>
      </c>
      <c r="AS134" s="1033">
        <v>44643</v>
      </c>
      <c r="AT134" s="599"/>
      <c r="AU134" s="1036">
        <v>3.7763286288367266</v>
      </c>
      <c r="AV134" s="764">
        <v>2.6406281475509594</v>
      </c>
      <c r="AW134" s="764">
        <v>2.1222001797710446</v>
      </c>
      <c r="AX134" s="764">
        <v>6.226428077224614E-2</v>
      </c>
      <c r="AY134" s="764">
        <v>3.3250682539398855</v>
      </c>
      <c r="AZ134" s="764">
        <v>2.6565833694988519</v>
      </c>
      <c r="BA134" s="764">
        <v>3.6022221337273419</v>
      </c>
      <c r="BB134" s="764">
        <v>3.7319653287865027</v>
      </c>
      <c r="BC134" s="764">
        <v>1.9393766853535328</v>
      </c>
      <c r="BD134" s="764">
        <v>1.3187574667561706</v>
      </c>
      <c r="BE134" s="764">
        <v>0.77565727772025361</v>
      </c>
      <c r="BF134" s="764">
        <v>1.203957699082344</v>
      </c>
    </row>
    <row r="135" spans="1:58" ht="15.75" hidden="1" customHeight="1">
      <c r="A135" s="1023">
        <v>126</v>
      </c>
      <c r="B135" s="1024" t="s">
        <v>200</v>
      </c>
      <c r="C135" s="1024" t="s">
        <v>1160</v>
      </c>
      <c r="D135" s="1024" t="s">
        <v>529</v>
      </c>
      <c r="E135" s="1024" t="s">
        <v>6624</v>
      </c>
      <c r="F135" s="1024" t="s">
        <v>6625</v>
      </c>
      <c r="G135" s="1024" t="s">
        <v>6644</v>
      </c>
      <c r="H135" s="1025" t="s">
        <v>1190</v>
      </c>
      <c r="I135" s="1024">
        <v>1</v>
      </c>
      <c r="J135" s="1024">
        <v>243600</v>
      </c>
      <c r="K135" s="1024">
        <v>243600</v>
      </c>
      <c r="L135" s="1024">
        <v>1462</v>
      </c>
      <c r="M135" s="1024" t="s">
        <v>1167</v>
      </c>
      <c r="N135" s="1024" t="s">
        <v>6604</v>
      </c>
      <c r="O135" s="1024" t="s">
        <v>1163</v>
      </c>
      <c r="P135" s="1024" t="s">
        <v>67</v>
      </c>
      <c r="Q135" s="1026">
        <v>44412</v>
      </c>
      <c r="R135" s="1026">
        <v>44591</v>
      </c>
      <c r="S135" s="1027" t="s">
        <v>67</v>
      </c>
      <c r="T135" s="1028">
        <v>44591</v>
      </c>
      <c r="U135" s="1028">
        <v>44621</v>
      </c>
      <c r="V135" s="1028">
        <v>44624</v>
      </c>
      <c r="W135" s="1029" t="s">
        <v>67</v>
      </c>
      <c r="X135" s="1029">
        <v>44621</v>
      </c>
      <c r="Y135" s="1029">
        <v>44624</v>
      </c>
      <c r="Z135" s="1030">
        <v>1.462</v>
      </c>
      <c r="AA135" s="791"/>
      <c r="AB135" s="1031">
        <v>44621</v>
      </c>
      <c r="AC135" s="1147">
        <v>44621</v>
      </c>
      <c r="AD135" s="791" t="s">
        <v>436</v>
      </c>
      <c r="AE135" s="1035">
        <v>44607</v>
      </c>
      <c r="AF135" s="1033">
        <v>44607</v>
      </c>
      <c r="AG135" s="1033">
        <v>44609</v>
      </c>
      <c r="AH135" s="1033">
        <v>44610</v>
      </c>
      <c r="AI135" s="1033">
        <v>44613</v>
      </c>
      <c r="AJ135" s="1033">
        <v>44614</v>
      </c>
      <c r="AK135" s="1033">
        <v>44616</v>
      </c>
      <c r="AL135" s="1033">
        <v>44628</v>
      </c>
      <c r="AM135" s="1033">
        <v>44622</v>
      </c>
      <c r="AN135" s="1033">
        <v>44629</v>
      </c>
      <c r="AO135" s="1033">
        <v>44631</v>
      </c>
      <c r="AP135" s="1033">
        <v>44635</v>
      </c>
      <c r="AQ135" s="1033">
        <v>44637</v>
      </c>
      <c r="AR135" s="1033">
        <v>44642</v>
      </c>
      <c r="AS135" s="1033">
        <v>44643</v>
      </c>
      <c r="AT135" s="599"/>
      <c r="AU135" s="1036">
        <v>3.7763286288367266</v>
      </c>
      <c r="AV135" s="764">
        <v>2.6406281475509594</v>
      </c>
      <c r="AW135" s="764">
        <v>2.1222001797710446</v>
      </c>
      <c r="AX135" s="764">
        <v>6.226428077224614E-2</v>
      </c>
      <c r="AY135" s="764">
        <v>3.3250682539398855</v>
      </c>
      <c r="AZ135" s="764">
        <v>2.6565833694988519</v>
      </c>
      <c r="BA135" s="764">
        <v>3.6022221337273419</v>
      </c>
      <c r="BB135" s="764">
        <v>3.7319653287865027</v>
      </c>
      <c r="BC135" s="764">
        <v>1.9393766853535328</v>
      </c>
      <c r="BD135" s="764">
        <v>1.3187574667561706</v>
      </c>
      <c r="BE135" s="764">
        <v>0.77565727772025361</v>
      </c>
      <c r="BF135" s="764">
        <v>1.203957699082344</v>
      </c>
    </row>
    <row r="136" spans="1:58" ht="15.75" hidden="1" customHeight="1">
      <c r="A136" s="1023">
        <v>127</v>
      </c>
      <c r="B136" s="1024" t="s">
        <v>200</v>
      </c>
      <c r="C136" s="1024" t="s">
        <v>1160</v>
      </c>
      <c r="D136" s="1024" t="s">
        <v>529</v>
      </c>
      <c r="E136" s="1024" t="s">
        <v>6624</v>
      </c>
      <c r="F136" s="1024" t="s">
        <v>6625</v>
      </c>
      <c r="G136" s="1024" t="s">
        <v>6644</v>
      </c>
      <c r="H136" s="1025" t="s">
        <v>1190</v>
      </c>
      <c r="I136" s="1024">
        <v>1</v>
      </c>
      <c r="J136" s="1024">
        <v>267000</v>
      </c>
      <c r="K136" s="1024">
        <v>267000</v>
      </c>
      <c r="L136" s="1024">
        <v>1603</v>
      </c>
      <c r="M136" s="1024" t="s">
        <v>1167</v>
      </c>
      <c r="N136" s="1024" t="s">
        <v>6604</v>
      </c>
      <c r="O136" s="1024" t="s">
        <v>1163</v>
      </c>
      <c r="P136" s="1024" t="s">
        <v>67</v>
      </c>
      <c r="Q136" s="1026">
        <v>44412</v>
      </c>
      <c r="R136" s="1026">
        <v>44591</v>
      </c>
      <c r="S136" s="1027" t="s">
        <v>67</v>
      </c>
      <c r="T136" s="1028">
        <v>44591</v>
      </c>
      <c r="U136" s="1028">
        <v>44621</v>
      </c>
      <c r="V136" s="1028">
        <v>44624</v>
      </c>
      <c r="W136" s="1029" t="s">
        <v>67</v>
      </c>
      <c r="X136" s="1029">
        <v>44621</v>
      </c>
      <c r="Y136" s="1029">
        <v>44624</v>
      </c>
      <c r="Z136" s="1030">
        <v>1.603</v>
      </c>
      <c r="AA136" s="791"/>
      <c r="AB136" s="1031">
        <v>44621</v>
      </c>
      <c r="AC136" s="1147">
        <v>44621</v>
      </c>
      <c r="AD136" s="791" t="s">
        <v>436</v>
      </c>
      <c r="AE136" s="1035">
        <v>44438</v>
      </c>
      <c r="AF136" s="1033">
        <v>44454</v>
      </c>
      <c r="AG136" s="1033">
        <v>44456</v>
      </c>
      <c r="AH136" s="1033">
        <v>44460</v>
      </c>
      <c r="AI136" s="1033">
        <v>44461</v>
      </c>
      <c r="AJ136" s="1033">
        <v>44462</v>
      </c>
      <c r="AK136" s="1033">
        <v>44466</v>
      </c>
      <c r="AL136" s="1033">
        <v>44474</v>
      </c>
      <c r="AM136" s="1033">
        <v>44469</v>
      </c>
      <c r="AN136" s="1033">
        <v>44474</v>
      </c>
      <c r="AO136" s="1033">
        <v>44476</v>
      </c>
      <c r="AP136" s="1033">
        <v>44477</v>
      </c>
      <c r="AQ136" s="1033">
        <v>44477</v>
      </c>
      <c r="AR136" s="1033">
        <v>44482</v>
      </c>
      <c r="AS136" s="1033">
        <v>44483</v>
      </c>
      <c r="AT136" s="599"/>
      <c r="AU136" s="1036">
        <v>4.2314246430811533</v>
      </c>
      <c r="AV136" s="764">
        <v>2.9588576935378699</v>
      </c>
      <c r="AW136" s="764">
        <v>2.3779525091280678</v>
      </c>
      <c r="AX136" s="764">
        <v>6.9767924865311706E-2</v>
      </c>
      <c r="AY136" s="764">
        <v>3.7257816076198202</v>
      </c>
      <c r="AZ136" s="764">
        <v>2.9767357242846102</v>
      </c>
      <c r="BA136" s="764">
        <v>4.0363360831765336</v>
      </c>
      <c r="BB136" s="764">
        <v>4.1817149966146197</v>
      </c>
      <c r="BC136" s="764">
        <v>2.1730964397422921</v>
      </c>
      <c r="BD136" s="764">
        <v>1.4776846486472988</v>
      </c>
      <c r="BE136" s="764">
        <v>0.86913392400961742</v>
      </c>
      <c r="BF136" s="764">
        <v>1.3490500371768825</v>
      </c>
    </row>
    <row r="137" spans="1:58" ht="15.75" hidden="1" customHeight="1">
      <c r="A137" s="1023">
        <v>128</v>
      </c>
      <c r="B137" s="1024" t="s">
        <v>200</v>
      </c>
      <c r="C137" s="1024" t="s">
        <v>1160</v>
      </c>
      <c r="D137" s="1024" t="s">
        <v>529</v>
      </c>
      <c r="E137" s="1024" t="s">
        <v>6624</v>
      </c>
      <c r="F137" s="1024" t="s">
        <v>6625</v>
      </c>
      <c r="G137" s="1024" t="s">
        <v>6644</v>
      </c>
      <c r="H137" s="1025" t="s">
        <v>1164</v>
      </c>
      <c r="I137" s="1024">
        <v>1</v>
      </c>
      <c r="J137" s="1024">
        <v>267000</v>
      </c>
      <c r="K137" s="1024">
        <v>267000</v>
      </c>
      <c r="L137" s="1024">
        <v>2137</v>
      </c>
      <c r="M137" s="1024" t="s">
        <v>1167</v>
      </c>
      <c r="N137" s="1024" t="s">
        <v>6604</v>
      </c>
      <c r="O137" s="1024" t="s">
        <v>1163</v>
      </c>
      <c r="P137" s="1024" t="s">
        <v>67</v>
      </c>
      <c r="Q137" s="1026">
        <v>44412</v>
      </c>
      <c r="R137" s="1026">
        <v>44591</v>
      </c>
      <c r="S137" s="1027" t="s">
        <v>67</v>
      </c>
      <c r="T137" s="1028">
        <v>44591</v>
      </c>
      <c r="U137" s="1028">
        <v>44621</v>
      </c>
      <c r="V137" s="1028">
        <v>44624</v>
      </c>
      <c r="W137" s="1029" t="s">
        <v>67</v>
      </c>
      <c r="X137" s="1029">
        <v>44621</v>
      </c>
      <c r="Y137" s="1029">
        <v>44624</v>
      </c>
      <c r="Z137" s="1030">
        <v>2.137</v>
      </c>
      <c r="AA137" s="791"/>
      <c r="AB137" s="1031">
        <v>44621</v>
      </c>
      <c r="AC137" s="1147">
        <v>44621</v>
      </c>
      <c r="AD137" s="791" t="s">
        <v>436</v>
      </c>
      <c r="AE137" s="1035">
        <v>44438</v>
      </c>
      <c r="AF137" s="1033">
        <v>44456</v>
      </c>
      <c r="AG137" s="1033">
        <v>44461</v>
      </c>
      <c r="AH137" s="1033">
        <v>44462</v>
      </c>
      <c r="AI137" s="1033">
        <v>44463</v>
      </c>
      <c r="AJ137" s="1033">
        <v>44466</v>
      </c>
      <c r="AK137" s="1033">
        <v>44468</v>
      </c>
      <c r="AL137" s="1033">
        <v>44476</v>
      </c>
      <c r="AM137" s="1033">
        <v>44473</v>
      </c>
      <c r="AN137" s="1033">
        <v>44476</v>
      </c>
      <c r="AO137" s="1033">
        <v>44481</v>
      </c>
      <c r="AP137" s="1033">
        <v>44482</v>
      </c>
      <c r="AQ137" s="1033">
        <v>44482</v>
      </c>
      <c r="AR137" s="1033">
        <v>44484</v>
      </c>
      <c r="AS137" s="1033">
        <v>44487</v>
      </c>
      <c r="AT137" s="599"/>
      <c r="AU137" s="1036">
        <v>4.2314246430811533</v>
      </c>
      <c r="AV137" s="764">
        <v>2.9588576935378699</v>
      </c>
      <c r="AW137" s="764">
        <v>2.3779525091280678</v>
      </c>
      <c r="AX137" s="764">
        <v>6.9767924865311706E-2</v>
      </c>
      <c r="AY137" s="764">
        <v>3.7257816076198202</v>
      </c>
      <c r="AZ137" s="764">
        <v>2.9767357242846102</v>
      </c>
      <c r="BA137" s="764">
        <v>4.0363360831765336</v>
      </c>
      <c r="BB137" s="764">
        <v>4.1817149966146197</v>
      </c>
      <c r="BC137" s="764">
        <v>2.1730964397422921</v>
      </c>
      <c r="BD137" s="764">
        <v>1.4776846486472988</v>
      </c>
      <c r="BE137" s="764">
        <v>0.86913392400961742</v>
      </c>
      <c r="BF137" s="764">
        <v>1.3490500371768825</v>
      </c>
    </row>
    <row r="138" spans="1:58" ht="15.75" hidden="1" customHeight="1">
      <c r="A138" s="1023">
        <v>129</v>
      </c>
      <c r="B138" s="1024" t="s">
        <v>200</v>
      </c>
      <c r="C138" s="1024" t="s">
        <v>1160</v>
      </c>
      <c r="D138" s="1024" t="s">
        <v>529</v>
      </c>
      <c r="E138" s="1024" t="s">
        <v>6624</v>
      </c>
      <c r="F138" s="1024" t="s">
        <v>6625</v>
      </c>
      <c r="G138" s="1024" t="s">
        <v>6644</v>
      </c>
      <c r="H138" s="1025" t="s">
        <v>1190</v>
      </c>
      <c r="I138" s="1024">
        <v>1</v>
      </c>
      <c r="J138" s="1024">
        <v>267000</v>
      </c>
      <c r="K138" s="1024">
        <v>267000</v>
      </c>
      <c r="L138" s="1024">
        <v>1603</v>
      </c>
      <c r="M138" s="1024" t="s">
        <v>1167</v>
      </c>
      <c r="N138" s="1024" t="s">
        <v>6604</v>
      </c>
      <c r="O138" s="1024" t="s">
        <v>1163</v>
      </c>
      <c r="P138" s="1024" t="s">
        <v>67</v>
      </c>
      <c r="Q138" s="1026">
        <v>44412</v>
      </c>
      <c r="R138" s="1026">
        <v>44591</v>
      </c>
      <c r="S138" s="1027" t="s">
        <v>67</v>
      </c>
      <c r="T138" s="1028">
        <v>44591</v>
      </c>
      <c r="U138" s="1028">
        <v>44621</v>
      </c>
      <c r="V138" s="1028">
        <v>44624</v>
      </c>
      <c r="W138" s="1029" t="s">
        <v>67</v>
      </c>
      <c r="X138" s="1029">
        <v>44621</v>
      </c>
      <c r="Y138" s="1029">
        <v>44624</v>
      </c>
      <c r="Z138" s="1030">
        <v>1.603</v>
      </c>
      <c r="AA138" s="791"/>
      <c r="AB138" s="1031">
        <v>44621</v>
      </c>
      <c r="AC138" s="1147">
        <v>44621</v>
      </c>
      <c r="AD138" s="791" t="s">
        <v>436</v>
      </c>
      <c r="AE138" s="1035">
        <v>44447</v>
      </c>
      <c r="AF138" s="1033">
        <v>44498</v>
      </c>
      <c r="AG138" s="1033">
        <v>44504</v>
      </c>
      <c r="AH138" s="1033">
        <v>44505</v>
      </c>
      <c r="AI138" s="1033">
        <v>44508</v>
      </c>
      <c r="AJ138" s="1033">
        <v>44509</v>
      </c>
      <c r="AK138" s="1033">
        <v>44511</v>
      </c>
      <c r="AL138" s="1033">
        <v>44519</v>
      </c>
      <c r="AM138" s="1033">
        <v>44516</v>
      </c>
      <c r="AN138" s="1033">
        <v>44522</v>
      </c>
      <c r="AO138" s="1033">
        <v>44524</v>
      </c>
      <c r="AP138" s="1033">
        <v>44526</v>
      </c>
      <c r="AQ138" s="1033">
        <v>44531</v>
      </c>
      <c r="AR138" s="1033">
        <v>44533</v>
      </c>
      <c r="AS138" s="1033">
        <v>44536</v>
      </c>
      <c r="AT138" s="599"/>
      <c r="AU138" s="1036">
        <v>25.659668888249552</v>
      </c>
      <c r="AV138" s="764">
        <v>17.942729720538569</v>
      </c>
      <c r="AW138" s="764">
        <v>14.42007814459812</v>
      </c>
      <c r="AX138" s="764">
        <v>0.42307780524731353</v>
      </c>
      <c r="AY138" s="764">
        <v>22.593412494719736</v>
      </c>
      <c r="AZ138" s="764">
        <v>18.051143408133221</v>
      </c>
      <c r="BA138" s="764">
        <v>24.476637575326809</v>
      </c>
      <c r="BB138" s="764">
        <v>25.358225952010855</v>
      </c>
      <c r="BC138" s="764">
        <v>13.177815938940672</v>
      </c>
      <c r="BD138" s="764">
        <v>8.9607879151380825</v>
      </c>
      <c r="BE138" s="764">
        <v>5.2704917588683893</v>
      </c>
      <c r="BF138" s="764">
        <v>8.1807382117133614</v>
      </c>
    </row>
    <row r="139" spans="1:58" ht="15.75" hidden="1" customHeight="1">
      <c r="A139" s="1023">
        <v>130</v>
      </c>
      <c r="B139" s="1024" t="s">
        <v>200</v>
      </c>
      <c r="C139" s="1024" t="s">
        <v>1160</v>
      </c>
      <c r="D139" s="1024" t="s">
        <v>529</v>
      </c>
      <c r="E139" s="1024" t="s">
        <v>6624</v>
      </c>
      <c r="F139" s="1024" t="s">
        <v>6625</v>
      </c>
      <c r="G139" s="1024" t="s">
        <v>6645</v>
      </c>
      <c r="H139" s="1025" t="s">
        <v>1190</v>
      </c>
      <c r="I139" s="1024">
        <v>1</v>
      </c>
      <c r="J139" s="1024">
        <v>257800</v>
      </c>
      <c r="K139" s="1024">
        <v>257800</v>
      </c>
      <c r="L139" s="1024">
        <v>1547</v>
      </c>
      <c r="M139" s="1024" t="s">
        <v>1167</v>
      </c>
      <c r="N139" s="1024" t="s">
        <v>6604</v>
      </c>
      <c r="O139" s="1024" t="s">
        <v>1163</v>
      </c>
      <c r="P139" s="1024" t="s">
        <v>67</v>
      </c>
      <c r="Q139" s="1026">
        <v>44412</v>
      </c>
      <c r="R139" s="1026">
        <v>44591</v>
      </c>
      <c r="S139" s="1027" t="s">
        <v>67</v>
      </c>
      <c r="T139" s="1028">
        <v>44591</v>
      </c>
      <c r="U139" s="1028">
        <v>44621</v>
      </c>
      <c r="V139" s="1028">
        <v>44624</v>
      </c>
      <c r="W139" s="1029" t="s">
        <v>67</v>
      </c>
      <c r="X139" s="1029">
        <v>44621</v>
      </c>
      <c r="Y139" s="1029">
        <v>44624</v>
      </c>
      <c r="Z139" s="1030">
        <v>1.5469999999999999</v>
      </c>
      <c r="AA139" s="791"/>
      <c r="AB139" s="1031">
        <v>44621</v>
      </c>
      <c r="AC139" s="1147">
        <v>44621</v>
      </c>
      <c r="AD139" s="791" t="s">
        <v>436</v>
      </c>
      <c r="AE139" s="1035">
        <v>44454</v>
      </c>
      <c r="AF139" s="1033">
        <v>44454</v>
      </c>
      <c r="AG139" s="1033">
        <v>44456</v>
      </c>
      <c r="AH139" s="1033">
        <v>44460</v>
      </c>
      <c r="AI139" s="1033">
        <v>44461</v>
      </c>
      <c r="AJ139" s="1033">
        <v>44462</v>
      </c>
      <c r="AK139" s="1033">
        <v>44466</v>
      </c>
      <c r="AL139" s="1033">
        <v>44474</v>
      </c>
      <c r="AM139" s="1033">
        <v>44469</v>
      </c>
      <c r="AN139" s="1033">
        <v>44475</v>
      </c>
      <c r="AO139" s="1033">
        <v>44477</v>
      </c>
      <c r="AP139" s="1033">
        <v>44482</v>
      </c>
      <c r="AQ139" s="1033">
        <v>44484</v>
      </c>
      <c r="AR139" s="1033">
        <v>44488</v>
      </c>
      <c r="AS139" s="1033">
        <v>44489</v>
      </c>
      <c r="AT139" s="599"/>
      <c r="AU139" s="1036">
        <v>25.659668888249552</v>
      </c>
      <c r="AV139" s="764">
        <v>17.942729720538569</v>
      </c>
      <c r="AW139" s="764">
        <v>14.42007814459812</v>
      </c>
      <c r="AX139" s="764">
        <v>0.42307780524731353</v>
      </c>
      <c r="AY139" s="764">
        <v>22.593412494719736</v>
      </c>
      <c r="AZ139" s="764">
        <v>18.051143408133221</v>
      </c>
      <c r="BA139" s="764">
        <v>24.476637575326809</v>
      </c>
      <c r="BB139" s="764">
        <v>25.358225952010855</v>
      </c>
      <c r="BC139" s="764">
        <v>13.177815938940672</v>
      </c>
      <c r="BD139" s="764">
        <v>8.9607879151380825</v>
      </c>
      <c r="BE139" s="764">
        <v>5.2704917588683893</v>
      </c>
      <c r="BF139" s="764">
        <v>8.1807382117133614</v>
      </c>
    </row>
    <row r="140" spans="1:58" ht="15.75" hidden="1" customHeight="1">
      <c r="A140" s="1023">
        <v>131</v>
      </c>
      <c r="B140" s="1024" t="s">
        <v>200</v>
      </c>
      <c r="C140" s="1024" t="s">
        <v>1160</v>
      </c>
      <c r="D140" s="1024" t="s">
        <v>529</v>
      </c>
      <c r="E140" s="1024" t="s">
        <v>6624</v>
      </c>
      <c r="F140" s="1024" t="s">
        <v>6625</v>
      </c>
      <c r="G140" s="1024" t="s">
        <v>6645</v>
      </c>
      <c r="H140" s="1025" t="s">
        <v>1164</v>
      </c>
      <c r="I140" s="1024">
        <v>1</v>
      </c>
      <c r="J140" s="1024">
        <v>257800</v>
      </c>
      <c r="K140" s="1024">
        <v>257800</v>
      </c>
      <c r="L140" s="1024">
        <v>2063</v>
      </c>
      <c r="M140" s="1024" t="s">
        <v>1167</v>
      </c>
      <c r="N140" s="1024" t="s">
        <v>6604</v>
      </c>
      <c r="O140" s="1024" t="s">
        <v>1163</v>
      </c>
      <c r="P140" s="1024" t="s">
        <v>67</v>
      </c>
      <c r="Q140" s="1026">
        <v>44412</v>
      </c>
      <c r="R140" s="1026">
        <v>44591</v>
      </c>
      <c r="S140" s="1027" t="s">
        <v>67</v>
      </c>
      <c r="T140" s="1028">
        <v>44591</v>
      </c>
      <c r="U140" s="1028">
        <v>44621</v>
      </c>
      <c r="V140" s="1028">
        <v>44624</v>
      </c>
      <c r="W140" s="1029" t="s">
        <v>67</v>
      </c>
      <c r="X140" s="1029">
        <v>44621</v>
      </c>
      <c r="Y140" s="1029">
        <v>44624</v>
      </c>
      <c r="Z140" s="1030">
        <v>2.0630000000000002</v>
      </c>
      <c r="AA140" s="791"/>
      <c r="AB140" s="1031">
        <v>44621</v>
      </c>
      <c r="AC140" s="1147">
        <v>44621</v>
      </c>
      <c r="AD140" s="791" t="s">
        <v>436</v>
      </c>
      <c r="AE140" s="1035">
        <v>44456</v>
      </c>
      <c r="AF140" s="1033">
        <v>44456</v>
      </c>
      <c r="AG140" s="1033">
        <v>44461</v>
      </c>
      <c r="AH140" s="1033">
        <v>44462</v>
      </c>
      <c r="AI140" s="1033">
        <v>44463</v>
      </c>
      <c r="AJ140" s="1033">
        <v>44466</v>
      </c>
      <c r="AK140" s="1033">
        <v>44468</v>
      </c>
      <c r="AL140" s="1033">
        <v>44476</v>
      </c>
      <c r="AM140" s="1033">
        <v>44473</v>
      </c>
      <c r="AN140" s="1033">
        <v>44477</v>
      </c>
      <c r="AO140" s="1033">
        <v>44482</v>
      </c>
      <c r="AP140" s="1033">
        <v>44484</v>
      </c>
      <c r="AQ140" s="1033">
        <v>44488</v>
      </c>
      <c r="AR140" s="1033">
        <v>44490</v>
      </c>
      <c r="AS140" s="1033">
        <v>44491</v>
      </c>
      <c r="AT140" s="599"/>
      <c r="AU140" s="1036">
        <v>36.310852200353139</v>
      </c>
      <c r="AV140" s="764">
        <v>25.390655264913065</v>
      </c>
      <c r="AW140" s="764">
        <v>20.405770959336966</v>
      </c>
      <c r="AX140" s="764">
        <v>0.59869500742544368</v>
      </c>
      <c r="AY140" s="764">
        <v>31.971810134037355</v>
      </c>
      <c r="AZ140" s="764">
        <v>25.544070860565878</v>
      </c>
      <c r="BA140" s="764">
        <v>34.636751285839821</v>
      </c>
      <c r="BB140" s="764">
        <v>35.884282007562533</v>
      </c>
      <c r="BC140" s="764">
        <v>18.647852743783972</v>
      </c>
      <c r="BD140" s="764">
        <v>12.680360257270873</v>
      </c>
      <c r="BE140" s="764">
        <v>7.4582430550024377</v>
      </c>
      <c r="BF140" s="764">
        <v>11.576516337330228</v>
      </c>
    </row>
    <row r="141" spans="1:58" ht="15.75" hidden="1" customHeight="1">
      <c r="A141" s="1023">
        <v>132</v>
      </c>
      <c r="B141" s="1024" t="s">
        <v>200</v>
      </c>
      <c r="C141" s="1024" t="s">
        <v>1160</v>
      </c>
      <c r="D141" s="1024" t="s">
        <v>529</v>
      </c>
      <c r="E141" s="1024" t="s">
        <v>6624</v>
      </c>
      <c r="F141" s="1024" t="s">
        <v>6625</v>
      </c>
      <c r="G141" s="1024" t="s">
        <v>6645</v>
      </c>
      <c r="H141" s="1025" t="s">
        <v>1190</v>
      </c>
      <c r="I141" s="1024">
        <v>1</v>
      </c>
      <c r="J141" s="1024">
        <v>257800</v>
      </c>
      <c r="K141" s="1024">
        <v>257800</v>
      </c>
      <c r="L141" s="1024">
        <v>1547</v>
      </c>
      <c r="M141" s="1024" t="s">
        <v>1167</v>
      </c>
      <c r="N141" s="1024" t="s">
        <v>6604</v>
      </c>
      <c r="O141" s="1024" t="s">
        <v>1163</v>
      </c>
      <c r="P141" s="1024" t="s">
        <v>67</v>
      </c>
      <c r="Q141" s="1026">
        <v>44412</v>
      </c>
      <c r="R141" s="1026">
        <v>44591</v>
      </c>
      <c r="S141" s="1027" t="s">
        <v>67</v>
      </c>
      <c r="T141" s="1028">
        <v>44591</v>
      </c>
      <c r="U141" s="1028">
        <v>44621</v>
      </c>
      <c r="V141" s="1028">
        <v>44624</v>
      </c>
      <c r="W141" s="1029" t="s">
        <v>67</v>
      </c>
      <c r="X141" s="1029">
        <v>44621</v>
      </c>
      <c r="Y141" s="1029">
        <v>44624</v>
      </c>
      <c r="Z141" s="1030">
        <v>1.5469999999999999</v>
      </c>
      <c r="AA141" s="791"/>
      <c r="AB141" s="1031">
        <v>44621</v>
      </c>
      <c r="AC141" s="1147">
        <v>44621</v>
      </c>
      <c r="AD141" s="791" t="s">
        <v>436</v>
      </c>
      <c r="AE141" s="1035">
        <v>44428</v>
      </c>
      <c r="AF141" s="1033">
        <v>44460</v>
      </c>
      <c r="AG141" s="1033">
        <v>44460</v>
      </c>
      <c r="AH141" s="1033">
        <v>44460</v>
      </c>
      <c r="AI141" s="1033">
        <v>44461</v>
      </c>
      <c r="AJ141" s="1033">
        <v>44462</v>
      </c>
      <c r="AK141" s="1033">
        <v>44466</v>
      </c>
      <c r="AL141" s="1033">
        <v>44474</v>
      </c>
      <c r="AM141" s="1033">
        <v>44469</v>
      </c>
      <c r="AN141" s="1033">
        <v>44473</v>
      </c>
      <c r="AO141" s="1033">
        <v>44475</v>
      </c>
      <c r="AP141" s="1033">
        <v>44476</v>
      </c>
      <c r="AQ141" s="1033">
        <v>44481</v>
      </c>
      <c r="AR141" s="1033">
        <v>44482</v>
      </c>
      <c r="AS141" s="1033">
        <v>44483</v>
      </c>
      <c r="AT141" s="599"/>
      <c r="AU141" s="1036">
        <v>2.0140419353795878</v>
      </c>
      <c r="AV141" s="764">
        <v>1.408335012027178</v>
      </c>
      <c r="AW141" s="764">
        <v>1.1318400958778903</v>
      </c>
      <c r="AX141" s="764">
        <v>3.3207616411864607E-2</v>
      </c>
      <c r="AY141" s="764">
        <v>1.7733697354346052</v>
      </c>
      <c r="AZ141" s="764">
        <v>1.4168444637327209</v>
      </c>
      <c r="BA141" s="764">
        <v>1.9211851379879157</v>
      </c>
      <c r="BB141" s="764">
        <v>1.9903815086861347</v>
      </c>
      <c r="BC141" s="764">
        <v>1.0343342321885509</v>
      </c>
      <c r="BD141" s="764">
        <v>0.70333731560329105</v>
      </c>
      <c r="BE141" s="764">
        <v>0.41368388145080187</v>
      </c>
      <c r="BF141" s="764">
        <v>0.6421107728439166</v>
      </c>
    </row>
    <row r="142" spans="1:58" ht="15.75" hidden="1" customHeight="1">
      <c r="A142" s="1023">
        <v>133</v>
      </c>
      <c r="B142" s="1024" t="s">
        <v>200</v>
      </c>
      <c r="C142" s="1024" t="s">
        <v>1160</v>
      </c>
      <c r="D142" s="1024" t="s">
        <v>529</v>
      </c>
      <c r="E142" s="1024" t="s">
        <v>6624</v>
      </c>
      <c r="F142" s="1024" t="s">
        <v>6625</v>
      </c>
      <c r="G142" s="1024" t="s">
        <v>6646</v>
      </c>
      <c r="H142" s="1025" t="s">
        <v>1190</v>
      </c>
      <c r="I142" s="1024">
        <v>1</v>
      </c>
      <c r="J142" s="1024">
        <v>379300</v>
      </c>
      <c r="K142" s="1024">
        <v>379300</v>
      </c>
      <c r="L142" s="1024">
        <v>2277</v>
      </c>
      <c r="M142" s="1024" t="s">
        <v>1167</v>
      </c>
      <c r="N142" s="1024" t="s">
        <v>6604</v>
      </c>
      <c r="O142" s="1024" t="s">
        <v>1163</v>
      </c>
      <c r="P142" s="1024" t="s">
        <v>67</v>
      </c>
      <c r="Q142" s="1026">
        <v>44412</v>
      </c>
      <c r="R142" s="1026">
        <v>44591</v>
      </c>
      <c r="S142" s="1027" t="s">
        <v>67</v>
      </c>
      <c r="T142" s="1028">
        <v>44591</v>
      </c>
      <c r="U142" s="1028">
        <v>44621</v>
      </c>
      <c r="V142" s="1028">
        <v>44624</v>
      </c>
      <c r="W142" s="1029" t="s">
        <v>67</v>
      </c>
      <c r="X142" s="1029">
        <v>44621</v>
      </c>
      <c r="Y142" s="1029">
        <v>44624</v>
      </c>
      <c r="Z142" s="1030">
        <v>2.2770000000000001</v>
      </c>
      <c r="AA142" s="791"/>
      <c r="AB142" s="1031">
        <v>44621</v>
      </c>
      <c r="AC142" s="1147">
        <v>44621</v>
      </c>
      <c r="AD142" s="791" t="s">
        <v>436</v>
      </c>
      <c r="AE142" s="1035" t="e">
        <v>#N/A</v>
      </c>
      <c r="AF142" s="1033">
        <v>44503</v>
      </c>
      <c r="AG142" s="1033">
        <v>44505</v>
      </c>
      <c r="AH142" s="1033">
        <v>44508</v>
      </c>
      <c r="AI142" s="1033">
        <v>44509</v>
      </c>
      <c r="AJ142" s="1033">
        <v>44510</v>
      </c>
      <c r="AK142" s="1033">
        <v>44512</v>
      </c>
      <c r="AL142" s="1033">
        <v>44522</v>
      </c>
      <c r="AM142" s="1033">
        <v>44517</v>
      </c>
      <c r="AN142" s="1033">
        <v>44523</v>
      </c>
      <c r="AO142" s="1033">
        <v>44525</v>
      </c>
      <c r="AP142" s="1033">
        <v>44529</v>
      </c>
      <c r="AQ142" s="1033">
        <v>44532</v>
      </c>
      <c r="AR142" s="1033">
        <v>44536</v>
      </c>
      <c r="AS142" s="1033">
        <v>44537</v>
      </c>
      <c r="AT142" s="599"/>
      <c r="AU142" s="1036">
        <v>86.177755888838135</v>
      </c>
      <c r="AV142" s="764">
        <v>60.26048849539368</v>
      </c>
      <c r="AW142" s="764">
        <v>48.429696410159735</v>
      </c>
      <c r="AX142" s="764">
        <v>1.4209028176230529</v>
      </c>
      <c r="AY142" s="764">
        <v>75.87976271811533</v>
      </c>
      <c r="AZ142" s="764">
        <v>60.624594842409692</v>
      </c>
      <c r="BA142" s="764">
        <v>82.20455638505986</v>
      </c>
      <c r="BB142" s="764">
        <v>85.165362631281724</v>
      </c>
      <c r="BC142" s="764">
        <v>44.257570511913961</v>
      </c>
      <c r="BD142" s="764">
        <v>30.094721677256203</v>
      </c>
      <c r="BE142" s="764">
        <v>17.70089685053912</v>
      </c>
      <c r="BF142" s="764">
        <v>27.474932107263744</v>
      </c>
    </row>
    <row r="143" spans="1:58" ht="15.75" hidden="1" customHeight="1">
      <c r="A143" s="1023">
        <v>134</v>
      </c>
      <c r="B143" s="1024" t="s">
        <v>200</v>
      </c>
      <c r="C143" s="1024" t="s">
        <v>1160</v>
      </c>
      <c r="D143" s="1024" t="s">
        <v>529</v>
      </c>
      <c r="E143" s="1024" t="s">
        <v>6624</v>
      </c>
      <c r="F143" s="1024" t="s">
        <v>6625</v>
      </c>
      <c r="G143" s="1024" t="s">
        <v>6646</v>
      </c>
      <c r="H143" s="1025" t="s">
        <v>1164</v>
      </c>
      <c r="I143" s="1024">
        <v>1</v>
      </c>
      <c r="J143" s="1024">
        <v>379300</v>
      </c>
      <c r="K143" s="1024">
        <v>379300</v>
      </c>
      <c r="L143" s="1024">
        <v>3036</v>
      </c>
      <c r="M143" s="1024" t="s">
        <v>1167</v>
      </c>
      <c r="N143" s="1024" t="s">
        <v>6604</v>
      </c>
      <c r="O143" s="1024" t="s">
        <v>1163</v>
      </c>
      <c r="P143" s="1024" t="s">
        <v>67</v>
      </c>
      <c r="Q143" s="1026">
        <v>44412</v>
      </c>
      <c r="R143" s="1026">
        <v>44591</v>
      </c>
      <c r="S143" s="1027" t="s">
        <v>67</v>
      </c>
      <c r="T143" s="1028">
        <v>44591</v>
      </c>
      <c r="U143" s="1028">
        <v>44621</v>
      </c>
      <c r="V143" s="1028">
        <v>44624</v>
      </c>
      <c r="W143" s="1029" t="s">
        <v>67</v>
      </c>
      <c r="X143" s="1029">
        <v>44621</v>
      </c>
      <c r="Y143" s="1029">
        <v>44624</v>
      </c>
      <c r="Z143" s="1030">
        <v>3.036</v>
      </c>
      <c r="AA143" s="791"/>
      <c r="AB143" s="1031">
        <v>44621</v>
      </c>
      <c r="AC143" s="1147">
        <v>44621</v>
      </c>
      <c r="AD143" s="791" t="s">
        <v>436</v>
      </c>
      <c r="AE143" s="1035" t="e">
        <v>#N/A</v>
      </c>
      <c r="AF143" s="1033">
        <v>44514</v>
      </c>
      <c r="AG143" s="1033">
        <v>44516</v>
      </c>
      <c r="AH143" s="1033">
        <v>44517</v>
      </c>
      <c r="AI143" s="1033">
        <v>44518</v>
      </c>
      <c r="AJ143" s="1033">
        <v>44519</v>
      </c>
      <c r="AK143" s="1033">
        <v>44523</v>
      </c>
      <c r="AL143" s="1033">
        <v>44532</v>
      </c>
      <c r="AM143" s="1033">
        <v>44526</v>
      </c>
      <c r="AN143" s="1033">
        <v>44533</v>
      </c>
      <c r="AO143" s="1033">
        <v>44537</v>
      </c>
      <c r="AP143" s="1033">
        <v>44539</v>
      </c>
      <c r="AQ143" s="1033">
        <v>44543</v>
      </c>
      <c r="AR143" s="1033">
        <v>44545</v>
      </c>
      <c r="AS143" s="1033">
        <v>44546</v>
      </c>
      <c r="AT143" s="599"/>
      <c r="AU143" s="1036">
        <v>78.431440752762796</v>
      </c>
      <c r="AV143" s="764">
        <v>54.843815372212227</v>
      </c>
      <c r="AW143" s="764">
        <v>44.076465272167837</v>
      </c>
      <c r="AX143" s="764">
        <v>1.2931812160389582</v>
      </c>
      <c r="AY143" s="764">
        <v>69.059109889520684</v>
      </c>
      <c r="AZ143" s="764">
        <v>55.175193058822302</v>
      </c>
      <c r="BA143" s="764">
        <v>74.815382777414015</v>
      </c>
      <c r="BB143" s="764">
        <v>77.510049136335056</v>
      </c>
      <c r="BC143" s="764">
        <v>40.279361926573372</v>
      </c>
      <c r="BD143" s="764">
        <v>27.389578155705077</v>
      </c>
      <c r="BE143" s="764">
        <v>16.10980499880527</v>
      </c>
      <c r="BF143" s="764">
        <v>25.005275288633296</v>
      </c>
    </row>
    <row r="144" spans="1:58" ht="15.75" hidden="1" customHeight="1">
      <c r="A144" s="1023">
        <v>135</v>
      </c>
      <c r="B144" s="1024" t="s">
        <v>200</v>
      </c>
      <c r="C144" s="1024" t="s">
        <v>1160</v>
      </c>
      <c r="D144" s="1024" t="s">
        <v>529</v>
      </c>
      <c r="E144" s="1024" t="s">
        <v>6624</v>
      </c>
      <c r="F144" s="1024" t="s">
        <v>6625</v>
      </c>
      <c r="G144" s="1024" t="s">
        <v>6646</v>
      </c>
      <c r="H144" s="1025" t="s">
        <v>1190</v>
      </c>
      <c r="I144" s="1024">
        <v>1</v>
      </c>
      <c r="J144" s="1024">
        <v>379300</v>
      </c>
      <c r="K144" s="1024">
        <v>379300</v>
      </c>
      <c r="L144" s="1024">
        <v>2277</v>
      </c>
      <c r="M144" s="1024" t="s">
        <v>1167</v>
      </c>
      <c r="N144" s="1024" t="s">
        <v>6604</v>
      </c>
      <c r="O144" s="1024" t="s">
        <v>1163</v>
      </c>
      <c r="P144" s="1024" t="s">
        <v>67</v>
      </c>
      <c r="Q144" s="1026">
        <v>44412</v>
      </c>
      <c r="R144" s="1026">
        <v>44591</v>
      </c>
      <c r="S144" s="1027" t="s">
        <v>67</v>
      </c>
      <c r="T144" s="1028">
        <v>44591</v>
      </c>
      <c r="U144" s="1028">
        <v>44621</v>
      </c>
      <c r="V144" s="1028">
        <v>44624</v>
      </c>
      <c r="W144" s="1029" t="s">
        <v>67</v>
      </c>
      <c r="X144" s="1029">
        <v>44621</v>
      </c>
      <c r="Y144" s="1029">
        <v>44624</v>
      </c>
      <c r="Z144" s="1030">
        <v>2.2770000000000001</v>
      </c>
      <c r="AA144" s="791"/>
      <c r="AB144" s="1031">
        <v>44621</v>
      </c>
      <c r="AC144" s="1147">
        <v>44621</v>
      </c>
      <c r="AD144" s="791" t="s">
        <v>436</v>
      </c>
      <c r="AE144" s="1035" t="e">
        <v>#N/A</v>
      </c>
      <c r="AF144" s="1033">
        <v>44463</v>
      </c>
      <c r="AG144" s="1033">
        <v>44467</v>
      </c>
      <c r="AH144" s="1033">
        <v>44468</v>
      </c>
      <c r="AI144" s="1033">
        <v>44469</v>
      </c>
      <c r="AJ144" s="1033">
        <v>44470</v>
      </c>
      <c r="AK144" s="1033">
        <v>44474</v>
      </c>
      <c r="AL144" s="1033">
        <v>44483</v>
      </c>
      <c r="AM144" s="1033">
        <v>44477</v>
      </c>
      <c r="AN144" s="1033">
        <v>44484</v>
      </c>
      <c r="AO144" s="1033">
        <v>44488</v>
      </c>
      <c r="AP144" s="1033">
        <v>44490</v>
      </c>
      <c r="AQ144" s="1033">
        <v>44494</v>
      </c>
      <c r="AR144" s="1033">
        <v>44496</v>
      </c>
      <c r="AS144" s="1033">
        <v>44497</v>
      </c>
      <c r="AT144" s="599"/>
      <c r="AU144" s="1036">
        <v>33.890128720329599</v>
      </c>
      <c r="AV144" s="764">
        <v>23.697944913918864</v>
      </c>
      <c r="AW144" s="764">
        <v>19.045386228714502</v>
      </c>
      <c r="AX144" s="764">
        <v>0.55878200693041413</v>
      </c>
      <c r="AY144" s="764">
        <v>29.840356125101533</v>
      </c>
      <c r="AZ144" s="764">
        <v>23.841132803194821</v>
      </c>
      <c r="BA144" s="764">
        <v>32.3276345334505</v>
      </c>
      <c r="BB144" s="764">
        <v>33.491996540391689</v>
      </c>
      <c r="BC144" s="764">
        <v>17.404662560865042</v>
      </c>
      <c r="BD144" s="764">
        <v>11.835002906786148</v>
      </c>
      <c r="BE144" s="764">
        <v>6.9610268513356077</v>
      </c>
      <c r="BF144" s="764">
        <v>10.804748581508214</v>
      </c>
    </row>
    <row r="145" spans="1:58" ht="15.75" hidden="1" customHeight="1">
      <c r="A145" s="1023">
        <v>136</v>
      </c>
      <c r="B145" s="1024" t="s">
        <v>200</v>
      </c>
      <c r="C145" s="1024" t="s">
        <v>1160</v>
      </c>
      <c r="D145" s="1024" t="s">
        <v>529</v>
      </c>
      <c r="E145" s="1024" t="s">
        <v>6624</v>
      </c>
      <c r="F145" s="1024" t="s">
        <v>6625</v>
      </c>
      <c r="G145" s="1024" t="s">
        <v>6647</v>
      </c>
      <c r="H145" s="1025" t="s">
        <v>1190</v>
      </c>
      <c r="I145" s="1024">
        <v>1</v>
      </c>
      <c r="J145" s="1024">
        <v>197900</v>
      </c>
      <c r="K145" s="1024">
        <v>197900</v>
      </c>
      <c r="L145" s="1024">
        <v>1188</v>
      </c>
      <c r="M145" s="1024" t="s">
        <v>1167</v>
      </c>
      <c r="N145" s="1024" t="s">
        <v>6604</v>
      </c>
      <c r="O145" s="1024" t="s">
        <v>1163</v>
      </c>
      <c r="P145" s="1024" t="s">
        <v>67</v>
      </c>
      <c r="Q145" s="1026">
        <v>44412</v>
      </c>
      <c r="R145" s="1026">
        <v>44591</v>
      </c>
      <c r="S145" s="1027" t="s">
        <v>67</v>
      </c>
      <c r="T145" s="1028">
        <v>44591</v>
      </c>
      <c r="U145" s="1028">
        <v>44621</v>
      </c>
      <c r="V145" s="1028">
        <v>44624</v>
      </c>
      <c r="W145" s="1029" t="s">
        <v>67</v>
      </c>
      <c r="X145" s="1029">
        <v>44621</v>
      </c>
      <c r="Y145" s="1029">
        <v>44624</v>
      </c>
      <c r="Z145" s="1030">
        <v>1.1879999999999999</v>
      </c>
      <c r="AA145" s="791"/>
      <c r="AB145" s="1031">
        <v>44621</v>
      </c>
      <c r="AC145" s="1147">
        <v>44621</v>
      </c>
      <c r="AD145" s="791" t="s">
        <v>436</v>
      </c>
      <c r="AE145" s="1035" t="e">
        <v>#N/A</v>
      </c>
      <c r="AF145" s="1033">
        <v>44466</v>
      </c>
      <c r="AG145" s="1033">
        <v>44468</v>
      </c>
      <c r="AH145" s="1033">
        <v>44469</v>
      </c>
      <c r="AI145" s="1033">
        <v>44470</v>
      </c>
      <c r="AJ145" s="1033">
        <v>44473</v>
      </c>
      <c r="AK145" s="1033">
        <v>44475</v>
      </c>
      <c r="AL145" s="1033">
        <v>44484</v>
      </c>
      <c r="AM145" s="1033">
        <v>44481</v>
      </c>
      <c r="AN145" s="1033">
        <v>44487</v>
      </c>
      <c r="AO145" s="1033">
        <v>44489</v>
      </c>
      <c r="AP145" s="1033">
        <v>44491</v>
      </c>
      <c r="AQ145" s="1033">
        <v>44495</v>
      </c>
      <c r="AR145" s="1033">
        <v>44497</v>
      </c>
      <c r="AS145" s="1033">
        <v>44498</v>
      </c>
      <c r="AT145" s="599"/>
      <c r="AU145" s="1036">
        <v>5.9550281753275156</v>
      </c>
      <c r="AV145" s="764">
        <v>4.1641013176527624</v>
      </c>
      <c r="AW145" s="764">
        <v>3.3465736450258738</v>
      </c>
      <c r="AX145" s="764">
        <v>9.8186779477782662E-2</v>
      </c>
      <c r="AY145" s="764">
        <v>5.2434194910623058</v>
      </c>
      <c r="AZ145" s="764">
        <v>4.1892616798939519</v>
      </c>
      <c r="BA145" s="764">
        <v>5.6804733932127789</v>
      </c>
      <c r="BB145" s="764">
        <v>5.8850700949495982</v>
      </c>
      <c r="BC145" s="764">
        <v>3.05827271378423</v>
      </c>
      <c r="BD145" s="764">
        <v>2.0795959893394325</v>
      </c>
      <c r="BE145" s="764">
        <v>1.2231618053444731</v>
      </c>
      <c r="BF145" s="764">
        <v>1.8985641146772738</v>
      </c>
    </row>
    <row r="146" spans="1:58" ht="15.75" hidden="1" customHeight="1">
      <c r="A146" s="1023">
        <v>137</v>
      </c>
      <c r="B146" s="1024" t="s">
        <v>200</v>
      </c>
      <c r="C146" s="1024" t="s">
        <v>1160</v>
      </c>
      <c r="D146" s="1024" t="s">
        <v>529</v>
      </c>
      <c r="E146" s="1024" t="s">
        <v>6624</v>
      </c>
      <c r="F146" s="1024" t="s">
        <v>6625</v>
      </c>
      <c r="G146" s="1024" t="s">
        <v>6647</v>
      </c>
      <c r="H146" s="1025" t="s">
        <v>1164</v>
      </c>
      <c r="I146" s="1024">
        <v>1</v>
      </c>
      <c r="J146" s="1024">
        <v>197900</v>
      </c>
      <c r="K146" s="1024">
        <v>197900</v>
      </c>
      <c r="L146" s="1024">
        <v>1583</v>
      </c>
      <c r="M146" s="1024" t="s">
        <v>1167</v>
      </c>
      <c r="N146" s="1024" t="s">
        <v>6604</v>
      </c>
      <c r="O146" s="1024" t="s">
        <v>1163</v>
      </c>
      <c r="P146" s="1024" t="s">
        <v>67</v>
      </c>
      <c r="Q146" s="1026">
        <v>44412</v>
      </c>
      <c r="R146" s="1026">
        <v>44591</v>
      </c>
      <c r="S146" s="1027" t="s">
        <v>67</v>
      </c>
      <c r="T146" s="1028">
        <v>44591</v>
      </c>
      <c r="U146" s="1028">
        <v>44621</v>
      </c>
      <c r="V146" s="1028">
        <v>44624</v>
      </c>
      <c r="W146" s="1029" t="s">
        <v>67</v>
      </c>
      <c r="X146" s="1029">
        <v>44621</v>
      </c>
      <c r="Y146" s="1029">
        <v>44624</v>
      </c>
      <c r="Z146" s="1030">
        <v>1.583</v>
      </c>
      <c r="AA146" s="791"/>
      <c r="AB146" s="1031">
        <v>44621</v>
      </c>
      <c r="AC146" s="1147">
        <v>44621</v>
      </c>
      <c r="AD146" s="791" t="s">
        <v>436</v>
      </c>
      <c r="AE146" s="1035" t="e">
        <v>#N/A</v>
      </c>
      <c r="AF146" s="1033">
        <v>44467</v>
      </c>
      <c r="AG146" s="1033">
        <v>44469</v>
      </c>
      <c r="AH146" s="1033">
        <v>44470</v>
      </c>
      <c r="AI146" s="1033">
        <v>44473</v>
      </c>
      <c r="AJ146" s="1033">
        <v>44474</v>
      </c>
      <c r="AK146" s="1033">
        <v>44476</v>
      </c>
      <c r="AL146" s="1033">
        <v>44487</v>
      </c>
      <c r="AM146" s="1033">
        <v>44482</v>
      </c>
      <c r="AN146" s="1033">
        <v>44488</v>
      </c>
      <c r="AO146" s="1033">
        <v>44490</v>
      </c>
      <c r="AP146" s="1033">
        <v>44494</v>
      </c>
      <c r="AQ146" s="1033">
        <v>44496</v>
      </c>
      <c r="AR146" s="1033">
        <v>44498</v>
      </c>
      <c r="AS146" s="1033">
        <v>44503</v>
      </c>
      <c r="AT146" s="599"/>
      <c r="AU146" s="1036">
        <v>23.819967457901267</v>
      </c>
      <c r="AV146" s="764">
        <v>16.656303707989991</v>
      </c>
      <c r="AW146" s="764">
        <v>13.386212957019659</v>
      </c>
      <c r="AX146" s="764">
        <v>0.39274472313110093</v>
      </c>
      <c r="AY146" s="764">
        <v>20.973550077008685</v>
      </c>
      <c r="AZ146" s="764">
        <v>16.756944543292366</v>
      </c>
      <c r="BA146" s="764">
        <v>22.721755025845972</v>
      </c>
      <c r="BB146" s="764">
        <v>23.540136842670361</v>
      </c>
      <c r="BC146" s="764">
        <v>12.233016263725942</v>
      </c>
      <c r="BD146" s="764">
        <v>8.3183332359167022</v>
      </c>
      <c r="BE146" s="764">
        <v>4.8926173884056716</v>
      </c>
      <c r="BF146" s="764">
        <v>7.5942101526437469</v>
      </c>
    </row>
    <row r="147" spans="1:58" ht="15.75" hidden="1" customHeight="1">
      <c r="A147" s="1023">
        <v>138</v>
      </c>
      <c r="B147" s="1024" t="s">
        <v>200</v>
      </c>
      <c r="C147" s="1024" t="s">
        <v>1160</v>
      </c>
      <c r="D147" s="1024" t="s">
        <v>529</v>
      </c>
      <c r="E147" s="1024" t="s">
        <v>6624</v>
      </c>
      <c r="F147" s="1024" t="s">
        <v>6625</v>
      </c>
      <c r="G147" s="1024" t="s">
        <v>6647</v>
      </c>
      <c r="H147" s="1025" t="s">
        <v>1190</v>
      </c>
      <c r="I147" s="1024">
        <v>1</v>
      </c>
      <c r="J147" s="1024">
        <v>197900</v>
      </c>
      <c r="K147" s="1024">
        <v>197900</v>
      </c>
      <c r="L147" s="1024">
        <v>1188</v>
      </c>
      <c r="M147" s="1024" t="s">
        <v>1167</v>
      </c>
      <c r="N147" s="1024" t="s">
        <v>6604</v>
      </c>
      <c r="O147" s="1024" t="s">
        <v>1163</v>
      </c>
      <c r="P147" s="1024" t="s">
        <v>67</v>
      </c>
      <c r="Q147" s="1026">
        <v>44412</v>
      </c>
      <c r="R147" s="1026">
        <v>44591</v>
      </c>
      <c r="S147" s="1027" t="s">
        <v>67</v>
      </c>
      <c r="T147" s="1028">
        <v>44591</v>
      </c>
      <c r="U147" s="1028">
        <v>44621</v>
      </c>
      <c r="V147" s="1028">
        <v>44624</v>
      </c>
      <c r="W147" s="1029" t="s">
        <v>67</v>
      </c>
      <c r="X147" s="1029">
        <v>44621</v>
      </c>
      <c r="Y147" s="1029">
        <v>44624</v>
      </c>
      <c r="Z147" s="1030">
        <v>1.1879999999999999</v>
      </c>
      <c r="AA147" s="791"/>
      <c r="AB147" s="1031">
        <v>44621</v>
      </c>
      <c r="AC147" s="1147">
        <v>44621</v>
      </c>
      <c r="AD147" s="791" t="s">
        <v>436</v>
      </c>
      <c r="AE147" s="1035" t="e">
        <v>#N/A</v>
      </c>
      <c r="AF147" s="1033">
        <v>44484</v>
      </c>
      <c r="AG147" s="1033">
        <v>44488</v>
      </c>
      <c r="AH147" s="1033">
        <v>44489</v>
      </c>
      <c r="AI147" s="1033">
        <v>44490</v>
      </c>
      <c r="AJ147" s="1033">
        <v>44491</v>
      </c>
      <c r="AK147" s="1033">
        <v>44495</v>
      </c>
      <c r="AL147" s="1033">
        <v>44505</v>
      </c>
      <c r="AM147" s="1033">
        <v>44498</v>
      </c>
      <c r="AN147" s="1033">
        <v>44508</v>
      </c>
      <c r="AO147" s="1033">
        <v>44510</v>
      </c>
      <c r="AP147" s="1033">
        <v>44512</v>
      </c>
      <c r="AQ147" s="1033">
        <v>44516</v>
      </c>
      <c r="AR147" s="1033">
        <v>44518</v>
      </c>
      <c r="AS147" s="1033">
        <v>44519</v>
      </c>
      <c r="AT147" s="599"/>
      <c r="AU147" s="1036">
        <v>47.973897927106577</v>
      </c>
      <c r="AV147" s="764">
        <v>33.546133736003142</v>
      </c>
      <c r="AW147" s="764">
        <v>26.960104591475993</v>
      </c>
      <c r="AX147" s="764">
        <v>0.79099584381049604</v>
      </c>
      <c r="AY147" s="764">
        <v>42.241155549090152</v>
      </c>
      <c r="AZ147" s="764">
        <v>33.74882642097964</v>
      </c>
      <c r="BA147" s="764">
        <v>45.762075798851569</v>
      </c>
      <c r="BB147" s="764">
        <v>47.410313388391614</v>
      </c>
      <c r="BC147" s="764">
        <v>24.63754304508738</v>
      </c>
      <c r="BD147" s="764">
        <v>16.753291971906275</v>
      </c>
      <c r="BE147" s="764">
        <v>9.8538307242692209</v>
      </c>
      <c r="BF147" s="764">
        <v>15.294893384880696</v>
      </c>
    </row>
    <row r="148" spans="1:58" ht="15.75" customHeight="1">
      <c r="A148" s="1023">
        <v>139</v>
      </c>
      <c r="B148" s="1024" t="s">
        <v>191</v>
      </c>
      <c r="C148" s="1024" t="s">
        <v>1160</v>
      </c>
      <c r="D148" s="1024" t="s">
        <v>529</v>
      </c>
      <c r="E148" s="1024" t="s">
        <v>6648</v>
      </c>
      <c r="F148" s="1024" t="s">
        <v>6649</v>
      </c>
      <c r="G148" s="1024" t="s">
        <v>6650</v>
      </c>
      <c r="H148" s="1025" t="s">
        <v>1161</v>
      </c>
      <c r="I148" s="1024">
        <v>1</v>
      </c>
      <c r="J148" s="1024">
        <v>235000</v>
      </c>
      <c r="K148" s="1024">
        <v>235000</v>
      </c>
      <c r="L148" s="1024">
        <v>2351</v>
      </c>
      <c r="M148" s="1024" t="s">
        <v>1162</v>
      </c>
      <c r="N148" s="1024" t="s">
        <v>6604</v>
      </c>
      <c r="O148" s="1024" t="s">
        <v>1163</v>
      </c>
      <c r="P148" s="1024" t="s">
        <v>67</v>
      </c>
      <c r="Q148" s="1026">
        <v>44455</v>
      </c>
      <c r="R148" s="1026">
        <v>44484</v>
      </c>
      <c r="S148" s="1027" t="s">
        <v>67</v>
      </c>
      <c r="T148" s="1028">
        <v>44484</v>
      </c>
      <c r="U148" s="1028">
        <v>44514</v>
      </c>
      <c r="V148" s="1028">
        <v>44517</v>
      </c>
      <c r="W148" s="1029" t="s">
        <v>67</v>
      </c>
      <c r="X148" s="1029">
        <v>44514</v>
      </c>
      <c r="Y148" s="1029">
        <v>44517</v>
      </c>
      <c r="Z148" s="1030">
        <v>2.351</v>
      </c>
      <c r="AA148" s="791"/>
      <c r="AB148" s="1031">
        <v>44501</v>
      </c>
      <c r="AC148" s="1147">
        <v>44501</v>
      </c>
      <c r="AD148" s="791" t="s">
        <v>436</v>
      </c>
      <c r="AE148" s="1035" t="e">
        <v>#N/A</v>
      </c>
      <c r="AF148" s="1033">
        <v>44519</v>
      </c>
      <c r="AG148" s="1033">
        <v>44523</v>
      </c>
      <c r="AH148" s="1033">
        <v>44524</v>
      </c>
      <c r="AI148" s="1033">
        <v>44525</v>
      </c>
      <c r="AJ148" s="1033">
        <v>44526</v>
      </c>
      <c r="AK148" s="1033">
        <v>44531</v>
      </c>
      <c r="AL148" s="1033">
        <v>44539</v>
      </c>
      <c r="AM148" s="1033">
        <v>44536</v>
      </c>
      <c r="AN148" s="1033">
        <v>44540</v>
      </c>
      <c r="AO148" s="1033">
        <v>44544</v>
      </c>
      <c r="AP148" s="1033">
        <v>44546</v>
      </c>
      <c r="AQ148" s="1033">
        <v>44550</v>
      </c>
      <c r="AR148" s="1033">
        <v>44552</v>
      </c>
      <c r="AS148" s="1033">
        <v>44553</v>
      </c>
      <c r="AT148" s="599"/>
      <c r="AU148" s="1036">
        <v>47.973897927106577</v>
      </c>
      <c r="AV148" s="764">
        <v>33.546133736003142</v>
      </c>
      <c r="AW148" s="764">
        <v>26.960104591475993</v>
      </c>
      <c r="AX148" s="764">
        <v>0.79099584381049604</v>
      </c>
      <c r="AY148" s="764">
        <v>42.241155549090152</v>
      </c>
      <c r="AZ148" s="764">
        <v>33.74882642097964</v>
      </c>
      <c r="BA148" s="764">
        <v>45.762075798851569</v>
      </c>
      <c r="BB148" s="764">
        <v>47.410313388391614</v>
      </c>
      <c r="BC148" s="764">
        <v>24.63754304508738</v>
      </c>
      <c r="BD148" s="764">
        <v>16.753291971906275</v>
      </c>
      <c r="BE148" s="764">
        <v>9.8538307242692209</v>
      </c>
      <c r="BF148" s="764">
        <v>15.294893384880696</v>
      </c>
    </row>
    <row r="149" spans="1:58" ht="15.75" customHeight="1">
      <c r="A149" s="1023">
        <v>140</v>
      </c>
      <c r="B149" s="1024" t="s">
        <v>191</v>
      </c>
      <c r="C149" s="1024" t="s">
        <v>1160</v>
      </c>
      <c r="D149" s="1024" t="s">
        <v>529</v>
      </c>
      <c r="E149" s="1024" t="s">
        <v>6648</v>
      </c>
      <c r="F149" s="1024" t="s">
        <v>6649</v>
      </c>
      <c r="G149" s="1024" t="s">
        <v>6650</v>
      </c>
      <c r="H149" s="1025" t="s">
        <v>1164</v>
      </c>
      <c r="I149" s="1024">
        <v>1</v>
      </c>
      <c r="J149" s="1024">
        <v>235000</v>
      </c>
      <c r="K149" s="1024">
        <v>235000</v>
      </c>
      <c r="L149" s="1024">
        <v>1881</v>
      </c>
      <c r="M149" s="1024" t="s">
        <v>1162</v>
      </c>
      <c r="N149" s="1024" t="s">
        <v>6604</v>
      </c>
      <c r="O149" s="1024" t="s">
        <v>1163</v>
      </c>
      <c r="P149" s="1024" t="s">
        <v>67</v>
      </c>
      <c r="Q149" s="1026">
        <v>44455</v>
      </c>
      <c r="R149" s="1026">
        <v>44484</v>
      </c>
      <c r="S149" s="1027" t="s">
        <v>67</v>
      </c>
      <c r="T149" s="1028">
        <v>44484</v>
      </c>
      <c r="U149" s="1028">
        <v>44514</v>
      </c>
      <c r="V149" s="1028">
        <v>44517</v>
      </c>
      <c r="W149" s="1029" t="s">
        <v>67</v>
      </c>
      <c r="X149" s="1029">
        <v>44514</v>
      </c>
      <c r="Y149" s="1029">
        <v>44517</v>
      </c>
      <c r="Z149" s="1030">
        <v>1.881</v>
      </c>
      <c r="AA149" s="791"/>
      <c r="AB149" s="1031">
        <v>44501</v>
      </c>
      <c r="AC149" s="1147">
        <v>44501</v>
      </c>
      <c r="AD149" s="791" t="s">
        <v>436</v>
      </c>
      <c r="AE149" s="1035" t="e">
        <v>#N/A</v>
      </c>
      <c r="AF149" s="1033">
        <v>44484</v>
      </c>
      <c r="AG149" s="1033">
        <v>44488</v>
      </c>
      <c r="AH149" s="1033">
        <v>44489</v>
      </c>
      <c r="AI149" s="1033">
        <v>44490</v>
      </c>
      <c r="AJ149" s="1033">
        <v>44491</v>
      </c>
      <c r="AK149" s="1033">
        <v>44495</v>
      </c>
      <c r="AL149" s="1033">
        <v>44505</v>
      </c>
      <c r="AM149" s="1033">
        <v>44498</v>
      </c>
      <c r="AN149" s="1033">
        <v>44508</v>
      </c>
      <c r="AO149" s="1033">
        <v>44510</v>
      </c>
      <c r="AP149" s="1033">
        <v>44512</v>
      </c>
      <c r="AQ149" s="1033">
        <v>44516</v>
      </c>
      <c r="AR149" s="1033">
        <v>44518</v>
      </c>
      <c r="AS149" s="1033">
        <v>44519</v>
      </c>
      <c r="AT149" s="599"/>
      <c r="AU149" s="1036">
        <v>5.7569161657223882</v>
      </c>
      <c r="AV149" s="764">
        <v>4.0255699025273968</v>
      </c>
      <c r="AW149" s="764">
        <v>3.2352397586717321</v>
      </c>
      <c r="AX149" s="764">
        <v>9.4920299517269421E-2</v>
      </c>
      <c r="AY149" s="764">
        <v>5.0689812949709969</v>
      </c>
      <c r="AZ149" s="764">
        <v>4.0498932292787044</v>
      </c>
      <c r="BA149" s="764">
        <v>5.4914952781972364</v>
      </c>
      <c r="BB149" s="764">
        <v>5.6892854523163363</v>
      </c>
      <c r="BC149" s="764">
        <v>2.9565300292141443</v>
      </c>
      <c r="BD149" s="764">
        <v>2.0104119437757624</v>
      </c>
      <c r="BE149" s="764">
        <v>1.1824696312363798</v>
      </c>
      <c r="BF149" s="764">
        <v>1.8354026415408002</v>
      </c>
    </row>
    <row r="150" spans="1:58" ht="15.75" customHeight="1">
      <c r="A150" s="1023">
        <v>141</v>
      </c>
      <c r="B150" s="1024" t="s">
        <v>191</v>
      </c>
      <c r="C150" s="1024" t="s">
        <v>1160</v>
      </c>
      <c r="D150" s="1024" t="s">
        <v>529</v>
      </c>
      <c r="E150" s="1024" t="s">
        <v>6648</v>
      </c>
      <c r="F150" s="1024" t="s">
        <v>6649</v>
      </c>
      <c r="G150" s="1024" t="s">
        <v>6650</v>
      </c>
      <c r="H150" s="1025" t="s">
        <v>1165</v>
      </c>
      <c r="I150" s="1024">
        <v>1</v>
      </c>
      <c r="J150" s="1024">
        <v>235000</v>
      </c>
      <c r="K150" s="1024">
        <v>235000</v>
      </c>
      <c r="L150" s="1024">
        <v>470</v>
      </c>
      <c r="M150" s="1024" t="s">
        <v>1162</v>
      </c>
      <c r="N150" s="1024" t="s">
        <v>6604</v>
      </c>
      <c r="O150" s="1024" t="s">
        <v>1163</v>
      </c>
      <c r="P150" s="1024" t="s">
        <v>67</v>
      </c>
      <c r="Q150" s="1026">
        <v>44455</v>
      </c>
      <c r="R150" s="1026">
        <v>44484</v>
      </c>
      <c r="S150" s="1027" t="s">
        <v>67</v>
      </c>
      <c r="T150" s="1028">
        <v>44484</v>
      </c>
      <c r="U150" s="1028">
        <v>44514</v>
      </c>
      <c r="V150" s="1028">
        <v>44517</v>
      </c>
      <c r="W150" s="1029" t="s">
        <v>67</v>
      </c>
      <c r="X150" s="1029">
        <v>44514</v>
      </c>
      <c r="Y150" s="1029">
        <v>44517</v>
      </c>
      <c r="Z150" s="1030">
        <v>0.47</v>
      </c>
      <c r="AA150" s="791"/>
      <c r="AB150" s="1031">
        <v>44501</v>
      </c>
      <c r="AC150" s="1147">
        <v>44501</v>
      </c>
      <c r="AD150" s="791" t="s">
        <v>436</v>
      </c>
      <c r="AE150" s="1035" t="e">
        <v>#N/A</v>
      </c>
      <c r="AF150" s="1033">
        <v>44484</v>
      </c>
      <c r="AG150" s="1033">
        <v>44488</v>
      </c>
      <c r="AH150" s="1033">
        <v>44489</v>
      </c>
      <c r="AI150" s="1033">
        <v>44490</v>
      </c>
      <c r="AJ150" s="1033">
        <v>44491</v>
      </c>
      <c r="AK150" s="1033">
        <v>44495</v>
      </c>
      <c r="AL150" s="1033">
        <v>44505</v>
      </c>
      <c r="AM150" s="1033">
        <v>44498</v>
      </c>
      <c r="AN150" s="1033">
        <v>44508</v>
      </c>
      <c r="AO150" s="1033">
        <v>44510</v>
      </c>
      <c r="AP150" s="1033">
        <v>44512</v>
      </c>
      <c r="AQ150" s="1033">
        <v>44516</v>
      </c>
      <c r="AR150" s="1033">
        <v>44518</v>
      </c>
      <c r="AS150" s="1033">
        <v>44519</v>
      </c>
      <c r="AT150" s="599"/>
      <c r="AU150" s="1036">
        <v>23.027519419480754</v>
      </c>
      <c r="AV150" s="764">
        <v>16.102178047488529</v>
      </c>
      <c r="AW150" s="764">
        <v>12.940877411603092</v>
      </c>
      <c r="AX150" s="764">
        <v>0.37967880328904813</v>
      </c>
      <c r="AY150" s="764">
        <v>20.275797292643453</v>
      </c>
      <c r="AZ150" s="764">
        <v>16.199470740831373</v>
      </c>
      <c r="BA150" s="764">
        <v>21.965842565783802</v>
      </c>
      <c r="BB150" s="764">
        <v>22.756998272137313</v>
      </c>
      <c r="BC150" s="764">
        <v>11.826045525445601</v>
      </c>
      <c r="BD150" s="764">
        <v>8.0415970536620218</v>
      </c>
      <c r="BE150" s="764">
        <v>4.7298486919732996</v>
      </c>
      <c r="BF150" s="764">
        <v>7.3415642600978517</v>
      </c>
    </row>
    <row r="151" spans="1:58" ht="15.75" customHeight="1">
      <c r="A151" s="1023">
        <v>142</v>
      </c>
      <c r="B151" s="1024" t="s">
        <v>191</v>
      </c>
      <c r="C151" s="1024" t="s">
        <v>1160</v>
      </c>
      <c r="D151" s="1024" t="s">
        <v>529</v>
      </c>
      <c r="E151" s="1024" t="s">
        <v>6648</v>
      </c>
      <c r="F151" s="1024" t="s">
        <v>6649</v>
      </c>
      <c r="G151" s="1024" t="s">
        <v>6651</v>
      </c>
      <c r="H151" s="1025" t="s">
        <v>1161</v>
      </c>
      <c r="I151" s="1024">
        <v>1</v>
      </c>
      <c r="J151" s="1024">
        <v>235000</v>
      </c>
      <c r="K151" s="1024">
        <v>235000</v>
      </c>
      <c r="L151" s="1024">
        <v>2351</v>
      </c>
      <c r="M151" s="1024" t="s">
        <v>1162</v>
      </c>
      <c r="N151" s="1024" t="s">
        <v>6604</v>
      </c>
      <c r="O151" s="1024" t="s">
        <v>1163</v>
      </c>
      <c r="P151" s="1024" t="s">
        <v>67</v>
      </c>
      <c r="Q151" s="1026">
        <v>44455</v>
      </c>
      <c r="R151" s="1026">
        <v>44484</v>
      </c>
      <c r="S151" s="1027" t="s">
        <v>67</v>
      </c>
      <c r="T151" s="1028">
        <v>44484</v>
      </c>
      <c r="U151" s="1028">
        <v>44514</v>
      </c>
      <c r="V151" s="1028">
        <v>44517</v>
      </c>
      <c r="W151" s="1029" t="s">
        <v>67</v>
      </c>
      <c r="X151" s="1029">
        <v>44514</v>
      </c>
      <c r="Y151" s="1029">
        <v>44517</v>
      </c>
      <c r="Z151" s="1030">
        <v>2.351</v>
      </c>
      <c r="AA151" s="791"/>
      <c r="AB151" s="1031">
        <v>44501</v>
      </c>
      <c r="AC151" s="1147">
        <v>44501</v>
      </c>
      <c r="AD151" s="791" t="s">
        <v>436</v>
      </c>
      <c r="AE151" s="1035" t="e">
        <v>#N/A</v>
      </c>
      <c r="AF151" s="1033">
        <v>44504</v>
      </c>
      <c r="AG151" s="1033">
        <v>44508</v>
      </c>
      <c r="AH151" s="1033">
        <v>44509</v>
      </c>
      <c r="AI151" s="1033">
        <v>44510</v>
      </c>
      <c r="AJ151" s="1033">
        <v>44511</v>
      </c>
      <c r="AK151" s="1033">
        <v>44515</v>
      </c>
      <c r="AL151" s="1033">
        <v>44523</v>
      </c>
      <c r="AM151" s="1033">
        <v>44518</v>
      </c>
      <c r="AN151" s="1033">
        <v>44524</v>
      </c>
      <c r="AO151" s="1033">
        <v>44526</v>
      </c>
      <c r="AP151" s="1033">
        <v>44531</v>
      </c>
      <c r="AQ151" s="1033">
        <v>44533</v>
      </c>
      <c r="AR151" s="1033">
        <v>44537</v>
      </c>
      <c r="AS151" s="1033">
        <v>44538</v>
      </c>
      <c r="AT151" s="599"/>
      <c r="AU151" s="1036">
        <v>76.555513195535937</v>
      </c>
      <c r="AV151" s="764">
        <v>53.532057949261016</v>
      </c>
      <c r="AW151" s="764">
        <v>43.022241927095607</v>
      </c>
      <c r="AX151" s="764">
        <v>1.2622508358703375</v>
      </c>
      <c r="AY151" s="764">
        <v>67.407350262565927</v>
      </c>
      <c r="AZ151" s="764">
        <v>53.855509725952885</v>
      </c>
      <c r="BA151" s="764">
        <v>73.02594429573368</v>
      </c>
      <c r="BB151" s="764">
        <v>75.656159474978352</v>
      </c>
      <c r="BC151" s="764">
        <v>39.315957910271266</v>
      </c>
      <c r="BD151" s="764">
        <v>26.734472703733697</v>
      </c>
      <c r="BE151" s="764">
        <v>15.724489787854678</v>
      </c>
      <c r="BF151" s="764">
        <v>24.407197725097799</v>
      </c>
    </row>
    <row r="152" spans="1:58" ht="15.75" customHeight="1">
      <c r="A152" s="1023">
        <v>143</v>
      </c>
      <c r="B152" s="1024" t="s">
        <v>191</v>
      </c>
      <c r="C152" s="1024" t="s">
        <v>1160</v>
      </c>
      <c r="D152" s="1024" t="s">
        <v>529</v>
      </c>
      <c r="E152" s="1024" t="s">
        <v>6648</v>
      </c>
      <c r="F152" s="1024" t="s">
        <v>6649</v>
      </c>
      <c r="G152" s="1024" t="s">
        <v>6651</v>
      </c>
      <c r="H152" s="1025" t="s">
        <v>1164</v>
      </c>
      <c r="I152" s="1024">
        <v>1</v>
      </c>
      <c r="J152" s="1024">
        <v>235000</v>
      </c>
      <c r="K152" s="1024">
        <v>235000</v>
      </c>
      <c r="L152" s="1024">
        <v>1881</v>
      </c>
      <c r="M152" s="1024" t="s">
        <v>1162</v>
      </c>
      <c r="N152" s="1024" t="s">
        <v>6604</v>
      </c>
      <c r="O152" s="1024" t="s">
        <v>1163</v>
      </c>
      <c r="P152" s="1024" t="s">
        <v>67</v>
      </c>
      <c r="Q152" s="1026">
        <v>44455</v>
      </c>
      <c r="R152" s="1026">
        <v>44484</v>
      </c>
      <c r="S152" s="1027" t="s">
        <v>67</v>
      </c>
      <c r="T152" s="1028">
        <v>44484</v>
      </c>
      <c r="U152" s="1028">
        <v>44514</v>
      </c>
      <c r="V152" s="1028">
        <v>44517</v>
      </c>
      <c r="W152" s="1029" t="s">
        <v>67</v>
      </c>
      <c r="X152" s="1029">
        <v>44514</v>
      </c>
      <c r="Y152" s="1029">
        <v>44517</v>
      </c>
      <c r="Z152" s="1030">
        <v>1.881</v>
      </c>
      <c r="AA152" s="791"/>
      <c r="AB152" s="1031">
        <v>44501</v>
      </c>
      <c r="AC152" s="1147">
        <v>44501</v>
      </c>
      <c r="AD152" s="791" t="s">
        <v>436</v>
      </c>
      <c r="AE152" s="1035" t="e">
        <v>#N/A</v>
      </c>
      <c r="AF152" s="1033">
        <v>44514</v>
      </c>
      <c r="AG152" s="1033">
        <v>44516</v>
      </c>
      <c r="AH152" s="1033">
        <v>44517</v>
      </c>
      <c r="AI152" s="1033">
        <v>44518</v>
      </c>
      <c r="AJ152" s="1033">
        <v>44519</v>
      </c>
      <c r="AK152" s="1033">
        <v>44523</v>
      </c>
      <c r="AL152" s="1033">
        <v>44532</v>
      </c>
      <c r="AM152" s="1033">
        <v>44526</v>
      </c>
      <c r="AN152" s="1033">
        <v>44533</v>
      </c>
      <c r="AO152" s="1033">
        <v>44537</v>
      </c>
      <c r="AP152" s="1033">
        <v>44539</v>
      </c>
      <c r="AQ152" s="1033">
        <v>44543</v>
      </c>
      <c r="AR152" s="1033">
        <v>44545</v>
      </c>
      <c r="AS152" s="1033">
        <v>44546</v>
      </c>
      <c r="AT152" s="599"/>
      <c r="AU152" s="1036">
        <v>76.555513195535937</v>
      </c>
      <c r="AV152" s="764">
        <v>53.532057949261016</v>
      </c>
      <c r="AW152" s="764">
        <v>43.022241927095607</v>
      </c>
      <c r="AX152" s="764">
        <v>1.2622508358703375</v>
      </c>
      <c r="AY152" s="764">
        <v>67.407350262565927</v>
      </c>
      <c r="AZ152" s="764">
        <v>53.855509725952885</v>
      </c>
      <c r="BA152" s="764">
        <v>73.02594429573368</v>
      </c>
      <c r="BB152" s="764">
        <v>75.656159474978352</v>
      </c>
      <c r="BC152" s="764">
        <v>39.315957910271266</v>
      </c>
      <c r="BD152" s="764">
        <v>26.734472703733697</v>
      </c>
      <c r="BE152" s="764">
        <v>15.724489787854678</v>
      </c>
      <c r="BF152" s="764">
        <v>24.407197725097799</v>
      </c>
    </row>
    <row r="153" spans="1:58" ht="15.75" customHeight="1">
      <c r="A153" s="1023">
        <v>144</v>
      </c>
      <c r="B153" s="1024" t="s">
        <v>191</v>
      </c>
      <c r="C153" s="1024" t="s">
        <v>1160</v>
      </c>
      <c r="D153" s="1024" t="s">
        <v>529</v>
      </c>
      <c r="E153" s="1024" t="s">
        <v>6648</v>
      </c>
      <c r="F153" s="1024" t="s">
        <v>6649</v>
      </c>
      <c r="G153" s="1024" t="s">
        <v>6651</v>
      </c>
      <c r="H153" s="1025" t="s">
        <v>1165</v>
      </c>
      <c r="I153" s="1024">
        <v>1</v>
      </c>
      <c r="J153" s="1024">
        <v>235000</v>
      </c>
      <c r="K153" s="1024">
        <v>235000</v>
      </c>
      <c r="L153" s="1024">
        <v>470</v>
      </c>
      <c r="M153" s="1024" t="s">
        <v>1162</v>
      </c>
      <c r="N153" s="1024" t="s">
        <v>6604</v>
      </c>
      <c r="O153" s="1024" t="s">
        <v>1163</v>
      </c>
      <c r="P153" s="1024" t="s">
        <v>67</v>
      </c>
      <c r="Q153" s="1026">
        <v>44455</v>
      </c>
      <c r="R153" s="1026">
        <v>44484</v>
      </c>
      <c r="S153" s="1027" t="s">
        <v>67</v>
      </c>
      <c r="T153" s="1028">
        <v>44484</v>
      </c>
      <c r="U153" s="1028">
        <v>44514</v>
      </c>
      <c r="V153" s="1028">
        <v>44517</v>
      </c>
      <c r="W153" s="1029" t="s">
        <v>67</v>
      </c>
      <c r="X153" s="1029">
        <v>44514</v>
      </c>
      <c r="Y153" s="1029">
        <v>44517</v>
      </c>
      <c r="Z153" s="1030">
        <v>0.47</v>
      </c>
      <c r="AA153" s="791"/>
      <c r="AB153" s="1031">
        <v>44501</v>
      </c>
      <c r="AC153" s="1147">
        <v>44501</v>
      </c>
      <c r="AD153" s="791" t="s">
        <v>436</v>
      </c>
      <c r="AE153" s="1035" t="e">
        <v>#N/A</v>
      </c>
      <c r="AF153" s="1033">
        <v>44514</v>
      </c>
      <c r="AG153" s="1033">
        <v>44516</v>
      </c>
      <c r="AH153" s="1033">
        <v>44517</v>
      </c>
      <c r="AI153" s="1033">
        <v>44518</v>
      </c>
      <c r="AJ153" s="1033">
        <v>44519</v>
      </c>
      <c r="AK153" s="1033">
        <v>44523</v>
      </c>
      <c r="AL153" s="1033">
        <v>44532</v>
      </c>
      <c r="AM153" s="1033">
        <v>44526</v>
      </c>
      <c r="AN153" s="1033">
        <v>44533</v>
      </c>
      <c r="AO153" s="1033">
        <v>44537</v>
      </c>
      <c r="AP153" s="1033">
        <v>44539</v>
      </c>
      <c r="AQ153" s="1033">
        <v>44543</v>
      </c>
      <c r="AR153" s="1033">
        <v>44545</v>
      </c>
      <c r="AS153" s="1033">
        <v>44546</v>
      </c>
      <c r="AT153" s="599"/>
      <c r="AU153" s="1036">
        <v>76.555513195535937</v>
      </c>
      <c r="AV153" s="764">
        <v>53.532057949261016</v>
      </c>
      <c r="AW153" s="764">
        <v>43.022241927095607</v>
      </c>
      <c r="AX153" s="764">
        <v>1.2622508358703375</v>
      </c>
      <c r="AY153" s="764">
        <v>67.407350262565927</v>
      </c>
      <c r="AZ153" s="764">
        <v>53.855509725952885</v>
      </c>
      <c r="BA153" s="764">
        <v>73.02594429573368</v>
      </c>
      <c r="BB153" s="764">
        <v>75.656159474978352</v>
      </c>
      <c r="BC153" s="764">
        <v>39.315957910271266</v>
      </c>
      <c r="BD153" s="764">
        <v>26.734472703733697</v>
      </c>
      <c r="BE153" s="764">
        <v>15.724489787854678</v>
      </c>
      <c r="BF153" s="764">
        <v>24.407197725097799</v>
      </c>
    </row>
    <row r="154" spans="1:58" ht="15.75" customHeight="1">
      <c r="A154" s="1023">
        <v>145</v>
      </c>
      <c r="B154" s="1024" t="s">
        <v>191</v>
      </c>
      <c r="C154" s="1024" t="s">
        <v>1160</v>
      </c>
      <c r="D154" s="1024" t="s">
        <v>529</v>
      </c>
      <c r="E154" s="1024" t="s">
        <v>6652</v>
      </c>
      <c r="F154" s="1024" t="s">
        <v>6653</v>
      </c>
      <c r="G154" s="1024" t="s">
        <v>6654</v>
      </c>
      <c r="H154" s="1025" t="s">
        <v>1161</v>
      </c>
      <c r="I154" s="1024">
        <v>1</v>
      </c>
      <c r="J154" s="1024">
        <v>870000</v>
      </c>
      <c r="K154" s="1024">
        <v>870000</v>
      </c>
      <c r="L154" s="1024">
        <v>8705</v>
      </c>
      <c r="M154" s="1024" t="s">
        <v>1162</v>
      </c>
      <c r="N154" s="1024" t="s">
        <v>6604</v>
      </c>
      <c r="O154" s="1024" t="s">
        <v>1163</v>
      </c>
      <c r="P154" s="1024" t="s">
        <v>67</v>
      </c>
      <c r="Q154" s="1026">
        <v>44457</v>
      </c>
      <c r="R154" s="1026">
        <v>44499</v>
      </c>
      <c r="S154" s="1027" t="s">
        <v>67</v>
      </c>
      <c r="T154" s="1028">
        <v>44499</v>
      </c>
      <c r="U154" s="1028">
        <v>44529</v>
      </c>
      <c r="V154" s="1028">
        <v>44532</v>
      </c>
      <c r="W154" s="1029" t="s">
        <v>67</v>
      </c>
      <c r="X154" s="1029">
        <v>44529</v>
      </c>
      <c r="Y154" s="1029">
        <v>44532</v>
      </c>
      <c r="Z154" s="1030">
        <v>8.7050000000000001</v>
      </c>
      <c r="AA154" s="791"/>
      <c r="AB154" s="1031">
        <v>44501</v>
      </c>
      <c r="AC154" s="1147">
        <v>44531</v>
      </c>
      <c r="AD154" s="791" t="s">
        <v>436</v>
      </c>
      <c r="AE154" s="1035" t="e">
        <v>#N/A</v>
      </c>
      <c r="AF154" s="1033">
        <v>44516</v>
      </c>
      <c r="AG154" s="1033">
        <v>44518</v>
      </c>
      <c r="AH154" s="1033">
        <v>44519</v>
      </c>
      <c r="AI154" s="1033">
        <v>44522</v>
      </c>
      <c r="AJ154" s="1033">
        <v>44523</v>
      </c>
      <c r="AK154" s="1033">
        <v>44525</v>
      </c>
      <c r="AL154" s="1033">
        <v>44536</v>
      </c>
      <c r="AM154" s="1033">
        <v>44531</v>
      </c>
      <c r="AN154" s="1033">
        <v>44537</v>
      </c>
      <c r="AO154" s="1033">
        <v>44539</v>
      </c>
      <c r="AP154" s="1033">
        <v>44543</v>
      </c>
      <c r="AQ154" s="1033">
        <v>44545</v>
      </c>
      <c r="AR154" s="1033">
        <v>44547</v>
      </c>
      <c r="AS154" s="1033">
        <v>44550</v>
      </c>
      <c r="AT154" s="599"/>
      <c r="AU154" s="1036">
        <v>76.555513195535937</v>
      </c>
      <c r="AV154" s="764">
        <v>53.532057949261016</v>
      </c>
      <c r="AW154" s="764">
        <v>43.022241927095607</v>
      </c>
      <c r="AX154" s="764">
        <v>1.2622508358703375</v>
      </c>
      <c r="AY154" s="764">
        <v>67.407350262565927</v>
      </c>
      <c r="AZ154" s="764">
        <v>53.855509725952885</v>
      </c>
      <c r="BA154" s="764">
        <v>73.02594429573368</v>
      </c>
      <c r="BB154" s="764">
        <v>75.656159474978352</v>
      </c>
      <c r="BC154" s="764">
        <v>39.315957910271266</v>
      </c>
      <c r="BD154" s="764">
        <v>26.734472703733697</v>
      </c>
      <c r="BE154" s="764">
        <v>15.724489787854678</v>
      </c>
      <c r="BF154" s="764">
        <v>24.407197725097799</v>
      </c>
    </row>
    <row r="155" spans="1:58" ht="15.75" customHeight="1">
      <c r="A155" s="1023">
        <v>146</v>
      </c>
      <c r="B155" s="1024" t="s">
        <v>191</v>
      </c>
      <c r="C155" s="1024" t="s">
        <v>1160</v>
      </c>
      <c r="D155" s="1024" t="s">
        <v>529</v>
      </c>
      <c r="E155" s="1024" t="s">
        <v>6652</v>
      </c>
      <c r="F155" s="1024" t="s">
        <v>6653</v>
      </c>
      <c r="G155" s="1024" t="s">
        <v>6654</v>
      </c>
      <c r="H155" s="1025" t="s">
        <v>1164</v>
      </c>
      <c r="I155" s="1024">
        <v>1</v>
      </c>
      <c r="J155" s="1024">
        <v>870000</v>
      </c>
      <c r="K155" s="1024">
        <v>870000</v>
      </c>
      <c r="L155" s="1024">
        <v>6964</v>
      </c>
      <c r="M155" s="1024" t="s">
        <v>1162</v>
      </c>
      <c r="N155" s="1024" t="s">
        <v>6604</v>
      </c>
      <c r="O155" s="1024" t="s">
        <v>1163</v>
      </c>
      <c r="P155" s="1024" t="s">
        <v>67</v>
      </c>
      <c r="Q155" s="1026">
        <v>44457</v>
      </c>
      <c r="R155" s="1026">
        <v>44499</v>
      </c>
      <c r="S155" s="1027" t="s">
        <v>67</v>
      </c>
      <c r="T155" s="1028">
        <v>44499</v>
      </c>
      <c r="U155" s="1028">
        <v>44529</v>
      </c>
      <c r="V155" s="1028">
        <v>44532</v>
      </c>
      <c r="W155" s="1029" t="s">
        <v>67</v>
      </c>
      <c r="X155" s="1029">
        <v>44529</v>
      </c>
      <c r="Y155" s="1029">
        <v>44532</v>
      </c>
      <c r="Z155" s="1030">
        <v>6.9640000000000004</v>
      </c>
      <c r="AA155" s="791"/>
      <c r="AB155" s="1031">
        <v>44501</v>
      </c>
      <c r="AC155" s="1147">
        <v>44531</v>
      </c>
      <c r="AD155" s="791" t="s">
        <v>436</v>
      </c>
      <c r="AE155" s="1035" t="e">
        <v>#N/A</v>
      </c>
      <c r="AF155" s="1033">
        <v>44484</v>
      </c>
      <c r="AG155" s="1033">
        <v>44488</v>
      </c>
      <c r="AH155" s="1033">
        <v>44489</v>
      </c>
      <c r="AI155" s="1033">
        <v>44490</v>
      </c>
      <c r="AJ155" s="1033">
        <v>44491</v>
      </c>
      <c r="AK155" s="1033">
        <v>44495</v>
      </c>
      <c r="AL155" s="1033">
        <v>44505</v>
      </c>
      <c r="AM155" s="1033">
        <v>44498</v>
      </c>
      <c r="AN155" s="1033">
        <v>44508</v>
      </c>
      <c r="AO155" s="1033">
        <v>44510</v>
      </c>
      <c r="AP155" s="1033">
        <v>44512</v>
      </c>
      <c r="AQ155" s="1033">
        <v>44516</v>
      </c>
      <c r="AR155" s="1033">
        <v>44518</v>
      </c>
      <c r="AS155" s="1033">
        <v>44519</v>
      </c>
      <c r="AT155" s="599"/>
      <c r="AU155" s="1036">
        <v>45.02057897062565</v>
      </c>
      <c r="AV155" s="764">
        <v>31.481001717134951</v>
      </c>
      <c r="AW155" s="764">
        <v>25.300414814345629</v>
      </c>
      <c r="AX155" s="764">
        <v>0.7423013845115527</v>
      </c>
      <c r="AY155" s="764">
        <v>39.640749686378321</v>
      </c>
      <c r="AZ155" s="764">
        <v>31.671216446916084</v>
      </c>
      <c r="BA155" s="764">
        <v>42.944918724185314</v>
      </c>
      <c r="BB155" s="764">
        <v>44.491689234161193</v>
      </c>
      <c r="BC155" s="764">
        <v>23.12083237407354</v>
      </c>
      <c r="BD155" s="764">
        <v>15.721943323954655</v>
      </c>
      <c r="BE155" s="764">
        <v>9.2472194975526349</v>
      </c>
      <c r="BF155" s="764">
        <v>14.353325146261501</v>
      </c>
    </row>
    <row r="156" spans="1:58" ht="15.75" customHeight="1">
      <c r="A156" s="1023">
        <v>147</v>
      </c>
      <c r="B156" s="1024" t="s">
        <v>191</v>
      </c>
      <c r="C156" s="1024" t="s">
        <v>1160</v>
      </c>
      <c r="D156" s="1024" t="s">
        <v>529</v>
      </c>
      <c r="E156" s="1024" t="s">
        <v>6652</v>
      </c>
      <c r="F156" s="1024" t="s">
        <v>6653</v>
      </c>
      <c r="G156" s="1024" t="s">
        <v>6654</v>
      </c>
      <c r="H156" s="1025" t="s">
        <v>1165</v>
      </c>
      <c r="I156" s="1024">
        <v>1</v>
      </c>
      <c r="J156" s="1024">
        <v>870000</v>
      </c>
      <c r="K156" s="1024">
        <v>870000</v>
      </c>
      <c r="L156" s="1024">
        <v>1741</v>
      </c>
      <c r="M156" s="1024" t="s">
        <v>1162</v>
      </c>
      <c r="N156" s="1024" t="s">
        <v>6604</v>
      </c>
      <c r="O156" s="1024" t="s">
        <v>1163</v>
      </c>
      <c r="P156" s="1024" t="s">
        <v>67</v>
      </c>
      <c r="Q156" s="1026">
        <v>44457</v>
      </c>
      <c r="R156" s="1026">
        <v>44499</v>
      </c>
      <c r="S156" s="1027" t="s">
        <v>67</v>
      </c>
      <c r="T156" s="1028">
        <v>44499</v>
      </c>
      <c r="U156" s="1028">
        <v>44529</v>
      </c>
      <c r="V156" s="1028">
        <v>44532</v>
      </c>
      <c r="W156" s="1029" t="s">
        <v>67</v>
      </c>
      <c r="X156" s="1029">
        <v>44529</v>
      </c>
      <c r="Y156" s="1029">
        <v>44532</v>
      </c>
      <c r="Z156" s="1030">
        <v>1.7410000000000001</v>
      </c>
      <c r="AA156" s="791"/>
      <c r="AB156" s="1031">
        <v>44501</v>
      </c>
      <c r="AC156" s="1147">
        <v>44531</v>
      </c>
      <c r="AD156" s="791" t="s">
        <v>436</v>
      </c>
      <c r="AE156" s="1035" t="e">
        <v>#N/A</v>
      </c>
      <c r="AF156" s="1033">
        <v>44491</v>
      </c>
      <c r="AG156" s="1033">
        <v>44495</v>
      </c>
      <c r="AH156" s="1033">
        <v>44496</v>
      </c>
      <c r="AI156" s="1033">
        <v>44497</v>
      </c>
      <c r="AJ156" s="1033">
        <v>44498</v>
      </c>
      <c r="AK156" s="1033">
        <v>44504</v>
      </c>
      <c r="AL156" s="1033">
        <v>44512</v>
      </c>
      <c r="AM156" s="1033">
        <v>44509</v>
      </c>
      <c r="AN156" s="1033">
        <v>44515</v>
      </c>
      <c r="AO156" s="1033">
        <v>44517</v>
      </c>
      <c r="AP156" s="1033">
        <v>44519</v>
      </c>
      <c r="AQ156" s="1033">
        <v>44523</v>
      </c>
      <c r="AR156" s="1033">
        <v>44525</v>
      </c>
      <c r="AS156" s="1033">
        <v>44526</v>
      </c>
      <c r="AT156" s="599"/>
      <c r="AU156" s="1036">
        <v>45.02057897062565</v>
      </c>
      <c r="AV156" s="764">
        <v>31.481001717134951</v>
      </c>
      <c r="AW156" s="764">
        <v>25.300414814345629</v>
      </c>
      <c r="AX156" s="764">
        <v>0.7423013845115527</v>
      </c>
      <c r="AY156" s="764">
        <v>39.640749686378321</v>
      </c>
      <c r="AZ156" s="764">
        <v>31.671216446916084</v>
      </c>
      <c r="BA156" s="764">
        <v>42.944918724185314</v>
      </c>
      <c r="BB156" s="764">
        <v>44.491689234161193</v>
      </c>
      <c r="BC156" s="764">
        <v>23.12083237407354</v>
      </c>
      <c r="BD156" s="764">
        <v>15.721943323954655</v>
      </c>
      <c r="BE156" s="764">
        <v>9.2472194975526349</v>
      </c>
      <c r="BF156" s="764">
        <v>14.353325146261501</v>
      </c>
    </row>
    <row r="157" spans="1:58" ht="15.75" customHeight="1">
      <c r="A157" s="1023">
        <v>148</v>
      </c>
      <c r="B157" s="1024" t="s">
        <v>191</v>
      </c>
      <c r="C157" s="1024" t="s">
        <v>1160</v>
      </c>
      <c r="D157" s="1024" t="s">
        <v>529</v>
      </c>
      <c r="E157" s="1024" t="s">
        <v>6652</v>
      </c>
      <c r="F157" s="1024" t="s">
        <v>6653</v>
      </c>
      <c r="G157" s="1024" t="s">
        <v>6655</v>
      </c>
      <c r="H157" s="1025" t="s">
        <v>1161</v>
      </c>
      <c r="I157" s="1024">
        <v>1</v>
      </c>
      <c r="J157" s="1024">
        <v>132000</v>
      </c>
      <c r="K157" s="1024">
        <v>132000</v>
      </c>
      <c r="L157" s="1024">
        <v>1321</v>
      </c>
      <c r="M157" s="1024" t="s">
        <v>1162</v>
      </c>
      <c r="N157" s="1024" t="s">
        <v>6604</v>
      </c>
      <c r="O157" s="1024" t="s">
        <v>1163</v>
      </c>
      <c r="P157" s="1024" t="s">
        <v>67</v>
      </c>
      <c r="Q157" s="1026">
        <v>44457</v>
      </c>
      <c r="R157" s="1026">
        <v>44499</v>
      </c>
      <c r="S157" s="1027" t="s">
        <v>67</v>
      </c>
      <c r="T157" s="1028">
        <v>44499</v>
      </c>
      <c r="U157" s="1028">
        <v>44529</v>
      </c>
      <c r="V157" s="1028">
        <v>44532</v>
      </c>
      <c r="W157" s="1029" t="s">
        <v>67</v>
      </c>
      <c r="X157" s="1029">
        <v>44529</v>
      </c>
      <c r="Y157" s="1029">
        <v>44532</v>
      </c>
      <c r="Z157" s="1030">
        <v>1.321</v>
      </c>
      <c r="AA157" s="791"/>
      <c r="AB157" s="1031">
        <v>44501</v>
      </c>
      <c r="AC157" s="1147">
        <v>44531</v>
      </c>
      <c r="AD157" s="791" t="s">
        <v>436</v>
      </c>
      <c r="AE157" s="1035" t="e">
        <v>#N/A</v>
      </c>
      <c r="AF157" s="1033">
        <v>44496</v>
      </c>
      <c r="AG157" s="1033">
        <v>44498</v>
      </c>
      <c r="AH157" s="1033">
        <v>44503</v>
      </c>
      <c r="AI157" s="1033">
        <v>44504</v>
      </c>
      <c r="AJ157" s="1033">
        <v>44505</v>
      </c>
      <c r="AK157" s="1033">
        <v>44509</v>
      </c>
      <c r="AL157" s="1033">
        <v>44517</v>
      </c>
      <c r="AM157" s="1033">
        <v>44512</v>
      </c>
      <c r="AN157" s="1033">
        <v>44518</v>
      </c>
      <c r="AO157" s="1033">
        <v>44522</v>
      </c>
      <c r="AP157" s="1033">
        <v>44524</v>
      </c>
      <c r="AQ157" s="1033">
        <v>44526</v>
      </c>
      <c r="AR157" s="1033">
        <v>44531</v>
      </c>
      <c r="AS157" s="1033">
        <v>44532</v>
      </c>
      <c r="AT157" s="599"/>
      <c r="AU157" s="1036">
        <v>45.02057897062565</v>
      </c>
      <c r="AV157" s="764">
        <v>31.481001717134951</v>
      </c>
      <c r="AW157" s="764">
        <v>25.300414814345629</v>
      </c>
      <c r="AX157" s="764">
        <v>0.7423013845115527</v>
      </c>
      <c r="AY157" s="764">
        <v>39.640749686378321</v>
      </c>
      <c r="AZ157" s="764">
        <v>31.671216446916084</v>
      </c>
      <c r="BA157" s="764">
        <v>42.944918724185314</v>
      </c>
      <c r="BB157" s="764">
        <v>44.491689234161193</v>
      </c>
      <c r="BC157" s="764">
        <v>23.12083237407354</v>
      </c>
      <c r="BD157" s="764">
        <v>15.721943323954655</v>
      </c>
      <c r="BE157" s="764">
        <v>9.2472194975526349</v>
      </c>
      <c r="BF157" s="764">
        <v>14.353325146261501</v>
      </c>
    </row>
    <row r="158" spans="1:58" ht="15.75" customHeight="1">
      <c r="A158" s="1023">
        <v>149</v>
      </c>
      <c r="B158" s="1024" t="s">
        <v>191</v>
      </c>
      <c r="C158" s="1024" t="s">
        <v>1160</v>
      </c>
      <c r="D158" s="1024" t="s">
        <v>529</v>
      </c>
      <c r="E158" s="1024" t="s">
        <v>6652</v>
      </c>
      <c r="F158" s="1024" t="s">
        <v>6653</v>
      </c>
      <c r="G158" s="1024" t="s">
        <v>6655</v>
      </c>
      <c r="H158" s="1025" t="s">
        <v>1164</v>
      </c>
      <c r="I158" s="1024">
        <v>1</v>
      </c>
      <c r="J158" s="1024">
        <v>132000</v>
      </c>
      <c r="K158" s="1024">
        <v>132000</v>
      </c>
      <c r="L158" s="1024">
        <v>1056</v>
      </c>
      <c r="M158" s="1024" t="s">
        <v>1162</v>
      </c>
      <c r="N158" s="1024" t="s">
        <v>6604</v>
      </c>
      <c r="O158" s="1024" t="s">
        <v>1163</v>
      </c>
      <c r="P158" s="1024" t="s">
        <v>67</v>
      </c>
      <c r="Q158" s="1026">
        <v>44457</v>
      </c>
      <c r="R158" s="1026">
        <v>44499</v>
      </c>
      <c r="S158" s="1027" t="s">
        <v>67</v>
      </c>
      <c r="T158" s="1028">
        <v>44499</v>
      </c>
      <c r="U158" s="1028">
        <v>44529</v>
      </c>
      <c r="V158" s="1028">
        <v>44532</v>
      </c>
      <c r="W158" s="1029" t="s">
        <v>67</v>
      </c>
      <c r="X158" s="1029">
        <v>44529</v>
      </c>
      <c r="Y158" s="1029">
        <v>44532</v>
      </c>
      <c r="Z158" s="1030">
        <v>1.056</v>
      </c>
      <c r="AA158" s="791"/>
      <c r="AB158" s="1031">
        <v>44501</v>
      </c>
      <c r="AC158" s="1147">
        <v>44531</v>
      </c>
      <c r="AD158" s="791" t="s">
        <v>436</v>
      </c>
      <c r="AE158" s="1035" t="e">
        <v>#N/A</v>
      </c>
      <c r="AF158" s="1033">
        <v>44497</v>
      </c>
      <c r="AG158" s="1033">
        <v>44503</v>
      </c>
      <c r="AH158" s="1033">
        <v>44504</v>
      </c>
      <c r="AI158" s="1033">
        <v>44505</v>
      </c>
      <c r="AJ158" s="1033">
        <v>44508</v>
      </c>
      <c r="AK158" s="1033">
        <v>44510</v>
      </c>
      <c r="AL158" s="1033">
        <v>44518</v>
      </c>
      <c r="AM158" s="1033">
        <v>44515</v>
      </c>
      <c r="AN158" s="1033">
        <v>44519</v>
      </c>
      <c r="AO158" s="1033">
        <v>44523</v>
      </c>
      <c r="AP158" s="1033">
        <v>44525</v>
      </c>
      <c r="AQ158" s="1033">
        <v>44529</v>
      </c>
      <c r="AR158" s="1033">
        <v>44532</v>
      </c>
      <c r="AS158" s="1033">
        <v>44533</v>
      </c>
      <c r="AT158" s="599"/>
      <c r="AU158" s="1036">
        <v>45.02057897062565</v>
      </c>
      <c r="AV158" s="764">
        <v>31.481001717134951</v>
      </c>
      <c r="AW158" s="764">
        <v>25.300414814345629</v>
      </c>
      <c r="AX158" s="764">
        <v>0.7423013845115527</v>
      </c>
      <c r="AY158" s="764">
        <v>39.640749686378321</v>
      </c>
      <c r="AZ158" s="764">
        <v>31.671216446916084</v>
      </c>
      <c r="BA158" s="764">
        <v>42.944918724185314</v>
      </c>
      <c r="BB158" s="764">
        <v>44.491689234161193</v>
      </c>
      <c r="BC158" s="764">
        <v>23.12083237407354</v>
      </c>
      <c r="BD158" s="764">
        <v>15.721943323954655</v>
      </c>
      <c r="BE158" s="764">
        <v>9.2472194975526349</v>
      </c>
      <c r="BF158" s="764">
        <v>14.353325146261501</v>
      </c>
    </row>
    <row r="159" spans="1:58" ht="15.75" customHeight="1">
      <c r="A159" s="1023">
        <v>150</v>
      </c>
      <c r="B159" s="1024" t="s">
        <v>191</v>
      </c>
      <c r="C159" s="1024" t="s">
        <v>1160</v>
      </c>
      <c r="D159" s="1024" t="s">
        <v>529</v>
      </c>
      <c r="E159" s="1024" t="s">
        <v>6652</v>
      </c>
      <c r="F159" s="1024" t="s">
        <v>6653</v>
      </c>
      <c r="G159" s="1024" t="s">
        <v>6655</v>
      </c>
      <c r="H159" s="1025" t="s">
        <v>1165</v>
      </c>
      <c r="I159" s="1024">
        <v>1</v>
      </c>
      <c r="J159" s="1024">
        <v>132000</v>
      </c>
      <c r="K159" s="1024">
        <v>132000</v>
      </c>
      <c r="L159" s="1024">
        <v>264</v>
      </c>
      <c r="M159" s="1024" t="s">
        <v>1162</v>
      </c>
      <c r="N159" s="1024" t="s">
        <v>6604</v>
      </c>
      <c r="O159" s="1024" t="s">
        <v>1163</v>
      </c>
      <c r="P159" s="1024" t="s">
        <v>67</v>
      </c>
      <c r="Q159" s="1026">
        <v>44457</v>
      </c>
      <c r="R159" s="1026">
        <v>44499</v>
      </c>
      <c r="S159" s="1027" t="s">
        <v>67</v>
      </c>
      <c r="T159" s="1028">
        <v>44499</v>
      </c>
      <c r="U159" s="1028">
        <v>44529</v>
      </c>
      <c r="V159" s="1028">
        <v>44532</v>
      </c>
      <c r="W159" s="1029" t="s">
        <v>67</v>
      </c>
      <c r="X159" s="1029">
        <v>44529</v>
      </c>
      <c r="Y159" s="1029">
        <v>44532</v>
      </c>
      <c r="Z159" s="1030">
        <v>0.26400000000000001</v>
      </c>
      <c r="AA159" s="791"/>
      <c r="AB159" s="1031">
        <v>44501</v>
      </c>
      <c r="AC159" s="1147">
        <v>44531</v>
      </c>
      <c r="AD159" s="791" t="s">
        <v>436</v>
      </c>
      <c r="AE159" s="1035" t="e">
        <v>#N/A</v>
      </c>
      <c r="AF159" s="1033">
        <v>44536</v>
      </c>
      <c r="AG159" s="1033">
        <v>44538</v>
      </c>
      <c r="AH159" s="1033">
        <v>44539</v>
      </c>
      <c r="AI159" s="1033">
        <v>44540</v>
      </c>
      <c r="AJ159" s="1033">
        <v>44543</v>
      </c>
      <c r="AK159" s="1033">
        <v>44545</v>
      </c>
      <c r="AL159" s="1033">
        <v>44553</v>
      </c>
      <c r="AM159" s="1033">
        <v>44550</v>
      </c>
      <c r="AN159" s="1033">
        <v>44565</v>
      </c>
      <c r="AO159" s="1033">
        <v>44567</v>
      </c>
      <c r="AP159" s="1033">
        <v>44572</v>
      </c>
      <c r="AQ159" s="1033">
        <v>44574</v>
      </c>
      <c r="AR159" s="1033">
        <v>44578</v>
      </c>
      <c r="AS159" s="1033">
        <v>44579</v>
      </c>
      <c r="AT159" s="599"/>
      <c r="AU159" s="1036">
        <v>48.14819001766827</v>
      </c>
      <c r="AV159" s="764">
        <v>33.66800888127473</v>
      </c>
      <c r="AW159" s="764">
        <v>27.058052292080813</v>
      </c>
      <c r="AX159" s="764">
        <v>0.79386957984613837</v>
      </c>
      <c r="AY159" s="764">
        <v>42.394620237733534</v>
      </c>
      <c r="AZ159" s="764">
        <v>33.871437961110352</v>
      </c>
      <c r="BA159" s="764">
        <v>45.928332205023601</v>
      </c>
      <c r="BB159" s="764">
        <v>47.582557942027918</v>
      </c>
      <c r="BC159" s="764">
        <v>24.727052738257548</v>
      </c>
      <c r="BD159" s="764">
        <v>16.814157701141173</v>
      </c>
      <c r="BE159" s="764">
        <v>9.8896302909332334</v>
      </c>
      <c r="BF159" s="764">
        <v>15.350460663299883</v>
      </c>
    </row>
    <row r="160" spans="1:58" ht="15.75" customHeight="1">
      <c r="A160" s="1023">
        <v>151</v>
      </c>
      <c r="B160" s="1024" t="s">
        <v>191</v>
      </c>
      <c r="C160" s="1024" t="s">
        <v>1160</v>
      </c>
      <c r="D160" s="1024" t="s">
        <v>529</v>
      </c>
      <c r="E160" s="1024" t="s">
        <v>1193</v>
      </c>
      <c r="F160" s="1024" t="s">
        <v>6272</v>
      </c>
      <c r="G160" s="1024" t="s">
        <v>1194</v>
      </c>
      <c r="H160" s="1025" t="s">
        <v>1161</v>
      </c>
      <c r="I160" s="1024">
        <v>1</v>
      </c>
      <c r="J160" s="1024">
        <v>870000</v>
      </c>
      <c r="K160" s="1024">
        <v>870000</v>
      </c>
      <c r="L160" s="1024">
        <v>9119</v>
      </c>
      <c r="M160" s="1024" t="s">
        <v>1188</v>
      </c>
      <c r="N160" s="1024" t="s">
        <v>429</v>
      </c>
      <c r="O160" s="1024" t="s">
        <v>1163</v>
      </c>
      <c r="P160" s="1024" t="s">
        <v>67</v>
      </c>
      <c r="Q160" s="1026">
        <v>44469</v>
      </c>
      <c r="R160" s="1026">
        <v>44477</v>
      </c>
      <c r="S160" s="1027" t="s">
        <v>67</v>
      </c>
      <c r="T160" s="1028">
        <v>44477</v>
      </c>
      <c r="U160" s="1028">
        <v>44507</v>
      </c>
      <c r="V160" s="1028">
        <v>44510</v>
      </c>
      <c r="W160" s="1029" t="s">
        <v>67</v>
      </c>
      <c r="X160" s="1029">
        <v>44507</v>
      </c>
      <c r="Y160" s="1029">
        <v>44510</v>
      </c>
      <c r="Z160" s="1030">
        <v>9.1189999999999998</v>
      </c>
      <c r="AA160" s="791"/>
      <c r="AB160" s="1031">
        <v>44501</v>
      </c>
      <c r="AC160" s="1147">
        <v>44501</v>
      </c>
      <c r="AD160" s="791" t="s">
        <v>436</v>
      </c>
      <c r="AE160" s="1035" t="e">
        <v>#N/A</v>
      </c>
      <c r="AF160" s="1033">
        <v>44538</v>
      </c>
      <c r="AG160" s="1033">
        <v>44540</v>
      </c>
      <c r="AH160" s="1033">
        <v>44543</v>
      </c>
      <c r="AI160" s="1033">
        <v>44544</v>
      </c>
      <c r="AJ160" s="1033">
        <v>44545</v>
      </c>
      <c r="AK160" s="1033">
        <v>44547</v>
      </c>
      <c r="AL160" s="1033">
        <v>44566</v>
      </c>
      <c r="AM160" s="1033">
        <v>44552</v>
      </c>
      <c r="AN160" s="1033">
        <v>44567</v>
      </c>
      <c r="AO160" s="1033">
        <v>44572</v>
      </c>
      <c r="AP160" s="1033">
        <v>44574</v>
      </c>
      <c r="AQ160" s="1033">
        <v>44578</v>
      </c>
      <c r="AR160" s="1033">
        <v>44580</v>
      </c>
      <c r="AS160" s="1033">
        <v>44581</v>
      </c>
      <c r="AT160" s="599"/>
      <c r="AU160" s="1036">
        <v>48.14819001766827</v>
      </c>
      <c r="AV160" s="764">
        <v>33.66800888127473</v>
      </c>
      <c r="AW160" s="764">
        <v>27.058052292080813</v>
      </c>
      <c r="AX160" s="764">
        <v>0.79386957984613837</v>
      </c>
      <c r="AY160" s="764">
        <v>42.394620237733534</v>
      </c>
      <c r="AZ160" s="764">
        <v>33.871437961110352</v>
      </c>
      <c r="BA160" s="764">
        <v>45.928332205023601</v>
      </c>
      <c r="BB160" s="764">
        <v>47.582557942027918</v>
      </c>
      <c r="BC160" s="764">
        <v>24.727052738257548</v>
      </c>
      <c r="BD160" s="764">
        <v>16.814157701141173</v>
      </c>
      <c r="BE160" s="764">
        <v>9.8896302909332334</v>
      </c>
      <c r="BF160" s="764">
        <v>15.350460663299883</v>
      </c>
    </row>
    <row r="161" spans="1:58" ht="15.75" customHeight="1">
      <c r="A161" s="1023">
        <v>152</v>
      </c>
      <c r="B161" s="1024" t="s">
        <v>191</v>
      </c>
      <c r="C161" s="1024" t="s">
        <v>1160</v>
      </c>
      <c r="D161" s="1024" t="s">
        <v>529</v>
      </c>
      <c r="E161" s="1024" t="s">
        <v>1193</v>
      </c>
      <c r="F161" s="1024" t="s">
        <v>6272</v>
      </c>
      <c r="G161" s="1024" t="s">
        <v>1194</v>
      </c>
      <c r="H161" s="1025" t="s">
        <v>1164</v>
      </c>
      <c r="I161" s="1024">
        <v>1</v>
      </c>
      <c r="J161" s="1024">
        <v>870000</v>
      </c>
      <c r="K161" s="1024">
        <v>870000</v>
      </c>
      <c r="L161" s="1024">
        <v>7295</v>
      </c>
      <c r="M161" s="1024" t="s">
        <v>1188</v>
      </c>
      <c r="N161" s="1024" t="s">
        <v>429</v>
      </c>
      <c r="O161" s="1024" t="s">
        <v>1163</v>
      </c>
      <c r="P161" s="1024" t="s">
        <v>67</v>
      </c>
      <c r="Q161" s="1026">
        <v>44469</v>
      </c>
      <c r="R161" s="1026">
        <v>44477</v>
      </c>
      <c r="S161" s="1027" t="s">
        <v>67</v>
      </c>
      <c r="T161" s="1028">
        <v>44477</v>
      </c>
      <c r="U161" s="1028">
        <v>44507</v>
      </c>
      <c r="V161" s="1028">
        <v>44510</v>
      </c>
      <c r="W161" s="1029" t="s">
        <v>67</v>
      </c>
      <c r="X161" s="1029">
        <v>44507</v>
      </c>
      <c r="Y161" s="1029">
        <v>44510</v>
      </c>
      <c r="Z161" s="1030">
        <v>7.2949999999999999</v>
      </c>
      <c r="AA161" s="791"/>
      <c r="AB161" s="1031">
        <v>44501</v>
      </c>
      <c r="AC161" s="1147">
        <v>44501</v>
      </c>
      <c r="AD161" s="791" t="s">
        <v>436</v>
      </c>
      <c r="AE161" s="1035" t="e">
        <v>#N/A</v>
      </c>
      <c r="AF161" s="1033">
        <v>44540</v>
      </c>
      <c r="AG161" s="1033">
        <v>44544</v>
      </c>
      <c r="AH161" s="1033">
        <v>44545</v>
      </c>
      <c r="AI161" s="1033">
        <v>44546</v>
      </c>
      <c r="AJ161" s="1033">
        <v>44547</v>
      </c>
      <c r="AK161" s="1033">
        <v>44551</v>
      </c>
      <c r="AL161" s="1033">
        <v>44568</v>
      </c>
      <c r="AM161" s="1033">
        <v>44565</v>
      </c>
      <c r="AN161" s="1033">
        <v>44572</v>
      </c>
      <c r="AO161" s="1033">
        <v>44574</v>
      </c>
      <c r="AP161" s="1033">
        <v>44578</v>
      </c>
      <c r="AQ161" s="1033">
        <v>44580</v>
      </c>
      <c r="AR161" s="1033">
        <v>44582</v>
      </c>
      <c r="AS161" s="1033">
        <v>44585</v>
      </c>
      <c r="AT161" s="599"/>
      <c r="AU161" s="1036">
        <v>48.14819001766827</v>
      </c>
      <c r="AV161" s="764">
        <v>33.66800888127473</v>
      </c>
      <c r="AW161" s="764">
        <v>27.058052292080813</v>
      </c>
      <c r="AX161" s="764">
        <v>0.79386957984613837</v>
      </c>
      <c r="AY161" s="764">
        <v>42.394620237733534</v>
      </c>
      <c r="AZ161" s="764">
        <v>33.871437961110352</v>
      </c>
      <c r="BA161" s="764">
        <v>45.928332205023601</v>
      </c>
      <c r="BB161" s="764">
        <v>47.582557942027918</v>
      </c>
      <c r="BC161" s="764">
        <v>24.727052738257548</v>
      </c>
      <c r="BD161" s="764">
        <v>16.814157701141173</v>
      </c>
      <c r="BE161" s="764">
        <v>9.8896302909332334</v>
      </c>
      <c r="BF161" s="764">
        <v>15.350460663299883</v>
      </c>
    </row>
    <row r="162" spans="1:58" ht="15.75" customHeight="1">
      <c r="A162" s="1023">
        <v>153</v>
      </c>
      <c r="B162" s="1024" t="s">
        <v>191</v>
      </c>
      <c r="C162" s="1024" t="s">
        <v>1160</v>
      </c>
      <c r="D162" s="1024" t="s">
        <v>529</v>
      </c>
      <c r="E162" s="1024" t="s">
        <v>1193</v>
      </c>
      <c r="F162" s="1024" t="s">
        <v>6272</v>
      </c>
      <c r="G162" s="1024" t="s">
        <v>1194</v>
      </c>
      <c r="H162" s="1025" t="s">
        <v>1165</v>
      </c>
      <c r="I162" s="1024">
        <v>1</v>
      </c>
      <c r="J162" s="1024">
        <v>870000</v>
      </c>
      <c r="K162" s="1024">
        <v>870000</v>
      </c>
      <c r="L162" s="1024">
        <v>1824</v>
      </c>
      <c r="M162" s="1024" t="s">
        <v>1188</v>
      </c>
      <c r="N162" s="1024" t="s">
        <v>429</v>
      </c>
      <c r="O162" s="1024" t="s">
        <v>1163</v>
      </c>
      <c r="P162" s="1024" t="s">
        <v>67</v>
      </c>
      <c r="Q162" s="1026">
        <v>44469</v>
      </c>
      <c r="R162" s="1026">
        <v>44477</v>
      </c>
      <c r="S162" s="1027" t="s">
        <v>67</v>
      </c>
      <c r="T162" s="1028">
        <v>44477</v>
      </c>
      <c r="U162" s="1028">
        <v>44507</v>
      </c>
      <c r="V162" s="1028">
        <v>44510</v>
      </c>
      <c r="W162" s="1029" t="s">
        <v>67</v>
      </c>
      <c r="X162" s="1029">
        <v>44507</v>
      </c>
      <c r="Y162" s="1029">
        <v>44510</v>
      </c>
      <c r="Z162" s="1030">
        <v>1.8240000000000001</v>
      </c>
      <c r="AA162" s="791"/>
      <c r="AB162" s="1031">
        <v>44501</v>
      </c>
      <c r="AC162" s="1147">
        <v>44501</v>
      </c>
      <c r="AD162" s="791" t="s">
        <v>436</v>
      </c>
      <c r="AE162" s="1035" t="e">
        <v>#N/A</v>
      </c>
      <c r="AF162" s="1033">
        <v>44544</v>
      </c>
      <c r="AG162" s="1033">
        <v>44546</v>
      </c>
      <c r="AH162" s="1033">
        <v>44547</v>
      </c>
      <c r="AI162" s="1033">
        <v>44550</v>
      </c>
      <c r="AJ162" s="1033">
        <v>44551</v>
      </c>
      <c r="AK162" s="1033">
        <v>44553</v>
      </c>
      <c r="AL162" s="1033">
        <v>44573</v>
      </c>
      <c r="AM162" s="1033">
        <v>44567</v>
      </c>
      <c r="AN162" s="1033">
        <v>44574</v>
      </c>
      <c r="AO162" s="1033">
        <v>44578</v>
      </c>
      <c r="AP162" s="1033">
        <v>44580</v>
      </c>
      <c r="AQ162" s="1033">
        <v>44582</v>
      </c>
      <c r="AR162" s="1033">
        <v>44586</v>
      </c>
      <c r="AS162" s="1033">
        <v>44587</v>
      </c>
      <c r="AT162" s="599"/>
      <c r="AU162" s="1036">
        <v>48.14819001766827</v>
      </c>
      <c r="AV162" s="764">
        <v>33.66800888127473</v>
      </c>
      <c r="AW162" s="764">
        <v>27.058052292080813</v>
      </c>
      <c r="AX162" s="764">
        <v>0.79386957984613837</v>
      </c>
      <c r="AY162" s="764">
        <v>42.394620237733534</v>
      </c>
      <c r="AZ162" s="764">
        <v>33.871437961110352</v>
      </c>
      <c r="BA162" s="764">
        <v>45.928332205023601</v>
      </c>
      <c r="BB162" s="764">
        <v>47.582557942027918</v>
      </c>
      <c r="BC162" s="764">
        <v>24.727052738257548</v>
      </c>
      <c r="BD162" s="764">
        <v>16.814157701141173</v>
      </c>
      <c r="BE162" s="764">
        <v>9.8896302909332334</v>
      </c>
      <c r="BF162" s="764">
        <v>15.350460663299883</v>
      </c>
    </row>
    <row r="163" spans="1:58" ht="15.75" customHeight="1">
      <c r="A163" s="1023">
        <v>154</v>
      </c>
      <c r="B163" s="1024" t="s">
        <v>191</v>
      </c>
      <c r="C163" s="1024" t="s">
        <v>1160</v>
      </c>
      <c r="D163" s="1024" t="s">
        <v>529</v>
      </c>
      <c r="E163" s="1024" t="s">
        <v>1193</v>
      </c>
      <c r="F163" s="1024" t="s">
        <v>6272</v>
      </c>
      <c r="G163" s="1024" t="s">
        <v>6656</v>
      </c>
      <c r="H163" s="1025" t="s">
        <v>1161</v>
      </c>
      <c r="I163" s="1024">
        <v>1</v>
      </c>
      <c r="J163" s="1024">
        <v>130000</v>
      </c>
      <c r="K163" s="1024">
        <v>130000</v>
      </c>
      <c r="L163" s="1024">
        <v>1363</v>
      </c>
      <c r="M163" s="1024" t="s">
        <v>1188</v>
      </c>
      <c r="N163" s="1024" t="s">
        <v>429</v>
      </c>
      <c r="O163" s="1024" t="s">
        <v>1163</v>
      </c>
      <c r="P163" s="1024" t="s">
        <v>67</v>
      </c>
      <c r="Q163" s="1026">
        <v>44469</v>
      </c>
      <c r="R163" s="1026">
        <v>44477</v>
      </c>
      <c r="S163" s="1027" t="s">
        <v>67</v>
      </c>
      <c r="T163" s="1028">
        <v>44477</v>
      </c>
      <c r="U163" s="1028">
        <v>44507</v>
      </c>
      <c r="V163" s="1028">
        <v>44510</v>
      </c>
      <c r="W163" s="1029" t="s">
        <v>67</v>
      </c>
      <c r="X163" s="1029">
        <v>44507</v>
      </c>
      <c r="Y163" s="1029">
        <v>44510</v>
      </c>
      <c r="Z163" s="1030">
        <v>1.363</v>
      </c>
      <c r="AA163" s="791"/>
      <c r="AB163" s="1031">
        <v>44501</v>
      </c>
      <c r="AC163" s="1147">
        <v>44501</v>
      </c>
      <c r="AD163" s="791" t="s">
        <v>436</v>
      </c>
      <c r="AE163" s="1035" t="e">
        <v>#N/A</v>
      </c>
      <c r="AF163" s="1033">
        <v>44545</v>
      </c>
      <c r="AG163" s="1033">
        <v>44547</v>
      </c>
      <c r="AH163" s="1033">
        <v>44550</v>
      </c>
      <c r="AI163" s="1033">
        <v>44551</v>
      </c>
      <c r="AJ163" s="1033">
        <v>44552</v>
      </c>
      <c r="AK163" s="1033">
        <v>44565</v>
      </c>
      <c r="AL163" s="1033">
        <v>44574</v>
      </c>
      <c r="AM163" s="1033">
        <v>44568</v>
      </c>
      <c r="AN163" s="1033">
        <v>44575</v>
      </c>
      <c r="AO163" s="1033">
        <v>44579</v>
      </c>
      <c r="AP163" s="1033">
        <v>44581</v>
      </c>
      <c r="AQ163" s="1033">
        <v>44585</v>
      </c>
      <c r="AR163" s="1033">
        <v>44587</v>
      </c>
      <c r="AS163" s="1033">
        <v>44588</v>
      </c>
      <c r="AT163" s="599"/>
      <c r="AU163" s="1036">
        <v>48.14819001766827</v>
      </c>
      <c r="AV163" s="764">
        <v>33.66800888127473</v>
      </c>
      <c r="AW163" s="764">
        <v>27.058052292080813</v>
      </c>
      <c r="AX163" s="764">
        <v>0.79386957984613837</v>
      </c>
      <c r="AY163" s="764">
        <v>42.394620237733534</v>
      </c>
      <c r="AZ163" s="764">
        <v>33.871437961110352</v>
      </c>
      <c r="BA163" s="764">
        <v>45.928332205023601</v>
      </c>
      <c r="BB163" s="764">
        <v>47.582557942027918</v>
      </c>
      <c r="BC163" s="764">
        <v>24.727052738257548</v>
      </c>
      <c r="BD163" s="764">
        <v>16.814157701141173</v>
      </c>
      <c r="BE163" s="764">
        <v>9.8896302909332334</v>
      </c>
      <c r="BF163" s="764">
        <v>15.350460663299883</v>
      </c>
    </row>
    <row r="164" spans="1:58" ht="15.75" customHeight="1">
      <c r="A164" s="1023">
        <v>155</v>
      </c>
      <c r="B164" s="1024" t="s">
        <v>191</v>
      </c>
      <c r="C164" s="1024" t="s">
        <v>1160</v>
      </c>
      <c r="D164" s="1024" t="s">
        <v>529</v>
      </c>
      <c r="E164" s="1024" t="s">
        <v>1193</v>
      </c>
      <c r="F164" s="1024" t="s">
        <v>6272</v>
      </c>
      <c r="G164" s="1024" t="s">
        <v>6656</v>
      </c>
      <c r="H164" s="1025" t="s">
        <v>1164</v>
      </c>
      <c r="I164" s="1024">
        <v>1</v>
      </c>
      <c r="J164" s="1024">
        <v>130000</v>
      </c>
      <c r="K164" s="1024">
        <v>130000</v>
      </c>
      <c r="L164" s="1024">
        <v>1090</v>
      </c>
      <c r="M164" s="1024" t="s">
        <v>1188</v>
      </c>
      <c r="N164" s="1024" t="s">
        <v>429</v>
      </c>
      <c r="O164" s="1024" t="s">
        <v>1163</v>
      </c>
      <c r="P164" s="1024" t="s">
        <v>67</v>
      </c>
      <c r="Q164" s="1026">
        <v>44469</v>
      </c>
      <c r="R164" s="1026">
        <v>44477</v>
      </c>
      <c r="S164" s="1027" t="s">
        <v>67</v>
      </c>
      <c r="T164" s="1028">
        <v>44477</v>
      </c>
      <c r="U164" s="1028">
        <v>44507</v>
      </c>
      <c r="V164" s="1028">
        <v>44510</v>
      </c>
      <c r="W164" s="1029" t="s">
        <v>67</v>
      </c>
      <c r="X164" s="1029">
        <v>44507</v>
      </c>
      <c r="Y164" s="1029">
        <v>44510</v>
      </c>
      <c r="Z164" s="1030">
        <v>1.0900000000000001</v>
      </c>
      <c r="AA164" s="791"/>
      <c r="AB164" s="1031">
        <v>44501</v>
      </c>
      <c r="AC164" s="1147">
        <v>44501</v>
      </c>
      <c r="AD164" s="791" t="s">
        <v>436</v>
      </c>
      <c r="AE164" s="1035" t="e">
        <v>#N/A</v>
      </c>
      <c r="AF164" s="1033">
        <v>44576</v>
      </c>
      <c r="AG164" s="1033">
        <v>44579</v>
      </c>
      <c r="AH164" s="1033">
        <v>44580</v>
      </c>
      <c r="AI164" s="1033">
        <v>44581</v>
      </c>
      <c r="AJ164" s="1033">
        <v>44582</v>
      </c>
      <c r="AK164" s="1033">
        <v>44586</v>
      </c>
      <c r="AL164" s="1033">
        <v>44594</v>
      </c>
      <c r="AM164" s="1033">
        <v>44589</v>
      </c>
      <c r="AN164" s="1033">
        <v>44595</v>
      </c>
      <c r="AO164" s="1033">
        <v>44599</v>
      </c>
      <c r="AP164" s="1033">
        <v>44601</v>
      </c>
      <c r="AQ164" s="1033">
        <v>44603</v>
      </c>
      <c r="AR164" s="1033">
        <v>44607</v>
      </c>
      <c r="AS164" s="1033">
        <v>44608</v>
      </c>
      <c r="AT164" s="599"/>
      <c r="AU164" s="1036">
        <v>40.652016307862027</v>
      </c>
      <c r="AV164" s="764">
        <v>28.42624916102934</v>
      </c>
      <c r="AW164" s="764">
        <v>22.845394242919916</v>
      </c>
      <c r="AX164" s="764">
        <v>0.67027232164652994</v>
      </c>
      <c r="AY164" s="764">
        <v>35.794217656728925</v>
      </c>
      <c r="AZ164" s="764">
        <v>28.598006443451311</v>
      </c>
      <c r="BA164" s="764">
        <v>38.777767328457998</v>
      </c>
      <c r="BB164" s="764">
        <v>40.174447278688888</v>
      </c>
      <c r="BC164" s="764">
        <v>20.87730713848525</v>
      </c>
      <c r="BD164" s="764">
        <v>14.196367772473476</v>
      </c>
      <c r="BE164" s="764">
        <v>8.3499174469116166</v>
      </c>
      <c r="BF164" s="764">
        <v>12.960553179437708</v>
      </c>
    </row>
    <row r="165" spans="1:58" ht="15.75" customHeight="1">
      <c r="A165" s="1023">
        <v>156</v>
      </c>
      <c r="B165" s="1024" t="s">
        <v>191</v>
      </c>
      <c r="C165" s="1024" t="s">
        <v>1160</v>
      </c>
      <c r="D165" s="1024" t="s">
        <v>529</v>
      </c>
      <c r="E165" s="1024" t="s">
        <v>1193</v>
      </c>
      <c r="F165" s="1024" t="s">
        <v>6272</v>
      </c>
      <c r="G165" s="1024" t="s">
        <v>6656</v>
      </c>
      <c r="H165" s="1025" t="s">
        <v>1165</v>
      </c>
      <c r="I165" s="1024">
        <v>1</v>
      </c>
      <c r="J165" s="1024">
        <v>130000</v>
      </c>
      <c r="K165" s="1024">
        <v>130000</v>
      </c>
      <c r="L165" s="1024">
        <v>273</v>
      </c>
      <c r="M165" s="1024" t="s">
        <v>1188</v>
      </c>
      <c r="N165" s="1024" t="s">
        <v>429</v>
      </c>
      <c r="O165" s="1024" t="s">
        <v>1163</v>
      </c>
      <c r="P165" s="1024" t="s">
        <v>67</v>
      </c>
      <c r="Q165" s="1026">
        <v>44469</v>
      </c>
      <c r="R165" s="1026">
        <v>44477</v>
      </c>
      <c r="S165" s="1027" t="s">
        <v>67</v>
      </c>
      <c r="T165" s="1028">
        <v>44477</v>
      </c>
      <c r="U165" s="1028">
        <v>44507</v>
      </c>
      <c r="V165" s="1028">
        <v>44510</v>
      </c>
      <c r="W165" s="1029" t="s">
        <v>67</v>
      </c>
      <c r="X165" s="1029">
        <v>44507</v>
      </c>
      <c r="Y165" s="1029">
        <v>44510</v>
      </c>
      <c r="Z165" s="1030">
        <v>0.27300000000000002</v>
      </c>
      <c r="AA165" s="791"/>
      <c r="AB165" s="1031">
        <v>44501</v>
      </c>
      <c r="AC165" s="1147">
        <v>44501</v>
      </c>
      <c r="AD165" s="791" t="s">
        <v>436</v>
      </c>
      <c r="AE165" s="1035" t="e">
        <v>#N/A</v>
      </c>
      <c r="AF165" s="1033">
        <v>44580</v>
      </c>
      <c r="AG165" s="1033">
        <v>44582</v>
      </c>
      <c r="AH165" s="1033">
        <v>44585</v>
      </c>
      <c r="AI165" s="1033">
        <v>44586</v>
      </c>
      <c r="AJ165" s="1033">
        <v>44587</v>
      </c>
      <c r="AK165" s="1033">
        <v>44589</v>
      </c>
      <c r="AL165" s="1033">
        <v>44599</v>
      </c>
      <c r="AM165" s="1033">
        <v>44594</v>
      </c>
      <c r="AN165" s="1033">
        <v>44600</v>
      </c>
      <c r="AO165" s="1033">
        <v>44602</v>
      </c>
      <c r="AP165" s="1033">
        <v>44606</v>
      </c>
      <c r="AQ165" s="1033">
        <v>44608</v>
      </c>
      <c r="AR165" s="1033">
        <v>44610</v>
      </c>
      <c r="AS165" s="1033">
        <v>44613</v>
      </c>
      <c r="AT165" s="599"/>
      <c r="AU165" s="1036">
        <v>40.652016307862027</v>
      </c>
      <c r="AV165" s="764">
        <v>28.42624916102934</v>
      </c>
      <c r="AW165" s="764">
        <v>22.845394242919916</v>
      </c>
      <c r="AX165" s="764">
        <v>0.67027232164652994</v>
      </c>
      <c r="AY165" s="764">
        <v>35.794217656728925</v>
      </c>
      <c r="AZ165" s="764">
        <v>28.598006443451311</v>
      </c>
      <c r="BA165" s="764">
        <v>38.777767328457998</v>
      </c>
      <c r="BB165" s="764">
        <v>40.174447278688888</v>
      </c>
      <c r="BC165" s="764">
        <v>20.87730713848525</v>
      </c>
      <c r="BD165" s="764">
        <v>14.196367772473476</v>
      </c>
      <c r="BE165" s="764">
        <v>8.3499174469116166</v>
      </c>
      <c r="BF165" s="764">
        <v>12.960553179437708</v>
      </c>
    </row>
    <row r="166" spans="1:58" ht="15.75" customHeight="1">
      <c r="A166" s="1023">
        <v>157</v>
      </c>
      <c r="B166" s="1024" t="s">
        <v>191</v>
      </c>
      <c r="C166" s="1024" t="s">
        <v>1160</v>
      </c>
      <c r="D166" s="1024" t="s">
        <v>529</v>
      </c>
      <c r="E166" s="1024" t="s">
        <v>1193</v>
      </c>
      <c r="F166" s="1024" t="s">
        <v>6272</v>
      </c>
      <c r="G166" s="1024" t="s">
        <v>1195</v>
      </c>
      <c r="H166" s="1025" t="s">
        <v>1161</v>
      </c>
      <c r="I166" s="1024">
        <v>1</v>
      </c>
      <c r="J166" s="1024">
        <v>870000</v>
      </c>
      <c r="K166" s="1024">
        <v>870000</v>
      </c>
      <c r="L166" s="1024">
        <v>9119</v>
      </c>
      <c r="M166" s="1024" t="s">
        <v>1188</v>
      </c>
      <c r="N166" s="1024" t="s">
        <v>429</v>
      </c>
      <c r="O166" s="1024" t="s">
        <v>1163</v>
      </c>
      <c r="P166" s="1024" t="s">
        <v>67</v>
      </c>
      <c r="Q166" s="1026">
        <v>44469</v>
      </c>
      <c r="R166" s="1026">
        <v>44477</v>
      </c>
      <c r="S166" s="1027" t="s">
        <v>67</v>
      </c>
      <c r="T166" s="1028">
        <v>44477</v>
      </c>
      <c r="U166" s="1028">
        <v>44507</v>
      </c>
      <c r="V166" s="1028">
        <v>44510</v>
      </c>
      <c r="W166" s="1029" t="s">
        <v>67</v>
      </c>
      <c r="X166" s="1029">
        <v>44507</v>
      </c>
      <c r="Y166" s="1029">
        <v>44510</v>
      </c>
      <c r="Z166" s="1030">
        <v>9.1189999999999998</v>
      </c>
      <c r="AA166" s="791"/>
      <c r="AB166" s="1031">
        <v>44501</v>
      </c>
      <c r="AC166" s="1147">
        <v>44501</v>
      </c>
      <c r="AD166" s="791" t="s">
        <v>436</v>
      </c>
      <c r="AE166" s="1035" t="e">
        <v>#N/A</v>
      </c>
      <c r="AF166" s="1033">
        <v>44585</v>
      </c>
      <c r="AG166" s="1033">
        <v>44587</v>
      </c>
      <c r="AH166" s="1033">
        <v>44588</v>
      </c>
      <c r="AI166" s="1033">
        <v>44589</v>
      </c>
      <c r="AJ166" s="1033">
        <v>44592</v>
      </c>
      <c r="AK166" s="1033">
        <v>44594</v>
      </c>
      <c r="AL166" s="1033">
        <v>44602</v>
      </c>
      <c r="AM166" s="1033">
        <v>44599</v>
      </c>
      <c r="AN166" s="1033">
        <v>44603</v>
      </c>
      <c r="AO166" s="1033">
        <v>44607</v>
      </c>
      <c r="AP166" s="1033">
        <v>44609</v>
      </c>
      <c r="AQ166" s="1033">
        <v>44613</v>
      </c>
      <c r="AR166" s="1033">
        <v>44615</v>
      </c>
      <c r="AS166" s="1033">
        <v>44616</v>
      </c>
      <c r="AT166" s="599"/>
      <c r="AU166" s="1036">
        <v>40.652016307862027</v>
      </c>
      <c r="AV166" s="764">
        <v>28.42624916102934</v>
      </c>
      <c r="AW166" s="764">
        <v>22.845394242919916</v>
      </c>
      <c r="AX166" s="764">
        <v>0.67027232164652994</v>
      </c>
      <c r="AY166" s="764">
        <v>35.794217656728925</v>
      </c>
      <c r="AZ166" s="764">
        <v>28.598006443451311</v>
      </c>
      <c r="BA166" s="764">
        <v>38.777767328457998</v>
      </c>
      <c r="BB166" s="764">
        <v>40.174447278688888</v>
      </c>
      <c r="BC166" s="764">
        <v>20.87730713848525</v>
      </c>
      <c r="BD166" s="764">
        <v>14.196367772473476</v>
      </c>
      <c r="BE166" s="764">
        <v>8.3499174469116166</v>
      </c>
      <c r="BF166" s="764">
        <v>12.960553179437708</v>
      </c>
    </row>
    <row r="167" spans="1:58" ht="15.75" customHeight="1">
      <c r="A167" s="1023">
        <v>158</v>
      </c>
      <c r="B167" s="1024" t="s">
        <v>191</v>
      </c>
      <c r="C167" s="1024" t="s">
        <v>1160</v>
      </c>
      <c r="D167" s="1024" t="s">
        <v>529</v>
      </c>
      <c r="E167" s="1024" t="s">
        <v>1193</v>
      </c>
      <c r="F167" s="1024" t="s">
        <v>6272</v>
      </c>
      <c r="G167" s="1024" t="s">
        <v>1195</v>
      </c>
      <c r="H167" s="1025" t="s">
        <v>1164</v>
      </c>
      <c r="I167" s="1024">
        <v>1</v>
      </c>
      <c r="J167" s="1024">
        <v>870000</v>
      </c>
      <c r="K167" s="1024">
        <v>870000</v>
      </c>
      <c r="L167" s="1024">
        <v>7295</v>
      </c>
      <c r="M167" s="1024" t="s">
        <v>1188</v>
      </c>
      <c r="N167" s="1024" t="s">
        <v>429</v>
      </c>
      <c r="O167" s="1024" t="s">
        <v>1163</v>
      </c>
      <c r="P167" s="1024" t="s">
        <v>67</v>
      </c>
      <c r="Q167" s="1026">
        <v>44469</v>
      </c>
      <c r="R167" s="1026">
        <v>44477</v>
      </c>
      <c r="S167" s="1027" t="s">
        <v>67</v>
      </c>
      <c r="T167" s="1028">
        <v>44477</v>
      </c>
      <c r="U167" s="1028">
        <v>44507</v>
      </c>
      <c r="V167" s="1028">
        <v>44510</v>
      </c>
      <c r="W167" s="1029" t="s">
        <v>67</v>
      </c>
      <c r="X167" s="1029">
        <v>44507</v>
      </c>
      <c r="Y167" s="1029">
        <v>44510</v>
      </c>
      <c r="Z167" s="1030">
        <v>7.2949999999999999</v>
      </c>
      <c r="AA167" s="791"/>
      <c r="AB167" s="1031">
        <v>44501</v>
      </c>
      <c r="AC167" s="1147">
        <v>44501</v>
      </c>
      <c r="AD167" s="791" t="s">
        <v>436</v>
      </c>
      <c r="AE167" s="1035" t="e">
        <v>#N/A</v>
      </c>
      <c r="AF167" s="1033">
        <v>44588</v>
      </c>
      <c r="AG167" s="1033">
        <v>44592</v>
      </c>
      <c r="AH167" s="1033">
        <v>44593</v>
      </c>
      <c r="AI167" s="1033">
        <v>44594</v>
      </c>
      <c r="AJ167" s="1033">
        <v>44595</v>
      </c>
      <c r="AK167" s="1033">
        <v>44599</v>
      </c>
      <c r="AL167" s="1033">
        <v>44607</v>
      </c>
      <c r="AM167" s="1033">
        <v>44602</v>
      </c>
      <c r="AN167" s="1033">
        <v>44608</v>
      </c>
      <c r="AO167" s="1033">
        <v>44610</v>
      </c>
      <c r="AP167" s="1033">
        <v>44614</v>
      </c>
      <c r="AQ167" s="1033">
        <v>44616</v>
      </c>
      <c r="AR167" s="1033">
        <v>44621</v>
      </c>
      <c r="AS167" s="1033">
        <v>44622</v>
      </c>
      <c r="AT167" s="599"/>
      <c r="AU167" s="1036">
        <v>40.652016307862027</v>
      </c>
      <c r="AV167" s="764">
        <v>28.42624916102934</v>
      </c>
      <c r="AW167" s="764">
        <v>22.845394242919916</v>
      </c>
      <c r="AX167" s="764">
        <v>0.67027232164652994</v>
      </c>
      <c r="AY167" s="764">
        <v>35.794217656728925</v>
      </c>
      <c r="AZ167" s="764">
        <v>28.598006443451311</v>
      </c>
      <c r="BA167" s="764">
        <v>38.777767328457998</v>
      </c>
      <c r="BB167" s="764">
        <v>40.174447278688888</v>
      </c>
      <c r="BC167" s="764">
        <v>20.87730713848525</v>
      </c>
      <c r="BD167" s="764">
        <v>14.196367772473476</v>
      </c>
      <c r="BE167" s="764">
        <v>8.3499174469116166</v>
      </c>
      <c r="BF167" s="764">
        <v>12.960553179437708</v>
      </c>
    </row>
    <row r="168" spans="1:58" ht="15.75" customHeight="1">
      <c r="A168" s="1023">
        <v>159</v>
      </c>
      <c r="B168" s="1024" t="s">
        <v>191</v>
      </c>
      <c r="C168" s="1024" t="s">
        <v>1160</v>
      </c>
      <c r="D168" s="1024" t="s">
        <v>529</v>
      </c>
      <c r="E168" s="1024" t="s">
        <v>1193</v>
      </c>
      <c r="F168" s="1024" t="s">
        <v>6272</v>
      </c>
      <c r="G168" s="1024" t="s">
        <v>1195</v>
      </c>
      <c r="H168" s="1025" t="s">
        <v>1165</v>
      </c>
      <c r="I168" s="1024">
        <v>1</v>
      </c>
      <c r="J168" s="1024">
        <v>870000</v>
      </c>
      <c r="K168" s="1024">
        <v>870000</v>
      </c>
      <c r="L168" s="1024">
        <v>1824</v>
      </c>
      <c r="M168" s="1024" t="s">
        <v>1188</v>
      </c>
      <c r="N168" s="1024" t="s">
        <v>429</v>
      </c>
      <c r="O168" s="1024" t="s">
        <v>1163</v>
      </c>
      <c r="P168" s="1024" t="s">
        <v>67</v>
      </c>
      <c r="Q168" s="1026">
        <v>44469</v>
      </c>
      <c r="R168" s="1026">
        <v>44477</v>
      </c>
      <c r="S168" s="1027" t="s">
        <v>67</v>
      </c>
      <c r="T168" s="1028">
        <v>44477</v>
      </c>
      <c r="U168" s="1028">
        <v>44507</v>
      </c>
      <c r="V168" s="1028">
        <v>44510</v>
      </c>
      <c r="W168" s="1029" t="s">
        <v>67</v>
      </c>
      <c r="X168" s="1029">
        <v>44507</v>
      </c>
      <c r="Y168" s="1029">
        <v>44510</v>
      </c>
      <c r="Z168" s="1030">
        <v>1.8240000000000001</v>
      </c>
      <c r="AA168" s="791"/>
      <c r="AB168" s="1031">
        <v>44501</v>
      </c>
      <c r="AC168" s="1147">
        <v>44501</v>
      </c>
      <c r="AD168" s="791" t="s">
        <v>436</v>
      </c>
      <c r="AE168" s="1035" t="e">
        <v>#N/A</v>
      </c>
      <c r="AF168" s="1033">
        <v>44593</v>
      </c>
      <c r="AG168" s="1033">
        <v>44595</v>
      </c>
      <c r="AH168" s="1033">
        <v>44596</v>
      </c>
      <c r="AI168" s="1033">
        <v>44599</v>
      </c>
      <c r="AJ168" s="1033">
        <v>44600</v>
      </c>
      <c r="AK168" s="1033">
        <v>44602</v>
      </c>
      <c r="AL168" s="1033">
        <v>44610</v>
      </c>
      <c r="AM168" s="1033">
        <v>44607</v>
      </c>
      <c r="AN168" s="1033">
        <v>44613</v>
      </c>
      <c r="AO168" s="1033">
        <v>44615</v>
      </c>
      <c r="AP168" s="1033">
        <v>44620</v>
      </c>
      <c r="AQ168" s="1033">
        <v>44622</v>
      </c>
      <c r="AR168" s="1033">
        <v>44624</v>
      </c>
      <c r="AS168" s="1033">
        <v>44628</v>
      </c>
      <c r="AT168" s="599"/>
      <c r="AU168" s="1036">
        <v>40.652016307862027</v>
      </c>
      <c r="AV168" s="764">
        <v>28.42624916102934</v>
      </c>
      <c r="AW168" s="764">
        <v>22.845394242919916</v>
      </c>
      <c r="AX168" s="764">
        <v>0.67027232164652994</v>
      </c>
      <c r="AY168" s="764">
        <v>35.794217656728925</v>
      </c>
      <c r="AZ168" s="764">
        <v>28.598006443451311</v>
      </c>
      <c r="BA168" s="764">
        <v>38.777767328457998</v>
      </c>
      <c r="BB168" s="764">
        <v>40.174447278688888</v>
      </c>
      <c r="BC168" s="764">
        <v>20.87730713848525</v>
      </c>
      <c r="BD168" s="764">
        <v>14.196367772473476</v>
      </c>
      <c r="BE168" s="764">
        <v>8.3499174469116166</v>
      </c>
      <c r="BF168" s="764">
        <v>12.960553179437708</v>
      </c>
    </row>
    <row r="169" spans="1:58" ht="15.75" customHeight="1">
      <c r="A169" s="1023">
        <v>160</v>
      </c>
      <c r="B169" s="1024" t="s">
        <v>191</v>
      </c>
      <c r="C169" s="1024" t="s">
        <v>1160</v>
      </c>
      <c r="D169" s="1024" t="s">
        <v>529</v>
      </c>
      <c r="E169" s="1024" t="s">
        <v>1193</v>
      </c>
      <c r="F169" s="1024" t="s">
        <v>6272</v>
      </c>
      <c r="G169" s="1024" t="s">
        <v>6657</v>
      </c>
      <c r="H169" s="1025" t="s">
        <v>1161</v>
      </c>
      <c r="I169" s="1024">
        <v>1</v>
      </c>
      <c r="J169" s="1024">
        <v>130000</v>
      </c>
      <c r="K169" s="1024">
        <v>130000</v>
      </c>
      <c r="L169" s="1024">
        <v>1363</v>
      </c>
      <c r="M169" s="1024" t="s">
        <v>1188</v>
      </c>
      <c r="N169" s="1024" t="s">
        <v>429</v>
      </c>
      <c r="O169" s="1024" t="s">
        <v>1163</v>
      </c>
      <c r="P169" s="1024" t="s">
        <v>67</v>
      </c>
      <c r="Q169" s="1026">
        <v>44469</v>
      </c>
      <c r="R169" s="1026">
        <v>44477</v>
      </c>
      <c r="S169" s="1027" t="s">
        <v>67</v>
      </c>
      <c r="T169" s="1028">
        <v>44477</v>
      </c>
      <c r="U169" s="1028">
        <v>44507</v>
      </c>
      <c r="V169" s="1028">
        <v>44510</v>
      </c>
      <c r="W169" s="1029" t="s">
        <v>67</v>
      </c>
      <c r="X169" s="1029">
        <v>44507</v>
      </c>
      <c r="Y169" s="1029">
        <v>44510</v>
      </c>
      <c r="Z169" s="1030">
        <v>1.363</v>
      </c>
      <c r="AA169" s="791"/>
      <c r="AB169" s="1031">
        <v>44501</v>
      </c>
      <c r="AC169" s="1147">
        <v>44501</v>
      </c>
      <c r="AD169" s="791" t="s">
        <v>436</v>
      </c>
      <c r="AE169" s="1035" t="e">
        <v>#N/A</v>
      </c>
      <c r="AF169" s="1033">
        <v>44596</v>
      </c>
      <c r="AG169" s="1033">
        <v>44600</v>
      </c>
      <c r="AH169" s="1033">
        <v>44601</v>
      </c>
      <c r="AI169" s="1033">
        <v>44602</v>
      </c>
      <c r="AJ169" s="1033">
        <v>44603</v>
      </c>
      <c r="AK169" s="1033">
        <v>44607</v>
      </c>
      <c r="AL169" s="1033">
        <v>44615</v>
      </c>
      <c r="AM169" s="1033">
        <v>44610</v>
      </c>
      <c r="AN169" s="1033">
        <v>44616</v>
      </c>
      <c r="AO169" s="1033">
        <v>44621</v>
      </c>
      <c r="AP169" s="1033">
        <v>44623</v>
      </c>
      <c r="AQ169" s="1033">
        <v>44628</v>
      </c>
      <c r="AR169" s="1033">
        <v>44630</v>
      </c>
      <c r="AS169" s="1033">
        <v>44631</v>
      </c>
      <c r="AT169" s="599"/>
      <c r="AU169" s="1036">
        <v>40.652016307862027</v>
      </c>
      <c r="AV169" s="764">
        <v>28.42624916102934</v>
      </c>
      <c r="AW169" s="764">
        <v>22.845394242919916</v>
      </c>
      <c r="AX169" s="764">
        <v>0.67027232164652994</v>
      </c>
      <c r="AY169" s="764">
        <v>35.794217656728925</v>
      </c>
      <c r="AZ169" s="764">
        <v>28.598006443451311</v>
      </c>
      <c r="BA169" s="764">
        <v>38.777767328457998</v>
      </c>
      <c r="BB169" s="764">
        <v>40.174447278688888</v>
      </c>
      <c r="BC169" s="764">
        <v>20.87730713848525</v>
      </c>
      <c r="BD169" s="764">
        <v>14.196367772473476</v>
      </c>
      <c r="BE169" s="764">
        <v>8.3499174469116166</v>
      </c>
      <c r="BF169" s="764">
        <v>12.960553179437708</v>
      </c>
    </row>
    <row r="170" spans="1:58" ht="15.75" customHeight="1">
      <c r="A170" s="1023">
        <v>161</v>
      </c>
      <c r="B170" s="1024" t="s">
        <v>191</v>
      </c>
      <c r="C170" s="1024" t="s">
        <v>1160</v>
      </c>
      <c r="D170" s="1024" t="s">
        <v>529</v>
      </c>
      <c r="E170" s="1024" t="s">
        <v>1193</v>
      </c>
      <c r="F170" s="1024" t="s">
        <v>6272</v>
      </c>
      <c r="G170" s="1024" t="s">
        <v>6657</v>
      </c>
      <c r="H170" s="1025" t="s">
        <v>1164</v>
      </c>
      <c r="I170" s="1024">
        <v>1</v>
      </c>
      <c r="J170" s="1024">
        <v>130000</v>
      </c>
      <c r="K170" s="1024">
        <v>130000</v>
      </c>
      <c r="L170" s="1024">
        <v>1090</v>
      </c>
      <c r="M170" s="1024" t="s">
        <v>1188</v>
      </c>
      <c r="N170" s="1024" t="s">
        <v>429</v>
      </c>
      <c r="O170" s="1024" t="s">
        <v>1163</v>
      </c>
      <c r="P170" s="1024" t="s">
        <v>67</v>
      </c>
      <c r="Q170" s="1026">
        <v>44469</v>
      </c>
      <c r="R170" s="1026">
        <v>44477</v>
      </c>
      <c r="S170" s="1027" t="s">
        <v>67</v>
      </c>
      <c r="T170" s="1028">
        <v>44477</v>
      </c>
      <c r="U170" s="1028">
        <v>44507</v>
      </c>
      <c r="V170" s="1028">
        <v>44510</v>
      </c>
      <c r="W170" s="1029" t="s">
        <v>67</v>
      </c>
      <c r="X170" s="1029">
        <v>44507</v>
      </c>
      <c r="Y170" s="1029">
        <v>44510</v>
      </c>
      <c r="Z170" s="1030">
        <v>1.0900000000000001</v>
      </c>
      <c r="AA170" s="791"/>
      <c r="AB170" s="1031">
        <v>44501</v>
      </c>
      <c r="AC170" s="1147">
        <v>44501</v>
      </c>
      <c r="AD170" s="791" t="s">
        <v>436</v>
      </c>
      <c r="AE170" s="1035" t="e">
        <v>#N/A</v>
      </c>
      <c r="AF170" s="1033">
        <v>44467</v>
      </c>
      <c r="AG170" s="1033">
        <v>44469</v>
      </c>
      <c r="AH170" s="1033">
        <v>44470</v>
      </c>
      <c r="AI170" s="1033">
        <v>44473</v>
      </c>
      <c r="AJ170" s="1033">
        <v>44474</v>
      </c>
      <c r="AK170" s="1033">
        <v>44476</v>
      </c>
      <c r="AL170" s="1033">
        <v>44487</v>
      </c>
      <c r="AM170" s="1033">
        <v>44482</v>
      </c>
      <c r="AN170" s="1033">
        <v>44488</v>
      </c>
      <c r="AO170" s="1033">
        <v>44490</v>
      </c>
      <c r="AP170" s="1033">
        <v>44494</v>
      </c>
      <c r="AQ170" s="1033">
        <v>44496</v>
      </c>
      <c r="AR170" s="1033">
        <v>44498</v>
      </c>
      <c r="AS170" s="1033">
        <v>44503</v>
      </c>
      <c r="AT170" s="599"/>
      <c r="AU170" s="1036">
        <v>41.740189148405939</v>
      </c>
      <c r="AV170" s="764">
        <v>29.187162766428639</v>
      </c>
      <c r="AW170" s="764">
        <v>23.456919569447347</v>
      </c>
      <c r="AX170" s="764">
        <v>0.6882141656785814</v>
      </c>
      <c r="AY170" s="764">
        <v>36.752356982650554</v>
      </c>
      <c r="AZ170" s="764">
        <v>29.363517646383823</v>
      </c>
      <c r="BA170" s="764">
        <v>39.815770287627295</v>
      </c>
      <c r="BB170" s="764">
        <v>41.24983655535997</v>
      </c>
      <c r="BC170" s="764">
        <v>21.436150725473571</v>
      </c>
      <c r="BD170" s="764">
        <v>14.576376029072325</v>
      </c>
      <c r="BE170" s="764">
        <v>8.5734279689408961</v>
      </c>
      <c r="BF170" s="764">
        <v>13.307481161102462</v>
      </c>
    </row>
    <row r="171" spans="1:58" ht="15.75" customHeight="1">
      <c r="A171" s="1023">
        <v>162</v>
      </c>
      <c r="B171" s="1024" t="s">
        <v>191</v>
      </c>
      <c r="C171" s="1024" t="s">
        <v>1160</v>
      </c>
      <c r="D171" s="1024" t="s">
        <v>529</v>
      </c>
      <c r="E171" s="1024" t="s">
        <v>1193</v>
      </c>
      <c r="F171" s="1024" t="s">
        <v>6272</v>
      </c>
      <c r="G171" s="1024" t="s">
        <v>6657</v>
      </c>
      <c r="H171" s="1025" t="s">
        <v>1165</v>
      </c>
      <c r="I171" s="1024">
        <v>1</v>
      </c>
      <c r="J171" s="1024">
        <v>130000</v>
      </c>
      <c r="K171" s="1024">
        <v>130000</v>
      </c>
      <c r="L171" s="1024">
        <v>273</v>
      </c>
      <c r="M171" s="1024" t="s">
        <v>1188</v>
      </c>
      <c r="N171" s="1024" t="s">
        <v>429</v>
      </c>
      <c r="O171" s="1024" t="s">
        <v>1163</v>
      </c>
      <c r="P171" s="1024" t="s">
        <v>67</v>
      </c>
      <c r="Q171" s="1026">
        <v>44469</v>
      </c>
      <c r="R171" s="1026">
        <v>44477</v>
      </c>
      <c r="S171" s="1027" t="s">
        <v>67</v>
      </c>
      <c r="T171" s="1028">
        <v>44477</v>
      </c>
      <c r="U171" s="1028">
        <v>44507</v>
      </c>
      <c r="V171" s="1028">
        <v>44510</v>
      </c>
      <c r="W171" s="1029" t="s">
        <v>67</v>
      </c>
      <c r="X171" s="1029">
        <v>44507</v>
      </c>
      <c r="Y171" s="1029">
        <v>44510</v>
      </c>
      <c r="Z171" s="1030">
        <v>0.27300000000000002</v>
      </c>
      <c r="AA171" s="791"/>
      <c r="AB171" s="1031">
        <v>44501</v>
      </c>
      <c r="AC171" s="1147">
        <v>44501</v>
      </c>
      <c r="AD171" s="791" t="s">
        <v>436</v>
      </c>
      <c r="AE171" s="1035" t="e">
        <v>#N/A</v>
      </c>
      <c r="AF171" s="1033">
        <v>44467</v>
      </c>
      <c r="AG171" s="1033">
        <v>44469</v>
      </c>
      <c r="AH171" s="1033">
        <v>44470</v>
      </c>
      <c r="AI171" s="1033">
        <v>44473</v>
      </c>
      <c r="AJ171" s="1033">
        <v>44474</v>
      </c>
      <c r="AK171" s="1033">
        <v>44476</v>
      </c>
      <c r="AL171" s="1033">
        <v>44487</v>
      </c>
      <c r="AM171" s="1033">
        <v>44482</v>
      </c>
      <c r="AN171" s="1033">
        <v>44488</v>
      </c>
      <c r="AO171" s="1033">
        <v>44490</v>
      </c>
      <c r="AP171" s="1033">
        <v>44494</v>
      </c>
      <c r="AQ171" s="1033">
        <v>44496</v>
      </c>
      <c r="AR171" s="1033">
        <v>44498</v>
      </c>
      <c r="AS171" s="1033">
        <v>44503</v>
      </c>
      <c r="AT171" s="599"/>
      <c r="AU171" s="1036">
        <v>41.740189148405939</v>
      </c>
      <c r="AV171" s="764">
        <v>29.187162766428639</v>
      </c>
      <c r="AW171" s="764">
        <v>23.456919569447347</v>
      </c>
      <c r="AX171" s="764">
        <v>0.6882141656785814</v>
      </c>
      <c r="AY171" s="764">
        <v>36.752356982650554</v>
      </c>
      <c r="AZ171" s="764">
        <v>29.363517646383823</v>
      </c>
      <c r="BA171" s="764">
        <v>39.815770287627295</v>
      </c>
      <c r="BB171" s="764">
        <v>41.24983655535997</v>
      </c>
      <c r="BC171" s="764">
        <v>21.436150725473571</v>
      </c>
      <c r="BD171" s="764">
        <v>14.576376029072325</v>
      </c>
      <c r="BE171" s="764">
        <v>8.5734279689408961</v>
      </c>
      <c r="BF171" s="764">
        <v>13.307481161102462</v>
      </c>
    </row>
    <row r="172" spans="1:58" ht="15.75" hidden="1" customHeight="1">
      <c r="A172" s="1023">
        <v>163</v>
      </c>
      <c r="B172" s="1024" t="s">
        <v>194</v>
      </c>
      <c r="C172" s="1024" t="s">
        <v>1191</v>
      </c>
      <c r="D172" s="1024" t="s">
        <v>1126</v>
      </c>
      <c r="E172" s="1024" t="s">
        <v>1192</v>
      </c>
      <c r="F172" s="1024" t="s">
        <v>6273</v>
      </c>
      <c r="G172" s="1024" t="s">
        <v>6274</v>
      </c>
      <c r="H172" s="1025" t="s">
        <v>1166</v>
      </c>
      <c r="I172" s="1024">
        <v>1</v>
      </c>
      <c r="J172" s="1024">
        <v>5876</v>
      </c>
      <c r="K172" s="1024">
        <v>5876</v>
      </c>
      <c r="L172" s="1024">
        <v>5876</v>
      </c>
      <c r="M172" s="1024" t="s">
        <v>1162</v>
      </c>
      <c r="N172" s="1024" t="s">
        <v>333</v>
      </c>
      <c r="O172" s="1024" t="s">
        <v>1163</v>
      </c>
      <c r="P172" s="1024" t="s">
        <v>67</v>
      </c>
      <c r="Q172" s="1026">
        <v>44383</v>
      </c>
      <c r="R172" s="1026">
        <v>44484</v>
      </c>
      <c r="S172" s="1027" t="s">
        <v>67</v>
      </c>
      <c r="T172" s="1028">
        <v>44484</v>
      </c>
      <c r="U172" s="1028">
        <v>44499</v>
      </c>
      <c r="V172" s="1028">
        <v>44502</v>
      </c>
      <c r="W172" s="1029" t="s">
        <v>67</v>
      </c>
      <c r="X172" s="1029">
        <v>44499</v>
      </c>
      <c r="Y172" s="1029">
        <v>44502</v>
      </c>
      <c r="Z172" s="1030">
        <v>5.8760000000000003</v>
      </c>
      <c r="AA172" s="791"/>
      <c r="AB172" s="1031">
        <v>44470</v>
      </c>
      <c r="AC172" s="1554">
        <v>44501</v>
      </c>
      <c r="AD172" s="791" t="s">
        <v>436</v>
      </c>
      <c r="AE172" s="1035" t="e">
        <v>#N/A</v>
      </c>
      <c r="AF172" s="1033">
        <v>44477</v>
      </c>
      <c r="AG172" s="1033">
        <v>44482</v>
      </c>
      <c r="AH172" s="1033">
        <v>44483</v>
      </c>
      <c r="AI172" s="1033">
        <v>44484</v>
      </c>
      <c r="AJ172" s="1033">
        <v>44487</v>
      </c>
      <c r="AK172" s="1033">
        <v>44489</v>
      </c>
      <c r="AL172" s="1033">
        <v>44497</v>
      </c>
      <c r="AM172" s="1033">
        <v>44494</v>
      </c>
      <c r="AN172" s="1033">
        <v>44498</v>
      </c>
      <c r="AO172" s="1033">
        <v>44504</v>
      </c>
      <c r="AP172" s="1033">
        <v>44508</v>
      </c>
      <c r="AQ172" s="1033">
        <v>44510</v>
      </c>
      <c r="AR172" s="1033">
        <v>44512</v>
      </c>
      <c r="AS172" s="1033">
        <v>44515</v>
      </c>
      <c r="AT172" s="599"/>
      <c r="AU172" s="1036">
        <v>41.740189148405939</v>
      </c>
      <c r="AV172" s="764">
        <v>29.187162766428639</v>
      </c>
      <c r="AW172" s="764">
        <v>23.456919569447347</v>
      </c>
      <c r="AX172" s="764">
        <v>0.6882141656785814</v>
      </c>
      <c r="AY172" s="764">
        <v>36.752356982650554</v>
      </c>
      <c r="AZ172" s="764">
        <v>29.363517646383823</v>
      </c>
      <c r="BA172" s="764">
        <v>39.815770287627295</v>
      </c>
      <c r="BB172" s="764">
        <v>41.24983655535997</v>
      </c>
      <c r="BC172" s="764">
        <v>21.436150725473571</v>
      </c>
      <c r="BD172" s="764">
        <v>14.576376029072325</v>
      </c>
      <c r="BE172" s="764">
        <v>8.5734279689408961</v>
      </c>
      <c r="BF172" s="764">
        <v>13.307481161102462</v>
      </c>
    </row>
    <row r="173" spans="1:58" ht="15.75" hidden="1" customHeight="1">
      <c r="A173" s="1023">
        <v>164</v>
      </c>
      <c r="B173" s="1024" t="s">
        <v>194</v>
      </c>
      <c r="C173" s="1024" t="s">
        <v>1191</v>
      </c>
      <c r="D173" s="1024" t="s">
        <v>1126</v>
      </c>
      <c r="E173" s="1024" t="s">
        <v>1192</v>
      </c>
      <c r="F173" s="1024" t="s">
        <v>6273</v>
      </c>
      <c r="G173" s="1024" t="s">
        <v>6275</v>
      </c>
      <c r="H173" s="1025" t="s">
        <v>1166</v>
      </c>
      <c r="I173" s="1024">
        <v>1</v>
      </c>
      <c r="J173" s="1024">
        <v>5880</v>
      </c>
      <c r="K173" s="1024">
        <v>5880</v>
      </c>
      <c r="L173" s="1024">
        <v>5880</v>
      </c>
      <c r="M173" s="1024" t="s">
        <v>1162</v>
      </c>
      <c r="N173" s="1024" t="s">
        <v>333</v>
      </c>
      <c r="O173" s="1024" t="s">
        <v>1163</v>
      </c>
      <c r="P173" s="1024" t="s">
        <v>67</v>
      </c>
      <c r="Q173" s="1026">
        <v>44383</v>
      </c>
      <c r="R173" s="1026">
        <v>44484</v>
      </c>
      <c r="S173" s="1027" t="s">
        <v>67</v>
      </c>
      <c r="T173" s="1028">
        <v>44484</v>
      </c>
      <c r="U173" s="1028">
        <v>44499</v>
      </c>
      <c r="V173" s="1028">
        <v>44502</v>
      </c>
      <c r="W173" s="1029" t="s">
        <v>67</v>
      </c>
      <c r="X173" s="1029">
        <v>44499</v>
      </c>
      <c r="Y173" s="1029">
        <v>44502</v>
      </c>
      <c r="Z173" s="1030">
        <v>5.88</v>
      </c>
      <c r="AA173" s="791"/>
      <c r="AB173" s="1031">
        <v>44470</v>
      </c>
      <c r="AC173" s="1554">
        <v>44501</v>
      </c>
      <c r="AD173" s="791" t="s">
        <v>436</v>
      </c>
      <c r="AE173" s="1035" t="e">
        <v>#N/A</v>
      </c>
      <c r="AF173" s="1033">
        <v>44482</v>
      </c>
      <c r="AG173" s="1033">
        <v>44484</v>
      </c>
      <c r="AH173" s="1033">
        <v>44487</v>
      </c>
      <c r="AI173" s="1033">
        <v>44488</v>
      </c>
      <c r="AJ173" s="1033">
        <v>44489</v>
      </c>
      <c r="AK173" s="1033">
        <v>44491</v>
      </c>
      <c r="AL173" s="1033">
        <v>44503</v>
      </c>
      <c r="AM173" s="1033">
        <v>44496</v>
      </c>
      <c r="AN173" s="1033">
        <v>44504</v>
      </c>
      <c r="AO173" s="1033">
        <v>44508</v>
      </c>
      <c r="AP173" s="1033">
        <v>44510</v>
      </c>
      <c r="AQ173" s="1033">
        <v>44512</v>
      </c>
      <c r="AR173" s="1033">
        <v>44516</v>
      </c>
      <c r="AS173" s="1033">
        <v>44517</v>
      </c>
      <c r="AT173" s="599"/>
      <c r="AU173" s="1036">
        <v>41.740189148405939</v>
      </c>
      <c r="AV173" s="764">
        <v>29.187162766428639</v>
      </c>
      <c r="AW173" s="764">
        <v>23.456919569447347</v>
      </c>
      <c r="AX173" s="764">
        <v>0.6882141656785814</v>
      </c>
      <c r="AY173" s="764">
        <v>36.752356982650554</v>
      </c>
      <c r="AZ173" s="764">
        <v>29.363517646383823</v>
      </c>
      <c r="BA173" s="764">
        <v>39.815770287627295</v>
      </c>
      <c r="BB173" s="764">
        <v>41.24983655535997</v>
      </c>
      <c r="BC173" s="764">
        <v>21.436150725473571</v>
      </c>
      <c r="BD173" s="764">
        <v>14.576376029072325</v>
      </c>
      <c r="BE173" s="764">
        <v>8.5734279689408961</v>
      </c>
      <c r="BF173" s="764">
        <v>13.307481161102462</v>
      </c>
    </row>
    <row r="174" spans="1:58" ht="15.75" hidden="1" customHeight="1">
      <c r="A174" s="1023">
        <v>165</v>
      </c>
      <c r="B174" s="1024" t="s">
        <v>194</v>
      </c>
      <c r="C174" s="1024" t="s">
        <v>1191</v>
      </c>
      <c r="D174" s="1024" t="s">
        <v>535</v>
      </c>
      <c r="E174" s="1024" t="s">
        <v>1200</v>
      </c>
      <c r="F174" s="1024" t="s">
        <v>6276</v>
      </c>
      <c r="G174" s="1024" t="s">
        <v>6277</v>
      </c>
      <c r="H174" s="1025" t="s">
        <v>1166</v>
      </c>
      <c r="I174" s="1024">
        <v>1</v>
      </c>
      <c r="J174" s="1024">
        <v>2019</v>
      </c>
      <c r="K174" s="1024">
        <v>2019</v>
      </c>
      <c r="L174" s="1024">
        <v>2019</v>
      </c>
      <c r="M174" s="1024" t="s">
        <v>1162</v>
      </c>
      <c r="N174" s="1024" t="s">
        <v>333</v>
      </c>
      <c r="O174" s="1024" t="s">
        <v>1163</v>
      </c>
      <c r="P174" s="1024" t="s">
        <v>67</v>
      </c>
      <c r="Q174" s="1026">
        <v>44404</v>
      </c>
      <c r="R174" s="1026">
        <v>44484</v>
      </c>
      <c r="S174" s="1027" t="s">
        <v>67</v>
      </c>
      <c r="T174" s="1028">
        <v>44484</v>
      </c>
      <c r="U174" s="1028">
        <v>44504</v>
      </c>
      <c r="V174" s="1028">
        <v>44507</v>
      </c>
      <c r="W174" s="1029" t="s">
        <v>67</v>
      </c>
      <c r="X174" s="1029">
        <v>44504</v>
      </c>
      <c r="Y174" s="1029">
        <v>44507</v>
      </c>
      <c r="Z174" s="1030">
        <v>2.0190000000000001</v>
      </c>
      <c r="AA174" s="791"/>
      <c r="AB174" s="1031">
        <v>44501</v>
      </c>
      <c r="AC174" s="1554">
        <v>44501</v>
      </c>
      <c r="AD174" s="791" t="s">
        <v>436</v>
      </c>
      <c r="AE174" s="1035" t="e">
        <v>#N/A</v>
      </c>
      <c r="AF174" s="1033">
        <v>44473</v>
      </c>
      <c r="AG174" s="1033">
        <v>44475</v>
      </c>
      <c r="AH174" s="1033">
        <v>44476</v>
      </c>
      <c r="AI174" s="1033">
        <v>44477</v>
      </c>
      <c r="AJ174" s="1033">
        <v>44481</v>
      </c>
      <c r="AK174" s="1033">
        <v>44483</v>
      </c>
      <c r="AL174" s="1033">
        <v>44491</v>
      </c>
      <c r="AM174" s="1033">
        <v>44488</v>
      </c>
      <c r="AN174" s="1033">
        <v>44494</v>
      </c>
      <c r="AO174" s="1033">
        <v>44496</v>
      </c>
      <c r="AP174" s="1033">
        <v>44498</v>
      </c>
      <c r="AQ174" s="1033">
        <v>44504</v>
      </c>
      <c r="AR174" s="1033">
        <v>44508</v>
      </c>
      <c r="AS174" s="1033">
        <v>44509</v>
      </c>
      <c r="AT174" s="599"/>
      <c r="AU174" s="1036">
        <v>41.740189148405939</v>
      </c>
      <c r="AV174" s="764">
        <v>29.187162766428639</v>
      </c>
      <c r="AW174" s="764">
        <v>23.456919569447347</v>
      </c>
      <c r="AX174" s="764">
        <v>0.6882141656785814</v>
      </c>
      <c r="AY174" s="764">
        <v>36.752356982650554</v>
      </c>
      <c r="AZ174" s="764">
        <v>29.363517646383823</v>
      </c>
      <c r="BA174" s="764">
        <v>39.815770287627295</v>
      </c>
      <c r="BB174" s="764">
        <v>41.24983655535997</v>
      </c>
      <c r="BC174" s="764">
        <v>21.436150725473571</v>
      </c>
      <c r="BD174" s="764">
        <v>14.576376029072325</v>
      </c>
      <c r="BE174" s="764">
        <v>8.5734279689408961</v>
      </c>
      <c r="BF174" s="764">
        <v>13.307481161102462</v>
      </c>
    </row>
    <row r="175" spans="1:58" ht="15.75" hidden="1" customHeight="1">
      <c r="A175" s="1023">
        <v>166</v>
      </c>
      <c r="B175" s="1024" t="s">
        <v>194</v>
      </c>
      <c r="C175" s="1024" t="s">
        <v>1191</v>
      </c>
      <c r="D175" s="1024" t="s">
        <v>535</v>
      </c>
      <c r="E175" s="1024" t="s">
        <v>6288</v>
      </c>
      <c r="F175" s="1024" t="s">
        <v>6658</v>
      </c>
      <c r="G175" s="1024" t="s">
        <v>6659</v>
      </c>
      <c r="H175" s="1025" t="s">
        <v>1166</v>
      </c>
      <c r="I175" s="1024">
        <v>1</v>
      </c>
      <c r="J175" s="1024">
        <v>416</v>
      </c>
      <c r="K175" s="1024">
        <v>416</v>
      </c>
      <c r="L175" s="1024">
        <v>416</v>
      </c>
      <c r="M175" s="1024" t="s">
        <v>1162</v>
      </c>
      <c r="N175" s="1024" t="s">
        <v>333</v>
      </c>
      <c r="O175" s="1024" t="s">
        <v>1163</v>
      </c>
      <c r="P175" s="1024" t="s">
        <v>67</v>
      </c>
      <c r="Q175" s="1026">
        <v>44413</v>
      </c>
      <c r="R175" s="1026">
        <v>44484</v>
      </c>
      <c r="S175" s="1027" t="s">
        <v>67</v>
      </c>
      <c r="T175" s="1028">
        <v>44484</v>
      </c>
      <c r="U175" s="1028">
        <v>44504</v>
      </c>
      <c r="V175" s="1028">
        <v>44507</v>
      </c>
      <c r="W175" s="1029" t="s">
        <v>67</v>
      </c>
      <c r="X175" s="1029">
        <v>44504</v>
      </c>
      <c r="Y175" s="1029">
        <v>44507</v>
      </c>
      <c r="Z175" s="1030">
        <v>0.41599999999999998</v>
      </c>
      <c r="AA175" s="791"/>
      <c r="AB175" s="1031">
        <v>44501</v>
      </c>
      <c r="AC175" s="1554">
        <v>44501</v>
      </c>
      <c r="AD175" s="791" t="s">
        <v>436</v>
      </c>
      <c r="AE175" s="1035" t="e">
        <v>#N/A</v>
      </c>
      <c r="AF175" s="1033">
        <v>44476</v>
      </c>
      <c r="AG175" s="1033">
        <v>44481</v>
      </c>
      <c r="AH175" s="1033">
        <v>44482</v>
      </c>
      <c r="AI175" s="1033">
        <v>44483</v>
      </c>
      <c r="AJ175" s="1033">
        <v>44484</v>
      </c>
      <c r="AK175" s="1033">
        <v>44488</v>
      </c>
      <c r="AL175" s="1033">
        <v>44496</v>
      </c>
      <c r="AM175" s="1033">
        <v>44491</v>
      </c>
      <c r="AN175" s="1033">
        <v>44497</v>
      </c>
      <c r="AO175" s="1033">
        <v>44503</v>
      </c>
      <c r="AP175" s="1033">
        <v>44505</v>
      </c>
      <c r="AQ175" s="1033">
        <v>44509</v>
      </c>
      <c r="AR175" s="1033">
        <v>44511</v>
      </c>
      <c r="AS175" s="1033">
        <v>44512</v>
      </c>
      <c r="AT175" s="599"/>
      <c r="AU175" s="1036">
        <v>41.740189148405939</v>
      </c>
      <c r="AV175" s="764">
        <v>29.187162766428639</v>
      </c>
      <c r="AW175" s="764">
        <v>23.456919569447347</v>
      </c>
      <c r="AX175" s="764">
        <v>0.6882141656785814</v>
      </c>
      <c r="AY175" s="764">
        <v>36.752356982650554</v>
      </c>
      <c r="AZ175" s="764">
        <v>29.363517646383823</v>
      </c>
      <c r="BA175" s="764">
        <v>39.815770287627295</v>
      </c>
      <c r="BB175" s="764">
        <v>41.24983655535997</v>
      </c>
      <c r="BC175" s="764">
        <v>21.436150725473571</v>
      </c>
      <c r="BD175" s="764">
        <v>14.576376029072325</v>
      </c>
      <c r="BE175" s="764">
        <v>8.5734279689408961</v>
      </c>
      <c r="BF175" s="764">
        <v>13.307481161102462</v>
      </c>
    </row>
    <row r="176" spans="1:58" ht="15.75" hidden="1" customHeight="1">
      <c r="A176" s="1023">
        <v>167</v>
      </c>
      <c r="B176" s="1024" t="s">
        <v>194</v>
      </c>
      <c r="C176" s="1024" t="s">
        <v>1191</v>
      </c>
      <c r="D176" s="1024" t="s">
        <v>529</v>
      </c>
      <c r="E176" s="1024" t="s">
        <v>6287</v>
      </c>
      <c r="F176" s="1024" t="s">
        <v>6660</v>
      </c>
      <c r="G176" s="1024" t="s">
        <v>6661</v>
      </c>
      <c r="H176" s="1025" t="s">
        <v>1166</v>
      </c>
      <c r="I176" s="1024">
        <v>1</v>
      </c>
      <c r="J176" s="1024">
        <v>5300</v>
      </c>
      <c r="K176" s="1024">
        <v>5300</v>
      </c>
      <c r="L176" s="1024">
        <v>5300</v>
      </c>
      <c r="M176" s="1024" t="s">
        <v>1162</v>
      </c>
      <c r="N176" s="1024" t="s">
        <v>6604</v>
      </c>
      <c r="O176" s="1024" t="s">
        <v>1163</v>
      </c>
      <c r="P176" s="1024" t="s">
        <v>67</v>
      </c>
      <c r="Q176" s="1026">
        <v>44413</v>
      </c>
      <c r="R176" s="1026">
        <v>44499</v>
      </c>
      <c r="S176" s="1027" t="s">
        <v>67</v>
      </c>
      <c r="T176" s="1028">
        <v>44499</v>
      </c>
      <c r="U176" s="1028">
        <v>44529</v>
      </c>
      <c r="V176" s="1028">
        <v>44532</v>
      </c>
      <c r="W176" s="1029" t="s">
        <v>67</v>
      </c>
      <c r="X176" s="1029">
        <v>44529</v>
      </c>
      <c r="Y176" s="1029">
        <v>44532</v>
      </c>
      <c r="Z176" s="1030">
        <v>5.3</v>
      </c>
      <c r="AA176" s="791"/>
      <c r="AB176" s="1031">
        <v>44501</v>
      </c>
      <c r="AC176" s="1147">
        <v>44531</v>
      </c>
      <c r="AD176" s="791" t="s">
        <v>436</v>
      </c>
      <c r="AE176" s="1035" t="e">
        <v>#N/A</v>
      </c>
      <c r="AF176" s="1033">
        <v>44482</v>
      </c>
      <c r="AG176" s="1033">
        <v>44484</v>
      </c>
      <c r="AH176" s="1033">
        <v>44487</v>
      </c>
      <c r="AI176" s="1033">
        <v>44488</v>
      </c>
      <c r="AJ176" s="1033">
        <v>44489</v>
      </c>
      <c r="AK176" s="1033">
        <v>44491</v>
      </c>
      <c r="AL176" s="1033">
        <v>44503</v>
      </c>
      <c r="AM176" s="1033">
        <v>44496</v>
      </c>
      <c r="AN176" s="1033">
        <v>44504</v>
      </c>
      <c r="AO176" s="1033">
        <v>44508</v>
      </c>
      <c r="AP176" s="1033">
        <v>44510</v>
      </c>
      <c r="AQ176" s="1033">
        <v>44512</v>
      </c>
      <c r="AR176" s="1033">
        <v>44516</v>
      </c>
      <c r="AS176" s="1033">
        <v>44517</v>
      </c>
      <c r="AT176" s="599"/>
      <c r="AU176" s="1036">
        <v>41.740189148405939</v>
      </c>
      <c r="AV176" s="764">
        <v>29.187162766428639</v>
      </c>
      <c r="AW176" s="764">
        <v>23.456919569447347</v>
      </c>
      <c r="AX176" s="764">
        <v>0.6882141656785814</v>
      </c>
      <c r="AY176" s="764">
        <v>36.752356982650554</v>
      </c>
      <c r="AZ176" s="764">
        <v>29.363517646383823</v>
      </c>
      <c r="BA176" s="764">
        <v>39.815770287627295</v>
      </c>
      <c r="BB176" s="764">
        <v>41.24983655535997</v>
      </c>
      <c r="BC176" s="764">
        <v>21.436150725473571</v>
      </c>
      <c r="BD176" s="764">
        <v>14.576376029072325</v>
      </c>
      <c r="BE176" s="764">
        <v>8.5734279689408961</v>
      </c>
      <c r="BF176" s="764">
        <v>13.307481161102462</v>
      </c>
    </row>
    <row r="177" spans="1:58" ht="15.75" hidden="1" customHeight="1">
      <c r="A177" s="1023">
        <v>168</v>
      </c>
      <c r="B177" s="1024" t="s">
        <v>194</v>
      </c>
      <c r="C177" s="1024" t="s">
        <v>1191</v>
      </c>
      <c r="D177" s="1024" t="s">
        <v>529</v>
      </c>
      <c r="E177" s="1024" t="s">
        <v>6287</v>
      </c>
      <c r="F177" s="1024" t="s">
        <v>6660</v>
      </c>
      <c r="G177" s="1024" t="s">
        <v>6662</v>
      </c>
      <c r="H177" s="1025" t="s">
        <v>1166</v>
      </c>
      <c r="I177" s="1024">
        <v>1</v>
      </c>
      <c r="J177" s="1024">
        <v>5300</v>
      </c>
      <c r="K177" s="1024">
        <v>5300</v>
      </c>
      <c r="L177" s="1024">
        <v>5300</v>
      </c>
      <c r="M177" s="1024" t="s">
        <v>1162</v>
      </c>
      <c r="N177" s="1024" t="s">
        <v>6604</v>
      </c>
      <c r="O177" s="1024" t="s">
        <v>1163</v>
      </c>
      <c r="P177" s="1024" t="s">
        <v>67</v>
      </c>
      <c r="Q177" s="1026">
        <v>44413</v>
      </c>
      <c r="R177" s="1026">
        <v>44499</v>
      </c>
      <c r="S177" s="1027" t="s">
        <v>67</v>
      </c>
      <c r="T177" s="1028">
        <v>44499</v>
      </c>
      <c r="U177" s="1028">
        <v>44529</v>
      </c>
      <c r="V177" s="1028">
        <v>44532</v>
      </c>
      <c r="W177" s="1029" t="s">
        <v>67</v>
      </c>
      <c r="X177" s="1029">
        <v>44529</v>
      </c>
      <c r="Y177" s="1029">
        <v>44532</v>
      </c>
      <c r="Z177" s="1030">
        <v>5.3</v>
      </c>
      <c r="AA177" s="791"/>
      <c r="AB177" s="1031">
        <v>44501</v>
      </c>
      <c r="AC177" s="1147">
        <v>44531</v>
      </c>
      <c r="AD177" s="791" t="s">
        <v>436</v>
      </c>
      <c r="AE177" s="1035" t="e">
        <v>#N/A</v>
      </c>
      <c r="AF177" s="1033">
        <v>44484</v>
      </c>
      <c r="AG177" s="1033">
        <v>44488</v>
      </c>
      <c r="AH177" s="1033">
        <v>44489</v>
      </c>
      <c r="AI177" s="1033">
        <v>44490</v>
      </c>
      <c r="AJ177" s="1033">
        <v>44491</v>
      </c>
      <c r="AK177" s="1033">
        <v>44495</v>
      </c>
      <c r="AL177" s="1033">
        <v>44505</v>
      </c>
      <c r="AM177" s="1033">
        <v>44498</v>
      </c>
      <c r="AN177" s="1033">
        <v>44508</v>
      </c>
      <c r="AO177" s="1033">
        <v>44510</v>
      </c>
      <c r="AP177" s="1033">
        <v>44512</v>
      </c>
      <c r="AQ177" s="1033">
        <v>44516</v>
      </c>
      <c r="AR177" s="1033">
        <v>44518</v>
      </c>
      <c r="AS177" s="1033">
        <v>44519</v>
      </c>
      <c r="AT177" s="599"/>
      <c r="AU177" s="1036">
        <v>22.839526034022125</v>
      </c>
      <c r="AV177" s="764">
        <v>15.97072216163032</v>
      </c>
      <c r="AW177" s="764">
        <v>12.83522993342295</v>
      </c>
      <c r="AX177" s="764">
        <v>0.37657915967060407</v>
      </c>
      <c r="AY177" s="764">
        <v>20.110268574309501</v>
      </c>
      <c r="AZ177" s="764">
        <v>16.067220571295938</v>
      </c>
      <c r="BA177" s="764">
        <v>21.786516558793249</v>
      </c>
      <c r="BB177" s="764">
        <v>22.571213382756827</v>
      </c>
      <c r="BC177" s="764">
        <v>11.729499375840117</v>
      </c>
      <c r="BD177" s="764">
        <v>7.9759466018233782</v>
      </c>
      <c r="BE177" s="764">
        <v>4.6912348815965341</v>
      </c>
      <c r="BF177" s="764">
        <v>7.281628776180713</v>
      </c>
    </row>
    <row r="178" spans="1:58" ht="15.75" hidden="1" customHeight="1">
      <c r="A178" s="1023">
        <v>169</v>
      </c>
      <c r="B178" s="1024" t="s">
        <v>194</v>
      </c>
      <c r="C178" s="1024" t="s">
        <v>1191</v>
      </c>
      <c r="D178" s="1024" t="s">
        <v>529</v>
      </c>
      <c r="E178" s="1024" t="s">
        <v>6287</v>
      </c>
      <c r="F178" s="1024" t="s">
        <v>6660</v>
      </c>
      <c r="G178" s="1024" t="s">
        <v>6663</v>
      </c>
      <c r="H178" s="1025" t="s">
        <v>1166</v>
      </c>
      <c r="I178" s="1024">
        <v>1</v>
      </c>
      <c r="J178" s="1024">
        <v>7500</v>
      </c>
      <c r="K178" s="1024">
        <v>7500</v>
      </c>
      <c r="L178" s="1024">
        <v>7500</v>
      </c>
      <c r="M178" s="1024" t="s">
        <v>1162</v>
      </c>
      <c r="N178" s="1024" t="s">
        <v>6604</v>
      </c>
      <c r="O178" s="1024" t="s">
        <v>1163</v>
      </c>
      <c r="P178" s="1024" t="s">
        <v>67</v>
      </c>
      <c r="Q178" s="1026">
        <v>44413</v>
      </c>
      <c r="R178" s="1026">
        <v>44499</v>
      </c>
      <c r="S178" s="1027" t="s">
        <v>67</v>
      </c>
      <c r="T178" s="1028">
        <v>44499</v>
      </c>
      <c r="U178" s="1028">
        <v>44529</v>
      </c>
      <c r="V178" s="1028">
        <v>44532</v>
      </c>
      <c r="W178" s="1029" t="s">
        <v>67</v>
      </c>
      <c r="X178" s="1029">
        <v>44529</v>
      </c>
      <c r="Y178" s="1029">
        <v>44532</v>
      </c>
      <c r="Z178" s="1030">
        <v>7.5</v>
      </c>
      <c r="AA178" s="791"/>
      <c r="AB178" s="1031">
        <v>44501</v>
      </c>
      <c r="AC178" s="1147">
        <v>44531</v>
      </c>
      <c r="AD178" s="791" t="s">
        <v>436</v>
      </c>
      <c r="AE178" s="1035" t="e">
        <v>#N/A</v>
      </c>
      <c r="AF178" s="1033">
        <v>44503</v>
      </c>
      <c r="AG178" s="1033">
        <v>44505</v>
      </c>
      <c r="AH178" s="1033">
        <v>44508</v>
      </c>
      <c r="AI178" s="1033">
        <v>44509</v>
      </c>
      <c r="AJ178" s="1033">
        <v>44510</v>
      </c>
      <c r="AK178" s="1033">
        <v>44512</v>
      </c>
      <c r="AL178" s="1033">
        <v>44522</v>
      </c>
      <c r="AM178" s="1033">
        <v>44517</v>
      </c>
      <c r="AN178" s="1033">
        <v>44523</v>
      </c>
      <c r="AO178" s="1033">
        <v>44525</v>
      </c>
      <c r="AP178" s="1033">
        <v>44529</v>
      </c>
      <c r="AQ178" s="1033">
        <v>44532</v>
      </c>
      <c r="AR178" s="1033">
        <v>44536</v>
      </c>
      <c r="AS178" s="1033">
        <v>44537</v>
      </c>
      <c r="AT178" s="599"/>
      <c r="AU178" s="1036">
        <v>22.839526034022125</v>
      </c>
      <c r="AV178" s="764">
        <v>15.97072216163032</v>
      </c>
      <c r="AW178" s="764">
        <v>12.83522993342295</v>
      </c>
      <c r="AX178" s="764">
        <v>0.37657915967060407</v>
      </c>
      <c r="AY178" s="764">
        <v>20.110268574309501</v>
      </c>
      <c r="AZ178" s="764">
        <v>16.067220571295938</v>
      </c>
      <c r="BA178" s="764">
        <v>21.786516558793249</v>
      </c>
      <c r="BB178" s="764">
        <v>22.571213382756827</v>
      </c>
      <c r="BC178" s="764">
        <v>11.729499375840117</v>
      </c>
      <c r="BD178" s="764">
        <v>7.9759466018233782</v>
      </c>
      <c r="BE178" s="764">
        <v>4.6912348815965341</v>
      </c>
      <c r="BF178" s="764">
        <v>7.281628776180713</v>
      </c>
    </row>
    <row r="179" spans="1:58" ht="15.75" hidden="1" customHeight="1">
      <c r="A179" s="1023">
        <v>170</v>
      </c>
      <c r="B179" s="1024" t="s">
        <v>194</v>
      </c>
      <c r="C179" s="1024" t="s">
        <v>1191</v>
      </c>
      <c r="D179" s="1024" t="s">
        <v>529</v>
      </c>
      <c r="E179" s="1024" t="s">
        <v>6664</v>
      </c>
      <c r="F179" s="1024" t="s">
        <v>6665</v>
      </c>
      <c r="G179" s="1024" t="s">
        <v>6666</v>
      </c>
      <c r="H179" s="1025" t="s">
        <v>1166</v>
      </c>
      <c r="I179" s="1024">
        <v>1</v>
      </c>
      <c r="J179" s="1024">
        <v>4349</v>
      </c>
      <c r="K179" s="1024">
        <v>4349</v>
      </c>
      <c r="L179" s="1024">
        <v>4349</v>
      </c>
      <c r="M179" s="1024" t="s">
        <v>1167</v>
      </c>
      <c r="N179" s="1024" t="s">
        <v>333</v>
      </c>
      <c r="O179" s="1024" t="s">
        <v>1163</v>
      </c>
      <c r="P179" s="1024" t="s">
        <v>67</v>
      </c>
      <c r="Q179" s="1026">
        <v>44445</v>
      </c>
      <c r="R179" s="1026">
        <v>44515</v>
      </c>
      <c r="S179" s="1027" t="s">
        <v>67</v>
      </c>
      <c r="T179" s="1028">
        <v>44515</v>
      </c>
      <c r="U179" s="1028">
        <v>44545</v>
      </c>
      <c r="V179" s="1028">
        <v>44548</v>
      </c>
      <c r="W179" s="1029" t="s">
        <v>67</v>
      </c>
      <c r="X179" s="1029">
        <v>44545</v>
      </c>
      <c r="Y179" s="1029">
        <v>44548</v>
      </c>
      <c r="Z179" s="1030">
        <v>4.3490000000000002</v>
      </c>
      <c r="AA179" s="791"/>
      <c r="AB179" s="1031">
        <v>44531</v>
      </c>
      <c r="AC179" s="1554">
        <v>44531</v>
      </c>
      <c r="AD179" s="791" t="s">
        <v>436</v>
      </c>
      <c r="AE179" s="1035" t="e">
        <v>#N/A</v>
      </c>
      <c r="AF179" s="1033">
        <v>44514</v>
      </c>
      <c r="AG179" s="1033">
        <v>44516</v>
      </c>
      <c r="AH179" s="1033">
        <v>44517</v>
      </c>
      <c r="AI179" s="1033">
        <v>44518</v>
      </c>
      <c r="AJ179" s="1033">
        <v>44519</v>
      </c>
      <c r="AK179" s="1033">
        <v>44523</v>
      </c>
      <c r="AL179" s="1033">
        <v>44532</v>
      </c>
      <c r="AM179" s="1033">
        <v>44526</v>
      </c>
      <c r="AN179" s="1033">
        <v>44533</v>
      </c>
      <c r="AO179" s="1033">
        <v>44537</v>
      </c>
      <c r="AP179" s="1033">
        <v>44539</v>
      </c>
      <c r="AQ179" s="1033">
        <v>44543</v>
      </c>
      <c r="AR179" s="1033">
        <v>44545</v>
      </c>
      <c r="AS179" s="1033">
        <v>44546</v>
      </c>
      <c r="AT179" s="599"/>
      <c r="AU179" s="1036">
        <v>22.839526034022125</v>
      </c>
      <c r="AV179" s="764">
        <v>15.97072216163032</v>
      </c>
      <c r="AW179" s="764">
        <v>12.83522993342295</v>
      </c>
      <c r="AX179" s="764">
        <v>0.37657915967060407</v>
      </c>
      <c r="AY179" s="764">
        <v>20.110268574309501</v>
      </c>
      <c r="AZ179" s="764">
        <v>16.067220571295938</v>
      </c>
      <c r="BA179" s="764">
        <v>21.786516558793249</v>
      </c>
      <c r="BB179" s="764">
        <v>22.571213382756827</v>
      </c>
      <c r="BC179" s="764">
        <v>11.729499375840117</v>
      </c>
      <c r="BD179" s="764">
        <v>7.9759466018233782</v>
      </c>
      <c r="BE179" s="764">
        <v>4.6912348815965341</v>
      </c>
      <c r="BF179" s="764">
        <v>7.281628776180713</v>
      </c>
    </row>
    <row r="180" spans="1:58" ht="15.75" hidden="1" customHeight="1">
      <c r="A180" s="1023">
        <v>171</v>
      </c>
      <c r="B180" s="1024" t="s">
        <v>194</v>
      </c>
      <c r="C180" s="1024" t="s">
        <v>1191</v>
      </c>
      <c r="D180" s="1024" t="s">
        <v>529</v>
      </c>
      <c r="E180" s="1024" t="s">
        <v>6664</v>
      </c>
      <c r="F180" s="1024" t="s">
        <v>6665</v>
      </c>
      <c r="G180" s="1024" t="s">
        <v>6667</v>
      </c>
      <c r="H180" s="1025" t="s">
        <v>1166</v>
      </c>
      <c r="I180" s="1024">
        <v>1</v>
      </c>
      <c r="J180" s="1024">
        <v>4726</v>
      </c>
      <c r="K180" s="1024">
        <v>4726</v>
      </c>
      <c r="L180" s="1024">
        <v>4726</v>
      </c>
      <c r="M180" s="1024" t="s">
        <v>1167</v>
      </c>
      <c r="N180" s="1024" t="s">
        <v>333</v>
      </c>
      <c r="O180" s="1024" t="s">
        <v>1163</v>
      </c>
      <c r="P180" s="1024" t="s">
        <v>67</v>
      </c>
      <c r="Q180" s="1026">
        <v>44445</v>
      </c>
      <c r="R180" s="1026">
        <v>44515</v>
      </c>
      <c r="S180" s="1027" t="s">
        <v>67</v>
      </c>
      <c r="T180" s="1028">
        <v>44515</v>
      </c>
      <c r="U180" s="1028">
        <v>44545</v>
      </c>
      <c r="V180" s="1028">
        <v>44548</v>
      </c>
      <c r="W180" s="1029" t="s">
        <v>67</v>
      </c>
      <c r="X180" s="1029">
        <v>44545</v>
      </c>
      <c r="Y180" s="1029">
        <v>44548</v>
      </c>
      <c r="Z180" s="1030">
        <v>4.726</v>
      </c>
      <c r="AA180" s="791"/>
      <c r="AB180" s="1031">
        <v>44531</v>
      </c>
      <c r="AC180" s="1554">
        <v>44531</v>
      </c>
      <c r="AD180" s="791" t="s">
        <v>436</v>
      </c>
      <c r="AE180" s="1035" t="e">
        <v>#N/A</v>
      </c>
      <c r="AF180" s="1033">
        <v>44593</v>
      </c>
      <c r="AG180" s="1033">
        <v>44595</v>
      </c>
      <c r="AH180" s="1033">
        <v>44596</v>
      </c>
      <c r="AI180" s="1033">
        <v>44599</v>
      </c>
      <c r="AJ180" s="1033">
        <v>44600</v>
      </c>
      <c r="AK180" s="1033">
        <v>44602</v>
      </c>
      <c r="AL180" s="1033">
        <v>44610</v>
      </c>
      <c r="AM180" s="1033">
        <v>44607</v>
      </c>
      <c r="AN180" s="1033">
        <v>44613</v>
      </c>
      <c r="AO180" s="1033">
        <v>44615</v>
      </c>
      <c r="AP180" s="1033">
        <v>44620</v>
      </c>
      <c r="AQ180" s="1033">
        <v>44622</v>
      </c>
      <c r="AR180" s="1033">
        <v>44624</v>
      </c>
      <c r="AS180" s="1033">
        <v>44628</v>
      </c>
      <c r="AT180" s="599"/>
      <c r="AU180" s="1036">
        <v>22.839526034022125</v>
      </c>
      <c r="AV180" s="764">
        <v>15.97072216163032</v>
      </c>
      <c r="AW180" s="764">
        <v>12.83522993342295</v>
      </c>
      <c r="AX180" s="764">
        <v>0.37657915967060407</v>
      </c>
      <c r="AY180" s="764">
        <v>20.110268574309501</v>
      </c>
      <c r="AZ180" s="764">
        <v>16.067220571295938</v>
      </c>
      <c r="BA180" s="764">
        <v>21.786516558793249</v>
      </c>
      <c r="BB180" s="764">
        <v>22.571213382756827</v>
      </c>
      <c r="BC180" s="764">
        <v>11.729499375840117</v>
      </c>
      <c r="BD180" s="764">
        <v>7.9759466018233782</v>
      </c>
      <c r="BE180" s="764">
        <v>4.6912348815965341</v>
      </c>
      <c r="BF180" s="764">
        <v>7.281628776180713</v>
      </c>
    </row>
    <row r="181" spans="1:58" ht="15.75" hidden="1" customHeight="1">
      <c r="A181" s="1023">
        <v>172</v>
      </c>
      <c r="B181" s="1024" t="s">
        <v>194</v>
      </c>
      <c r="C181" s="1024" t="s">
        <v>1191</v>
      </c>
      <c r="D181" s="1024" t="s">
        <v>529</v>
      </c>
      <c r="E181" s="1024" t="s">
        <v>6664</v>
      </c>
      <c r="F181" s="1024" t="s">
        <v>6665</v>
      </c>
      <c r="G181" s="1024" t="s">
        <v>6668</v>
      </c>
      <c r="H181" s="1025" t="s">
        <v>1166</v>
      </c>
      <c r="I181" s="1024">
        <v>1</v>
      </c>
      <c r="J181" s="1024">
        <v>4476</v>
      </c>
      <c r="K181" s="1024">
        <v>4476</v>
      </c>
      <c r="L181" s="1024">
        <v>4476</v>
      </c>
      <c r="M181" s="1024" t="s">
        <v>1167</v>
      </c>
      <c r="N181" s="1024" t="s">
        <v>333</v>
      </c>
      <c r="O181" s="1024" t="s">
        <v>1163</v>
      </c>
      <c r="P181" s="1024" t="s">
        <v>67</v>
      </c>
      <c r="Q181" s="1026">
        <v>44445</v>
      </c>
      <c r="R181" s="1026">
        <v>44515</v>
      </c>
      <c r="S181" s="1027" t="s">
        <v>67</v>
      </c>
      <c r="T181" s="1028">
        <v>44515</v>
      </c>
      <c r="U181" s="1028">
        <v>44545</v>
      </c>
      <c r="V181" s="1028">
        <v>44548</v>
      </c>
      <c r="W181" s="1029" t="s">
        <v>67</v>
      </c>
      <c r="X181" s="1029">
        <v>44545</v>
      </c>
      <c r="Y181" s="1029">
        <v>44548</v>
      </c>
      <c r="Z181" s="1030">
        <v>4.476</v>
      </c>
      <c r="AA181" s="791"/>
      <c r="AB181" s="1031">
        <v>44531</v>
      </c>
      <c r="AC181" s="1554">
        <v>44531</v>
      </c>
      <c r="AD181" s="791" t="s">
        <v>436</v>
      </c>
      <c r="AE181" s="1035" t="e">
        <v>#N/A</v>
      </c>
      <c r="AF181" s="1033">
        <v>44596</v>
      </c>
      <c r="AG181" s="1033">
        <v>44600</v>
      </c>
      <c r="AH181" s="1033">
        <v>44601</v>
      </c>
      <c r="AI181" s="1033">
        <v>44602</v>
      </c>
      <c r="AJ181" s="1033">
        <v>44603</v>
      </c>
      <c r="AK181" s="1033">
        <v>44607</v>
      </c>
      <c r="AL181" s="1033">
        <v>44615</v>
      </c>
      <c r="AM181" s="1033">
        <v>44610</v>
      </c>
      <c r="AN181" s="1033">
        <v>44616</v>
      </c>
      <c r="AO181" s="1033">
        <v>44621</v>
      </c>
      <c r="AP181" s="1033">
        <v>44623</v>
      </c>
      <c r="AQ181" s="1033">
        <v>44628</v>
      </c>
      <c r="AR181" s="1033">
        <v>44630</v>
      </c>
      <c r="AS181" s="1033">
        <v>44631</v>
      </c>
      <c r="AT181" s="599"/>
      <c r="AU181" s="1036">
        <v>48.772736675514345</v>
      </c>
      <c r="AV181" s="764">
        <v>34.104728151831232</v>
      </c>
      <c r="AW181" s="764">
        <v>27.409031552581411</v>
      </c>
      <c r="AX181" s="764">
        <v>0.80416713397385597</v>
      </c>
      <c r="AY181" s="764">
        <v>42.944535372038985</v>
      </c>
      <c r="AZ181" s="764">
        <v>34.310795979912086</v>
      </c>
      <c r="BA181" s="764">
        <v>46.524084327140052</v>
      </c>
      <c r="BB181" s="764">
        <v>48.199767592557983</v>
      </c>
      <c r="BC181" s="764">
        <v>25.04779580545063</v>
      </c>
      <c r="BD181" s="764">
        <v>17.032259897566231</v>
      </c>
      <c r="BE181" s="764">
        <v>10.017912071479275</v>
      </c>
      <c r="BF181" s="764">
        <v>15.549576744301962</v>
      </c>
    </row>
    <row r="182" spans="1:58" ht="15.75" hidden="1" customHeight="1">
      <c r="A182" s="1023">
        <v>173</v>
      </c>
      <c r="B182" s="1024" t="s">
        <v>194</v>
      </c>
      <c r="C182" s="1024" t="s">
        <v>1191</v>
      </c>
      <c r="D182" s="1024" t="s">
        <v>529</v>
      </c>
      <c r="E182" s="1024" t="s">
        <v>6664</v>
      </c>
      <c r="F182" s="1024" t="s">
        <v>6665</v>
      </c>
      <c r="G182" s="1024" t="s">
        <v>6669</v>
      </c>
      <c r="H182" s="1025" t="s">
        <v>1166</v>
      </c>
      <c r="I182" s="1024">
        <v>1</v>
      </c>
      <c r="J182" s="1024">
        <v>4007</v>
      </c>
      <c r="K182" s="1024">
        <v>4007</v>
      </c>
      <c r="L182" s="1024">
        <v>4007</v>
      </c>
      <c r="M182" s="1024" t="s">
        <v>1167</v>
      </c>
      <c r="N182" s="1024" t="s">
        <v>333</v>
      </c>
      <c r="O182" s="1024" t="s">
        <v>1163</v>
      </c>
      <c r="P182" s="1024" t="s">
        <v>67</v>
      </c>
      <c r="Q182" s="1026">
        <v>44445</v>
      </c>
      <c r="R182" s="1026">
        <v>44515</v>
      </c>
      <c r="S182" s="1027" t="s">
        <v>67</v>
      </c>
      <c r="T182" s="1028">
        <v>44515</v>
      </c>
      <c r="U182" s="1028">
        <v>44545</v>
      </c>
      <c r="V182" s="1028">
        <v>44548</v>
      </c>
      <c r="W182" s="1029" t="s">
        <v>67</v>
      </c>
      <c r="X182" s="1029">
        <v>44545</v>
      </c>
      <c r="Y182" s="1029">
        <v>44548</v>
      </c>
      <c r="Z182" s="1030">
        <v>4.0069999999999997</v>
      </c>
      <c r="AA182" s="791"/>
      <c r="AB182" s="1031">
        <v>44531</v>
      </c>
      <c r="AC182" s="1554">
        <v>44531</v>
      </c>
      <c r="AD182" s="791" t="s">
        <v>436</v>
      </c>
      <c r="AE182" s="1035" t="e">
        <v>#N/A</v>
      </c>
      <c r="AF182" s="1033">
        <v>44601</v>
      </c>
      <c r="AG182" s="1033">
        <v>44603</v>
      </c>
      <c r="AH182" s="1033">
        <v>44606</v>
      </c>
      <c r="AI182" s="1033">
        <v>44607</v>
      </c>
      <c r="AJ182" s="1033">
        <v>44608</v>
      </c>
      <c r="AK182" s="1033">
        <v>44610</v>
      </c>
      <c r="AL182" s="1033">
        <v>44621</v>
      </c>
      <c r="AM182" s="1033">
        <v>44615</v>
      </c>
      <c r="AN182" s="1033">
        <v>44622</v>
      </c>
      <c r="AO182" s="1033">
        <v>44624</v>
      </c>
      <c r="AP182" s="1033">
        <v>44629</v>
      </c>
      <c r="AQ182" s="1033">
        <v>44631</v>
      </c>
      <c r="AR182" s="1033">
        <v>44635</v>
      </c>
      <c r="AS182" s="1033">
        <v>44636</v>
      </c>
      <c r="AT182" s="599"/>
      <c r="AU182" s="1036">
        <v>48.772736675514345</v>
      </c>
      <c r="AV182" s="764">
        <v>34.104728151831232</v>
      </c>
      <c r="AW182" s="764">
        <v>27.409031552581411</v>
      </c>
      <c r="AX182" s="764">
        <v>0.80416713397385597</v>
      </c>
      <c r="AY182" s="764">
        <v>42.944535372038985</v>
      </c>
      <c r="AZ182" s="764">
        <v>34.310795979912086</v>
      </c>
      <c r="BA182" s="764">
        <v>46.524084327140052</v>
      </c>
      <c r="BB182" s="764">
        <v>48.199767592557983</v>
      </c>
      <c r="BC182" s="764">
        <v>25.04779580545063</v>
      </c>
      <c r="BD182" s="764">
        <v>17.032259897566231</v>
      </c>
      <c r="BE182" s="764">
        <v>10.017912071479275</v>
      </c>
      <c r="BF182" s="764">
        <v>15.549576744301962</v>
      </c>
    </row>
    <row r="183" spans="1:58" ht="15.75" hidden="1" customHeight="1">
      <c r="A183" s="1023">
        <v>174</v>
      </c>
      <c r="B183" s="1024" t="s">
        <v>194</v>
      </c>
      <c r="C183" s="1024" t="s">
        <v>1191</v>
      </c>
      <c r="D183" s="1024" t="s">
        <v>529</v>
      </c>
      <c r="E183" s="1024" t="s">
        <v>6664</v>
      </c>
      <c r="F183" s="1024" t="s">
        <v>6665</v>
      </c>
      <c r="G183" s="1024" t="s">
        <v>6670</v>
      </c>
      <c r="H183" s="1025" t="s">
        <v>1166</v>
      </c>
      <c r="I183" s="1024">
        <v>1</v>
      </c>
      <c r="J183" s="1024">
        <v>3897</v>
      </c>
      <c r="K183" s="1024">
        <v>3897</v>
      </c>
      <c r="L183" s="1024">
        <v>3897</v>
      </c>
      <c r="M183" s="1024" t="s">
        <v>1167</v>
      </c>
      <c r="N183" s="1024" t="s">
        <v>333</v>
      </c>
      <c r="O183" s="1024" t="s">
        <v>1163</v>
      </c>
      <c r="P183" s="1024" t="s">
        <v>67</v>
      </c>
      <c r="Q183" s="1026">
        <v>44445</v>
      </c>
      <c r="R183" s="1026">
        <v>44515</v>
      </c>
      <c r="S183" s="1027" t="s">
        <v>67</v>
      </c>
      <c r="T183" s="1028">
        <v>44515</v>
      </c>
      <c r="U183" s="1028">
        <v>44545</v>
      </c>
      <c r="V183" s="1028">
        <v>44548</v>
      </c>
      <c r="W183" s="1029" t="s">
        <v>67</v>
      </c>
      <c r="X183" s="1029">
        <v>44545</v>
      </c>
      <c r="Y183" s="1029">
        <v>44548</v>
      </c>
      <c r="Z183" s="1030">
        <v>3.8969999999999998</v>
      </c>
      <c r="AA183" s="791"/>
      <c r="AB183" s="1031">
        <v>44531</v>
      </c>
      <c r="AC183" s="1554">
        <v>44531</v>
      </c>
      <c r="AD183" s="791" t="s">
        <v>436</v>
      </c>
      <c r="AE183" s="1035" t="e">
        <v>#N/A</v>
      </c>
      <c r="AF183" s="1033">
        <v>44606</v>
      </c>
      <c r="AG183" s="1033">
        <v>44608</v>
      </c>
      <c r="AH183" s="1033">
        <v>44609</v>
      </c>
      <c r="AI183" s="1033">
        <v>44610</v>
      </c>
      <c r="AJ183" s="1033">
        <v>44613</v>
      </c>
      <c r="AK183" s="1033">
        <v>44615</v>
      </c>
      <c r="AL183" s="1033">
        <v>44624</v>
      </c>
      <c r="AM183" s="1033">
        <v>44621</v>
      </c>
      <c r="AN183" s="1033">
        <v>44628</v>
      </c>
      <c r="AO183" s="1033">
        <v>44630</v>
      </c>
      <c r="AP183" s="1033">
        <v>44634</v>
      </c>
      <c r="AQ183" s="1033">
        <v>44636</v>
      </c>
      <c r="AR183" s="1033">
        <v>44638</v>
      </c>
      <c r="AS183" s="1033">
        <v>44642</v>
      </c>
      <c r="AT183" s="599"/>
      <c r="AU183" s="1036">
        <v>48.772736675514345</v>
      </c>
      <c r="AV183" s="764">
        <v>34.104728151831232</v>
      </c>
      <c r="AW183" s="764">
        <v>27.409031552581411</v>
      </c>
      <c r="AX183" s="764">
        <v>0.80416713397385597</v>
      </c>
      <c r="AY183" s="764">
        <v>42.944535372038985</v>
      </c>
      <c r="AZ183" s="764">
        <v>34.310795979912086</v>
      </c>
      <c r="BA183" s="764">
        <v>46.524084327140052</v>
      </c>
      <c r="BB183" s="764">
        <v>48.199767592557983</v>
      </c>
      <c r="BC183" s="764">
        <v>25.04779580545063</v>
      </c>
      <c r="BD183" s="764">
        <v>17.032259897566231</v>
      </c>
      <c r="BE183" s="764">
        <v>10.017912071479275</v>
      </c>
      <c r="BF183" s="764">
        <v>15.549576744301962</v>
      </c>
    </row>
    <row r="184" spans="1:58" ht="15.75" hidden="1" customHeight="1">
      <c r="A184" s="1023">
        <v>175</v>
      </c>
      <c r="B184" s="1024" t="s">
        <v>194</v>
      </c>
      <c r="C184" s="1024" t="s">
        <v>1191</v>
      </c>
      <c r="D184" s="1024" t="s">
        <v>529</v>
      </c>
      <c r="E184" s="1024" t="s">
        <v>6664</v>
      </c>
      <c r="F184" s="1024" t="s">
        <v>6665</v>
      </c>
      <c r="G184" s="1024" t="s">
        <v>6671</v>
      </c>
      <c r="H184" s="1025" t="s">
        <v>1166</v>
      </c>
      <c r="I184" s="1024">
        <v>1</v>
      </c>
      <c r="J184" s="1024">
        <v>4273</v>
      </c>
      <c r="K184" s="1024">
        <v>4273</v>
      </c>
      <c r="L184" s="1024">
        <v>4273</v>
      </c>
      <c r="M184" s="1024" t="s">
        <v>1167</v>
      </c>
      <c r="N184" s="1024" t="s">
        <v>333</v>
      </c>
      <c r="O184" s="1024" t="s">
        <v>1163</v>
      </c>
      <c r="P184" s="1024" t="s">
        <v>67</v>
      </c>
      <c r="Q184" s="1026">
        <v>44445</v>
      </c>
      <c r="R184" s="1026">
        <v>44515</v>
      </c>
      <c r="S184" s="1027" t="s">
        <v>67</v>
      </c>
      <c r="T184" s="1028">
        <v>44515</v>
      </c>
      <c r="U184" s="1028">
        <v>44545</v>
      </c>
      <c r="V184" s="1028">
        <v>44548</v>
      </c>
      <c r="W184" s="1029" t="s">
        <v>67</v>
      </c>
      <c r="X184" s="1029">
        <v>44545</v>
      </c>
      <c r="Y184" s="1029">
        <v>44548</v>
      </c>
      <c r="Z184" s="1030">
        <v>4.2729999999999997</v>
      </c>
      <c r="AA184" s="791"/>
      <c r="AB184" s="1031">
        <v>44531</v>
      </c>
      <c r="AC184" s="1554">
        <v>44531</v>
      </c>
      <c r="AD184" s="791" t="s">
        <v>436</v>
      </c>
      <c r="AE184" s="1035" t="e">
        <v>#N/A</v>
      </c>
      <c r="AF184" s="1033">
        <v>44609</v>
      </c>
      <c r="AG184" s="1033">
        <v>44613</v>
      </c>
      <c r="AH184" s="1033">
        <v>44614</v>
      </c>
      <c r="AI184" s="1033">
        <v>44615</v>
      </c>
      <c r="AJ184" s="1033">
        <v>44616</v>
      </c>
      <c r="AK184" s="1033">
        <v>44621</v>
      </c>
      <c r="AL184" s="1033">
        <v>44630</v>
      </c>
      <c r="AM184" s="1033">
        <v>44624</v>
      </c>
      <c r="AN184" s="1033">
        <v>44631</v>
      </c>
      <c r="AO184" s="1033">
        <v>44635</v>
      </c>
      <c r="AP184" s="1033">
        <v>44637</v>
      </c>
      <c r="AQ184" s="1033">
        <v>44642</v>
      </c>
      <c r="AR184" s="1033">
        <v>44644</v>
      </c>
      <c r="AS184" s="1033">
        <v>44645</v>
      </c>
      <c r="AT184" s="599"/>
      <c r="AU184" s="1036">
        <v>48.772736675514345</v>
      </c>
      <c r="AV184" s="764">
        <v>34.104728151831232</v>
      </c>
      <c r="AW184" s="764">
        <v>27.409031552581411</v>
      </c>
      <c r="AX184" s="764">
        <v>0.80416713397385597</v>
      </c>
      <c r="AY184" s="764">
        <v>42.944535372038985</v>
      </c>
      <c r="AZ184" s="764">
        <v>34.310795979912086</v>
      </c>
      <c r="BA184" s="764">
        <v>46.524084327140052</v>
      </c>
      <c r="BB184" s="764">
        <v>48.199767592557983</v>
      </c>
      <c r="BC184" s="764">
        <v>25.04779580545063</v>
      </c>
      <c r="BD184" s="764">
        <v>17.032259897566231</v>
      </c>
      <c r="BE184" s="764">
        <v>10.017912071479275</v>
      </c>
      <c r="BF184" s="764">
        <v>15.549576744301962</v>
      </c>
    </row>
    <row r="185" spans="1:58" ht="15.75" hidden="1" customHeight="1">
      <c r="A185" s="1023">
        <v>176</v>
      </c>
      <c r="B185" s="1024" t="s">
        <v>194</v>
      </c>
      <c r="C185" s="1024" t="s">
        <v>1191</v>
      </c>
      <c r="D185" s="1024" t="s">
        <v>529</v>
      </c>
      <c r="E185" s="1024" t="s">
        <v>6664</v>
      </c>
      <c r="F185" s="1024" t="s">
        <v>6665</v>
      </c>
      <c r="G185" s="1024" t="s">
        <v>6672</v>
      </c>
      <c r="H185" s="1025" t="s">
        <v>1166</v>
      </c>
      <c r="I185" s="1024">
        <v>1</v>
      </c>
      <c r="J185" s="1024">
        <v>3386</v>
      </c>
      <c r="K185" s="1024">
        <v>3386</v>
      </c>
      <c r="L185" s="1024">
        <v>3386</v>
      </c>
      <c r="M185" s="1024" t="s">
        <v>1167</v>
      </c>
      <c r="N185" s="1024" t="s">
        <v>333</v>
      </c>
      <c r="O185" s="1024" t="s">
        <v>1163</v>
      </c>
      <c r="P185" s="1024" t="s">
        <v>67</v>
      </c>
      <c r="Q185" s="1026">
        <v>44445</v>
      </c>
      <c r="R185" s="1026">
        <v>44515</v>
      </c>
      <c r="S185" s="1027" t="s">
        <v>67</v>
      </c>
      <c r="T185" s="1028">
        <v>44515</v>
      </c>
      <c r="U185" s="1028">
        <v>44545</v>
      </c>
      <c r="V185" s="1028">
        <v>44548</v>
      </c>
      <c r="W185" s="1029" t="s">
        <v>67</v>
      </c>
      <c r="X185" s="1029">
        <v>44545</v>
      </c>
      <c r="Y185" s="1029">
        <v>44548</v>
      </c>
      <c r="Z185" s="1030">
        <v>3.3860000000000001</v>
      </c>
      <c r="AA185" s="791"/>
      <c r="AB185" s="1031">
        <v>44531</v>
      </c>
      <c r="AC185" s="1554">
        <v>44531</v>
      </c>
      <c r="AD185" s="791" t="s">
        <v>436</v>
      </c>
      <c r="AE185" s="1035" t="e">
        <v>#N/A</v>
      </c>
      <c r="AF185" s="1033">
        <v>44614</v>
      </c>
      <c r="AG185" s="1033">
        <v>44616</v>
      </c>
      <c r="AH185" s="1033">
        <v>44620</v>
      </c>
      <c r="AI185" s="1033">
        <v>44621</v>
      </c>
      <c r="AJ185" s="1033">
        <v>44622</v>
      </c>
      <c r="AK185" s="1033">
        <v>44624</v>
      </c>
      <c r="AL185" s="1033">
        <v>44635</v>
      </c>
      <c r="AM185" s="1033">
        <v>44630</v>
      </c>
      <c r="AN185" s="1033">
        <v>44636</v>
      </c>
      <c r="AO185" s="1033">
        <v>44638</v>
      </c>
      <c r="AP185" s="1033">
        <v>44643</v>
      </c>
      <c r="AQ185" s="1033">
        <v>44645</v>
      </c>
      <c r="AR185" s="1033">
        <v>44649</v>
      </c>
      <c r="AS185" s="1033">
        <v>44650</v>
      </c>
      <c r="AT185" s="599"/>
      <c r="AU185" s="1036">
        <v>48.772736675514345</v>
      </c>
      <c r="AV185" s="764">
        <v>34.104728151831232</v>
      </c>
      <c r="AW185" s="764">
        <v>27.409031552581411</v>
      </c>
      <c r="AX185" s="764">
        <v>0.80416713397385597</v>
      </c>
      <c r="AY185" s="764">
        <v>42.944535372038985</v>
      </c>
      <c r="AZ185" s="764">
        <v>34.310795979912086</v>
      </c>
      <c r="BA185" s="764">
        <v>46.524084327140052</v>
      </c>
      <c r="BB185" s="764">
        <v>48.199767592557983</v>
      </c>
      <c r="BC185" s="764">
        <v>25.04779580545063</v>
      </c>
      <c r="BD185" s="764">
        <v>17.032259897566231</v>
      </c>
      <c r="BE185" s="764">
        <v>10.017912071479275</v>
      </c>
      <c r="BF185" s="764">
        <v>15.549576744301962</v>
      </c>
    </row>
    <row r="186" spans="1:58" ht="15.75" hidden="1" customHeight="1">
      <c r="A186" s="1023">
        <v>177</v>
      </c>
      <c r="B186" s="1024" t="s">
        <v>194</v>
      </c>
      <c r="C186" s="1024" t="s">
        <v>1191</v>
      </c>
      <c r="D186" s="1024" t="s">
        <v>529</v>
      </c>
      <c r="E186" s="1024" t="s">
        <v>6664</v>
      </c>
      <c r="F186" s="1024" t="s">
        <v>6665</v>
      </c>
      <c r="G186" s="1024" t="s">
        <v>6673</v>
      </c>
      <c r="H186" s="1025" t="s">
        <v>1166</v>
      </c>
      <c r="I186" s="1024">
        <v>1</v>
      </c>
      <c r="J186" s="1024">
        <v>2093</v>
      </c>
      <c r="K186" s="1024">
        <v>2093</v>
      </c>
      <c r="L186" s="1024">
        <v>2093</v>
      </c>
      <c r="M186" s="1024" t="s">
        <v>1167</v>
      </c>
      <c r="N186" s="1024" t="s">
        <v>333</v>
      </c>
      <c r="O186" s="1024" t="s">
        <v>1163</v>
      </c>
      <c r="P186" s="1024" t="s">
        <v>67</v>
      </c>
      <c r="Q186" s="1026">
        <v>44445</v>
      </c>
      <c r="R186" s="1026">
        <v>44515</v>
      </c>
      <c r="S186" s="1027" t="s">
        <v>67</v>
      </c>
      <c r="T186" s="1028">
        <v>44515</v>
      </c>
      <c r="U186" s="1028">
        <v>44545</v>
      </c>
      <c r="V186" s="1028">
        <v>44548</v>
      </c>
      <c r="W186" s="1029" t="s">
        <v>67</v>
      </c>
      <c r="X186" s="1029">
        <v>44545</v>
      </c>
      <c r="Y186" s="1029">
        <v>44548</v>
      </c>
      <c r="Z186" s="1030">
        <v>2.093</v>
      </c>
      <c r="AA186" s="791"/>
      <c r="AB186" s="1031">
        <v>44531</v>
      </c>
      <c r="AC186" s="1554">
        <v>44531</v>
      </c>
      <c r="AD186" s="791" t="s">
        <v>436</v>
      </c>
      <c r="AE186" s="1035" t="e">
        <v>#N/A</v>
      </c>
      <c r="AF186" s="1033">
        <v>44620</v>
      </c>
      <c r="AG186" s="1033">
        <v>44622</v>
      </c>
      <c r="AH186" s="1033">
        <v>44623</v>
      </c>
      <c r="AI186" s="1033">
        <v>44624</v>
      </c>
      <c r="AJ186" s="1033">
        <v>44628</v>
      </c>
      <c r="AK186" s="1033">
        <v>44630</v>
      </c>
      <c r="AL186" s="1033">
        <v>44638</v>
      </c>
      <c r="AM186" s="1033">
        <v>44635</v>
      </c>
      <c r="AN186" s="1033">
        <v>44642</v>
      </c>
      <c r="AO186" s="1033">
        <v>44644</v>
      </c>
      <c r="AP186" s="1033">
        <v>44648</v>
      </c>
      <c r="AQ186" s="1033">
        <v>44650</v>
      </c>
      <c r="AR186" s="1033">
        <v>44652</v>
      </c>
      <c r="AS186" s="1033">
        <v>44655</v>
      </c>
      <c r="AT186" s="599"/>
      <c r="AU186" s="1036">
        <v>29.532826456287225</v>
      </c>
      <c r="AV186" s="764">
        <v>20.651066282129293</v>
      </c>
      <c r="AW186" s="764">
        <v>16.596693713594064</v>
      </c>
      <c r="AX186" s="764">
        <v>0.4869386060393609</v>
      </c>
      <c r="AY186" s="764">
        <v>26.003738909017052</v>
      </c>
      <c r="AZ186" s="764">
        <v>20.775844299926916</v>
      </c>
      <c r="BA186" s="764">
        <v>28.171224379149724</v>
      </c>
      <c r="BB186" s="764">
        <v>29.185882699484186</v>
      </c>
      <c r="BC186" s="764">
        <v>15.166920231610963</v>
      </c>
      <c r="BD186" s="764">
        <v>10.31335967591364</v>
      </c>
      <c r="BE186" s="764">
        <v>6.0660376847353161</v>
      </c>
      <c r="BF186" s="764">
        <v>9.4155666210285851</v>
      </c>
    </row>
    <row r="187" spans="1:58" ht="15.75" hidden="1" customHeight="1">
      <c r="A187" s="1023">
        <v>178</v>
      </c>
      <c r="B187" s="1024" t="s">
        <v>194</v>
      </c>
      <c r="C187" s="1024" t="s">
        <v>1191</v>
      </c>
      <c r="D187" s="1024" t="s">
        <v>529</v>
      </c>
      <c r="E187" s="1024" t="s">
        <v>6664</v>
      </c>
      <c r="F187" s="1024" t="s">
        <v>6665</v>
      </c>
      <c r="G187" s="1024" t="s">
        <v>6674</v>
      </c>
      <c r="H187" s="1025" t="s">
        <v>1166</v>
      </c>
      <c r="I187" s="1024">
        <v>1</v>
      </c>
      <c r="J187" s="1024">
        <v>2625</v>
      </c>
      <c r="K187" s="1024">
        <v>2625</v>
      </c>
      <c r="L187" s="1024">
        <v>2625</v>
      </c>
      <c r="M187" s="1024" t="s">
        <v>1167</v>
      </c>
      <c r="N187" s="1024" t="s">
        <v>333</v>
      </c>
      <c r="O187" s="1024" t="s">
        <v>1163</v>
      </c>
      <c r="P187" s="1024" t="s">
        <v>67</v>
      </c>
      <c r="Q187" s="1026">
        <v>44445</v>
      </c>
      <c r="R187" s="1026">
        <v>44515</v>
      </c>
      <c r="S187" s="1027" t="s">
        <v>67</v>
      </c>
      <c r="T187" s="1028">
        <v>44515</v>
      </c>
      <c r="U187" s="1028">
        <v>44545</v>
      </c>
      <c r="V187" s="1028">
        <v>44548</v>
      </c>
      <c r="W187" s="1029" t="s">
        <v>67</v>
      </c>
      <c r="X187" s="1029">
        <v>44545</v>
      </c>
      <c r="Y187" s="1029">
        <v>44548</v>
      </c>
      <c r="Z187" s="1030">
        <v>2.625</v>
      </c>
      <c r="AA187" s="791"/>
      <c r="AB187" s="1031">
        <v>44531</v>
      </c>
      <c r="AC187" s="1554">
        <v>44531</v>
      </c>
      <c r="AD187" s="791" t="s">
        <v>436</v>
      </c>
      <c r="AE187" s="1035" t="e">
        <v>#N/A</v>
      </c>
      <c r="AF187" s="1033">
        <v>44623</v>
      </c>
      <c r="AG187" s="1033">
        <v>44628</v>
      </c>
      <c r="AH187" s="1033">
        <v>44629</v>
      </c>
      <c r="AI187" s="1033">
        <v>44630</v>
      </c>
      <c r="AJ187" s="1033">
        <v>44631</v>
      </c>
      <c r="AK187" s="1033">
        <v>44635</v>
      </c>
      <c r="AL187" s="1033">
        <v>44644</v>
      </c>
      <c r="AM187" s="1033">
        <v>44638</v>
      </c>
      <c r="AN187" s="1033">
        <v>44645</v>
      </c>
      <c r="AO187" s="1033">
        <v>44649</v>
      </c>
      <c r="AP187" s="1033">
        <v>44651</v>
      </c>
      <c r="AQ187" s="1033">
        <v>44655</v>
      </c>
      <c r="AR187" s="1033">
        <v>44657</v>
      </c>
      <c r="AS187" s="1033">
        <v>44658</v>
      </c>
      <c r="AT187" s="599"/>
      <c r="AU187" s="1036">
        <v>29.532826456287225</v>
      </c>
      <c r="AV187" s="764">
        <v>20.651066282129293</v>
      </c>
      <c r="AW187" s="764">
        <v>16.596693713594064</v>
      </c>
      <c r="AX187" s="764">
        <v>0.4869386060393609</v>
      </c>
      <c r="AY187" s="764">
        <v>26.003738909017052</v>
      </c>
      <c r="AZ187" s="764">
        <v>20.775844299926916</v>
      </c>
      <c r="BA187" s="764">
        <v>28.171224379149724</v>
      </c>
      <c r="BB187" s="764">
        <v>29.185882699484186</v>
      </c>
      <c r="BC187" s="764">
        <v>15.166920231610963</v>
      </c>
      <c r="BD187" s="764">
        <v>10.31335967591364</v>
      </c>
      <c r="BE187" s="764">
        <v>6.0660376847353161</v>
      </c>
      <c r="BF187" s="764">
        <v>9.4155666210285851</v>
      </c>
    </row>
    <row r="188" spans="1:58" ht="15.75" hidden="1" customHeight="1">
      <c r="A188" s="1023">
        <v>179</v>
      </c>
      <c r="B188" s="1024" t="s">
        <v>194</v>
      </c>
      <c r="C188" s="1024" t="s">
        <v>1191</v>
      </c>
      <c r="D188" s="1024" t="s">
        <v>529</v>
      </c>
      <c r="E188" s="1024" t="s">
        <v>6664</v>
      </c>
      <c r="F188" s="1024" t="s">
        <v>6665</v>
      </c>
      <c r="G188" s="1024" t="s">
        <v>6675</v>
      </c>
      <c r="H188" s="1025" t="s">
        <v>1166</v>
      </c>
      <c r="I188" s="1024">
        <v>1</v>
      </c>
      <c r="J188" s="1024">
        <v>2789</v>
      </c>
      <c r="K188" s="1024">
        <v>2789</v>
      </c>
      <c r="L188" s="1024">
        <v>2789</v>
      </c>
      <c r="M188" s="1024" t="s">
        <v>1167</v>
      </c>
      <c r="N188" s="1024" t="s">
        <v>333</v>
      </c>
      <c r="O188" s="1024" t="s">
        <v>1163</v>
      </c>
      <c r="P188" s="1024" t="s">
        <v>67</v>
      </c>
      <c r="Q188" s="1026">
        <v>44445</v>
      </c>
      <c r="R188" s="1026">
        <v>44515</v>
      </c>
      <c r="S188" s="1027" t="s">
        <v>67</v>
      </c>
      <c r="T188" s="1028">
        <v>44515</v>
      </c>
      <c r="U188" s="1028">
        <v>44545</v>
      </c>
      <c r="V188" s="1028">
        <v>44548</v>
      </c>
      <c r="W188" s="1029" t="s">
        <v>67</v>
      </c>
      <c r="X188" s="1029">
        <v>44545</v>
      </c>
      <c r="Y188" s="1029">
        <v>44548</v>
      </c>
      <c r="Z188" s="1030">
        <v>2.7890000000000001</v>
      </c>
      <c r="AA188" s="791"/>
      <c r="AB188" s="1031">
        <v>44531</v>
      </c>
      <c r="AC188" s="1554">
        <v>44531</v>
      </c>
      <c r="AD188" s="791" t="s">
        <v>436</v>
      </c>
      <c r="AE188" s="1035" t="e">
        <v>#N/A</v>
      </c>
      <c r="AF188" s="1033">
        <v>44629</v>
      </c>
      <c r="AG188" s="1033">
        <v>44631</v>
      </c>
      <c r="AH188" s="1033">
        <v>44634</v>
      </c>
      <c r="AI188" s="1033">
        <v>44635</v>
      </c>
      <c r="AJ188" s="1033">
        <v>44636</v>
      </c>
      <c r="AK188" s="1033">
        <v>44638</v>
      </c>
      <c r="AL188" s="1033">
        <v>44649</v>
      </c>
      <c r="AM188" s="1033">
        <v>44644</v>
      </c>
      <c r="AN188" s="1033">
        <v>44650</v>
      </c>
      <c r="AO188" s="1033">
        <v>44652</v>
      </c>
      <c r="AP188" s="1033">
        <v>44656</v>
      </c>
      <c r="AQ188" s="1033">
        <v>44658</v>
      </c>
      <c r="AR188" s="1033">
        <v>44662</v>
      </c>
      <c r="AS188" s="1033">
        <v>44663</v>
      </c>
      <c r="AT188" s="599"/>
      <c r="AU188" s="1036">
        <v>29.532826456287225</v>
      </c>
      <c r="AV188" s="764">
        <v>20.651066282129293</v>
      </c>
      <c r="AW188" s="764">
        <v>16.596693713594064</v>
      </c>
      <c r="AX188" s="764">
        <v>0.4869386060393609</v>
      </c>
      <c r="AY188" s="764">
        <v>26.003738909017052</v>
      </c>
      <c r="AZ188" s="764">
        <v>20.775844299926916</v>
      </c>
      <c r="BA188" s="764">
        <v>28.171224379149724</v>
      </c>
      <c r="BB188" s="764">
        <v>29.185882699484186</v>
      </c>
      <c r="BC188" s="764">
        <v>15.166920231610963</v>
      </c>
      <c r="BD188" s="764">
        <v>10.31335967591364</v>
      </c>
      <c r="BE188" s="764">
        <v>6.0660376847353161</v>
      </c>
      <c r="BF188" s="764">
        <v>9.4155666210285851</v>
      </c>
    </row>
    <row r="189" spans="1:58" ht="15.75" hidden="1" customHeight="1">
      <c r="A189" s="1023">
        <v>180</v>
      </c>
      <c r="B189" s="1024" t="s">
        <v>194</v>
      </c>
      <c r="C189" s="1024" t="s">
        <v>1191</v>
      </c>
      <c r="D189" s="1024" t="s">
        <v>529</v>
      </c>
      <c r="E189" s="1024" t="s">
        <v>6664</v>
      </c>
      <c r="F189" s="1024" t="s">
        <v>6665</v>
      </c>
      <c r="G189" s="1024" t="s">
        <v>6676</v>
      </c>
      <c r="H189" s="1025" t="s">
        <v>1166</v>
      </c>
      <c r="I189" s="1024">
        <v>1</v>
      </c>
      <c r="J189" s="1024">
        <v>2545</v>
      </c>
      <c r="K189" s="1024">
        <v>2545</v>
      </c>
      <c r="L189" s="1024">
        <v>2545</v>
      </c>
      <c r="M189" s="1024" t="s">
        <v>1167</v>
      </c>
      <c r="N189" s="1024" t="s">
        <v>333</v>
      </c>
      <c r="O189" s="1024" t="s">
        <v>1163</v>
      </c>
      <c r="P189" s="1024" t="s">
        <v>67</v>
      </c>
      <c r="Q189" s="1026">
        <v>44445</v>
      </c>
      <c r="R189" s="1026">
        <v>44515</v>
      </c>
      <c r="S189" s="1027" t="s">
        <v>67</v>
      </c>
      <c r="T189" s="1028">
        <v>44515</v>
      </c>
      <c r="U189" s="1028">
        <v>44545</v>
      </c>
      <c r="V189" s="1028">
        <v>44548</v>
      </c>
      <c r="W189" s="1029" t="s">
        <v>67</v>
      </c>
      <c r="X189" s="1029">
        <v>44545</v>
      </c>
      <c r="Y189" s="1029">
        <v>44548</v>
      </c>
      <c r="Z189" s="1030">
        <v>2.5449999999999999</v>
      </c>
      <c r="AA189" s="791"/>
      <c r="AB189" s="1031">
        <v>44531</v>
      </c>
      <c r="AC189" s="1554">
        <v>44531</v>
      </c>
      <c r="AD189" s="791" t="s">
        <v>436</v>
      </c>
      <c r="AE189" s="1035" t="e">
        <v>#N/A</v>
      </c>
      <c r="AF189" s="1033">
        <v>44634</v>
      </c>
      <c r="AG189" s="1033">
        <v>44636</v>
      </c>
      <c r="AH189" s="1033">
        <v>44637</v>
      </c>
      <c r="AI189" s="1033">
        <v>44638</v>
      </c>
      <c r="AJ189" s="1033">
        <v>44642</v>
      </c>
      <c r="AK189" s="1033">
        <v>44644</v>
      </c>
      <c r="AL189" s="1033">
        <v>44652</v>
      </c>
      <c r="AM189" s="1033">
        <v>44649</v>
      </c>
      <c r="AN189" s="1033">
        <v>44655</v>
      </c>
      <c r="AO189" s="1033">
        <v>44657</v>
      </c>
      <c r="AP189" s="1033">
        <v>44659</v>
      </c>
      <c r="AQ189" s="1033">
        <v>44663</v>
      </c>
      <c r="AR189" s="1033">
        <v>44665</v>
      </c>
      <c r="AS189" s="1033">
        <v>44666</v>
      </c>
      <c r="AT189" s="599"/>
      <c r="AU189" s="1036">
        <v>29.532826456287225</v>
      </c>
      <c r="AV189" s="764">
        <v>20.651066282129293</v>
      </c>
      <c r="AW189" s="764">
        <v>16.596693713594064</v>
      </c>
      <c r="AX189" s="764">
        <v>0.4869386060393609</v>
      </c>
      <c r="AY189" s="764">
        <v>26.003738909017052</v>
      </c>
      <c r="AZ189" s="764">
        <v>20.775844299926916</v>
      </c>
      <c r="BA189" s="764">
        <v>28.171224379149724</v>
      </c>
      <c r="BB189" s="764">
        <v>29.185882699484186</v>
      </c>
      <c r="BC189" s="764">
        <v>15.166920231610963</v>
      </c>
      <c r="BD189" s="764">
        <v>10.31335967591364</v>
      </c>
      <c r="BE189" s="764">
        <v>6.0660376847353161</v>
      </c>
      <c r="BF189" s="764">
        <v>9.4155666210285851</v>
      </c>
    </row>
    <row r="190" spans="1:58" ht="15.75" hidden="1" customHeight="1">
      <c r="A190" s="1023">
        <v>181</v>
      </c>
      <c r="B190" s="1024" t="s">
        <v>194</v>
      </c>
      <c r="C190" s="1024" t="s">
        <v>1191</v>
      </c>
      <c r="D190" s="1024" t="s">
        <v>529</v>
      </c>
      <c r="E190" s="1024" t="s">
        <v>6664</v>
      </c>
      <c r="F190" s="1024" t="s">
        <v>6665</v>
      </c>
      <c r="G190" s="1024" t="s">
        <v>6676</v>
      </c>
      <c r="H190" s="1025" t="s">
        <v>1166</v>
      </c>
      <c r="I190" s="1024">
        <v>1</v>
      </c>
      <c r="J190" s="1024">
        <v>2523</v>
      </c>
      <c r="K190" s="1024">
        <v>2523</v>
      </c>
      <c r="L190" s="1024">
        <v>2523</v>
      </c>
      <c r="M190" s="1024" t="s">
        <v>1167</v>
      </c>
      <c r="N190" s="1024" t="s">
        <v>333</v>
      </c>
      <c r="O190" s="1024" t="s">
        <v>1163</v>
      </c>
      <c r="P190" s="1024" t="s">
        <v>67</v>
      </c>
      <c r="Q190" s="1026">
        <v>44445</v>
      </c>
      <c r="R190" s="1026">
        <v>44515</v>
      </c>
      <c r="S190" s="1027" t="s">
        <v>67</v>
      </c>
      <c r="T190" s="1028">
        <v>44515</v>
      </c>
      <c r="U190" s="1028">
        <v>44545</v>
      </c>
      <c r="V190" s="1028">
        <v>44548</v>
      </c>
      <c r="W190" s="1029" t="s">
        <v>67</v>
      </c>
      <c r="X190" s="1029">
        <v>44545</v>
      </c>
      <c r="Y190" s="1029">
        <v>44548</v>
      </c>
      <c r="Z190" s="1030">
        <v>2.5230000000000001</v>
      </c>
      <c r="AA190" s="791"/>
      <c r="AB190" s="1031">
        <v>44531</v>
      </c>
      <c r="AC190" s="1554">
        <v>44531</v>
      </c>
      <c r="AD190" s="791" t="s">
        <v>436</v>
      </c>
      <c r="AE190" s="1035" t="e">
        <v>#N/A</v>
      </c>
      <c r="AF190" s="1033">
        <v>44523</v>
      </c>
      <c r="AG190" s="1033">
        <v>44525</v>
      </c>
      <c r="AH190" s="1033">
        <v>44526</v>
      </c>
      <c r="AI190" s="1033">
        <v>44529</v>
      </c>
      <c r="AJ190" s="1033">
        <v>44531</v>
      </c>
      <c r="AK190" s="1033">
        <v>44533</v>
      </c>
      <c r="AL190" s="1033">
        <v>44543</v>
      </c>
      <c r="AM190" s="1033">
        <v>44538</v>
      </c>
      <c r="AN190" s="1033">
        <v>44544</v>
      </c>
      <c r="AO190" s="1033">
        <v>44546</v>
      </c>
      <c r="AP190" s="1033">
        <v>44550</v>
      </c>
      <c r="AQ190" s="1033">
        <v>44552</v>
      </c>
      <c r="AR190" s="1033">
        <v>44565</v>
      </c>
      <c r="AS190" s="1033">
        <v>44566</v>
      </c>
      <c r="AT190" s="599"/>
      <c r="AU190" s="1036">
        <v>29.532826456287225</v>
      </c>
      <c r="AV190" s="764">
        <v>20.651066282129293</v>
      </c>
      <c r="AW190" s="764">
        <v>16.596693713594064</v>
      </c>
      <c r="AX190" s="764">
        <v>0.4869386060393609</v>
      </c>
      <c r="AY190" s="764">
        <v>26.003738909017052</v>
      </c>
      <c r="AZ190" s="764">
        <v>20.775844299926916</v>
      </c>
      <c r="BA190" s="764">
        <v>28.171224379149724</v>
      </c>
      <c r="BB190" s="764">
        <v>29.185882699484186</v>
      </c>
      <c r="BC190" s="764">
        <v>15.166920231610963</v>
      </c>
      <c r="BD190" s="764">
        <v>10.31335967591364</v>
      </c>
      <c r="BE190" s="764">
        <v>6.0660376847353161</v>
      </c>
      <c r="BF190" s="764">
        <v>9.4155666210285851</v>
      </c>
    </row>
    <row r="191" spans="1:58" ht="15.75" hidden="1" customHeight="1">
      <c r="A191" s="1023">
        <v>182</v>
      </c>
      <c r="B191" s="1024" t="s">
        <v>194</v>
      </c>
      <c r="C191" s="1024" t="s">
        <v>1191</v>
      </c>
      <c r="D191" s="1024" t="s">
        <v>529</v>
      </c>
      <c r="E191" s="1024" t="s">
        <v>6664</v>
      </c>
      <c r="F191" s="1024" t="s">
        <v>6665</v>
      </c>
      <c r="G191" s="1024" t="s">
        <v>6676</v>
      </c>
      <c r="H191" s="1025" t="s">
        <v>1166</v>
      </c>
      <c r="I191" s="1024">
        <v>1</v>
      </c>
      <c r="J191" s="1024">
        <v>2457</v>
      </c>
      <c r="K191" s="1024">
        <v>2457</v>
      </c>
      <c r="L191" s="1024">
        <v>2457</v>
      </c>
      <c r="M191" s="1024" t="s">
        <v>1167</v>
      </c>
      <c r="N191" s="1024" t="s">
        <v>333</v>
      </c>
      <c r="O191" s="1024" t="s">
        <v>1163</v>
      </c>
      <c r="P191" s="1024" t="s">
        <v>67</v>
      </c>
      <c r="Q191" s="1026">
        <v>44445</v>
      </c>
      <c r="R191" s="1026">
        <v>44515</v>
      </c>
      <c r="S191" s="1027" t="s">
        <v>67</v>
      </c>
      <c r="T191" s="1028">
        <v>44515</v>
      </c>
      <c r="U191" s="1028">
        <v>44545</v>
      </c>
      <c r="V191" s="1028">
        <v>44548</v>
      </c>
      <c r="W191" s="1029" t="s">
        <v>67</v>
      </c>
      <c r="X191" s="1029">
        <v>44545</v>
      </c>
      <c r="Y191" s="1029">
        <v>44548</v>
      </c>
      <c r="Z191" s="1030">
        <v>2.4569999999999999</v>
      </c>
      <c r="AA191" s="791"/>
      <c r="AB191" s="1031">
        <v>44531</v>
      </c>
      <c r="AC191" s="1554">
        <v>44531</v>
      </c>
      <c r="AD191" s="791" t="s">
        <v>436</v>
      </c>
      <c r="AE191" s="1035" t="e">
        <v>#N/A</v>
      </c>
      <c r="AF191" s="1033">
        <v>44525</v>
      </c>
      <c r="AG191" s="1033">
        <v>44529</v>
      </c>
      <c r="AH191" s="1033">
        <v>44531</v>
      </c>
      <c r="AI191" s="1033">
        <v>44532</v>
      </c>
      <c r="AJ191" s="1033">
        <v>44533</v>
      </c>
      <c r="AK191" s="1033">
        <v>44537</v>
      </c>
      <c r="AL191" s="1033">
        <v>44545</v>
      </c>
      <c r="AM191" s="1033">
        <v>44540</v>
      </c>
      <c r="AN191" s="1033">
        <v>44546</v>
      </c>
      <c r="AO191" s="1033">
        <v>44550</v>
      </c>
      <c r="AP191" s="1033">
        <v>44552</v>
      </c>
      <c r="AQ191" s="1033">
        <v>44565</v>
      </c>
      <c r="AR191" s="1033">
        <v>44567</v>
      </c>
      <c r="AS191" s="1033">
        <v>44568</v>
      </c>
      <c r="AT191" s="599"/>
      <c r="AU191" s="1036">
        <v>29.532826456287225</v>
      </c>
      <c r="AV191" s="764">
        <v>20.651066282129293</v>
      </c>
      <c r="AW191" s="764">
        <v>16.596693713594064</v>
      </c>
      <c r="AX191" s="764">
        <v>0.4869386060393609</v>
      </c>
      <c r="AY191" s="764">
        <v>26.003738909017052</v>
      </c>
      <c r="AZ191" s="764">
        <v>20.775844299926916</v>
      </c>
      <c r="BA191" s="764">
        <v>28.171224379149724</v>
      </c>
      <c r="BB191" s="764">
        <v>29.185882699484186</v>
      </c>
      <c r="BC191" s="764">
        <v>15.166920231610963</v>
      </c>
      <c r="BD191" s="764">
        <v>10.31335967591364</v>
      </c>
      <c r="BE191" s="764">
        <v>6.0660376847353161</v>
      </c>
      <c r="BF191" s="764">
        <v>9.4155666210285851</v>
      </c>
    </row>
    <row r="192" spans="1:58" ht="15.75" hidden="1" customHeight="1">
      <c r="A192" s="1023">
        <v>183</v>
      </c>
      <c r="B192" s="1024" t="s">
        <v>194</v>
      </c>
      <c r="C192" s="1024" t="s">
        <v>1191</v>
      </c>
      <c r="D192" s="1024" t="s">
        <v>529</v>
      </c>
      <c r="E192" s="1024" t="s">
        <v>6664</v>
      </c>
      <c r="F192" s="1024" t="s">
        <v>6665</v>
      </c>
      <c r="G192" s="1024" t="s">
        <v>6677</v>
      </c>
      <c r="H192" s="1025" t="s">
        <v>1166</v>
      </c>
      <c r="I192" s="1024">
        <v>1</v>
      </c>
      <c r="J192" s="1024">
        <v>3346</v>
      </c>
      <c r="K192" s="1024">
        <v>3346</v>
      </c>
      <c r="L192" s="1024">
        <v>3346</v>
      </c>
      <c r="M192" s="1024" t="s">
        <v>1167</v>
      </c>
      <c r="N192" s="1024" t="s">
        <v>333</v>
      </c>
      <c r="O192" s="1024" t="s">
        <v>1163</v>
      </c>
      <c r="P192" s="1024" t="s">
        <v>67</v>
      </c>
      <c r="Q192" s="1026">
        <v>44445</v>
      </c>
      <c r="R192" s="1026">
        <v>44515</v>
      </c>
      <c r="S192" s="1027" t="s">
        <v>67</v>
      </c>
      <c r="T192" s="1028">
        <v>44515</v>
      </c>
      <c r="U192" s="1028">
        <v>44545</v>
      </c>
      <c r="V192" s="1028">
        <v>44548</v>
      </c>
      <c r="W192" s="1029" t="s">
        <v>67</v>
      </c>
      <c r="X192" s="1029">
        <v>44545</v>
      </c>
      <c r="Y192" s="1029">
        <v>44548</v>
      </c>
      <c r="Z192" s="1030">
        <v>3.3460000000000001</v>
      </c>
      <c r="AA192" s="791"/>
      <c r="AB192" s="1031">
        <v>44531</v>
      </c>
      <c r="AC192" s="1554">
        <v>44531</v>
      </c>
      <c r="AD192" s="791" t="s">
        <v>436</v>
      </c>
      <c r="AE192" s="1035" t="e">
        <v>#N/A</v>
      </c>
      <c r="AF192" s="1033">
        <v>44529</v>
      </c>
      <c r="AG192" s="1033">
        <v>44532</v>
      </c>
      <c r="AH192" s="1033">
        <v>44533</v>
      </c>
      <c r="AI192" s="1033">
        <v>44536</v>
      </c>
      <c r="AJ192" s="1033">
        <v>44537</v>
      </c>
      <c r="AK192" s="1033">
        <v>44539</v>
      </c>
      <c r="AL192" s="1033">
        <v>44547</v>
      </c>
      <c r="AM192" s="1033">
        <v>44544</v>
      </c>
      <c r="AN192" s="1033">
        <v>44550</v>
      </c>
      <c r="AO192" s="1033">
        <v>44552</v>
      </c>
      <c r="AP192" s="1033">
        <v>44565</v>
      </c>
      <c r="AQ192" s="1033">
        <v>44567</v>
      </c>
      <c r="AR192" s="1033">
        <v>44572</v>
      </c>
      <c r="AS192" s="1033">
        <v>44573</v>
      </c>
      <c r="AT192" s="599"/>
      <c r="AU192" s="1036">
        <v>29.532826456287225</v>
      </c>
      <c r="AV192" s="764">
        <v>20.651066282129293</v>
      </c>
      <c r="AW192" s="764">
        <v>16.596693713594064</v>
      </c>
      <c r="AX192" s="764">
        <v>0.4869386060393609</v>
      </c>
      <c r="AY192" s="764">
        <v>26.003738909017052</v>
      </c>
      <c r="AZ192" s="764">
        <v>20.775844299926916</v>
      </c>
      <c r="BA192" s="764">
        <v>28.171224379149724</v>
      </c>
      <c r="BB192" s="764">
        <v>29.185882699484186</v>
      </c>
      <c r="BC192" s="764">
        <v>15.166920231610963</v>
      </c>
      <c r="BD192" s="764">
        <v>10.31335967591364</v>
      </c>
      <c r="BE192" s="764">
        <v>6.0660376847353161</v>
      </c>
      <c r="BF192" s="764">
        <v>9.4155666210285851</v>
      </c>
    </row>
    <row r="193" spans="1:58" ht="15.75" hidden="1" customHeight="1">
      <c r="A193" s="1023">
        <v>184</v>
      </c>
      <c r="B193" s="1024" t="s">
        <v>194</v>
      </c>
      <c r="C193" s="1024" t="s">
        <v>1191</v>
      </c>
      <c r="D193" s="1024" t="s">
        <v>529</v>
      </c>
      <c r="E193" s="1024" t="s">
        <v>6664</v>
      </c>
      <c r="F193" s="1024" t="s">
        <v>6665</v>
      </c>
      <c r="G193" s="1024" t="s">
        <v>6678</v>
      </c>
      <c r="H193" s="1025" t="s">
        <v>1166</v>
      </c>
      <c r="I193" s="1024">
        <v>1</v>
      </c>
      <c r="J193" s="1024">
        <v>2923</v>
      </c>
      <c r="K193" s="1024">
        <v>2923</v>
      </c>
      <c r="L193" s="1024">
        <v>2923</v>
      </c>
      <c r="M193" s="1024" t="s">
        <v>1167</v>
      </c>
      <c r="N193" s="1024" t="s">
        <v>333</v>
      </c>
      <c r="O193" s="1024" t="s">
        <v>1163</v>
      </c>
      <c r="P193" s="1024" t="s">
        <v>67</v>
      </c>
      <c r="Q193" s="1026">
        <v>44445</v>
      </c>
      <c r="R193" s="1026">
        <v>44515</v>
      </c>
      <c r="S193" s="1027" t="s">
        <v>67</v>
      </c>
      <c r="T193" s="1028">
        <v>44515</v>
      </c>
      <c r="U193" s="1028">
        <v>44545</v>
      </c>
      <c r="V193" s="1028">
        <v>44548</v>
      </c>
      <c r="W193" s="1029" t="s">
        <v>67</v>
      </c>
      <c r="X193" s="1029">
        <v>44545</v>
      </c>
      <c r="Y193" s="1029">
        <v>44548</v>
      </c>
      <c r="Z193" s="1030">
        <v>2.923</v>
      </c>
      <c r="AA193" s="791"/>
      <c r="AB193" s="1031">
        <v>44531</v>
      </c>
      <c r="AC193" s="1554">
        <v>44531</v>
      </c>
      <c r="AD193" s="791" t="s">
        <v>436</v>
      </c>
      <c r="AE193" s="1035" t="e">
        <v>#N/A</v>
      </c>
      <c r="AF193" s="1033">
        <v>44531</v>
      </c>
      <c r="AG193" s="1033">
        <v>44533</v>
      </c>
      <c r="AH193" s="1033">
        <v>44536</v>
      </c>
      <c r="AI193" s="1033">
        <v>44537</v>
      </c>
      <c r="AJ193" s="1033">
        <v>44538</v>
      </c>
      <c r="AK193" s="1033">
        <v>44540</v>
      </c>
      <c r="AL193" s="1033">
        <v>44550</v>
      </c>
      <c r="AM193" s="1033">
        <v>44545</v>
      </c>
      <c r="AN193" s="1033">
        <v>44551</v>
      </c>
      <c r="AO193" s="1033">
        <v>44553</v>
      </c>
      <c r="AP193" s="1033">
        <v>44566</v>
      </c>
      <c r="AQ193" s="1033">
        <v>44568</v>
      </c>
      <c r="AR193" s="1033">
        <v>44573</v>
      </c>
      <c r="AS193" s="1033">
        <v>44574</v>
      </c>
      <c r="AT193" s="599"/>
      <c r="AU193" s="1036">
        <v>29.532826456287225</v>
      </c>
      <c r="AV193" s="764">
        <v>20.651066282129293</v>
      </c>
      <c r="AW193" s="764">
        <v>16.596693713594064</v>
      </c>
      <c r="AX193" s="764">
        <v>0.4869386060393609</v>
      </c>
      <c r="AY193" s="764">
        <v>26.003738909017052</v>
      </c>
      <c r="AZ193" s="764">
        <v>20.775844299926916</v>
      </c>
      <c r="BA193" s="764">
        <v>28.171224379149724</v>
      </c>
      <c r="BB193" s="764">
        <v>29.185882699484186</v>
      </c>
      <c r="BC193" s="764">
        <v>15.166920231610963</v>
      </c>
      <c r="BD193" s="764">
        <v>10.31335967591364</v>
      </c>
      <c r="BE193" s="764">
        <v>6.0660376847353161</v>
      </c>
      <c r="BF193" s="764">
        <v>9.4155666210285851</v>
      </c>
    </row>
    <row r="194" spans="1:58" ht="15.75" hidden="1" customHeight="1">
      <c r="A194" s="1023">
        <v>185</v>
      </c>
      <c r="B194" s="1024" t="s">
        <v>194</v>
      </c>
      <c r="C194" s="1024" t="s">
        <v>1191</v>
      </c>
      <c r="D194" s="1024" t="s">
        <v>529</v>
      </c>
      <c r="E194" s="1024" t="s">
        <v>6664</v>
      </c>
      <c r="F194" s="1024" t="s">
        <v>6665</v>
      </c>
      <c r="G194" s="1024" t="s">
        <v>6679</v>
      </c>
      <c r="H194" s="1025" t="s">
        <v>1166</v>
      </c>
      <c r="I194" s="1024">
        <v>1</v>
      </c>
      <c r="J194" s="1024">
        <v>3227</v>
      </c>
      <c r="K194" s="1024">
        <v>3227</v>
      </c>
      <c r="L194" s="1024">
        <v>3227</v>
      </c>
      <c r="M194" s="1024" t="s">
        <v>1167</v>
      </c>
      <c r="N194" s="1024" t="s">
        <v>333</v>
      </c>
      <c r="O194" s="1024" t="s">
        <v>1163</v>
      </c>
      <c r="P194" s="1024" t="s">
        <v>67</v>
      </c>
      <c r="Q194" s="1026">
        <v>44445</v>
      </c>
      <c r="R194" s="1026">
        <v>44515</v>
      </c>
      <c r="S194" s="1027" t="s">
        <v>67</v>
      </c>
      <c r="T194" s="1028">
        <v>44515</v>
      </c>
      <c r="U194" s="1028">
        <v>44545</v>
      </c>
      <c r="V194" s="1028">
        <v>44548</v>
      </c>
      <c r="W194" s="1029" t="s">
        <v>67</v>
      </c>
      <c r="X194" s="1029">
        <v>44545</v>
      </c>
      <c r="Y194" s="1029">
        <v>44548</v>
      </c>
      <c r="Z194" s="1030">
        <v>3.2269999999999999</v>
      </c>
      <c r="AA194" s="791"/>
      <c r="AB194" s="1031">
        <v>44531</v>
      </c>
      <c r="AC194" s="1554">
        <v>44531</v>
      </c>
      <c r="AD194" s="791" t="s">
        <v>436</v>
      </c>
      <c r="AE194" s="1035" t="e">
        <v>#N/A</v>
      </c>
      <c r="AF194" s="1033">
        <v>44533</v>
      </c>
      <c r="AG194" s="1033">
        <v>44537</v>
      </c>
      <c r="AH194" s="1033">
        <v>44538</v>
      </c>
      <c r="AI194" s="1033">
        <v>44539</v>
      </c>
      <c r="AJ194" s="1033">
        <v>44540</v>
      </c>
      <c r="AK194" s="1033">
        <v>44544</v>
      </c>
      <c r="AL194" s="1033">
        <v>44552</v>
      </c>
      <c r="AM194" s="1033">
        <v>44547</v>
      </c>
      <c r="AN194" s="1033">
        <v>44553</v>
      </c>
      <c r="AO194" s="1033">
        <v>44566</v>
      </c>
      <c r="AP194" s="1033">
        <v>44568</v>
      </c>
      <c r="AQ194" s="1033">
        <v>44573</v>
      </c>
      <c r="AR194" s="1033">
        <v>44575</v>
      </c>
      <c r="AS194" s="1033">
        <v>44578</v>
      </c>
      <c r="AT194" s="599"/>
      <c r="AU194" s="1036">
        <v>12.887931807645343</v>
      </c>
      <c r="AV194" s="764">
        <v>9.0119899086931454</v>
      </c>
      <c r="AW194" s="764">
        <v>7.2426883058339993</v>
      </c>
      <c r="AX194" s="764">
        <v>0.21249681463553749</v>
      </c>
      <c r="AY194" s="764">
        <v>11.347861143574326</v>
      </c>
      <c r="AZ194" s="764">
        <v>9.066442217443516</v>
      </c>
      <c r="BA194" s="764">
        <v>12.293737589720749</v>
      </c>
      <c r="BB194" s="764">
        <v>12.736527827217527</v>
      </c>
      <c r="BC194" s="764">
        <v>6.6187445338603919</v>
      </c>
      <c r="BD194" s="764">
        <v>4.5006825339806742</v>
      </c>
      <c r="BE194" s="764">
        <v>2.647179068322199</v>
      </c>
      <c r="BF194" s="764">
        <v>4.1088915319964094</v>
      </c>
    </row>
    <row r="195" spans="1:58" ht="15.75" hidden="1" customHeight="1">
      <c r="A195" s="1023">
        <v>186</v>
      </c>
      <c r="B195" s="1024" t="s">
        <v>194</v>
      </c>
      <c r="C195" s="1024" t="s">
        <v>1191</v>
      </c>
      <c r="D195" s="1024" t="s">
        <v>529</v>
      </c>
      <c r="E195" s="1024" t="s">
        <v>6664</v>
      </c>
      <c r="F195" s="1024" t="s">
        <v>6665</v>
      </c>
      <c r="G195" s="1024" t="s">
        <v>6680</v>
      </c>
      <c r="H195" s="1025" t="s">
        <v>1166</v>
      </c>
      <c r="I195" s="1024">
        <v>1</v>
      </c>
      <c r="J195" s="1024">
        <v>3262</v>
      </c>
      <c r="K195" s="1024">
        <v>3262</v>
      </c>
      <c r="L195" s="1024">
        <v>3262</v>
      </c>
      <c r="M195" s="1024" t="s">
        <v>1167</v>
      </c>
      <c r="N195" s="1024" t="s">
        <v>333</v>
      </c>
      <c r="O195" s="1024" t="s">
        <v>1163</v>
      </c>
      <c r="P195" s="1024" t="s">
        <v>67</v>
      </c>
      <c r="Q195" s="1026">
        <v>44445</v>
      </c>
      <c r="R195" s="1026">
        <v>44515</v>
      </c>
      <c r="S195" s="1027" t="s">
        <v>67</v>
      </c>
      <c r="T195" s="1028">
        <v>44515</v>
      </c>
      <c r="U195" s="1028">
        <v>44545</v>
      </c>
      <c r="V195" s="1028">
        <v>44548</v>
      </c>
      <c r="W195" s="1029" t="s">
        <v>67</v>
      </c>
      <c r="X195" s="1029">
        <v>44545</v>
      </c>
      <c r="Y195" s="1029">
        <v>44548</v>
      </c>
      <c r="Z195" s="1030">
        <v>3.262</v>
      </c>
      <c r="AA195" s="791"/>
      <c r="AB195" s="1031">
        <v>44531</v>
      </c>
      <c r="AC195" s="1554">
        <v>44531</v>
      </c>
      <c r="AD195" s="791" t="s">
        <v>436</v>
      </c>
      <c r="AE195" s="1035" t="e">
        <v>#N/A</v>
      </c>
      <c r="AF195" s="1033">
        <v>44536</v>
      </c>
      <c r="AG195" s="1033">
        <v>44538</v>
      </c>
      <c r="AH195" s="1033">
        <v>44539</v>
      </c>
      <c r="AI195" s="1033">
        <v>44540</v>
      </c>
      <c r="AJ195" s="1033">
        <v>44543</v>
      </c>
      <c r="AK195" s="1033">
        <v>44545</v>
      </c>
      <c r="AL195" s="1033">
        <v>44553</v>
      </c>
      <c r="AM195" s="1033">
        <v>44550</v>
      </c>
      <c r="AN195" s="1033">
        <v>44565</v>
      </c>
      <c r="AO195" s="1033">
        <v>44567</v>
      </c>
      <c r="AP195" s="1033">
        <v>44572</v>
      </c>
      <c r="AQ195" s="1033">
        <v>44574</v>
      </c>
      <c r="AR195" s="1033">
        <v>44578</v>
      </c>
      <c r="AS195" s="1033">
        <v>44579</v>
      </c>
      <c r="AT195" s="599"/>
      <c r="AU195" s="1036">
        <v>12.887931807645343</v>
      </c>
      <c r="AV195" s="764">
        <v>9.0119899086931454</v>
      </c>
      <c r="AW195" s="764">
        <v>7.2426883058339993</v>
      </c>
      <c r="AX195" s="764">
        <v>0.21249681463553749</v>
      </c>
      <c r="AY195" s="764">
        <v>11.347861143574326</v>
      </c>
      <c r="AZ195" s="764">
        <v>9.066442217443516</v>
      </c>
      <c r="BA195" s="764">
        <v>12.293737589720749</v>
      </c>
      <c r="BB195" s="764">
        <v>12.736527827217527</v>
      </c>
      <c r="BC195" s="764">
        <v>6.6187445338603919</v>
      </c>
      <c r="BD195" s="764">
        <v>4.5006825339806742</v>
      </c>
      <c r="BE195" s="764">
        <v>2.647179068322199</v>
      </c>
      <c r="BF195" s="764">
        <v>4.1088915319964094</v>
      </c>
    </row>
    <row r="196" spans="1:58" ht="15.75" hidden="1" customHeight="1">
      <c r="A196" s="1023">
        <v>187</v>
      </c>
      <c r="B196" s="1024" t="s">
        <v>194</v>
      </c>
      <c r="C196" s="1024" t="s">
        <v>1191</v>
      </c>
      <c r="D196" s="1024" t="s">
        <v>529</v>
      </c>
      <c r="E196" s="1024" t="s">
        <v>6664</v>
      </c>
      <c r="F196" s="1024" t="s">
        <v>6665</v>
      </c>
      <c r="G196" s="1024" t="s">
        <v>6681</v>
      </c>
      <c r="H196" s="1025" t="s">
        <v>1166</v>
      </c>
      <c r="I196" s="1024">
        <v>1</v>
      </c>
      <c r="J196" s="1024">
        <v>3008</v>
      </c>
      <c r="K196" s="1024">
        <v>3008</v>
      </c>
      <c r="L196" s="1024">
        <v>3008</v>
      </c>
      <c r="M196" s="1024" t="s">
        <v>1167</v>
      </c>
      <c r="N196" s="1024" t="s">
        <v>333</v>
      </c>
      <c r="O196" s="1024" t="s">
        <v>1163</v>
      </c>
      <c r="P196" s="1024" t="s">
        <v>67</v>
      </c>
      <c r="Q196" s="1026">
        <v>44445</v>
      </c>
      <c r="R196" s="1026">
        <v>44515</v>
      </c>
      <c r="S196" s="1027" t="s">
        <v>67</v>
      </c>
      <c r="T196" s="1028">
        <v>44515</v>
      </c>
      <c r="U196" s="1028">
        <v>44545</v>
      </c>
      <c r="V196" s="1028">
        <v>44548</v>
      </c>
      <c r="W196" s="1029" t="s">
        <v>67</v>
      </c>
      <c r="X196" s="1029">
        <v>44545</v>
      </c>
      <c r="Y196" s="1029">
        <v>44548</v>
      </c>
      <c r="Z196" s="1030">
        <v>3.008</v>
      </c>
      <c r="AA196" s="791"/>
      <c r="AB196" s="1031">
        <v>44531</v>
      </c>
      <c r="AC196" s="1554">
        <v>44531</v>
      </c>
      <c r="AD196" s="791" t="s">
        <v>436</v>
      </c>
      <c r="AE196" s="1035" t="e">
        <v>#N/A</v>
      </c>
      <c r="AF196" s="1033">
        <v>44538</v>
      </c>
      <c r="AG196" s="1033">
        <v>44540</v>
      </c>
      <c r="AH196" s="1033">
        <v>44543</v>
      </c>
      <c r="AI196" s="1033">
        <v>44544</v>
      </c>
      <c r="AJ196" s="1033">
        <v>44545</v>
      </c>
      <c r="AK196" s="1033">
        <v>44547</v>
      </c>
      <c r="AL196" s="1033">
        <v>44566</v>
      </c>
      <c r="AM196" s="1033">
        <v>44552</v>
      </c>
      <c r="AN196" s="1033">
        <v>44567</v>
      </c>
      <c r="AO196" s="1033">
        <v>44572</v>
      </c>
      <c r="AP196" s="1033">
        <v>44574</v>
      </c>
      <c r="AQ196" s="1033">
        <v>44578</v>
      </c>
      <c r="AR196" s="1033">
        <v>44580</v>
      </c>
      <c r="AS196" s="1033">
        <v>44581</v>
      </c>
      <c r="AT196" s="599"/>
      <c r="AU196" s="1036">
        <v>12.887931807645343</v>
      </c>
      <c r="AV196" s="764">
        <v>9.0119899086931454</v>
      </c>
      <c r="AW196" s="764">
        <v>7.2426883058339993</v>
      </c>
      <c r="AX196" s="764">
        <v>0.21249681463553749</v>
      </c>
      <c r="AY196" s="764">
        <v>11.347861143574326</v>
      </c>
      <c r="AZ196" s="764">
        <v>9.066442217443516</v>
      </c>
      <c r="BA196" s="764">
        <v>12.293737589720749</v>
      </c>
      <c r="BB196" s="764">
        <v>12.736527827217527</v>
      </c>
      <c r="BC196" s="764">
        <v>6.6187445338603919</v>
      </c>
      <c r="BD196" s="764">
        <v>4.5006825339806742</v>
      </c>
      <c r="BE196" s="764">
        <v>2.647179068322199</v>
      </c>
      <c r="BF196" s="764">
        <v>4.1088915319964094</v>
      </c>
    </row>
    <row r="197" spans="1:58" ht="15.75" hidden="1" customHeight="1">
      <c r="A197" s="1023">
        <v>188</v>
      </c>
      <c r="B197" s="1024" t="s">
        <v>194</v>
      </c>
      <c r="C197" s="1024" t="s">
        <v>1191</v>
      </c>
      <c r="D197" s="1024" t="s">
        <v>529</v>
      </c>
      <c r="E197" s="1024" t="s">
        <v>6664</v>
      </c>
      <c r="F197" s="1024" t="s">
        <v>6665</v>
      </c>
      <c r="G197" s="1024" t="s">
        <v>6682</v>
      </c>
      <c r="H197" s="1025" t="s">
        <v>1166</v>
      </c>
      <c r="I197" s="1024">
        <v>1</v>
      </c>
      <c r="J197" s="1024">
        <v>3124</v>
      </c>
      <c r="K197" s="1024">
        <v>3124</v>
      </c>
      <c r="L197" s="1024">
        <v>3124</v>
      </c>
      <c r="M197" s="1024" t="s">
        <v>1167</v>
      </c>
      <c r="N197" s="1024" t="s">
        <v>333</v>
      </c>
      <c r="O197" s="1024" t="s">
        <v>1163</v>
      </c>
      <c r="P197" s="1024" t="s">
        <v>67</v>
      </c>
      <c r="Q197" s="1026">
        <v>44445</v>
      </c>
      <c r="R197" s="1026">
        <v>44515</v>
      </c>
      <c r="S197" s="1027" t="s">
        <v>67</v>
      </c>
      <c r="T197" s="1028">
        <v>44515</v>
      </c>
      <c r="U197" s="1028">
        <v>44545</v>
      </c>
      <c r="V197" s="1028">
        <v>44548</v>
      </c>
      <c r="W197" s="1029" t="s">
        <v>67</v>
      </c>
      <c r="X197" s="1029">
        <v>44545</v>
      </c>
      <c r="Y197" s="1029">
        <v>44548</v>
      </c>
      <c r="Z197" s="1030">
        <v>3.1240000000000001</v>
      </c>
      <c r="AA197" s="791"/>
      <c r="AB197" s="1031">
        <v>44531</v>
      </c>
      <c r="AC197" s="1554">
        <v>44531</v>
      </c>
      <c r="AD197" s="791" t="s">
        <v>436</v>
      </c>
      <c r="AE197" s="1035" t="e">
        <v>#N/A</v>
      </c>
      <c r="AF197" s="1033">
        <v>44540</v>
      </c>
      <c r="AG197" s="1033">
        <v>44544</v>
      </c>
      <c r="AH197" s="1033">
        <v>44545</v>
      </c>
      <c r="AI197" s="1033">
        <v>44546</v>
      </c>
      <c r="AJ197" s="1033">
        <v>44547</v>
      </c>
      <c r="AK197" s="1033">
        <v>44551</v>
      </c>
      <c r="AL197" s="1033">
        <v>44568</v>
      </c>
      <c r="AM197" s="1033">
        <v>44565</v>
      </c>
      <c r="AN197" s="1033">
        <v>44572</v>
      </c>
      <c r="AO197" s="1033">
        <v>44574</v>
      </c>
      <c r="AP197" s="1033">
        <v>44578</v>
      </c>
      <c r="AQ197" s="1033">
        <v>44580</v>
      </c>
      <c r="AR197" s="1033">
        <v>44582</v>
      </c>
      <c r="AS197" s="1033">
        <v>44585</v>
      </c>
      <c r="AT197" s="599"/>
      <c r="AU197" s="1036">
        <v>12.887931807645343</v>
      </c>
      <c r="AV197" s="764">
        <v>9.0119899086931454</v>
      </c>
      <c r="AW197" s="764">
        <v>7.2426883058339993</v>
      </c>
      <c r="AX197" s="764">
        <v>0.21249681463553749</v>
      </c>
      <c r="AY197" s="764">
        <v>11.347861143574326</v>
      </c>
      <c r="AZ197" s="764">
        <v>9.066442217443516</v>
      </c>
      <c r="BA197" s="764">
        <v>12.293737589720749</v>
      </c>
      <c r="BB197" s="764">
        <v>12.736527827217527</v>
      </c>
      <c r="BC197" s="764">
        <v>6.6187445338603919</v>
      </c>
      <c r="BD197" s="764">
        <v>4.5006825339806742</v>
      </c>
      <c r="BE197" s="764">
        <v>2.647179068322199</v>
      </c>
      <c r="BF197" s="764">
        <v>4.1088915319964094</v>
      </c>
    </row>
    <row r="198" spans="1:58" ht="15.75" hidden="1" customHeight="1">
      <c r="A198" s="1023">
        <v>189</v>
      </c>
      <c r="B198" s="1024" t="s">
        <v>194</v>
      </c>
      <c r="C198" s="1024" t="s">
        <v>1191</v>
      </c>
      <c r="D198" s="1024" t="s">
        <v>529</v>
      </c>
      <c r="E198" s="1024" t="s">
        <v>6664</v>
      </c>
      <c r="F198" s="1024" t="s">
        <v>6665</v>
      </c>
      <c r="G198" s="1024" t="s">
        <v>6683</v>
      </c>
      <c r="H198" s="1025" t="s">
        <v>1166</v>
      </c>
      <c r="I198" s="1024">
        <v>1</v>
      </c>
      <c r="J198" s="1024">
        <v>2739</v>
      </c>
      <c r="K198" s="1024">
        <v>2739</v>
      </c>
      <c r="L198" s="1024">
        <v>2739</v>
      </c>
      <c r="M198" s="1024" t="s">
        <v>1167</v>
      </c>
      <c r="N198" s="1024" t="s">
        <v>333</v>
      </c>
      <c r="O198" s="1024" t="s">
        <v>1163</v>
      </c>
      <c r="P198" s="1024" t="s">
        <v>67</v>
      </c>
      <c r="Q198" s="1026">
        <v>44445</v>
      </c>
      <c r="R198" s="1026">
        <v>44515</v>
      </c>
      <c r="S198" s="1027" t="s">
        <v>67</v>
      </c>
      <c r="T198" s="1028">
        <v>44515</v>
      </c>
      <c r="U198" s="1028">
        <v>44545</v>
      </c>
      <c r="V198" s="1028">
        <v>44548</v>
      </c>
      <c r="W198" s="1029" t="s">
        <v>67</v>
      </c>
      <c r="X198" s="1029">
        <v>44545</v>
      </c>
      <c r="Y198" s="1029">
        <v>44548</v>
      </c>
      <c r="Z198" s="1030">
        <v>2.7389999999999999</v>
      </c>
      <c r="AA198" s="791"/>
      <c r="AB198" s="1031">
        <v>44531</v>
      </c>
      <c r="AC198" s="1554">
        <v>44531</v>
      </c>
      <c r="AD198" s="791" t="s">
        <v>436</v>
      </c>
      <c r="AE198" s="1035" t="e">
        <v>#N/A</v>
      </c>
      <c r="AF198" s="1033">
        <v>44543</v>
      </c>
      <c r="AG198" s="1033">
        <v>44545</v>
      </c>
      <c r="AH198" s="1033">
        <v>44546</v>
      </c>
      <c r="AI198" s="1033">
        <v>44547</v>
      </c>
      <c r="AJ198" s="1033">
        <v>44550</v>
      </c>
      <c r="AK198" s="1033">
        <v>44552</v>
      </c>
      <c r="AL198" s="1033">
        <v>44572</v>
      </c>
      <c r="AM198" s="1033">
        <v>44566</v>
      </c>
      <c r="AN198" s="1033">
        <v>44573</v>
      </c>
      <c r="AO198" s="1033">
        <v>44575</v>
      </c>
      <c r="AP198" s="1033">
        <v>44579</v>
      </c>
      <c r="AQ198" s="1033">
        <v>44581</v>
      </c>
      <c r="AR198" s="1033">
        <v>44585</v>
      </c>
      <c r="AS198" s="1033">
        <v>44586</v>
      </c>
      <c r="AT198" s="599"/>
      <c r="AU198" s="1036">
        <v>12.887931807645343</v>
      </c>
      <c r="AV198" s="764">
        <v>9.0119899086931454</v>
      </c>
      <c r="AW198" s="764">
        <v>7.2426883058339993</v>
      </c>
      <c r="AX198" s="764">
        <v>0.21249681463553749</v>
      </c>
      <c r="AY198" s="764">
        <v>11.347861143574326</v>
      </c>
      <c r="AZ198" s="764">
        <v>9.066442217443516</v>
      </c>
      <c r="BA198" s="764">
        <v>12.293737589720749</v>
      </c>
      <c r="BB198" s="764">
        <v>12.736527827217527</v>
      </c>
      <c r="BC198" s="764">
        <v>6.6187445338603919</v>
      </c>
      <c r="BD198" s="764">
        <v>4.5006825339806742</v>
      </c>
      <c r="BE198" s="764">
        <v>2.647179068322199</v>
      </c>
      <c r="BF198" s="764">
        <v>4.1088915319964094</v>
      </c>
    </row>
    <row r="199" spans="1:58" ht="15.75" hidden="1" customHeight="1">
      <c r="A199" s="1023">
        <v>190</v>
      </c>
      <c r="B199" s="1024" t="s">
        <v>194</v>
      </c>
      <c r="C199" s="1024" t="s">
        <v>1191</v>
      </c>
      <c r="D199" s="1024" t="s">
        <v>529</v>
      </c>
      <c r="E199" s="1024" t="s">
        <v>6664</v>
      </c>
      <c r="F199" s="1024" t="s">
        <v>6665</v>
      </c>
      <c r="G199" s="1024" t="s">
        <v>6684</v>
      </c>
      <c r="H199" s="1025" t="s">
        <v>1166</v>
      </c>
      <c r="I199" s="1024">
        <v>1</v>
      </c>
      <c r="J199" s="1024">
        <v>2005</v>
      </c>
      <c r="K199" s="1024">
        <v>2005</v>
      </c>
      <c r="L199" s="1024">
        <v>2005</v>
      </c>
      <c r="M199" s="1024" t="s">
        <v>1167</v>
      </c>
      <c r="N199" s="1024" t="s">
        <v>333</v>
      </c>
      <c r="O199" s="1024" t="s">
        <v>1163</v>
      </c>
      <c r="P199" s="1024" t="s">
        <v>67</v>
      </c>
      <c r="Q199" s="1026">
        <v>44445</v>
      </c>
      <c r="R199" s="1026">
        <v>44515</v>
      </c>
      <c r="S199" s="1027" t="s">
        <v>67</v>
      </c>
      <c r="T199" s="1028">
        <v>44515</v>
      </c>
      <c r="U199" s="1028">
        <v>44545</v>
      </c>
      <c r="V199" s="1028">
        <v>44548</v>
      </c>
      <c r="W199" s="1029" t="s">
        <v>67</v>
      </c>
      <c r="X199" s="1029">
        <v>44545</v>
      </c>
      <c r="Y199" s="1029">
        <v>44548</v>
      </c>
      <c r="Z199" s="1030">
        <v>2.0049999999999999</v>
      </c>
      <c r="AA199" s="791"/>
      <c r="AB199" s="1031">
        <v>44531</v>
      </c>
      <c r="AC199" s="1554">
        <v>44531</v>
      </c>
      <c r="AD199" s="791" t="s">
        <v>436</v>
      </c>
      <c r="AE199" s="1035" t="e">
        <v>#N/A</v>
      </c>
      <c r="AF199" s="1033">
        <v>44545</v>
      </c>
      <c r="AG199" s="1033">
        <v>44547</v>
      </c>
      <c r="AH199" s="1033">
        <v>44550</v>
      </c>
      <c r="AI199" s="1033">
        <v>44551</v>
      </c>
      <c r="AJ199" s="1033">
        <v>44552</v>
      </c>
      <c r="AK199" s="1033">
        <v>44565</v>
      </c>
      <c r="AL199" s="1033">
        <v>44574</v>
      </c>
      <c r="AM199" s="1033">
        <v>44568</v>
      </c>
      <c r="AN199" s="1033">
        <v>44575</v>
      </c>
      <c r="AO199" s="1033">
        <v>44579</v>
      </c>
      <c r="AP199" s="1033">
        <v>44581</v>
      </c>
      <c r="AQ199" s="1033">
        <v>44585</v>
      </c>
      <c r="AR199" s="1033">
        <v>44587</v>
      </c>
      <c r="AS199" s="1033">
        <v>44588</v>
      </c>
      <c r="AT199" s="599"/>
      <c r="AU199" s="1036">
        <v>17.041893299365743</v>
      </c>
      <c r="AV199" s="764">
        <v>11.916680870999201</v>
      </c>
      <c r="AW199" s="764">
        <v>9.5771085035821493</v>
      </c>
      <c r="AX199" s="764">
        <v>0.28098752348500822</v>
      </c>
      <c r="AY199" s="764">
        <v>15.0054362229082</v>
      </c>
      <c r="AZ199" s="764">
        <v>11.988683923892252</v>
      </c>
      <c r="BA199" s="764">
        <v>16.256181936820823</v>
      </c>
      <c r="BB199" s="764">
        <v>16.841689688882678</v>
      </c>
      <c r="BC199" s="764">
        <v>8.7520588877492766</v>
      </c>
      <c r="BD199" s="764">
        <v>5.9513157474124618</v>
      </c>
      <c r="BE199" s="764">
        <v>3.5004020738144774</v>
      </c>
      <c r="BF199" s="764">
        <v>5.4332450009869877</v>
      </c>
    </row>
    <row r="200" spans="1:58" ht="15.75" hidden="1" customHeight="1">
      <c r="A200" s="1023">
        <v>191</v>
      </c>
      <c r="B200" s="1024" t="s">
        <v>194</v>
      </c>
      <c r="C200" s="1024" t="s">
        <v>1191</v>
      </c>
      <c r="D200" s="1024" t="s">
        <v>529</v>
      </c>
      <c r="E200" s="1024" t="s">
        <v>6664</v>
      </c>
      <c r="F200" s="1024" t="s">
        <v>6665</v>
      </c>
      <c r="G200" s="1024" t="s">
        <v>6685</v>
      </c>
      <c r="H200" s="1025" t="s">
        <v>1166</v>
      </c>
      <c r="I200" s="1024">
        <v>1</v>
      </c>
      <c r="J200" s="1024">
        <v>3027</v>
      </c>
      <c r="K200" s="1024">
        <v>3027</v>
      </c>
      <c r="L200" s="1024">
        <v>3027</v>
      </c>
      <c r="M200" s="1024" t="s">
        <v>1167</v>
      </c>
      <c r="N200" s="1024" t="s">
        <v>333</v>
      </c>
      <c r="O200" s="1024" t="s">
        <v>1163</v>
      </c>
      <c r="P200" s="1024" t="s">
        <v>67</v>
      </c>
      <c r="Q200" s="1026">
        <v>44445</v>
      </c>
      <c r="R200" s="1026">
        <v>44545</v>
      </c>
      <c r="S200" s="1027" t="s">
        <v>67</v>
      </c>
      <c r="T200" s="1028">
        <v>44545</v>
      </c>
      <c r="U200" s="1028">
        <v>44575</v>
      </c>
      <c r="V200" s="1028">
        <v>44578</v>
      </c>
      <c r="W200" s="1029" t="s">
        <v>67</v>
      </c>
      <c r="X200" s="1029">
        <v>44575</v>
      </c>
      <c r="Y200" s="1029">
        <v>44578</v>
      </c>
      <c r="Z200" s="1030">
        <v>3.0270000000000001</v>
      </c>
      <c r="AA200" s="791"/>
      <c r="AB200" s="1031">
        <v>44562</v>
      </c>
      <c r="AC200" s="1554">
        <v>44562</v>
      </c>
      <c r="AD200" s="791" t="s">
        <v>436</v>
      </c>
      <c r="AE200" s="1035" t="e">
        <v>#N/A</v>
      </c>
      <c r="AF200" s="1033">
        <v>44547</v>
      </c>
      <c r="AG200" s="1033">
        <v>44551</v>
      </c>
      <c r="AH200" s="1033">
        <v>44552</v>
      </c>
      <c r="AI200" s="1033">
        <v>44553</v>
      </c>
      <c r="AJ200" s="1033">
        <v>44565</v>
      </c>
      <c r="AK200" s="1033">
        <v>44567</v>
      </c>
      <c r="AL200" s="1033">
        <v>44578</v>
      </c>
      <c r="AM200" s="1033">
        <v>44573</v>
      </c>
      <c r="AN200" s="1033">
        <v>44579</v>
      </c>
      <c r="AO200" s="1033">
        <v>44581</v>
      </c>
      <c r="AP200" s="1033">
        <v>44585</v>
      </c>
      <c r="AQ200" s="1033">
        <v>44587</v>
      </c>
      <c r="AR200" s="1033">
        <v>44589</v>
      </c>
      <c r="AS200" s="1033">
        <v>44592</v>
      </c>
      <c r="AT200" s="599"/>
      <c r="AU200" s="1036">
        <v>18.010182691375157</v>
      </c>
      <c r="AV200" s="764">
        <v>12.593765011396881</v>
      </c>
      <c r="AW200" s="764">
        <v>10.121262395831135</v>
      </c>
      <c r="AX200" s="764">
        <v>0.29695272368302006</v>
      </c>
      <c r="AY200" s="764">
        <v>15.858017826482529</v>
      </c>
      <c r="AZ200" s="764">
        <v>12.669859146840677</v>
      </c>
      <c r="BA200" s="764">
        <v>17.179828637776552</v>
      </c>
      <c r="BB200" s="764">
        <v>17.798603875751013</v>
      </c>
      <c r="BC200" s="764">
        <v>9.2493349609168494</v>
      </c>
      <c r="BD200" s="764">
        <v>6.2894586876063521</v>
      </c>
      <c r="BE200" s="764">
        <v>3.6992885552812096</v>
      </c>
      <c r="BF200" s="764">
        <v>5.7419521033157928</v>
      </c>
    </row>
    <row r="201" spans="1:58" ht="15.75" hidden="1" customHeight="1">
      <c r="A201" s="1023">
        <v>192</v>
      </c>
      <c r="B201" s="1024" t="s">
        <v>194</v>
      </c>
      <c r="C201" s="1024" t="s">
        <v>1191</v>
      </c>
      <c r="D201" s="1024" t="s">
        <v>529</v>
      </c>
      <c r="E201" s="1024" t="s">
        <v>6664</v>
      </c>
      <c r="F201" s="1024" t="s">
        <v>6665</v>
      </c>
      <c r="G201" s="1024" t="s">
        <v>6686</v>
      </c>
      <c r="H201" s="1025" t="s">
        <v>1166</v>
      </c>
      <c r="I201" s="1024">
        <v>1</v>
      </c>
      <c r="J201" s="1024">
        <v>2113</v>
      </c>
      <c r="K201" s="1024">
        <v>2113</v>
      </c>
      <c r="L201" s="1024">
        <v>2113</v>
      </c>
      <c r="M201" s="1024" t="s">
        <v>1167</v>
      </c>
      <c r="N201" s="1024" t="s">
        <v>333</v>
      </c>
      <c r="O201" s="1024" t="s">
        <v>1163</v>
      </c>
      <c r="P201" s="1024" t="s">
        <v>67</v>
      </c>
      <c r="Q201" s="1026">
        <v>44445</v>
      </c>
      <c r="R201" s="1026">
        <v>44545</v>
      </c>
      <c r="S201" s="1027" t="s">
        <v>67</v>
      </c>
      <c r="T201" s="1028">
        <v>44545</v>
      </c>
      <c r="U201" s="1028">
        <v>44575</v>
      </c>
      <c r="V201" s="1028">
        <v>44578</v>
      </c>
      <c r="W201" s="1029" t="s">
        <v>67</v>
      </c>
      <c r="X201" s="1029">
        <v>44575</v>
      </c>
      <c r="Y201" s="1029">
        <v>44578</v>
      </c>
      <c r="Z201" s="1030">
        <v>2.113</v>
      </c>
      <c r="AA201" s="791"/>
      <c r="AB201" s="1031">
        <v>44562</v>
      </c>
      <c r="AC201" s="1554">
        <v>44562</v>
      </c>
      <c r="AD201" s="791" t="s">
        <v>436</v>
      </c>
      <c r="AE201" s="1035" t="e">
        <v>#N/A</v>
      </c>
      <c r="AF201" s="1033">
        <v>44473</v>
      </c>
      <c r="AG201" s="1033">
        <v>44475</v>
      </c>
      <c r="AH201" s="1033">
        <v>44476</v>
      </c>
      <c r="AI201" s="1033">
        <v>44477</v>
      </c>
      <c r="AJ201" s="1033">
        <v>44481</v>
      </c>
      <c r="AK201" s="1033">
        <v>44483</v>
      </c>
      <c r="AL201" s="1033">
        <v>44491</v>
      </c>
      <c r="AM201" s="1033">
        <v>44488</v>
      </c>
      <c r="AN201" s="1033">
        <v>44491</v>
      </c>
      <c r="AO201" s="1033">
        <v>44495</v>
      </c>
      <c r="AP201" s="1033">
        <v>44496</v>
      </c>
      <c r="AQ201" s="1033">
        <v>44496</v>
      </c>
      <c r="AR201" s="1033">
        <v>44498</v>
      </c>
      <c r="AS201" s="1033">
        <v>44503</v>
      </c>
      <c r="AT201" s="599"/>
      <c r="AU201" s="1036">
        <v>1.5492630272150676</v>
      </c>
      <c r="AV201" s="764">
        <v>1.0833346246362907</v>
      </c>
      <c r="AW201" s="764">
        <v>0.87064622759837729</v>
      </c>
      <c r="AX201" s="764">
        <v>2.5544320316818931E-2</v>
      </c>
      <c r="AY201" s="764">
        <v>1.3641305657189271</v>
      </c>
      <c r="AZ201" s="764">
        <v>1.0898803567174775</v>
      </c>
      <c r="BA201" s="764">
        <v>1.4778347215291658</v>
      </c>
      <c r="BB201" s="764">
        <v>1.5310626989893346</v>
      </c>
      <c r="BC201" s="764">
        <v>0.79564171706811604</v>
      </c>
      <c r="BD201" s="764">
        <v>0.54102870431022376</v>
      </c>
      <c r="BE201" s="764">
        <v>0.31821837034677075</v>
      </c>
      <c r="BF201" s="764">
        <v>0.49393136372608976</v>
      </c>
    </row>
    <row r="202" spans="1:58" ht="15.75" hidden="1" customHeight="1">
      <c r="A202" s="1023">
        <v>193</v>
      </c>
      <c r="B202" s="1024" t="s">
        <v>194</v>
      </c>
      <c r="C202" s="1024" t="s">
        <v>1191</v>
      </c>
      <c r="D202" s="1024" t="s">
        <v>529</v>
      </c>
      <c r="E202" s="1024" t="s">
        <v>6664</v>
      </c>
      <c r="F202" s="1024" t="s">
        <v>6665</v>
      </c>
      <c r="G202" s="1024" t="s">
        <v>6687</v>
      </c>
      <c r="H202" s="1025" t="s">
        <v>1166</v>
      </c>
      <c r="I202" s="1024">
        <v>1</v>
      </c>
      <c r="J202" s="1024">
        <v>2332</v>
      </c>
      <c r="K202" s="1024">
        <v>2332</v>
      </c>
      <c r="L202" s="1024">
        <v>2332</v>
      </c>
      <c r="M202" s="1024" t="s">
        <v>1167</v>
      </c>
      <c r="N202" s="1024" t="s">
        <v>333</v>
      </c>
      <c r="O202" s="1024" t="s">
        <v>1163</v>
      </c>
      <c r="P202" s="1024" t="s">
        <v>67</v>
      </c>
      <c r="Q202" s="1026">
        <v>44445</v>
      </c>
      <c r="R202" s="1026">
        <v>44545</v>
      </c>
      <c r="S202" s="1027" t="s">
        <v>67</v>
      </c>
      <c r="T202" s="1028">
        <v>44545</v>
      </c>
      <c r="U202" s="1028">
        <v>44575</v>
      </c>
      <c r="V202" s="1028">
        <v>44578</v>
      </c>
      <c r="W202" s="1029" t="s">
        <v>67</v>
      </c>
      <c r="X202" s="1029">
        <v>44575</v>
      </c>
      <c r="Y202" s="1029">
        <v>44578</v>
      </c>
      <c r="Z202" s="1030">
        <v>2.3319999999999999</v>
      </c>
      <c r="AA202" s="791"/>
      <c r="AB202" s="1031">
        <v>44562</v>
      </c>
      <c r="AC202" s="1554">
        <v>44562</v>
      </c>
      <c r="AD202" s="791" t="s">
        <v>436</v>
      </c>
      <c r="AE202" s="1035" t="e">
        <v>#N/A</v>
      </c>
      <c r="AF202" s="1033">
        <v>44473</v>
      </c>
      <c r="AG202" s="1033">
        <v>44475</v>
      </c>
      <c r="AH202" s="1033">
        <v>44476</v>
      </c>
      <c r="AI202" s="1033">
        <v>44477</v>
      </c>
      <c r="AJ202" s="1033">
        <v>44481</v>
      </c>
      <c r="AK202" s="1033">
        <v>44483</v>
      </c>
      <c r="AL202" s="1033">
        <v>44491</v>
      </c>
      <c r="AM202" s="1033">
        <v>44488</v>
      </c>
      <c r="AN202" s="1033">
        <v>44491</v>
      </c>
      <c r="AO202" s="1033">
        <v>44495</v>
      </c>
      <c r="AP202" s="1033">
        <v>44496</v>
      </c>
      <c r="AQ202" s="1033">
        <v>44496</v>
      </c>
      <c r="AR202" s="1033">
        <v>44498</v>
      </c>
      <c r="AS202" s="1033">
        <v>44503</v>
      </c>
      <c r="AT202" s="599"/>
      <c r="AU202" s="1036">
        <v>1.5492630272150676</v>
      </c>
      <c r="AV202" s="764">
        <v>1.0833346246362907</v>
      </c>
      <c r="AW202" s="764">
        <v>0.87064622759837729</v>
      </c>
      <c r="AX202" s="764">
        <v>2.5544320316818931E-2</v>
      </c>
      <c r="AY202" s="764">
        <v>1.3641305657189271</v>
      </c>
      <c r="AZ202" s="764">
        <v>1.0898803567174775</v>
      </c>
      <c r="BA202" s="764">
        <v>1.4778347215291658</v>
      </c>
      <c r="BB202" s="764">
        <v>1.5310626989893346</v>
      </c>
      <c r="BC202" s="764">
        <v>0.79564171706811604</v>
      </c>
      <c r="BD202" s="764">
        <v>0.54102870431022376</v>
      </c>
      <c r="BE202" s="764">
        <v>0.31821837034677075</v>
      </c>
      <c r="BF202" s="764">
        <v>0.49393136372608976</v>
      </c>
    </row>
    <row r="203" spans="1:58" ht="15.75" hidden="1" customHeight="1">
      <c r="A203" s="1023">
        <v>194</v>
      </c>
      <c r="B203" s="1024" t="s">
        <v>194</v>
      </c>
      <c r="C203" s="1024" t="s">
        <v>1191</v>
      </c>
      <c r="D203" s="1024" t="s">
        <v>529</v>
      </c>
      <c r="E203" s="1024" t="s">
        <v>6664</v>
      </c>
      <c r="F203" s="1024" t="s">
        <v>6665</v>
      </c>
      <c r="G203" s="1024" t="s">
        <v>6687</v>
      </c>
      <c r="H203" s="1025" t="s">
        <v>1166</v>
      </c>
      <c r="I203" s="1024">
        <v>1</v>
      </c>
      <c r="J203" s="1024">
        <v>2472</v>
      </c>
      <c r="K203" s="1024">
        <v>2472</v>
      </c>
      <c r="L203" s="1024">
        <v>2472</v>
      </c>
      <c r="M203" s="1024" t="s">
        <v>1167</v>
      </c>
      <c r="N203" s="1024" t="s">
        <v>333</v>
      </c>
      <c r="O203" s="1024" t="s">
        <v>1163</v>
      </c>
      <c r="P203" s="1024" t="s">
        <v>67</v>
      </c>
      <c r="Q203" s="1026">
        <v>44445</v>
      </c>
      <c r="R203" s="1026">
        <v>44545</v>
      </c>
      <c r="S203" s="1027" t="s">
        <v>67</v>
      </c>
      <c r="T203" s="1028">
        <v>44545</v>
      </c>
      <c r="U203" s="1028">
        <v>44575</v>
      </c>
      <c r="V203" s="1028">
        <v>44578</v>
      </c>
      <c r="W203" s="1029" t="s">
        <v>67</v>
      </c>
      <c r="X203" s="1029">
        <v>44575</v>
      </c>
      <c r="Y203" s="1029">
        <v>44578</v>
      </c>
      <c r="Z203" s="1030">
        <v>2.472</v>
      </c>
      <c r="AA203" s="791"/>
      <c r="AB203" s="1031">
        <v>44562</v>
      </c>
      <c r="AC203" s="1554">
        <v>44562</v>
      </c>
      <c r="AD203" s="791" t="s">
        <v>436</v>
      </c>
      <c r="AE203" s="1035" t="e">
        <v>#N/A</v>
      </c>
      <c r="AF203" s="1033">
        <v>44474</v>
      </c>
      <c r="AG203" s="1033">
        <v>44476</v>
      </c>
      <c r="AH203" s="1033">
        <v>44477</v>
      </c>
      <c r="AI203" s="1033">
        <v>44481</v>
      </c>
      <c r="AJ203" s="1033">
        <v>44482</v>
      </c>
      <c r="AK203" s="1033">
        <v>44484</v>
      </c>
      <c r="AL203" s="1033">
        <v>44494</v>
      </c>
      <c r="AM203" s="1033">
        <v>44489</v>
      </c>
      <c r="AN203" s="1033">
        <v>44495</v>
      </c>
      <c r="AO203" s="1033">
        <v>44497</v>
      </c>
      <c r="AP203" s="1033">
        <v>44503</v>
      </c>
      <c r="AQ203" s="1033">
        <v>44505</v>
      </c>
      <c r="AR203" s="1033">
        <v>44509</v>
      </c>
      <c r="AS203" s="1033">
        <v>44510</v>
      </c>
      <c r="AT203" s="599"/>
      <c r="AU203" s="1036">
        <v>38.489503332374333</v>
      </c>
      <c r="AV203" s="764">
        <v>26.914094580807852</v>
      </c>
      <c r="AW203" s="764">
        <v>21.63011721689718</v>
      </c>
      <c r="AX203" s="764">
        <v>0.63461670787097024</v>
      </c>
      <c r="AY203" s="764">
        <v>33.890118742079601</v>
      </c>
      <c r="AZ203" s="764">
        <v>27.076715112199828</v>
      </c>
      <c r="BA203" s="764">
        <v>36.714956362990208</v>
      </c>
      <c r="BB203" s="764">
        <v>38.037338928016275</v>
      </c>
      <c r="BC203" s="764">
        <v>19.766723908411009</v>
      </c>
      <c r="BD203" s="764">
        <v>13.441181872707121</v>
      </c>
      <c r="BE203" s="764">
        <v>7.9057376383025852</v>
      </c>
      <c r="BF203" s="764">
        <v>12.271107317570044</v>
      </c>
    </row>
    <row r="204" spans="1:58" ht="15.75" hidden="1" customHeight="1">
      <c r="A204" s="1023">
        <v>195</v>
      </c>
      <c r="B204" s="1024" t="s">
        <v>194</v>
      </c>
      <c r="C204" s="1024" t="s">
        <v>1191</v>
      </c>
      <c r="D204" s="1024" t="s">
        <v>529</v>
      </c>
      <c r="E204" s="1024" t="s">
        <v>6664</v>
      </c>
      <c r="F204" s="1024" t="s">
        <v>6665</v>
      </c>
      <c r="G204" s="1024" t="s">
        <v>6687</v>
      </c>
      <c r="H204" s="1025" t="s">
        <v>1166</v>
      </c>
      <c r="I204" s="1024">
        <v>1</v>
      </c>
      <c r="J204" s="1024">
        <v>2331</v>
      </c>
      <c r="K204" s="1024">
        <v>2331</v>
      </c>
      <c r="L204" s="1024">
        <v>2331</v>
      </c>
      <c r="M204" s="1024" t="s">
        <v>1167</v>
      </c>
      <c r="N204" s="1024" t="s">
        <v>333</v>
      </c>
      <c r="O204" s="1024" t="s">
        <v>1163</v>
      </c>
      <c r="P204" s="1024" t="s">
        <v>67</v>
      </c>
      <c r="Q204" s="1026">
        <v>44445</v>
      </c>
      <c r="R204" s="1026">
        <v>44545</v>
      </c>
      <c r="S204" s="1027" t="s">
        <v>67</v>
      </c>
      <c r="T204" s="1028">
        <v>44545</v>
      </c>
      <c r="U204" s="1028">
        <v>44575</v>
      </c>
      <c r="V204" s="1028">
        <v>44578</v>
      </c>
      <c r="W204" s="1029" t="s">
        <v>67</v>
      </c>
      <c r="X204" s="1029">
        <v>44575</v>
      </c>
      <c r="Y204" s="1029">
        <v>44578</v>
      </c>
      <c r="Z204" s="1030">
        <v>2.331</v>
      </c>
      <c r="AA204" s="791"/>
      <c r="AB204" s="1031">
        <v>44562</v>
      </c>
      <c r="AC204" s="1554">
        <v>44562</v>
      </c>
      <c r="AD204" s="791" t="s">
        <v>436</v>
      </c>
      <c r="AE204" s="1035" t="e">
        <v>#N/A</v>
      </c>
      <c r="AF204" s="1033">
        <v>44473</v>
      </c>
      <c r="AG204" s="1033">
        <v>44473</v>
      </c>
      <c r="AH204" s="1033">
        <v>44473</v>
      </c>
      <c r="AI204" s="1033">
        <v>44474</v>
      </c>
      <c r="AJ204" s="1033">
        <v>44475</v>
      </c>
      <c r="AK204" s="1033">
        <v>44477</v>
      </c>
      <c r="AL204" s="1033">
        <v>44474</v>
      </c>
      <c r="AM204" s="1033">
        <v>44483</v>
      </c>
      <c r="AN204" s="1033">
        <v>44487</v>
      </c>
      <c r="AO204" s="1033">
        <v>44488</v>
      </c>
      <c r="AP204" s="1033">
        <v>44488</v>
      </c>
      <c r="AQ204" s="1033">
        <v>44488</v>
      </c>
      <c r="AR204" s="1033">
        <v>44489</v>
      </c>
      <c r="AS204" s="1033">
        <v>44490</v>
      </c>
      <c r="AT204" s="599"/>
      <c r="AU204" s="1036">
        <v>3.1469405240306059</v>
      </c>
      <c r="AV204" s="764">
        <v>2.2005234562924656</v>
      </c>
      <c r="AW204" s="764">
        <v>1.7685001498092034</v>
      </c>
      <c r="AX204" s="764">
        <v>5.1886900643538451E-2</v>
      </c>
      <c r="AY204" s="764">
        <v>2.7708902116165706</v>
      </c>
      <c r="AZ204" s="764">
        <v>2.213819474582376</v>
      </c>
      <c r="BA204" s="764">
        <v>3.001851778106118</v>
      </c>
      <c r="BB204" s="764">
        <v>3.1099711073220853</v>
      </c>
      <c r="BC204" s="764">
        <v>1.6161472377946109</v>
      </c>
      <c r="BD204" s="764">
        <v>1.0989645556301422</v>
      </c>
      <c r="BE204" s="764">
        <v>0.64638106476687796</v>
      </c>
      <c r="BF204" s="764">
        <v>1.0032980825686197</v>
      </c>
    </row>
    <row r="205" spans="1:58" ht="15.75" hidden="1" customHeight="1">
      <c r="A205" s="1023">
        <v>196</v>
      </c>
      <c r="B205" s="1024" t="s">
        <v>194</v>
      </c>
      <c r="C205" s="1024" t="s">
        <v>1191</v>
      </c>
      <c r="D205" s="1024" t="s">
        <v>529</v>
      </c>
      <c r="E205" s="1024" t="s">
        <v>6664</v>
      </c>
      <c r="F205" s="1024" t="s">
        <v>6665</v>
      </c>
      <c r="G205" s="1024" t="s">
        <v>6688</v>
      </c>
      <c r="H205" s="1025" t="s">
        <v>1166</v>
      </c>
      <c r="I205" s="1024">
        <v>1</v>
      </c>
      <c r="J205" s="1024">
        <v>5610</v>
      </c>
      <c r="K205" s="1024">
        <v>5610</v>
      </c>
      <c r="L205" s="1024">
        <v>5610</v>
      </c>
      <c r="M205" s="1024" t="s">
        <v>1167</v>
      </c>
      <c r="N205" s="1024" t="s">
        <v>333</v>
      </c>
      <c r="O205" s="1024" t="s">
        <v>1163</v>
      </c>
      <c r="P205" s="1024" t="s">
        <v>67</v>
      </c>
      <c r="Q205" s="1026">
        <v>44445</v>
      </c>
      <c r="R205" s="1026">
        <v>44545</v>
      </c>
      <c r="S205" s="1027" t="s">
        <v>67</v>
      </c>
      <c r="T205" s="1028">
        <v>44545</v>
      </c>
      <c r="U205" s="1028">
        <v>44575</v>
      </c>
      <c r="V205" s="1028">
        <v>44578</v>
      </c>
      <c r="W205" s="1029" t="s">
        <v>67</v>
      </c>
      <c r="X205" s="1029">
        <v>44575</v>
      </c>
      <c r="Y205" s="1029">
        <v>44578</v>
      </c>
      <c r="Z205" s="1030">
        <v>5.61</v>
      </c>
      <c r="AA205" s="791"/>
      <c r="AB205" s="1031">
        <v>44562</v>
      </c>
      <c r="AC205" s="1554">
        <v>44562</v>
      </c>
      <c r="AD205" s="791" t="s">
        <v>436</v>
      </c>
      <c r="AE205" s="1035" t="e">
        <v>#N/A</v>
      </c>
      <c r="AF205" s="1033">
        <v>44476</v>
      </c>
      <c r="AG205" s="1033">
        <v>44476</v>
      </c>
      <c r="AH205" s="1033">
        <v>44476</v>
      </c>
      <c r="AI205" s="1033">
        <v>44477</v>
      </c>
      <c r="AJ205" s="1033">
        <v>44481</v>
      </c>
      <c r="AK205" s="1033">
        <v>44483</v>
      </c>
      <c r="AL205" s="1033">
        <v>44477</v>
      </c>
      <c r="AM205" s="1033">
        <v>44488</v>
      </c>
      <c r="AN205" s="1033">
        <v>44490</v>
      </c>
      <c r="AO205" s="1033">
        <v>44491</v>
      </c>
      <c r="AP205" s="1033">
        <v>44491</v>
      </c>
      <c r="AQ205" s="1033">
        <v>44491</v>
      </c>
      <c r="AR205" s="1033">
        <v>44494</v>
      </c>
      <c r="AS205" s="1033">
        <v>44495</v>
      </c>
      <c r="AT205" s="599"/>
      <c r="AU205" s="1036">
        <v>2.2512728364218946</v>
      </c>
      <c r="AV205" s="764">
        <v>1.5742206264246101</v>
      </c>
      <c r="AW205" s="764">
        <v>1.2651577994788918</v>
      </c>
      <c r="AX205" s="764">
        <v>3.7119090460377507E-2</v>
      </c>
      <c r="AY205" s="764">
        <v>1.9822522283103161</v>
      </c>
      <c r="AZ205" s="764">
        <v>1.5837323933550846</v>
      </c>
      <c r="BA205" s="764">
        <v>2.147478579722069</v>
      </c>
      <c r="BB205" s="764">
        <v>2.2248254844688766</v>
      </c>
      <c r="BC205" s="764">
        <v>1.1561668701146062</v>
      </c>
      <c r="BD205" s="764">
        <v>0.78618233595079401</v>
      </c>
      <c r="BE205" s="764">
        <v>0.4624110694101512</v>
      </c>
      <c r="BF205" s="764">
        <v>0.71774401291447409</v>
      </c>
    </row>
    <row r="206" spans="1:58" ht="15.75" hidden="1" customHeight="1">
      <c r="A206" s="1023">
        <v>197</v>
      </c>
      <c r="B206" s="1024" t="s">
        <v>194</v>
      </c>
      <c r="C206" s="1024" t="s">
        <v>1191</v>
      </c>
      <c r="D206" s="1024" t="s">
        <v>529</v>
      </c>
      <c r="E206" s="1024" t="s">
        <v>6664</v>
      </c>
      <c r="F206" s="1024" t="s">
        <v>6665</v>
      </c>
      <c r="G206" s="1024" t="s">
        <v>6689</v>
      </c>
      <c r="H206" s="1025" t="s">
        <v>1166</v>
      </c>
      <c r="I206" s="1024">
        <v>1</v>
      </c>
      <c r="J206" s="1024">
        <v>3965</v>
      </c>
      <c r="K206" s="1024">
        <v>3965</v>
      </c>
      <c r="L206" s="1024">
        <v>3965</v>
      </c>
      <c r="M206" s="1024" t="s">
        <v>1167</v>
      </c>
      <c r="N206" s="1024" t="s">
        <v>333</v>
      </c>
      <c r="O206" s="1024" t="s">
        <v>1163</v>
      </c>
      <c r="P206" s="1024" t="s">
        <v>67</v>
      </c>
      <c r="Q206" s="1026">
        <v>44445</v>
      </c>
      <c r="R206" s="1026">
        <v>44545</v>
      </c>
      <c r="S206" s="1027" t="s">
        <v>67</v>
      </c>
      <c r="T206" s="1028">
        <v>44545</v>
      </c>
      <c r="U206" s="1028">
        <v>44575</v>
      </c>
      <c r="V206" s="1028">
        <v>44578</v>
      </c>
      <c r="W206" s="1029" t="s">
        <v>67</v>
      </c>
      <c r="X206" s="1029">
        <v>44575</v>
      </c>
      <c r="Y206" s="1029">
        <v>44578</v>
      </c>
      <c r="Z206" s="1030">
        <v>3.9649999999999999</v>
      </c>
      <c r="AA206" s="791"/>
      <c r="AB206" s="1031">
        <v>44562</v>
      </c>
      <c r="AC206" s="1554">
        <v>44562</v>
      </c>
      <c r="AD206" s="791" t="s">
        <v>436</v>
      </c>
      <c r="AE206" s="1035" t="e">
        <v>#N/A</v>
      </c>
      <c r="AF206" s="1033">
        <v>44477</v>
      </c>
      <c r="AG206" s="1033">
        <v>44477</v>
      </c>
      <c r="AH206" s="1033">
        <v>44477</v>
      </c>
      <c r="AI206" s="1033">
        <v>44481</v>
      </c>
      <c r="AJ206" s="1033">
        <v>44482</v>
      </c>
      <c r="AK206" s="1033">
        <v>44484</v>
      </c>
      <c r="AL206" s="1033">
        <v>44481</v>
      </c>
      <c r="AM206" s="1033">
        <v>44489</v>
      </c>
      <c r="AN206" s="1033">
        <v>44491</v>
      </c>
      <c r="AO206" s="1033">
        <v>44494</v>
      </c>
      <c r="AP206" s="1033">
        <v>44494</v>
      </c>
      <c r="AQ206" s="1033">
        <v>44494</v>
      </c>
      <c r="AR206" s="1033">
        <v>44495</v>
      </c>
      <c r="AS206" s="1033">
        <v>44496</v>
      </c>
      <c r="AT206" s="599"/>
      <c r="AU206" s="1036">
        <v>2.4207234800235429</v>
      </c>
      <c r="AV206" s="764">
        <v>1.6927103509942043</v>
      </c>
      <c r="AW206" s="764">
        <v>1.3603847306224641</v>
      </c>
      <c r="AX206" s="764">
        <v>3.9913000495029577E-2</v>
      </c>
      <c r="AY206" s="764">
        <v>2.1314540089358238</v>
      </c>
      <c r="AZ206" s="764">
        <v>1.7029380573710584</v>
      </c>
      <c r="BA206" s="764">
        <v>2.3091167523893215</v>
      </c>
      <c r="BB206" s="764">
        <v>2.3922854671708351</v>
      </c>
      <c r="BC206" s="764">
        <v>1.2431901829189314</v>
      </c>
      <c r="BD206" s="764">
        <v>0.84535735048472471</v>
      </c>
      <c r="BE206" s="764">
        <v>0.49721620366682917</v>
      </c>
      <c r="BF206" s="764">
        <v>0.77176775582201529</v>
      </c>
    </row>
    <row r="207" spans="1:58" ht="15.75" hidden="1" customHeight="1">
      <c r="A207" s="1023">
        <v>198</v>
      </c>
      <c r="B207" s="1024" t="s">
        <v>194</v>
      </c>
      <c r="C207" s="1024" t="s">
        <v>1191</v>
      </c>
      <c r="D207" s="1024" t="s">
        <v>529</v>
      </c>
      <c r="E207" s="1024" t="s">
        <v>6664</v>
      </c>
      <c r="F207" s="1024" t="s">
        <v>6665</v>
      </c>
      <c r="G207" s="1024" t="s">
        <v>6690</v>
      </c>
      <c r="H207" s="1025" t="s">
        <v>1166</v>
      </c>
      <c r="I207" s="1024">
        <v>1</v>
      </c>
      <c r="J207" s="1024">
        <v>2924</v>
      </c>
      <c r="K207" s="1024">
        <v>2924</v>
      </c>
      <c r="L207" s="1024">
        <v>2924</v>
      </c>
      <c r="M207" s="1024" t="s">
        <v>1167</v>
      </c>
      <c r="N207" s="1024" t="s">
        <v>333</v>
      </c>
      <c r="O207" s="1024" t="s">
        <v>1163</v>
      </c>
      <c r="P207" s="1024" t="s">
        <v>67</v>
      </c>
      <c r="Q207" s="1026">
        <v>44445</v>
      </c>
      <c r="R207" s="1026">
        <v>44545</v>
      </c>
      <c r="S207" s="1027" t="s">
        <v>67</v>
      </c>
      <c r="T207" s="1028">
        <v>44545</v>
      </c>
      <c r="U207" s="1028">
        <v>44575</v>
      </c>
      <c r="V207" s="1028">
        <v>44578</v>
      </c>
      <c r="W207" s="1029" t="s">
        <v>67</v>
      </c>
      <c r="X207" s="1029">
        <v>44575</v>
      </c>
      <c r="Y207" s="1029">
        <v>44578</v>
      </c>
      <c r="Z207" s="1030">
        <v>2.9239999999999999</v>
      </c>
      <c r="AA207" s="791"/>
      <c r="AB207" s="1031">
        <v>44562</v>
      </c>
      <c r="AC207" s="1554">
        <v>44562</v>
      </c>
      <c r="AD207" s="791" t="s">
        <v>436</v>
      </c>
      <c r="AE207" s="1035" t="e">
        <v>#N/A</v>
      </c>
      <c r="AF207" s="1033">
        <v>44481</v>
      </c>
      <c r="AG207" s="1033">
        <v>44481</v>
      </c>
      <c r="AH207" s="1033">
        <v>44481</v>
      </c>
      <c r="AI207" s="1033">
        <v>44482</v>
      </c>
      <c r="AJ207" s="1033">
        <v>44483</v>
      </c>
      <c r="AK207" s="1033">
        <v>44487</v>
      </c>
      <c r="AL207" s="1033">
        <v>44482</v>
      </c>
      <c r="AM207" s="1033">
        <v>44490</v>
      </c>
      <c r="AN207" s="1033">
        <v>44494</v>
      </c>
      <c r="AO207" s="1033">
        <v>44495</v>
      </c>
      <c r="AP207" s="1033">
        <v>44495</v>
      </c>
      <c r="AQ207" s="1033">
        <v>44495</v>
      </c>
      <c r="AR207" s="1033">
        <v>44496</v>
      </c>
      <c r="AS207" s="1033">
        <v>44497</v>
      </c>
      <c r="AT207" s="599"/>
      <c r="AU207" s="1036">
        <v>1.5492630272150676</v>
      </c>
      <c r="AV207" s="764">
        <v>1.0833346246362907</v>
      </c>
      <c r="AW207" s="764">
        <v>0.87064622759837729</v>
      </c>
      <c r="AX207" s="764">
        <v>2.5544320316818931E-2</v>
      </c>
      <c r="AY207" s="764">
        <v>1.3641305657189271</v>
      </c>
      <c r="AZ207" s="764">
        <v>1.0898803567174775</v>
      </c>
      <c r="BA207" s="764">
        <v>1.4778347215291658</v>
      </c>
      <c r="BB207" s="764">
        <v>1.5310626989893346</v>
      </c>
      <c r="BC207" s="764">
        <v>0.79564171706811604</v>
      </c>
      <c r="BD207" s="764">
        <v>0.54102870431022376</v>
      </c>
      <c r="BE207" s="764">
        <v>0.31821837034677075</v>
      </c>
      <c r="BF207" s="764">
        <v>0.49393136372608976</v>
      </c>
    </row>
    <row r="208" spans="1:58" ht="15.75" hidden="1" customHeight="1">
      <c r="A208" s="1023">
        <v>199</v>
      </c>
      <c r="B208" s="1024" t="s">
        <v>194</v>
      </c>
      <c r="C208" s="1024" t="s">
        <v>1191</v>
      </c>
      <c r="D208" s="1024" t="s">
        <v>529</v>
      </c>
      <c r="E208" s="1024" t="s">
        <v>6664</v>
      </c>
      <c r="F208" s="1024" t="s">
        <v>6665</v>
      </c>
      <c r="G208" s="1024" t="s">
        <v>6691</v>
      </c>
      <c r="H208" s="1025" t="s">
        <v>1166</v>
      </c>
      <c r="I208" s="1024">
        <v>1</v>
      </c>
      <c r="J208" s="1024">
        <v>3235</v>
      </c>
      <c r="K208" s="1024">
        <v>3235</v>
      </c>
      <c r="L208" s="1024">
        <v>3235</v>
      </c>
      <c r="M208" s="1024" t="s">
        <v>1167</v>
      </c>
      <c r="N208" s="1024" t="s">
        <v>333</v>
      </c>
      <c r="O208" s="1024" t="s">
        <v>1163</v>
      </c>
      <c r="P208" s="1024" t="s">
        <v>67</v>
      </c>
      <c r="Q208" s="1026">
        <v>44445</v>
      </c>
      <c r="R208" s="1026">
        <v>44545</v>
      </c>
      <c r="S208" s="1027" t="s">
        <v>67</v>
      </c>
      <c r="T208" s="1028">
        <v>44545</v>
      </c>
      <c r="U208" s="1028">
        <v>44575</v>
      </c>
      <c r="V208" s="1028">
        <v>44578</v>
      </c>
      <c r="W208" s="1029" t="s">
        <v>67</v>
      </c>
      <c r="X208" s="1029">
        <v>44575</v>
      </c>
      <c r="Y208" s="1029">
        <v>44578</v>
      </c>
      <c r="Z208" s="1030">
        <v>3.2349999999999999</v>
      </c>
      <c r="AA208" s="791"/>
      <c r="AB208" s="1031">
        <v>44562</v>
      </c>
      <c r="AC208" s="1554">
        <v>44562</v>
      </c>
      <c r="AD208" s="791" t="s">
        <v>436</v>
      </c>
      <c r="AE208" s="1035" t="e">
        <v>#N/A</v>
      </c>
      <c r="AF208" s="1033">
        <v>44482</v>
      </c>
      <c r="AG208" s="1033">
        <v>44482</v>
      </c>
      <c r="AH208" s="1033">
        <v>44482</v>
      </c>
      <c r="AI208" s="1033">
        <v>44483</v>
      </c>
      <c r="AJ208" s="1033">
        <v>44484</v>
      </c>
      <c r="AK208" s="1033">
        <v>44488</v>
      </c>
      <c r="AL208" s="1033">
        <v>44483</v>
      </c>
      <c r="AM208" s="1033">
        <v>44491</v>
      </c>
      <c r="AN208" s="1033">
        <v>44495</v>
      </c>
      <c r="AO208" s="1033">
        <v>44496</v>
      </c>
      <c r="AP208" s="1033">
        <v>44496</v>
      </c>
      <c r="AQ208" s="1033">
        <v>44496</v>
      </c>
      <c r="AR208" s="1033">
        <v>44497</v>
      </c>
      <c r="AS208" s="1033">
        <v>44498</v>
      </c>
      <c r="AT208" s="599"/>
      <c r="AU208" s="1036">
        <v>1.8397498448178926</v>
      </c>
      <c r="AV208" s="764">
        <v>1.2864598667555955</v>
      </c>
      <c r="AW208" s="764">
        <v>1.033892395273073</v>
      </c>
      <c r="AX208" s="764">
        <v>3.0333880376222481E-2</v>
      </c>
      <c r="AY208" s="764">
        <v>1.6199050467912259</v>
      </c>
      <c r="AZ208" s="764">
        <v>1.2942329236020045</v>
      </c>
      <c r="BA208" s="764">
        <v>1.7549287318158844</v>
      </c>
      <c r="BB208" s="764">
        <v>1.818136955049835</v>
      </c>
      <c r="BC208" s="764">
        <v>0.94482453901838781</v>
      </c>
      <c r="BD208" s="764">
        <v>0.64247158636839086</v>
      </c>
      <c r="BE208" s="764">
        <v>0.37788431478679019</v>
      </c>
      <c r="BF208" s="764">
        <v>0.58654349442473153</v>
      </c>
    </row>
    <row r="209" spans="1:58" ht="15.75" hidden="1" customHeight="1">
      <c r="A209" s="1023">
        <v>200</v>
      </c>
      <c r="B209" s="1024" t="s">
        <v>194</v>
      </c>
      <c r="C209" s="1024" t="s">
        <v>1191</v>
      </c>
      <c r="D209" s="1024" t="s">
        <v>529</v>
      </c>
      <c r="E209" s="1024" t="s">
        <v>6664</v>
      </c>
      <c r="F209" s="1024" t="s">
        <v>6665</v>
      </c>
      <c r="G209" s="1024" t="s">
        <v>6691</v>
      </c>
      <c r="H209" s="1025" t="s">
        <v>1166</v>
      </c>
      <c r="I209" s="1024">
        <v>1</v>
      </c>
      <c r="J209" s="1024">
        <v>3633</v>
      </c>
      <c r="K209" s="1024">
        <v>3633</v>
      </c>
      <c r="L209" s="1024">
        <v>3633</v>
      </c>
      <c r="M209" s="1024" t="s">
        <v>1167</v>
      </c>
      <c r="N209" s="1024" t="s">
        <v>333</v>
      </c>
      <c r="O209" s="1024" t="s">
        <v>1163</v>
      </c>
      <c r="P209" s="1024" t="s">
        <v>67</v>
      </c>
      <c r="Q209" s="1026">
        <v>44445</v>
      </c>
      <c r="R209" s="1026">
        <v>44545</v>
      </c>
      <c r="S209" s="1027" t="s">
        <v>67</v>
      </c>
      <c r="T209" s="1028">
        <v>44545</v>
      </c>
      <c r="U209" s="1028">
        <v>44575</v>
      </c>
      <c r="V209" s="1028">
        <v>44578</v>
      </c>
      <c r="W209" s="1029" t="s">
        <v>67</v>
      </c>
      <c r="X209" s="1029">
        <v>44575</v>
      </c>
      <c r="Y209" s="1029">
        <v>44578</v>
      </c>
      <c r="Z209" s="1030">
        <v>3.633</v>
      </c>
      <c r="AA209" s="791"/>
      <c r="AB209" s="1031">
        <v>44562</v>
      </c>
      <c r="AC209" s="1554">
        <v>44562</v>
      </c>
      <c r="AD209" s="791" t="s">
        <v>436</v>
      </c>
      <c r="AE209" s="1035" t="e">
        <v>#N/A</v>
      </c>
      <c r="AF209" s="1033">
        <v>44483</v>
      </c>
      <c r="AG209" s="1033">
        <v>44483</v>
      </c>
      <c r="AH209" s="1033">
        <v>44483</v>
      </c>
      <c r="AI209" s="1033">
        <v>44484</v>
      </c>
      <c r="AJ209" s="1033">
        <v>44487</v>
      </c>
      <c r="AK209" s="1033">
        <v>44489</v>
      </c>
      <c r="AL209" s="1033">
        <v>44484</v>
      </c>
      <c r="AM209" s="1033">
        <v>44494</v>
      </c>
      <c r="AN209" s="1033">
        <v>44496</v>
      </c>
      <c r="AO209" s="1033">
        <v>44497</v>
      </c>
      <c r="AP209" s="1033">
        <v>44497</v>
      </c>
      <c r="AQ209" s="1033">
        <v>44497</v>
      </c>
      <c r="AR209" s="1033">
        <v>44498</v>
      </c>
      <c r="AS209" s="1033">
        <v>44503</v>
      </c>
      <c r="AT209" s="599"/>
      <c r="AU209" s="1036">
        <v>2.1060294276204821</v>
      </c>
      <c r="AV209" s="764">
        <v>1.4726580053649576</v>
      </c>
      <c r="AW209" s="764">
        <v>1.1835347156415439</v>
      </c>
      <c r="AX209" s="764">
        <v>3.4724310430675732E-2</v>
      </c>
      <c r="AY209" s="764">
        <v>1.8543649877741666</v>
      </c>
      <c r="AZ209" s="764">
        <v>1.4815561099128212</v>
      </c>
      <c r="BA209" s="764">
        <v>2.00893157457871</v>
      </c>
      <c r="BB209" s="764">
        <v>2.0812883564386264</v>
      </c>
      <c r="BC209" s="764">
        <v>1.0815754591394704</v>
      </c>
      <c r="BD209" s="764">
        <v>0.73546089492171052</v>
      </c>
      <c r="BE209" s="764">
        <v>0.43257809719014151</v>
      </c>
      <c r="BF209" s="764">
        <v>0.67143794756515329</v>
      </c>
    </row>
    <row r="210" spans="1:58" ht="15.75" hidden="1" customHeight="1">
      <c r="A210" s="1023">
        <v>201</v>
      </c>
      <c r="B210" s="1024" t="s">
        <v>194</v>
      </c>
      <c r="C210" s="1024" t="s">
        <v>1191</v>
      </c>
      <c r="D210" s="1024" t="s">
        <v>529</v>
      </c>
      <c r="E210" s="1024" t="s">
        <v>6664</v>
      </c>
      <c r="F210" s="1024" t="s">
        <v>6665</v>
      </c>
      <c r="G210" s="1024" t="s">
        <v>6691</v>
      </c>
      <c r="H210" s="1025" t="s">
        <v>1166</v>
      </c>
      <c r="I210" s="1024">
        <v>1</v>
      </c>
      <c r="J210" s="1024">
        <v>3343</v>
      </c>
      <c r="K210" s="1024">
        <v>3343</v>
      </c>
      <c r="L210" s="1024">
        <v>3343</v>
      </c>
      <c r="M210" s="1024" t="s">
        <v>1167</v>
      </c>
      <c r="N210" s="1024" t="s">
        <v>333</v>
      </c>
      <c r="O210" s="1024" t="s">
        <v>1163</v>
      </c>
      <c r="P210" s="1024" t="s">
        <v>67</v>
      </c>
      <c r="Q210" s="1026">
        <v>44445</v>
      </c>
      <c r="R210" s="1026">
        <v>44545</v>
      </c>
      <c r="S210" s="1027" t="s">
        <v>67</v>
      </c>
      <c r="T210" s="1028">
        <v>44545</v>
      </c>
      <c r="U210" s="1028">
        <v>44575</v>
      </c>
      <c r="V210" s="1028">
        <v>44578</v>
      </c>
      <c r="W210" s="1029" t="s">
        <v>67</v>
      </c>
      <c r="X210" s="1029">
        <v>44575</v>
      </c>
      <c r="Y210" s="1029">
        <v>44578</v>
      </c>
      <c r="Z210" s="1030">
        <v>3.343</v>
      </c>
      <c r="AA210" s="791"/>
      <c r="AB210" s="1031">
        <v>44562</v>
      </c>
      <c r="AC210" s="1554">
        <v>44562</v>
      </c>
      <c r="AD210" s="791" t="s">
        <v>436</v>
      </c>
      <c r="AE210" s="1035" t="e">
        <v>#N/A</v>
      </c>
      <c r="AF210" s="1033">
        <v>44484</v>
      </c>
      <c r="AG210" s="1033">
        <v>44484</v>
      </c>
      <c r="AH210" s="1033">
        <v>44484</v>
      </c>
      <c r="AI210" s="1033">
        <v>44487</v>
      </c>
      <c r="AJ210" s="1033">
        <v>44488</v>
      </c>
      <c r="AK210" s="1033">
        <v>44490</v>
      </c>
      <c r="AL210" s="1033">
        <v>44487</v>
      </c>
      <c r="AM210" s="1033">
        <v>44495</v>
      </c>
      <c r="AN210" s="1033">
        <v>44497</v>
      </c>
      <c r="AO210" s="1033">
        <v>44498</v>
      </c>
      <c r="AP210" s="1033">
        <v>44498</v>
      </c>
      <c r="AQ210" s="1033">
        <v>44498</v>
      </c>
      <c r="AR210" s="1033">
        <v>44503</v>
      </c>
      <c r="AS210" s="1033">
        <v>44504</v>
      </c>
      <c r="AT210" s="599"/>
      <c r="AU210" s="1036">
        <v>3.8731575680376689</v>
      </c>
      <c r="AV210" s="764">
        <v>2.7083365615907269</v>
      </c>
      <c r="AW210" s="764">
        <v>2.1766155689959423</v>
      </c>
      <c r="AX210" s="764">
        <v>6.3860800792047312E-2</v>
      </c>
      <c r="AY210" s="764">
        <v>3.4103264142973182</v>
      </c>
      <c r="AZ210" s="764">
        <v>2.7247008917936939</v>
      </c>
      <c r="BA210" s="764">
        <v>3.6945868038229146</v>
      </c>
      <c r="BB210" s="764">
        <v>3.8276567474733358</v>
      </c>
      <c r="BC210" s="764">
        <v>1.9891042926702902</v>
      </c>
      <c r="BD210" s="764">
        <v>1.3525717607755594</v>
      </c>
      <c r="BE210" s="764">
        <v>0.79554592586692652</v>
      </c>
      <c r="BF210" s="764">
        <v>1.2348284093152244</v>
      </c>
    </row>
    <row r="211" spans="1:58" ht="15.75" hidden="1" customHeight="1">
      <c r="A211" s="1023">
        <v>202</v>
      </c>
      <c r="B211" s="1024" t="s">
        <v>194</v>
      </c>
      <c r="C211" s="1024" t="s">
        <v>1191</v>
      </c>
      <c r="D211" s="1024" t="s">
        <v>529</v>
      </c>
      <c r="E211" s="1024" t="s">
        <v>6664</v>
      </c>
      <c r="F211" s="1024" t="s">
        <v>6665</v>
      </c>
      <c r="G211" s="1024" t="s">
        <v>6692</v>
      </c>
      <c r="H211" s="1025" t="s">
        <v>1166</v>
      </c>
      <c r="I211" s="1024">
        <v>1</v>
      </c>
      <c r="J211" s="1024">
        <v>3836</v>
      </c>
      <c r="K211" s="1024">
        <v>3836</v>
      </c>
      <c r="L211" s="1024">
        <v>3836</v>
      </c>
      <c r="M211" s="1024" t="s">
        <v>1167</v>
      </c>
      <c r="N211" s="1024" t="s">
        <v>333</v>
      </c>
      <c r="O211" s="1024" t="s">
        <v>1163</v>
      </c>
      <c r="P211" s="1024" t="s">
        <v>67</v>
      </c>
      <c r="Q211" s="1026">
        <v>44445</v>
      </c>
      <c r="R211" s="1026">
        <v>44545</v>
      </c>
      <c r="S211" s="1027" t="s">
        <v>67</v>
      </c>
      <c r="T211" s="1028">
        <v>44545</v>
      </c>
      <c r="U211" s="1028">
        <v>44575</v>
      </c>
      <c r="V211" s="1028">
        <v>44578</v>
      </c>
      <c r="W211" s="1029" t="s">
        <v>67</v>
      </c>
      <c r="X211" s="1029">
        <v>44575</v>
      </c>
      <c r="Y211" s="1029">
        <v>44578</v>
      </c>
      <c r="Z211" s="1030">
        <v>3.8359999999999999</v>
      </c>
      <c r="AA211" s="791"/>
      <c r="AB211" s="1031">
        <v>44562</v>
      </c>
      <c r="AC211" s="1554">
        <v>44562</v>
      </c>
      <c r="AD211" s="791" t="s">
        <v>436</v>
      </c>
      <c r="AE211" s="1035" t="e">
        <v>#N/A</v>
      </c>
      <c r="AF211" s="1033">
        <v>44487</v>
      </c>
      <c r="AG211" s="1033">
        <v>44487</v>
      </c>
      <c r="AH211" s="1033">
        <v>44487</v>
      </c>
      <c r="AI211" s="1033">
        <v>44488</v>
      </c>
      <c r="AJ211" s="1033">
        <v>44489</v>
      </c>
      <c r="AK211" s="1033">
        <v>44491</v>
      </c>
      <c r="AL211" s="1033">
        <v>44488</v>
      </c>
      <c r="AM211" s="1033">
        <v>44496</v>
      </c>
      <c r="AN211" s="1033">
        <v>44498</v>
      </c>
      <c r="AO211" s="1033">
        <v>44503</v>
      </c>
      <c r="AP211" s="1033">
        <v>44503</v>
      </c>
      <c r="AQ211" s="1033">
        <v>44503</v>
      </c>
      <c r="AR211" s="1033">
        <v>44504</v>
      </c>
      <c r="AS211" s="1033">
        <v>44505</v>
      </c>
      <c r="AT211" s="599"/>
      <c r="AU211" s="1036">
        <v>4.4734969910835067</v>
      </c>
      <c r="AV211" s="764">
        <v>3.1281287286372894</v>
      </c>
      <c r="AW211" s="764">
        <v>2.5139909821903137</v>
      </c>
      <c r="AX211" s="764">
        <v>7.3759224914814667E-2</v>
      </c>
      <c r="AY211" s="764">
        <v>3.9389270085134025</v>
      </c>
      <c r="AZ211" s="764">
        <v>3.1470295300217166</v>
      </c>
      <c r="BA211" s="764">
        <v>4.2672477584154658</v>
      </c>
      <c r="BB211" s="764">
        <v>4.4209435433317035</v>
      </c>
      <c r="BC211" s="764">
        <v>2.2974154580341852</v>
      </c>
      <c r="BD211" s="764">
        <v>1.5622203836957713</v>
      </c>
      <c r="BE211" s="764">
        <v>0.91885554437630046</v>
      </c>
      <c r="BF211" s="764">
        <v>1.4262268127590843</v>
      </c>
    </row>
    <row r="212" spans="1:58" ht="15.75" hidden="1" customHeight="1">
      <c r="A212" s="1023">
        <v>203</v>
      </c>
      <c r="B212" s="1024" t="s">
        <v>194</v>
      </c>
      <c r="C212" s="1024" t="s">
        <v>1191</v>
      </c>
      <c r="D212" s="1024" t="s">
        <v>529</v>
      </c>
      <c r="E212" s="1024" t="s">
        <v>6664</v>
      </c>
      <c r="F212" s="1024" t="s">
        <v>6665</v>
      </c>
      <c r="G212" s="1024" t="s">
        <v>6693</v>
      </c>
      <c r="H212" s="1025" t="s">
        <v>1166</v>
      </c>
      <c r="I212" s="1024">
        <v>1</v>
      </c>
      <c r="J212" s="1024">
        <v>2945</v>
      </c>
      <c r="K212" s="1024">
        <v>2945</v>
      </c>
      <c r="L212" s="1024">
        <v>2945</v>
      </c>
      <c r="M212" s="1024" t="s">
        <v>1167</v>
      </c>
      <c r="N212" s="1024" t="s">
        <v>333</v>
      </c>
      <c r="O212" s="1024" t="s">
        <v>1163</v>
      </c>
      <c r="P212" s="1024" t="s">
        <v>67</v>
      </c>
      <c r="Q212" s="1026">
        <v>44445</v>
      </c>
      <c r="R212" s="1026">
        <v>44545</v>
      </c>
      <c r="S212" s="1027" t="s">
        <v>67</v>
      </c>
      <c r="T212" s="1028">
        <v>44545</v>
      </c>
      <c r="U212" s="1028">
        <v>44575</v>
      </c>
      <c r="V212" s="1028">
        <v>44578</v>
      </c>
      <c r="W212" s="1029" t="s">
        <v>67</v>
      </c>
      <c r="X212" s="1029">
        <v>44575</v>
      </c>
      <c r="Y212" s="1029">
        <v>44578</v>
      </c>
      <c r="Z212" s="1030">
        <v>2.9449999999999998</v>
      </c>
      <c r="AA212" s="791"/>
      <c r="AB212" s="1031">
        <v>44562</v>
      </c>
      <c r="AC212" s="1554">
        <v>44562</v>
      </c>
      <c r="AD212" s="791" t="s">
        <v>436</v>
      </c>
      <c r="AE212" s="1035" t="e">
        <v>#N/A</v>
      </c>
      <c r="AF212" s="1033">
        <v>44488</v>
      </c>
      <c r="AG212" s="1033">
        <v>44488</v>
      </c>
      <c r="AH212" s="1033">
        <v>44488</v>
      </c>
      <c r="AI212" s="1033">
        <v>44489</v>
      </c>
      <c r="AJ212" s="1033">
        <v>44490</v>
      </c>
      <c r="AK212" s="1033">
        <v>44494</v>
      </c>
      <c r="AL212" s="1033">
        <v>44489</v>
      </c>
      <c r="AM212" s="1033">
        <v>44497</v>
      </c>
      <c r="AN212" s="1033">
        <v>44503</v>
      </c>
      <c r="AO212" s="1033">
        <v>44504</v>
      </c>
      <c r="AP212" s="1033">
        <v>44504</v>
      </c>
      <c r="AQ212" s="1033">
        <v>44504</v>
      </c>
      <c r="AR212" s="1033">
        <v>44505</v>
      </c>
      <c r="AS212" s="1033">
        <v>44508</v>
      </c>
      <c r="AT212" s="599"/>
      <c r="AU212" s="1036">
        <v>2.3238945408226011</v>
      </c>
      <c r="AV212" s="764">
        <v>1.6250019369544362</v>
      </c>
      <c r="AW212" s="764">
        <v>1.3059693413975659</v>
      </c>
      <c r="AX212" s="764">
        <v>3.8316480475228398E-2</v>
      </c>
      <c r="AY212" s="764">
        <v>2.0461958485783907</v>
      </c>
      <c r="AZ212" s="764">
        <v>1.6348205350762164</v>
      </c>
      <c r="BA212" s="764">
        <v>2.2167520822937488</v>
      </c>
      <c r="BB212" s="764">
        <v>2.2965940484840019</v>
      </c>
      <c r="BC212" s="764">
        <v>1.1934625756021742</v>
      </c>
      <c r="BD212" s="764">
        <v>0.81154305646533564</v>
      </c>
      <c r="BE212" s="764">
        <v>0.47732755552015604</v>
      </c>
      <c r="BF212" s="764">
        <v>0.74089704558913461</v>
      </c>
    </row>
    <row r="213" spans="1:58" ht="15.75" hidden="1" customHeight="1">
      <c r="A213" s="1023">
        <v>204</v>
      </c>
      <c r="B213" s="1024" t="s">
        <v>194</v>
      </c>
      <c r="C213" s="1024" t="s">
        <v>1191</v>
      </c>
      <c r="D213" s="1024" t="s">
        <v>529</v>
      </c>
      <c r="E213" s="1024" t="s">
        <v>6664</v>
      </c>
      <c r="F213" s="1024" t="s">
        <v>6665</v>
      </c>
      <c r="G213" s="1024" t="s">
        <v>6694</v>
      </c>
      <c r="H213" s="1025" t="s">
        <v>1166</v>
      </c>
      <c r="I213" s="1024">
        <v>1</v>
      </c>
      <c r="J213" s="1024">
        <v>3014</v>
      </c>
      <c r="K213" s="1024">
        <v>3014</v>
      </c>
      <c r="L213" s="1024">
        <v>3014</v>
      </c>
      <c r="M213" s="1024" t="s">
        <v>1167</v>
      </c>
      <c r="N213" s="1024" t="s">
        <v>333</v>
      </c>
      <c r="O213" s="1024" t="s">
        <v>1163</v>
      </c>
      <c r="P213" s="1024" t="s">
        <v>67</v>
      </c>
      <c r="Q213" s="1026">
        <v>44445</v>
      </c>
      <c r="R213" s="1026">
        <v>44545</v>
      </c>
      <c r="S213" s="1027" t="s">
        <v>67</v>
      </c>
      <c r="T213" s="1028">
        <v>44545</v>
      </c>
      <c r="U213" s="1028">
        <v>44575</v>
      </c>
      <c r="V213" s="1028">
        <v>44578</v>
      </c>
      <c r="W213" s="1029" t="s">
        <v>67</v>
      </c>
      <c r="X213" s="1029">
        <v>44575</v>
      </c>
      <c r="Y213" s="1029">
        <v>44578</v>
      </c>
      <c r="Z213" s="1030">
        <v>3.0139999999999998</v>
      </c>
      <c r="AA213" s="791"/>
      <c r="AB213" s="1031">
        <v>44562</v>
      </c>
      <c r="AC213" s="1554">
        <v>44562</v>
      </c>
      <c r="AD213" s="791" t="s">
        <v>436</v>
      </c>
      <c r="AE213" s="1035" t="e">
        <v>#N/A</v>
      </c>
      <c r="AF213" s="1033">
        <v>44489</v>
      </c>
      <c r="AG213" s="1033">
        <v>44489</v>
      </c>
      <c r="AH213" s="1033">
        <v>44489</v>
      </c>
      <c r="AI213" s="1033">
        <v>44490</v>
      </c>
      <c r="AJ213" s="1033">
        <v>44491</v>
      </c>
      <c r="AK213" s="1033">
        <v>44495</v>
      </c>
      <c r="AL213" s="1033">
        <v>44490</v>
      </c>
      <c r="AM213" s="1033">
        <v>44498</v>
      </c>
      <c r="AN213" s="1033">
        <v>44504</v>
      </c>
      <c r="AO213" s="1033">
        <v>44505</v>
      </c>
      <c r="AP213" s="1033">
        <v>44505</v>
      </c>
      <c r="AQ213" s="1033">
        <v>44505</v>
      </c>
      <c r="AR213" s="1033">
        <v>44508</v>
      </c>
      <c r="AS213" s="1033">
        <v>44509</v>
      </c>
      <c r="AT213" s="599"/>
      <c r="AU213" s="1036">
        <v>3.0501115848296636</v>
      </c>
      <c r="AV213" s="764">
        <v>2.1328150422526972</v>
      </c>
      <c r="AW213" s="764">
        <v>1.714084760584305</v>
      </c>
      <c r="AX213" s="764">
        <v>5.0290380623737266E-2</v>
      </c>
      <c r="AY213" s="764">
        <v>2.6856320512591383</v>
      </c>
      <c r="AZ213" s="764">
        <v>2.145701952287534</v>
      </c>
      <c r="BA213" s="764">
        <v>2.9094871080105453</v>
      </c>
      <c r="BB213" s="764">
        <v>3.0142796886352525</v>
      </c>
      <c r="BC213" s="764">
        <v>1.5664196304778535</v>
      </c>
      <c r="BD213" s="764">
        <v>1.0651502616107531</v>
      </c>
      <c r="BE213" s="764">
        <v>0.62649241662020483</v>
      </c>
      <c r="BF213" s="764">
        <v>0.97242737233573917</v>
      </c>
    </row>
    <row r="214" spans="1:58" ht="15.75" hidden="1" customHeight="1">
      <c r="A214" s="1023">
        <v>205</v>
      </c>
      <c r="B214" s="1024" t="s">
        <v>194</v>
      </c>
      <c r="C214" s="1024" t="s">
        <v>1191</v>
      </c>
      <c r="D214" s="1024" t="s">
        <v>529</v>
      </c>
      <c r="E214" s="1024" t="s">
        <v>6664</v>
      </c>
      <c r="F214" s="1024" t="s">
        <v>6665</v>
      </c>
      <c r="G214" s="1024" t="s">
        <v>6694</v>
      </c>
      <c r="H214" s="1025" t="s">
        <v>1166</v>
      </c>
      <c r="I214" s="1024">
        <v>1</v>
      </c>
      <c r="J214" s="1024">
        <v>3330</v>
      </c>
      <c r="K214" s="1024">
        <v>3330</v>
      </c>
      <c r="L214" s="1024">
        <v>3330</v>
      </c>
      <c r="M214" s="1024" t="s">
        <v>1167</v>
      </c>
      <c r="N214" s="1024" t="s">
        <v>333</v>
      </c>
      <c r="O214" s="1024" t="s">
        <v>1163</v>
      </c>
      <c r="P214" s="1024" t="s">
        <v>67</v>
      </c>
      <c r="Q214" s="1026">
        <v>44445</v>
      </c>
      <c r="R214" s="1026">
        <v>44545</v>
      </c>
      <c r="S214" s="1027" t="s">
        <v>67</v>
      </c>
      <c r="T214" s="1028">
        <v>44545</v>
      </c>
      <c r="U214" s="1028">
        <v>44575</v>
      </c>
      <c r="V214" s="1028">
        <v>44578</v>
      </c>
      <c r="W214" s="1029" t="s">
        <v>67</v>
      </c>
      <c r="X214" s="1029">
        <v>44575</v>
      </c>
      <c r="Y214" s="1029">
        <v>44578</v>
      </c>
      <c r="Z214" s="1030">
        <v>3.33</v>
      </c>
      <c r="AA214" s="791"/>
      <c r="AB214" s="1031">
        <v>44562</v>
      </c>
      <c r="AC214" s="1554">
        <v>44562</v>
      </c>
      <c r="AD214" s="791" t="s">
        <v>436</v>
      </c>
      <c r="AE214" s="1035" t="e">
        <v>#N/A</v>
      </c>
      <c r="AF214" s="1033">
        <v>44490</v>
      </c>
      <c r="AG214" s="1033">
        <v>44490</v>
      </c>
      <c r="AH214" s="1033">
        <v>44490</v>
      </c>
      <c r="AI214" s="1033">
        <v>44491</v>
      </c>
      <c r="AJ214" s="1033">
        <v>44494</v>
      </c>
      <c r="AK214" s="1033">
        <v>44496</v>
      </c>
      <c r="AL214" s="1033">
        <v>44491</v>
      </c>
      <c r="AM214" s="1033">
        <v>44503</v>
      </c>
      <c r="AN214" s="1033">
        <v>44505</v>
      </c>
      <c r="AO214" s="1033">
        <v>44508</v>
      </c>
      <c r="AP214" s="1033">
        <v>44508</v>
      </c>
      <c r="AQ214" s="1033">
        <v>44508</v>
      </c>
      <c r="AR214" s="1033">
        <v>44509</v>
      </c>
      <c r="AS214" s="1033">
        <v>44510</v>
      </c>
      <c r="AT214" s="599"/>
      <c r="AU214" s="1036">
        <v>2.1060294276204821</v>
      </c>
      <c r="AV214" s="764">
        <v>1.4726580053649576</v>
      </c>
      <c r="AW214" s="764">
        <v>1.1835347156415439</v>
      </c>
      <c r="AX214" s="764">
        <v>3.4724310430675732E-2</v>
      </c>
      <c r="AY214" s="764">
        <v>1.8543649877741666</v>
      </c>
      <c r="AZ214" s="764">
        <v>1.4815561099128212</v>
      </c>
      <c r="BA214" s="764">
        <v>2.00893157457871</v>
      </c>
      <c r="BB214" s="764">
        <v>2.0812883564386264</v>
      </c>
      <c r="BC214" s="764">
        <v>1.0815754591394704</v>
      </c>
      <c r="BD214" s="764">
        <v>0.73546089492171052</v>
      </c>
      <c r="BE214" s="764">
        <v>0.43257809719014151</v>
      </c>
      <c r="BF214" s="764">
        <v>0.67143794756515329</v>
      </c>
    </row>
    <row r="215" spans="1:58" ht="15.75" hidden="1" customHeight="1">
      <c r="A215" s="1023">
        <v>206</v>
      </c>
      <c r="B215" s="1024" t="s">
        <v>194</v>
      </c>
      <c r="C215" s="1024" t="s">
        <v>1191</v>
      </c>
      <c r="D215" s="1024" t="s">
        <v>529</v>
      </c>
      <c r="E215" s="1024" t="s">
        <v>6664</v>
      </c>
      <c r="F215" s="1024" t="s">
        <v>6665</v>
      </c>
      <c r="G215" s="1024" t="s">
        <v>6694</v>
      </c>
      <c r="H215" s="1025" t="s">
        <v>1166</v>
      </c>
      <c r="I215" s="1024">
        <v>1</v>
      </c>
      <c r="J215" s="1024">
        <v>2806</v>
      </c>
      <c r="K215" s="1024">
        <v>2806</v>
      </c>
      <c r="L215" s="1024">
        <v>2806</v>
      </c>
      <c r="M215" s="1024" t="s">
        <v>1167</v>
      </c>
      <c r="N215" s="1024" t="s">
        <v>333</v>
      </c>
      <c r="O215" s="1024" t="s">
        <v>1163</v>
      </c>
      <c r="P215" s="1024" t="s">
        <v>67</v>
      </c>
      <c r="Q215" s="1026">
        <v>44445</v>
      </c>
      <c r="R215" s="1026">
        <v>44545</v>
      </c>
      <c r="S215" s="1027" t="s">
        <v>67</v>
      </c>
      <c r="T215" s="1028">
        <v>44545</v>
      </c>
      <c r="U215" s="1028">
        <v>44575</v>
      </c>
      <c r="V215" s="1028">
        <v>44578</v>
      </c>
      <c r="W215" s="1029" t="s">
        <v>67</v>
      </c>
      <c r="X215" s="1029">
        <v>44575</v>
      </c>
      <c r="Y215" s="1029">
        <v>44578</v>
      </c>
      <c r="Z215" s="1030">
        <v>2.806</v>
      </c>
      <c r="AA215" s="791"/>
      <c r="AB215" s="1031">
        <v>44562</v>
      </c>
      <c r="AC215" s="1554">
        <v>44562</v>
      </c>
      <c r="AD215" s="791" t="s">
        <v>436</v>
      </c>
      <c r="AE215" s="1035" t="e">
        <v>#N/A</v>
      </c>
      <c r="AF215" s="1033">
        <v>44491</v>
      </c>
      <c r="AG215" s="1033">
        <v>44491</v>
      </c>
      <c r="AH215" s="1033">
        <v>44491</v>
      </c>
      <c r="AI215" s="1033">
        <v>44494</v>
      </c>
      <c r="AJ215" s="1033">
        <v>44495</v>
      </c>
      <c r="AK215" s="1033">
        <v>44497</v>
      </c>
      <c r="AL215" s="1033">
        <v>44494</v>
      </c>
      <c r="AM215" s="1033">
        <v>44504</v>
      </c>
      <c r="AN215" s="1033">
        <v>44508</v>
      </c>
      <c r="AO215" s="1033">
        <v>44509</v>
      </c>
      <c r="AP215" s="1033">
        <v>44509</v>
      </c>
      <c r="AQ215" s="1033">
        <v>44509</v>
      </c>
      <c r="AR215" s="1033">
        <v>44510</v>
      </c>
      <c r="AS215" s="1033">
        <v>44511</v>
      </c>
      <c r="AT215" s="599"/>
      <c r="AU215" s="1036">
        <v>2.3384188817027427</v>
      </c>
      <c r="AV215" s="764">
        <v>1.6351581990604016</v>
      </c>
      <c r="AW215" s="764">
        <v>1.3141316497813007</v>
      </c>
      <c r="AX215" s="764">
        <v>3.8555958478198565E-2</v>
      </c>
      <c r="AY215" s="764">
        <v>2.058984572632006</v>
      </c>
      <c r="AZ215" s="764">
        <v>1.6450381634204427</v>
      </c>
      <c r="BA215" s="764">
        <v>2.2306067828080844</v>
      </c>
      <c r="BB215" s="764">
        <v>2.3109477612870268</v>
      </c>
      <c r="BC215" s="764">
        <v>1.2009217166996877</v>
      </c>
      <c r="BD215" s="764">
        <v>0.81661520056824399</v>
      </c>
      <c r="BE215" s="764">
        <v>0.48031085274215707</v>
      </c>
      <c r="BF215" s="764">
        <v>0.7455276521240668</v>
      </c>
    </row>
    <row r="216" spans="1:58" ht="15.75" hidden="1" customHeight="1">
      <c r="A216" s="1023">
        <v>207</v>
      </c>
      <c r="B216" s="1024" t="s">
        <v>194</v>
      </c>
      <c r="C216" s="1024" t="s">
        <v>1191</v>
      </c>
      <c r="D216" s="1024" t="s">
        <v>529</v>
      </c>
      <c r="E216" s="1024" t="s">
        <v>6664</v>
      </c>
      <c r="F216" s="1024" t="s">
        <v>6665</v>
      </c>
      <c r="G216" s="1024" t="s">
        <v>6695</v>
      </c>
      <c r="H216" s="1025" t="s">
        <v>1166</v>
      </c>
      <c r="I216" s="1024">
        <v>1</v>
      </c>
      <c r="J216" s="1024">
        <v>2258</v>
      </c>
      <c r="K216" s="1024">
        <v>2258</v>
      </c>
      <c r="L216" s="1024">
        <v>2258</v>
      </c>
      <c r="M216" s="1024" t="s">
        <v>1167</v>
      </c>
      <c r="N216" s="1024" t="s">
        <v>333</v>
      </c>
      <c r="O216" s="1024" t="s">
        <v>1163</v>
      </c>
      <c r="P216" s="1024" t="s">
        <v>67</v>
      </c>
      <c r="Q216" s="1026">
        <v>44445</v>
      </c>
      <c r="R216" s="1026">
        <v>44545</v>
      </c>
      <c r="S216" s="1027" t="s">
        <v>67</v>
      </c>
      <c r="T216" s="1028">
        <v>44545</v>
      </c>
      <c r="U216" s="1028">
        <v>44575</v>
      </c>
      <c r="V216" s="1028">
        <v>44578</v>
      </c>
      <c r="W216" s="1029" t="s">
        <v>67</v>
      </c>
      <c r="X216" s="1029">
        <v>44575</v>
      </c>
      <c r="Y216" s="1029">
        <v>44578</v>
      </c>
      <c r="Z216" s="1030">
        <v>2.258</v>
      </c>
      <c r="AA216" s="791"/>
      <c r="AB216" s="1031">
        <v>44562</v>
      </c>
      <c r="AC216" s="1554">
        <v>44562</v>
      </c>
      <c r="AD216" s="791" t="s">
        <v>436</v>
      </c>
      <c r="AE216" s="1035" t="e">
        <v>#N/A</v>
      </c>
      <c r="AF216" s="1033">
        <v>44494</v>
      </c>
      <c r="AG216" s="1033">
        <v>44496</v>
      </c>
      <c r="AH216" s="1033">
        <v>44497</v>
      </c>
      <c r="AI216" s="1033">
        <v>44498</v>
      </c>
      <c r="AJ216" s="1033">
        <v>44503</v>
      </c>
      <c r="AK216" s="1033">
        <v>44505</v>
      </c>
      <c r="AL216" s="1033">
        <v>44515</v>
      </c>
      <c r="AM216" s="1033">
        <v>44510</v>
      </c>
      <c r="AN216" s="1033">
        <v>44516</v>
      </c>
      <c r="AO216" s="1033">
        <v>44518</v>
      </c>
      <c r="AP216" s="1033">
        <v>44522</v>
      </c>
      <c r="AQ216" s="1033">
        <v>44524</v>
      </c>
      <c r="AR216" s="1033">
        <v>44526</v>
      </c>
      <c r="AS216" s="1033">
        <v>44529</v>
      </c>
      <c r="AT216" s="599"/>
      <c r="AU216" s="1036">
        <v>7.1207517743676529</v>
      </c>
      <c r="AV216" s="764">
        <v>4.9792429142775312</v>
      </c>
      <c r="AW216" s="764">
        <v>4.001680515904428</v>
      </c>
      <c r="AX216" s="764">
        <v>0.11740728399616909</v>
      </c>
      <c r="AY216" s="764">
        <v>6.2698424836054407</v>
      </c>
      <c r="AZ216" s="764">
        <v>5.0093285308015592</v>
      </c>
      <c r="BA216" s="764">
        <v>6.7924516564933803</v>
      </c>
      <c r="BB216" s="764">
        <v>7.0370990845203858</v>
      </c>
      <c r="BC216" s="764">
        <v>3.6569433782706695</v>
      </c>
      <c r="BD216" s="764">
        <v>2.4866862750388563</v>
      </c>
      <c r="BE216" s="764">
        <v>1.4626012403822715</v>
      </c>
      <c r="BF216" s="764">
        <v>2.2702165951709232</v>
      </c>
    </row>
    <row r="217" spans="1:58" ht="15.75" hidden="1" customHeight="1">
      <c r="A217" s="1023">
        <v>208</v>
      </c>
      <c r="B217" s="1024" t="s">
        <v>194</v>
      </c>
      <c r="C217" s="1024" t="s">
        <v>1191</v>
      </c>
      <c r="D217" s="1024" t="s">
        <v>529</v>
      </c>
      <c r="E217" s="1024" t="s">
        <v>6664</v>
      </c>
      <c r="F217" s="1024" t="s">
        <v>6665</v>
      </c>
      <c r="G217" s="1024" t="s">
        <v>6696</v>
      </c>
      <c r="H217" s="1025" t="s">
        <v>1166</v>
      </c>
      <c r="I217" s="1024">
        <v>1</v>
      </c>
      <c r="J217" s="1024">
        <v>2215</v>
      </c>
      <c r="K217" s="1024">
        <v>2215</v>
      </c>
      <c r="L217" s="1024">
        <v>2215</v>
      </c>
      <c r="M217" s="1024" t="s">
        <v>1167</v>
      </c>
      <c r="N217" s="1024" t="s">
        <v>333</v>
      </c>
      <c r="O217" s="1024" t="s">
        <v>1163</v>
      </c>
      <c r="P217" s="1024" t="s">
        <v>67</v>
      </c>
      <c r="Q217" s="1026">
        <v>44445</v>
      </c>
      <c r="R217" s="1026">
        <v>44545</v>
      </c>
      <c r="S217" s="1027" t="s">
        <v>67</v>
      </c>
      <c r="T217" s="1028">
        <v>44545</v>
      </c>
      <c r="U217" s="1028">
        <v>44575</v>
      </c>
      <c r="V217" s="1028">
        <v>44578</v>
      </c>
      <c r="W217" s="1029" t="s">
        <v>67</v>
      </c>
      <c r="X217" s="1029">
        <v>44575</v>
      </c>
      <c r="Y217" s="1029">
        <v>44578</v>
      </c>
      <c r="Z217" s="1030">
        <v>2.2149999999999999</v>
      </c>
      <c r="AA217" s="791"/>
      <c r="AB217" s="1031">
        <v>44562</v>
      </c>
      <c r="AC217" s="1554">
        <v>44562</v>
      </c>
      <c r="AD217" s="791" t="s">
        <v>436</v>
      </c>
      <c r="AE217" s="1035" t="e">
        <v>#N/A</v>
      </c>
      <c r="AF217" s="1033">
        <v>44495</v>
      </c>
      <c r="AG217" s="1033">
        <v>44497</v>
      </c>
      <c r="AH217" s="1033">
        <v>44498</v>
      </c>
      <c r="AI217" s="1033">
        <v>44503</v>
      </c>
      <c r="AJ217" s="1033">
        <v>44504</v>
      </c>
      <c r="AK217" s="1033">
        <v>44508</v>
      </c>
      <c r="AL217" s="1033">
        <v>44516</v>
      </c>
      <c r="AM217" s="1033">
        <v>44511</v>
      </c>
      <c r="AN217" s="1033">
        <v>44517</v>
      </c>
      <c r="AO217" s="1033">
        <v>44519</v>
      </c>
      <c r="AP217" s="1033">
        <v>44523</v>
      </c>
      <c r="AQ217" s="1033">
        <v>44525</v>
      </c>
      <c r="AR217" s="1033">
        <v>44529</v>
      </c>
      <c r="AS217" s="1033">
        <v>44531</v>
      </c>
      <c r="AT217" s="599"/>
      <c r="AU217" s="1036">
        <v>0.66811968048649784</v>
      </c>
      <c r="AV217" s="764">
        <v>0.46718805687440035</v>
      </c>
      <c r="AW217" s="764">
        <v>0.37546618565180018</v>
      </c>
      <c r="AX217" s="764">
        <v>1.1015988136628163E-2</v>
      </c>
      <c r="AY217" s="764">
        <v>0.5882813064662874</v>
      </c>
      <c r="AZ217" s="764">
        <v>0.47001090383441219</v>
      </c>
      <c r="BA217" s="764">
        <v>0.63731622365945273</v>
      </c>
      <c r="BB217" s="764">
        <v>0.66027078893915048</v>
      </c>
      <c r="BC217" s="764">
        <v>0.34312049048562504</v>
      </c>
      <c r="BD217" s="764">
        <v>0.23331862873378401</v>
      </c>
      <c r="BE217" s="764">
        <v>0.13723167221204485</v>
      </c>
      <c r="BF217" s="764">
        <v>0.21300790060687622</v>
      </c>
    </row>
    <row r="218" spans="1:58" ht="15.75" hidden="1" customHeight="1">
      <c r="A218" s="1023">
        <v>209</v>
      </c>
      <c r="B218" s="1024" t="s">
        <v>194</v>
      </c>
      <c r="C218" s="1024" t="s">
        <v>1191</v>
      </c>
      <c r="D218" s="1024" t="s">
        <v>529</v>
      </c>
      <c r="E218" s="1024" t="s">
        <v>6664</v>
      </c>
      <c r="F218" s="1024" t="s">
        <v>6665</v>
      </c>
      <c r="G218" s="1024" t="s">
        <v>6696</v>
      </c>
      <c r="H218" s="1025" t="s">
        <v>1166</v>
      </c>
      <c r="I218" s="1024">
        <v>1</v>
      </c>
      <c r="J218" s="1024">
        <v>2244</v>
      </c>
      <c r="K218" s="1024">
        <v>2244</v>
      </c>
      <c r="L218" s="1024">
        <v>2244</v>
      </c>
      <c r="M218" s="1024" t="s">
        <v>1167</v>
      </c>
      <c r="N218" s="1024" t="s">
        <v>333</v>
      </c>
      <c r="O218" s="1024" t="s">
        <v>1163</v>
      </c>
      <c r="P218" s="1024" t="s">
        <v>67</v>
      </c>
      <c r="Q218" s="1026">
        <v>44445</v>
      </c>
      <c r="R218" s="1026">
        <v>44545</v>
      </c>
      <c r="S218" s="1027" t="s">
        <v>67</v>
      </c>
      <c r="T218" s="1028">
        <v>44545</v>
      </c>
      <c r="U218" s="1028">
        <v>44575</v>
      </c>
      <c r="V218" s="1028">
        <v>44578</v>
      </c>
      <c r="W218" s="1029" t="s">
        <v>67</v>
      </c>
      <c r="X218" s="1029">
        <v>44575</v>
      </c>
      <c r="Y218" s="1029">
        <v>44578</v>
      </c>
      <c r="Z218" s="1030">
        <v>2.2440000000000002</v>
      </c>
      <c r="AA218" s="791"/>
      <c r="AB218" s="1031">
        <v>44562</v>
      </c>
      <c r="AC218" s="1554">
        <v>44562</v>
      </c>
      <c r="AD218" s="791" t="s">
        <v>436</v>
      </c>
      <c r="AE218" s="1035" t="e">
        <v>#N/A</v>
      </c>
      <c r="AF218" s="1033">
        <v>44496</v>
      </c>
      <c r="AG218" s="1033">
        <v>44498</v>
      </c>
      <c r="AH218" s="1033">
        <v>44503</v>
      </c>
      <c r="AI218" s="1033">
        <v>44504</v>
      </c>
      <c r="AJ218" s="1033">
        <v>44505</v>
      </c>
      <c r="AK218" s="1033">
        <v>44509</v>
      </c>
      <c r="AL218" s="1033">
        <v>44517</v>
      </c>
      <c r="AM218" s="1033">
        <v>44512</v>
      </c>
      <c r="AN218" s="1033">
        <v>44518</v>
      </c>
      <c r="AO218" s="1033">
        <v>44522</v>
      </c>
      <c r="AP218" s="1033">
        <v>44524</v>
      </c>
      <c r="AQ218" s="1033">
        <v>44526</v>
      </c>
      <c r="AR218" s="1033">
        <v>44531</v>
      </c>
      <c r="AS218" s="1033">
        <v>44532</v>
      </c>
      <c r="AT218" s="599"/>
      <c r="AU218" s="1036">
        <v>0.23364823029187234</v>
      </c>
      <c r="AV218" s="764">
        <v>0.16338040307796059</v>
      </c>
      <c r="AW218" s="764">
        <v>0.13130433419968027</v>
      </c>
      <c r="AX218" s="764">
        <v>3.8524028077802541E-3</v>
      </c>
      <c r="AY218" s="764">
        <v>0.2057279409424857</v>
      </c>
      <c r="AZ218" s="764">
        <v>0.1643675812974546</v>
      </c>
      <c r="BA218" s="764">
        <v>0.2228759489406173</v>
      </c>
      <c r="BB218" s="764">
        <v>0.230903393291329</v>
      </c>
      <c r="BC218" s="764">
        <v>0.11999271645533524</v>
      </c>
      <c r="BD218" s="764">
        <v>8.1593891468785609E-2</v>
      </c>
      <c r="BE218" s="764">
        <v>4.7991307977922358E-2</v>
      </c>
      <c r="BF218" s="764">
        <v>7.4491023791940891E-2</v>
      </c>
    </row>
    <row r="219" spans="1:58" ht="15.75" hidden="1" customHeight="1">
      <c r="A219" s="1023">
        <v>210</v>
      </c>
      <c r="B219" s="1024" t="s">
        <v>194</v>
      </c>
      <c r="C219" s="1024" t="s">
        <v>1191</v>
      </c>
      <c r="D219" s="1024" t="s">
        <v>529</v>
      </c>
      <c r="E219" s="1024" t="s">
        <v>6664</v>
      </c>
      <c r="F219" s="1024" t="s">
        <v>6665</v>
      </c>
      <c r="G219" s="1024" t="s">
        <v>6697</v>
      </c>
      <c r="H219" s="1025" t="s">
        <v>1166</v>
      </c>
      <c r="I219" s="1024">
        <v>1</v>
      </c>
      <c r="J219" s="1024">
        <v>2293</v>
      </c>
      <c r="K219" s="1024">
        <v>2293</v>
      </c>
      <c r="L219" s="1024">
        <v>2293</v>
      </c>
      <c r="M219" s="1024" t="s">
        <v>1167</v>
      </c>
      <c r="N219" s="1024" t="s">
        <v>333</v>
      </c>
      <c r="O219" s="1024" t="s">
        <v>1163</v>
      </c>
      <c r="P219" s="1024" t="s">
        <v>67</v>
      </c>
      <c r="Q219" s="1026">
        <v>44445</v>
      </c>
      <c r="R219" s="1026">
        <v>44576</v>
      </c>
      <c r="S219" s="1027" t="s">
        <v>67</v>
      </c>
      <c r="T219" s="1028">
        <v>44576</v>
      </c>
      <c r="U219" s="1028">
        <v>44606</v>
      </c>
      <c r="V219" s="1028">
        <v>44609</v>
      </c>
      <c r="W219" s="1029" t="s">
        <v>67</v>
      </c>
      <c r="X219" s="1029">
        <v>44606</v>
      </c>
      <c r="Y219" s="1029">
        <v>44609</v>
      </c>
      <c r="Z219" s="1030">
        <v>2.2930000000000001</v>
      </c>
      <c r="AA219" s="791"/>
      <c r="AB219" s="1031">
        <v>44593</v>
      </c>
      <c r="AC219" s="1554">
        <v>44593</v>
      </c>
      <c r="AD219" s="791" t="s">
        <v>436</v>
      </c>
      <c r="AE219" s="1035" t="e">
        <v>#N/A</v>
      </c>
      <c r="AF219" s="1033">
        <v>44497</v>
      </c>
      <c r="AG219" s="1033">
        <v>44503</v>
      </c>
      <c r="AH219" s="1033">
        <v>44504</v>
      </c>
      <c r="AI219" s="1033">
        <v>44505</v>
      </c>
      <c r="AJ219" s="1033">
        <v>44508</v>
      </c>
      <c r="AK219" s="1033">
        <v>44510</v>
      </c>
      <c r="AL219" s="1033">
        <v>44518</v>
      </c>
      <c r="AM219" s="1033">
        <v>44515</v>
      </c>
      <c r="AN219" s="1033">
        <v>44519</v>
      </c>
      <c r="AO219" s="1033">
        <v>44523</v>
      </c>
      <c r="AP219" s="1033">
        <v>44525</v>
      </c>
      <c r="AQ219" s="1033">
        <v>44529</v>
      </c>
      <c r="AR219" s="1033">
        <v>44532</v>
      </c>
      <c r="AS219" s="1033">
        <v>44533</v>
      </c>
      <c r="AT219" s="599"/>
      <c r="AU219" s="1036">
        <v>0.93464133563708995</v>
      </c>
      <c r="AV219" s="764">
        <v>0.65355546651886232</v>
      </c>
      <c r="AW219" s="764">
        <v>0.52524454449333347</v>
      </c>
      <c r="AX219" s="764">
        <v>1.5410409491130921E-2</v>
      </c>
      <c r="AY219" s="764">
        <v>0.82295439285012162</v>
      </c>
      <c r="AZ219" s="764">
        <v>0.65750438395096578</v>
      </c>
      <c r="BA219" s="764">
        <v>0.8915499780975169</v>
      </c>
      <c r="BB219" s="764">
        <v>0.92366141887465947</v>
      </c>
      <c r="BC219" s="764">
        <v>0.47999572962499942</v>
      </c>
      <c r="BD219" s="764">
        <v>0.32639247302215224</v>
      </c>
      <c r="BE219" s="764">
        <v>0.19197517623576277</v>
      </c>
      <c r="BF219" s="764">
        <v>0.29797953052288007</v>
      </c>
    </row>
    <row r="220" spans="1:58" ht="15.75" hidden="1" customHeight="1">
      <c r="A220" s="1023">
        <v>211</v>
      </c>
      <c r="B220" s="1024" t="s">
        <v>194</v>
      </c>
      <c r="C220" s="1024" t="s">
        <v>1191</v>
      </c>
      <c r="D220" s="1024" t="s">
        <v>529</v>
      </c>
      <c r="E220" s="1024" t="s">
        <v>6664</v>
      </c>
      <c r="F220" s="1024" t="s">
        <v>6665</v>
      </c>
      <c r="G220" s="1024" t="s">
        <v>6698</v>
      </c>
      <c r="H220" s="1025" t="s">
        <v>1166</v>
      </c>
      <c r="I220" s="1024">
        <v>1</v>
      </c>
      <c r="J220" s="1024">
        <v>2472</v>
      </c>
      <c r="K220" s="1024">
        <v>2472</v>
      </c>
      <c r="L220" s="1024">
        <v>2472</v>
      </c>
      <c r="M220" s="1024" t="s">
        <v>1167</v>
      </c>
      <c r="N220" s="1024" t="s">
        <v>333</v>
      </c>
      <c r="O220" s="1024" t="s">
        <v>1163</v>
      </c>
      <c r="P220" s="1024" t="s">
        <v>67</v>
      </c>
      <c r="Q220" s="1026">
        <v>44445</v>
      </c>
      <c r="R220" s="1026">
        <v>44576</v>
      </c>
      <c r="S220" s="1027" t="s">
        <v>67</v>
      </c>
      <c r="T220" s="1028">
        <v>44576</v>
      </c>
      <c r="U220" s="1028">
        <v>44606</v>
      </c>
      <c r="V220" s="1028">
        <v>44609</v>
      </c>
      <c r="W220" s="1029" t="s">
        <v>67</v>
      </c>
      <c r="X220" s="1029">
        <v>44606</v>
      </c>
      <c r="Y220" s="1029">
        <v>44609</v>
      </c>
      <c r="Z220" s="1030">
        <v>2.472</v>
      </c>
      <c r="AA220" s="791"/>
      <c r="AB220" s="1031">
        <v>44593</v>
      </c>
      <c r="AC220" s="1554">
        <v>44593</v>
      </c>
      <c r="AD220" s="791" t="s">
        <v>436</v>
      </c>
      <c r="AE220" s="1035" t="e">
        <v>#N/A</v>
      </c>
      <c r="AF220" s="1033">
        <v>44498</v>
      </c>
      <c r="AG220" s="1033">
        <v>44504</v>
      </c>
      <c r="AH220" s="1033">
        <v>44505</v>
      </c>
      <c r="AI220" s="1033">
        <v>44508</v>
      </c>
      <c r="AJ220" s="1033">
        <v>44509</v>
      </c>
      <c r="AK220" s="1033">
        <v>44511</v>
      </c>
      <c r="AL220" s="1033">
        <v>44519</v>
      </c>
      <c r="AM220" s="1033">
        <v>44516</v>
      </c>
      <c r="AN220" s="1033">
        <v>44522</v>
      </c>
      <c r="AO220" s="1033">
        <v>44524</v>
      </c>
      <c r="AP220" s="1033">
        <v>44526</v>
      </c>
      <c r="AQ220" s="1033">
        <v>44531</v>
      </c>
      <c r="AR220" s="1033">
        <v>44533</v>
      </c>
      <c r="AS220" s="1033">
        <v>44536</v>
      </c>
      <c r="AT220" s="599"/>
      <c r="AU220" s="1036">
        <v>42.411075370012476</v>
      </c>
      <c r="AV220" s="764">
        <v>29.656285349418461</v>
      </c>
      <c r="AW220" s="764">
        <v>23.833940480505571</v>
      </c>
      <c r="AX220" s="764">
        <v>0.6992757686729183</v>
      </c>
      <c r="AY220" s="764">
        <v>37.343074236555637</v>
      </c>
      <c r="AZ220" s="764">
        <v>29.835474765140944</v>
      </c>
      <c r="BA220" s="764">
        <v>40.455725501860918</v>
      </c>
      <c r="BB220" s="764">
        <v>41.912841384833037</v>
      </c>
      <c r="BC220" s="764">
        <v>21.780692004739681</v>
      </c>
      <c r="BD220" s="764">
        <v>14.810660780492377</v>
      </c>
      <c r="BE220" s="764">
        <v>8.7112278882428473</v>
      </c>
      <c r="BF220" s="764">
        <v>13.521371082001707</v>
      </c>
    </row>
    <row r="221" spans="1:58" ht="15.75" hidden="1" customHeight="1">
      <c r="A221" s="1023">
        <v>212</v>
      </c>
      <c r="B221" s="1024" t="s">
        <v>194</v>
      </c>
      <c r="C221" s="1024" t="s">
        <v>1191</v>
      </c>
      <c r="D221" s="1024" t="s">
        <v>529</v>
      </c>
      <c r="E221" s="1024" t="s">
        <v>6664</v>
      </c>
      <c r="F221" s="1024" t="s">
        <v>6665</v>
      </c>
      <c r="G221" s="1024" t="s">
        <v>6699</v>
      </c>
      <c r="H221" s="1025" t="s">
        <v>1166</v>
      </c>
      <c r="I221" s="1024">
        <v>1</v>
      </c>
      <c r="J221" s="1024">
        <v>1639</v>
      </c>
      <c r="K221" s="1024">
        <v>1639</v>
      </c>
      <c r="L221" s="1024">
        <v>1639</v>
      </c>
      <c r="M221" s="1024" t="s">
        <v>1167</v>
      </c>
      <c r="N221" s="1024" t="s">
        <v>333</v>
      </c>
      <c r="O221" s="1024" t="s">
        <v>1163</v>
      </c>
      <c r="P221" s="1024" t="s">
        <v>67</v>
      </c>
      <c r="Q221" s="1026">
        <v>44445</v>
      </c>
      <c r="R221" s="1026">
        <v>44576</v>
      </c>
      <c r="S221" s="1027" t="s">
        <v>67</v>
      </c>
      <c r="T221" s="1028">
        <v>44576</v>
      </c>
      <c r="U221" s="1028">
        <v>44606</v>
      </c>
      <c r="V221" s="1028">
        <v>44609</v>
      </c>
      <c r="W221" s="1029" t="s">
        <v>67</v>
      </c>
      <c r="X221" s="1029">
        <v>44606</v>
      </c>
      <c r="Y221" s="1029">
        <v>44609</v>
      </c>
      <c r="Z221" s="1030">
        <v>1.639</v>
      </c>
      <c r="AA221" s="791"/>
      <c r="AB221" s="1031">
        <v>44593</v>
      </c>
      <c r="AC221" s="1554">
        <v>44593</v>
      </c>
      <c r="AD221" s="791" t="s">
        <v>436</v>
      </c>
      <c r="AE221" s="1035" t="e">
        <v>#N/A</v>
      </c>
      <c r="AF221" s="1033">
        <v>44466</v>
      </c>
      <c r="AG221" s="1033">
        <v>44468</v>
      </c>
      <c r="AH221" s="1033">
        <v>44469</v>
      </c>
      <c r="AI221" s="1033">
        <v>44470</v>
      </c>
      <c r="AJ221" s="1033">
        <v>44473</v>
      </c>
      <c r="AK221" s="1033">
        <v>44475</v>
      </c>
      <c r="AL221" s="1033">
        <v>44484</v>
      </c>
      <c r="AM221" s="1033">
        <v>44481</v>
      </c>
      <c r="AN221" s="1033">
        <v>44484</v>
      </c>
      <c r="AO221" s="1033">
        <v>44488</v>
      </c>
      <c r="AP221" s="1033">
        <v>44489</v>
      </c>
      <c r="AQ221" s="1033">
        <v>44489</v>
      </c>
      <c r="AR221" s="1033">
        <v>44491</v>
      </c>
      <c r="AS221" s="1033">
        <v>44494</v>
      </c>
      <c r="AT221" s="599"/>
      <c r="AU221" s="1036">
        <v>1.8881643144183633</v>
      </c>
      <c r="AV221" s="764">
        <v>1.3203140737754797</v>
      </c>
      <c r="AW221" s="764">
        <v>1.0611000898855223</v>
      </c>
      <c r="AX221" s="764">
        <v>3.113214038612307E-2</v>
      </c>
      <c r="AY221" s="764">
        <v>1.6625341269699427</v>
      </c>
      <c r="AZ221" s="764">
        <v>1.3282916847494259</v>
      </c>
      <c r="BA221" s="764">
        <v>1.801111066863671</v>
      </c>
      <c r="BB221" s="764">
        <v>1.8659826643932513</v>
      </c>
      <c r="BC221" s="764">
        <v>0.9696883426767664</v>
      </c>
      <c r="BD221" s="764">
        <v>0.65937873337808528</v>
      </c>
      <c r="BE221" s="764">
        <v>0.38782863886012681</v>
      </c>
      <c r="BF221" s="764">
        <v>0.60197884954117198</v>
      </c>
    </row>
    <row r="222" spans="1:58" ht="15.75" hidden="1" customHeight="1">
      <c r="A222" s="1023">
        <v>213</v>
      </c>
      <c r="B222" s="1024" t="s">
        <v>194</v>
      </c>
      <c r="C222" s="1024" t="s">
        <v>1191</v>
      </c>
      <c r="D222" s="1024" t="s">
        <v>529</v>
      </c>
      <c r="E222" s="1024" t="s">
        <v>6664</v>
      </c>
      <c r="F222" s="1024" t="s">
        <v>6665</v>
      </c>
      <c r="G222" s="1024" t="s">
        <v>6700</v>
      </c>
      <c r="H222" s="1025" t="s">
        <v>1166</v>
      </c>
      <c r="I222" s="1024">
        <v>1</v>
      </c>
      <c r="J222" s="1024">
        <v>3397</v>
      </c>
      <c r="K222" s="1024">
        <v>3397</v>
      </c>
      <c r="L222" s="1024">
        <v>3397</v>
      </c>
      <c r="M222" s="1024" t="s">
        <v>1167</v>
      </c>
      <c r="N222" s="1024" t="s">
        <v>333</v>
      </c>
      <c r="O222" s="1024" t="s">
        <v>1163</v>
      </c>
      <c r="P222" s="1024" t="s">
        <v>67</v>
      </c>
      <c r="Q222" s="1026">
        <v>44445</v>
      </c>
      <c r="R222" s="1026">
        <v>44576</v>
      </c>
      <c r="S222" s="1027" t="s">
        <v>67</v>
      </c>
      <c r="T222" s="1028">
        <v>44576</v>
      </c>
      <c r="U222" s="1028">
        <v>44606</v>
      </c>
      <c r="V222" s="1028">
        <v>44609</v>
      </c>
      <c r="W222" s="1029" t="s">
        <v>67</v>
      </c>
      <c r="X222" s="1029">
        <v>44606</v>
      </c>
      <c r="Y222" s="1029">
        <v>44609</v>
      </c>
      <c r="Z222" s="1030">
        <v>3.3969999999999998</v>
      </c>
      <c r="AA222" s="791"/>
      <c r="AB222" s="1031">
        <v>44593</v>
      </c>
      <c r="AC222" s="1554">
        <v>44593</v>
      </c>
      <c r="AD222" s="791"/>
      <c r="AE222" s="1035"/>
      <c r="AF222" s="1033"/>
      <c r="AG222" s="1033"/>
      <c r="AH222" s="1033"/>
      <c r="AI222" s="1033"/>
      <c r="AJ222" s="1033"/>
      <c r="AK222" s="1033"/>
      <c r="AL222" s="1033"/>
      <c r="AM222" s="1033"/>
      <c r="AN222" s="1033"/>
      <c r="AO222" s="1033"/>
      <c r="AP222" s="1033"/>
      <c r="AQ222" s="1033"/>
      <c r="AR222" s="1033"/>
      <c r="AS222" s="1033"/>
      <c r="AT222" s="599"/>
      <c r="AU222" s="1036"/>
      <c r="AV222" s="764"/>
      <c r="AW222" s="764"/>
      <c r="AX222" s="764"/>
      <c r="AY222" s="764"/>
      <c r="AZ222" s="764"/>
      <c r="BA222" s="764"/>
      <c r="BB222" s="764"/>
      <c r="BC222" s="764"/>
      <c r="BD222" s="764"/>
      <c r="BE222" s="764"/>
      <c r="BF222" s="764"/>
    </row>
    <row r="223" spans="1:58" ht="15.75" hidden="1" customHeight="1">
      <c r="A223" s="1023">
        <v>214</v>
      </c>
      <c r="B223" s="1024" t="s">
        <v>194</v>
      </c>
      <c r="C223" s="1024" t="s">
        <v>1191</v>
      </c>
      <c r="D223" s="1024" t="s">
        <v>529</v>
      </c>
      <c r="E223" s="1024" t="s">
        <v>6664</v>
      </c>
      <c r="F223" s="1024" t="s">
        <v>6665</v>
      </c>
      <c r="G223" s="1024" t="s">
        <v>6701</v>
      </c>
      <c r="H223" s="1025" t="s">
        <v>1166</v>
      </c>
      <c r="I223" s="1024">
        <v>1</v>
      </c>
      <c r="J223" s="1024">
        <v>3111</v>
      </c>
      <c r="K223" s="1024">
        <v>3111</v>
      </c>
      <c r="L223" s="1024">
        <v>3111</v>
      </c>
      <c r="M223" s="1024" t="s">
        <v>1167</v>
      </c>
      <c r="N223" s="1024" t="s">
        <v>333</v>
      </c>
      <c r="O223" s="1024" t="s">
        <v>1163</v>
      </c>
      <c r="P223" s="1024" t="s">
        <v>67</v>
      </c>
      <c r="Q223" s="1026">
        <v>44445</v>
      </c>
      <c r="R223" s="1026">
        <v>44576</v>
      </c>
      <c r="S223" s="1027" t="s">
        <v>67</v>
      </c>
      <c r="T223" s="1028">
        <v>44576</v>
      </c>
      <c r="U223" s="1028">
        <v>44606</v>
      </c>
      <c r="V223" s="1028">
        <v>44609</v>
      </c>
      <c r="W223" s="1029" t="s">
        <v>67</v>
      </c>
      <c r="X223" s="1029">
        <v>44606</v>
      </c>
      <c r="Y223" s="1029">
        <v>44609</v>
      </c>
      <c r="Z223" s="1030">
        <v>3.1110000000000002</v>
      </c>
      <c r="AA223" s="791"/>
      <c r="AB223" s="1031">
        <v>44593</v>
      </c>
      <c r="AC223" s="1554">
        <v>44593</v>
      </c>
      <c r="AD223" s="791"/>
      <c r="AE223" s="1035"/>
      <c r="AF223" s="1033"/>
      <c r="AG223" s="1033"/>
      <c r="AH223" s="1033"/>
      <c r="AI223" s="1033"/>
      <c r="AJ223" s="1033"/>
      <c r="AK223" s="1033"/>
      <c r="AL223" s="1033"/>
      <c r="AM223" s="1033"/>
      <c r="AN223" s="1033"/>
      <c r="AO223" s="1033"/>
      <c r="AP223" s="1033"/>
      <c r="AQ223" s="1033"/>
      <c r="AR223" s="1033"/>
      <c r="AS223" s="1033"/>
      <c r="AT223" s="599"/>
      <c r="AU223" s="1036"/>
      <c r="AV223" s="764"/>
      <c r="AW223" s="764"/>
      <c r="AX223" s="764"/>
      <c r="AY223" s="764"/>
      <c r="AZ223" s="764"/>
      <c r="BA223" s="764"/>
      <c r="BB223" s="764"/>
      <c r="BC223" s="764"/>
      <c r="BD223" s="764"/>
      <c r="BE223" s="764"/>
      <c r="BF223" s="764"/>
    </row>
    <row r="224" spans="1:58" ht="15.75" hidden="1" customHeight="1">
      <c r="A224" s="1023">
        <v>215</v>
      </c>
      <c r="B224" s="1024" t="s">
        <v>194</v>
      </c>
      <c r="C224" s="1024" t="s">
        <v>1191</v>
      </c>
      <c r="D224" s="1024" t="s">
        <v>529</v>
      </c>
      <c r="E224" s="1024" t="s">
        <v>6664</v>
      </c>
      <c r="F224" s="1024" t="s">
        <v>6665</v>
      </c>
      <c r="G224" s="1024" t="s">
        <v>6702</v>
      </c>
      <c r="H224" s="1025" t="s">
        <v>1166</v>
      </c>
      <c r="I224" s="1024">
        <v>1</v>
      </c>
      <c r="J224" s="1024">
        <v>2416</v>
      </c>
      <c r="K224" s="1024">
        <v>2416</v>
      </c>
      <c r="L224" s="1024">
        <v>2416</v>
      </c>
      <c r="M224" s="1024" t="s">
        <v>1167</v>
      </c>
      <c r="N224" s="1024" t="s">
        <v>333</v>
      </c>
      <c r="O224" s="1024" t="s">
        <v>1163</v>
      </c>
      <c r="P224" s="1024" t="s">
        <v>67</v>
      </c>
      <c r="Q224" s="1026">
        <v>44445</v>
      </c>
      <c r="R224" s="1026">
        <v>44576</v>
      </c>
      <c r="S224" s="1027" t="s">
        <v>67</v>
      </c>
      <c r="T224" s="1028">
        <v>44576</v>
      </c>
      <c r="U224" s="1028">
        <v>44606</v>
      </c>
      <c r="V224" s="1028">
        <v>44609</v>
      </c>
      <c r="W224" s="1029" t="s">
        <v>67</v>
      </c>
      <c r="X224" s="1029">
        <v>44606</v>
      </c>
      <c r="Y224" s="1029">
        <v>44609</v>
      </c>
      <c r="Z224" s="1030">
        <v>2.4159999999999999</v>
      </c>
      <c r="AA224" s="791"/>
      <c r="AB224" s="1031">
        <v>44593</v>
      </c>
      <c r="AC224" s="1554">
        <v>44593</v>
      </c>
      <c r="AD224" s="791"/>
      <c r="AE224" s="1035"/>
      <c r="AF224" s="1033"/>
      <c r="AG224" s="1033"/>
      <c r="AH224" s="1033"/>
      <c r="AI224" s="1033"/>
      <c r="AJ224" s="1033"/>
      <c r="AK224" s="1033"/>
      <c r="AL224" s="1033"/>
      <c r="AM224" s="1033"/>
      <c r="AN224" s="1033"/>
      <c r="AO224" s="1033"/>
      <c r="AP224" s="1033"/>
      <c r="AQ224" s="1033"/>
      <c r="AR224" s="1033"/>
      <c r="AS224" s="1033"/>
      <c r="AT224" s="599"/>
      <c r="AU224" s="1036"/>
      <c r="AV224" s="764"/>
      <c r="AW224" s="764"/>
      <c r="AX224" s="764"/>
      <c r="AY224" s="764"/>
      <c r="AZ224" s="764"/>
      <c r="BA224" s="764"/>
      <c r="BB224" s="764"/>
      <c r="BC224" s="764"/>
      <c r="BD224" s="764"/>
      <c r="BE224" s="764"/>
      <c r="BF224" s="764"/>
    </row>
    <row r="225" spans="1:58" ht="15.75" hidden="1" customHeight="1">
      <c r="A225" s="1023">
        <v>216</v>
      </c>
      <c r="B225" s="1024" t="s">
        <v>194</v>
      </c>
      <c r="C225" s="1024" t="s">
        <v>1191</v>
      </c>
      <c r="D225" s="1024" t="s">
        <v>529</v>
      </c>
      <c r="E225" s="1024" t="s">
        <v>6664</v>
      </c>
      <c r="F225" s="1024" t="s">
        <v>6665</v>
      </c>
      <c r="G225" s="1024" t="s">
        <v>6703</v>
      </c>
      <c r="H225" s="1025" t="s">
        <v>1166</v>
      </c>
      <c r="I225" s="1024">
        <v>1</v>
      </c>
      <c r="J225" s="1024">
        <v>2975</v>
      </c>
      <c r="K225" s="1024">
        <v>2975</v>
      </c>
      <c r="L225" s="1024">
        <v>2975</v>
      </c>
      <c r="M225" s="1024" t="s">
        <v>1167</v>
      </c>
      <c r="N225" s="1024" t="s">
        <v>333</v>
      </c>
      <c r="O225" s="1024" t="s">
        <v>1163</v>
      </c>
      <c r="P225" s="1024" t="s">
        <v>67</v>
      </c>
      <c r="Q225" s="1026">
        <v>44445</v>
      </c>
      <c r="R225" s="1026">
        <v>44576</v>
      </c>
      <c r="S225" s="1027" t="s">
        <v>67</v>
      </c>
      <c r="T225" s="1028">
        <v>44576</v>
      </c>
      <c r="U225" s="1028">
        <v>44606</v>
      </c>
      <c r="V225" s="1028">
        <v>44609</v>
      </c>
      <c r="W225" s="1029" t="s">
        <v>67</v>
      </c>
      <c r="X225" s="1029">
        <v>44606</v>
      </c>
      <c r="Y225" s="1029">
        <v>44609</v>
      </c>
      <c r="Z225" s="1030">
        <v>2.9750000000000001</v>
      </c>
      <c r="AA225" s="791"/>
      <c r="AB225" s="1031">
        <v>44593</v>
      </c>
      <c r="AC225" s="1554">
        <v>44593</v>
      </c>
      <c r="AD225" s="791"/>
      <c r="AE225" s="1035"/>
      <c r="AF225" s="1033"/>
      <c r="AG225" s="1033"/>
      <c r="AH225" s="1033"/>
      <c r="AI225" s="1033"/>
      <c r="AJ225" s="1033"/>
      <c r="AK225" s="1033"/>
      <c r="AL225" s="1033"/>
      <c r="AM225" s="1033"/>
      <c r="AN225" s="1033"/>
      <c r="AO225" s="1033"/>
      <c r="AP225" s="1033"/>
      <c r="AQ225" s="1033"/>
      <c r="AR225" s="1033"/>
      <c r="AS225" s="1033"/>
      <c r="AT225" s="599"/>
      <c r="AU225" s="1036"/>
      <c r="AV225" s="764"/>
      <c r="AW225" s="764"/>
      <c r="AX225" s="764"/>
      <c r="AY225" s="764"/>
      <c r="AZ225" s="764"/>
      <c r="BA225" s="764"/>
      <c r="BB225" s="764"/>
      <c r="BC225" s="764"/>
      <c r="BD225" s="764"/>
      <c r="BE225" s="764"/>
      <c r="BF225" s="764"/>
    </row>
    <row r="226" spans="1:58" ht="15.75" hidden="1" customHeight="1">
      <c r="A226" s="1023">
        <v>217</v>
      </c>
      <c r="B226" s="1024" t="s">
        <v>194</v>
      </c>
      <c r="C226" s="1024" t="s">
        <v>1191</v>
      </c>
      <c r="D226" s="1024" t="s">
        <v>529</v>
      </c>
      <c r="E226" s="1024" t="s">
        <v>6664</v>
      </c>
      <c r="F226" s="1024" t="s">
        <v>6665</v>
      </c>
      <c r="G226" s="1024" t="s">
        <v>6704</v>
      </c>
      <c r="H226" s="1025" t="s">
        <v>1166</v>
      </c>
      <c r="I226" s="1024">
        <v>1</v>
      </c>
      <c r="J226" s="1024">
        <v>2756</v>
      </c>
      <c r="K226" s="1024">
        <v>2756</v>
      </c>
      <c r="L226" s="1024">
        <v>2756</v>
      </c>
      <c r="M226" s="1024" t="s">
        <v>1167</v>
      </c>
      <c r="N226" s="1024" t="s">
        <v>333</v>
      </c>
      <c r="O226" s="1024" t="s">
        <v>1163</v>
      </c>
      <c r="P226" s="1024" t="s">
        <v>67</v>
      </c>
      <c r="Q226" s="1026">
        <v>44445</v>
      </c>
      <c r="R226" s="1026">
        <v>44576</v>
      </c>
      <c r="S226" s="1027" t="s">
        <v>67</v>
      </c>
      <c r="T226" s="1028">
        <v>44576</v>
      </c>
      <c r="U226" s="1028">
        <v>44606</v>
      </c>
      <c r="V226" s="1028">
        <v>44609</v>
      </c>
      <c r="W226" s="1029" t="s">
        <v>67</v>
      </c>
      <c r="X226" s="1029">
        <v>44606</v>
      </c>
      <c r="Y226" s="1029">
        <v>44609</v>
      </c>
      <c r="Z226" s="1030">
        <v>2.7559999999999998</v>
      </c>
      <c r="AA226" s="791"/>
      <c r="AB226" s="1031">
        <v>44593</v>
      </c>
      <c r="AC226" s="1554">
        <v>44593</v>
      </c>
      <c r="AD226" s="791"/>
      <c r="AE226" s="1035"/>
      <c r="AF226" s="1033"/>
      <c r="AG226" s="1033"/>
      <c r="AH226" s="1033"/>
      <c r="AI226" s="1033"/>
      <c r="AJ226" s="1033"/>
      <c r="AK226" s="1033"/>
      <c r="AL226" s="1033"/>
      <c r="AM226" s="1033"/>
      <c r="AN226" s="1033"/>
      <c r="AO226" s="1033"/>
      <c r="AP226" s="1033"/>
      <c r="AQ226" s="1033"/>
      <c r="AR226" s="1033"/>
      <c r="AS226" s="1033"/>
      <c r="AT226" s="599"/>
      <c r="AU226" s="1036"/>
      <c r="AV226" s="764"/>
      <c r="AW226" s="764"/>
      <c r="AX226" s="764"/>
      <c r="AY226" s="764"/>
      <c r="AZ226" s="764"/>
      <c r="BA226" s="764"/>
      <c r="BB226" s="764"/>
      <c r="BC226" s="764"/>
      <c r="BD226" s="764"/>
      <c r="BE226" s="764"/>
      <c r="BF226" s="764"/>
    </row>
    <row r="227" spans="1:58" ht="15.75" hidden="1" customHeight="1">
      <c r="A227" s="1023">
        <v>218</v>
      </c>
      <c r="B227" s="1024" t="s">
        <v>194</v>
      </c>
      <c r="C227" s="1024" t="s">
        <v>1191</v>
      </c>
      <c r="D227" s="1024" t="s">
        <v>529</v>
      </c>
      <c r="E227" s="1024" t="s">
        <v>6664</v>
      </c>
      <c r="F227" s="1024" t="s">
        <v>6665</v>
      </c>
      <c r="G227" s="1024" t="s">
        <v>6705</v>
      </c>
      <c r="H227" s="1025" t="s">
        <v>1166</v>
      </c>
      <c r="I227" s="1024">
        <v>1</v>
      </c>
      <c r="J227" s="1024">
        <v>2404</v>
      </c>
      <c r="K227" s="1024">
        <v>2404</v>
      </c>
      <c r="L227" s="1024">
        <v>2404</v>
      </c>
      <c r="M227" s="1024" t="s">
        <v>1167</v>
      </c>
      <c r="N227" s="1024" t="s">
        <v>333</v>
      </c>
      <c r="O227" s="1024" t="s">
        <v>1163</v>
      </c>
      <c r="P227" s="1024" t="s">
        <v>67</v>
      </c>
      <c r="Q227" s="1026">
        <v>44445</v>
      </c>
      <c r="R227" s="1026">
        <v>44576</v>
      </c>
      <c r="S227" s="1027" t="s">
        <v>67</v>
      </c>
      <c r="T227" s="1028">
        <v>44576</v>
      </c>
      <c r="U227" s="1028">
        <v>44606</v>
      </c>
      <c r="V227" s="1028">
        <v>44609</v>
      </c>
      <c r="W227" s="1029" t="s">
        <v>67</v>
      </c>
      <c r="X227" s="1029">
        <v>44606</v>
      </c>
      <c r="Y227" s="1029">
        <v>44609</v>
      </c>
      <c r="Z227" s="1030">
        <v>2.4039999999999999</v>
      </c>
      <c r="AA227" s="791"/>
      <c r="AB227" s="1031">
        <v>44593</v>
      </c>
      <c r="AC227" s="1554">
        <v>44593</v>
      </c>
      <c r="AD227" s="791"/>
      <c r="AE227" s="1035"/>
      <c r="AF227" s="1033"/>
      <c r="AG227" s="1033"/>
      <c r="AH227" s="1033"/>
      <c r="AI227" s="1033"/>
      <c r="AJ227" s="1033"/>
      <c r="AK227" s="1033"/>
      <c r="AL227" s="1033"/>
      <c r="AM227" s="1033"/>
      <c r="AN227" s="1033"/>
      <c r="AO227" s="1033"/>
      <c r="AP227" s="1033"/>
      <c r="AQ227" s="1033"/>
      <c r="AR227" s="1033"/>
      <c r="AS227" s="1033"/>
      <c r="AT227" s="599"/>
      <c r="AU227" s="1036"/>
      <c r="AV227" s="764"/>
      <c r="AW227" s="764"/>
      <c r="AX227" s="764"/>
      <c r="AY227" s="764"/>
      <c r="AZ227" s="764"/>
      <c r="BA227" s="764"/>
      <c r="BB227" s="764"/>
      <c r="BC227" s="764"/>
      <c r="BD227" s="764"/>
      <c r="BE227" s="764"/>
      <c r="BF227" s="764"/>
    </row>
    <row r="228" spans="1:58" ht="15.75" hidden="1" customHeight="1">
      <c r="A228" s="1023">
        <v>219</v>
      </c>
      <c r="B228" s="1024" t="s">
        <v>194</v>
      </c>
      <c r="C228" s="1024" t="s">
        <v>1191</v>
      </c>
      <c r="D228" s="1024" t="s">
        <v>529</v>
      </c>
      <c r="E228" s="1024" t="s">
        <v>6664</v>
      </c>
      <c r="F228" s="1024" t="s">
        <v>6665</v>
      </c>
      <c r="G228" s="1024" t="s">
        <v>6706</v>
      </c>
      <c r="H228" s="1025" t="s">
        <v>1166</v>
      </c>
      <c r="I228" s="1024">
        <v>1</v>
      </c>
      <c r="J228" s="1024">
        <v>2643</v>
      </c>
      <c r="K228" s="1024">
        <v>2643</v>
      </c>
      <c r="L228" s="1024">
        <v>2643</v>
      </c>
      <c r="M228" s="1024" t="s">
        <v>1167</v>
      </c>
      <c r="N228" s="1024" t="s">
        <v>333</v>
      </c>
      <c r="O228" s="1024" t="s">
        <v>1163</v>
      </c>
      <c r="P228" s="1024" t="s">
        <v>67</v>
      </c>
      <c r="Q228" s="1026">
        <v>44445</v>
      </c>
      <c r="R228" s="1026">
        <v>44576</v>
      </c>
      <c r="S228" s="1027" t="s">
        <v>67</v>
      </c>
      <c r="T228" s="1028">
        <v>44576</v>
      </c>
      <c r="U228" s="1028">
        <v>44606</v>
      </c>
      <c r="V228" s="1028">
        <v>44609</v>
      </c>
      <c r="W228" s="1029" t="s">
        <v>67</v>
      </c>
      <c r="X228" s="1029">
        <v>44606</v>
      </c>
      <c r="Y228" s="1029">
        <v>44609</v>
      </c>
      <c r="Z228" s="1030">
        <v>2.6429999999999998</v>
      </c>
      <c r="AA228" s="791"/>
      <c r="AB228" s="1031">
        <v>44593</v>
      </c>
      <c r="AC228" s="1554">
        <v>44593</v>
      </c>
      <c r="AD228" s="791"/>
      <c r="AE228" s="1035"/>
      <c r="AF228" s="1033"/>
      <c r="AG228" s="1033"/>
      <c r="AH228" s="1033"/>
      <c r="AI228" s="1033"/>
      <c r="AJ228" s="1033"/>
      <c r="AK228" s="1033"/>
      <c r="AL228" s="1033"/>
      <c r="AM228" s="1033"/>
      <c r="AN228" s="1033"/>
      <c r="AO228" s="1033"/>
      <c r="AP228" s="1033"/>
      <c r="AQ228" s="1033"/>
      <c r="AR228" s="1033"/>
      <c r="AS228" s="1033"/>
      <c r="AT228" s="599"/>
      <c r="AU228" s="1036"/>
      <c r="AV228" s="764"/>
      <c r="AW228" s="764"/>
      <c r="AX228" s="764"/>
      <c r="AY228" s="764"/>
      <c r="AZ228" s="764"/>
      <c r="BA228" s="764"/>
      <c r="BB228" s="764"/>
      <c r="BC228" s="764"/>
      <c r="BD228" s="764"/>
      <c r="BE228" s="764"/>
      <c r="BF228" s="764"/>
    </row>
    <row r="229" spans="1:58" ht="15.75" hidden="1" customHeight="1">
      <c r="A229" s="1023">
        <v>220</v>
      </c>
      <c r="B229" s="1024" t="s">
        <v>194</v>
      </c>
      <c r="C229" s="1024" t="s">
        <v>1191</v>
      </c>
      <c r="D229" s="1024" t="s">
        <v>529</v>
      </c>
      <c r="E229" s="1024" t="s">
        <v>6664</v>
      </c>
      <c r="F229" s="1024" t="s">
        <v>6665</v>
      </c>
      <c r="G229" s="1024" t="s">
        <v>6706</v>
      </c>
      <c r="H229" s="1025" t="s">
        <v>1166</v>
      </c>
      <c r="I229" s="1024">
        <v>1</v>
      </c>
      <c r="J229" s="1024">
        <v>3027</v>
      </c>
      <c r="K229" s="1024">
        <v>3027</v>
      </c>
      <c r="L229" s="1024">
        <v>3027</v>
      </c>
      <c r="M229" s="1024" t="s">
        <v>1167</v>
      </c>
      <c r="N229" s="1024" t="s">
        <v>333</v>
      </c>
      <c r="O229" s="1024" t="s">
        <v>1163</v>
      </c>
      <c r="P229" s="1024" t="s">
        <v>67</v>
      </c>
      <c r="Q229" s="1026">
        <v>44445</v>
      </c>
      <c r="R229" s="1026">
        <v>44576</v>
      </c>
      <c r="S229" s="1027" t="s">
        <v>67</v>
      </c>
      <c r="T229" s="1028">
        <v>44576</v>
      </c>
      <c r="U229" s="1028">
        <v>44606</v>
      </c>
      <c r="V229" s="1028">
        <v>44609</v>
      </c>
      <c r="W229" s="1029" t="s">
        <v>67</v>
      </c>
      <c r="X229" s="1029">
        <v>44606</v>
      </c>
      <c r="Y229" s="1029">
        <v>44609</v>
      </c>
      <c r="Z229" s="1030">
        <v>3.0270000000000001</v>
      </c>
      <c r="AA229" s="791"/>
      <c r="AB229" s="1031">
        <v>44593</v>
      </c>
      <c r="AC229" s="1554">
        <v>44593</v>
      </c>
      <c r="AD229" s="791"/>
      <c r="AE229" s="1035"/>
      <c r="AF229" s="1033"/>
      <c r="AG229" s="1033"/>
      <c r="AH229" s="1033"/>
      <c r="AI229" s="1033"/>
      <c r="AJ229" s="1033"/>
      <c r="AK229" s="1033"/>
      <c r="AL229" s="1033"/>
      <c r="AM229" s="1033"/>
      <c r="AN229" s="1033"/>
      <c r="AO229" s="1033"/>
      <c r="AP229" s="1033"/>
      <c r="AQ229" s="1033"/>
      <c r="AR229" s="1033"/>
      <c r="AS229" s="1033"/>
      <c r="AT229" s="599"/>
      <c r="AU229" s="1036"/>
      <c r="AV229" s="764"/>
      <c r="AW229" s="764"/>
      <c r="AX229" s="764"/>
      <c r="AY229" s="764"/>
      <c r="AZ229" s="764"/>
      <c r="BA229" s="764"/>
      <c r="BB229" s="764"/>
      <c r="BC229" s="764"/>
      <c r="BD229" s="764"/>
      <c r="BE229" s="764"/>
      <c r="BF229" s="764"/>
    </row>
    <row r="230" spans="1:58" ht="15.75" hidden="1" customHeight="1">
      <c r="A230" s="1023">
        <v>221</v>
      </c>
      <c r="B230" s="1024" t="s">
        <v>194</v>
      </c>
      <c r="C230" s="1024" t="s">
        <v>1191</v>
      </c>
      <c r="D230" s="1024" t="s">
        <v>529</v>
      </c>
      <c r="E230" s="1024" t="s">
        <v>6664</v>
      </c>
      <c r="F230" s="1024" t="s">
        <v>6665</v>
      </c>
      <c r="G230" s="1024" t="s">
        <v>6707</v>
      </c>
      <c r="H230" s="1025" t="s">
        <v>1166</v>
      </c>
      <c r="I230" s="1024">
        <v>1</v>
      </c>
      <c r="J230" s="1024">
        <v>2773</v>
      </c>
      <c r="K230" s="1024">
        <v>2773</v>
      </c>
      <c r="L230" s="1024">
        <v>2773</v>
      </c>
      <c r="M230" s="1024" t="s">
        <v>1167</v>
      </c>
      <c r="N230" s="1024" t="s">
        <v>333</v>
      </c>
      <c r="O230" s="1024" t="s">
        <v>1163</v>
      </c>
      <c r="P230" s="1024" t="s">
        <v>67</v>
      </c>
      <c r="Q230" s="1026">
        <v>44445</v>
      </c>
      <c r="R230" s="1026">
        <v>44576</v>
      </c>
      <c r="S230" s="1027" t="s">
        <v>67</v>
      </c>
      <c r="T230" s="1028">
        <v>44576</v>
      </c>
      <c r="U230" s="1028">
        <v>44606</v>
      </c>
      <c r="V230" s="1028">
        <v>44609</v>
      </c>
      <c r="W230" s="1029" t="s">
        <v>67</v>
      </c>
      <c r="X230" s="1029">
        <v>44606</v>
      </c>
      <c r="Y230" s="1029">
        <v>44609</v>
      </c>
      <c r="Z230" s="1030">
        <v>2.7730000000000001</v>
      </c>
      <c r="AA230" s="791"/>
      <c r="AB230" s="1031">
        <v>44593</v>
      </c>
      <c r="AC230" s="1554">
        <v>44593</v>
      </c>
      <c r="AD230" s="791"/>
      <c r="AE230" s="1035"/>
      <c r="AF230" s="1033"/>
      <c r="AG230" s="1033"/>
      <c r="AH230" s="1033"/>
      <c r="AI230" s="1033"/>
      <c r="AJ230" s="1033"/>
      <c r="AK230" s="1033"/>
      <c r="AL230" s="1033"/>
      <c r="AM230" s="1033"/>
      <c r="AN230" s="1033"/>
      <c r="AO230" s="1033"/>
      <c r="AP230" s="1033"/>
      <c r="AQ230" s="1033"/>
      <c r="AR230" s="1033"/>
      <c r="AS230" s="1033"/>
      <c r="AT230" s="599"/>
      <c r="AU230" s="1036"/>
      <c r="AV230" s="764"/>
      <c r="AW230" s="764"/>
      <c r="AX230" s="764"/>
      <c r="AY230" s="764"/>
      <c r="AZ230" s="764"/>
      <c r="BA230" s="764"/>
      <c r="BB230" s="764"/>
      <c r="BC230" s="764"/>
      <c r="BD230" s="764"/>
      <c r="BE230" s="764"/>
      <c r="BF230" s="764"/>
    </row>
    <row r="231" spans="1:58" ht="15.75" hidden="1" customHeight="1">
      <c r="A231" s="1023">
        <v>222</v>
      </c>
      <c r="B231" s="1024" t="s">
        <v>194</v>
      </c>
      <c r="C231" s="1024" t="s">
        <v>1191</v>
      </c>
      <c r="D231" s="1024" t="s">
        <v>529</v>
      </c>
      <c r="E231" s="1024" t="s">
        <v>6664</v>
      </c>
      <c r="F231" s="1024" t="s">
        <v>6665</v>
      </c>
      <c r="G231" s="1024" t="s">
        <v>6708</v>
      </c>
      <c r="H231" s="1025" t="s">
        <v>1166</v>
      </c>
      <c r="I231" s="1024">
        <v>1</v>
      </c>
      <c r="J231" s="1024">
        <v>2387</v>
      </c>
      <c r="K231" s="1024">
        <v>2387</v>
      </c>
      <c r="L231" s="1024">
        <v>2387</v>
      </c>
      <c r="M231" s="1024" t="s">
        <v>1167</v>
      </c>
      <c r="N231" s="1024" t="s">
        <v>333</v>
      </c>
      <c r="O231" s="1024" t="s">
        <v>1163</v>
      </c>
      <c r="P231" s="1024" t="s">
        <v>67</v>
      </c>
      <c r="Q231" s="1026">
        <v>44445</v>
      </c>
      <c r="R231" s="1026">
        <v>44576</v>
      </c>
      <c r="S231" s="1027" t="s">
        <v>67</v>
      </c>
      <c r="T231" s="1028">
        <v>44576</v>
      </c>
      <c r="U231" s="1028">
        <v>44606</v>
      </c>
      <c r="V231" s="1028">
        <v>44609</v>
      </c>
      <c r="W231" s="1029" t="s">
        <v>67</v>
      </c>
      <c r="X231" s="1029">
        <v>44606</v>
      </c>
      <c r="Y231" s="1029">
        <v>44609</v>
      </c>
      <c r="Z231" s="1030">
        <v>2.387</v>
      </c>
      <c r="AA231" s="791"/>
      <c r="AB231" s="1031">
        <v>44593</v>
      </c>
      <c r="AC231" s="1554">
        <v>44593</v>
      </c>
      <c r="AD231" s="791"/>
      <c r="AE231" s="1035"/>
      <c r="AF231" s="1033"/>
      <c r="AG231" s="1033"/>
      <c r="AH231" s="1033"/>
      <c r="AI231" s="1033"/>
      <c r="AJ231" s="1033"/>
      <c r="AK231" s="1033"/>
      <c r="AL231" s="1033"/>
      <c r="AM231" s="1033"/>
      <c r="AN231" s="1033"/>
      <c r="AO231" s="1033"/>
      <c r="AP231" s="1033"/>
      <c r="AQ231" s="1033"/>
      <c r="AR231" s="1033"/>
      <c r="AS231" s="1033"/>
      <c r="AT231" s="599"/>
      <c r="AU231" s="1036"/>
      <c r="AV231" s="764"/>
      <c r="AW231" s="764"/>
      <c r="AX231" s="764"/>
      <c r="AY231" s="764"/>
      <c r="AZ231" s="764"/>
      <c r="BA231" s="764"/>
      <c r="BB231" s="764"/>
      <c r="BC231" s="764"/>
      <c r="BD231" s="764"/>
      <c r="BE231" s="764"/>
      <c r="BF231" s="764"/>
    </row>
    <row r="232" spans="1:58" ht="15.75" hidden="1" customHeight="1">
      <c r="A232" s="1023">
        <v>223</v>
      </c>
      <c r="B232" s="1024" t="s">
        <v>194</v>
      </c>
      <c r="C232" s="1024" t="s">
        <v>1191</v>
      </c>
      <c r="D232" s="1024" t="s">
        <v>529</v>
      </c>
      <c r="E232" s="1024" t="s">
        <v>6664</v>
      </c>
      <c r="F232" s="1024" t="s">
        <v>6665</v>
      </c>
      <c r="G232" s="1024" t="s">
        <v>6709</v>
      </c>
      <c r="H232" s="1025" t="s">
        <v>1166</v>
      </c>
      <c r="I232" s="1024">
        <v>1</v>
      </c>
      <c r="J232" s="1024">
        <v>2626</v>
      </c>
      <c r="K232" s="1024">
        <v>2626</v>
      </c>
      <c r="L232" s="1024">
        <v>2626</v>
      </c>
      <c r="M232" s="1024" t="s">
        <v>1167</v>
      </c>
      <c r="N232" s="1024" t="s">
        <v>333</v>
      </c>
      <c r="O232" s="1024" t="s">
        <v>1163</v>
      </c>
      <c r="P232" s="1024" t="s">
        <v>67</v>
      </c>
      <c r="Q232" s="1026">
        <v>44445</v>
      </c>
      <c r="R232" s="1026">
        <v>44576</v>
      </c>
      <c r="S232" s="1027" t="s">
        <v>67</v>
      </c>
      <c r="T232" s="1028">
        <v>44576</v>
      </c>
      <c r="U232" s="1028">
        <v>44606</v>
      </c>
      <c r="V232" s="1028">
        <v>44609</v>
      </c>
      <c r="W232" s="1029" t="s">
        <v>67</v>
      </c>
      <c r="X232" s="1029">
        <v>44606</v>
      </c>
      <c r="Y232" s="1029">
        <v>44609</v>
      </c>
      <c r="Z232" s="1030">
        <v>2.6259999999999999</v>
      </c>
      <c r="AA232" s="791"/>
      <c r="AB232" s="1031">
        <v>44593</v>
      </c>
      <c r="AC232" s="1554">
        <v>44593</v>
      </c>
      <c r="AD232" s="791"/>
      <c r="AE232" s="1035"/>
      <c r="AF232" s="1033"/>
      <c r="AG232" s="1033"/>
      <c r="AH232" s="1033"/>
      <c r="AI232" s="1033"/>
      <c r="AJ232" s="1033"/>
      <c r="AK232" s="1033"/>
      <c r="AL232" s="1033"/>
      <c r="AM232" s="1033"/>
      <c r="AN232" s="1033"/>
      <c r="AO232" s="1033"/>
      <c r="AP232" s="1033"/>
      <c r="AQ232" s="1033"/>
      <c r="AR232" s="1033"/>
      <c r="AS232" s="1033"/>
      <c r="AT232" s="599"/>
      <c r="AU232" s="1036"/>
      <c r="AV232" s="764"/>
      <c r="AW232" s="764"/>
      <c r="AX232" s="764"/>
      <c r="AY232" s="764"/>
      <c r="AZ232" s="764"/>
      <c r="BA232" s="764"/>
      <c r="BB232" s="764"/>
      <c r="BC232" s="764"/>
      <c r="BD232" s="764"/>
      <c r="BE232" s="764"/>
      <c r="BF232" s="764"/>
    </row>
    <row r="233" spans="1:58" ht="15.75" hidden="1" customHeight="1">
      <c r="A233" s="1023">
        <v>224</v>
      </c>
      <c r="B233" s="1024" t="s">
        <v>194</v>
      </c>
      <c r="C233" s="1024" t="s">
        <v>1191</v>
      </c>
      <c r="D233" s="1024" t="s">
        <v>529</v>
      </c>
      <c r="E233" s="1024" t="s">
        <v>6664</v>
      </c>
      <c r="F233" s="1024" t="s">
        <v>6665</v>
      </c>
      <c r="G233" s="1024" t="s">
        <v>6709</v>
      </c>
      <c r="H233" s="1025" t="s">
        <v>1166</v>
      </c>
      <c r="I233" s="1024">
        <v>1</v>
      </c>
      <c r="J233" s="1024">
        <v>3010</v>
      </c>
      <c r="K233" s="1024">
        <v>3010</v>
      </c>
      <c r="L233" s="1024">
        <v>3010</v>
      </c>
      <c r="M233" s="1024" t="s">
        <v>1167</v>
      </c>
      <c r="N233" s="1024" t="s">
        <v>333</v>
      </c>
      <c r="O233" s="1024" t="s">
        <v>1163</v>
      </c>
      <c r="P233" s="1024" t="s">
        <v>67</v>
      </c>
      <c r="Q233" s="1026">
        <v>44445</v>
      </c>
      <c r="R233" s="1026">
        <v>44576</v>
      </c>
      <c r="S233" s="1027" t="s">
        <v>67</v>
      </c>
      <c r="T233" s="1028">
        <v>44576</v>
      </c>
      <c r="U233" s="1028">
        <v>44606</v>
      </c>
      <c r="V233" s="1028">
        <v>44609</v>
      </c>
      <c r="W233" s="1029" t="s">
        <v>67</v>
      </c>
      <c r="X233" s="1029">
        <v>44606</v>
      </c>
      <c r="Y233" s="1029">
        <v>44609</v>
      </c>
      <c r="Z233" s="1030">
        <v>3.01</v>
      </c>
      <c r="AA233" s="791"/>
      <c r="AB233" s="1031">
        <v>44593</v>
      </c>
      <c r="AC233" s="1554">
        <v>44593</v>
      </c>
      <c r="AD233" s="791"/>
      <c r="AE233" s="1035"/>
      <c r="AF233" s="1033"/>
      <c r="AG233" s="1033"/>
      <c r="AH233" s="1033"/>
      <c r="AI233" s="1033"/>
      <c r="AJ233" s="1033"/>
      <c r="AK233" s="1033"/>
      <c r="AL233" s="1033"/>
      <c r="AM233" s="1033"/>
      <c r="AN233" s="1033"/>
      <c r="AO233" s="1033"/>
      <c r="AP233" s="1033"/>
      <c r="AQ233" s="1033"/>
      <c r="AR233" s="1033"/>
      <c r="AS233" s="1033"/>
      <c r="AT233" s="599"/>
      <c r="AU233" s="1036"/>
      <c r="AV233" s="764"/>
      <c r="AW233" s="764"/>
      <c r="AX233" s="764"/>
      <c r="AY233" s="764"/>
      <c r="AZ233" s="764"/>
      <c r="BA233" s="764"/>
      <c r="BB233" s="764"/>
      <c r="BC233" s="764"/>
      <c r="BD233" s="764"/>
      <c r="BE233" s="764"/>
      <c r="BF233" s="764"/>
    </row>
    <row r="234" spans="1:58" ht="15.75" hidden="1" customHeight="1">
      <c r="A234" s="1023">
        <v>225</v>
      </c>
      <c r="B234" s="1024" t="s">
        <v>194</v>
      </c>
      <c r="C234" s="1024" t="s">
        <v>1191</v>
      </c>
      <c r="D234" s="1024" t="s">
        <v>529</v>
      </c>
      <c r="E234" s="1024" t="s">
        <v>6664</v>
      </c>
      <c r="F234" s="1024" t="s">
        <v>6665</v>
      </c>
      <c r="G234" s="1024" t="s">
        <v>6710</v>
      </c>
      <c r="H234" s="1025" t="s">
        <v>1166</v>
      </c>
      <c r="I234" s="1024">
        <v>1</v>
      </c>
      <c r="J234" s="1024">
        <v>3076</v>
      </c>
      <c r="K234" s="1024">
        <v>3076</v>
      </c>
      <c r="L234" s="1024">
        <v>3076</v>
      </c>
      <c r="M234" s="1024" t="s">
        <v>1167</v>
      </c>
      <c r="N234" s="1024" t="s">
        <v>333</v>
      </c>
      <c r="O234" s="1024" t="s">
        <v>1163</v>
      </c>
      <c r="P234" s="1024" t="s">
        <v>67</v>
      </c>
      <c r="Q234" s="1026">
        <v>44445</v>
      </c>
      <c r="R234" s="1026">
        <v>44576</v>
      </c>
      <c r="S234" s="1027" t="s">
        <v>67</v>
      </c>
      <c r="T234" s="1028">
        <v>44576</v>
      </c>
      <c r="U234" s="1028">
        <v>44606</v>
      </c>
      <c r="V234" s="1028">
        <v>44609</v>
      </c>
      <c r="W234" s="1029" t="s">
        <v>67</v>
      </c>
      <c r="X234" s="1029">
        <v>44606</v>
      </c>
      <c r="Y234" s="1029">
        <v>44609</v>
      </c>
      <c r="Z234" s="1030">
        <v>3.0760000000000001</v>
      </c>
      <c r="AA234" s="791"/>
      <c r="AB234" s="1031">
        <v>44593</v>
      </c>
      <c r="AC234" s="1554">
        <v>44593</v>
      </c>
      <c r="AD234" s="791"/>
      <c r="AE234" s="1035"/>
      <c r="AF234" s="1033"/>
      <c r="AG234" s="1033"/>
      <c r="AH234" s="1033"/>
      <c r="AI234" s="1033"/>
      <c r="AJ234" s="1033"/>
      <c r="AK234" s="1033"/>
      <c r="AL234" s="1033"/>
      <c r="AM234" s="1033"/>
      <c r="AN234" s="1033"/>
      <c r="AO234" s="1033"/>
      <c r="AP234" s="1033"/>
      <c r="AQ234" s="1033"/>
      <c r="AR234" s="1033"/>
      <c r="AS234" s="1033"/>
      <c r="AT234" s="599"/>
      <c r="AU234" s="1036"/>
      <c r="AV234" s="764"/>
      <c r="AW234" s="764"/>
      <c r="AX234" s="764"/>
      <c r="AY234" s="764"/>
      <c r="AZ234" s="764"/>
      <c r="BA234" s="764"/>
      <c r="BB234" s="764"/>
      <c r="BC234" s="764"/>
      <c r="BD234" s="764"/>
      <c r="BE234" s="764"/>
      <c r="BF234" s="764"/>
    </row>
    <row r="235" spans="1:58" ht="15.75" hidden="1" customHeight="1">
      <c r="A235" s="1023">
        <v>226</v>
      </c>
      <c r="B235" s="1024" t="s">
        <v>194</v>
      </c>
      <c r="C235" s="1024" t="s">
        <v>1191</v>
      </c>
      <c r="D235" s="1024" t="s">
        <v>529</v>
      </c>
      <c r="E235" s="1024" t="s">
        <v>6664</v>
      </c>
      <c r="F235" s="1024" t="s">
        <v>6665</v>
      </c>
      <c r="G235" s="1024" t="s">
        <v>6711</v>
      </c>
      <c r="H235" s="1025" t="s">
        <v>1166</v>
      </c>
      <c r="I235" s="1024">
        <v>1</v>
      </c>
      <c r="J235" s="1024">
        <v>2639</v>
      </c>
      <c r="K235" s="1024">
        <v>2639</v>
      </c>
      <c r="L235" s="1024">
        <v>2639</v>
      </c>
      <c r="M235" s="1024" t="s">
        <v>1167</v>
      </c>
      <c r="N235" s="1024" t="s">
        <v>333</v>
      </c>
      <c r="O235" s="1024" t="s">
        <v>1163</v>
      </c>
      <c r="P235" s="1024" t="s">
        <v>67</v>
      </c>
      <c r="Q235" s="1026">
        <v>44445</v>
      </c>
      <c r="R235" s="1026">
        <v>44576</v>
      </c>
      <c r="S235" s="1027" t="s">
        <v>67</v>
      </c>
      <c r="T235" s="1028">
        <v>44576</v>
      </c>
      <c r="U235" s="1028">
        <v>44606</v>
      </c>
      <c r="V235" s="1028">
        <v>44609</v>
      </c>
      <c r="W235" s="1029" t="s">
        <v>67</v>
      </c>
      <c r="X235" s="1029">
        <v>44606</v>
      </c>
      <c r="Y235" s="1029">
        <v>44609</v>
      </c>
      <c r="Z235" s="1030">
        <v>2.6389999999999998</v>
      </c>
      <c r="AA235" s="791"/>
      <c r="AB235" s="1031">
        <v>44593</v>
      </c>
      <c r="AC235" s="1554">
        <v>44593</v>
      </c>
      <c r="AD235" s="791"/>
      <c r="AE235" s="1035"/>
      <c r="AF235" s="1033"/>
      <c r="AG235" s="1033"/>
      <c r="AH235" s="1033"/>
      <c r="AI235" s="1033"/>
      <c r="AJ235" s="1033"/>
      <c r="AK235" s="1033"/>
      <c r="AL235" s="1033"/>
      <c r="AM235" s="1033"/>
      <c r="AN235" s="1033"/>
      <c r="AO235" s="1033"/>
      <c r="AP235" s="1033"/>
      <c r="AQ235" s="1033"/>
      <c r="AR235" s="1033"/>
      <c r="AS235" s="1033"/>
      <c r="AT235" s="599"/>
      <c r="AU235" s="1036"/>
      <c r="AV235" s="764"/>
      <c r="AW235" s="764"/>
      <c r="AX235" s="764"/>
      <c r="AY235" s="764"/>
      <c r="AZ235" s="764"/>
      <c r="BA235" s="764"/>
      <c r="BB235" s="764"/>
      <c r="BC235" s="764"/>
      <c r="BD235" s="764"/>
      <c r="BE235" s="764"/>
      <c r="BF235" s="764"/>
    </row>
    <row r="236" spans="1:58" ht="15.75" hidden="1" customHeight="1">
      <c r="A236" s="1023">
        <v>227</v>
      </c>
      <c r="B236" s="1024" t="s">
        <v>194</v>
      </c>
      <c r="C236" s="1024" t="s">
        <v>1191</v>
      </c>
      <c r="D236" s="1024" t="s">
        <v>529</v>
      </c>
      <c r="E236" s="1024" t="s">
        <v>6664</v>
      </c>
      <c r="F236" s="1024" t="s">
        <v>6665</v>
      </c>
      <c r="G236" s="1024" t="s">
        <v>6712</v>
      </c>
      <c r="H236" s="1025" t="s">
        <v>1166</v>
      </c>
      <c r="I236" s="1024">
        <v>1</v>
      </c>
      <c r="J236" s="1024">
        <v>2839</v>
      </c>
      <c r="K236" s="1024">
        <v>2839</v>
      </c>
      <c r="L236" s="1024">
        <v>2839</v>
      </c>
      <c r="M236" s="1024" t="s">
        <v>1167</v>
      </c>
      <c r="N236" s="1024" t="s">
        <v>333</v>
      </c>
      <c r="O236" s="1024" t="s">
        <v>1163</v>
      </c>
      <c r="P236" s="1024" t="s">
        <v>67</v>
      </c>
      <c r="Q236" s="1026">
        <v>44445</v>
      </c>
      <c r="R236" s="1026">
        <v>44576</v>
      </c>
      <c r="S236" s="1027" t="s">
        <v>67</v>
      </c>
      <c r="T236" s="1028">
        <v>44576</v>
      </c>
      <c r="U236" s="1028">
        <v>44606</v>
      </c>
      <c r="V236" s="1028">
        <v>44609</v>
      </c>
      <c r="W236" s="1029" t="s">
        <v>67</v>
      </c>
      <c r="X236" s="1029">
        <v>44606</v>
      </c>
      <c r="Y236" s="1029">
        <v>44609</v>
      </c>
      <c r="Z236" s="1030">
        <v>2.839</v>
      </c>
      <c r="AA236" s="791"/>
      <c r="AB236" s="1031">
        <v>44593</v>
      </c>
      <c r="AC236" s="1554">
        <v>44593</v>
      </c>
      <c r="AD236" s="791"/>
      <c r="AE236" s="1035"/>
      <c r="AF236" s="1033"/>
      <c r="AG236" s="1033"/>
      <c r="AH236" s="1033"/>
      <c r="AI236" s="1033"/>
      <c r="AJ236" s="1033"/>
      <c r="AK236" s="1033"/>
      <c r="AL236" s="1033"/>
      <c r="AM236" s="1033"/>
      <c r="AN236" s="1033"/>
      <c r="AO236" s="1033"/>
      <c r="AP236" s="1033"/>
      <c r="AQ236" s="1033"/>
      <c r="AR236" s="1033"/>
      <c r="AS236" s="1033"/>
      <c r="AT236" s="599"/>
      <c r="AU236" s="1036"/>
      <c r="AV236" s="764"/>
      <c r="AW236" s="764"/>
      <c r="AX236" s="764"/>
      <c r="AY236" s="764"/>
      <c r="AZ236" s="764"/>
      <c r="BA236" s="764"/>
      <c r="BB236" s="764"/>
      <c r="BC236" s="764"/>
      <c r="BD236" s="764"/>
      <c r="BE236" s="764"/>
      <c r="BF236" s="764"/>
    </row>
    <row r="237" spans="1:58" ht="15.75" hidden="1" customHeight="1">
      <c r="A237" s="1023">
        <v>228</v>
      </c>
      <c r="B237" s="1024" t="s">
        <v>194</v>
      </c>
      <c r="C237" s="1024" t="s">
        <v>1191</v>
      </c>
      <c r="D237" s="1024" t="s">
        <v>529</v>
      </c>
      <c r="E237" s="1024" t="s">
        <v>6664</v>
      </c>
      <c r="F237" s="1024" t="s">
        <v>6665</v>
      </c>
      <c r="G237" s="1024" t="s">
        <v>6712</v>
      </c>
      <c r="H237" s="1025" t="s">
        <v>1166</v>
      </c>
      <c r="I237" s="1024">
        <v>1</v>
      </c>
      <c r="J237" s="1024">
        <v>3335</v>
      </c>
      <c r="K237" s="1024">
        <v>3335</v>
      </c>
      <c r="L237" s="1024">
        <v>3335</v>
      </c>
      <c r="M237" s="1024" t="s">
        <v>1167</v>
      </c>
      <c r="N237" s="1024" t="s">
        <v>333</v>
      </c>
      <c r="O237" s="1024" t="s">
        <v>1163</v>
      </c>
      <c r="P237" s="1024" t="s">
        <v>67</v>
      </c>
      <c r="Q237" s="1026">
        <v>44445</v>
      </c>
      <c r="R237" s="1026">
        <v>44576</v>
      </c>
      <c r="S237" s="1027" t="s">
        <v>67</v>
      </c>
      <c r="T237" s="1028">
        <v>44576</v>
      </c>
      <c r="U237" s="1028">
        <v>44606</v>
      </c>
      <c r="V237" s="1028">
        <v>44609</v>
      </c>
      <c r="W237" s="1029" t="s">
        <v>67</v>
      </c>
      <c r="X237" s="1029">
        <v>44606</v>
      </c>
      <c r="Y237" s="1029">
        <v>44609</v>
      </c>
      <c r="Z237" s="1030">
        <v>3.335</v>
      </c>
      <c r="AA237" s="791"/>
      <c r="AB237" s="1031">
        <v>44593</v>
      </c>
      <c r="AC237" s="1554">
        <v>44593</v>
      </c>
      <c r="AD237" s="791"/>
      <c r="AE237" s="1035"/>
      <c r="AF237" s="1033"/>
      <c r="AG237" s="1033"/>
      <c r="AH237" s="1033"/>
      <c r="AI237" s="1033"/>
      <c r="AJ237" s="1033"/>
      <c r="AK237" s="1033"/>
      <c r="AL237" s="1033"/>
      <c r="AM237" s="1033"/>
      <c r="AN237" s="1033"/>
      <c r="AO237" s="1033"/>
      <c r="AP237" s="1033"/>
      <c r="AQ237" s="1033"/>
      <c r="AR237" s="1033"/>
      <c r="AS237" s="1033"/>
      <c r="AT237" s="599"/>
      <c r="AU237" s="1036"/>
      <c r="AV237" s="764"/>
      <c r="AW237" s="764"/>
      <c r="AX237" s="764"/>
      <c r="AY237" s="764"/>
      <c r="AZ237" s="764"/>
      <c r="BA237" s="764"/>
      <c r="BB237" s="764"/>
      <c r="BC237" s="764"/>
      <c r="BD237" s="764"/>
      <c r="BE237" s="764"/>
      <c r="BF237" s="764"/>
    </row>
    <row r="238" spans="1:58" ht="15.75" hidden="1" customHeight="1">
      <c r="A238" s="1023">
        <v>229</v>
      </c>
      <c r="B238" s="1024" t="s">
        <v>194</v>
      </c>
      <c r="C238" s="1024" t="s">
        <v>1191</v>
      </c>
      <c r="D238" s="1024" t="s">
        <v>529</v>
      </c>
      <c r="E238" s="1024" t="s">
        <v>6664</v>
      </c>
      <c r="F238" s="1024" t="s">
        <v>6665</v>
      </c>
      <c r="G238" s="1024" t="s">
        <v>6713</v>
      </c>
      <c r="H238" s="1025" t="s">
        <v>1166</v>
      </c>
      <c r="I238" s="1024">
        <v>1</v>
      </c>
      <c r="J238" s="1024">
        <v>2770</v>
      </c>
      <c r="K238" s="1024">
        <v>2770</v>
      </c>
      <c r="L238" s="1024">
        <v>2770</v>
      </c>
      <c r="M238" s="1024" t="s">
        <v>1167</v>
      </c>
      <c r="N238" s="1024" t="s">
        <v>333</v>
      </c>
      <c r="O238" s="1024" t="s">
        <v>1163</v>
      </c>
      <c r="P238" s="1024" t="s">
        <v>67</v>
      </c>
      <c r="Q238" s="1026">
        <v>44445</v>
      </c>
      <c r="R238" s="1026">
        <v>44576</v>
      </c>
      <c r="S238" s="1027" t="s">
        <v>67</v>
      </c>
      <c r="T238" s="1028">
        <v>44576</v>
      </c>
      <c r="U238" s="1028">
        <v>44606</v>
      </c>
      <c r="V238" s="1028">
        <v>44609</v>
      </c>
      <c r="W238" s="1029" t="s">
        <v>67</v>
      </c>
      <c r="X238" s="1029">
        <v>44606</v>
      </c>
      <c r="Y238" s="1029">
        <v>44609</v>
      </c>
      <c r="Z238" s="1030">
        <v>2.77</v>
      </c>
      <c r="AA238" s="791"/>
      <c r="AB238" s="1031">
        <v>44593</v>
      </c>
      <c r="AC238" s="1554">
        <v>44593</v>
      </c>
      <c r="AD238" s="791"/>
      <c r="AE238" s="1035"/>
      <c r="AF238" s="1033"/>
      <c r="AG238" s="1033"/>
      <c r="AH238" s="1033"/>
      <c r="AI238" s="1033"/>
      <c r="AJ238" s="1033"/>
      <c r="AK238" s="1033"/>
      <c r="AL238" s="1033"/>
      <c r="AM238" s="1033"/>
      <c r="AN238" s="1033"/>
      <c r="AO238" s="1033"/>
      <c r="AP238" s="1033"/>
      <c r="AQ238" s="1033"/>
      <c r="AR238" s="1033"/>
      <c r="AS238" s="1033"/>
      <c r="AT238" s="599"/>
      <c r="AU238" s="1036"/>
      <c r="AV238" s="764"/>
      <c r="AW238" s="764"/>
      <c r="AX238" s="764"/>
      <c r="AY238" s="764"/>
      <c r="AZ238" s="764"/>
      <c r="BA238" s="764"/>
      <c r="BB238" s="764"/>
      <c r="BC238" s="764"/>
      <c r="BD238" s="764"/>
      <c r="BE238" s="764"/>
      <c r="BF238" s="764"/>
    </row>
    <row r="239" spans="1:58" ht="15.75" hidden="1" customHeight="1">
      <c r="A239" s="1023">
        <v>230</v>
      </c>
      <c r="B239" s="1024" t="s">
        <v>194</v>
      </c>
      <c r="C239" s="1024" t="s">
        <v>1191</v>
      </c>
      <c r="D239" s="1024" t="s">
        <v>529</v>
      </c>
      <c r="E239" s="1024" t="s">
        <v>6664</v>
      </c>
      <c r="F239" s="1024" t="s">
        <v>6665</v>
      </c>
      <c r="G239" s="1024" t="s">
        <v>6714</v>
      </c>
      <c r="H239" s="1025" t="s">
        <v>1166</v>
      </c>
      <c r="I239" s="1024">
        <v>1</v>
      </c>
      <c r="J239" s="1024">
        <v>2367</v>
      </c>
      <c r="K239" s="1024">
        <v>2367</v>
      </c>
      <c r="L239" s="1024">
        <v>2367</v>
      </c>
      <c r="M239" s="1024" t="s">
        <v>1167</v>
      </c>
      <c r="N239" s="1024" t="s">
        <v>333</v>
      </c>
      <c r="O239" s="1024" t="s">
        <v>1163</v>
      </c>
      <c r="P239" s="1024" t="s">
        <v>67</v>
      </c>
      <c r="Q239" s="1026">
        <v>44445</v>
      </c>
      <c r="R239" s="1026">
        <v>44576</v>
      </c>
      <c r="S239" s="1027" t="s">
        <v>67</v>
      </c>
      <c r="T239" s="1028">
        <v>44576</v>
      </c>
      <c r="U239" s="1028">
        <v>44606</v>
      </c>
      <c r="V239" s="1028">
        <v>44609</v>
      </c>
      <c r="W239" s="1029" t="s">
        <v>67</v>
      </c>
      <c r="X239" s="1029">
        <v>44606</v>
      </c>
      <c r="Y239" s="1029">
        <v>44609</v>
      </c>
      <c r="Z239" s="1030">
        <v>2.367</v>
      </c>
      <c r="AA239" s="791"/>
      <c r="AB239" s="1031">
        <v>44593</v>
      </c>
      <c r="AC239" s="1554">
        <v>44593</v>
      </c>
      <c r="AD239" s="791"/>
      <c r="AE239" s="1035"/>
      <c r="AF239" s="1033"/>
      <c r="AG239" s="1033"/>
      <c r="AH239" s="1033"/>
      <c r="AI239" s="1033"/>
      <c r="AJ239" s="1033"/>
      <c r="AK239" s="1033"/>
      <c r="AL239" s="1033"/>
      <c r="AM239" s="1033"/>
      <c r="AN239" s="1033"/>
      <c r="AO239" s="1033"/>
      <c r="AP239" s="1033"/>
      <c r="AQ239" s="1033"/>
      <c r="AR239" s="1033"/>
      <c r="AS239" s="1033"/>
      <c r="AT239" s="599"/>
      <c r="AU239" s="1036"/>
      <c r="AV239" s="764"/>
      <c r="AW239" s="764"/>
      <c r="AX239" s="764"/>
      <c r="AY239" s="764"/>
      <c r="AZ239" s="764"/>
      <c r="BA239" s="764"/>
      <c r="BB239" s="764"/>
      <c r="BC239" s="764"/>
      <c r="BD239" s="764"/>
      <c r="BE239" s="764"/>
      <c r="BF239" s="764"/>
    </row>
    <row r="240" spans="1:58" ht="15.75" hidden="1" customHeight="1">
      <c r="A240" s="1023">
        <v>231</v>
      </c>
      <c r="B240" s="1024" t="s">
        <v>194</v>
      </c>
      <c r="C240" s="1024" t="s">
        <v>1191</v>
      </c>
      <c r="D240" s="1024" t="s">
        <v>529</v>
      </c>
      <c r="E240" s="1024" t="s">
        <v>6664</v>
      </c>
      <c r="F240" s="1024" t="s">
        <v>6665</v>
      </c>
      <c r="G240" s="1024" t="s">
        <v>6715</v>
      </c>
      <c r="H240" s="1025" t="s">
        <v>1166</v>
      </c>
      <c r="I240" s="1024">
        <v>1</v>
      </c>
      <c r="J240" s="1024">
        <v>2443</v>
      </c>
      <c r="K240" s="1024">
        <v>2443</v>
      </c>
      <c r="L240" s="1024">
        <v>2443</v>
      </c>
      <c r="M240" s="1024" t="s">
        <v>1167</v>
      </c>
      <c r="N240" s="1024" t="s">
        <v>333</v>
      </c>
      <c r="O240" s="1024" t="s">
        <v>1163</v>
      </c>
      <c r="P240" s="1024" t="s">
        <v>67</v>
      </c>
      <c r="Q240" s="1026">
        <v>44445</v>
      </c>
      <c r="R240" s="1026">
        <v>44576</v>
      </c>
      <c r="S240" s="1027" t="s">
        <v>67</v>
      </c>
      <c r="T240" s="1028">
        <v>44576</v>
      </c>
      <c r="U240" s="1028">
        <v>44606</v>
      </c>
      <c r="V240" s="1028">
        <v>44609</v>
      </c>
      <c r="W240" s="1029" t="s">
        <v>67</v>
      </c>
      <c r="X240" s="1029">
        <v>44606</v>
      </c>
      <c r="Y240" s="1029">
        <v>44609</v>
      </c>
      <c r="Z240" s="1030">
        <v>2.4430000000000001</v>
      </c>
      <c r="AA240" s="791"/>
      <c r="AB240" s="1031">
        <v>44593</v>
      </c>
      <c r="AC240" s="1554">
        <v>44593</v>
      </c>
      <c r="AD240" s="791"/>
      <c r="AE240" s="1035"/>
      <c r="AF240" s="1033"/>
      <c r="AG240" s="1033"/>
      <c r="AH240" s="1033"/>
      <c r="AI240" s="1033"/>
      <c r="AJ240" s="1033"/>
      <c r="AK240" s="1033"/>
      <c r="AL240" s="1033"/>
      <c r="AM240" s="1033"/>
      <c r="AN240" s="1033"/>
      <c r="AO240" s="1033"/>
      <c r="AP240" s="1033"/>
      <c r="AQ240" s="1033"/>
      <c r="AR240" s="1033"/>
      <c r="AS240" s="1033"/>
      <c r="AT240" s="599"/>
      <c r="AU240" s="1036"/>
      <c r="AV240" s="764"/>
      <c r="AW240" s="764"/>
      <c r="AX240" s="764"/>
      <c r="AY240" s="764"/>
      <c r="AZ240" s="764"/>
      <c r="BA240" s="764"/>
      <c r="BB240" s="764"/>
      <c r="BC240" s="764"/>
      <c r="BD240" s="764"/>
      <c r="BE240" s="764"/>
      <c r="BF240" s="764"/>
    </row>
    <row r="241" spans="1:58" ht="15.75" hidden="1" customHeight="1">
      <c r="A241" s="1023">
        <v>232</v>
      </c>
      <c r="B241" s="1024" t="s">
        <v>194</v>
      </c>
      <c r="C241" s="1024" t="s">
        <v>1191</v>
      </c>
      <c r="D241" s="1024" t="s">
        <v>529</v>
      </c>
      <c r="E241" s="1024" t="s">
        <v>6664</v>
      </c>
      <c r="F241" s="1024" t="s">
        <v>6665</v>
      </c>
      <c r="G241" s="1024" t="s">
        <v>6716</v>
      </c>
      <c r="H241" s="1025" t="s">
        <v>1166</v>
      </c>
      <c r="I241" s="1024">
        <v>1</v>
      </c>
      <c r="J241" s="1024">
        <v>2759</v>
      </c>
      <c r="K241" s="1024">
        <v>2759</v>
      </c>
      <c r="L241" s="1024">
        <v>2759</v>
      </c>
      <c r="M241" s="1024" t="s">
        <v>1167</v>
      </c>
      <c r="N241" s="1024" t="s">
        <v>333</v>
      </c>
      <c r="O241" s="1024" t="s">
        <v>1163</v>
      </c>
      <c r="P241" s="1024" t="s">
        <v>67</v>
      </c>
      <c r="Q241" s="1026">
        <v>44445</v>
      </c>
      <c r="R241" s="1026">
        <v>44576</v>
      </c>
      <c r="S241" s="1027" t="s">
        <v>67</v>
      </c>
      <c r="T241" s="1028">
        <v>44576</v>
      </c>
      <c r="U241" s="1028">
        <v>44606</v>
      </c>
      <c r="V241" s="1028">
        <v>44609</v>
      </c>
      <c r="W241" s="1029" t="s">
        <v>67</v>
      </c>
      <c r="X241" s="1029">
        <v>44606</v>
      </c>
      <c r="Y241" s="1029">
        <v>44609</v>
      </c>
      <c r="Z241" s="1030">
        <v>2.7589999999999999</v>
      </c>
      <c r="AA241" s="791"/>
      <c r="AB241" s="1031">
        <v>44593</v>
      </c>
      <c r="AC241" s="1554">
        <v>44593</v>
      </c>
      <c r="AD241" s="791"/>
      <c r="AE241" s="1035"/>
      <c r="AF241" s="1033"/>
      <c r="AG241" s="1033"/>
      <c r="AH241" s="1033"/>
      <c r="AI241" s="1033"/>
      <c r="AJ241" s="1033"/>
      <c r="AK241" s="1033"/>
      <c r="AL241" s="1033"/>
      <c r="AM241" s="1033"/>
      <c r="AN241" s="1033"/>
      <c r="AO241" s="1033"/>
      <c r="AP241" s="1033"/>
      <c r="AQ241" s="1033"/>
      <c r="AR241" s="1033"/>
      <c r="AS241" s="1033"/>
      <c r="AT241" s="599"/>
      <c r="AU241" s="1036"/>
      <c r="AV241" s="764"/>
      <c r="AW241" s="764"/>
      <c r="AX241" s="764"/>
      <c r="AY241" s="764"/>
      <c r="AZ241" s="764"/>
      <c r="BA241" s="764"/>
      <c r="BB241" s="764"/>
      <c r="BC241" s="764"/>
      <c r="BD241" s="764"/>
      <c r="BE241" s="764"/>
      <c r="BF241" s="764"/>
    </row>
    <row r="242" spans="1:58" ht="15.75" hidden="1" customHeight="1">
      <c r="A242" s="1023">
        <v>233</v>
      </c>
      <c r="B242" s="1024" t="s">
        <v>194</v>
      </c>
      <c r="C242" s="1024" t="s">
        <v>1191</v>
      </c>
      <c r="D242" s="1024" t="s">
        <v>529</v>
      </c>
      <c r="E242" s="1024" t="s">
        <v>6664</v>
      </c>
      <c r="F242" s="1024" t="s">
        <v>6665</v>
      </c>
      <c r="G242" s="1024" t="s">
        <v>6717</v>
      </c>
      <c r="H242" s="1025" t="s">
        <v>1166</v>
      </c>
      <c r="I242" s="1024">
        <v>1</v>
      </c>
      <c r="J242" s="1024">
        <v>2804</v>
      </c>
      <c r="K242" s="1024">
        <v>2804</v>
      </c>
      <c r="L242" s="1024">
        <v>2804</v>
      </c>
      <c r="M242" s="1024" t="s">
        <v>1167</v>
      </c>
      <c r="N242" s="1024" t="s">
        <v>333</v>
      </c>
      <c r="O242" s="1024" t="s">
        <v>1163</v>
      </c>
      <c r="P242" s="1024" t="s">
        <v>67</v>
      </c>
      <c r="Q242" s="1026">
        <v>44445</v>
      </c>
      <c r="R242" s="1026">
        <v>44576</v>
      </c>
      <c r="S242" s="1027" t="s">
        <v>67</v>
      </c>
      <c r="T242" s="1028">
        <v>44576</v>
      </c>
      <c r="U242" s="1028">
        <v>44606</v>
      </c>
      <c r="V242" s="1028">
        <v>44609</v>
      </c>
      <c r="W242" s="1029" t="s">
        <v>67</v>
      </c>
      <c r="X242" s="1029">
        <v>44606</v>
      </c>
      <c r="Y242" s="1029">
        <v>44609</v>
      </c>
      <c r="Z242" s="1030">
        <v>2.8039999999999998</v>
      </c>
      <c r="AA242" s="791"/>
      <c r="AB242" s="1031">
        <v>44593</v>
      </c>
      <c r="AC242" s="1554">
        <v>44593</v>
      </c>
      <c r="AD242" s="791"/>
      <c r="AE242" s="1035"/>
      <c r="AF242" s="1033"/>
      <c r="AG242" s="1033"/>
      <c r="AH242" s="1033"/>
      <c r="AI242" s="1033"/>
      <c r="AJ242" s="1033"/>
      <c r="AK242" s="1033"/>
      <c r="AL242" s="1033"/>
      <c r="AM242" s="1033"/>
      <c r="AN242" s="1033"/>
      <c r="AO242" s="1033"/>
      <c r="AP242" s="1033"/>
      <c r="AQ242" s="1033"/>
      <c r="AR242" s="1033"/>
      <c r="AS242" s="1033"/>
      <c r="AT242" s="599"/>
      <c r="AU242" s="1036"/>
      <c r="AV242" s="764"/>
      <c r="AW242" s="764"/>
      <c r="AX242" s="764"/>
      <c r="AY242" s="764"/>
      <c r="AZ242" s="764"/>
      <c r="BA242" s="764"/>
      <c r="BB242" s="764"/>
      <c r="BC242" s="764"/>
      <c r="BD242" s="764"/>
      <c r="BE242" s="764"/>
      <c r="BF242" s="764"/>
    </row>
    <row r="243" spans="1:58" ht="15.75" hidden="1" customHeight="1">
      <c r="A243" s="1023">
        <v>234</v>
      </c>
      <c r="B243" s="1024" t="s">
        <v>194</v>
      </c>
      <c r="C243" s="1024" t="s">
        <v>1191</v>
      </c>
      <c r="D243" s="1024" t="s">
        <v>529</v>
      </c>
      <c r="E243" s="1024" t="s">
        <v>6664</v>
      </c>
      <c r="F243" s="1024" t="s">
        <v>6665</v>
      </c>
      <c r="G243" s="1024" t="s">
        <v>6718</v>
      </c>
      <c r="H243" s="1025" t="s">
        <v>1166</v>
      </c>
      <c r="I243" s="1024">
        <v>1</v>
      </c>
      <c r="J243" s="1024">
        <v>2367</v>
      </c>
      <c r="K243" s="1024">
        <v>2367</v>
      </c>
      <c r="L243" s="1024">
        <v>2367</v>
      </c>
      <c r="M243" s="1024" t="s">
        <v>1167</v>
      </c>
      <c r="N243" s="1024" t="s">
        <v>333</v>
      </c>
      <c r="O243" s="1024" t="s">
        <v>1163</v>
      </c>
      <c r="P243" s="1024" t="s">
        <v>67</v>
      </c>
      <c r="Q243" s="1026">
        <v>44445</v>
      </c>
      <c r="R243" s="1026">
        <v>44576</v>
      </c>
      <c r="S243" s="1027" t="s">
        <v>67</v>
      </c>
      <c r="T243" s="1028">
        <v>44576</v>
      </c>
      <c r="U243" s="1028">
        <v>44606</v>
      </c>
      <c r="V243" s="1028">
        <v>44609</v>
      </c>
      <c r="W243" s="1029" t="s">
        <v>67</v>
      </c>
      <c r="X243" s="1029">
        <v>44606</v>
      </c>
      <c r="Y243" s="1029">
        <v>44609</v>
      </c>
      <c r="Z243" s="1030">
        <v>2.367</v>
      </c>
      <c r="AA243" s="791"/>
      <c r="AB243" s="1031">
        <v>44593</v>
      </c>
      <c r="AC243" s="1554">
        <v>44593</v>
      </c>
      <c r="AD243" s="791"/>
      <c r="AE243" s="1035"/>
      <c r="AF243" s="1033"/>
      <c r="AG243" s="1033"/>
      <c r="AH243" s="1033"/>
      <c r="AI243" s="1033"/>
      <c r="AJ243" s="1033"/>
      <c r="AK243" s="1033"/>
      <c r="AL243" s="1033"/>
      <c r="AM243" s="1033"/>
      <c r="AN243" s="1033"/>
      <c r="AO243" s="1033"/>
      <c r="AP243" s="1033"/>
      <c r="AQ243" s="1033"/>
      <c r="AR243" s="1033"/>
      <c r="AS243" s="1033"/>
      <c r="AT243" s="599"/>
      <c r="AU243" s="1036"/>
      <c r="AV243" s="764"/>
      <c r="AW243" s="764"/>
      <c r="AX243" s="764"/>
      <c r="AY243" s="764"/>
      <c r="AZ243" s="764"/>
      <c r="BA243" s="764"/>
      <c r="BB243" s="764"/>
      <c r="BC243" s="764"/>
      <c r="BD243" s="764"/>
      <c r="BE243" s="764"/>
      <c r="BF243" s="764"/>
    </row>
    <row r="244" spans="1:58" ht="15.75" hidden="1" customHeight="1">
      <c r="A244" s="1023">
        <v>235</v>
      </c>
      <c r="B244" s="1024" t="s">
        <v>194</v>
      </c>
      <c r="C244" s="1024" t="s">
        <v>1191</v>
      </c>
      <c r="D244" s="1024" t="s">
        <v>529</v>
      </c>
      <c r="E244" s="1024" t="s">
        <v>6664</v>
      </c>
      <c r="F244" s="1024" t="s">
        <v>6665</v>
      </c>
      <c r="G244" s="1024" t="s">
        <v>6719</v>
      </c>
      <c r="H244" s="1025" t="s">
        <v>1166</v>
      </c>
      <c r="I244" s="1024">
        <v>1</v>
      </c>
      <c r="J244" s="1024">
        <v>2443</v>
      </c>
      <c r="K244" s="1024">
        <v>2443</v>
      </c>
      <c r="L244" s="1024">
        <v>2443</v>
      </c>
      <c r="M244" s="1024" t="s">
        <v>1167</v>
      </c>
      <c r="N244" s="1024" t="s">
        <v>333</v>
      </c>
      <c r="O244" s="1024" t="s">
        <v>1163</v>
      </c>
      <c r="P244" s="1024" t="s">
        <v>67</v>
      </c>
      <c r="Q244" s="1026">
        <v>44445</v>
      </c>
      <c r="R244" s="1026">
        <v>44576</v>
      </c>
      <c r="S244" s="1027" t="s">
        <v>67</v>
      </c>
      <c r="T244" s="1028">
        <v>44576</v>
      </c>
      <c r="U244" s="1028">
        <v>44606</v>
      </c>
      <c r="V244" s="1028">
        <v>44609</v>
      </c>
      <c r="W244" s="1029" t="s">
        <v>67</v>
      </c>
      <c r="X244" s="1029">
        <v>44606</v>
      </c>
      <c r="Y244" s="1029">
        <v>44609</v>
      </c>
      <c r="Z244" s="1030">
        <v>2.4430000000000001</v>
      </c>
      <c r="AA244" s="791"/>
      <c r="AB244" s="1031">
        <v>44593</v>
      </c>
      <c r="AC244" s="1554">
        <v>44593</v>
      </c>
      <c r="AD244" s="791"/>
      <c r="AE244" s="1035"/>
      <c r="AF244" s="1033"/>
      <c r="AG244" s="1033"/>
      <c r="AH244" s="1033"/>
      <c r="AI244" s="1033"/>
      <c r="AJ244" s="1033"/>
      <c r="AK244" s="1033"/>
      <c r="AL244" s="1033"/>
      <c r="AM244" s="1033"/>
      <c r="AN244" s="1033"/>
      <c r="AO244" s="1033"/>
      <c r="AP244" s="1033"/>
      <c r="AQ244" s="1033"/>
      <c r="AR244" s="1033"/>
      <c r="AS244" s="1033"/>
      <c r="AT244" s="599"/>
      <c r="AU244" s="1036"/>
      <c r="AV244" s="764"/>
      <c r="AW244" s="764"/>
      <c r="AX244" s="764"/>
      <c r="AY244" s="764"/>
      <c r="AZ244" s="764"/>
      <c r="BA244" s="764"/>
      <c r="BB244" s="764"/>
      <c r="BC244" s="764"/>
      <c r="BD244" s="764"/>
      <c r="BE244" s="764"/>
      <c r="BF244" s="764"/>
    </row>
    <row r="245" spans="1:58" ht="15.75" hidden="1" customHeight="1">
      <c r="A245" s="1023">
        <v>236</v>
      </c>
      <c r="B245" s="1024" t="s">
        <v>194</v>
      </c>
      <c r="C245" s="1024" t="s">
        <v>1191</v>
      </c>
      <c r="D245" s="1024" t="s">
        <v>529</v>
      </c>
      <c r="E245" s="1024" t="s">
        <v>6664</v>
      </c>
      <c r="F245" s="1024" t="s">
        <v>6665</v>
      </c>
      <c r="G245" s="1024" t="s">
        <v>6720</v>
      </c>
      <c r="H245" s="1025" t="s">
        <v>1166</v>
      </c>
      <c r="I245" s="1024">
        <v>1</v>
      </c>
      <c r="J245" s="1024">
        <v>2760</v>
      </c>
      <c r="K245" s="1024">
        <v>2760</v>
      </c>
      <c r="L245" s="1024">
        <v>2760</v>
      </c>
      <c r="M245" s="1024" t="s">
        <v>1167</v>
      </c>
      <c r="N245" s="1024" t="s">
        <v>333</v>
      </c>
      <c r="O245" s="1024" t="s">
        <v>1163</v>
      </c>
      <c r="P245" s="1024" t="s">
        <v>67</v>
      </c>
      <c r="Q245" s="1026">
        <v>44445</v>
      </c>
      <c r="R245" s="1026">
        <v>44576</v>
      </c>
      <c r="S245" s="1027" t="s">
        <v>67</v>
      </c>
      <c r="T245" s="1028">
        <v>44576</v>
      </c>
      <c r="U245" s="1028">
        <v>44606</v>
      </c>
      <c r="V245" s="1028">
        <v>44609</v>
      </c>
      <c r="W245" s="1029" t="s">
        <v>67</v>
      </c>
      <c r="X245" s="1029">
        <v>44606</v>
      </c>
      <c r="Y245" s="1029">
        <v>44609</v>
      </c>
      <c r="Z245" s="1030">
        <v>2.76</v>
      </c>
      <c r="AA245" s="791"/>
      <c r="AB245" s="1031">
        <v>44593</v>
      </c>
      <c r="AC245" s="1554">
        <v>44593</v>
      </c>
      <c r="AD245" s="791"/>
      <c r="AE245" s="1035"/>
      <c r="AF245" s="1033"/>
      <c r="AG245" s="1033"/>
      <c r="AH245" s="1033"/>
      <c r="AI245" s="1033"/>
      <c r="AJ245" s="1033"/>
      <c r="AK245" s="1033"/>
      <c r="AL245" s="1033"/>
      <c r="AM245" s="1033"/>
      <c r="AN245" s="1033"/>
      <c r="AO245" s="1033"/>
      <c r="AP245" s="1033"/>
      <c r="AQ245" s="1033"/>
      <c r="AR245" s="1033"/>
      <c r="AS245" s="1033"/>
      <c r="AT245" s="599"/>
      <c r="AU245" s="1036"/>
      <c r="AV245" s="764"/>
      <c r="AW245" s="764"/>
      <c r="AX245" s="764"/>
      <c r="AY245" s="764"/>
      <c r="AZ245" s="764"/>
      <c r="BA245" s="764"/>
      <c r="BB245" s="764"/>
      <c r="BC245" s="764"/>
      <c r="BD245" s="764"/>
      <c r="BE245" s="764"/>
      <c r="BF245" s="764"/>
    </row>
    <row r="246" spans="1:58" ht="15.75" hidden="1" customHeight="1">
      <c r="A246" s="1023">
        <v>237</v>
      </c>
      <c r="B246" s="1024" t="s">
        <v>194</v>
      </c>
      <c r="C246" s="1024" t="s">
        <v>1191</v>
      </c>
      <c r="D246" s="1024" t="s">
        <v>529</v>
      </c>
      <c r="E246" s="1024" t="s">
        <v>6664</v>
      </c>
      <c r="F246" s="1024" t="s">
        <v>6665</v>
      </c>
      <c r="G246" s="1024" t="s">
        <v>6721</v>
      </c>
      <c r="H246" s="1025" t="s">
        <v>1166</v>
      </c>
      <c r="I246" s="1024">
        <v>1</v>
      </c>
      <c r="J246" s="1024">
        <v>2436</v>
      </c>
      <c r="K246" s="1024">
        <v>2436</v>
      </c>
      <c r="L246" s="1024">
        <v>2436</v>
      </c>
      <c r="M246" s="1024" t="s">
        <v>1167</v>
      </c>
      <c r="N246" s="1024" t="s">
        <v>333</v>
      </c>
      <c r="O246" s="1024" t="s">
        <v>1163</v>
      </c>
      <c r="P246" s="1024" t="s">
        <v>67</v>
      </c>
      <c r="Q246" s="1026">
        <v>44445</v>
      </c>
      <c r="R246" s="1026">
        <v>44576</v>
      </c>
      <c r="S246" s="1027" t="s">
        <v>67</v>
      </c>
      <c r="T246" s="1028">
        <v>44576</v>
      </c>
      <c r="U246" s="1028">
        <v>44606</v>
      </c>
      <c r="V246" s="1028">
        <v>44609</v>
      </c>
      <c r="W246" s="1029" t="s">
        <v>67</v>
      </c>
      <c r="X246" s="1029">
        <v>44606</v>
      </c>
      <c r="Y246" s="1029">
        <v>44609</v>
      </c>
      <c r="Z246" s="1030">
        <v>2.4359999999999999</v>
      </c>
      <c r="AA246" s="791"/>
      <c r="AB246" s="1031">
        <v>44593</v>
      </c>
      <c r="AC246" s="1554">
        <v>44593</v>
      </c>
      <c r="AD246" s="791"/>
      <c r="AE246" s="1035"/>
      <c r="AF246" s="1033"/>
      <c r="AG246" s="1033"/>
      <c r="AH246" s="1033"/>
      <c r="AI246" s="1033"/>
      <c r="AJ246" s="1033"/>
      <c r="AK246" s="1033"/>
      <c r="AL246" s="1033"/>
      <c r="AM246" s="1033"/>
      <c r="AN246" s="1033"/>
      <c r="AO246" s="1033"/>
      <c r="AP246" s="1033"/>
      <c r="AQ246" s="1033"/>
      <c r="AR246" s="1033"/>
      <c r="AS246" s="1033"/>
      <c r="AT246" s="599"/>
      <c r="AU246" s="1036"/>
      <c r="AV246" s="764"/>
      <c r="AW246" s="764"/>
      <c r="AX246" s="764"/>
      <c r="AY246" s="764"/>
      <c r="AZ246" s="764"/>
      <c r="BA246" s="764"/>
      <c r="BB246" s="764"/>
      <c r="BC246" s="764"/>
      <c r="BD246" s="764"/>
      <c r="BE246" s="764"/>
      <c r="BF246" s="764"/>
    </row>
    <row r="247" spans="1:58" ht="15.75" hidden="1" customHeight="1">
      <c r="A247" s="1023">
        <v>238</v>
      </c>
      <c r="B247" s="1024" t="s">
        <v>194</v>
      </c>
      <c r="C247" s="1024" t="s">
        <v>1191</v>
      </c>
      <c r="D247" s="1024" t="s">
        <v>529</v>
      </c>
      <c r="E247" s="1024" t="s">
        <v>6664</v>
      </c>
      <c r="F247" s="1024" t="s">
        <v>6665</v>
      </c>
      <c r="G247" s="1024" t="s">
        <v>6722</v>
      </c>
      <c r="H247" s="1025" t="s">
        <v>1166</v>
      </c>
      <c r="I247" s="1024">
        <v>1</v>
      </c>
      <c r="J247" s="1024">
        <v>2224</v>
      </c>
      <c r="K247" s="1024">
        <v>2224</v>
      </c>
      <c r="L247" s="1024">
        <v>2224</v>
      </c>
      <c r="M247" s="1024" t="s">
        <v>1167</v>
      </c>
      <c r="N247" s="1024" t="s">
        <v>333</v>
      </c>
      <c r="O247" s="1024" t="s">
        <v>1163</v>
      </c>
      <c r="P247" s="1024" t="s">
        <v>67</v>
      </c>
      <c r="Q247" s="1026">
        <v>44445</v>
      </c>
      <c r="R247" s="1026">
        <v>44576</v>
      </c>
      <c r="S247" s="1027" t="s">
        <v>67</v>
      </c>
      <c r="T247" s="1028">
        <v>44576</v>
      </c>
      <c r="U247" s="1028">
        <v>44606</v>
      </c>
      <c r="V247" s="1028">
        <v>44609</v>
      </c>
      <c r="W247" s="1029" t="s">
        <v>67</v>
      </c>
      <c r="X247" s="1029">
        <v>44606</v>
      </c>
      <c r="Y247" s="1029">
        <v>44609</v>
      </c>
      <c r="Z247" s="1030">
        <v>2.2240000000000002</v>
      </c>
      <c r="AA247" s="791"/>
      <c r="AB247" s="1031">
        <v>44593</v>
      </c>
      <c r="AC247" s="1554">
        <v>44593</v>
      </c>
      <c r="AD247" s="791"/>
      <c r="AE247" s="1035"/>
      <c r="AF247" s="1033"/>
      <c r="AG247" s="1033"/>
      <c r="AH247" s="1033"/>
      <c r="AI247" s="1033"/>
      <c r="AJ247" s="1033"/>
      <c r="AK247" s="1033"/>
      <c r="AL247" s="1033"/>
      <c r="AM247" s="1033"/>
      <c r="AN247" s="1033"/>
      <c r="AO247" s="1033"/>
      <c r="AP247" s="1033"/>
      <c r="AQ247" s="1033"/>
      <c r="AR247" s="1033"/>
      <c r="AS247" s="1033"/>
      <c r="AT247" s="599"/>
      <c r="AU247" s="1036"/>
      <c r="AV247" s="764"/>
      <c r="AW247" s="764"/>
      <c r="AX247" s="764"/>
      <c r="AY247" s="764"/>
      <c r="AZ247" s="764"/>
      <c r="BA247" s="764"/>
      <c r="BB247" s="764"/>
      <c r="BC247" s="764"/>
      <c r="BD247" s="764"/>
      <c r="BE247" s="764"/>
      <c r="BF247" s="764"/>
    </row>
    <row r="248" spans="1:58" ht="15.75" hidden="1" customHeight="1">
      <c r="A248" s="1023">
        <v>239</v>
      </c>
      <c r="B248" s="1024" t="s">
        <v>194</v>
      </c>
      <c r="C248" s="1024" t="s">
        <v>1191</v>
      </c>
      <c r="D248" s="1024" t="s">
        <v>529</v>
      </c>
      <c r="E248" s="1024" t="s">
        <v>6664</v>
      </c>
      <c r="F248" s="1024" t="s">
        <v>6665</v>
      </c>
      <c r="G248" s="1024" t="s">
        <v>6723</v>
      </c>
      <c r="H248" s="1025" t="s">
        <v>1166</v>
      </c>
      <c r="I248" s="1024">
        <v>1</v>
      </c>
      <c r="J248" s="1024">
        <v>1783</v>
      </c>
      <c r="K248" s="1024">
        <v>1783</v>
      </c>
      <c r="L248" s="1024">
        <v>1783</v>
      </c>
      <c r="M248" s="1024" t="s">
        <v>1167</v>
      </c>
      <c r="N248" s="1024" t="s">
        <v>333</v>
      </c>
      <c r="O248" s="1024" t="s">
        <v>1163</v>
      </c>
      <c r="P248" s="1024" t="s">
        <v>67</v>
      </c>
      <c r="Q248" s="1026">
        <v>44445</v>
      </c>
      <c r="R248" s="1026">
        <v>44576</v>
      </c>
      <c r="S248" s="1027" t="s">
        <v>67</v>
      </c>
      <c r="T248" s="1028">
        <v>44576</v>
      </c>
      <c r="U248" s="1028">
        <v>44606</v>
      </c>
      <c r="V248" s="1028">
        <v>44609</v>
      </c>
      <c r="W248" s="1029" t="s">
        <v>67</v>
      </c>
      <c r="X248" s="1029">
        <v>44606</v>
      </c>
      <c r="Y248" s="1029">
        <v>44609</v>
      </c>
      <c r="Z248" s="1030">
        <v>1.7829999999999999</v>
      </c>
      <c r="AA248" s="791"/>
      <c r="AB248" s="1031">
        <v>44593</v>
      </c>
      <c r="AC248" s="1554">
        <v>44593</v>
      </c>
      <c r="AD248" s="791"/>
      <c r="AE248" s="1035"/>
      <c r="AF248" s="1033"/>
      <c r="AG248" s="1033"/>
      <c r="AH248" s="1033"/>
      <c r="AI248" s="1033"/>
      <c r="AJ248" s="1033"/>
      <c r="AK248" s="1033"/>
      <c r="AL248" s="1033"/>
      <c r="AM248" s="1033"/>
      <c r="AN248" s="1033"/>
      <c r="AO248" s="1033"/>
      <c r="AP248" s="1033"/>
      <c r="AQ248" s="1033"/>
      <c r="AR248" s="1033"/>
      <c r="AS248" s="1033"/>
      <c r="AT248" s="599"/>
      <c r="AU248" s="1036"/>
      <c r="AV248" s="764"/>
      <c r="AW248" s="764"/>
      <c r="AX248" s="764"/>
      <c r="AY248" s="764"/>
      <c r="AZ248" s="764"/>
      <c r="BA248" s="764"/>
      <c r="BB248" s="764"/>
      <c r="BC248" s="764"/>
      <c r="BD248" s="764"/>
      <c r="BE248" s="764"/>
      <c r="BF248" s="764"/>
    </row>
    <row r="249" spans="1:58" ht="15.75" hidden="1" customHeight="1">
      <c r="A249" s="1023">
        <v>240</v>
      </c>
      <c r="B249" s="1024" t="s">
        <v>194</v>
      </c>
      <c r="C249" s="1024" t="s">
        <v>1191</v>
      </c>
      <c r="D249" s="1024" t="s">
        <v>529</v>
      </c>
      <c r="E249" s="1024" t="s">
        <v>6664</v>
      </c>
      <c r="F249" s="1024" t="s">
        <v>6665</v>
      </c>
      <c r="G249" s="1024" t="s">
        <v>6724</v>
      </c>
      <c r="H249" s="1025" t="s">
        <v>1166</v>
      </c>
      <c r="I249" s="1024">
        <v>1</v>
      </c>
      <c r="J249" s="1024">
        <v>3921</v>
      </c>
      <c r="K249" s="1024">
        <v>3921</v>
      </c>
      <c r="L249" s="1024">
        <v>3921</v>
      </c>
      <c r="M249" s="1024" t="s">
        <v>1167</v>
      </c>
      <c r="N249" s="1024" t="s">
        <v>333</v>
      </c>
      <c r="O249" s="1024" t="s">
        <v>1163</v>
      </c>
      <c r="P249" s="1024" t="s">
        <v>67</v>
      </c>
      <c r="Q249" s="1026">
        <v>44445</v>
      </c>
      <c r="R249" s="1026">
        <v>44576</v>
      </c>
      <c r="S249" s="1027" t="s">
        <v>67</v>
      </c>
      <c r="T249" s="1028">
        <v>44576</v>
      </c>
      <c r="U249" s="1028">
        <v>44606</v>
      </c>
      <c r="V249" s="1028">
        <v>44609</v>
      </c>
      <c r="W249" s="1029" t="s">
        <v>67</v>
      </c>
      <c r="X249" s="1029">
        <v>44606</v>
      </c>
      <c r="Y249" s="1029">
        <v>44609</v>
      </c>
      <c r="Z249" s="1030">
        <v>3.9209999999999998</v>
      </c>
      <c r="AA249" s="791"/>
      <c r="AB249" s="1031">
        <v>44593</v>
      </c>
      <c r="AC249" s="1554">
        <v>44593</v>
      </c>
      <c r="AD249" s="791"/>
      <c r="AE249" s="1035"/>
      <c r="AF249" s="1033"/>
      <c r="AG249" s="1033"/>
      <c r="AH249" s="1033"/>
      <c r="AI249" s="1033"/>
      <c r="AJ249" s="1033"/>
      <c r="AK249" s="1033"/>
      <c r="AL249" s="1033"/>
      <c r="AM249" s="1033"/>
      <c r="AN249" s="1033"/>
      <c r="AO249" s="1033"/>
      <c r="AP249" s="1033"/>
      <c r="AQ249" s="1033"/>
      <c r="AR249" s="1033"/>
      <c r="AS249" s="1033"/>
      <c r="AT249" s="599"/>
      <c r="AU249" s="1036"/>
      <c r="AV249" s="764"/>
      <c r="AW249" s="764"/>
      <c r="AX249" s="764"/>
      <c r="AY249" s="764"/>
      <c r="AZ249" s="764"/>
      <c r="BA249" s="764"/>
      <c r="BB249" s="764"/>
      <c r="BC249" s="764"/>
      <c r="BD249" s="764"/>
      <c r="BE249" s="764"/>
      <c r="BF249" s="764"/>
    </row>
    <row r="250" spans="1:58" ht="15.75" hidden="1" customHeight="1">
      <c r="A250" s="1023">
        <v>241</v>
      </c>
      <c r="B250" s="1024" t="s">
        <v>194</v>
      </c>
      <c r="C250" s="1024" t="s">
        <v>1191</v>
      </c>
      <c r="D250" s="1024" t="s">
        <v>529</v>
      </c>
      <c r="E250" s="1024" t="s">
        <v>6664</v>
      </c>
      <c r="F250" s="1024" t="s">
        <v>6665</v>
      </c>
      <c r="G250" s="1024" t="s">
        <v>6725</v>
      </c>
      <c r="H250" s="1025" t="s">
        <v>1166</v>
      </c>
      <c r="I250" s="1024">
        <v>1</v>
      </c>
      <c r="J250" s="1024">
        <v>3265</v>
      </c>
      <c r="K250" s="1024">
        <v>3265</v>
      </c>
      <c r="L250" s="1024">
        <v>3265</v>
      </c>
      <c r="M250" s="1024" t="s">
        <v>1167</v>
      </c>
      <c r="N250" s="1024" t="s">
        <v>333</v>
      </c>
      <c r="O250" s="1024" t="s">
        <v>1163</v>
      </c>
      <c r="P250" s="1024" t="s">
        <v>67</v>
      </c>
      <c r="Q250" s="1026">
        <v>44445</v>
      </c>
      <c r="R250" s="1026">
        <v>44576</v>
      </c>
      <c r="S250" s="1027" t="s">
        <v>67</v>
      </c>
      <c r="T250" s="1028">
        <v>44576</v>
      </c>
      <c r="U250" s="1028">
        <v>44606</v>
      </c>
      <c r="V250" s="1028">
        <v>44609</v>
      </c>
      <c r="W250" s="1029" t="s">
        <v>67</v>
      </c>
      <c r="X250" s="1029">
        <v>44606</v>
      </c>
      <c r="Y250" s="1029">
        <v>44609</v>
      </c>
      <c r="Z250" s="1030">
        <v>3.2650000000000001</v>
      </c>
      <c r="AA250" s="791"/>
      <c r="AB250" s="1031">
        <v>44593</v>
      </c>
      <c r="AC250" s="1554">
        <v>44593</v>
      </c>
      <c r="AD250" s="791"/>
      <c r="AE250" s="1035"/>
      <c r="AF250" s="1033"/>
      <c r="AG250" s="1033"/>
      <c r="AH250" s="1033"/>
      <c r="AI250" s="1033"/>
      <c r="AJ250" s="1033"/>
      <c r="AK250" s="1033"/>
      <c r="AL250" s="1033"/>
      <c r="AM250" s="1033"/>
      <c r="AN250" s="1033"/>
      <c r="AO250" s="1033"/>
      <c r="AP250" s="1033"/>
      <c r="AQ250" s="1033"/>
      <c r="AR250" s="1033"/>
      <c r="AS250" s="1033"/>
      <c r="AT250" s="599"/>
      <c r="AU250" s="1036"/>
      <c r="AV250" s="764"/>
      <c r="AW250" s="764"/>
      <c r="AX250" s="764"/>
      <c r="AY250" s="764"/>
      <c r="AZ250" s="764"/>
      <c r="BA250" s="764"/>
      <c r="BB250" s="764"/>
      <c r="BC250" s="764"/>
      <c r="BD250" s="764"/>
      <c r="BE250" s="764"/>
      <c r="BF250" s="764"/>
    </row>
    <row r="251" spans="1:58" ht="15.75" hidden="1" customHeight="1">
      <c r="A251" s="1023">
        <v>242</v>
      </c>
      <c r="B251" s="1024" t="s">
        <v>194</v>
      </c>
      <c r="C251" s="1024" t="s">
        <v>1191</v>
      </c>
      <c r="D251" s="1024" t="s">
        <v>529</v>
      </c>
      <c r="E251" s="1024" t="s">
        <v>6664</v>
      </c>
      <c r="F251" s="1024" t="s">
        <v>6665</v>
      </c>
      <c r="G251" s="1024" t="s">
        <v>6726</v>
      </c>
      <c r="H251" s="1025" t="s">
        <v>1166</v>
      </c>
      <c r="I251" s="1024">
        <v>1</v>
      </c>
      <c r="J251" s="1024">
        <v>3012</v>
      </c>
      <c r="K251" s="1024">
        <v>3012</v>
      </c>
      <c r="L251" s="1024">
        <v>3012</v>
      </c>
      <c r="M251" s="1024" t="s">
        <v>1167</v>
      </c>
      <c r="N251" s="1024" t="s">
        <v>333</v>
      </c>
      <c r="O251" s="1024" t="s">
        <v>1163</v>
      </c>
      <c r="P251" s="1024" t="s">
        <v>67</v>
      </c>
      <c r="Q251" s="1026">
        <v>44445</v>
      </c>
      <c r="R251" s="1026">
        <v>44576</v>
      </c>
      <c r="S251" s="1027" t="s">
        <v>67</v>
      </c>
      <c r="T251" s="1028">
        <v>44576</v>
      </c>
      <c r="U251" s="1028">
        <v>44606</v>
      </c>
      <c r="V251" s="1028">
        <v>44609</v>
      </c>
      <c r="W251" s="1029" t="s">
        <v>67</v>
      </c>
      <c r="X251" s="1029">
        <v>44606</v>
      </c>
      <c r="Y251" s="1029">
        <v>44609</v>
      </c>
      <c r="Z251" s="1030">
        <v>3.012</v>
      </c>
      <c r="AA251" s="791"/>
      <c r="AB251" s="1031">
        <v>44593</v>
      </c>
      <c r="AC251" s="1554">
        <v>44593</v>
      </c>
      <c r="AD251" s="791"/>
      <c r="AE251" s="1035"/>
      <c r="AF251" s="1033"/>
      <c r="AG251" s="1033"/>
      <c r="AH251" s="1033"/>
      <c r="AI251" s="1033"/>
      <c r="AJ251" s="1033"/>
      <c r="AK251" s="1033"/>
      <c r="AL251" s="1033"/>
      <c r="AM251" s="1033"/>
      <c r="AN251" s="1033"/>
      <c r="AO251" s="1033"/>
      <c r="AP251" s="1033"/>
      <c r="AQ251" s="1033"/>
      <c r="AR251" s="1033"/>
      <c r="AS251" s="1033"/>
      <c r="AT251" s="599"/>
      <c r="AU251" s="1036"/>
      <c r="AV251" s="764"/>
      <c r="AW251" s="764"/>
      <c r="AX251" s="764"/>
      <c r="AY251" s="764"/>
      <c r="AZ251" s="764"/>
      <c r="BA251" s="764"/>
      <c r="BB251" s="764"/>
      <c r="BC251" s="764"/>
      <c r="BD251" s="764"/>
      <c r="BE251" s="764"/>
      <c r="BF251" s="764"/>
    </row>
    <row r="252" spans="1:58" ht="15.75" hidden="1" customHeight="1">
      <c r="A252" s="1023">
        <v>243</v>
      </c>
      <c r="B252" s="1024" t="s">
        <v>194</v>
      </c>
      <c r="C252" s="1024" t="s">
        <v>1191</v>
      </c>
      <c r="D252" s="1024" t="s">
        <v>529</v>
      </c>
      <c r="E252" s="1024" t="s">
        <v>6664</v>
      </c>
      <c r="F252" s="1024" t="s">
        <v>6665</v>
      </c>
      <c r="G252" s="1024" t="s">
        <v>6727</v>
      </c>
      <c r="H252" s="1025" t="s">
        <v>1166</v>
      </c>
      <c r="I252" s="1024">
        <v>1</v>
      </c>
      <c r="J252" s="1024">
        <v>3723</v>
      </c>
      <c r="K252" s="1024">
        <v>3723</v>
      </c>
      <c r="L252" s="1024">
        <v>3723</v>
      </c>
      <c r="M252" s="1024" t="s">
        <v>1167</v>
      </c>
      <c r="N252" s="1024" t="s">
        <v>333</v>
      </c>
      <c r="O252" s="1024" t="s">
        <v>1163</v>
      </c>
      <c r="P252" s="1024" t="s">
        <v>67</v>
      </c>
      <c r="Q252" s="1026">
        <v>44445</v>
      </c>
      <c r="R252" s="1026">
        <v>44576</v>
      </c>
      <c r="S252" s="1027" t="s">
        <v>67</v>
      </c>
      <c r="T252" s="1028">
        <v>44576</v>
      </c>
      <c r="U252" s="1028">
        <v>44606</v>
      </c>
      <c r="V252" s="1028">
        <v>44609</v>
      </c>
      <c r="W252" s="1029" t="s">
        <v>67</v>
      </c>
      <c r="X252" s="1029">
        <v>44606</v>
      </c>
      <c r="Y252" s="1029">
        <v>44609</v>
      </c>
      <c r="Z252" s="1030">
        <v>3.7229999999999999</v>
      </c>
      <c r="AA252" s="791"/>
      <c r="AB252" s="1031">
        <v>44593</v>
      </c>
      <c r="AC252" s="1554">
        <v>44593</v>
      </c>
      <c r="AD252" s="791"/>
      <c r="AE252" s="1035"/>
      <c r="AF252" s="1033"/>
      <c r="AG252" s="1033"/>
      <c r="AH252" s="1033"/>
      <c r="AI252" s="1033"/>
      <c r="AJ252" s="1033"/>
      <c r="AK252" s="1033"/>
      <c r="AL252" s="1033"/>
      <c r="AM252" s="1033"/>
      <c r="AN252" s="1033"/>
      <c r="AO252" s="1033"/>
      <c r="AP252" s="1033"/>
      <c r="AQ252" s="1033"/>
      <c r="AR252" s="1033"/>
      <c r="AS252" s="1033"/>
      <c r="AT252" s="599"/>
      <c r="AU252" s="1036"/>
      <c r="AV252" s="764"/>
      <c r="AW252" s="764"/>
      <c r="AX252" s="764"/>
      <c r="AY252" s="764"/>
      <c r="AZ252" s="764"/>
      <c r="BA252" s="764"/>
      <c r="BB252" s="764"/>
      <c r="BC252" s="764"/>
      <c r="BD252" s="764"/>
      <c r="BE252" s="764"/>
      <c r="BF252" s="764"/>
    </row>
    <row r="253" spans="1:58" ht="15.75" hidden="1" customHeight="1">
      <c r="A253" s="1023">
        <v>244</v>
      </c>
      <c r="B253" s="1024" t="s">
        <v>194</v>
      </c>
      <c r="C253" s="1024" t="s">
        <v>1191</v>
      </c>
      <c r="D253" s="1024" t="s">
        <v>529</v>
      </c>
      <c r="E253" s="1024" t="s">
        <v>6664</v>
      </c>
      <c r="F253" s="1024" t="s">
        <v>6665</v>
      </c>
      <c r="G253" s="1024" t="s">
        <v>6728</v>
      </c>
      <c r="H253" s="1025" t="s">
        <v>1166</v>
      </c>
      <c r="I253" s="1024">
        <v>1</v>
      </c>
      <c r="J253" s="1024">
        <v>2666</v>
      </c>
      <c r="K253" s="1024">
        <v>2666</v>
      </c>
      <c r="L253" s="1024">
        <v>2666</v>
      </c>
      <c r="M253" s="1024" t="s">
        <v>1167</v>
      </c>
      <c r="N253" s="1024" t="s">
        <v>333</v>
      </c>
      <c r="O253" s="1024" t="s">
        <v>1163</v>
      </c>
      <c r="P253" s="1024" t="s">
        <v>67</v>
      </c>
      <c r="Q253" s="1026">
        <v>44445</v>
      </c>
      <c r="R253" s="1026">
        <v>44607</v>
      </c>
      <c r="S253" s="1027" t="s">
        <v>67</v>
      </c>
      <c r="T253" s="1028">
        <v>44607</v>
      </c>
      <c r="U253" s="1028">
        <v>44637</v>
      </c>
      <c r="V253" s="1028">
        <v>44640</v>
      </c>
      <c r="W253" s="1029" t="s">
        <v>67</v>
      </c>
      <c r="X253" s="1029">
        <v>44637</v>
      </c>
      <c r="Y253" s="1029">
        <v>44640</v>
      </c>
      <c r="Z253" s="1030">
        <v>2.6659999999999999</v>
      </c>
      <c r="AA253" s="791"/>
      <c r="AB253" s="1031">
        <v>44621</v>
      </c>
      <c r="AC253" s="1554">
        <v>44621</v>
      </c>
      <c r="AD253" s="791"/>
      <c r="AE253" s="1035"/>
      <c r="AF253" s="1033"/>
      <c r="AG253" s="1033"/>
      <c r="AH253" s="1033"/>
      <c r="AI253" s="1033"/>
      <c r="AJ253" s="1033"/>
      <c r="AK253" s="1033"/>
      <c r="AL253" s="1033"/>
      <c r="AM253" s="1033"/>
      <c r="AN253" s="1033"/>
      <c r="AO253" s="1033"/>
      <c r="AP253" s="1033"/>
      <c r="AQ253" s="1033"/>
      <c r="AR253" s="1033"/>
      <c r="AS253" s="1033"/>
      <c r="AT253" s="599"/>
      <c r="AU253" s="1036"/>
      <c r="AV253" s="764"/>
      <c r="AW253" s="764"/>
      <c r="AX253" s="764"/>
      <c r="AY253" s="764"/>
      <c r="AZ253" s="764"/>
      <c r="BA253" s="764"/>
      <c r="BB253" s="764"/>
      <c r="BC253" s="764"/>
      <c r="BD253" s="764"/>
      <c r="BE253" s="764"/>
      <c r="BF253" s="764"/>
    </row>
    <row r="254" spans="1:58" ht="15.75" hidden="1" customHeight="1">
      <c r="A254" s="1023">
        <v>245</v>
      </c>
      <c r="B254" s="1024" t="s">
        <v>194</v>
      </c>
      <c r="C254" s="1024" t="s">
        <v>1191</v>
      </c>
      <c r="D254" s="1024" t="s">
        <v>529</v>
      </c>
      <c r="E254" s="1024" t="s">
        <v>6664</v>
      </c>
      <c r="F254" s="1024" t="s">
        <v>6665</v>
      </c>
      <c r="G254" s="1024" t="s">
        <v>6729</v>
      </c>
      <c r="H254" s="1025" t="s">
        <v>1166</v>
      </c>
      <c r="I254" s="1024">
        <v>1</v>
      </c>
      <c r="J254" s="1024">
        <v>2385</v>
      </c>
      <c r="K254" s="1024">
        <v>2385</v>
      </c>
      <c r="L254" s="1024">
        <v>2385</v>
      </c>
      <c r="M254" s="1024" t="s">
        <v>1167</v>
      </c>
      <c r="N254" s="1024" t="s">
        <v>333</v>
      </c>
      <c r="O254" s="1024" t="s">
        <v>1163</v>
      </c>
      <c r="P254" s="1024" t="s">
        <v>67</v>
      </c>
      <c r="Q254" s="1026">
        <v>44445</v>
      </c>
      <c r="R254" s="1026">
        <v>44607</v>
      </c>
      <c r="S254" s="1027" t="s">
        <v>67</v>
      </c>
      <c r="T254" s="1028">
        <v>44607</v>
      </c>
      <c r="U254" s="1028">
        <v>44637</v>
      </c>
      <c r="V254" s="1028">
        <v>44640</v>
      </c>
      <c r="W254" s="1029" t="s">
        <v>67</v>
      </c>
      <c r="X254" s="1029">
        <v>44637</v>
      </c>
      <c r="Y254" s="1029">
        <v>44640</v>
      </c>
      <c r="Z254" s="1030">
        <v>2.3849999999999998</v>
      </c>
      <c r="AA254" s="791"/>
      <c r="AB254" s="1031">
        <v>44621</v>
      </c>
      <c r="AC254" s="1554">
        <v>44621</v>
      </c>
      <c r="AD254" s="791"/>
      <c r="AE254" s="1035"/>
      <c r="AF254" s="1033"/>
      <c r="AG254" s="1033"/>
      <c r="AH254" s="1033"/>
      <c r="AI254" s="1033"/>
      <c r="AJ254" s="1033"/>
      <c r="AK254" s="1033"/>
      <c r="AL254" s="1033"/>
      <c r="AM254" s="1033"/>
      <c r="AN254" s="1033"/>
      <c r="AO254" s="1033"/>
      <c r="AP254" s="1033"/>
      <c r="AQ254" s="1033"/>
      <c r="AR254" s="1033"/>
      <c r="AS254" s="1033"/>
      <c r="AT254" s="599"/>
      <c r="AU254" s="1036"/>
      <c r="AV254" s="764"/>
      <c r="AW254" s="764"/>
      <c r="AX254" s="764"/>
      <c r="AY254" s="764"/>
      <c r="AZ254" s="764"/>
      <c r="BA254" s="764"/>
      <c r="BB254" s="764"/>
      <c r="BC254" s="764"/>
      <c r="BD254" s="764"/>
      <c r="BE254" s="764"/>
      <c r="BF254" s="764"/>
    </row>
    <row r="255" spans="1:58" ht="15.75" hidden="1" customHeight="1">
      <c r="A255" s="1023">
        <v>246</v>
      </c>
      <c r="B255" s="1024" t="s">
        <v>194</v>
      </c>
      <c r="C255" s="1024" t="s">
        <v>1191</v>
      </c>
      <c r="D255" s="1024" t="s">
        <v>529</v>
      </c>
      <c r="E255" s="1024" t="s">
        <v>6664</v>
      </c>
      <c r="F255" s="1024" t="s">
        <v>6665</v>
      </c>
      <c r="G255" s="1024" t="s">
        <v>6730</v>
      </c>
      <c r="H255" s="1025" t="s">
        <v>1166</v>
      </c>
      <c r="I255" s="1024">
        <v>1</v>
      </c>
      <c r="J255" s="1024">
        <v>2903</v>
      </c>
      <c r="K255" s="1024">
        <v>2903</v>
      </c>
      <c r="L255" s="1024">
        <v>2903</v>
      </c>
      <c r="M255" s="1024" t="s">
        <v>1167</v>
      </c>
      <c r="N255" s="1024" t="s">
        <v>333</v>
      </c>
      <c r="O255" s="1024" t="s">
        <v>1163</v>
      </c>
      <c r="P255" s="1024" t="s">
        <v>67</v>
      </c>
      <c r="Q255" s="1026">
        <v>44445</v>
      </c>
      <c r="R255" s="1026">
        <v>44607</v>
      </c>
      <c r="S255" s="1027" t="s">
        <v>67</v>
      </c>
      <c r="T255" s="1028">
        <v>44607</v>
      </c>
      <c r="U255" s="1028">
        <v>44637</v>
      </c>
      <c r="V255" s="1028">
        <v>44640</v>
      </c>
      <c r="W255" s="1029" t="s">
        <v>67</v>
      </c>
      <c r="X255" s="1029">
        <v>44637</v>
      </c>
      <c r="Y255" s="1029">
        <v>44640</v>
      </c>
      <c r="Z255" s="1030">
        <v>2.903</v>
      </c>
      <c r="AA255" s="791"/>
      <c r="AB255" s="1031">
        <v>44621</v>
      </c>
      <c r="AC255" s="1554">
        <v>44621</v>
      </c>
      <c r="AD255" s="791"/>
      <c r="AE255" s="1035"/>
      <c r="AF255" s="1033"/>
      <c r="AG255" s="1033"/>
      <c r="AH255" s="1033"/>
      <c r="AI255" s="1033"/>
      <c r="AJ255" s="1033"/>
      <c r="AK255" s="1033"/>
      <c r="AL255" s="1033"/>
      <c r="AM255" s="1033"/>
      <c r="AN255" s="1033"/>
      <c r="AO255" s="1033"/>
      <c r="AP255" s="1033"/>
      <c r="AQ255" s="1033"/>
      <c r="AR255" s="1033"/>
      <c r="AS255" s="1033"/>
      <c r="AT255" s="599"/>
      <c r="AU255" s="1036"/>
      <c r="AV255" s="764"/>
      <c r="AW255" s="764"/>
      <c r="AX255" s="764"/>
      <c r="AY255" s="764"/>
      <c r="AZ255" s="764"/>
      <c r="BA255" s="764"/>
      <c r="BB255" s="764"/>
      <c r="BC255" s="764"/>
      <c r="BD255" s="764"/>
      <c r="BE255" s="764"/>
      <c r="BF255" s="764"/>
    </row>
    <row r="256" spans="1:58" ht="15.75" hidden="1" customHeight="1">
      <c r="A256" s="1023">
        <v>247</v>
      </c>
      <c r="B256" s="1024" t="s">
        <v>194</v>
      </c>
      <c r="C256" s="1024" t="s">
        <v>1191</v>
      </c>
      <c r="D256" s="1024" t="s">
        <v>529</v>
      </c>
      <c r="E256" s="1024" t="s">
        <v>6664</v>
      </c>
      <c r="F256" s="1024" t="s">
        <v>6665</v>
      </c>
      <c r="G256" s="1024" t="s">
        <v>6731</v>
      </c>
      <c r="H256" s="1025" t="s">
        <v>1166</v>
      </c>
      <c r="I256" s="1024">
        <v>1</v>
      </c>
      <c r="J256" s="1024">
        <v>1893</v>
      </c>
      <c r="K256" s="1024">
        <v>1893</v>
      </c>
      <c r="L256" s="1024">
        <v>1893</v>
      </c>
      <c r="M256" s="1024" t="s">
        <v>1167</v>
      </c>
      <c r="N256" s="1024" t="s">
        <v>333</v>
      </c>
      <c r="O256" s="1024" t="s">
        <v>1163</v>
      </c>
      <c r="P256" s="1024" t="s">
        <v>67</v>
      </c>
      <c r="Q256" s="1026">
        <v>44445</v>
      </c>
      <c r="R256" s="1026">
        <v>44607</v>
      </c>
      <c r="S256" s="1027" t="s">
        <v>67</v>
      </c>
      <c r="T256" s="1028">
        <v>44607</v>
      </c>
      <c r="U256" s="1028">
        <v>44637</v>
      </c>
      <c r="V256" s="1028">
        <v>44640</v>
      </c>
      <c r="W256" s="1029" t="s">
        <v>67</v>
      </c>
      <c r="X256" s="1029">
        <v>44637</v>
      </c>
      <c r="Y256" s="1029">
        <v>44640</v>
      </c>
      <c r="Z256" s="1030">
        <v>1.893</v>
      </c>
      <c r="AA256" s="791"/>
      <c r="AB256" s="1031">
        <v>44621</v>
      </c>
      <c r="AC256" s="1554">
        <v>44621</v>
      </c>
      <c r="AD256" s="791"/>
      <c r="AE256" s="1035"/>
      <c r="AF256" s="1033"/>
      <c r="AG256" s="1033"/>
      <c r="AH256" s="1033"/>
      <c r="AI256" s="1033"/>
      <c r="AJ256" s="1033"/>
      <c r="AK256" s="1033"/>
      <c r="AL256" s="1033"/>
      <c r="AM256" s="1033"/>
      <c r="AN256" s="1033"/>
      <c r="AO256" s="1033"/>
      <c r="AP256" s="1033"/>
      <c r="AQ256" s="1033"/>
      <c r="AR256" s="1033"/>
      <c r="AS256" s="1033"/>
      <c r="AT256" s="599"/>
      <c r="AU256" s="1036"/>
      <c r="AV256" s="764"/>
      <c r="AW256" s="764"/>
      <c r="AX256" s="764"/>
      <c r="AY256" s="764"/>
      <c r="AZ256" s="764"/>
      <c r="BA256" s="764"/>
      <c r="BB256" s="764"/>
      <c r="BC256" s="764"/>
      <c r="BD256" s="764"/>
      <c r="BE256" s="764"/>
      <c r="BF256" s="764"/>
    </row>
    <row r="257" spans="1:58" ht="15.75" hidden="1" customHeight="1">
      <c r="A257" s="1023">
        <v>248</v>
      </c>
      <c r="B257" s="1024" t="s">
        <v>194</v>
      </c>
      <c r="C257" s="1024" t="s">
        <v>1191</v>
      </c>
      <c r="D257" s="1024" t="s">
        <v>529</v>
      </c>
      <c r="E257" s="1024" t="s">
        <v>6664</v>
      </c>
      <c r="F257" s="1024" t="s">
        <v>6665</v>
      </c>
      <c r="G257" s="1024" t="s">
        <v>6732</v>
      </c>
      <c r="H257" s="1025" t="s">
        <v>1166</v>
      </c>
      <c r="I257" s="1024">
        <v>1</v>
      </c>
      <c r="J257" s="1024">
        <v>2666</v>
      </c>
      <c r="K257" s="1024">
        <v>2666</v>
      </c>
      <c r="L257" s="1024">
        <v>2666</v>
      </c>
      <c r="M257" s="1024" t="s">
        <v>1167</v>
      </c>
      <c r="N257" s="1024" t="s">
        <v>333</v>
      </c>
      <c r="O257" s="1024" t="s">
        <v>1163</v>
      </c>
      <c r="P257" s="1024" t="s">
        <v>67</v>
      </c>
      <c r="Q257" s="1026">
        <v>44445</v>
      </c>
      <c r="R257" s="1026">
        <v>44607</v>
      </c>
      <c r="S257" s="1027" t="s">
        <v>67</v>
      </c>
      <c r="T257" s="1028">
        <v>44607</v>
      </c>
      <c r="U257" s="1028">
        <v>44637</v>
      </c>
      <c r="V257" s="1028">
        <v>44640</v>
      </c>
      <c r="W257" s="1029" t="s">
        <v>67</v>
      </c>
      <c r="X257" s="1029">
        <v>44637</v>
      </c>
      <c r="Y257" s="1029">
        <v>44640</v>
      </c>
      <c r="Z257" s="1030">
        <v>2.6659999999999999</v>
      </c>
      <c r="AA257" s="791"/>
      <c r="AB257" s="1031">
        <v>44621</v>
      </c>
      <c r="AC257" s="1554">
        <v>44621</v>
      </c>
      <c r="AD257" s="791"/>
      <c r="AE257" s="1035"/>
      <c r="AF257" s="1033"/>
      <c r="AG257" s="1033"/>
      <c r="AH257" s="1033"/>
      <c r="AI257" s="1033"/>
      <c r="AJ257" s="1033"/>
      <c r="AK257" s="1033"/>
      <c r="AL257" s="1033"/>
      <c r="AM257" s="1033"/>
      <c r="AN257" s="1033"/>
      <c r="AO257" s="1033"/>
      <c r="AP257" s="1033"/>
      <c r="AQ257" s="1033"/>
      <c r="AR257" s="1033"/>
      <c r="AS257" s="1033"/>
      <c r="AT257" s="599"/>
      <c r="AU257" s="1036"/>
      <c r="AV257" s="764"/>
      <c r="AW257" s="764"/>
      <c r="AX257" s="764"/>
      <c r="AY257" s="764"/>
      <c r="AZ257" s="764"/>
      <c r="BA257" s="764"/>
      <c r="BB257" s="764"/>
      <c r="BC257" s="764"/>
      <c r="BD257" s="764"/>
      <c r="BE257" s="764"/>
      <c r="BF257" s="764"/>
    </row>
    <row r="258" spans="1:58" ht="15.75" hidden="1" customHeight="1">
      <c r="A258" s="1023">
        <v>249</v>
      </c>
      <c r="B258" s="1024" t="s">
        <v>194</v>
      </c>
      <c r="C258" s="1024" t="s">
        <v>1191</v>
      </c>
      <c r="D258" s="1024" t="s">
        <v>529</v>
      </c>
      <c r="E258" s="1024" t="s">
        <v>6664</v>
      </c>
      <c r="F258" s="1024" t="s">
        <v>6665</v>
      </c>
      <c r="G258" s="1024" t="s">
        <v>6733</v>
      </c>
      <c r="H258" s="1025" t="s">
        <v>1166</v>
      </c>
      <c r="I258" s="1024">
        <v>1</v>
      </c>
      <c r="J258" s="1024">
        <v>2384</v>
      </c>
      <c r="K258" s="1024">
        <v>2384</v>
      </c>
      <c r="L258" s="1024">
        <v>2384</v>
      </c>
      <c r="M258" s="1024" t="s">
        <v>1167</v>
      </c>
      <c r="N258" s="1024" t="s">
        <v>333</v>
      </c>
      <c r="O258" s="1024" t="s">
        <v>1163</v>
      </c>
      <c r="P258" s="1024" t="s">
        <v>67</v>
      </c>
      <c r="Q258" s="1026">
        <v>44445</v>
      </c>
      <c r="R258" s="1026">
        <v>44607</v>
      </c>
      <c r="S258" s="1027" t="s">
        <v>67</v>
      </c>
      <c r="T258" s="1028">
        <v>44607</v>
      </c>
      <c r="U258" s="1028">
        <v>44637</v>
      </c>
      <c r="V258" s="1028">
        <v>44640</v>
      </c>
      <c r="W258" s="1029" t="s">
        <v>67</v>
      </c>
      <c r="X258" s="1029">
        <v>44637</v>
      </c>
      <c r="Y258" s="1029">
        <v>44640</v>
      </c>
      <c r="Z258" s="1030">
        <v>2.3839999999999999</v>
      </c>
      <c r="AA258" s="791"/>
      <c r="AB258" s="1031">
        <v>44621</v>
      </c>
      <c r="AC258" s="1554">
        <v>44621</v>
      </c>
      <c r="AD258" s="791"/>
      <c r="AE258" s="1035"/>
      <c r="AF258" s="1033"/>
      <c r="AG258" s="1033"/>
      <c r="AH258" s="1033"/>
      <c r="AI258" s="1033"/>
      <c r="AJ258" s="1033"/>
      <c r="AK258" s="1033"/>
      <c r="AL258" s="1033"/>
      <c r="AM258" s="1033"/>
      <c r="AN258" s="1033"/>
      <c r="AO258" s="1033"/>
      <c r="AP258" s="1033"/>
      <c r="AQ258" s="1033"/>
      <c r="AR258" s="1033"/>
      <c r="AS258" s="1033"/>
      <c r="AT258" s="599"/>
      <c r="AU258" s="1036"/>
      <c r="AV258" s="764"/>
      <c r="AW258" s="764"/>
      <c r="AX258" s="764"/>
      <c r="AY258" s="764"/>
      <c r="AZ258" s="764"/>
      <c r="BA258" s="764"/>
      <c r="BB258" s="764"/>
      <c r="BC258" s="764"/>
      <c r="BD258" s="764"/>
      <c r="BE258" s="764"/>
      <c r="BF258" s="764"/>
    </row>
    <row r="259" spans="1:58" ht="15.75" hidden="1" customHeight="1">
      <c r="A259" s="1023">
        <v>250</v>
      </c>
      <c r="B259" s="1024" t="s">
        <v>194</v>
      </c>
      <c r="C259" s="1024" t="s">
        <v>1191</v>
      </c>
      <c r="D259" s="1024" t="s">
        <v>529</v>
      </c>
      <c r="E259" s="1024" t="s">
        <v>6664</v>
      </c>
      <c r="F259" s="1024" t="s">
        <v>6665</v>
      </c>
      <c r="G259" s="1024" t="s">
        <v>6734</v>
      </c>
      <c r="H259" s="1025" t="s">
        <v>1166</v>
      </c>
      <c r="I259" s="1024">
        <v>1</v>
      </c>
      <c r="J259" s="1024">
        <v>2903</v>
      </c>
      <c r="K259" s="1024">
        <v>2903</v>
      </c>
      <c r="L259" s="1024">
        <v>2903</v>
      </c>
      <c r="M259" s="1024" t="s">
        <v>1167</v>
      </c>
      <c r="N259" s="1024" t="s">
        <v>333</v>
      </c>
      <c r="O259" s="1024" t="s">
        <v>1163</v>
      </c>
      <c r="P259" s="1024" t="s">
        <v>67</v>
      </c>
      <c r="Q259" s="1026">
        <v>44445</v>
      </c>
      <c r="R259" s="1026">
        <v>44607</v>
      </c>
      <c r="S259" s="1027" t="s">
        <v>67</v>
      </c>
      <c r="T259" s="1028">
        <v>44607</v>
      </c>
      <c r="U259" s="1028">
        <v>44637</v>
      </c>
      <c r="V259" s="1028">
        <v>44640</v>
      </c>
      <c r="W259" s="1029" t="s">
        <v>67</v>
      </c>
      <c r="X259" s="1029">
        <v>44637</v>
      </c>
      <c r="Y259" s="1029">
        <v>44640</v>
      </c>
      <c r="Z259" s="1030">
        <v>2.903</v>
      </c>
      <c r="AA259" s="791"/>
      <c r="AB259" s="1031">
        <v>44621</v>
      </c>
      <c r="AC259" s="1554">
        <v>44621</v>
      </c>
      <c r="AD259" s="791"/>
      <c r="AE259" s="1035"/>
      <c r="AF259" s="1033"/>
      <c r="AG259" s="1033"/>
      <c r="AH259" s="1033"/>
      <c r="AI259" s="1033"/>
      <c r="AJ259" s="1033"/>
      <c r="AK259" s="1033"/>
      <c r="AL259" s="1033"/>
      <c r="AM259" s="1033"/>
      <c r="AN259" s="1033"/>
      <c r="AO259" s="1033"/>
      <c r="AP259" s="1033"/>
      <c r="AQ259" s="1033"/>
      <c r="AR259" s="1033"/>
      <c r="AS259" s="1033"/>
      <c r="AT259" s="599"/>
      <c r="AU259" s="1036"/>
      <c r="AV259" s="764"/>
      <c r="AW259" s="764"/>
      <c r="AX259" s="764"/>
      <c r="AY259" s="764"/>
      <c r="AZ259" s="764"/>
      <c r="BA259" s="764"/>
      <c r="BB259" s="764"/>
      <c r="BC259" s="764"/>
      <c r="BD259" s="764"/>
      <c r="BE259" s="764"/>
      <c r="BF259" s="764"/>
    </row>
    <row r="260" spans="1:58" ht="15.75" hidden="1" customHeight="1">
      <c r="A260" s="1023">
        <v>251</v>
      </c>
      <c r="B260" s="1024" t="s">
        <v>194</v>
      </c>
      <c r="C260" s="1024" t="s">
        <v>1191</v>
      </c>
      <c r="D260" s="1024" t="s">
        <v>529</v>
      </c>
      <c r="E260" s="1024" t="s">
        <v>6664</v>
      </c>
      <c r="F260" s="1024" t="s">
        <v>6665</v>
      </c>
      <c r="G260" s="1024" t="s">
        <v>6735</v>
      </c>
      <c r="H260" s="1025" t="s">
        <v>1166</v>
      </c>
      <c r="I260" s="1024">
        <v>1</v>
      </c>
      <c r="J260" s="1024">
        <v>1893</v>
      </c>
      <c r="K260" s="1024">
        <v>1893</v>
      </c>
      <c r="L260" s="1024">
        <v>1893</v>
      </c>
      <c r="M260" s="1024" t="s">
        <v>1167</v>
      </c>
      <c r="N260" s="1024" t="s">
        <v>333</v>
      </c>
      <c r="O260" s="1024" t="s">
        <v>1163</v>
      </c>
      <c r="P260" s="1024" t="s">
        <v>67</v>
      </c>
      <c r="Q260" s="1026">
        <v>44445</v>
      </c>
      <c r="R260" s="1026">
        <v>44607</v>
      </c>
      <c r="S260" s="1027" t="s">
        <v>67</v>
      </c>
      <c r="T260" s="1028">
        <v>44607</v>
      </c>
      <c r="U260" s="1028">
        <v>44637</v>
      </c>
      <c r="V260" s="1028">
        <v>44640</v>
      </c>
      <c r="W260" s="1029" t="s">
        <v>67</v>
      </c>
      <c r="X260" s="1029">
        <v>44637</v>
      </c>
      <c r="Y260" s="1029">
        <v>44640</v>
      </c>
      <c r="Z260" s="1030">
        <v>1.893</v>
      </c>
      <c r="AA260" s="791"/>
      <c r="AB260" s="1031">
        <v>44621</v>
      </c>
      <c r="AC260" s="1554">
        <v>44621</v>
      </c>
      <c r="AD260" s="791"/>
      <c r="AE260" s="1035"/>
      <c r="AF260" s="1033"/>
      <c r="AG260" s="1033"/>
      <c r="AH260" s="1033"/>
      <c r="AI260" s="1033"/>
      <c r="AJ260" s="1033"/>
      <c r="AK260" s="1033"/>
      <c r="AL260" s="1033"/>
      <c r="AM260" s="1033"/>
      <c r="AN260" s="1033"/>
      <c r="AO260" s="1033"/>
      <c r="AP260" s="1033"/>
      <c r="AQ260" s="1033"/>
      <c r="AR260" s="1033"/>
      <c r="AS260" s="1033"/>
      <c r="AT260" s="599"/>
      <c r="AU260" s="1036"/>
      <c r="AV260" s="764"/>
      <c r="AW260" s="764"/>
      <c r="AX260" s="764"/>
      <c r="AY260" s="764"/>
      <c r="AZ260" s="764"/>
      <c r="BA260" s="764"/>
      <c r="BB260" s="764"/>
      <c r="BC260" s="764"/>
      <c r="BD260" s="764"/>
      <c r="BE260" s="764"/>
      <c r="BF260" s="764"/>
    </row>
    <row r="261" spans="1:58" ht="15.75" hidden="1" customHeight="1">
      <c r="A261" s="1023">
        <v>252</v>
      </c>
      <c r="B261" s="1024" t="s">
        <v>194</v>
      </c>
      <c r="C261" s="1024" t="s">
        <v>1191</v>
      </c>
      <c r="D261" s="1024" t="s">
        <v>529</v>
      </c>
      <c r="E261" s="1024" t="s">
        <v>6664</v>
      </c>
      <c r="F261" s="1024" t="s">
        <v>6665</v>
      </c>
      <c r="G261" s="1024" t="s">
        <v>6736</v>
      </c>
      <c r="H261" s="1025" t="s">
        <v>1166</v>
      </c>
      <c r="I261" s="1024">
        <v>1</v>
      </c>
      <c r="J261" s="1024">
        <v>3955</v>
      </c>
      <c r="K261" s="1024">
        <v>3955</v>
      </c>
      <c r="L261" s="1024">
        <v>3955</v>
      </c>
      <c r="M261" s="1024" t="s">
        <v>1167</v>
      </c>
      <c r="N261" s="1024" t="s">
        <v>333</v>
      </c>
      <c r="O261" s="1024" t="s">
        <v>1163</v>
      </c>
      <c r="P261" s="1024" t="s">
        <v>67</v>
      </c>
      <c r="Q261" s="1026">
        <v>44445</v>
      </c>
      <c r="R261" s="1026">
        <v>44607</v>
      </c>
      <c r="S261" s="1027" t="s">
        <v>67</v>
      </c>
      <c r="T261" s="1028">
        <v>44607</v>
      </c>
      <c r="U261" s="1028">
        <v>44637</v>
      </c>
      <c r="V261" s="1028">
        <v>44640</v>
      </c>
      <c r="W261" s="1029" t="s">
        <v>67</v>
      </c>
      <c r="X261" s="1029">
        <v>44637</v>
      </c>
      <c r="Y261" s="1029">
        <v>44640</v>
      </c>
      <c r="Z261" s="1030">
        <v>3.9550000000000001</v>
      </c>
      <c r="AA261" s="791"/>
      <c r="AB261" s="1031">
        <v>44621</v>
      </c>
      <c r="AC261" s="1554">
        <v>44621</v>
      </c>
      <c r="AD261" s="791"/>
      <c r="AE261" s="1035"/>
      <c r="AF261" s="1033"/>
      <c r="AG261" s="1033"/>
      <c r="AH261" s="1033"/>
      <c r="AI261" s="1033"/>
      <c r="AJ261" s="1033"/>
      <c r="AK261" s="1033"/>
      <c r="AL261" s="1033"/>
      <c r="AM261" s="1033"/>
      <c r="AN261" s="1033"/>
      <c r="AO261" s="1033"/>
      <c r="AP261" s="1033"/>
      <c r="AQ261" s="1033"/>
      <c r="AR261" s="1033"/>
      <c r="AS261" s="1033"/>
      <c r="AT261" s="599"/>
      <c r="AU261" s="1036"/>
      <c r="AV261" s="764"/>
      <c r="AW261" s="764"/>
      <c r="AX261" s="764"/>
      <c r="AY261" s="764"/>
      <c r="AZ261" s="764"/>
      <c r="BA261" s="764"/>
      <c r="BB261" s="764"/>
      <c r="BC261" s="764"/>
      <c r="BD261" s="764"/>
      <c r="BE261" s="764"/>
      <c r="BF261" s="764"/>
    </row>
    <row r="262" spans="1:58" ht="15.75" hidden="1" customHeight="1">
      <c r="A262" s="1023">
        <v>253</v>
      </c>
      <c r="B262" s="1024" t="s">
        <v>194</v>
      </c>
      <c r="C262" s="1024" t="s">
        <v>1191</v>
      </c>
      <c r="D262" s="1024" t="s">
        <v>529</v>
      </c>
      <c r="E262" s="1024" t="s">
        <v>6664</v>
      </c>
      <c r="F262" s="1024" t="s">
        <v>6665</v>
      </c>
      <c r="G262" s="1024" t="s">
        <v>6737</v>
      </c>
      <c r="H262" s="1025" t="s">
        <v>1166</v>
      </c>
      <c r="I262" s="1024">
        <v>1</v>
      </c>
      <c r="J262" s="1024">
        <v>3344</v>
      </c>
      <c r="K262" s="1024">
        <v>3344</v>
      </c>
      <c r="L262" s="1024">
        <v>3344</v>
      </c>
      <c r="M262" s="1024" t="s">
        <v>1167</v>
      </c>
      <c r="N262" s="1024" t="s">
        <v>333</v>
      </c>
      <c r="O262" s="1024" t="s">
        <v>1163</v>
      </c>
      <c r="P262" s="1024" t="s">
        <v>67</v>
      </c>
      <c r="Q262" s="1026">
        <v>44445</v>
      </c>
      <c r="R262" s="1026">
        <v>44607</v>
      </c>
      <c r="S262" s="1027" t="s">
        <v>67</v>
      </c>
      <c r="T262" s="1028">
        <v>44607</v>
      </c>
      <c r="U262" s="1028">
        <v>44637</v>
      </c>
      <c r="V262" s="1028">
        <v>44640</v>
      </c>
      <c r="W262" s="1029" t="s">
        <v>67</v>
      </c>
      <c r="X262" s="1029">
        <v>44637</v>
      </c>
      <c r="Y262" s="1029">
        <v>44640</v>
      </c>
      <c r="Z262" s="1030">
        <v>3.3439999999999999</v>
      </c>
      <c r="AA262" s="791"/>
      <c r="AB262" s="1031">
        <v>44621</v>
      </c>
      <c r="AC262" s="1554">
        <v>44621</v>
      </c>
      <c r="AD262" s="791"/>
      <c r="AE262" s="1035"/>
      <c r="AF262" s="1033"/>
      <c r="AG262" s="1033"/>
      <c r="AH262" s="1033"/>
      <c r="AI262" s="1033"/>
      <c r="AJ262" s="1033"/>
      <c r="AK262" s="1033"/>
      <c r="AL262" s="1033"/>
      <c r="AM262" s="1033"/>
      <c r="AN262" s="1033"/>
      <c r="AO262" s="1033"/>
      <c r="AP262" s="1033"/>
      <c r="AQ262" s="1033"/>
      <c r="AR262" s="1033"/>
      <c r="AS262" s="1033"/>
      <c r="AT262" s="599"/>
      <c r="AU262" s="1036"/>
      <c r="AV262" s="764"/>
      <c r="AW262" s="764"/>
      <c r="AX262" s="764"/>
      <c r="AY262" s="764"/>
      <c r="AZ262" s="764"/>
      <c r="BA262" s="764"/>
      <c r="BB262" s="764"/>
      <c r="BC262" s="764"/>
      <c r="BD262" s="764"/>
      <c r="BE262" s="764"/>
      <c r="BF262" s="764"/>
    </row>
    <row r="263" spans="1:58" ht="15.75" hidden="1" customHeight="1">
      <c r="A263" s="1023">
        <v>254</v>
      </c>
      <c r="B263" s="1024" t="s">
        <v>194</v>
      </c>
      <c r="C263" s="1024" t="s">
        <v>1191</v>
      </c>
      <c r="D263" s="1024" t="s">
        <v>529</v>
      </c>
      <c r="E263" s="1024" t="s">
        <v>6664</v>
      </c>
      <c r="F263" s="1024" t="s">
        <v>6665</v>
      </c>
      <c r="G263" s="1024" t="s">
        <v>6738</v>
      </c>
      <c r="H263" s="1025" t="s">
        <v>1166</v>
      </c>
      <c r="I263" s="1024">
        <v>1</v>
      </c>
      <c r="J263" s="1024">
        <v>4351</v>
      </c>
      <c r="K263" s="1024">
        <v>4351</v>
      </c>
      <c r="L263" s="1024">
        <v>4351</v>
      </c>
      <c r="M263" s="1024" t="s">
        <v>1167</v>
      </c>
      <c r="N263" s="1024" t="s">
        <v>333</v>
      </c>
      <c r="O263" s="1024" t="s">
        <v>1163</v>
      </c>
      <c r="P263" s="1024" t="s">
        <v>67</v>
      </c>
      <c r="Q263" s="1026">
        <v>44445</v>
      </c>
      <c r="R263" s="1026">
        <v>44607</v>
      </c>
      <c r="S263" s="1027" t="s">
        <v>67</v>
      </c>
      <c r="T263" s="1028">
        <v>44607</v>
      </c>
      <c r="U263" s="1028">
        <v>44637</v>
      </c>
      <c r="V263" s="1028">
        <v>44640</v>
      </c>
      <c r="W263" s="1029" t="s">
        <v>67</v>
      </c>
      <c r="X263" s="1029">
        <v>44637</v>
      </c>
      <c r="Y263" s="1029">
        <v>44640</v>
      </c>
      <c r="Z263" s="1030">
        <v>4.351</v>
      </c>
      <c r="AA263" s="791"/>
      <c r="AB263" s="1031">
        <v>44621</v>
      </c>
      <c r="AC263" s="1554">
        <v>44621</v>
      </c>
      <c r="AD263" s="791"/>
      <c r="AE263" s="1035"/>
      <c r="AF263" s="1033"/>
      <c r="AG263" s="1033"/>
      <c r="AH263" s="1033"/>
      <c r="AI263" s="1033"/>
      <c r="AJ263" s="1033"/>
      <c r="AK263" s="1033"/>
      <c r="AL263" s="1033"/>
      <c r="AM263" s="1033"/>
      <c r="AN263" s="1033"/>
      <c r="AO263" s="1033"/>
      <c r="AP263" s="1033"/>
      <c r="AQ263" s="1033"/>
      <c r="AR263" s="1033"/>
      <c r="AS263" s="1033"/>
      <c r="AT263" s="599"/>
      <c r="AU263" s="1036"/>
      <c r="AV263" s="764"/>
      <c r="AW263" s="764"/>
      <c r="AX263" s="764"/>
      <c r="AY263" s="764"/>
      <c r="AZ263" s="764"/>
      <c r="BA263" s="764"/>
      <c r="BB263" s="764"/>
      <c r="BC263" s="764"/>
      <c r="BD263" s="764"/>
      <c r="BE263" s="764"/>
      <c r="BF263" s="764"/>
    </row>
    <row r="264" spans="1:58" ht="15.75" hidden="1" customHeight="1">
      <c r="A264" s="1023">
        <v>255</v>
      </c>
      <c r="B264" s="1024" t="s">
        <v>194</v>
      </c>
      <c r="C264" s="1024" t="s">
        <v>1191</v>
      </c>
      <c r="D264" s="1024" t="s">
        <v>529</v>
      </c>
      <c r="E264" s="1024" t="s">
        <v>6664</v>
      </c>
      <c r="F264" s="1024" t="s">
        <v>6665</v>
      </c>
      <c r="G264" s="1024" t="s">
        <v>6738</v>
      </c>
      <c r="H264" s="1025" t="s">
        <v>1166</v>
      </c>
      <c r="I264" s="1024">
        <v>1</v>
      </c>
      <c r="J264" s="1024">
        <v>3782</v>
      </c>
      <c r="K264" s="1024">
        <v>3782</v>
      </c>
      <c r="L264" s="1024">
        <v>3782</v>
      </c>
      <c r="M264" s="1024" t="s">
        <v>1167</v>
      </c>
      <c r="N264" s="1024" t="s">
        <v>333</v>
      </c>
      <c r="O264" s="1024" t="s">
        <v>1163</v>
      </c>
      <c r="P264" s="1024" t="s">
        <v>67</v>
      </c>
      <c r="Q264" s="1026">
        <v>44445</v>
      </c>
      <c r="R264" s="1026">
        <v>44607</v>
      </c>
      <c r="S264" s="1027" t="s">
        <v>67</v>
      </c>
      <c r="T264" s="1028">
        <v>44607</v>
      </c>
      <c r="U264" s="1028">
        <v>44637</v>
      </c>
      <c r="V264" s="1028">
        <v>44640</v>
      </c>
      <c r="W264" s="1029" t="s">
        <v>67</v>
      </c>
      <c r="X264" s="1029">
        <v>44637</v>
      </c>
      <c r="Y264" s="1029">
        <v>44640</v>
      </c>
      <c r="Z264" s="1030">
        <v>3.782</v>
      </c>
      <c r="AA264" s="791"/>
      <c r="AB264" s="1031">
        <v>44621</v>
      </c>
      <c r="AC264" s="1554">
        <v>44621</v>
      </c>
      <c r="AD264" s="791"/>
      <c r="AE264" s="1035"/>
      <c r="AF264" s="1033"/>
      <c r="AG264" s="1033"/>
      <c r="AH264" s="1033"/>
      <c r="AI264" s="1033"/>
      <c r="AJ264" s="1033"/>
      <c r="AK264" s="1033"/>
      <c r="AL264" s="1033"/>
      <c r="AM264" s="1033"/>
      <c r="AN264" s="1033"/>
      <c r="AO264" s="1033"/>
      <c r="AP264" s="1033"/>
      <c r="AQ264" s="1033"/>
      <c r="AR264" s="1033"/>
      <c r="AS264" s="1033"/>
      <c r="AT264" s="599"/>
      <c r="AU264" s="1036"/>
      <c r="AV264" s="764"/>
      <c r="AW264" s="764"/>
      <c r="AX264" s="764"/>
      <c r="AY264" s="764"/>
      <c r="AZ264" s="764"/>
      <c r="BA264" s="764"/>
      <c r="BB264" s="764"/>
      <c r="BC264" s="764"/>
      <c r="BD264" s="764"/>
      <c r="BE264" s="764"/>
      <c r="BF264" s="764"/>
    </row>
    <row r="265" spans="1:58" ht="15.75" hidden="1" customHeight="1">
      <c r="A265" s="1023">
        <v>256</v>
      </c>
      <c r="B265" s="1024" t="s">
        <v>194</v>
      </c>
      <c r="C265" s="1024" t="s">
        <v>1191</v>
      </c>
      <c r="D265" s="1024" t="s">
        <v>529</v>
      </c>
      <c r="E265" s="1024" t="s">
        <v>6664</v>
      </c>
      <c r="F265" s="1024" t="s">
        <v>6665</v>
      </c>
      <c r="G265" s="1024" t="s">
        <v>6739</v>
      </c>
      <c r="H265" s="1025" t="s">
        <v>1166</v>
      </c>
      <c r="I265" s="1024">
        <v>1</v>
      </c>
      <c r="J265" s="1024">
        <v>2487</v>
      </c>
      <c r="K265" s="1024">
        <v>2487</v>
      </c>
      <c r="L265" s="1024">
        <v>2487</v>
      </c>
      <c r="M265" s="1024" t="s">
        <v>1167</v>
      </c>
      <c r="N265" s="1024" t="s">
        <v>333</v>
      </c>
      <c r="O265" s="1024" t="s">
        <v>1163</v>
      </c>
      <c r="P265" s="1024" t="s">
        <v>67</v>
      </c>
      <c r="Q265" s="1026">
        <v>44445</v>
      </c>
      <c r="R265" s="1026">
        <v>44607</v>
      </c>
      <c r="S265" s="1027" t="s">
        <v>67</v>
      </c>
      <c r="T265" s="1028">
        <v>44607</v>
      </c>
      <c r="U265" s="1028">
        <v>44637</v>
      </c>
      <c r="V265" s="1028">
        <v>44640</v>
      </c>
      <c r="W265" s="1029" t="s">
        <v>67</v>
      </c>
      <c r="X265" s="1029">
        <v>44637</v>
      </c>
      <c r="Y265" s="1029">
        <v>44640</v>
      </c>
      <c r="Z265" s="1030">
        <v>2.4870000000000001</v>
      </c>
      <c r="AA265" s="791"/>
      <c r="AB265" s="1031">
        <v>44621</v>
      </c>
      <c r="AC265" s="1554">
        <v>44621</v>
      </c>
      <c r="AD265" s="791"/>
      <c r="AE265" s="1035"/>
      <c r="AF265" s="1033"/>
      <c r="AG265" s="1033"/>
      <c r="AH265" s="1033"/>
      <c r="AI265" s="1033"/>
      <c r="AJ265" s="1033"/>
      <c r="AK265" s="1033"/>
      <c r="AL265" s="1033"/>
      <c r="AM265" s="1033"/>
      <c r="AN265" s="1033"/>
      <c r="AO265" s="1033"/>
      <c r="AP265" s="1033"/>
      <c r="AQ265" s="1033"/>
      <c r="AR265" s="1033"/>
      <c r="AS265" s="1033"/>
      <c r="AT265" s="599"/>
      <c r="AU265" s="1036"/>
      <c r="AV265" s="764"/>
      <c r="AW265" s="764"/>
      <c r="AX265" s="764"/>
      <c r="AY265" s="764"/>
      <c r="AZ265" s="764"/>
      <c r="BA265" s="764"/>
      <c r="BB265" s="764"/>
      <c r="BC265" s="764"/>
      <c r="BD265" s="764"/>
      <c r="BE265" s="764"/>
      <c r="BF265" s="764"/>
    </row>
    <row r="266" spans="1:58" ht="15.75" hidden="1" customHeight="1">
      <c r="A266" s="1023">
        <v>257</v>
      </c>
      <c r="B266" s="1024" t="s">
        <v>194</v>
      </c>
      <c r="C266" s="1024" t="s">
        <v>1191</v>
      </c>
      <c r="D266" s="1024" t="s">
        <v>529</v>
      </c>
      <c r="E266" s="1024" t="s">
        <v>6664</v>
      </c>
      <c r="F266" s="1024" t="s">
        <v>6665</v>
      </c>
      <c r="G266" s="1024" t="s">
        <v>6740</v>
      </c>
      <c r="H266" s="1025" t="s">
        <v>1166</v>
      </c>
      <c r="I266" s="1024">
        <v>1</v>
      </c>
      <c r="J266" s="1024">
        <v>2472</v>
      </c>
      <c r="K266" s="1024">
        <v>2472</v>
      </c>
      <c r="L266" s="1024">
        <v>2472</v>
      </c>
      <c r="M266" s="1024" t="s">
        <v>1167</v>
      </c>
      <c r="N266" s="1024" t="s">
        <v>333</v>
      </c>
      <c r="O266" s="1024" t="s">
        <v>1163</v>
      </c>
      <c r="P266" s="1024" t="s">
        <v>67</v>
      </c>
      <c r="Q266" s="1026">
        <v>44445</v>
      </c>
      <c r="R266" s="1026">
        <v>44607</v>
      </c>
      <c r="S266" s="1027" t="s">
        <v>67</v>
      </c>
      <c r="T266" s="1028">
        <v>44607</v>
      </c>
      <c r="U266" s="1028">
        <v>44637</v>
      </c>
      <c r="V266" s="1028">
        <v>44640</v>
      </c>
      <c r="W266" s="1029" t="s">
        <v>67</v>
      </c>
      <c r="X266" s="1029">
        <v>44637</v>
      </c>
      <c r="Y266" s="1029">
        <v>44640</v>
      </c>
      <c r="Z266" s="1030">
        <v>2.472</v>
      </c>
      <c r="AA266" s="791"/>
      <c r="AB266" s="1031">
        <v>44621</v>
      </c>
      <c r="AC266" s="1554">
        <v>44621</v>
      </c>
      <c r="AD266" s="791"/>
      <c r="AE266" s="1035"/>
      <c r="AF266" s="1033"/>
      <c r="AG266" s="1033"/>
      <c r="AH266" s="1033"/>
      <c r="AI266" s="1033"/>
      <c r="AJ266" s="1033"/>
      <c r="AK266" s="1033"/>
      <c r="AL266" s="1033"/>
      <c r="AM266" s="1033"/>
      <c r="AN266" s="1033"/>
      <c r="AO266" s="1033"/>
      <c r="AP266" s="1033"/>
      <c r="AQ266" s="1033"/>
      <c r="AR266" s="1033"/>
      <c r="AS266" s="1033"/>
      <c r="AT266" s="599"/>
      <c r="AU266" s="1036"/>
      <c r="AV266" s="764"/>
      <c r="AW266" s="764"/>
      <c r="AX266" s="764"/>
      <c r="AY266" s="764"/>
      <c r="AZ266" s="764"/>
      <c r="BA266" s="764"/>
      <c r="BB266" s="764"/>
      <c r="BC266" s="764"/>
      <c r="BD266" s="764"/>
      <c r="BE266" s="764"/>
      <c r="BF266" s="764"/>
    </row>
    <row r="267" spans="1:58" ht="15.75" hidden="1" customHeight="1">
      <c r="A267" s="1023">
        <v>258</v>
      </c>
      <c r="B267" s="1024" t="s">
        <v>194</v>
      </c>
      <c r="C267" s="1024" t="s">
        <v>1191</v>
      </c>
      <c r="D267" s="1024" t="s">
        <v>529</v>
      </c>
      <c r="E267" s="1024" t="s">
        <v>6664</v>
      </c>
      <c r="F267" s="1024" t="s">
        <v>6665</v>
      </c>
      <c r="G267" s="1024" t="s">
        <v>6740</v>
      </c>
      <c r="H267" s="1025" t="s">
        <v>1166</v>
      </c>
      <c r="I267" s="1024">
        <v>1</v>
      </c>
      <c r="J267" s="1024">
        <v>3119</v>
      </c>
      <c r="K267" s="1024">
        <v>3119</v>
      </c>
      <c r="L267" s="1024">
        <v>3119</v>
      </c>
      <c r="M267" s="1024" t="s">
        <v>1167</v>
      </c>
      <c r="N267" s="1024" t="s">
        <v>333</v>
      </c>
      <c r="O267" s="1024" t="s">
        <v>1163</v>
      </c>
      <c r="P267" s="1024" t="s">
        <v>67</v>
      </c>
      <c r="Q267" s="1026">
        <v>44445</v>
      </c>
      <c r="R267" s="1026">
        <v>44607</v>
      </c>
      <c r="S267" s="1027" t="s">
        <v>67</v>
      </c>
      <c r="T267" s="1028">
        <v>44607</v>
      </c>
      <c r="U267" s="1028">
        <v>44637</v>
      </c>
      <c r="V267" s="1028">
        <v>44640</v>
      </c>
      <c r="W267" s="1029" t="s">
        <v>67</v>
      </c>
      <c r="X267" s="1029">
        <v>44637</v>
      </c>
      <c r="Y267" s="1029">
        <v>44640</v>
      </c>
      <c r="Z267" s="1030">
        <v>3.1190000000000002</v>
      </c>
      <c r="AA267" s="791"/>
      <c r="AB267" s="1031">
        <v>44621</v>
      </c>
      <c r="AC267" s="1554">
        <v>44621</v>
      </c>
      <c r="AD267" s="791"/>
      <c r="AE267" s="1035"/>
      <c r="AF267" s="1033"/>
      <c r="AG267" s="1033"/>
      <c r="AH267" s="1033"/>
      <c r="AI267" s="1033"/>
      <c r="AJ267" s="1033"/>
      <c r="AK267" s="1033"/>
      <c r="AL267" s="1033"/>
      <c r="AM267" s="1033"/>
      <c r="AN267" s="1033"/>
      <c r="AO267" s="1033"/>
      <c r="AP267" s="1033"/>
      <c r="AQ267" s="1033"/>
      <c r="AR267" s="1033"/>
      <c r="AS267" s="1033"/>
      <c r="AT267" s="599"/>
      <c r="AU267" s="1036"/>
      <c r="AV267" s="764"/>
      <c r="AW267" s="764"/>
      <c r="AX267" s="764"/>
      <c r="AY267" s="764"/>
      <c r="AZ267" s="764"/>
      <c r="BA267" s="764"/>
      <c r="BB267" s="764"/>
      <c r="BC267" s="764"/>
      <c r="BD267" s="764"/>
      <c r="BE267" s="764"/>
      <c r="BF267" s="764"/>
    </row>
    <row r="268" spans="1:58" ht="15.75" hidden="1" customHeight="1">
      <c r="A268" s="1023">
        <v>259</v>
      </c>
      <c r="B268" s="1024" t="s">
        <v>194</v>
      </c>
      <c r="C268" s="1024" t="s">
        <v>1191</v>
      </c>
      <c r="D268" s="1024" t="s">
        <v>529</v>
      </c>
      <c r="E268" s="1024" t="s">
        <v>6664</v>
      </c>
      <c r="F268" s="1024" t="s">
        <v>6665</v>
      </c>
      <c r="G268" s="1024" t="s">
        <v>6740</v>
      </c>
      <c r="H268" s="1025" t="s">
        <v>1166</v>
      </c>
      <c r="I268" s="1024">
        <v>1</v>
      </c>
      <c r="J268" s="1024">
        <v>2331</v>
      </c>
      <c r="K268" s="1024">
        <v>2331</v>
      </c>
      <c r="L268" s="1024">
        <v>2331</v>
      </c>
      <c r="M268" s="1024" t="s">
        <v>1167</v>
      </c>
      <c r="N268" s="1024" t="s">
        <v>333</v>
      </c>
      <c r="O268" s="1024" t="s">
        <v>1163</v>
      </c>
      <c r="P268" s="1024" t="s">
        <v>67</v>
      </c>
      <c r="Q268" s="1026">
        <v>44445</v>
      </c>
      <c r="R268" s="1026">
        <v>44607</v>
      </c>
      <c r="S268" s="1027" t="s">
        <v>67</v>
      </c>
      <c r="T268" s="1028">
        <v>44607</v>
      </c>
      <c r="U268" s="1028">
        <v>44637</v>
      </c>
      <c r="V268" s="1028">
        <v>44640</v>
      </c>
      <c r="W268" s="1029" t="s">
        <v>67</v>
      </c>
      <c r="X268" s="1029">
        <v>44637</v>
      </c>
      <c r="Y268" s="1029">
        <v>44640</v>
      </c>
      <c r="Z268" s="1030">
        <v>2.331</v>
      </c>
      <c r="AA268" s="791"/>
      <c r="AB268" s="1031">
        <v>44621</v>
      </c>
      <c r="AC268" s="1554">
        <v>44621</v>
      </c>
      <c r="AD268" s="791"/>
      <c r="AE268" s="1035"/>
      <c r="AF268" s="1033"/>
      <c r="AG268" s="1033"/>
      <c r="AH268" s="1033"/>
      <c r="AI268" s="1033"/>
      <c r="AJ268" s="1033"/>
      <c r="AK268" s="1033"/>
      <c r="AL268" s="1033"/>
      <c r="AM268" s="1033"/>
      <c r="AN268" s="1033"/>
      <c r="AO268" s="1033"/>
      <c r="AP268" s="1033"/>
      <c r="AQ268" s="1033"/>
      <c r="AR268" s="1033"/>
      <c r="AS268" s="1033"/>
      <c r="AT268" s="599"/>
      <c r="AU268" s="1036"/>
      <c r="AV268" s="764"/>
      <c r="AW268" s="764"/>
      <c r="AX268" s="764"/>
      <c r="AY268" s="764"/>
      <c r="AZ268" s="764"/>
      <c r="BA268" s="764"/>
      <c r="BB268" s="764"/>
      <c r="BC268" s="764"/>
      <c r="BD268" s="764"/>
      <c r="BE268" s="764"/>
      <c r="BF268" s="764"/>
    </row>
    <row r="269" spans="1:58" ht="15.75" hidden="1" customHeight="1">
      <c r="A269" s="1023">
        <v>260</v>
      </c>
      <c r="B269" s="1024" t="s">
        <v>194</v>
      </c>
      <c r="C269" s="1024" t="s">
        <v>1191</v>
      </c>
      <c r="D269" s="1024" t="s">
        <v>529</v>
      </c>
      <c r="E269" s="1024" t="s">
        <v>6664</v>
      </c>
      <c r="F269" s="1024" t="s">
        <v>6665</v>
      </c>
      <c r="G269" s="1024" t="s">
        <v>6740</v>
      </c>
      <c r="H269" s="1025" t="s">
        <v>1166</v>
      </c>
      <c r="I269" s="1024">
        <v>1</v>
      </c>
      <c r="J269" s="1024">
        <v>2331</v>
      </c>
      <c r="K269" s="1024">
        <v>2331</v>
      </c>
      <c r="L269" s="1024">
        <v>2331</v>
      </c>
      <c r="M269" s="1024" t="s">
        <v>1167</v>
      </c>
      <c r="N269" s="1024" t="s">
        <v>333</v>
      </c>
      <c r="O269" s="1024" t="s">
        <v>1163</v>
      </c>
      <c r="P269" s="1024" t="s">
        <v>67</v>
      </c>
      <c r="Q269" s="1026">
        <v>44445</v>
      </c>
      <c r="R269" s="1026">
        <v>44607</v>
      </c>
      <c r="S269" s="1027" t="s">
        <v>67</v>
      </c>
      <c r="T269" s="1028">
        <v>44607</v>
      </c>
      <c r="U269" s="1028">
        <v>44637</v>
      </c>
      <c r="V269" s="1028">
        <v>44640</v>
      </c>
      <c r="W269" s="1029" t="s">
        <v>67</v>
      </c>
      <c r="X269" s="1029">
        <v>44637</v>
      </c>
      <c r="Y269" s="1029">
        <v>44640</v>
      </c>
      <c r="Z269" s="1030">
        <v>2.331</v>
      </c>
      <c r="AA269" s="791"/>
      <c r="AB269" s="1031">
        <v>44621</v>
      </c>
      <c r="AC269" s="1554">
        <v>44621</v>
      </c>
      <c r="AD269" s="791"/>
      <c r="AE269" s="1035"/>
      <c r="AF269" s="1033"/>
      <c r="AG269" s="1033"/>
      <c r="AH269" s="1033"/>
      <c r="AI269" s="1033"/>
      <c r="AJ269" s="1033"/>
      <c r="AK269" s="1033"/>
      <c r="AL269" s="1033"/>
      <c r="AM269" s="1033"/>
      <c r="AN269" s="1033"/>
      <c r="AO269" s="1033"/>
      <c r="AP269" s="1033"/>
      <c r="AQ269" s="1033"/>
      <c r="AR269" s="1033"/>
      <c r="AS269" s="1033"/>
      <c r="AT269" s="599"/>
      <c r="AU269" s="1036"/>
      <c r="AV269" s="764"/>
      <c r="AW269" s="764"/>
      <c r="AX269" s="764"/>
      <c r="AY269" s="764"/>
      <c r="AZ269" s="764"/>
      <c r="BA269" s="764"/>
      <c r="BB269" s="764"/>
      <c r="BC269" s="764"/>
      <c r="BD269" s="764"/>
      <c r="BE269" s="764"/>
      <c r="BF269" s="764"/>
    </row>
    <row r="270" spans="1:58" ht="15.75" hidden="1" customHeight="1">
      <c r="A270" s="1023">
        <v>261</v>
      </c>
      <c r="B270" s="1024" t="s">
        <v>194</v>
      </c>
      <c r="C270" s="1024" t="s">
        <v>1191</v>
      </c>
      <c r="D270" s="1024" t="s">
        <v>529</v>
      </c>
      <c r="E270" s="1024" t="s">
        <v>6664</v>
      </c>
      <c r="F270" s="1024" t="s">
        <v>6665</v>
      </c>
      <c r="G270" s="1024" t="s">
        <v>6741</v>
      </c>
      <c r="H270" s="1025" t="s">
        <v>1166</v>
      </c>
      <c r="I270" s="1024">
        <v>1</v>
      </c>
      <c r="J270" s="1024">
        <v>3542</v>
      </c>
      <c r="K270" s="1024">
        <v>3542</v>
      </c>
      <c r="L270" s="1024">
        <v>3542</v>
      </c>
      <c r="M270" s="1024" t="s">
        <v>1167</v>
      </c>
      <c r="N270" s="1024" t="s">
        <v>333</v>
      </c>
      <c r="O270" s="1024" t="s">
        <v>1163</v>
      </c>
      <c r="P270" s="1024" t="s">
        <v>67</v>
      </c>
      <c r="Q270" s="1026">
        <v>44445</v>
      </c>
      <c r="R270" s="1026">
        <v>44607</v>
      </c>
      <c r="S270" s="1027" t="s">
        <v>67</v>
      </c>
      <c r="T270" s="1028">
        <v>44607</v>
      </c>
      <c r="U270" s="1028">
        <v>44637</v>
      </c>
      <c r="V270" s="1028">
        <v>44640</v>
      </c>
      <c r="W270" s="1029" t="s">
        <v>67</v>
      </c>
      <c r="X270" s="1029">
        <v>44637</v>
      </c>
      <c r="Y270" s="1029">
        <v>44640</v>
      </c>
      <c r="Z270" s="1030">
        <v>3.5419999999999998</v>
      </c>
      <c r="AA270" s="791"/>
      <c r="AB270" s="1031">
        <v>44621</v>
      </c>
      <c r="AC270" s="1554">
        <v>44621</v>
      </c>
      <c r="AD270" s="791"/>
      <c r="AE270" s="1035"/>
      <c r="AF270" s="1033"/>
      <c r="AG270" s="1033"/>
      <c r="AH270" s="1033"/>
      <c r="AI270" s="1033"/>
      <c r="AJ270" s="1033"/>
      <c r="AK270" s="1033"/>
      <c r="AL270" s="1033"/>
      <c r="AM270" s="1033"/>
      <c r="AN270" s="1033"/>
      <c r="AO270" s="1033"/>
      <c r="AP270" s="1033"/>
      <c r="AQ270" s="1033"/>
      <c r="AR270" s="1033"/>
      <c r="AS270" s="1033"/>
      <c r="AT270" s="599"/>
      <c r="AU270" s="1036"/>
      <c r="AV270" s="764"/>
      <c r="AW270" s="764"/>
      <c r="AX270" s="764"/>
      <c r="AY270" s="764"/>
      <c r="AZ270" s="764"/>
      <c r="BA270" s="764"/>
      <c r="BB270" s="764"/>
      <c r="BC270" s="764"/>
      <c r="BD270" s="764"/>
      <c r="BE270" s="764"/>
      <c r="BF270" s="764"/>
    </row>
    <row r="271" spans="1:58" ht="15.75" hidden="1" customHeight="1">
      <c r="A271" s="1023">
        <v>262</v>
      </c>
      <c r="B271" s="1024" t="s">
        <v>194</v>
      </c>
      <c r="C271" s="1024" t="s">
        <v>1191</v>
      </c>
      <c r="D271" s="1024" t="s">
        <v>529</v>
      </c>
      <c r="E271" s="1024" t="s">
        <v>6664</v>
      </c>
      <c r="F271" s="1024" t="s">
        <v>6665</v>
      </c>
      <c r="G271" s="1024" t="s">
        <v>6742</v>
      </c>
      <c r="H271" s="1025" t="s">
        <v>1166</v>
      </c>
      <c r="I271" s="1024">
        <v>1</v>
      </c>
      <c r="J271" s="1024">
        <v>2664</v>
      </c>
      <c r="K271" s="1024">
        <v>2664</v>
      </c>
      <c r="L271" s="1024">
        <v>2664</v>
      </c>
      <c r="M271" s="1024" t="s">
        <v>1167</v>
      </c>
      <c r="N271" s="1024" t="s">
        <v>333</v>
      </c>
      <c r="O271" s="1024" t="s">
        <v>1163</v>
      </c>
      <c r="P271" s="1024" t="s">
        <v>67</v>
      </c>
      <c r="Q271" s="1026">
        <v>44445</v>
      </c>
      <c r="R271" s="1026">
        <v>44607</v>
      </c>
      <c r="S271" s="1027" t="s">
        <v>67</v>
      </c>
      <c r="T271" s="1028">
        <v>44607</v>
      </c>
      <c r="U271" s="1028">
        <v>44637</v>
      </c>
      <c r="V271" s="1028">
        <v>44640</v>
      </c>
      <c r="W271" s="1029" t="s">
        <v>67</v>
      </c>
      <c r="X271" s="1029">
        <v>44637</v>
      </c>
      <c r="Y271" s="1029">
        <v>44640</v>
      </c>
      <c r="Z271" s="1030">
        <v>2.6640000000000001</v>
      </c>
      <c r="AA271" s="791"/>
      <c r="AB271" s="1031">
        <v>44621</v>
      </c>
      <c r="AC271" s="1554">
        <v>44621</v>
      </c>
      <c r="AD271" s="791"/>
      <c r="AE271" s="1035"/>
      <c r="AF271" s="1033"/>
      <c r="AG271" s="1033"/>
      <c r="AH271" s="1033"/>
      <c r="AI271" s="1033"/>
      <c r="AJ271" s="1033"/>
      <c r="AK271" s="1033"/>
      <c r="AL271" s="1033"/>
      <c r="AM271" s="1033"/>
      <c r="AN271" s="1033"/>
      <c r="AO271" s="1033"/>
      <c r="AP271" s="1033"/>
      <c r="AQ271" s="1033"/>
      <c r="AR271" s="1033"/>
      <c r="AS271" s="1033"/>
      <c r="AT271" s="599"/>
      <c r="AU271" s="1036"/>
      <c r="AV271" s="764"/>
      <c r="AW271" s="764"/>
      <c r="AX271" s="764"/>
      <c r="AY271" s="764"/>
      <c r="AZ271" s="764"/>
      <c r="BA271" s="764"/>
      <c r="BB271" s="764"/>
      <c r="BC271" s="764"/>
      <c r="BD271" s="764"/>
      <c r="BE271" s="764"/>
      <c r="BF271" s="764"/>
    </row>
    <row r="272" spans="1:58" ht="15.75" hidden="1" customHeight="1">
      <c r="A272" s="1023">
        <v>263</v>
      </c>
      <c r="B272" s="1024" t="s">
        <v>194</v>
      </c>
      <c r="C272" s="1024" t="s">
        <v>1191</v>
      </c>
      <c r="D272" s="1024" t="s">
        <v>529</v>
      </c>
      <c r="E272" s="1024" t="s">
        <v>6664</v>
      </c>
      <c r="F272" s="1024" t="s">
        <v>6665</v>
      </c>
      <c r="G272" s="1024" t="s">
        <v>6743</v>
      </c>
      <c r="H272" s="1025" t="s">
        <v>1166</v>
      </c>
      <c r="I272" s="1024">
        <v>1</v>
      </c>
      <c r="J272" s="1024">
        <v>2460</v>
      </c>
      <c r="K272" s="1024">
        <v>2460</v>
      </c>
      <c r="L272" s="1024">
        <v>2460</v>
      </c>
      <c r="M272" s="1024" t="s">
        <v>1167</v>
      </c>
      <c r="N272" s="1024" t="s">
        <v>333</v>
      </c>
      <c r="O272" s="1024" t="s">
        <v>1163</v>
      </c>
      <c r="P272" s="1024" t="s">
        <v>67</v>
      </c>
      <c r="Q272" s="1026">
        <v>44445</v>
      </c>
      <c r="R272" s="1026">
        <v>44607</v>
      </c>
      <c r="S272" s="1027" t="s">
        <v>67</v>
      </c>
      <c r="T272" s="1028">
        <v>44607</v>
      </c>
      <c r="U272" s="1028">
        <v>44637</v>
      </c>
      <c r="V272" s="1028">
        <v>44640</v>
      </c>
      <c r="W272" s="1029" t="s">
        <v>67</v>
      </c>
      <c r="X272" s="1029">
        <v>44637</v>
      </c>
      <c r="Y272" s="1029">
        <v>44640</v>
      </c>
      <c r="Z272" s="1030">
        <v>2.46</v>
      </c>
      <c r="AA272" s="791"/>
      <c r="AB272" s="1031">
        <v>44621</v>
      </c>
      <c r="AC272" s="1554">
        <v>44621</v>
      </c>
      <c r="AD272" s="791"/>
      <c r="AE272" s="1035"/>
      <c r="AF272" s="1033"/>
      <c r="AG272" s="1033"/>
      <c r="AH272" s="1033"/>
      <c r="AI272" s="1033"/>
      <c r="AJ272" s="1033"/>
      <c r="AK272" s="1033"/>
      <c r="AL272" s="1033"/>
      <c r="AM272" s="1033"/>
      <c r="AN272" s="1033"/>
      <c r="AO272" s="1033"/>
      <c r="AP272" s="1033"/>
      <c r="AQ272" s="1033"/>
      <c r="AR272" s="1033"/>
      <c r="AS272" s="1033"/>
      <c r="AT272" s="599"/>
      <c r="AU272" s="1036"/>
      <c r="AV272" s="764"/>
      <c r="AW272" s="764"/>
      <c r="AX272" s="764"/>
      <c r="AY272" s="764"/>
      <c r="AZ272" s="764"/>
      <c r="BA272" s="764"/>
      <c r="BB272" s="764"/>
      <c r="BC272" s="764"/>
      <c r="BD272" s="764"/>
      <c r="BE272" s="764"/>
      <c r="BF272" s="764"/>
    </row>
    <row r="273" spans="1:58" ht="15.75" hidden="1" customHeight="1">
      <c r="A273" s="1023">
        <v>264</v>
      </c>
      <c r="B273" s="1024" t="s">
        <v>194</v>
      </c>
      <c r="C273" s="1024" t="s">
        <v>1191</v>
      </c>
      <c r="D273" s="1024" t="s">
        <v>529</v>
      </c>
      <c r="E273" s="1024" t="s">
        <v>6664</v>
      </c>
      <c r="F273" s="1024" t="s">
        <v>6665</v>
      </c>
      <c r="G273" s="1024" t="s">
        <v>6744</v>
      </c>
      <c r="H273" s="1025" t="s">
        <v>1166</v>
      </c>
      <c r="I273" s="1024">
        <v>1</v>
      </c>
      <c r="J273" s="1024">
        <v>2680</v>
      </c>
      <c r="K273" s="1024">
        <v>2680</v>
      </c>
      <c r="L273" s="1024">
        <v>2680</v>
      </c>
      <c r="M273" s="1024" t="s">
        <v>1167</v>
      </c>
      <c r="N273" s="1024" t="s">
        <v>333</v>
      </c>
      <c r="O273" s="1024" t="s">
        <v>1163</v>
      </c>
      <c r="P273" s="1024" t="s">
        <v>67</v>
      </c>
      <c r="Q273" s="1026">
        <v>44445</v>
      </c>
      <c r="R273" s="1026">
        <v>44607</v>
      </c>
      <c r="S273" s="1027" t="s">
        <v>67</v>
      </c>
      <c r="T273" s="1028">
        <v>44607</v>
      </c>
      <c r="U273" s="1028">
        <v>44637</v>
      </c>
      <c r="V273" s="1028">
        <v>44640</v>
      </c>
      <c r="W273" s="1029" t="s">
        <v>67</v>
      </c>
      <c r="X273" s="1029">
        <v>44637</v>
      </c>
      <c r="Y273" s="1029">
        <v>44640</v>
      </c>
      <c r="Z273" s="1030">
        <v>2.68</v>
      </c>
      <c r="AA273" s="791"/>
      <c r="AB273" s="1031">
        <v>44621</v>
      </c>
      <c r="AC273" s="1554">
        <v>44621</v>
      </c>
      <c r="AD273" s="791"/>
      <c r="AE273" s="1035"/>
      <c r="AF273" s="1033"/>
      <c r="AG273" s="1033"/>
      <c r="AH273" s="1033"/>
      <c r="AI273" s="1033"/>
      <c r="AJ273" s="1033"/>
      <c r="AK273" s="1033"/>
      <c r="AL273" s="1033"/>
      <c r="AM273" s="1033"/>
      <c r="AN273" s="1033"/>
      <c r="AO273" s="1033"/>
      <c r="AP273" s="1033"/>
      <c r="AQ273" s="1033"/>
      <c r="AR273" s="1033"/>
      <c r="AS273" s="1033"/>
      <c r="AT273" s="599"/>
      <c r="AU273" s="1036"/>
      <c r="AV273" s="764"/>
      <c r="AW273" s="764"/>
      <c r="AX273" s="764"/>
      <c r="AY273" s="764"/>
      <c r="AZ273" s="764"/>
      <c r="BA273" s="764"/>
      <c r="BB273" s="764"/>
      <c r="BC273" s="764"/>
      <c r="BD273" s="764"/>
      <c r="BE273" s="764"/>
      <c r="BF273" s="764"/>
    </row>
    <row r="274" spans="1:58" ht="15.75" hidden="1" customHeight="1">
      <c r="A274" s="1023">
        <v>265</v>
      </c>
      <c r="B274" s="1024" t="s">
        <v>194</v>
      </c>
      <c r="C274" s="1024" t="s">
        <v>1191</v>
      </c>
      <c r="D274" s="1024" t="s">
        <v>529</v>
      </c>
      <c r="E274" s="1024" t="s">
        <v>6664</v>
      </c>
      <c r="F274" s="1024" t="s">
        <v>6665</v>
      </c>
      <c r="G274" s="1024" t="s">
        <v>6744</v>
      </c>
      <c r="H274" s="1025" t="s">
        <v>1166</v>
      </c>
      <c r="I274" s="1024">
        <v>1</v>
      </c>
      <c r="J274" s="1024">
        <v>2528</v>
      </c>
      <c r="K274" s="1024">
        <v>2528</v>
      </c>
      <c r="L274" s="1024">
        <v>2528</v>
      </c>
      <c r="M274" s="1024" t="s">
        <v>1167</v>
      </c>
      <c r="N274" s="1024" t="s">
        <v>333</v>
      </c>
      <c r="O274" s="1024" t="s">
        <v>1163</v>
      </c>
      <c r="P274" s="1024" t="s">
        <v>67</v>
      </c>
      <c r="Q274" s="1026">
        <v>44445</v>
      </c>
      <c r="R274" s="1026">
        <v>44607</v>
      </c>
      <c r="S274" s="1027" t="s">
        <v>67</v>
      </c>
      <c r="T274" s="1028">
        <v>44607</v>
      </c>
      <c r="U274" s="1028">
        <v>44637</v>
      </c>
      <c r="V274" s="1028">
        <v>44640</v>
      </c>
      <c r="W274" s="1029" t="s">
        <v>67</v>
      </c>
      <c r="X274" s="1029">
        <v>44637</v>
      </c>
      <c r="Y274" s="1029">
        <v>44640</v>
      </c>
      <c r="Z274" s="1030">
        <v>2.528</v>
      </c>
      <c r="AA274" s="791"/>
      <c r="AB274" s="1031">
        <v>44621</v>
      </c>
      <c r="AC274" s="1554">
        <v>44621</v>
      </c>
      <c r="AD274" s="791"/>
      <c r="AE274" s="1035"/>
      <c r="AF274" s="1033"/>
      <c r="AG274" s="1033"/>
      <c r="AH274" s="1033"/>
      <c r="AI274" s="1033"/>
      <c r="AJ274" s="1033"/>
      <c r="AK274" s="1033"/>
      <c r="AL274" s="1033"/>
      <c r="AM274" s="1033"/>
      <c r="AN274" s="1033"/>
      <c r="AO274" s="1033"/>
      <c r="AP274" s="1033"/>
      <c r="AQ274" s="1033"/>
      <c r="AR274" s="1033"/>
      <c r="AS274" s="1033"/>
      <c r="AT274" s="599"/>
      <c r="AU274" s="1036"/>
      <c r="AV274" s="764"/>
      <c r="AW274" s="764"/>
      <c r="AX274" s="764"/>
      <c r="AY274" s="764"/>
      <c r="AZ274" s="764"/>
      <c r="BA274" s="764"/>
      <c r="BB274" s="764"/>
      <c r="BC274" s="764"/>
      <c r="BD274" s="764"/>
      <c r="BE274" s="764"/>
      <c r="BF274" s="764"/>
    </row>
    <row r="275" spans="1:58" ht="15.75" hidden="1" customHeight="1">
      <c r="A275" s="1023">
        <v>266</v>
      </c>
      <c r="B275" s="1024" t="s">
        <v>194</v>
      </c>
      <c r="C275" s="1024" t="s">
        <v>1191</v>
      </c>
      <c r="D275" s="1024" t="s">
        <v>529</v>
      </c>
      <c r="E275" s="1024" t="s">
        <v>6664</v>
      </c>
      <c r="F275" s="1024" t="s">
        <v>6665</v>
      </c>
      <c r="G275" s="1024" t="s">
        <v>6745</v>
      </c>
      <c r="H275" s="1025" t="s">
        <v>1166</v>
      </c>
      <c r="I275" s="1024">
        <v>1</v>
      </c>
      <c r="J275" s="1024">
        <v>3182</v>
      </c>
      <c r="K275" s="1024">
        <v>3182</v>
      </c>
      <c r="L275" s="1024">
        <v>3182</v>
      </c>
      <c r="M275" s="1024" t="s">
        <v>1167</v>
      </c>
      <c r="N275" s="1024" t="s">
        <v>333</v>
      </c>
      <c r="O275" s="1024" t="s">
        <v>1163</v>
      </c>
      <c r="P275" s="1024" t="s">
        <v>67</v>
      </c>
      <c r="Q275" s="1026">
        <v>44445</v>
      </c>
      <c r="R275" s="1026">
        <v>44607</v>
      </c>
      <c r="S275" s="1027" t="s">
        <v>67</v>
      </c>
      <c r="T275" s="1028">
        <v>44607</v>
      </c>
      <c r="U275" s="1028">
        <v>44637</v>
      </c>
      <c r="V275" s="1028">
        <v>44640</v>
      </c>
      <c r="W275" s="1029" t="s">
        <v>67</v>
      </c>
      <c r="X275" s="1029">
        <v>44637</v>
      </c>
      <c r="Y275" s="1029">
        <v>44640</v>
      </c>
      <c r="Z275" s="1030">
        <v>3.1819999999999999</v>
      </c>
      <c r="AA275" s="791"/>
      <c r="AB275" s="1031">
        <v>44621</v>
      </c>
      <c r="AC275" s="1554">
        <v>44621</v>
      </c>
      <c r="AD275" s="791"/>
      <c r="AE275" s="1035"/>
      <c r="AF275" s="1033"/>
      <c r="AG275" s="1033"/>
      <c r="AH275" s="1033"/>
      <c r="AI275" s="1033"/>
      <c r="AJ275" s="1033"/>
      <c r="AK275" s="1033"/>
      <c r="AL275" s="1033"/>
      <c r="AM275" s="1033"/>
      <c r="AN275" s="1033"/>
      <c r="AO275" s="1033"/>
      <c r="AP275" s="1033"/>
      <c r="AQ275" s="1033"/>
      <c r="AR275" s="1033"/>
      <c r="AS275" s="1033"/>
      <c r="AT275" s="599"/>
      <c r="AU275" s="1036"/>
      <c r="AV275" s="764"/>
      <c r="AW275" s="764"/>
      <c r="AX275" s="764"/>
      <c r="AY275" s="764"/>
      <c r="AZ275" s="764"/>
      <c r="BA275" s="764"/>
      <c r="BB275" s="764"/>
      <c r="BC275" s="764"/>
      <c r="BD275" s="764"/>
      <c r="BE275" s="764"/>
      <c r="BF275" s="764"/>
    </row>
    <row r="276" spans="1:58" ht="15.75" hidden="1" customHeight="1">
      <c r="A276" s="1023">
        <v>267</v>
      </c>
      <c r="B276" s="1024" t="s">
        <v>194</v>
      </c>
      <c r="C276" s="1024" t="s">
        <v>1191</v>
      </c>
      <c r="D276" s="1024" t="s">
        <v>529</v>
      </c>
      <c r="E276" s="1024" t="s">
        <v>6664</v>
      </c>
      <c r="F276" s="1024" t="s">
        <v>6665</v>
      </c>
      <c r="G276" s="1024" t="s">
        <v>6746</v>
      </c>
      <c r="H276" s="1025" t="s">
        <v>1166</v>
      </c>
      <c r="I276" s="1024">
        <v>1</v>
      </c>
      <c r="J276" s="1024">
        <v>2247</v>
      </c>
      <c r="K276" s="1024">
        <v>2247</v>
      </c>
      <c r="L276" s="1024">
        <v>2247</v>
      </c>
      <c r="M276" s="1024" t="s">
        <v>1167</v>
      </c>
      <c r="N276" s="1024" t="s">
        <v>333</v>
      </c>
      <c r="O276" s="1024" t="s">
        <v>1163</v>
      </c>
      <c r="P276" s="1024" t="s">
        <v>67</v>
      </c>
      <c r="Q276" s="1026">
        <v>44445</v>
      </c>
      <c r="R276" s="1026">
        <v>44607</v>
      </c>
      <c r="S276" s="1027" t="s">
        <v>67</v>
      </c>
      <c r="T276" s="1028">
        <v>44607</v>
      </c>
      <c r="U276" s="1028">
        <v>44637</v>
      </c>
      <c r="V276" s="1028">
        <v>44640</v>
      </c>
      <c r="W276" s="1029" t="s">
        <v>67</v>
      </c>
      <c r="X276" s="1029">
        <v>44637</v>
      </c>
      <c r="Y276" s="1029">
        <v>44640</v>
      </c>
      <c r="Z276" s="1030">
        <v>2.2469999999999999</v>
      </c>
      <c r="AA276" s="791"/>
      <c r="AB276" s="1031">
        <v>44621</v>
      </c>
      <c r="AC276" s="1554">
        <v>44621</v>
      </c>
      <c r="AD276" s="791"/>
      <c r="AE276" s="1035"/>
      <c r="AF276" s="1033"/>
      <c r="AG276" s="1033"/>
      <c r="AH276" s="1033"/>
      <c r="AI276" s="1033"/>
      <c r="AJ276" s="1033"/>
      <c r="AK276" s="1033"/>
      <c r="AL276" s="1033"/>
      <c r="AM276" s="1033"/>
      <c r="AN276" s="1033"/>
      <c r="AO276" s="1033"/>
      <c r="AP276" s="1033"/>
      <c r="AQ276" s="1033"/>
      <c r="AR276" s="1033"/>
      <c r="AS276" s="1033"/>
      <c r="AT276" s="599"/>
      <c r="AU276" s="1036"/>
      <c r="AV276" s="764"/>
      <c r="AW276" s="764"/>
      <c r="AX276" s="764"/>
      <c r="AY276" s="764"/>
      <c r="AZ276" s="764"/>
      <c r="BA276" s="764"/>
      <c r="BB276" s="764"/>
      <c r="BC276" s="764"/>
      <c r="BD276" s="764"/>
      <c r="BE276" s="764"/>
      <c r="BF276" s="764"/>
    </row>
    <row r="277" spans="1:58" ht="15.75" hidden="1" customHeight="1">
      <c r="A277" s="1023">
        <v>268</v>
      </c>
      <c r="B277" s="1024" t="s">
        <v>194</v>
      </c>
      <c r="C277" s="1024" t="s">
        <v>1191</v>
      </c>
      <c r="D277" s="1024" t="s">
        <v>529</v>
      </c>
      <c r="E277" s="1024" t="s">
        <v>6664</v>
      </c>
      <c r="F277" s="1024" t="s">
        <v>6665</v>
      </c>
      <c r="G277" s="1024" t="s">
        <v>6747</v>
      </c>
      <c r="H277" s="1025" t="s">
        <v>1166</v>
      </c>
      <c r="I277" s="1024">
        <v>1</v>
      </c>
      <c r="J277" s="1024">
        <v>2599</v>
      </c>
      <c r="K277" s="1024">
        <v>2599</v>
      </c>
      <c r="L277" s="1024">
        <v>2599</v>
      </c>
      <c r="M277" s="1024" t="s">
        <v>1167</v>
      </c>
      <c r="N277" s="1024" t="s">
        <v>333</v>
      </c>
      <c r="O277" s="1024" t="s">
        <v>1163</v>
      </c>
      <c r="P277" s="1024" t="s">
        <v>67</v>
      </c>
      <c r="Q277" s="1026">
        <v>44445</v>
      </c>
      <c r="R277" s="1026">
        <v>44607</v>
      </c>
      <c r="S277" s="1027" t="s">
        <v>67</v>
      </c>
      <c r="T277" s="1028">
        <v>44607</v>
      </c>
      <c r="U277" s="1028">
        <v>44637</v>
      </c>
      <c r="V277" s="1028">
        <v>44640</v>
      </c>
      <c r="W277" s="1029" t="s">
        <v>67</v>
      </c>
      <c r="X277" s="1029">
        <v>44637</v>
      </c>
      <c r="Y277" s="1029">
        <v>44640</v>
      </c>
      <c r="Z277" s="1030">
        <v>2.5990000000000002</v>
      </c>
      <c r="AA277" s="791"/>
      <c r="AB277" s="1031">
        <v>44621</v>
      </c>
      <c r="AC277" s="1554">
        <v>44621</v>
      </c>
      <c r="AD277" s="791"/>
      <c r="AE277" s="1035"/>
      <c r="AF277" s="1033"/>
      <c r="AG277" s="1033"/>
      <c r="AH277" s="1033"/>
      <c r="AI277" s="1033"/>
      <c r="AJ277" s="1033"/>
      <c r="AK277" s="1033"/>
      <c r="AL277" s="1033"/>
      <c r="AM277" s="1033"/>
      <c r="AN277" s="1033"/>
      <c r="AO277" s="1033"/>
      <c r="AP277" s="1033"/>
      <c r="AQ277" s="1033"/>
      <c r="AR277" s="1033"/>
      <c r="AS277" s="1033"/>
      <c r="AT277" s="599"/>
      <c r="AU277" s="1036"/>
      <c r="AV277" s="764"/>
      <c r="AW277" s="764"/>
      <c r="AX277" s="764"/>
      <c r="AY277" s="764"/>
      <c r="AZ277" s="764"/>
      <c r="BA277" s="764"/>
      <c r="BB277" s="764"/>
      <c r="BC277" s="764"/>
      <c r="BD277" s="764"/>
      <c r="BE277" s="764"/>
      <c r="BF277" s="764"/>
    </row>
    <row r="278" spans="1:58" ht="15.75" hidden="1" customHeight="1">
      <c r="A278" s="1023">
        <v>269</v>
      </c>
      <c r="B278" s="1024" t="s">
        <v>194</v>
      </c>
      <c r="C278" s="1024" t="s">
        <v>1191</v>
      </c>
      <c r="D278" s="1024" t="s">
        <v>529</v>
      </c>
      <c r="E278" s="1024" t="s">
        <v>6664</v>
      </c>
      <c r="F278" s="1024" t="s">
        <v>6665</v>
      </c>
      <c r="G278" s="1024" t="s">
        <v>6747</v>
      </c>
      <c r="H278" s="1025" t="s">
        <v>1166</v>
      </c>
      <c r="I278" s="1024">
        <v>1</v>
      </c>
      <c r="J278" s="1024">
        <v>2428</v>
      </c>
      <c r="K278" s="1024">
        <v>2428</v>
      </c>
      <c r="L278" s="1024">
        <v>2428</v>
      </c>
      <c r="M278" s="1024" t="s">
        <v>1167</v>
      </c>
      <c r="N278" s="1024" t="s">
        <v>333</v>
      </c>
      <c r="O278" s="1024" t="s">
        <v>1163</v>
      </c>
      <c r="P278" s="1024" t="s">
        <v>67</v>
      </c>
      <c r="Q278" s="1026">
        <v>44445</v>
      </c>
      <c r="R278" s="1026">
        <v>44607</v>
      </c>
      <c r="S278" s="1027" t="s">
        <v>67</v>
      </c>
      <c r="T278" s="1028">
        <v>44607</v>
      </c>
      <c r="U278" s="1028">
        <v>44637</v>
      </c>
      <c r="V278" s="1028">
        <v>44640</v>
      </c>
      <c r="W278" s="1029" t="s">
        <v>67</v>
      </c>
      <c r="X278" s="1029">
        <v>44637</v>
      </c>
      <c r="Y278" s="1029">
        <v>44640</v>
      </c>
      <c r="Z278" s="1030">
        <v>2.4279999999999999</v>
      </c>
      <c r="AA278" s="791"/>
      <c r="AB278" s="1031">
        <v>44621</v>
      </c>
      <c r="AC278" s="1554">
        <v>44621</v>
      </c>
      <c r="AD278" s="791"/>
      <c r="AE278" s="1035"/>
      <c r="AF278" s="1033"/>
      <c r="AG278" s="1033"/>
      <c r="AH278" s="1033"/>
      <c r="AI278" s="1033"/>
      <c r="AJ278" s="1033"/>
      <c r="AK278" s="1033"/>
      <c r="AL278" s="1033"/>
      <c r="AM278" s="1033"/>
      <c r="AN278" s="1033"/>
      <c r="AO278" s="1033"/>
      <c r="AP278" s="1033"/>
      <c r="AQ278" s="1033"/>
      <c r="AR278" s="1033"/>
      <c r="AS278" s="1033"/>
      <c r="AT278" s="599"/>
      <c r="AU278" s="1036"/>
      <c r="AV278" s="764"/>
      <c r="AW278" s="764"/>
      <c r="AX278" s="764"/>
      <c r="AY278" s="764"/>
      <c r="AZ278" s="764"/>
      <c r="BA278" s="764"/>
      <c r="BB278" s="764"/>
      <c r="BC278" s="764"/>
      <c r="BD278" s="764"/>
      <c r="BE278" s="764"/>
      <c r="BF278" s="764"/>
    </row>
    <row r="279" spans="1:58" ht="15.75" hidden="1" customHeight="1">
      <c r="A279" s="1023">
        <v>270</v>
      </c>
      <c r="B279" s="1024" t="s">
        <v>194</v>
      </c>
      <c r="C279" s="1024" t="s">
        <v>1191</v>
      </c>
      <c r="D279" s="1024" t="s">
        <v>529</v>
      </c>
      <c r="E279" s="1024" t="s">
        <v>6664</v>
      </c>
      <c r="F279" s="1024" t="s">
        <v>6665</v>
      </c>
      <c r="G279" s="1024" t="s">
        <v>6748</v>
      </c>
      <c r="H279" s="1025" t="s">
        <v>1166</v>
      </c>
      <c r="I279" s="1024">
        <v>1</v>
      </c>
      <c r="J279" s="1024">
        <v>1819</v>
      </c>
      <c r="K279" s="1024">
        <v>1819</v>
      </c>
      <c r="L279" s="1024">
        <v>1819</v>
      </c>
      <c r="M279" s="1024" t="s">
        <v>1167</v>
      </c>
      <c r="N279" s="1024" t="s">
        <v>333</v>
      </c>
      <c r="O279" s="1024" t="s">
        <v>1163</v>
      </c>
      <c r="P279" s="1024" t="s">
        <v>67</v>
      </c>
      <c r="Q279" s="1026">
        <v>44445</v>
      </c>
      <c r="R279" s="1026">
        <v>44607</v>
      </c>
      <c r="S279" s="1027" t="s">
        <v>67</v>
      </c>
      <c r="T279" s="1028">
        <v>44607</v>
      </c>
      <c r="U279" s="1028">
        <v>44637</v>
      </c>
      <c r="V279" s="1028">
        <v>44640</v>
      </c>
      <c r="W279" s="1029" t="s">
        <v>67</v>
      </c>
      <c r="X279" s="1029">
        <v>44637</v>
      </c>
      <c r="Y279" s="1029">
        <v>44640</v>
      </c>
      <c r="Z279" s="1030">
        <v>1.819</v>
      </c>
      <c r="AA279" s="791"/>
      <c r="AB279" s="1031">
        <v>44621</v>
      </c>
      <c r="AC279" s="1554">
        <v>44621</v>
      </c>
      <c r="AD279" s="791"/>
      <c r="AE279" s="1035"/>
      <c r="AF279" s="1033"/>
      <c r="AG279" s="1033"/>
      <c r="AH279" s="1033"/>
      <c r="AI279" s="1033"/>
      <c r="AJ279" s="1033"/>
      <c r="AK279" s="1033"/>
      <c r="AL279" s="1033"/>
      <c r="AM279" s="1033"/>
      <c r="AN279" s="1033"/>
      <c r="AO279" s="1033"/>
      <c r="AP279" s="1033"/>
      <c r="AQ279" s="1033"/>
      <c r="AR279" s="1033"/>
      <c r="AS279" s="1033"/>
      <c r="AT279" s="599"/>
      <c r="AU279" s="1036"/>
      <c r="AV279" s="764"/>
      <c r="AW279" s="764"/>
      <c r="AX279" s="764"/>
      <c r="AY279" s="764"/>
      <c r="AZ279" s="764"/>
      <c r="BA279" s="764"/>
      <c r="BB279" s="764"/>
      <c r="BC279" s="764"/>
      <c r="BD279" s="764"/>
      <c r="BE279" s="764"/>
      <c r="BF279" s="764"/>
    </row>
    <row r="280" spans="1:58" ht="15.75" hidden="1" customHeight="1">
      <c r="A280" s="1023">
        <v>271</v>
      </c>
      <c r="B280" s="1024" t="s">
        <v>194</v>
      </c>
      <c r="C280" s="1024" t="s">
        <v>1191</v>
      </c>
      <c r="D280" s="1024" t="s">
        <v>529</v>
      </c>
      <c r="E280" s="1024" t="s">
        <v>6664</v>
      </c>
      <c r="F280" s="1024" t="s">
        <v>6665</v>
      </c>
      <c r="G280" s="1024" t="s">
        <v>6749</v>
      </c>
      <c r="H280" s="1025" t="s">
        <v>1166</v>
      </c>
      <c r="I280" s="1024">
        <v>1</v>
      </c>
      <c r="J280" s="1024">
        <v>1819</v>
      </c>
      <c r="K280" s="1024">
        <v>1819</v>
      </c>
      <c r="L280" s="1024">
        <v>1819</v>
      </c>
      <c r="M280" s="1024" t="s">
        <v>1167</v>
      </c>
      <c r="N280" s="1024" t="s">
        <v>333</v>
      </c>
      <c r="O280" s="1024" t="s">
        <v>1163</v>
      </c>
      <c r="P280" s="1024" t="s">
        <v>67</v>
      </c>
      <c r="Q280" s="1026">
        <v>44445</v>
      </c>
      <c r="R280" s="1026">
        <v>44607</v>
      </c>
      <c r="S280" s="1027" t="s">
        <v>67</v>
      </c>
      <c r="T280" s="1028">
        <v>44607</v>
      </c>
      <c r="U280" s="1028">
        <v>44637</v>
      </c>
      <c r="V280" s="1028">
        <v>44640</v>
      </c>
      <c r="W280" s="1029" t="s">
        <v>67</v>
      </c>
      <c r="X280" s="1029">
        <v>44637</v>
      </c>
      <c r="Y280" s="1029">
        <v>44640</v>
      </c>
      <c r="Z280" s="1030">
        <v>1.819</v>
      </c>
      <c r="AA280" s="791"/>
      <c r="AB280" s="1031">
        <v>44621</v>
      </c>
      <c r="AC280" s="1554">
        <v>44621</v>
      </c>
      <c r="AD280" s="791"/>
      <c r="AE280" s="1035"/>
      <c r="AF280" s="1033"/>
      <c r="AG280" s="1033"/>
      <c r="AH280" s="1033"/>
      <c r="AI280" s="1033"/>
      <c r="AJ280" s="1033"/>
      <c r="AK280" s="1033"/>
      <c r="AL280" s="1033"/>
      <c r="AM280" s="1033"/>
      <c r="AN280" s="1033"/>
      <c r="AO280" s="1033"/>
      <c r="AP280" s="1033"/>
      <c r="AQ280" s="1033"/>
      <c r="AR280" s="1033"/>
      <c r="AS280" s="1033"/>
      <c r="AT280" s="599"/>
      <c r="AU280" s="1036"/>
      <c r="AV280" s="764"/>
      <c r="AW280" s="764"/>
      <c r="AX280" s="764"/>
      <c r="AY280" s="764"/>
      <c r="AZ280" s="764"/>
      <c r="BA280" s="764"/>
      <c r="BB280" s="764"/>
      <c r="BC280" s="764"/>
      <c r="BD280" s="764"/>
      <c r="BE280" s="764"/>
      <c r="BF280" s="764"/>
    </row>
    <row r="281" spans="1:58" ht="15.75" hidden="1" customHeight="1">
      <c r="A281" s="1023">
        <v>272</v>
      </c>
      <c r="B281" s="1024" t="s">
        <v>194</v>
      </c>
      <c r="C281" s="1024" t="s">
        <v>1191</v>
      </c>
      <c r="D281" s="1024" t="s">
        <v>529</v>
      </c>
      <c r="E281" s="1024" t="s">
        <v>6664</v>
      </c>
      <c r="F281" s="1024" t="s">
        <v>6665</v>
      </c>
      <c r="G281" s="1024" t="s">
        <v>6750</v>
      </c>
      <c r="H281" s="1025" t="s">
        <v>1166</v>
      </c>
      <c r="I281" s="1024">
        <v>1</v>
      </c>
      <c r="J281" s="1024">
        <v>3027</v>
      </c>
      <c r="K281" s="1024">
        <v>3027</v>
      </c>
      <c r="L281" s="1024">
        <v>3027</v>
      </c>
      <c r="M281" s="1024" t="s">
        <v>1167</v>
      </c>
      <c r="N281" s="1024" t="s">
        <v>333</v>
      </c>
      <c r="O281" s="1024" t="s">
        <v>1163</v>
      </c>
      <c r="P281" s="1024" t="s">
        <v>67</v>
      </c>
      <c r="Q281" s="1026">
        <v>44445</v>
      </c>
      <c r="R281" s="1026">
        <v>44607</v>
      </c>
      <c r="S281" s="1027" t="s">
        <v>67</v>
      </c>
      <c r="T281" s="1028">
        <v>44607</v>
      </c>
      <c r="U281" s="1028">
        <v>44637</v>
      </c>
      <c r="V281" s="1028">
        <v>44640</v>
      </c>
      <c r="W281" s="1029" t="s">
        <v>67</v>
      </c>
      <c r="X281" s="1029">
        <v>44637</v>
      </c>
      <c r="Y281" s="1029">
        <v>44640</v>
      </c>
      <c r="Z281" s="1030">
        <v>3.0270000000000001</v>
      </c>
      <c r="AA281" s="791"/>
      <c r="AB281" s="1031">
        <v>44621</v>
      </c>
      <c r="AC281" s="1554">
        <v>44621</v>
      </c>
      <c r="AD281" s="791"/>
      <c r="AE281" s="1035"/>
      <c r="AF281" s="1033"/>
      <c r="AG281" s="1033"/>
      <c r="AH281" s="1033"/>
      <c r="AI281" s="1033"/>
      <c r="AJ281" s="1033"/>
      <c r="AK281" s="1033"/>
      <c r="AL281" s="1033"/>
      <c r="AM281" s="1033"/>
      <c r="AN281" s="1033"/>
      <c r="AO281" s="1033"/>
      <c r="AP281" s="1033"/>
      <c r="AQ281" s="1033"/>
      <c r="AR281" s="1033"/>
      <c r="AS281" s="1033"/>
      <c r="AT281" s="599"/>
      <c r="AU281" s="1036"/>
      <c r="AV281" s="764"/>
      <c r="AW281" s="764"/>
      <c r="AX281" s="764"/>
      <c r="AY281" s="764"/>
      <c r="AZ281" s="764"/>
      <c r="BA281" s="764"/>
      <c r="BB281" s="764"/>
      <c r="BC281" s="764"/>
      <c r="BD281" s="764"/>
      <c r="BE281" s="764"/>
      <c r="BF281" s="764"/>
    </row>
    <row r="282" spans="1:58" ht="15.75" hidden="1" customHeight="1">
      <c r="A282" s="1023">
        <v>273</v>
      </c>
      <c r="B282" s="1024" t="s">
        <v>194</v>
      </c>
      <c r="C282" s="1024" t="s">
        <v>1191</v>
      </c>
      <c r="D282" s="1024" t="s">
        <v>529</v>
      </c>
      <c r="E282" s="1024" t="s">
        <v>6664</v>
      </c>
      <c r="F282" s="1024" t="s">
        <v>6665</v>
      </c>
      <c r="G282" s="1024" t="s">
        <v>6751</v>
      </c>
      <c r="H282" s="1025" t="s">
        <v>1166</v>
      </c>
      <c r="I282" s="1024">
        <v>1</v>
      </c>
      <c r="J282" s="1024">
        <v>2204</v>
      </c>
      <c r="K282" s="1024">
        <v>2204</v>
      </c>
      <c r="L282" s="1024">
        <v>2204</v>
      </c>
      <c r="M282" s="1024" t="s">
        <v>1167</v>
      </c>
      <c r="N282" s="1024" t="s">
        <v>333</v>
      </c>
      <c r="O282" s="1024" t="s">
        <v>1163</v>
      </c>
      <c r="P282" s="1024" t="s">
        <v>67</v>
      </c>
      <c r="Q282" s="1026">
        <v>44445</v>
      </c>
      <c r="R282" s="1026">
        <v>44607</v>
      </c>
      <c r="S282" s="1027" t="s">
        <v>67</v>
      </c>
      <c r="T282" s="1028">
        <v>44607</v>
      </c>
      <c r="U282" s="1028">
        <v>44637</v>
      </c>
      <c r="V282" s="1028">
        <v>44640</v>
      </c>
      <c r="W282" s="1029" t="s">
        <v>67</v>
      </c>
      <c r="X282" s="1029">
        <v>44637</v>
      </c>
      <c r="Y282" s="1029">
        <v>44640</v>
      </c>
      <c r="Z282" s="1030">
        <v>2.2040000000000002</v>
      </c>
      <c r="AA282" s="791"/>
      <c r="AB282" s="1031">
        <v>44621</v>
      </c>
      <c r="AC282" s="1554">
        <v>44621</v>
      </c>
      <c r="AD282" s="791"/>
      <c r="AE282" s="1035"/>
      <c r="AF282" s="1033"/>
      <c r="AG282" s="1033"/>
      <c r="AH282" s="1033"/>
      <c r="AI282" s="1033"/>
      <c r="AJ282" s="1033"/>
      <c r="AK282" s="1033"/>
      <c r="AL282" s="1033"/>
      <c r="AM282" s="1033"/>
      <c r="AN282" s="1033"/>
      <c r="AO282" s="1033"/>
      <c r="AP282" s="1033"/>
      <c r="AQ282" s="1033"/>
      <c r="AR282" s="1033"/>
      <c r="AS282" s="1033"/>
      <c r="AT282" s="599"/>
      <c r="AU282" s="1036"/>
      <c r="AV282" s="764"/>
      <c r="AW282" s="764"/>
      <c r="AX282" s="764"/>
      <c r="AY282" s="764"/>
      <c r="AZ282" s="764"/>
      <c r="BA282" s="764"/>
      <c r="BB282" s="764"/>
      <c r="BC282" s="764"/>
      <c r="BD282" s="764"/>
      <c r="BE282" s="764"/>
      <c r="BF282" s="764"/>
    </row>
    <row r="283" spans="1:58" ht="15.75" hidden="1" customHeight="1">
      <c r="A283" s="1023">
        <v>274</v>
      </c>
      <c r="B283" s="1024" t="s">
        <v>194</v>
      </c>
      <c r="C283" s="1024" t="s">
        <v>1191</v>
      </c>
      <c r="D283" s="1024" t="s">
        <v>529</v>
      </c>
      <c r="E283" s="1024" t="s">
        <v>6664</v>
      </c>
      <c r="F283" s="1024" t="s">
        <v>6665</v>
      </c>
      <c r="G283" s="1024" t="s">
        <v>6752</v>
      </c>
      <c r="H283" s="1025" t="s">
        <v>1166</v>
      </c>
      <c r="I283" s="1024">
        <v>1</v>
      </c>
      <c r="J283" s="1024">
        <v>2287</v>
      </c>
      <c r="K283" s="1024">
        <v>2287</v>
      </c>
      <c r="L283" s="1024">
        <v>2287</v>
      </c>
      <c r="M283" s="1024" t="s">
        <v>1167</v>
      </c>
      <c r="N283" s="1024" t="s">
        <v>333</v>
      </c>
      <c r="O283" s="1024" t="s">
        <v>1163</v>
      </c>
      <c r="P283" s="1024" t="s">
        <v>67</v>
      </c>
      <c r="Q283" s="1026">
        <v>44445</v>
      </c>
      <c r="R283" s="1026">
        <v>44607</v>
      </c>
      <c r="S283" s="1027" t="s">
        <v>67</v>
      </c>
      <c r="T283" s="1028">
        <v>44607</v>
      </c>
      <c r="U283" s="1028">
        <v>44637</v>
      </c>
      <c r="V283" s="1028">
        <v>44640</v>
      </c>
      <c r="W283" s="1029" t="s">
        <v>67</v>
      </c>
      <c r="X283" s="1029">
        <v>44637</v>
      </c>
      <c r="Y283" s="1029">
        <v>44640</v>
      </c>
      <c r="Z283" s="1030">
        <v>2.2869999999999999</v>
      </c>
      <c r="AA283" s="791"/>
      <c r="AB283" s="1031">
        <v>44621</v>
      </c>
      <c r="AC283" s="1554">
        <v>44621</v>
      </c>
      <c r="AD283" s="791"/>
      <c r="AE283" s="1035"/>
      <c r="AF283" s="1033"/>
      <c r="AG283" s="1033"/>
      <c r="AH283" s="1033"/>
      <c r="AI283" s="1033"/>
      <c r="AJ283" s="1033"/>
      <c r="AK283" s="1033"/>
      <c r="AL283" s="1033"/>
      <c r="AM283" s="1033"/>
      <c r="AN283" s="1033"/>
      <c r="AO283" s="1033"/>
      <c r="AP283" s="1033"/>
      <c r="AQ283" s="1033"/>
      <c r="AR283" s="1033"/>
      <c r="AS283" s="1033"/>
      <c r="AT283" s="599"/>
      <c r="AU283" s="1036"/>
      <c r="AV283" s="764"/>
      <c r="AW283" s="764"/>
      <c r="AX283" s="764"/>
      <c r="AY283" s="764"/>
      <c r="AZ283" s="764"/>
      <c r="BA283" s="764"/>
      <c r="BB283" s="764"/>
      <c r="BC283" s="764"/>
      <c r="BD283" s="764"/>
      <c r="BE283" s="764"/>
      <c r="BF283" s="764"/>
    </row>
    <row r="284" spans="1:58" ht="15.75" hidden="1" customHeight="1">
      <c r="A284" s="1023">
        <v>275</v>
      </c>
      <c r="B284" s="1024" t="s">
        <v>194</v>
      </c>
      <c r="C284" s="1024" t="s">
        <v>1191</v>
      </c>
      <c r="D284" s="1024" t="s">
        <v>529</v>
      </c>
      <c r="E284" s="1024" t="s">
        <v>6664</v>
      </c>
      <c r="F284" s="1024" t="s">
        <v>6665</v>
      </c>
      <c r="G284" s="1024" t="s">
        <v>6753</v>
      </c>
      <c r="H284" s="1025" t="s">
        <v>1166</v>
      </c>
      <c r="I284" s="1024">
        <v>1</v>
      </c>
      <c r="J284" s="1024">
        <v>1819</v>
      </c>
      <c r="K284" s="1024">
        <v>1819</v>
      </c>
      <c r="L284" s="1024">
        <v>1819</v>
      </c>
      <c r="M284" s="1024" t="s">
        <v>1167</v>
      </c>
      <c r="N284" s="1024" t="s">
        <v>333</v>
      </c>
      <c r="O284" s="1024" t="s">
        <v>1163</v>
      </c>
      <c r="P284" s="1024" t="s">
        <v>67</v>
      </c>
      <c r="Q284" s="1026">
        <v>44445</v>
      </c>
      <c r="R284" s="1026">
        <v>44607</v>
      </c>
      <c r="S284" s="1027" t="s">
        <v>67</v>
      </c>
      <c r="T284" s="1028">
        <v>44607</v>
      </c>
      <c r="U284" s="1028">
        <v>44637</v>
      </c>
      <c r="V284" s="1028">
        <v>44640</v>
      </c>
      <c r="W284" s="1029" t="s">
        <v>67</v>
      </c>
      <c r="X284" s="1029">
        <v>44637</v>
      </c>
      <c r="Y284" s="1029">
        <v>44640</v>
      </c>
      <c r="Z284" s="1030">
        <v>1.819</v>
      </c>
      <c r="AA284" s="791"/>
      <c r="AB284" s="1031">
        <v>44621</v>
      </c>
      <c r="AC284" s="1554">
        <v>44621</v>
      </c>
      <c r="AD284" s="791"/>
      <c r="AE284" s="1035"/>
      <c r="AF284" s="1033"/>
      <c r="AG284" s="1033"/>
      <c r="AH284" s="1033"/>
      <c r="AI284" s="1033"/>
      <c r="AJ284" s="1033"/>
      <c r="AK284" s="1033"/>
      <c r="AL284" s="1033"/>
      <c r="AM284" s="1033"/>
      <c r="AN284" s="1033"/>
      <c r="AO284" s="1033"/>
      <c r="AP284" s="1033"/>
      <c r="AQ284" s="1033"/>
      <c r="AR284" s="1033"/>
      <c r="AS284" s="1033"/>
      <c r="AT284" s="599"/>
      <c r="AU284" s="1036"/>
      <c r="AV284" s="764"/>
      <c r="AW284" s="764"/>
      <c r="AX284" s="764"/>
      <c r="AY284" s="764"/>
      <c r="AZ284" s="764"/>
      <c r="BA284" s="764"/>
      <c r="BB284" s="764"/>
      <c r="BC284" s="764"/>
      <c r="BD284" s="764"/>
      <c r="BE284" s="764"/>
      <c r="BF284" s="764"/>
    </row>
    <row r="285" spans="1:58" ht="15.75" hidden="1" customHeight="1">
      <c r="A285" s="1023">
        <v>276</v>
      </c>
      <c r="B285" s="1024" t="s">
        <v>194</v>
      </c>
      <c r="C285" s="1024" t="s">
        <v>1191</v>
      </c>
      <c r="D285" s="1024" t="s">
        <v>529</v>
      </c>
      <c r="E285" s="1024" t="s">
        <v>6664</v>
      </c>
      <c r="F285" s="1024" t="s">
        <v>6665</v>
      </c>
      <c r="G285" s="1024" t="s">
        <v>6754</v>
      </c>
      <c r="H285" s="1025" t="s">
        <v>1166</v>
      </c>
      <c r="I285" s="1024">
        <v>1</v>
      </c>
      <c r="J285" s="1024">
        <v>1819</v>
      </c>
      <c r="K285" s="1024">
        <v>1819</v>
      </c>
      <c r="L285" s="1024">
        <v>1819</v>
      </c>
      <c r="M285" s="1024" t="s">
        <v>1167</v>
      </c>
      <c r="N285" s="1024" t="s">
        <v>333</v>
      </c>
      <c r="O285" s="1024" t="s">
        <v>1163</v>
      </c>
      <c r="P285" s="1024" t="s">
        <v>67</v>
      </c>
      <c r="Q285" s="1026">
        <v>44445</v>
      </c>
      <c r="R285" s="1026">
        <v>44607</v>
      </c>
      <c r="S285" s="1027" t="s">
        <v>67</v>
      </c>
      <c r="T285" s="1028">
        <v>44607</v>
      </c>
      <c r="U285" s="1028">
        <v>44637</v>
      </c>
      <c r="V285" s="1028">
        <v>44640</v>
      </c>
      <c r="W285" s="1029" t="s">
        <v>67</v>
      </c>
      <c r="X285" s="1029">
        <v>44637</v>
      </c>
      <c r="Y285" s="1029">
        <v>44640</v>
      </c>
      <c r="Z285" s="1030">
        <v>1.819</v>
      </c>
      <c r="AA285" s="791"/>
      <c r="AB285" s="1031">
        <v>44621</v>
      </c>
      <c r="AC285" s="1554">
        <v>44621</v>
      </c>
      <c r="AD285" s="791"/>
      <c r="AE285" s="1035"/>
      <c r="AF285" s="1033"/>
      <c r="AG285" s="1033"/>
      <c r="AH285" s="1033"/>
      <c r="AI285" s="1033"/>
      <c r="AJ285" s="1033"/>
      <c r="AK285" s="1033"/>
      <c r="AL285" s="1033"/>
      <c r="AM285" s="1033"/>
      <c r="AN285" s="1033"/>
      <c r="AO285" s="1033"/>
      <c r="AP285" s="1033"/>
      <c r="AQ285" s="1033"/>
      <c r="AR285" s="1033"/>
      <c r="AS285" s="1033"/>
      <c r="AT285" s="599"/>
      <c r="AU285" s="1036"/>
      <c r="AV285" s="764"/>
      <c r="AW285" s="764"/>
      <c r="AX285" s="764"/>
      <c r="AY285" s="764"/>
      <c r="AZ285" s="764"/>
      <c r="BA285" s="764"/>
      <c r="BB285" s="764"/>
      <c r="BC285" s="764"/>
      <c r="BD285" s="764"/>
      <c r="BE285" s="764"/>
      <c r="BF285" s="764"/>
    </row>
    <row r="286" spans="1:58" ht="15.75" hidden="1" customHeight="1">
      <c r="A286" s="1023">
        <v>277</v>
      </c>
      <c r="B286" s="1024" t="s">
        <v>194</v>
      </c>
      <c r="C286" s="1024" t="s">
        <v>1191</v>
      </c>
      <c r="D286" s="1024" t="s">
        <v>529</v>
      </c>
      <c r="E286" s="1024" t="s">
        <v>6755</v>
      </c>
      <c r="F286" s="1024" t="s">
        <v>6756</v>
      </c>
      <c r="G286" s="1024" t="s">
        <v>6757</v>
      </c>
      <c r="H286" s="1025" t="s">
        <v>1166</v>
      </c>
      <c r="I286" s="1024">
        <v>1</v>
      </c>
      <c r="J286" s="1024">
        <v>2998</v>
      </c>
      <c r="K286" s="1024">
        <v>2998</v>
      </c>
      <c r="L286" s="1024">
        <v>2998</v>
      </c>
      <c r="M286" s="1024" t="s">
        <v>1162</v>
      </c>
      <c r="N286" s="1024" t="s">
        <v>6604</v>
      </c>
      <c r="O286" s="1024" t="s">
        <v>1163</v>
      </c>
      <c r="P286" s="1024" t="s">
        <v>67</v>
      </c>
      <c r="Q286" s="1026">
        <v>44440</v>
      </c>
      <c r="R286" s="1026">
        <v>44499</v>
      </c>
      <c r="S286" s="1027" t="s">
        <v>67</v>
      </c>
      <c r="T286" s="1028">
        <v>44499</v>
      </c>
      <c r="U286" s="1028">
        <v>44529</v>
      </c>
      <c r="V286" s="1028">
        <v>44532</v>
      </c>
      <c r="W286" s="1029" t="s">
        <v>67</v>
      </c>
      <c r="X286" s="1029">
        <v>44529</v>
      </c>
      <c r="Y286" s="1029">
        <v>44532</v>
      </c>
      <c r="Z286" s="1030">
        <v>2.9980000000000002</v>
      </c>
      <c r="AA286" s="791"/>
      <c r="AB286" s="1031">
        <v>44501</v>
      </c>
      <c r="AC286" s="1147">
        <v>44531</v>
      </c>
      <c r="AD286" s="791"/>
      <c r="AE286" s="1035"/>
      <c r="AF286" s="1033"/>
      <c r="AG286" s="1033"/>
      <c r="AH286" s="1033"/>
      <c r="AI286" s="1033"/>
      <c r="AJ286" s="1033"/>
      <c r="AK286" s="1033"/>
      <c r="AL286" s="1033"/>
      <c r="AM286" s="1033"/>
      <c r="AN286" s="1033"/>
      <c r="AO286" s="1033"/>
      <c r="AP286" s="1033"/>
      <c r="AQ286" s="1033"/>
      <c r="AR286" s="1033"/>
      <c r="AS286" s="1033"/>
      <c r="AT286" s="599"/>
      <c r="AU286" s="1036"/>
      <c r="AV286" s="764"/>
      <c r="AW286" s="764"/>
      <c r="AX286" s="764"/>
      <c r="AY286" s="764"/>
      <c r="AZ286" s="764"/>
      <c r="BA286" s="764"/>
      <c r="BB286" s="764"/>
      <c r="BC286" s="764"/>
      <c r="BD286" s="764"/>
      <c r="BE286" s="764"/>
      <c r="BF286" s="764"/>
    </row>
    <row r="287" spans="1:58" ht="15.75" hidden="1" customHeight="1">
      <c r="A287" s="1023">
        <v>278</v>
      </c>
      <c r="B287" s="1024" t="s">
        <v>194</v>
      </c>
      <c r="C287" s="1024" t="s">
        <v>1191</v>
      </c>
      <c r="D287" s="1024" t="s">
        <v>529</v>
      </c>
      <c r="E287" s="1024" t="s">
        <v>6755</v>
      </c>
      <c r="F287" s="1024" t="s">
        <v>6756</v>
      </c>
      <c r="G287" s="1024" t="s">
        <v>6758</v>
      </c>
      <c r="H287" s="1025" t="s">
        <v>1166</v>
      </c>
      <c r="I287" s="1024">
        <v>1</v>
      </c>
      <c r="J287" s="1024">
        <v>3332</v>
      </c>
      <c r="K287" s="1024">
        <v>3332</v>
      </c>
      <c r="L287" s="1024">
        <v>3332</v>
      </c>
      <c r="M287" s="1024" t="s">
        <v>1162</v>
      </c>
      <c r="N287" s="1024" t="s">
        <v>6604</v>
      </c>
      <c r="O287" s="1024" t="s">
        <v>1163</v>
      </c>
      <c r="P287" s="1024" t="s">
        <v>67</v>
      </c>
      <c r="Q287" s="1026">
        <v>44440</v>
      </c>
      <c r="R287" s="1026">
        <v>44499</v>
      </c>
      <c r="S287" s="1027" t="s">
        <v>67</v>
      </c>
      <c r="T287" s="1028">
        <v>44499</v>
      </c>
      <c r="U287" s="1028">
        <v>44529</v>
      </c>
      <c r="V287" s="1028">
        <v>44532</v>
      </c>
      <c r="W287" s="1029" t="s">
        <v>67</v>
      </c>
      <c r="X287" s="1029">
        <v>44529</v>
      </c>
      <c r="Y287" s="1029">
        <v>44532</v>
      </c>
      <c r="Z287" s="1030">
        <v>3.3319999999999999</v>
      </c>
      <c r="AA287" s="791"/>
      <c r="AB287" s="1031">
        <v>44501</v>
      </c>
      <c r="AC287" s="1147">
        <v>44531</v>
      </c>
      <c r="AD287" s="791"/>
      <c r="AE287" s="1035"/>
      <c r="AF287" s="1033"/>
      <c r="AG287" s="1033"/>
      <c r="AH287" s="1033"/>
      <c r="AI287" s="1033"/>
      <c r="AJ287" s="1033"/>
      <c r="AK287" s="1033"/>
      <c r="AL287" s="1033"/>
      <c r="AM287" s="1033"/>
      <c r="AN287" s="1033"/>
      <c r="AO287" s="1033"/>
      <c r="AP287" s="1033"/>
      <c r="AQ287" s="1033"/>
      <c r="AR287" s="1033"/>
      <c r="AS287" s="1033"/>
      <c r="AT287" s="599"/>
      <c r="AU287" s="1036"/>
      <c r="AV287" s="764"/>
      <c r="AW287" s="764"/>
      <c r="AX287" s="764"/>
      <c r="AY287" s="764"/>
      <c r="AZ287" s="764"/>
      <c r="BA287" s="764"/>
      <c r="BB287" s="764"/>
      <c r="BC287" s="764"/>
      <c r="BD287" s="764"/>
      <c r="BE287" s="764"/>
      <c r="BF287" s="764"/>
    </row>
    <row r="288" spans="1:58" ht="15.75" hidden="1" customHeight="1">
      <c r="A288" s="1023">
        <v>279</v>
      </c>
      <c r="B288" s="1024" t="s">
        <v>194</v>
      </c>
      <c r="C288" s="1024" t="s">
        <v>1191</v>
      </c>
      <c r="D288" s="1024" t="s">
        <v>529</v>
      </c>
      <c r="E288" s="1024" t="s">
        <v>6755</v>
      </c>
      <c r="F288" s="1024" t="s">
        <v>6756</v>
      </c>
      <c r="G288" s="1024" t="s">
        <v>6759</v>
      </c>
      <c r="H288" s="1025" t="s">
        <v>1166</v>
      </c>
      <c r="I288" s="1024">
        <v>1</v>
      </c>
      <c r="J288" s="1024">
        <v>6689</v>
      </c>
      <c r="K288" s="1024">
        <v>6689</v>
      </c>
      <c r="L288" s="1024">
        <v>6689</v>
      </c>
      <c r="M288" s="1024" t="s">
        <v>1162</v>
      </c>
      <c r="N288" s="1024" t="s">
        <v>6604</v>
      </c>
      <c r="O288" s="1024" t="s">
        <v>1163</v>
      </c>
      <c r="P288" s="1024" t="s">
        <v>67</v>
      </c>
      <c r="Q288" s="1026">
        <v>44440</v>
      </c>
      <c r="R288" s="1026">
        <v>44499</v>
      </c>
      <c r="S288" s="1027" t="s">
        <v>67</v>
      </c>
      <c r="T288" s="1028">
        <v>44499</v>
      </c>
      <c r="U288" s="1028">
        <v>44529</v>
      </c>
      <c r="V288" s="1028">
        <v>44532</v>
      </c>
      <c r="W288" s="1029" t="s">
        <v>67</v>
      </c>
      <c r="X288" s="1029">
        <v>44529</v>
      </c>
      <c r="Y288" s="1029">
        <v>44532</v>
      </c>
      <c r="Z288" s="1030">
        <v>6.6890000000000001</v>
      </c>
      <c r="AA288" s="791"/>
      <c r="AB288" s="1031">
        <v>44501</v>
      </c>
      <c r="AC288" s="1147">
        <v>44531</v>
      </c>
      <c r="AD288" s="791"/>
      <c r="AE288" s="1035"/>
      <c r="AF288" s="1033"/>
      <c r="AG288" s="1033"/>
      <c r="AH288" s="1033"/>
      <c r="AI288" s="1033"/>
      <c r="AJ288" s="1033"/>
      <c r="AK288" s="1033"/>
      <c r="AL288" s="1033"/>
      <c r="AM288" s="1033"/>
      <c r="AN288" s="1033"/>
      <c r="AO288" s="1033"/>
      <c r="AP288" s="1033"/>
      <c r="AQ288" s="1033"/>
      <c r="AR288" s="1033"/>
      <c r="AS288" s="1033"/>
      <c r="AT288" s="599"/>
      <c r="AU288" s="1036"/>
      <c r="AV288" s="764"/>
      <c r="AW288" s="764"/>
      <c r="AX288" s="764"/>
      <c r="AY288" s="764"/>
      <c r="AZ288" s="764"/>
      <c r="BA288" s="764"/>
      <c r="BB288" s="764"/>
      <c r="BC288" s="764"/>
      <c r="BD288" s="764"/>
      <c r="BE288" s="764"/>
      <c r="BF288" s="764"/>
    </row>
    <row r="289" spans="1:58" ht="15.75" hidden="1" customHeight="1">
      <c r="A289" s="1023">
        <v>280</v>
      </c>
      <c r="B289" s="1024" t="s">
        <v>194</v>
      </c>
      <c r="C289" s="1024" t="s">
        <v>1191</v>
      </c>
      <c r="D289" s="1024" t="s">
        <v>529</v>
      </c>
      <c r="E289" s="1024" t="s">
        <v>6755</v>
      </c>
      <c r="F289" s="1024" t="s">
        <v>6756</v>
      </c>
      <c r="G289" s="1024" t="s">
        <v>6760</v>
      </c>
      <c r="H289" s="1025" t="s">
        <v>1166</v>
      </c>
      <c r="I289" s="1024">
        <v>1</v>
      </c>
      <c r="J289" s="1024">
        <v>2681</v>
      </c>
      <c r="K289" s="1024">
        <v>2681</v>
      </c>
      <c r="L289" s="1024">
        <v>2681</v>
      </c>
      <c r="M289" s="1024" t="s">
        <v>1162</v>
      </c>
      <c r="N289" s="1024" t="s">
        <v>6604</v>
      </c>
      <c r="O289" s="1024" t="s">
        <v>1163</v>
      </c>
      <c r="P289" s="1024" t="s">
        <v>67</v>
      </c>
      <c r="Q289" s="1026">
        <v>44440</v>
      </c>
      <c r="R289" s="1026">
        <v>44499</v>
      </c>
      <c r="S289" s="1027" t="s">
        <v>67</v>
      </c>
      <c r="T289" s="1028">
        <v>44499</v>
      </c>
      <c r="U289" s="1028">
        <v>44529</v>
      </c>
      <c r="V289" s="1028">
        <v>44532</v>
      </c>
      <c r="W289" s="1029" t="s">
        <v>67</v>
      </c>
      <c r="X289" s="1029">
        <v>44529</v>
      </c>
      <c r="Y289" s="1029">
        <v>44532</v>
      </c>
      <c r="Z289" s="1030">
        <v>2.681</v>
      </c>
      <c r="AA289" s="791"/>
      <c r="AB289" s="1031">
        <v>44501</v>
      </c>
      <c r="AC289" s="1147">
        <v>44531</v>
      </c>
      <c r="AD289" s="791"/>
      <c r="AE289" s="1035"/>
      <c r="AF289" s="1033"/>
      <c r="AG289" s="1033"/>
      <c r="AH289" s="1033"/>
      <c r="AI289" s="1033"/>
      <c r="AJ289" s="1033"/>
      <c r="AK289" s="1033"/>
      <c r="AL289" s="1033"/>
      <c r="AM289" s="1033"/>
      <c r="AN289" s="1033"/>
      <c r="AO289" s="1033"/>
      <c r="AP289" s="1033"/>
      <c r="AQ289" s="1033"/>
      <c r="AR289" s="1033"/>
      <c r="AS289" s="1033"/>
      <c r="AT289" s="599"/>
      <c r="AU289" s="1036"/>
      <c r="AV289" s="764"/>
      <c r="AW289" s="764"/>
      <c r="AX289" s="764"/>
      <c r="AY289" s="764"/>
      <c r="AZ289" s="764"/>
      <c r="BA289" s="764"/>
      <c r="BB289" s="764"/>
      <c r="BC289" s="764"/>
      <c r="BD289" s="764"/>
      <c r="BE289" s="764"/>
      <c r="BF289" s="764"/>
    </row>
    <row r="290" spans="1:58" ht="15.75" hidden="1" customHeight="1">
      <c r="A290" s="1023">
        <v>281</v>
      </c>
      <c r="B290" s="1024" t="s">
        <v>194</v>
      </c>
      <c r="C290" s="1024" t="s">
        <v>1191</v>
      </c>
      <c r="D290" s="1024" t="s">
        <v>529</v>
      </c>
      <c r="E290" s="1024" t="s">
        <v>6755</v>
      </c>
      <c r="F290" s="1024" t="s">
        <v>6756</v>
      </c>
      <c r="G290" s="1024" t="s">
        <v>6761</v>
      </c>
      <c r="H290" s="1025" t="s">
        <v>1166</v>
      </c>
      <c r="I290" s="1024">
        <v>1</v>
      </c>
      <c r="J290" s="1024">
        <v>4177</v>
      </c>
      <c r="K290" s="1024">
        <v>4177</v>
      </c>
      <c r="L290" s="1024">
        <v>4177</v>
      </c>
      <c r="M290" s="1024" t="s">
        <v>1162</v>
      </c>
      <c r="N290" s="1024" t="s">
        <v>6604</v>
      </c>
      <c r="O290" s="1024" t="s">
        <v>1163</v>
      </c>
      <c r="P290" s="1024" t="s">
        <v>67</v>
      </c>
      <c r="Q290" s="1026">
        <v>44440</v>
      </c>
      <c r="R290" s="1026">
        <v>44499</v>
      </c>
      <c r="S290" s="1027" t="s">
        <v>67</v>
      </c>
      <c r="T290" s="1028">
        <v>44499</v>
      </c>
      <c r="U290" s="1028">
        <v>44529</v>
      </c>
      <c r="V290" s="1028">
        <v>44532</v>
      </c>
      <c r="W290" s="1029" t="s">
        <v>67</v>
      </c>
      <c r="X290" s="1029">
        <v>44529</v>
      </c>
      <c r="Y290" s="1029">
        <v>44532</v>
      </c>
      <c r="Z290" s="1030">
        <v>4.1769999999999996</v>
      </c>
      <c r="AA290" s="791"/>
      <c r="AB290" s="1031">
        <v>44501</v>
      </c>
      <c r="AC290" s="1147">
        <v>44531</v>
      </c>
      <c r="AD290" s="791"/>
      <c r="AE290" s="1035"/>
      <c r="AF290" s="1033"/>
      <c r="AG290" s="1033"/>
      <c r="AH290" s="1033"/>
      <c r="AI290" s="1033"/>
      <c r="AJ290" s="1033"/>
      <c r="AK290" s="1033"/>
      <c r="AL290" s="1033"/>
      <c r="AM290" s="1033"/>
      <c r="AN290" s="1033"/>
      <c r="AO290" s="1033"/>
      <c r="AP290" s="1033"/>
      <c r="AQ290" s="1033"/>
      <c r="AR290" s="1033"/>
      <c r="AS290" s="1033"/>
      <c r="AT290" s="599"/>
      <c r="AU290" s="1036"/>
      <c r="AV290" s="764"/>
      <c r="AW290" s="764"/>
      <c r="AX290" s="764"/>
      <c r="AY290" s="764"/>
      <c r="AZ290" s="764"/>
      <c r="BA290" s="764"/>
      <c r="BB290" s="764"/>
      <c r="BC290" s="764"/>
      <c r="BD290" s="764"/>
      <c r="BE290" s="764"/>
      <c r="BF290" s="764"/>
    </row>
    <row r="291" spans="1:58" ht="15.75" hidden="1" customHeight="1">
      <c r="A291" s="1023">
        <v>282</v>
      </c>
      <c r="B291" s="1024" t="s">
        <v>194</v>
      </c>
      <c r="C291" s="1024" t="s">
        <v>1191</v>
      </c>
      <c r="D291" s="1024" t="s">
        <v>529</v>
      </c>
      <c r="E291" s="1024" t="s">
        <v>6755</v>
      </c>
      <c r="F291" s="1024" t="s">
        <v>6756</v>
      </c>
      <c r="G291" s="1024" t="s">
        <v>6762</v>
      </c>
      <c r="H291" s="1025" t="s">
        <v>1166</v>
      </c>
      <c r="I291" s="1024">
        <v>1</v>
      </c>
      <c r="J291" s="1024">
        <v>3313</v>
      </c>
      <c r="K291" s="1024">
        <v>3313</v>
      </c>
      <c r="L291" s="1024">
        <v>3313</v>
      </c>
      <c r="M291" s="1024" t="s">
        <v>1162</v>
      </c>
      <c r="N291" s="1024" t="s">
        <v>6604</v>
      </c>
      <c r="O291" s="1024" t="s">
        <v>1163</v>
      </c>
      <c r="P291" s="1024" t="s">
        <v>67</v>
      </c>
      <c r="Q291" s="1026">
        <v>44440</v>
      </c>
      <c r="R291" s="1026">
        <v>44499</v>
      </c>
      <c r="S291" s="1027" t="s">
        <v>67</v>
      </c>
      <c r="T291" s="1028">
        <v>44499</v>
      </c>
      <c r="U291" s="1028">
        <v>44529</v>
      </c>
      <c r="V291" s="1028">
        <v>44532</v>
      </c>
      <c r="W291" s="1029" t="s">
        <v>67</v>
      </c>
      <c r="X291" s="1029">
        <v>44529</v>
      </c>
      <c r="Y291" s="1029">
        <v>44532</v>
      </c>
      <c r="Z291" s="1030">
        <v>3.3130000000000002</v>
      </c>
      <c r="AA291" s="791"/>
      <c r="AB291" s="1031">
        <v>44501</v>
      </c>
      <c r="AC291" s="1147">
        <v>44531</v>
      </c>
      <c r="AD291" s="791"/>
      <c r="AE291" s="1035"/>
      <c r="AF291" s="1033"/>
      <c r="AG291" s="1033"/>
      <c r="AH291" s="1033"/>
      <c r="AI291" s="1033"/>
      <c r="AJ291" s="1033"/>
      <c r="AK291" s="1033"/>
      <c r="AL291" s="1033"/>
      <c r="AM291" s="1033"/>
      <c r="AN291" s="1033"/>
      <c r="AO291" s="1033"/>
      <c r="AP291" s="1033"/>
      <c r="AQ291" s="1033"/>
      <c r="AR291" s="1033"/>
      <c r="AS291" s="1033"/>
      <c r="AT291" s="599"/>
      <c r="AU291" s="1036"/>
      <c r="AV291" s="764"/>
      <c r="AW291" s="764"/>
      <c r="AX291" s="764"/>
      <c r="AY291" s="764"/>
      <c r="AZ291" s="764"/>
      <c r="BA291" s="764"/>
      <c r="BB291" s="764"/>
      <c r="BC291" s="764"/>
      <c r="BD291" s="764"/>
      <c r="BE291" s="764"/>
      <c r="BF291" s="764"/>
    </row>
    <row r="292" spans="1:58" ht="15.75" hidden="1" customHeight="1">
      <c r="A292" s="1023">
        <v>283</v>
      </c>
      <c r="B292" s="1024" t="s">
        <v>194</v>
      </c>
      <c r="C292" s="1024" t="s">
        <v>1191</v>
      </c>
      <c r="D292" s="1024" t="s">
        <v>529</v>
      </c>
      <c r="E292" s="1024" t="s">
        <v>6755</v>
      </c>
      <c r="F292" s="1024" t="s">
        <v>6756</v>
      </c>
      <c r="G292" s="1024" t="s">
        <v>6763</v>
      </c>
      <c r="H292" s="1025" t="s">
        <v>1166</v>
      </c>
      <c r="I292" s="1024">
        <v>1</v>
      </c>
      <c r="J292" s="1024">
        <v>3170</v>
      </c>
      <c r="K292" s="1024">
        <v>3170</v>
      </c>
      <c r="L292" s="1024">
        <v>3170</v>
      </c>
      <c r="M292" s="1024" t="s">
        <v>1162</v>
      </c>
      <c r="N292" s="1024" t="s">
        <v>6604</v>
      </c>
      <c r="O292" s="1024" t="s">
        <v>1163</v>
      </c>
      <c r="P292" s="1024" t="s">
        <v>67</v>
      </c>
      <c r="Q292" s="1026">
        <v>44440</v>
      </c>
      <c r="R292" s="1026">
        <v>44499</v>
      </c>
      <c r="S292" s="1027" t="s">
        <v>67</v>
      </c>
      <c r="T292" s="1028">
        <v>44499</v>
      </c>
      <c r="U292" s="1028">
        <v>44529</v>
      </c>
      <c r="V292" s="1028">
        <v>44532</v>
      </c>
      <c r="W292" s="1029" t="s">
        <v>67</v>
      </c>
      <c r="X292" s="1029">
        <v>44529</v>
      </c>
      <c r="Y292" s="1029">
        <v>44532</v>
      </c>
      <c r="Z292" s="1030">
        <v>3.17</v>
      </c>
      <c r="AA292" s="791"/>
      <c r="AB292" s="1031">
        <v>44501</v>
      </c>
      <c r="AC292" s="1147">
        <v>44531</v>
      </c>
      <c r="AD292" s="791"/>
      <c r="AE292" s="1035"/>
      <c r="AF292" s="1033"/>
      <c r="AG292" s="1033"/>
      <c r="AH292" s="1033"/>
      <c r="AI292" s="1033"/>
      <c r="AJ292" s="1033"/>
      <c r="AK292" s="1033"/>
      <c r="AL292" s="1033"/>
      <c r="AM292" s="1033"/>
      <c r="AN292" s="1033"/>
      <c r="AO292" s="1033"/>
      <c r="AP292" s="1033"/>
      <c r="AQ292" s="1033"/>
      <c r="AR292" s="1033"/>
      <c r="AS292" s="1033"/>
      <c r="AT292" s="599"/>
      <c r="AU292" s="1036"/>
      <c r="AV292" s="764"/>
      <c r="AW292" s="764"/>
      <c r="AX292" s="764"/>
      <c r="AY292" s="764"/>
      <c r="AZ292" s="764"/>
      <c r="BA292" s="764"/>
      <c r="BB292" s="764"/>
      <c r="BC292" s="764"/>
      <c r="BD292" s="764"/>
      <c r="BE292" s="764"/>
      <c r="BF292" s="764"/>
    </row>
    <row r="293" spans="1:58" ht="15.75" hidden="1" customHeight="1">
      <c r="A293" s="1023">
        <v>284</v>
      </c>
      <c r="B293" s="1024" t="s">
        <v>194</v>
      </c>
      <c r="C293" s="1024" t="s">
        <v>1191</v>
      </c>
      <c r="D293" s="1024" t="s">
        <v>529</v>
      </c>
      <c r="E293" s="1024" t="s">
        <v>6755</v>
      </c>
      <c r="F293" s="1024" t="s">
        <v>6756</v>
      </c>
      <c r="G293" s="1024" t="s">
        <v>6763</v>
      </c>
      <c r="H293" s="1025" t="s">
        <v>1166</v>
      </c>
      <c r="I293" s="1024">
        <v>1</v>
      </c>
      <c r="J293" s="1024">
        <v>3586</v>
      </c>
      <c r="K293" s="1024">
        <v>3586</v>
      </c>
      <c r="L293" s="1024">
        <v>3586</v>
      </c>
      <c r="M293" s="1024" t="s">
        <v>1162</v>
      </c>
      <c r="N293" s="1024" t="s">
        <v>6604</v>
      </c>
      <c r="O293" s="1024" t="s">
        <v>1163</v>
      </c>
      <c r="P293" s="1024" t="s">
        <v>67</v>
      </c>
      <c r="Q293" s="1026">
        <v>44440</v>
      </c>
      <c r="R293" s="1026">
        <v>44499</v>
      </c>
      <c r="S293" s="1027" t="s">
        <v>67</v>
      </c>
      <c r="T293" s="1028">
        <v>44499</v>
      </c>
      <c r="U293" s="1028">
        <v>44529</v>
      </c>
      <c r="V293" s="1028">
        <v>44532</v>
      </c>
      <c r="W293" s="1029" t="s">
        <v>67</v>
      </c>
      <c r="X293" s="1029">
        <v>44529</v>
      </c>
      <c r="Y293" s="1029">
        <v>44532</v>
      </c>
      <c r="Z293" s="1030">
        <v>3.5859999999999999</v>
      </c>
      <c r="AA293" s="791"/>
      <c r="AB293" s="1031">
        <v>44501</v>
      </c>
      <c r="AC293" s="1147">
        <v>44531</v>
      </c>
      <c r="AD293" s="791"/>
      <c r="AE293" s="1035"/>
      <c r="AF293" s="1033"/>
      <c r="AG293" s="1033"/>
      <c r="AH293" s="1033"/>
      <c r="AI293" s="1033"/>
      <c r="AJ293" s="1033"/>
      <c r="AK293" s="1033"/>
      <c r="AL293" s="1033"/>
      <c r="AM293" s="1033"/>
      <c r="AN293" s="1033"/>
      <c r="AO293" s="1033"/>
      <c r="AP293" s="1033"/>
      <c r="AQ293" s="1033"/>
      <c r="AR293" s="1033"/>
      <c r="AS293" s="1033"/>
      <c r="AT293" s="599"/>
      <c r="AU293" s="1036"/>
      <c r="AV293" s="764"/>
      <c r="AW293" s="764"/>
      <c r="AX293" s="764"/>
      <c r="AY293" s="764"/>
      <c r="AZ293" s="764"/>
      <c r="BA293" s="764"/>
      <c r="BB293" s="764"/>
      <c r="BC293" s="764"/>
      <c r="BD293" s="764"/>
      <c r="BE293" s="764"/>
      <c r="BF293" s="764"/>
    </row>
    <row r="294" spans="1:58" ht="15.75" hidden="1" customHeight="1">
      <c r="A294" s="1023">
        <v>285</v>
      </c>
      <c r="B294" s="1024" t="s">
        <v>194</v>
      </c>
      <c r="C294" s="1024" t="s">
        <v>1191</v>
      </c>
      <c r="D294" s="1024" t="s">
        <v>1127</v>
      </c>
      <c r="E294" s="1024" t="s">
        <v>6764</v>
      </c>
      <c r="F294" s="1024" t="s">
        <v>6765</v>
      </c>
      <c r="G294" s="1024" t="s">
        <v>6766</v>
      </c>
      <c r="H294" s="1025" t="s">
        <v>1166</v>
      </c>
      <c r="I294" s="1024">
        <v>1</v>
      </c>
      <c r="J294" s="1024">
        <v>93</v>
      </c>
      <c r="K294" s="1024">
        <v>93</v>
      </c>
      <c r="L294" s="1024">
        <v>93</v>
      </c>
      <c r="M294" s="1024" t="s">
        <v>1162</v>
      </c>
      <c r="N294" s="1024" t="s">
        <v>333</v>
      </c>
      <c r="O294" s="1024" t="s">
        <v>1163</v>
      </c>
      <c r="P294" s="1024" t="s">
        <v>67</v>
      </c>
      <c r="Q294" s="1026">
        <v>44449</v>
      </c>
      <c r="R294" s="1026">
        <v>44484</v>
      </c>
      <c r="S294" s="1027" t="s">
        <v>67</v>
      </c>
      <c r="T294" s="1028">
        <v>44484</v>
      </c>
      <c r="U294" s="1028">
        <v>44489</v>
      </c>
      <c r="V294" s="1028">
        <v>44490</v>
      </c>
      <c r="W294" s="1029" t="s">
        <v>67</v>
      </c>
      <c r="X294" s="1029">
        <v>44489</v>
      </c>
      <c r="Y294" s="1029">
        <v>44490</v>
      </c>
      <c r="Z294" s="1030">
        <v>9.2999999999999999E-2</v>
      </c>
      <c r="AA294" s="791"/>
      <c r="AB294" s="1031">
        <v>44470</v>
      </c>
      <c r="AC294" s="1554">
        <v>44470</v>
      </c>
      <c r="AD294" s="791"/>
      <c r="AE294" s="1035"/>
      <c r="AF294" s="1033"/>
      <c r="AG294" s="1033"/>
      <c r="AH294" s="1033"/>
      <c r="AI294" s="1033"/>
      <c r="AJ294" s="1033"/>
      <c r="AK294" s="1033"/>
      <c r="AL294" s="1033"/>
      <c r="AM294" s="1033"/>
      <c r="AN294" s="1033"/>
      <c r="AO294" s="1033"/>
      <c r="AP294" s="1033"/>
      <c r="AQ294" s="1033"/>
      <c r="AR294" s="1033"/>
      <c r="AS294" s="1033"/>
      <c r="AT294" s="599"/>
      <c r="AU294" s="1036"/>
      <c r="AV294" s="764"/>
      <c r="AW294" s="764"/>
      <c r="AX294" s="764"/>
      <c r="AY294" s="764"/>
      <c r="AZ294" s="764"/>
      <c r="BA294" s="764"/>
      <c r="BB294" s="764"/>
      <c r="BC294" s="764"/>
      <c r="BD294" s="764"/>
      <c r="BE294" s="764"/>
      <c r="BF294" s="764"/>
    </row>
    <row r="295" spans="1:58" ht="15.75" hidden="1" customHeight="1">
      <c r="A295" s="1023">
        <v>286</v>
      </c>
      <c r="B295" s="1024" t="s">
        <v>194</v>
      </c>
      <c r="C295" s="1024" t="s">
        <v>1191</v>
      </c>
      <c r="D295" s="1024" t="s">
        <v>1127</v>
      </c>
      <c r="E295" s="1024" t="s">
        <v>6764</v>
      </c>
      <c r="F295" s="1024" t="s">
        <v>6765</v>
      </c>
      <c r="G295" s="1024" t="s">
        <v>6765</v>
      </c>
      <c r="H295" s="1025" t="s">
        <v>1166</v>
      </c>
      <c r="I295" s="1024">
        <v>1</v>
      </c>
      <c r="J295" s="1024">
        <v>4</v>
      </c>
      <c r="K295" s="1024">
        <v>1390</v>
      </c>
      <c r="L295" s="1024">
        <v>1390</v>
      </c>
      <c r="M295" s="1024" t="s">
        <v>1162</v>
      </c>
      <c r="N295" s="1024" t="s">
        <v>333</v>
      </c>
      <c r="O295" s="1024" t="s">
        <v>1163</v>
      </c>
      <c r="P295" s="1024" t="s">
        <v>67</v>
      </c>
      <c r="Q295" s="1026">
        <v>44449</v>
      </c>
      <c r="R295" s="1026">
        <v>44484</v>
      </c>
      <c r="S295" s="1027" t="s">
        <v>67</v>
      </c>
      <c r="T295" s="1028">
        <v>44484</v>
      </c>
      <c r="U295" s="1028">
        <v>44489</v>
      </c>
      <c r="V295" s="1028">
        <v>44490</v>
      </c>
      <c r="W295" s="1029" t="s">
        <v>67</v>
      </c>
      <c r="X295" s="1029">
        <v>44489</v>
      </c>
      <c r="Y295" s="1029">
        <v>44490</v>
      </c>
      <c r="Z295" s="1030">
        <v>1.39</v>
      </c>
      <c r="AA295" s="791"/>
      <c r="AB295" s="1031">
        <v>44470</v>
      </c>
      <c r="AC295" s="1554">
        <v>44470</v>
      </c>
      <c r="AD295" s="791"/>
      <c r="AE295" s="1035"/>
      <c r="AF295" s="1033"/>
      <c r="AG295" s="1033"/>
      <c r="AH295" s="1033"/>
      <c r="AI295" s="1033"/>
      <c r="AJ295" s="1033"/>
      <c r="AK295" s="1033"/>
      <c r="AL295" s="1033"/>
      <c r="AM295" s="1033"/>
      <c r="AN295" s="1033"/>
      <c r="AO295" s="1033"/>
      <c r="AP295" s="1033"/>
      <c r="AQ295" s="1033"/>
      <c r="AR295" s="1033"/>
      <c r="AS295" s="1033"/>
      <c r="AT295" s="599"/>
      <c r="AU295" s="1036"/>
      <c r="AV295" s="764"/>
      <c r="AW295" s="764"/>
      <c r="AX295" s="764"/>
      <c r="AY295" s="764"/>
      <c r="AZ295" s="764"/>
      <c r="BA295" s="764"/>
      <c r="BB295" s="764"/>
      <c r="BC295" s="764"/>
      <c r="BD295" s="764"/>
      <c r="BE295" s="764"/>
      <c r="BF295" s="764"/>
    </row>
    <row r="296" spans="1:58" ht="15.75" hidden="1" customHeight="1">
      <c r="A296" s="1023">
        <v>287</v>
      </c>
      <c r="B296" s="1024" t="s">
        <v>194</v>
      </c>
      <c r="C296" s="1024" t="s">
        <v>1191</v>
      </c>
      <c r="D296" s="1024" t="s">
        <v>1127</v>
      </c>
      <c r="E296" s="1024" t="s">
        <v>6764</v>
      </c>
      <c r="F296" s="1024" t="s">
        <v>6765</v>
      </c>
      <c r="G296" s="1024" t="s">
        <v>6765</v>
      </c>
      <c r="H296" s="1025" t="s">
        <v>1166</v>
      </c>
      <c r="I296" s="1024">
        <v>1</v>
      </c>
      <c r="J296" s="1024">
        <v>4</v>
      </c>
      <c r="K296" s="1024">
        <v>1800</v>
      </c>
      <c r="L296" s="1024">
        <v>1800</v>
      </c>
      <c r="M296" s="1024" t="s">
        <v>1162</v>
      </c>
      <c r="N296" s="1024" t="s">
        <v>333</v>
      </c>
      <c r="O296" s="1024" t="s">
        <v>1163</v>
      </c>
      <c r="P296" s="1024" t="s">
        <v>67</v>
      </c>
      <c r="Q296" s="1026">
        <v>44449</v>
      </c>
      <c r="R296" s="1026">
        <v>44484</v>
      </c>
      <c r="S296" s="1027" t="s">
        <v>67</v>
      </c>
      <c r="T296" s="1028">
        <v>44484</v>
      </c>
      <c r="U296" s="1028">
        <v>44489</v>
      </c>
      <c r="V296" s="1028">
        <v>44490</v>
      </c>
      <c r="W296" s="1029" t="s">
        <v>67</v>
      </c>
      <c r="X296" s="1029">
        <v>44489</v>
      </c>
      <c r="Y296" s="1029">
        <v>44490</v>
      </c>
      <c r="Z296" s="1030">
        <v>1.8</v>
      </c>
      <c r="AA296" s="791"/>
      <c r="AB296" s="1031">
        <v>44470</v>
      </c>
      <c r="AC296" s="1554">
        <v>44470</v>
      </c>
      <c r="AD296" s="791"/>
      <c r="AE296" s="1035"/>
      <c r="AF296" s="1033"/>
      <c r="AG296" s="1033"/>
      <c r="AH296" s="1033"/>
      <c r="AI296" s="1033"/>
      <c r="AJ296" s="1033"/>
      <c r="AK296" s="1033"/>
      <c r="AL296" s="1033"/>
      <c r="AM296" s="1033"/>
      <c r="AN296" s="1033"/>
      <c r="AO296" s="1033"/>
      <c r="AP296" s="1033"/>
      <c r="AQ296" s="1033"/>
      <c r="AR296" s="1033"/>
      <c r="AS296" s="1033"/>
      <c r="AT296" s="599"/>
      <c r="AU296" s="1036"/>
      <c r="AV296" s="764"/>
      <c r="AW296" s="764"/>
      <c r="AX296" s="764"/>
      <c r="AY296" s="764"/>
      <c r="AZ296" s="764"/>
      <c r="BA296" s="764"/>
      <c r="BB296" s="764"/>
      <c r="BC296" s="764"/>
      <c r="BD296" s="764"/>
      <c r="BE296" s="764"/>
      <c r="BF296" s="764"/>
    </row>
    <row r="297" spans="1:58" ht="15.75" hidden="1" customHeight="1">
      <c r="A297" s="1023">
        <v>288</v>
      </c>
      <c r="B297" s="1024" t="s">
        <v>194</v>
      </c>
      <c r="C297" s="1024" t="s">
        <v>1191</v>
      </c>
      <c r="D297" s="1024" t="s">
        <v>529</v>
      </c>
      <c r="E297" s="1024" t="s">
        <v>6767</v>
      </c>
      <c r="F297" s="1024" t="s">
        <v>6768</v>
      </c>
      <c r="G297" s="1024" t="s">
        <v>6769</v>
      </c>
      <c r="H297" s="1025" t="s">
        <v>1166</v>
      </c>
      <c r="I297" s="1024">
        <v>1</v>
      </c>
      <c r="J297" s="1024">
        <v>7725</v>
      </c>
      <c r="K297" s="1024">
        <v>7725</v>
      </c>
      <c r="L297" s="1024">
        <v>7725</v>
      </c>
      <c r="M297" s="1024" t="s">
        <v>1162</v>
      </c>
      <c r="N297" s="1024" t="s">
        <v>6604</v>
      </c>
      <c r="O297" s="1024" t="s">
        <v>1163</v>
      </c>
      <c r="P297" s="1024" t="s">
        <v>67</v>
      </c>
      <c r="Q297" s="1026">
        <v>44442</v>
      </c>
      <c r="R297" s="1026">
        <v>44530</v>
      </c>
      <c r="S297" s="1027" t="s">
        <v>67</v>
      </c>
      <c r="T297" s="1028">
        <v>44530</v>
      </c>
      <c r="U297" s="1028">
        <v>44560</v>
      </c>
      <c r="V297" s="1028">
        <v>44563</v>
      </c>
      <c r="W297" s="1029" t="s">
        <v>67</v>
      </c>
      <c r="X297" s="1029">
        <v>44560</v>
      </c>
      <c r="Y297" s="1029">
        <v>44563</v>
      </c>
      <c r="Z297" s="1030">
        <v>7.7249999999999996</v>
      </c>
      <c r="AA297" s="791"/>
      <c r="AB297" s="1031">
        <v>44531</v>
      </c>
      <c r="AC297" s="1147">
        <v>44562</v>
      </c>
      <c r="AD297" s="791"/>
      <c r="AE297" s="1035"/>
      <c r="AF297" s="1033"/>
      <c r="AG297" s="1033"/>
      <c r="AH297" s="1033"/>
      <c r="AI297" s="1033"/>
      <c r="AJ297" s="1033"/>
      <c r="AK297" s="1033"/>
      <c r="AL297" s="1033"/>
      <c r="AM297" s="1033"/>
      <c r="AN297" s="1033"/>
      <c r="AO297" s="1033"/>
      <c r="AP297" s="1033"/>
      <c r="AQ297" s="1033"/>
      <c r="AR297" s="1033"/>
      <c r="AS297" s="1033"/>
      <c r="AT297" s="599"/>
      <c r="AU297" s="1036"/>
      <c r="AV297" s="764"/>
      <c r="AW297" s="764"/>
      <c r="AX297" s="764"/>
      <c r="AY297" s="764"/>
      <c r="AZ297" s="764"/>
      <c r="BA297" s="764"/>
      <c r="BB297" s="764"/>
      <c r="BC297" s="764"/>
      <c r="BD297" s="764"/>
      <c r="BE297" s="764"/>
      <c r="BF297" s="764"/>
    </row>
    <row r="298" spans="1:58" ht="15.75" hidden="1" customHeight="1">
      <c r="A298" s="1023">
        <v>289</v>
      </c>
      <c r="B298" s="1024" t="s">
        <v>194</v>
      </c>
      <c r="C298" s="1024" t="s">
        <v>1191</v>
      </c>
      <c r="D298" s="1024" t="s">
        <v>529</v>
      </c>
      <c r="E298" s="1024" t="s">
        <v>6767</v>
      </c>
      <c r="F298" s="1024" t="s">
        <v>6768</v>
      </c>
      <c r="G298" s="1024" t="s">
        <v>6770</v>
      </c>
      <c r="H298" s="1025" t="s">
        <v>1166</v>
      </c>
      <c r="I298" s="1024">
        <v>1</v>
      </c>
      <c r="J298" s="1024">
        <v>4850</v>
      </c>
      <c r="K298" s="1024">
        <v>4850</v>
      </c>
      <c r="L298" s="1024">
        <v>4850</v>
      </c>
      <c r="M298" s="1024" t="s">
        <v>1162</v>
      </c>
      <c r="N298" s="1024" t="s">
        <v>6604</v>
      </c>
      <c r="O298" s="1024" t="s">
        <v>1163</v>
      </c>
      <c r="P298" s="1024" t="s">
        <v>67</v>
      </c>
      <c r="Q298" s="1026">
        <v>44442</v>
      </c>
      <c r="R298" s="1026">
        <v>44530</v>
      </c>
      <c r="S298" s="1027" t="s">
        <v>67</v>
      </c>
      <c r="T298" s="1028">
        <v>44530</v>
      </c>
      <c r="U298" s="1028">
        <v>44560</v>
      </c>
      <c r="V298" s="1028">
        <v>44563</v>
      </c>
      <c r="W298" s="1029" t="s">
        <v>67</v>
      </c>
      <c r="X298" s="1029">
        <v>44560</v>
      </c>
      <c r="Y298" s="1029">
        <v>44563</v>
      </c>
      <c r="Z298" s="1030">
        <v>4.8499999999999996</v>
      </c>
      <c r="AA298" s="791"/>
      <c r="AB298" s="1031">
        <v>44531</v>
      </c>
      <c r="AC298" s="1147">
        <v>44562</v>
      </c>
      <c r="AD298" s="791"/>
      <c r="AE298" s="1035"/>
      <c r="AF298" s="1033"/>
      <c r="AG298" s="1033"/>
      <c r="AH298" s="1033"/>
      <c r="AI298" s="1033"/>
      <c r="AJ298" s="1033"/>
      <c r="AK298" s="1033"/>
      <c r="AL298" s="1033"/>
      <c r="AM298" s="1033"/>
      <c r="AN298" s="1033"/>
      <c r="AO298" s="1033"/>
      <c r="AP298" s="1033"/>
      <c r="AQ298" s="1033"/>
      <c r="AR298" s="1033"/>
      <c r="AS298" s="1033"/>
      <c r="AT298" s="599"/>
      <c r="AU298" s="1036"/>
      <c r="AV298" s="764"/>
      <c r="AW298" s="764"/>
      <c r="AX298" s="764"/>
      <c r="AY298" s="764"/>
      <c r="AZ298" s="764"/>
      <c r="BA298" s="764"/>
      <c r="BB298" s="764"/>
      <c r="BC298" s="764"/>
      <c r="BD298" s="764"/>
      <c r="BE298" s="764"/>
      <c r="BF298" s="764"/>
    </row>
    <row r="299" spans="1:58" ht="15.75" hidden="1" customHeight="1">
      <c r="A299" s="1023">
        <v>290</v>
      </c>
      <c r="B299" s="1024" t="s">
        <v>194</v>
      </c>
      <c r="C299" s="1024" t="s">
        <v>1191</v>
      </c>
      <c r="D299" s="1024" t="s">
        <v>1128</v>
      </c>
      <c r="E299" s="1024" t="s">
        <v>6317</v>
      </c>
      <c r="F299" s="1024" t="s">
        <v>6771</v>
      </c>
      <c r="G299" s="1024" t="s">
        <v>6393</v>
      </c>
      <c r="H299" s="1025" t="s">
        <v>1166</v>
      </c>
      <c r="I299" s="1024">
        <v>2</v>
      </c>
      <c r="J299" s="1024">
        <v>195</v>
      </c>
      <c r="K299" s="1024">
        <v>390</v>
      </c>
      <c r="L299" s="1024">
        <v>390</v>
      </c>
      <c r="M299" s="1024" t="s">
        <v>1162</v>
      </c>
      <c r="N299" s="1024" t="s">
        <v>333</v>
      </c>
      <c r="O299" s="1024" t="s">
        <v>1163</v>
      </c>
      <c r="P299" s="1024" t="s">
        <v>67</v>
      </c>
      <c r="Q299" s="1026">
        <v>44427</v>
      </c>
      <c r="R299" s="1026">
        <v>44484</v>
      </c>
      <c r="S299" s="1027" t="s">
        <v>67</v>
      </c>
      <c r="T299" s="1028">
        <v>44484</v>
      </c>
      <c r="U299" s="1028">
        <v>44489</v>
      </c>
      <c r="V299" s="1028">
        <v>44492</v>
      </c>
      <c r="W299" s="1029" t="s">
        <v>67</v>
      </c>
      <c r="X299" s="1029">
        <v>44489</v>
      </c>
      <c r="Y299" s="1029">
        <v>44492</v>
      </c>
      <c r="Z299" s="1030">
        <v>0.39</v>
      </c>
      <c r="AA299" s="791"/>
      <c r="AB299" s="1031">
        <v>44470</v>
      </c>
      <c r="AC299" s="1554">
        <v>44470</v>
      </c>
      <c r="AD299" s="791"/>
      <c r="AE299" s="1035"/>
      <c r="AF299" s="1033"/>
      <c r="AG299" s="1033"/>
      <c r="AH299" s="1033"/>
      <c r="AI299" s="1033"/>
      <c r="AJ299" s="1033"/>
      <c r="AK299" s="1033"/>
      <c r="AL299" s="1033"/>
      <c r="AM299" s="1033"/>
      <c r="AN299" s="1033"/>
      <c r="AO299" s="1033"/>
      <c r="AP299" s="1033"/>
      <c r="AQ299" s="1033"/>
      <c r="AR299" s="1033"/>
      <c r="AS299" s="1033"/>
      <c r="AT299" s="599"/>
      <c r="AU299" s="1036"/>
      <c r="AV299" s="764"/>
      <c r="AW299" s="764"/>
      <c r="AX299" s="764"/>
      <c r="AY299" s="764"/>
      <c r="AZ299" s="764"/>
      <c r="BA299" s="764"/>
      <c r="BB299" s="764"/>
      <c r="BC299" s="764"/>
      <c r="BD299" s="764"/>
      <c r="BE299" s="764"/>
      <c r="BF299" s="764"/>
    </row>
    <row r="300" spans="1:58" ht="15.75" hidden="1" customHeight="1">
      <c r="A300" s="1023">
        <v>291</v>
      </c>
      <c r="B300" s="1024" t="s">
        <v>194</v>
      </c>
      <c r="C300" s="1024" t="s">
        <v>1191</v>
      </c>
      <c r="D300" s="1024" t="s">
        <v>529</v>
      </c>
      <c r="E300" s="1024" t="s">
        <v>6388</v>
      </c>
      <c r="F300" s="1024" t="s">
        <v>6772</v>
      </c>
      <c r="G300" s="1024" t="s">
        <v>6773</v>
      </c>
      <c r="H300" s="1025" t="s">
        <v>1166</v>
      </c>
      <c r="I300" s="1024">
        <v>1</v>
      </c>
      <c r="J300" s="1024">
        <v>12195</v>
      </c>
      <c r="K300" s="1024">
        <v>12195</v>
      </c>
      <c r="L300" s="1024">
        <v>12195</v>
      </c>
      <c r="M300" s="1024" t="s">
        <v>1162</v>
      </c>
      <c r="N300" s="1024" t="s">
        <v>6604</v>
      </c>
      <c r="O300" s="1024" t="s">
        <v>1163</v>
      </c>
      <c r="P300" s="1024" t="s">
        <v>67</v>
      </c>
      <c r="Q300" s="1026">
        <v>44427</v>
      </c>
      <c r="R300" s="1026">
        <v>44545</v>
      </c>
      <c r="S300" s="1027" t="s">
        <v>67</v>
      </c>
      <c r="T300" s="1028">
        <v>44545</v>
      </c>
      <c r="U300" s="1028">
        <v>44575</v>
      </c>
      <c r="V300" s="1028">
        <v>44578</v>
      </c>
      <c r="W300" s="1029" t="s">
        <v>67</v>
      </c>
      <c r="X300" s="1029">
        <v>44575</v>
      </c>
      <c r="Y300" s="1029">
        <v>44578</v>
      </c>
      <c r="Z300" s="1030">
        <v>12.195</v>
      </c>
      <c r="AA300" s="791"/>
      <c r="AB300" s="1031">
        <v>44562</v>
      </c>
      <c r="AC300" s="1147">
        <v>44562</v>
      </c>
      <c r="AD300" s="791"/>
      <c r="AE300" s="1035"/>
      <c r="AF300" s="1033"/>
      <c r="AG300" s="1033"/>
      <c r="AH300" s="1033"/>
      <c r="AI300" s="1033"/>
      <c r="AJ300" s="1033"/>
      <c r="AK300" s="1033"/>
      <c r="AL300" s="1033"/>
      <c r="AM300" s="1033"/>
      <c r="AN300" s="1033"/>
      <c r="AO300" s="1033"/>
      <c r="AP300" s="1033"/>
      <c r="AQ300" s="1033"/>
      <c r="AR300" s="1033"/>
      <c r="AS300" s="1033"/>
      <c r="AT300" s="599"/>
      <c r="AU300" s="1036"/>
      <c r="AV300" s="764"/>
      <c r="AW300" s="764"/>
      <c r="AX300" s="764"/>
      <c r="AY300" s="764"/>
      <c r="AZ300" s="764"/>
      <c r="BA300" s="764"/>
      <c r="BB300" s="764"/>
      <c r="BC300" s="764"/>
      <c r="BD300" s="764"/>
      <c r="BE300" s="764"/>
      <c r="BF300" s="764"/>
    </row>
    <row r="301" spans="1:58" ht="15.75" hidden="1" customHeight="1">
      <c r="A301" s="1023">
        <v>292</v>
      </c>
      <c r="B301" s="1024" t="s">
        <v>194</v>
      </c>
      <c r="C301" s="1024" t="s">
        <v>1191</v>
      </c>
      <c r="D301" s="1024" t="s">
        <v>529</v>
      </c>
      <c r="E301" s="1024" t="s">
        <v>6388</v>
      </c>
      <c r="F301" s="1024" t="s">
        <v>6772</v>
      </c>
      <c r="G301" s="1024" t="s">
        <v>6774</v>
      </c>
      <c r="H301" s="1025" t="s">
        <v>1166</v>
      </c>
      <c r="I301" s="1024">
        <v>1</v>
      </c>
      <c r="J301" s="1024">
        <v>10545</v>
      </c>
      <c r="K301" s="1024">
        <v>10545</v>
      </c>
      <c r="L301" s="1024">
        <v>10545</v>
      </c>
      <c r="M301" s="1024" t="s">
        <v>1162</v>
      </c>
      <c r="N301" s="1024" t="s">
        <v>6604</v>
      </c>
      <c r="O301" s="1024" t="s">
        <v>1163</v>
      </c>
      <c r="P301" s="1024" t="s">
        <v>67</v>
      </c>
      <c r="Q301" s="1026">
        <v>44427</v>
      </c>
      <c r="R301" s="1026">
        <v>44545</v>
      </c>
      <c r="S301" s="1027" t="s">
        <v>67</v>
      </c>
      <c r="T301" s="1028">
        <v>44545</v>
      </c>
      <c r="U301" s="1028">
        <v>44575</v>
      </c>
      <c r="V301" s="1028">
        <v>44578</v>
      </c>
      <c r="W301" s="1029" t="s">
        <v>67</v>
      </c>
      <c r="X301" s="1029">
        <v>44575</v>
      </c>
      <c r="Y301" s="1029">
        <v>44578</v>
      </c>
      <c r="Z301" s="1030">
        <v>10.545</v>
      </c>
      <c r="AA301" s="791"/>
      <c r="AB301" s="1031">
        <v>44562</v>
      </c>
      <c r="AC301" s="1147">
        <v>44562</v>
      </c>
      <c r="AD301" s="791"/>
      <c r="AE301" s="1035"/>
      <c r="AF301" s="1033"/>
      <c r="AG301" s="1033"/>
      <c r="AH301" s="1033"/>
      <c r="AI301" s="1033"/>
      <c r="AJ301" s="1033"/>
      <c r="AK301" s="1033"/>
      <c r="AL301" s="1033"/>
      <c r="AM301" s="1033"/>
      <c r="AN301" s="1033"/>
      <c r="AO301" s="1033"/>
      <c r="AP301" s="1033"/>
      <c r="AQ301" s="1033"/>
      <c r="AR301" s="1033"/>
      <c r="AS301" s="1033"/>
      <c r="AT301" s="599"/>
      <c r="AU301" s="1036"/>
      <c r="AV301" s="764"/>
      <c r="AW301" s="764"/>
      <c r="AX301" s="764"/>
      <c r="AY301" s="764"/>
      <c r="AZ301" s="764"/>
      <c r="BA301" s="764"/>
      <c r="BB301" s="764"/>
      <c r="BC301" s="764"/>
      <c r="BD301" s="764"/>
      <c r="BE301" s="764"/>
      <c r="BF301" s="764"/>
    </row>
    <row r="302" spans="1:58" ht="15.75" hidden="1" customHeight="1">
      <c r="A302" s="1023">
        <v>293</v>
      </c>
      <c r="B302" s="1024" t="s">
        <v>194</v>
      </c>
      <c r="C302" s="1024" t="s">
        <v>1191</v>
      </c>
      <c r="D302" s="1024" t="s">
        <v>529</v>
      </c>
      <c r="E302" s="1024" t="s">
        <v>6388</v>
      </c>
      <c r="F302" s="1024" t="s">
        <v>6772</v>
      </c>
      <c r="G302" s="1024" t="s">
        <v>6775</v>
      </c>
      <c r="H302" s="1025" t="s">
        <v>1166</v>
      </c>
      <c r="I302" s="1024">
        <v>1</v>
      </c>
      <c r="J302" s="1024">
        <v>9310</v>
      </c>
      <c r="K302" s="1024">
        <v>9310</v>
      </c>
      <c r="L302" s="1024">
        <v>9310</v>
      </c>
      <c r="M302" s="1024" t="s">
        <v>1162</v>
      </c>
      <c r="N302" s="1024" t="s">
        <v>6604</v>
      </c>
      <c r="O302" s="1024" t="s">
        <v>1163</v>
      </c>
      <c r="P302" s="1024" t="s">
        <v>67</v>
      </c>
      <c r="Q302" s="1026">
        <v>44427</v>
      </c>
      <c r="R302" s="1026">
        <v>44545</v>
      </c>
      <c r="S302" s="1027" t="s">
        <v>67</v>
      </c>
      <c r="T302" s="1028">
        <v>44545</v>
      </c>
      <c r="U302" s="1028">
        <v>44575</v>
      </c>
      <c r="V302" s="1028">
        <v>44578</v>
      </c>
      <c r="W302" s="1029" t="s">
        <v>67</v>
      </c>
      <c r="X302" s="1029">
        <v>44575</v>
      </c>
      <c r="Y302" s="1029">
        <v>44578</v>
      </c>
      <c r="Z302" s="1030">
        <v>9.31</v>
      </c>
      <c r="AA302" s="791"/>
      <c r="AB302" s="1031">
        <v>44562</v>
      </c>
      <c r="AC302" s="1147">
        <v>44562</v>
      </c>
      <c r="AD302" s="791"/>
      <c r="AE302" s="1035"/>
      <c r="AF302" s="1033"/>
      <c r="AG302" s="1033"/>
      <c r="AH302" s="1033"/>
      <c r="AI302" s="1033"/>
      <c r="AJ302" s="1033"/>
      <c r="AK302" s="1033"/>
      <c r="AL302" s="1033"/>
      <c r="AM302" s="1033"/>
      <c r="AN302" s="1033"/>
      <c r="AO302" s="1033"/>
      <c r="AP302" s="1033"/>
      <c r="AQ302" s="1033"/>
      <c r="AR302" s="1033"/>
      <c r="AS302" s="1033"/>
      <c r="AT302" s="599"/>
      <c r="AU302" s="1036"/>
      <c r="AV302" s="764"/>
      <c r="AW302" s="764"/>
      <c r="AX302" s="764"/>
      <c r="AY302" s="764"/>
      <c r="AZ302" s="764"/>
      <c r="BA302" s="764"/>
      <c r="BB302" s="764"/>
      <c r="BC302" s="764"/>
      <c r="BD302" s="764"/>
      <c r="BE302" s="764"/>
      <c r="BF302" s="764"/>
    </row>
    <row r="303" spans="1:58" ht="15.75" hidden="1" customHeight="1">
      <c r="A303" s="1023">
        <v>294</v>
      </c>
      <c r="B303" s="1024" t="s">
        <v>194</v>
      </c>
      <c r="C303" s="1024" t="s">
        <v>1191</v>
      </c>
      <c r="D303" s="1024" t="s">
        <v>529</v>
      </c>
      <c r="E303" s="1024" t="s">
        <v>6388</v>
      </c>
      <c r="F303" s="1024" t="s">
        <v>6772</v>
      </c>
      <c r="G303" s="1024" t="s">
        <v>6776</v>
      </c>
      <c r="H303" s="1025" t="s">
        <v>1166</v>
      </c>
      <c r="I303" s="1024">
        <v>1</v>
      </c>
      <c r="J303" s="1024">
        <v>8865</v>
      </c>
      <c r="K303" s="1024">
        <v>8865</v>
      </c>
      <c r="L303" s="1024">
        <v>8865</v>
      </c>
      <c r="M303" s="1024" t="s">
        <v>1162</v>
      </c>
      <c r="N303" s="1024" t="s">
        <v>6604</v>
      </c>
      <c r="O303" s="1024" t="s">
        <v>1163</v>
      </c>
      <c r="P303" s="1024" t="s">
        <v>67</v>
      </c>
      <c r="Q303" s="1026">
        <v>44427</v>
      </c>
      <c r="R303" s="1026">
        <v>44545</v>
      </c>
      <c r="S303" s="1027" t="s">
        <v>67</v>
      </c>
      <c r="T303" s="1028">
        <v>44545</v>
      </c>
      <c r="U303" s="1028">
        <v>44575</v>
      </c>
      <c r="V303" s="1028">
        <v>44578</v>
      </c>
      <c r="W303" s="1029" t="s">
        <v>67</v>
      </c>
      <c r="X303" s="1029">
        <v>44575</v>
      </c>
      <c r="Y303" s="1029">
        <v>44578</v>
      </c>
      <c r="Z303" s="1030">
        <v>8.8650000000000002</v>
      </c>
      <c r="AA303" s="791"/>
      <c r="AB303" s="1031">
        <v>44562</v>
      </c>
      <c r="AC303" s="1147">
        <v>44562</v>
      </c>
      <c r="AD303" s="791"/>
      <c r="AE303" s="1035"/>
      <c r="AF303" s="1033"/>
      <c r="AG303" s="1033"/>
      <c r="AH303" s="1033"/>
      <c r="AI303" s="1033"/>
      <c r="AJ303" s="1033"/>
      <c r="AK303" s="1033"/>
      <c r="AL303" s="1033"/>
      <c r="AM303" s="1033"/>
      <c r="AN303" s="1033"/>
      <c r="AO303" s="1033"/>
      <c r="AP303" s="1033"/>
      <c r="AQ303" s="1033"/>
      <c r="AR303" s="1033"/>
      <c r="AS303" s="1033"/>
      <c r="AT303" s="599"/>
      <c r="AU303" s="1036"/>
      <c r="AV303" s="764"/>
      <c r="AW303" s="764"/>
      <c r="AX303" s="764"/>
      <c r="AY303" s="764"/>
      <c r="AZ303" s="764"/>
      <c r="BA303" s="764"/>
      <c r="BB303" s="764"/>
      <c r="BC303" s="764"/>
      <c r="BD303" s="764"/>
      <c r="BE303" s="764"/>
      <c r="BF303" s="764"/>
    </row>
    <row r="304" spans="1:58" ht="15.75" hidden="1" customHeight="1">
      <c r="A304" s="1023">
        <v>295</v>
      </c>
      <c r="B304" s="1024" t="s">
        <v>194</v>
      </c>
      <c r="C304" s="1024" t="s">
        <v>1191</v>
      </c>
      <c r="D304" s="1024" t="s">
        <v>529</v>
      </c>
      <c r="E304" s="1024" t="s">
        <v>6388</v>
      </c>
      <c r="F304" s="1024" t="s">
        <v>6772</v>
      </c>
      <c r="G304" s="1024" t="s">
        <v>6776</v>
      </c>
      <c r="H304" s="1025" t="s">
        <v>1166</v>
      </c>
      <c r="I304" s="1024">
        <v>1</v>
      </c>
      <c r="J304" s="1024">
        <v>8810</v>
      </c>
      <c r="K304" s="1024">
        <v>8810</v>
      </c>
      <c r="L304" s="1024">
        <v>8810</v>
      </c>
      <c r="M304" s="1024" t="s">
        <v>1162</v>
      </c>
      <c r="N304" s="1024" t="s">
        <v>6604</v>
      </c>
      <c r="O304" s="1024" t="s">
        <v>1163</v>
      </c>
      <c r="P304" s="1024" t="s">
        <v>67</v>
      </c>
      <c r="Q304" s="1026">
        <v>44427</v>
      </c>
      <c r="R304" s="1026">
        <v>44545</v>
      </c>
      <c r="S304" s="1027" t="s">
        <v>67</v>
      </c>
      <c r="T304" s="1028">
        <v>44545</v>
      </c>
      <c r="U304" s="1028">
        <v>44575</v>
      </c>
      <c r="V304" s="1028">
        <v>44578</v>
      </c>
      <c r="W304" s="1029" t="s">
        <v>67</v>
      </c>
      <c r="X304" s="1029">
        <v>44575</v>
      </c>
      <c r="Y304" s="1029">
        <v>44578</v>
      </c>
      <c r="Z304" s="1030">
        <v>8.81</v>
      </c>
      <c r="AA304" s="791"/>
      <c r="AB304" s="1031">
        <v>44562</v>
      </c>
      <c r="AC304" s="1147">
        <v>44562</v>
      </c>
      <c r="AD304" s="791"/>
      <c r="AE304" s="1035"/>
      <c r="AF304" s="1033"/>
      <c r="AG304" s="1033"/>
      <c r="AH304" s="1033"/>
      <c r="AI304" s="1033"/>
      <c r="AJ304" s="1033"/>
      <c r="AK304" s="1033"/>
      <c r="AL304" s="1033"/>
      <c r="AM304" s="1033"/>
      <c r="AN304" s="1033"/>
      <c r="AO304" s="1033"/>
      <c r="AP304" s="1033"/>
      <c r="AQ304" s="1033"/>
      <c r="AR304" s="1033"/>
      <c r="AS304" s="1033"/>
      <c r="AT304" s="599"/>
      <c r="AU304" s="1036"/>
      <c r="AV304" s="764"/>
      <c r="AW304" s="764"/>
      <c r="AX304" s="764"/>
      <c r="AY304" s="764"/>
      <c r="AZ304" s="764"/>
      <c r="BA304" s="764"/>
      <c r="BB304" s="764"/>
      <c r="BC304" s="764"/>
      <c r="BD304" s="764"/>
      <c r="BE304" s="764"/>
      <c r="BF304" s="764"/>
    </row>
    <row r="305" spans="1:58" ht="15.75" hidden="1" customHeight="1">
      <c r="A305" s="1023">
        <v>296</v>
      </c>
      <c r="B305" s="1024" t="s">
        <v>194</v>
      </c>
      <c r="C305" s="1024" t="s">
        <v>1191</v>
      </c>
      <c r="D305" s="1024" t="s">
        <v>529</v>
      </c>
      <c r="E305" s="1024" t="s">
        <v>6388</v>
      </c>
      <c r="F305" s="1024" t="s">
        <v>6772</v>
      </c>
      <c r="G305" s="1024" t="s">
        <v>6777</v>
      </c>
      <c r="H305" s="1025" t="s">
        <v>1166</v>
      </c>
      <c r="I305" s="1024">
        <v>1</v>
      </c>
      <c r="J305" s="1024">
        <v>10340</v>
      </c>
      <c r="K305" s="1024">
        <v>10340</v>
      </c>
      <c r="L305" s="1024">
        <v>10340</v>
      </c>
      <c r="M305" s="1024" t="s">
        <v>1162</v>
      </c>
      <c r="N305" s="1024" t="s">
        <v>6604</v>
      </c>
      <c r="O305" s="1024" t="s">
        <v>1163</v>
      </c>
      <c r="P305" s="1024" t="s">
        <v>67</v>
      </c>
      <c r="Q305" s="1026">
        <v>44427</v>
      </c>
      <c r="R305" s="1026">
        <v>44576</v>
      </c>
      <c r="S305" s="1027" t="s">
        <v>67</v>
      </c>
      <c r="T305" s="1028">
        <v>44576</v>
      </c>
      <c r="U305" s="1028">
        <v>44606</v>
      </c>
      <c r="V305" s="1028">
        <v>44609</v>
      </c>
      <c r="W305" s="1029" t="s">
        <v>67</v>
      </c>
      <c r="X305" s="1029">
        <v>44606</v>
      </c>
      <c r="Y305" s="1029">
        <v>44609</v>
      </c>
      <c r="Z305" s="1030">
        <v>10.34</v>
      </c>
      <c r="AA305" s="791"/>
      <c r="AB305" s="1031">
        <v>44593</v>
      </c>
      <c r="AC305" s="1147">
        <v>44593</v>
      </c>
      <c r="AD305" s="791"/>
      <c r="AE305" s="1035"/>
      <c r="AF305" s="1033"/>
      <c r="AG305" s="1033"/>
      <c r="AH305" s="1033"/>
      <c r="AI305" s="1033"/>
      <c r="AJ305" s="1033"/>
      <c r="AK305" s="1033"/>
      <c r="AL305" s="1033"/>
      <c r="AM305" s="1033"/>
      <c r="AN305" s="1033"/>
      <c r="AO305" s="1033"/>
      <c r="AP305" s="1033"/>
      <c r="AQ305" s="1033"/>
      <c r="AR305" s="1033"/>
      <c r="AS305" s="1033"/>
      <c r="AT305" s="599"/>
      <c r="AU305" s="1036"/>
      <c r="AV305" s="764"/>
      <c r="AW305" s="764"/>
      <c r="AX305" s="764"/>
      <c r="AY305" s="764"/>
      <c r="AZ305" s="764"/>
      <c r="BA305" s="764"/>
      <c r="BB305" s="764"/>
      <c r="BC305" s="764"/>
      <c r="BD305" s="764"/>
      <c r="BE305" s="764"/>
      <c r="BF305" s="764"/>
    </row>
    <row r="306" spans="1:58" ht="15.75" hidden="1" customHeight="1">
      <c r="A306" s="1023">
        <v>297</v>
      </c>
      <c r="B306" s="1024" t="s">
        <v>194</v>
      </c>
      <c r="C306" s="1024" t="s">
        <v>1191</v>
      </c>
      <c r="D306" s="1024" t="s">
        <v>529</v>
      </c>
      <c r="E306" s="1024" t="s">
        <v>6388</v>
      </c>
      <c r="F306" s="1024" t="s">
        <v>6772</v>
      </c>
      <c r="G306" s="1024" t="s">
        <v>6778</v>
      </c>
      <c r="H306" s="1025" t="s">
        <v>1166</v>
      </c>
      <c r="I306" s="1024">
        <v>1</v>
      </c>
      <c r="J306" s="1024">
        <v>9786</v>
      </c>
      <c r="K306" s="1024">
        <v>9786</v>
      </c>
      <c r="L306" s="1024">
        <v>9786</v>
      </c>
      <c r="M306" s="1024" t="s">
        <v>1162</v>
      </c>
      <c r="N306" s="1024" t="s">
        <v>6604</v>
      </c>
      <c r="O306" s="1024" t="s">
        <v>1163</v>
      </c>
      <c r="P306" s="1024" t="s">
        <v>67</v>
      </c>
      <c r="Q306" s="1026">
        <v>44427</v>
      </c>
      <c r="R306" s="1026">
        <v>44576</v>
      </c>
      <c r="S306" s="1027" t="s">
        <v>67</v>
      </c>
      <c r="T306" s="1028">
        <v>44576</v>
      </c>
      <c r="U306" s="1028">
        <v>44606</v>
      </c>
      <c r="V306" s="1028">
        <v>44609</v>
      </c>
      <c r="W306" s="1029" t="s">
        <v>67</v>
      </c>
      <c r="X306" s="1029">
        <v>44606</v>
      </c>
      <c r="Y306" s="1029">
        <v>44609</v>
      </c>
      <c r="Z306" s="1030">
        <v>9.7859999999999996</v>
      </c>
      <c r="AA306" s="791"/>
      <c r="AB306" s="1031">
        <v>44593</v>
      </c>
      <c r="AC306" s="1147">
        <v>44593</v>
      </c>
      <c r="AD306" s="791"/>
      <c r="AE306" s="1035"/>
      <c r="AF306" s="1033"/>
      <c r="AG306" s="1033"/>
      <c r="AH306" s="1033"/>
      <c r="AI306" s="1033"/>
      <c r="AJ306" s="1033"/>
      <c r="AK306" s="1033"/>
      <c r="AL306" s="1033"/>
      <c r="AM306" s="1033"/>
      <c r="AN306" s="1033"/>
      <c r="AO306" s="1033"/>
      <c r="AP306" s="1033"/>
      <c r="AQ306" s="1033"/>
      <c r="AR306" s="1033"/>
      <c r="AS306" s="1033"/>
      <c r="AT306" s="599"/>
      <c r="AU306" s="1036"/>
      <c r="AV306" s="764"/>
      <c r="AW306" s="764"/>
      <c r="AX306" s="764"/>
      <c r="AY306" s="764"/>
      <c r="AZ306" s="764"/>
      <c r="BA306" s="764"/>
      <c r="BB306" s="764"/>
      <c r="BC306" s="764"/>
      <c r="BD306" s="764"/>
      <c r="BE306" s="764"/>
      <c r="BF306" s="764"/>
    </row>
    <row r="307" spans="1:58" ht="15.75" hidden="1" customHeight="1">
      <c r="A307" s="1023">
        <v>298</v>
      </c>
      <c r="B307" s="1024" t="s">
        <v>194</v>
      </c>
      <c r="C307" s="1024" t="s">
        <v>1191</v>
      </c>
      <c r="D307" s="1024" t="s">
        <v>529</v>
      </c>
      <c r="E307" s="1024" t="s">
        <v>6388</v>
      </c>
      <c r="F307" s="1024" t="s">
        <v>6772</v>
      </c>
      <c r="G307" s="1024" t="s">
        <v>6779</v>
      </c>
      <c r="H307" s="1025" t="s">
        <v>1166</v>
      </c>
      <c r="I307" s="1024">
        <v>1</v>
      </c>
      <c r="J307" s="1024">
        <v>8735</v>
      </c>
      <c r="K307" s="1024">
        <v>8735</v>
      </c>
      <c r="L307" s="1024">
        <v>8735</v>
      </c>
      <c r="M307" s="1024" t="s">
        <v>1162</v>
      </c>
      <c r="N307" s="1024" t="s">
        <v>6604</v>
      </c>
      <c r="O307" s="1024" t="s">
        <v>1163</v>
      </c>
      <c r="P307" s="1024" t="s">
        <v>67</v>
      </c>
      <c r="Q307" s="1026">
        <v>44427</v>
      </c>
      <c r="R307" s="1026">
        <v>44576</v>
      </c>
      <c r="S307" s="1027" t="s">
        <v>67</v>
      </c>
      <c r="T307" s="1028">
        <v>44576</v>
      </c>
      <c r="U307" s="1028">
        <v>44606</v>
      </c>
      <c r="V307" s="1028">
        <v>44609</v>
      </c>
      <c r="W307" s="1029" t="s">
        <v>67</v>
      </c>
      <c r="X307" s="1029">
        <v>44606</v>
      </c>
      <c r="Y307" s="1029">
        <v>44609</v>
      </c>
      <c r="Z307" s="1030">
        <v>8.7349999999999994</v>
      </c>
      <c r="AA307" s="791"/>
      <c r="AB307" s="1031">
        <v>44593</v>
      </c>
      <c r="AC307" s="1147">
        <v>44593</v>
      </c>
      <c r="AD307" s="791"/>
      <c r="AE307" s="1035"/>
      <c r="AF307" s="1033"/>
      <c r="AG307" s="1033"/>
      <c r="AH307" s="1033"/>
      <c r="AI307" s="1033"/>
      <c r="AJ307" s="1033"/>
      <c r="AK307" s="1033"/>
      <c r="AL307" s="1033"/>
      <c r="AM307" s="1033"/>
      <c r="AN307" s="1033"/>
      <c r="AO307" s="1033"/>
      <c r="AP307" s="1033"/>
      <c r="AQ307" s="1033"/>
      <c r="AR307" s="1033"/>
      <c r="AS307" s="1033"/>
      <c r="AT307" s="599"/>
      <c r="AU307" s="1036"/>
      <c r="AV307" s="764"/>
      <c r="AW307" s="764"/>
      <c r="AX307" s="764"/>
      <c r="AY307" s="764"/>
      <c r="AZ307" s="764"/>
      <c r="BA307" s="764"/>
      <c r="BB307" s="764"/>
      <c r="BC307" s="764"/>
      <c r="BD307" s="764"/>
      <c r="BE307" s="764"/>
      <c r="BF307" s="764"/>
    </row>
    <row r="308" spans="1:58" ht="15.75" hidden="1" customHeight="1">
      <c r="A308" s="1023">
        <v>299</v>
      </c>
      <c r="B308" s="1024" t="s">
        <v>194</v>
      </c>
      <c r="C308" s="1024" t="s">
        <v>1191</v>
      </c>
      <c r="D308" s="1024" t="s">
        <v>529</v>
      </c>
      <c r="E308" s="1024" t="s">
        <v>6388</v>
      </c>
      <c r="F308" s="1024" t="s">
        <v>6772</v>
      </c>
      <c r="G308" s="1024" t="s">
        <v>6780</v>
      </c>
      <c r="H308" s="1025" t="s">
        <v>1166</v>
      </c>
      <c r="I308" s="1024">
        <v>1</v>
      </c>
      <c r="J308" s="1024">
        <v>7725</v>
      </c>
      <c r="K308" s="1024">
        <v>7725</v>
      </c>
      <c r="L308" s="1024">
        <v>7725</v>
      </c>
      <c r="M308" s="1024" t="s">
        <v>1162</v>
      </c>
      <c r="N308" s="1024" t="s">
        <v>6604</v>
      </c>
      <c r="O308" s="1024" t="s">
        <v>1163</v>
      </c>
      <c r="P308" s="1024" t="s">
        <v>67</v>
      </c>
      <c r="Q308" s="1026">
        <v>44427</v>
      </c>
      <c r="R308" s="1026">
        <v>44576</v>
      </c>
      <c r="S308" s="1027" t="s">
        <v>67</v>
      </c>
      <c r="T308" s="1028">
        <v>44576</v>
      </c>
      <c r="U308" s="1028">
        <v>44606</v>
      </c>
      <c r="V308" s="1028">
        <v>44609</v>
      </c>
      <c r="W308" s="1029" t="s">
        <v>67</v>
      </c>
      <c r="X308" s="1029">
        <v>44606</v>
      </c>
      <c r="Y308" s="1029">
        <v>44609</v>
      </c>
      <c r="Z308" s="1030">
        <v>7.7249999999999996</v>
      </c>
      <c r="AA308" s="791"/>
      <c r="AB308" s="1031">
        <v>44593</v>
      </c>
      <c r="AC308" s="1147">
        <v>44593</v>
      </c>
      <c r="AD308" s="791"/>
      <c r="AE308" s="1035"/>
      <c r="AF308" s="1033"/>
      <c r="AG308" s="1033"/>
      <c r="AH308" s="1033"/>
      <c r="AI308" s="1033"/>
      <c r="AJ308" s="1033"/>
      <c r="AK308" s="1033"/>
      <c r="AL308" s="1033"/>
      <c r="AM308" s="1033"/>
      <c r="AN308" s="1033"/>
      <c r="AO308" s="1033"/>
      <c r="AP308" s="1033"/>
      <c r="AQ308" s="1033"/>
      <c r="AR308" s="1033"/>
      <c r="AS308" s="1033"/>
      <c r="AT308" s="599"/>
      <c r="AU308" s="1036"/>
      <c r="AV308" s="764"/>
      <c r="AW308" s="764"/>
      <c r="AX308" s="764"/>
      <c r="AY308" s="764"/>
      <c r="AZ308" s="764"/>
      <c r="BA308" s="764"/>
      <c r="BB308" s="764"/>
      <c r="BC308" s="764"/>
      <c r="BD308" s="764"/>
      <c r="BE308" s="764"/>
      <c r="BF308" s="764"/>
    </row>
    <row r="309" spans="1:58" ht="15.75" hidden="1" customHeight="1">
      <c r="A309" s="1023">
        <v>300</v>
      </c>
      <c r="B309" s="1024" t="s">
        <v>194</v>
      </c>
      <c r="C309" s="1024" t="s">
        <v>1191</v>
      </c>
      <c r="D309" s="1024" t="s">
        <v>529</v>
      </c>
      <c r="E309" s="1024" t="s">
        <v>6388</v>
      </c>
      <c r="F309" s="1024" t="s">
        <v>6772</v>
      </c>
      <c r="G309" s="1024" t="s">
        <v>6780</v>
      </c>
      <c r="H309" s="1025" t="s">
        <v>1166</v>
      </c>
      <c r="I309" s="1024">
        <v>1</v>
      </c>
      <c r="J309" s="1024">
        <v>7530</v>
      </c>
      <c r="K309" s="1024">
        <v>7530</v>
      </c>
      <c r="L309" s="1024">
        <v>7530</v>
      </c>
      <c r="M309" s="1024" t="s">
        <v>1162</v>
      </c>
      <c r="N309" s="1024" t="s">
        <v>6604</v>
      </c>
      <c r="O309" s="1024" t="s">
        <v>1163</v>
      </c>
      <c r="P309" s="1024" t="s">
        <v>67</v>
      </c>
      <c r="Q309" s="1026">
        <v>44427</v>
      </c>
      <c r="R309" s="1026">
        <v>44576</v>
      </c>
      <c r="S309" s="1027" t="s">
        <v>67</v>
      </c>
      <c r="T309" s="1028">
        <v>44576</v>
      </c>
      <c r="U309" s="1028">
        <v>44606</v>
      </c>
      <c r="V309" s="1028">
        <v>44609</v>
      </c>
      <c r="W309" s="1029" t="s">
        <v>67</v>
      </c>
      <c r="X309" s="1029">
        <v>44606</v>
      </c>
      <c r="Y309" s="1029">
        <v>44609</v>
      </c>
      <c r="Z309" s="1030">
        <v>7.53</v>
      </c>
      <c r="AA309" s="791"/>
      <c r="AB309" s="1031">
        <v>44593</v>
      </c>
      <c r="AC309" s="1147">
        <v>44593</v>
      </c>
      <c r="AD309" s="791"/>
      <c r="AE309" s="1035"/>
      <c r="AF309" s="1033"/>
      <c r="AG309" s="1033"/>
      <c r="AH309" s="1033"/>
      <c r="AI309" s="1033"/>
      <c r="AJ309" s="1033"/>
      <c r="AK309" s="1033"/>
      <c r="AL309" s="1033"/>
      <c r="AM309" s="1033"/>
      <c r="AN309" s="1033"/>
      <c r="AO309" s="1033"/>
      <c r="AP309" s="1033"/>
      <c r="AQ309" s="1033"/>
      <c r="AR309" s="1033"/>
      <c r="AS309" s="1033"/>
      <c r="AT309" s="599"/>
      <c r="AU309" s="1036"/>
      <c r="AV309" s="764"/>
      <c r="AW309" s="764"/>
      <c r="AX309" s="764"/>
      <c r="AY309" s="764"/>
      <c r="AZ309" s="764"/>
      <c r="BA309" s="764"/>
      <c r="BB309" s="764"/>
      <c r="BC309" s="764"/>
      <c r="BD309" s="764"/>
      <c r="BE309" s="764"/>
      <c r="BF309" s="764"/>
    </row>
    <row r="310" spans="1:58" ht="15.75" hidden="1" customHeight="1">
      <c r="A310" s="1023">
        <v>301</v>
      </c>
      <c r="B310" s="1024" t="s">
        <v>194</v>
      </c>
      <c r="C310" s="1024" t="s">
        <v>1191</v>
      </c>
      <c r="D310" s="1024" t="s">
        <v>529</v>
      </c>
      <c r="E310" s="1024" t="s">
        <v>6388</v>
      </c>
      <c r="F310" s="1024" t="s">
        <v>6772</v>
      </c>
      <c r="G310" s="1024" t="s">
        <v>6780</v>
      </c>
      <c r="H310" s="1025" t="s">
        <v>1166</v>
      </c>
      <c r="I310" s="1024">
        <v>1</v>
      </c>
      <c r="J310" s="1024">
        <v>6264</v>
      </c>
      <c r="K310" s="1024">
        <v>6264</v>
      </c>
      <c r="L310" s="1024">
        <v>6264</v>
      </c>
      <c r="M310" s="1024" t="s">
        <v>1162</v>
      </c>
      <c r="N310" s="1024" t="s">
        <v>6604</v>
      </c>
      <c r="O310" s="1024" t="s">
        <v>1163</v>
      </c>
      <c r="P310" s="1024" t="s">
        <v>67</v>
      </c>
      <c r="Q310" s="1026">
        <v>44427</v>
      </c>
      <c r="R310" s="1026">
        <v>44576</v>
      </c>
      <c r="S310" s="1027" t="s">
        <v>67</v>
      </c>
      <c r="T310" s="1028">
        <v>44576</v>
      </c>
      <c r="U310" s="1028">
        <v>44606</v>
      </c>
      <c r="V310" s="1028">
        <v>44609</v>
      </c>
      <c r="W310" s="1029" t="s">
        <v>67</v>
      </c>
      <c r="X310" s="1029">
        <v>44606</v>
      </c>
      <c r="Y310" s="1029">
        <v>44609</v>
      </c>
      <c r="Z310" s="1030">
        <v>6.2640000000000002</v>
      </c>
      <c r="AA310" s="791"/>
      <c r="AB310" s="1031">
        <v>44593</v>
      </c>
      <c r="AC310" s="1147">
        <v>44593</v>
      </c>
      <c r="AD310" s="791"/>
      <c r="AE310" s="1035"/>
      <c r="AF310" s="1033"/>
      <c r="AG310" s="1033"/>
      <c r="AH310" s="1033"/>
      <c r="AI310" s="1033"/>
      <c r="AJ310" s="1033"/>
      <c r="AK310" s="1033"/>
      <c r="AL310" s="1033"/>
      <c r="AM310" s="1033"/>
      <c r="AN310" s="1033"/>
      <c r="AO310" s="1033"/>
      <c r="AP310" s="1033"/>
      <c r="AQ310" s="1033"/>
      <c r="AR310" s="1033"/>
      <c r="AS310" s="1033"/>
      <c r="AT310" s="599"/>
      <c r="AU310" s="1036"/>
      <c r="AV310" s="764"/>
      <c r="AW310" s="764"/>
      <c r="AX310" s="764"/>
      <c r="AY310" s="764"/>
      <c r="AZ310" s="764"/>
      <c r="BA310" s="764"/>
      <c r="BB310" s="764"/>
      <c r="BC310" s="764"/>
      <c r="BD310" s="764"/>
      <c r="BE310" s="764"/>
      <c r="BF310" s="764"/>
    </row>
    <row r="311" spans="1:58" ht="15.75" hidden="1" customHeight="1">
      <c r="A311" s="1023">
        <v>302</v>
      </c>
      <c r="B311" s="1024" t="s">
        <v>194</v>
      </c>
      <c r="C311" s="1024" t="s">
        <v>1191</v>
      </c>
      <c r="D311" s="1024" t="s">
        <v>529</v>
      </c>
      <c r="E311" s="1024" t="s">
        <v>6388</v>
      </c>
      <c r="F311" s="1024" t="s">
        <v>6772</v>
      </c>
      <c r="G311" s="1024" t="s">
        <v>6781</v>
      </c>
      <c r="H311" s="1025" t="s">
        <v>1166</v>
      </c>
      <c r="I311" s="1024">
        <v>1</v>
      </c>
      <c r="J311" s="1024">
        <v>9965</v>
      </c>
      <c r="K311" s="1024">
        <v>9965</v>
      </c>
      <c r="L311" s="1024">
        <v>9965</v>
      </c>
      <c r="M311" s="1024" t="s">
        <v>1162</v>
      </c>
      <c r="N311" s="1024" t="s">
        <v>6604</v>
      </c>
      <c r="O311" s="1024" t="s">
        <v>1163</v>
      </c>
      <c r="P311" s="1024" t="s">
        <v>67</v>
      </c>
      <c r="Q311" s="1026">
        <v>44427</v>
      </c>
      <c r="R311" s="1026">
        <v>44484</v>
      </c>
      <c r="S311" s="1027" t="s">
        <v>67</v>
      </c>
      <c r="T311" s="1028">
        <v>44484</v>
      </c>
      <c r="U311" s="1028">
        <v>44514</v>
      </c>
      <c r="V311" s="1028">
        <v>44517</v>
      </c>
      <c r="W311" s="1029" t="s">
        <v>67</v>
      </c>
      <c r="X311" s="1029">
        <v>44514</v>
      </c>
      <c r="Y311" s="1029">
        <v>44517</v>
      </c>
      <c r="Z311" s="1030">
        <v>9.9649999999999999</v>
      </c>
      <c r="AA311" s="791"/>
      <c r="AB311" s="1031">
        <v>44501</v>
      </c>
      <c r="AC311" s="1147">
        <v>44501</v>
      </c>
      <c r="AD311" s="791"/>
      <c r="AE311" s="1035"/>
      <c r="AF311" s="1033"/>
      <c r="AG311" s="1033"/>
      <c r="AH311" s="1033"/>
      <c r="AI311" s="1033"/>
      <c r="AJ311" s="1033"/>
      <c r="AK311" s="1033"/>
      <c r="AL311" s="1033"/>
      <c r="AM311" s="1033"/>
      <c r="AN311" s="1033"/>
      <c r="AO311" s="1033"/>
      <c r="AP311" s="1033"/>
      <c r="AQ311" s="1033"/>
      <c r="AR311" s="1033"/>
      <c r="AS311" s="1033"/>
      <c r="AT311" s="599"/>
      <c r="AU311" s="1036"/>
      <c r="AV311" s="764"/>
      <c r="AW311" s="764"/>
      <c r="AX311" s="764"/>
      <c r="AY311" s="764"/>
      <c r="AZ311" s="764"/>
      <c r="BA311" s="764"/>
      <c r="BB311" s="764"/>
      <c r="BC311" s="764"/>
      <c r="BD311" s="764"/>
      <c r="BE311" s="764"/>
      <c r="BF311" s="764"/>
    </row>
    <row r="312" spans="1:58" ht="15.75" hidden="1" customHeight="1">
      <c r="A312" s="1023">
        <v>303</v>
      </c>
      <c r="B312" s="1024" t="s">
        <v>194</v>
      </c>
      <c r="C312" s="1024" t="s">
        <v>1191</v>
      </c>
      <c r="D312" s="1024" t="s">
        <v>529</v>
      </c>
      <c r="E312" s="1024" t="s">
        <v>6388</v>
      </c>
      <c r="F312" s="1024" t="s">
        <v>6772</v>
      </c>
      <c r="G312" s="1024" t="s">
        <v>6782</v>
      </c>
      <c r="H312" s="1025" t="s">
        <v>1166</v>
      </c>
      <c r="I312" s="1024">
        <v>1</v>
      </c>
      <c r="J312" s="1024">
        <v>11620</v>
      </c>
      <c r="K312" s="1024">
        <v>11620</v>
      </c>
      <c r="L312" s="1024">
        <v>11620</v>
      </c>
      <c r="M312" s="1024" t="s">
        <v>1162</v>
      </c>
      <c r="N312" s="1024" t="s">
        <v>6604</v>
      </c>
      <c r="O312" s="1024" t="s">
        <v>1163</v>
      </c>
      <c r="P312" s="1024" t="s">
        <v>67</v>
      </c>
      <c r="Q312" s="1026">
        <v>44427</v>
      </c>
      <c r="R312" s="1026">
        <v>44484</v>
      </c>
      <c r="S312" s="1027" t="s">
        <v>67</v>
      </c>
      <c r="T312" s="1028">
        <v>44484</v>
      </c>
      <c r="U312" s="1028">
        <v>44514</v>
      </c>
      <c r="V312" s="1028">
        <v>44517</v>
      </c>
      <c r="W312" s="1029" t="s">
        <v>67</v>
      </c>
      <c r="X312" s="1029">
        <v>44514</v>
      </c>
      <c r="Y312" s="1029">
        <v>44517</v>
      </c>
      <c r="Z312" s="1030">
        <v>11.62</v>
      </c>
      <c r="AA312" s="791"/>
      <c r="AB312" s="1031">
        <v>44501</v>
      </c>
      <c r="AC312" s="1147">
        <v>44501</v>
      </c>
      <c r="AD312" s="791"/>
      <c r="AE312" s="1035"/>
      <c r="AF312" s="1033"/>
      <c r="AG312" s="1033"/>
      <c r="AH312" s="1033"/>
      <c r="AI312" s="1033"/>
      <c r="AJ312" s="1033"/>
      <c r="AK312" s="1033"/>
      <c r="AL312" s="1033"/>
      <c r="AM312" s="1033"/>
      <c r="AN312" s="1033"/>
      <c r="AO312" s="1033"/>
      <c r="AP312" s="1033"/>
      <c r="AQ312" s="1033"/>
      <c r="AR312" s="1033"/>
      <c r="AS312" s="1033"/>
      <c r="AT312" s="599"/>
      <c r="AU312" s="1036"/>
      <c r="AV312" s="764"/>
      <c r="AW312" s="764"/>
      <c r="AX312" s="764"/>
      <c r="AY312" s="764"/>
      <c r="AZ312" s="764"/>
      <c r="BA312" s="764"/>
      <c r="BB312" s="764"/>
      <c r="BC312" s="764"/>
      <c r="BD312" s="764"/>
      <c r="BE312" s="764"/>
      <c r="BF312" s="764"/>
    </row>
    <row r="313" spans="1:58" ht="15.75" hidden="1" customHeight="1">
      <c r="A313" s="1023">
        <v>304</v>
      </c>
      <c r="B313" s="1024" t="s">
        <v>194</v>
      </c>
      <c r="C313" s="1024" t="s">
        <v>1191</v>
      </c>
      <c r="D313" s="1024" t="s">
        <v>529</v>
      </c>
      <c r="E313" s="1024" t="s">
        <v>6388</v>
      </c>
      <c r="F313" s="1024" t="s">
        <v>6772</v>
      </c>
      <c r="G313" s="1024" t="s">
        <v>6783</v>
      </c>
      <c r="H313" s="1025" t="s">
        <v>1166</v>
      </c>
      <c r="I313" s="1024">
        <v>1</v>
      </c>
      <c r="J313" s="1024">
        <v>6970</v>
      </c>
      <c r="K313" s="1024">
        <v>6970</v>
      </c>
      <c r="L313" s="1024">
        <v>6970</v>
      </c>
      <c r="M313" s="1024" t="s">
        <v>1162</v>
      </c>
      <c r="N313" s="1024" t="s">
        <v>6604</v>
      </c>
      <c r="O313" s="1024" t="s">
        <v>1163</v>
      </c>
      <c r="P313" s="1024" t="s">
        <v>67</v>
      </c>
      <c r="Q313" s="1026">
        <v>44427</v>
      </c>
      <c r="R313" s="1026">
        <v>44484</v>
      </c>
      <c r="S313" s="1027" t="s">
        <v>67</v>
      </c>
      <c r="T313" s="1028">
        <v>44484</v>
      </c>
      <c r="U313" s="1028">
        <v>44514</v>
      </c>
      <c r="V313" s="1028">
        <v>44517</v>
      </c>
      <c r="W313" s="1029" t="s">
        <v>67</v>
      </c>
      <c r="X313" s="1029">
        <v>44514</v>
      </c>
      <c r="Y313" s="1029">
        <v>44517</v>
      </c>
      <c r="Z313" s="1030">
        <v>6.97</v>
      </c>
      <c r="AA313" s="791"/>
      <c r="AB313" s="1031">
        <v>44501</v>
      </c>
      <c r="AC313" s="1147">
        <v>44501</v>
      </c>
      <c r="AD313" s="791"/>
      <c r="AE313" s="1035"/>
      <c r="AF313" s="1033"/>
      <c r="AG313" s="1033"/>
      <c r="AH313" s="1033"/>
      <c r="AI313" s="1033"/>
      <c r="AJ313" s="1033"/>
      <c r="AK313" s="1033"/>
      <c r="AL313" s="1033"/>
      <c r="AM313" s="1033"/>
      <c r="AN313" s="1033"/>
      <c r="AO313" s="1033"/>
      <c r="AP313" s="1033"/>
      <c r="AQ313" s="1033"/>
      <c r="AR313" s="1033"/>
      <c r="AS313" s="1033"/>
      <c r="AT313" s="599"/>
      <c r="AU313" s="1036"/>
      <c r="AV313" s="764"/>
      <c r="AW313" s="764"/>
      <c r="AX313" s="764"/>
      <c r="AY313" s="764"/>
      <c r="AZ313" s="764"/>
      <c r="BA313" s="764"/>
      <c r="BB313" s="764"/>
      <c r="BC313" s="764"/>
      <c r="BD313" s="764"/>
      <c r="BE313" s="764"/>
      <c r="BF313" s="764"/>
    </row>
    <row r="314" spans="1:58" ht="15.75" hidden="1" customHeight="1">
      <c r="A314" s="1023">
        <v>305</v>
      </c>
      <c r="B314" s="1024" t="s">
        <v>194</v>
      </c>
      <c r="C314" s="1024" t="s">
        <v>1191</v>
      </c>
      <c r="D314" s="1024" t="s">
        <v>529</v>
      </c>
      <c r="E314" s="1024" t="s">
        <v>6388</v>
      </c>
      <c r="F314" s="1024" t="s">
        <v>6772</v>
      </c>
      <c r="G314" s="1024" t="s">
        <v>6784</v>
      </c>
      <c r="H314" s="1025" t="s">
        <v>1166</v>
      </c>
      <c r="I314" s="1024">
        <v>1</v>
      </c>
      <c r="J314" s="1024">
        <v>8125</v>
      </c>
      <c r="K314" s="1024">
        <v>8125</v>
      </c>
      <c r="L314" s="1024">
        <v>8125</v>
      </c>
      <c r="M314" s="1024" t="s">
        <v>1162</v>
      </c>
      <c r="N314" s="1024" t="s">
        <v>6604</v>
      </c>
      <c r="O314" s="1024" t="s">
        <v>1163</v>
      </c>
      <c r="P314" s="1024" t="s">
        <v>67</v>
      </c>
      <c r="Q314" s="1026">
        <v>44427</v>
      </c>
      <c r="R314" s="1026">
        <v>44484</v>
      </c>
      <c r="S314" s="1027" t="s">
        <v>67</v>
      </c>
      <c r="T314" s="1028">
        <v>44484</v>
      </c>
      <c r="U314" s="1028">
        <v>44514</v>
      </c>
      <c r="V314" s="1028">
        <v>44517</v>
      </c>
      <c r="W314" s="1029" t="s">
        <v>67</v>
      </c>
      <c r="X314" s="1029">
        <v>44514</v>
      </c>
      <c r="Y314" s="1029">
        <v>44517</v>
      </c>
      <c r="Z314" s="1030">
        <v>8.125</v>
      </c>
      <c r="AA314" s="791"/>
      <c r="AB314" s="1031">
        <v>44501</v>
      </c>
      <c r="AC314" s="1147">
        <v>44501</v>
      </c>
      <c r="AD314" s="791"/>
      <c r="AE314" s="1035"/>
      <c r="AF314" s="1033"/>
      <c r="AG314" s="1033"/>
      <c r="AH314" s="1033"/>
      <c r="AI314" s="1033"/>
      <c r="AJ314" s="1033"/>
      <c r="AK314" s="1033"/>
      <c r="AL314" s="1033"/>
      <c r="AM314" s="1033"/>
      <c r="AN314" s="1033"/>
      <c r="AO314" s="1033"/>
      <c r="AP314" s="1033"/>
      <c r="AQ314" s="1033"/>
      <c r="AR314" s="1033"/>
      <c r="AS314" s="1033"/>
      <c r="AT314" s="599"/>
      <c r="AU314" s="1036"/>
      <c r="AV314" s="764"/>
      <c r="AW314" s="764"/>
      <c r="AX314" s="764"/>
      <c r="AY314" s="764"/>
      <c r="AZ314" s="764"/>
      <c r="BA314" s="764"/>
      <c r="BB314" s="764"/>
      <c r="BC314" s="764"/>
      <c r="BD314" s="764"/>
      <c r="BE314" s="764"/>
      <c r="BF314" s="764"/>
    </row>
    <row r="315" spans="1:58" ht="15.75" hidden="1" customHeight="1">
      <c r="A315" s="1023">
        <v>306</v>
      </c>
      <c r="B315" s="1024" t="s">
        <v>194</v>
      </c>
      <c r="C315" s="1024" t="s">
        <v>1191</v>
      </c>
      <c r="D315" s="1024" t="s">
        <v>529</v>
      </c>
      <c r="E315" s="1024" t="s">
        <v>6388</v>
      </c>
      <c r="F315" s="1024" t="s">
        <v>6772</v>
      </c>
      <c r="G315" s="1024" t="s">
        <v>6785</v>
      </c>
      <c r="H315" s="1025" t="s">
        <v>1166</v>
      </c>
      <c r="I315" s="1024">
        <v>1</v>
      </c>
      <c r="J315" s="1024">
        <v>10030</v>
      </c>
      <c r="K315" s="1024">
        <v>10030</v>
      </c>
      <c r="L315" s="1024">
        <v>10030</v>
      </c>
      <c r="M315" s="1024" t="s">
        <v>1162</v>
      </c>
      <c r="N315" s="1024" t="s">
        <v>6604</v>
      </c>
      <c r="O315" s="1024" t="s">
        <v>1163</v>
      </c>
      <c r="P315" s="1024" t="s">
        <v>67</v>
      </c>
      <c r="Q315" s="1026">
        <v>44427</v>
      </c>
      <c r="R315" s="1026">
        <v>44484</v>
      </c>
      <c r="S315" s="1027" t="s">
        <v>67</v>
      </c>
      <c r="T315" s="1028">
        <v>44484</v>
      </c>
      <c r="U315" s="1028">
        <v>44514</v>
      </c>
      <c r="V315" s="1028">
        <v>44517</v>
      </c>
      <c r="W315" s="1029" t="s">
        <v>67</v>
      </c>
      <c r="X315" s="1029">
        <v>44514</v>
      </c>
      <c r="Y315" s="1029">
        <v>44517</v>
      </c>
      <c r="Z315" s="1030">
        <v>10.029999999999999</v>
      </c>
      <c r="AA315" s="791"/>
      <c r="AB315" s="1031">
        <v>44501</v>
      </c>
      <c r="AC315" s="1147">
        <v>44501</v>
      </c>
      <c r="AD315" s="791"/>
      <c r="AE315" s="1035"/>
      <c r="AF315" s="1033"/>
      <c r="AG315" s="1033"/>
      <c r="AH315" s="1033"/>
      <c r="AI315" s="1033"/>
      <c r="AJ315" s="1033"/>
      <c r="AK315" s="1033"/>
      <c r="AL315" s="1033"/>
      <c r="AM315" s="1033"/>
      <c r="AN315" s="1033"/>
      <c r="AO315" s="1033"/>
      <c r="AP315" s="1033"/>
      <c r="AQ315" s="1033"/>
      <c r="AR315" s="1033"/>
      <c r="AS315" s="1033"/>
      <c r="AT315" s="599"/>
      <c r="AU315" s="1036"/>
      <c r="AV315" s="764"/>
      <c r="AW315" s="764"/>
      <c r="AX315" s="764"/>
      <c r="AY315" s="764"/>
      <c r="AZ315" s="764"/>
      <c r="BA315" s="764"/>
      <c r="BB315" s="764"/>
      <c r="BC315" s="764"/>
      <c r="BD315" s="764"/>
      <c r="BE315" s="764"/>
      <c r="BF315" s="764"/>
    </row>
    <row r="316" spans="1:58" ht="15.75" hidden="1" customHeight="1">
      <c r="A316" s="1023">
        <v>307</v>
      </c>
      <c r="B316" s="1024" t="s">
        <v>194</v>
      </c>
      <c r="C316" s="1024" t="s">
        <v>1191</v>
      </c>
      <c r="D316" s="1024" t="s">
        <v>529</v>
      </c>
      <c r="E316" s="1024" t="s">
        <v>6388</v>
      </c>
      <c r="F316" s="1024" t="s">
        <v>6772</v>
      </c>
      <c r="G316" s="1024" t="s">
        <v>6786</v>
      </c>
      <c r="H316" s="1025" t="s">
        <v>1166</v>
      </c>
      <c r="I316" s="1024">
        <v>1</v>
      </c>
      <c r="J316" s="1024">
        <v>6820</v>
      </c>
      <c r="K316" s="1024">
        <v>6820</v>
      </c>
      <c r="L316" s="1024">
        <v>6820</v>
      </c>
      <c r="M316" s="1024" t="s">
        <v>1162</v>
      </c>
      <c r="N316" s="1024" t="s">
        <v>6604</v>
      </c>
      <c r="O316" s="1024" t="s">
        <v>1163</v>
      </c>
      <c r="P316" s="1024" t="s">
        <v>67</v>
      </c>
      <c r="Q316" s="1026">
        <v>44427</v>
      </c>
      <c r="R316" s="1026">
        <v>44484</v>
      </c>
      <c r="S316" s="1027" t="s">
        <v>67</v>
      </c>
      <c r="T316" s="1028">
        <v>44484</v>
      </c>
      <c r="U316" s="1028">
        <v>44514</v>
      </c>
      <c r="V316" s="1028">
        <v>44517</v>
      </c>
      <c r="W316" s="1029" t="s">
        <v>67</v>
      </c>
      <c r="X316" s="1029">
        <v>44514</v>
      </c>
      <c r="Y316" s="1029">
        <v>44517</v>
      </c>
      <c r="Z316" s="1030">
        <v>6.82</v>
      </c>
      <c r="AA316" s="791"/>
      <c r="AB316" s="1031">
        <v>44501</v>
      </c>
      <c r="AC316" s="1147">
        <v>44501</v>
      </c>
      <c r="AD316" s="791"/>
      <c r="AE316" s="1035"/>
      <c r="AF316" s="1033"/>
      <c r="AG316" s="1033"/>
      <c r="AH316" s="1033"/>
      <c r="AI316" s="1033"/>
      <c r="AJ316" s="1033"/>
      <c r="AK316" s="1033"/>
      <c r="AL316" s="1033"/>
      <c r="AM316" s="1033"/>
      <c r="AN316" s="1033"/>
      <c r="AO316" s="1033"/>
      <c r="AP316" s="1033"/>
      <c r="AQ316" s="1033"/>
      <c r="AR316" s="1033"/>
      <c r="AS316" s="1033"/>
      <c r="AT316" s="599"/>
      <c r="AU316" s="1036"/>
      <c r="AV316" s="764"/>
      <c r="AW316" s="764"/>
      <c r="AX316" s="764"/>
      <c r="AY316" s="764"/>
      <c r="AZ316" s="764"/>
      <c r="BA316" s="764"/>
      <c r="BB316" s="764"/>
      <c r="BC316" s="764"/>
      <c r="BD316" s="764"/>
      <c r="BE316" s="764"/>
      <c r="BF316" s="764"/>
    </row>
    <row r="317" spans="1:58" ht="15.75" hidden="1" customHeight="1">
      <c r="A317" s="1023">
        <v>308</v>
      </c>
      <c r="B317" s="1024" t="s">
        <v>194</v>
      </c>
      <c r="C317" s="1024" t="s">
        <v>1191</v>
      </c>
      <c r="D317" s="1024" t="s">
        <v>529</v>
      </c>
      <c r="E317" s="1024" t="s">
        <v>6388</v>
      </c>
      <c r="F317" s="1024" t="s">
        <v>6772</v>
      </c>
      <c r="G317" s="1024" t="s">
        <v>6787</v>
      </c>
      <c r="H317" s="1025" t="s">
        <v>1166</v>
      </c>
      <c r="I317" s="1024">
        <v>1</v>
      </c>
      <c r="J317" s="1024">
        <v>6820</v>
      </c>
      <c r="K317" s="1024">
        <v>6820</v>
      </c>
      <c r="L317" s="1024">
        <v>6820</v>
      </c>
      <c r="M317" s="1024" t="s">
        <v>1162</v>
      </c>
      <c r="N317" s="1024" t="s">
        <v>6604</v>
      </c>
      <c r="O317" s="1024" t="s">
        <v>1163</v>
      </c>
      <c r="P317" s="1024" t="s">
        <v>67</v>
      </c>
      <c r="Q317" s="1026">
        <v>44427</v>
      </c>
      <c r="R317" s="1026">
        <v>44484</v>
      </c>
      <c r="S317" s="1027" t="s">
        <v>67</v>
      </c>
      <c r="T317" s="1028">
        <v>44484</v>
      </c>
      <c r="U317" s="1028">
        <v>44514</v>
      </c>
      <c r="V317" s="1028">
        <v>44517</v>
      </c>
      <c r="W317" s="1029" t="s">
        <v>67</v>
      </c>
      <c r="X317" s="1029">
        <v>44514</v>
      </c>
      <c r="Y317" s="1029">
        <v>44517</v>
      </c>
      <c r="Z317" s="1030">
        <v>6.82</v>
      </c>
      <c r="AA317" s="791"/>
      <c r="AB317" s="1031">
        <v>44501</v>
      </c>
      <c r="AC317" s="1147">
        <v>44501</v>
      </c>
      <c r="AD317" s="791"/>
      <c r="AE317" s="1035"/>
      <c r="AF317" s="1033"/>
      <c r="AG317" s="1033"/>
      <c r="AH317" s="1033"/>
      <c r="AI317" s="1033"/>
      <c r="AJ317" s="1033"/>
      <c r="AK317" s="1033"/>
      <c r="AL317" s="1033"/>
      <c r="AM317" s="1033"/>
      <c r="AN317" s="1033"/>
      <c r="AO317" s="1033"/>
      <c r="AP317" s="1033"/>
      <c r="AQ317" s="1033"/>
      <c r="AR317" s="1033"/>
      <c r="AS317" s="1033"/>
      <c r="AT317" s="599"/>
      <c r="AU317" s="1036"/>
      <c r="AV317" s="764"/>
      <c r="AW317" s="764"/>
      <c r="AX317" s="764"/>
      <c r="AY317" s="764"/>
      <c r="AZ317" s="764"/>
      <c r="BA317" s="764"/>
      <c r="BB317" s="764"/>
      <c r="BC317" s="764"/>
      <c r="BD317" s="764"/>
      <c r="BE317" s="764"/>
      <c r="BF317" s="764"/>
    </row>
    <row r="318" spans="1:58" ht="15.75" hidden="1" customHeight="1">
      <c r="A318" s="1023">
        <v>309</v>
      </c>
      <c r="B318" s="1024" t="s">
        <v>194</v>
      </c>
      <c r="C318" s="1024" t="s">
        <v>1191</v>
      </c>
      <c r="D318" s="1024" t="s">
        <v>529</v>
      </c>
      <c r="E318" s="1024" t="s">
        <v>6388</v>
      </c>
      <c r="F318" s="1024" t="s">
        <v>6772</v>
      </c>
      <c r="G318" s="1024" t="s">
        <v>6788</v>
      </c>
      <c r="H318" s="1025" t="s">
        <v>1166</v>
      </c>
      <c r="I318" s="1024">
        <v>1</v>
      </c>
      <c r="J318" s="1024">
        <v>5510</v>
      </c>
      <c r="K318" s="1024">
        <v>5510</v>
      </c>
      <c r="L318" s="1024">
        <v>5510</v>
      </c>
      <c r="M318" s="1024" t="s">
        <v>1162</v>
      </c>
      <c r="N318" s="1024" t="s">
        <v>6604</v>
      </c>
      <c r="O318" s="1024" t="s">
        <v>1163</v>
      </c>
      <c r="P318" s="1024" t="s">
        <v>67</v>
      </c>
      <c r="Q318" s="1026">
        <v>44427</v>
      </c>
      <c r="R318" s="1026">
        <v>44515</v>
      </c>
      <c r="S318" s="1027" t="s">
        <v>67</v>
      </c>
      <c r="T318" s="1028">
        <v>44515</v>
      </c>
      <c r="U318" s="1028">
        <v>44545</v>
      </c>
      <c r="V318" s="1028">
        <v>44548</v>
      </c>
      <c r="W318" s="1029" t="s">
        <v>67</v>
      </c>
      <c r="X318" s="1029">
        <v>44545</v>
      </c>
      <c r="Y318" s="1029">
        <v>44548</v>
      </c>
      <c r="Z318" s="1030">
        <v>5.51</v>
      </c>
      <c r="AA318" s="791"/>
      <c r="AB318" s="1031">
        <v>44531</v>
      </c>
      <c r="AC318" s="1147">
        <v>44531</v>
      </c>
      <c r="AD318" s="791"/>
      <c r="AE318" s="1035"/>
      <c r="AF318" s="1033"/>
      <c r="AG318" s="1033"/>
      <c r="AH318" s="1033"/>
      <c r="AI318" s="1033"/>
      <c r="AJ318" s="1033"/>
      <c r="AK318" s="1033"/>
      <c r="AL318" s="1033"/>
      <c r="AM318" s="1033"/>
      <c r="AN318" s="1033"/>
      <c r="AO318" s="1033"/>
      <c r="AP318" s="1033"/>
      <c r="AQ318" s="1033"/>
      <c r="AR318" s="1033"/>
      <c r="AS318" s="1033"/>
      <c r="AT318" s="599"/>
      <c r="AU318" s="1036"/>
      <c r="AV318" s="764"/>
      <c r="AW318" s="764"/>
      <c r="AX318" s="764"/>
      <c r="AY318" s="764"/>
      <c r="AZ318" s="764"/>
      <c r="BA318" s="764"/>
      <c r="BB318" s="764"/>
      <c r="BC318" s="764"/>
      <c r="BD318" s="764"/>
      <c r="BE318" s="764"/>
      <c r="BF318" s="764"/>
    </row>
    <row r="319" spans="1:58" ht="15.75" hidden="1" customHeight="1">
      <c r="A319" s="1023">
        <v>310</v>
      </c>
      <c r="B319" s="1024" t="s">
        <v>194</v>
      </c>
      <c r="C319" s="1024" t="s">
        <v>1191</v>
      </c>
      <c r="D319" s="1024" t="s">
        <v>529</v>
      </c>
      <c r="E319" s="1024" t="s">
        <v>6388</v>
      </c>
      <c r="F319" s="1024" t="s">
        <v>6772</v>
      </c>
      <c r="G319" s="1024" t="s">
        <v>6789</v>
      </c>
      <c r="H319" s="1025" t="s">
        <v>1166</v>
      </c>
      <c r="I319" s="1024">
        <v>1</v>
      </c>
      <c r="J319" s="1024">
        <v>4290</v>
      </c>
      <c r="K319" s="1024">
        <v>4290</v>
      </c>
      <c r="L319" s="1024">
        <v>4290</v>
      </c>
      <c r="M319" s="1024" t="s">
        <v>1162</v>
      </c>
      <c r="N319" s="1024" t="s">
        <v>6604</v>
      </c>
      <c r="O319" s="1024" t="s">
        <v>1163</v>
      </c>
      <c r="P319" s="1024" t="s">
        <v>67</v>
      </c>
      <c r="Q319" s="1026">
        <v>44427</v>
      </c>
      <c r="R319" s="1026">
        <v>44515</v>
      </c>
      <c r="S319" s="1027" t="s">
        <v>67</v>
      </c>
      <c r="T319" s="1028">
        <v>44515</v>
      </c>
      <c r="U319" s="1028">
        <v>44545</v>
      </c>
      <c r="V319" s="1028">
        <v>44548</v>
      </c>
      <c r="W319" s="1029" t="s">
        <v>67</v>
      </c>
      <c r="X319" s="1029">
        <v>44545</v>
      </c>
      <c r="Y319" s="1029">
        <v>44548</v>
      </c>
      <c r="Z319" s="1030">
        <v>4.29</v>
      </c>
      <c r="AA319" s="791"/>
      <c r="AB319" s="1031">
        <v>44531</v>
      </c>
      <c r="AC319" s="1147">
        <v>44531</v>
      </c>
      <c r="AD319" s="791"/>
      <c r="AE319" s="1035"/>
      <c r="AF319" s="1033"/>
      <c r="AG319" s="1033"/>
      <c r="AH319" s="1033"/>
      <c r="AI319" s="1033"/>
      <c r="AJ319" s="1033"/>
      <c r="AK319" s="1033"/>
      <c r="AL319" s="1033"/>
      <c r="AM319" s="1033"/>
      <c r="AN319" s="1033"/>
      <c r="AO319" s="1033"/>
      <c r="AP319" s="1033"/>
      <c r="AQ319" s="1033"/>
      <c r="AR319" s="1033"/>
      <c r="AS319" s="1033"/>
      <c r="AT319" s="599"/>
      <c r="AU319" s="1036"/>
      <c r="AV319" s="764"/>
      <c r="AW319" s="764"/>
      <c r="AX319" s="764"/>
      <c r="AY319" s="764"/>
      <c r="AZ319" s="764"/>
      <c r="BA319" s="764"/>
      <c r="BB319" s="764"/>
      <c r="BC319" s="764"/>
      <c r="BD319" s="764"/>
      <c r="BE319" s="764"/>
      <c r="BF319" s="764"/>
    </row>
    <row r="320" spans="1:58" ht="15.75" hidden="1" customHeight="1">
      <c r="A320" s="1023">
        <v>311</v>
      </c>
      <c r="B320" s="1024" t="s">
        <v>194</v>
      </c>
      <c r="C320" s="1024" t="s">
        <v>1191</v>
      </c>
      <c r="D320" s="1024" t="s">
        <v>529</v>
      </c>
      <c r="E320" s="1024" t="s">
        <v>6388</v>
      </c>
      <c r="F320" s="1024" t="s">
        <v>6772</v>
      </c>
      <c r="G320" s="1024" t="s">
        <v>6790</v>
      </c>
      <c r="H320" s="1025" t="s">
        <v>1166</v>
      </c>
      <c r="I320" s="1024">
        <v>1</v>
      </c>
      <c r="J320" s="1024">
        <v>4490</v>
      </c>
      <c r="K320" s="1024">
        <v>4490</v>
      </c>
      <c r="L320" s="1024">
        <v>4490</v>
      </c>
      <c r="M320" s="1024" t="s">
        <v>1162</v>
      </c>
      <c r="N320" s="1024" t="s">
        <v>6604</v>
      </c>
      <c r="O320" s="1024" t="s">
        <v>1163</v>
      </c>
      <c r="P320" s="1024" t="s">
        <v>67</v>
      </c>
      <c r="Q320" s="1026">
        <v>44427</v>
      </c>
      <c r="R320" s="1026">
        <v>44515</v>
      </c>
      <c r="S320" s="1027" t="s">
        <v>67</v>
      </c>
      <c r="T320" s="1028">
        <v>44515</v>
      </c>
      <c r="U320" s="1028">
        <v>44545</v>
      </c>
      <c r="V320" s="1028">
        <v>44548</v>
      </c>
      <c r="W320" s="1029" t="s">
        <v>67</v>
      </c>
      <c r="X320" s="1029">
        <v>44545</v>
      </c>
      <c r="Y320" s="1029">
        <v>44548</v>
      </c>
      <c r="Z320" s="1030">
        <v>4.49</v>
      </c>
      <c r="AA320" s="791"/>
      <c r="AB320" s="1031">
        <v>44531</v>
      </c>
      <c r="AC320" s="1147">
        <v>44531</v>
      </c>
      <c r="AD320" s="791"/>
      <c r="AE320" s="1035"/>
      <c r="AF320" s="1033"/>
      <c r="AG320" s="1033"/>
      <c r="AH320" s="1033"/>
      <c r="AI320" s="1033"/>
      <c r="AJ320" s="1033"/>
      <c r="AK320" s="1033"/>
      <c r="AL320" s="1033"/>
      <c r="AM320" s="1033"/>
      <c r="AN320" s="1033"/>
      <c r="AO320" s="1033"/>
      <c r="AP320" s="1033"/>
      <c r="AQ320" s="1033"/>
      <c r="AR320" s="1033"/>
      <c r="AS320" s="1033"/>
      <c r="AT320" s="599"/>
      <c r="AU320" s="1036"/>
      <c r="AV320" s="764"/>
      <c r="AW320" s="764"/>
      <c r="AX320" s="764"/>
      <c r="AY320" s="764"/>
      <c r="AZ320" s="764"/>
      <c r="BA320" s="764"/>
      <c r="BB320" s="764"/>
      <c r="BC320" s="764"/>
      <c r="BD320" s="764"/>
      <c r="BE320" s="764"/>
      <c r="BF320" s="764"/>
    </row>
    <row r="321" spans="1:58" ht="15.75" hidden="1" customHeight="1">
      <c r="A321" s="1023">
        <v>312</v>
      </c>
      <c r="B321" s="1024" t="s">
        <v>194</v>
      </c>
      <c r="C321" s="1024" t="s">
        <v>1191</v>
      </c>
      <c r="D321" s="1024" t="s">
        <v>529</v>
      </c>
      <c r="E321" s="1024" t="s">
        <v>6388</v>
      </c>
      <c r="F321" s="1024" t="s">
        <v>6772</v>
      </c>
      <c r="G321" s="1024" t="s">
        <v>6791</v>
      </c>
      <c r="H321" s="1025" t="s">
        <v>1166</v>
      </c>
      <c r="I321" s="1024">
        <v>1</v>
      </c>
      <c r="J321" s="1024">
        <v>4580</v>
      </c>
      <c r="K321" s="1024">
        <v>4580</v>
      </c>
      <c r="L321" s="1024">
        <v>4580</v>
      </c>
      <c r="M321" s="1024" t="s">
        <v>1162</v>
      </c>
      <c r="N321" s="1024" t="s">
        <v>6604</v>
      </c>
      <c r="O321" s="1024" t="s">
        <v>1163</v>
      </c>
      <c r="P321" s="1024" t="s">
        <v>67</v>
      </c>
      <c r="Q321" s="1026">
        <v>44427</v>
      </c>
      <c r="R321" s="1026">
        <v>44515</v>
      </c>
      <c r="S321" s="1027" t="s">
        <v>67</v>
      </c>
      <c r="T321" s="1028">
        <v>44515</v>
      </c>
      <c r="U321" s="1028">
        <v>44545</v>
      </c>
      <c r="V321" s="1028">
        <v>44548</v>
      </c>
      <c r="W321" s="1029" t="s">
        <v>67</v>
      </c>
      <c r="X321" s="1029">
        <v>44545</v>
      </c>
      <c r="Y321" s="1029">
        <v>44548</v>
      </c>
      <c r="Z321" s="1030">
        <v>4.58</v>
      </c>
      <c r="AA321" s="791"/>
      <c r="AB321" s="1031">
        <v>44531</v>
      </c>
      <c r="AC321" s="1147">
        <v>44531</v>
      </c>
      <c r="AD321" s="791"/>
      <c r="AE321" s="1035"/>
      <c r="AF321" s="1033"/>
      <c r="AG321" s="1033"/>
      <c r="AH321" s="1033"/>
      <c r="AI321" s="1033"/>
      <c r="AJ321" s="1033"/>
      <c r="AK321" s="1033"/>
      <c r="AL321" s="1033"/>
      <c r="AM321" s="1033"/>
      <c r="AN321" s="1033"/>
      <c r="AO321" s="1033"/>
      <c r="AP321" s="1033"/>
      <c r="AQ321" s="1033"/>
      <c r="AR321" s="1033"/>
      <c r="AS321" s="1033"/>
      <c r="AT321" s="599"/>
      <c r="AU321" s="1036"/>
      <c r="AV321" s="764"/>
      <c r="AW321" s="764"/>
      <c r="AX321" s="764"/>
      <c r="AY321" s="764"/>
      <c r="AZ321" s="764"/>
      <c r="BA321" s="764"/>
      <c r="BB321" s="764"/>
      <c r="BC321" s="764"/>
      <c r="BD321" s="764"/>
      <c r="BE321" s="764"/>
      <c r="BF321" s="764"/>
    </row>
    <row r="322" spans="1:58" ht="15.75" hidden="1" customHeight="1">
      <c r="A322" s="1023">
        <v>313</v>
      </c>
      <c r="B322" s="1024" t="s">
        <v>194</v>
      </c>
      <c r="C322" s="1024" t="s">
        <v>1191</v>
      </c>
      <c r="D322" s="1024" t="s">
        <v>529</v>
      </c>
      <c r="E322" s="1024" t="s">
        <v>6388</v>
      </c>
      <c r="F322" s="1024" t="s">
        <v>6772</v>
      </c>
      <c r="G322" s="1024" t="s">
        <v>6792</v>
      </c>
      <c r="H322" s="1025" t="s">
        <v>1166</v>
      </c>
      <c r="I322" s="1024">
        <v>1</v>
      </c>
      <c r="J322" s="1024">
        <v>12840</v>
      </c>
      <c r="K322" s="1024">
        <v>12840</v>
      </c>
      <c r="L322" s="1024">
        <v>12840</v>
      </c>
      <c r="M322" s="1024" t="s">
        <v>1162</v>
      </c>
      <c r="N322" s="1024" t="s">
        <v>6604</v>
      </c>
      <c r="O322" s="1024" t="s">
        <v>1163</v>
      </c>
      <c r="P322" s="1024" t="s">
        <v>67</v>
      </c>
      <c r="Q322" s="1026">
        <v>44427</v>
      </c>
      <c r="R322" s="1026">
        <v>44515</v>
      </c>
      <c r="S322" s="1027" t="s">
        <v>67</v>
      </c>
      <c r="T322" s="1028">
        <v>44515</v>
      </c>
      <c r="U322" s="1028">
        <v>44545</v>
      </c>
      <c r="V322" s="1028">
        <v>44548</v>
      </c>
      <c r="W322" s="1029" t="s">
        <v>67</v>
      </c>
      <c r="X322" s="1029">
        <v>44545</v>
      </c>
      <c r="Y322" s="1029">
        <v>44548</v>
      </c>
      <c r="Z322" s="1030">
        <v>12.84</v>
      </c>
      <c r="AA322" s="791"/>
      <c r="AB322" s="1031">
        <v>44531</v>
      </c>
      <c r="AC322" s="1147">
        <v>44531</v>
      </c>
      <c r="AD322" s="791"/>
      <c r="AE322" s="1035"/>
      <c r="AF322" s="1033"/>
      <c r="AG322" s="1033"/>
      <c r="AH322" s="1033"/>
      <c r="AI322" s="1033"/>
      <c r="AJ322" s="1033"/>
      <c r="AK322" s="1033"/>
      <c r="AL322" s="1033"/>
      <c r="AM322" s="1033"/>
      <c r="AN322" s="1033"/>
      <c r="AO322" s="1033"/>
      <c r="AP322" s="1033"/>
      <c r="AQ322" s="1033"/>
      <c r="AR322" s="1033"/>
      <c r="AS322" s="1033"/>
      <c r="AT322" s="599"/>
      <c r="AU322" s="1036"/>
      <c r="AV322" s="764"/>
      <c r="AW322" s="764"/>
      <c r="AX322" s="764"/>
      <c r="AY322" s="764"/>
      <c r="AZ322" s="764"/>
      <c r="BA322" s="764"/>
      <c r="BB322" s="764"/>
      <c r="BC322" s="764"/>
      <c r="BD322" s="764"/>
      <c r="BE322" s="764"/>
      <c r="BF322" s="764"/>
    </row>
    <row r="323" spans="1:58" ht="15.75" hidden="1" customHeight="1">
      <c r="A323" s="1023">
        <v>314</v>
      </c>
      <c r="B323" s="1024" t="s">
        <v>194</v>
      </c>
      <c r="C323" s="1024" t="s">
        <v>1191</v>
      </c>
      <c r="D323" s="1024" t="s">
        <v>529</v>
      </c>
      <c r="E323" s="1024" t="s">
        <v>6388</v>
      </c>
      <c r="F323" s="1024" t="s">
        <v>6772</v>
      </c>
      <c r="G323" s="1024" t="s">
        <v>6793</v>
      </c>
      <c r="H323" s="1025" t="s">
        <v>1166</v>
      </c>
      <c r="I323" s="1024">
        <v>1</v>
      </c>
      <c r="J323" s="1024">
        <v>9665</v>
      </c>
      <c r="K323" s="1024">
        <v>9665</v>
      </c>
      <c r="L323" s="1024">
        <v>9665</v>
      </c>
      <c r="M323" s="1024" t="s">
        <v>1162</v>
      </c>
      <c r="N323" s="1024" t="s">
        <v>6604</v>
      </c>
      <c r="O323" s="1024" t="s">
        <v>1163</v>
      </c>
      <c r="P323" s="1024" t="s">
        <v>67</v>
      </c>
      <c r="Q323" s="1026">
        <v>44427</v>
      </c>
      <c r="R323" s="1026">
        <v>44515</v>
      </c>
      <c r="S323" s="1027" t="s">
        <v>67</v>
      </c>
      <c r="T323" s="1028">
        <v>44515</v>
      </c>
      <c r="U323" s="1028">
        <v>44545</v>
      </c>
      <c r="V323" s="1028">
        <v>44548</v>
      </c>
      <c r="W323" s="1029" t="s">
        <v>67</v>
      </c>
      <c r="X323" s="1029">
        <v>44545</v>
      </c>
      <c r="Y323" s="1029">
        <v>44548</v>
      </c>
      <c r="Z323" s="1030">
        <v>9.6649999999999991</v>
      </c>
      <c r="AA323" s="791"/>
      <c r="AB323" s="1031">
        <v>44531</v>
      </c>
      <c r="AC323" s="1147">
        <v>44531</v>
      </c>
      <c r="AD323" s="791"/>
      <c r="AE323" s="1035"/>
      <c r="AF323" s="1033"/>
      <c r="AG323" s="1033"/>
      <c r="AH323" s="1033"/>
      <c r="AI323" s="1033"/>
      <c r="AJ323" s="1033"/>
      <c r="AK323" s="1033"/>
      <c r="AL323" s="1033"/>
      <c r="AM323" s="1033"/>
      <c r="AN323" s="1033"/>
      <c r="AO323" s="1033"/>
      <c r="AP323" s="1033"/>
      <c r="AQ323" s="1033"/>
      <c r="AR323" s="1033"/>
      <c r="AS323" s="1033"/>
      <c r="AT323" s="599"/>
      <c r="AU323" s="1036"/>
      <c r="AV323" s="764"/>
      <c r="AW323" s="764"/>
      <c r="AX323" s="764"/>
      <c r="AY323" s="764"/>
      <c r="AZ323" s="764"/>
      <c r="BA323" s="764"/>
      <c r="BB323" s="764"/>
      <c r="BC323" s="764"/>
      <c r="BD323" s="764"/>
      <c r="BE323" s="764"/>
      <c r="BF323" s="764"/>
    </row>
    <row r="324" spans="1:58" ht="15.75" hidden="1" customHeight="1">
      <c r="A324" s="1023">
        <v>315</v>
      </c>
      <c r="B324" s="1024" t="s">
        <v>194</v>
      </c>
      <c r="C324" s="1024" t="s">
        <v>1191</v>
      </c>
      <c r="D324" s="1024" t="s">
        <v>529</v>
      </c>
      <c r="E324" s="1024" t="s">
        <v>6388</v>
      </c>
      <c r="F324" s="1024" t="s">
        <v>6772</v>
      </c>
      <c r="G324" s="1024" t="s">
        <v>6794</v>
      </c>
      <c r="H324" s="1025" t="s">
        <v>1166</v>
      </c>
      <c r="I324" s="1024">
        <v>1</v>
      </c>
      <c r="J324" s="1024">
        <v>9165</v>
      </c>
      <c r="K324" s="1024">
        <v>9165</v>
      </c>
      <c r="L324" s="1024">
        <v>9165</v>
      </c>
      <c r="M324" s="1024" t="s">
        <v>1162</v>
      </c>
      <c r="N324" s="1024" t="s">
        <v>6604</v>
      </c>
      <c r="O324" s="1024" t="s">
        <v>1163</v>
      </c>
      <c r="P324" s="1024" t="s">
        <v>67</v>
      </c>
      <c r="Q324" s="1026">
        <v>44427</v>
      </c>
      <c r="R324" s="1026">
        <v>44515</v>
      </c>
      <c r="S324" s="1027" t="s">
        <v>67</v>
      </c>
      <c r="T324" s="1028">
        <v>44515</v>
      </c>
      <c r="U324" s="1028">
        <v>44545</v>
      </c>
      <c r="V324" s="1028">
        <v>44548</v>
      </c>
      <c r="W324" s="1029" t="s">
        <v>67</v>
      </c>
      <c r="X324" s="1029">
        <v>44545</v>
      </c>
      <c r="Y324" s="1029">
        <v>44548</v>
      </c>
      <c r="Z324" s="1030">
        <v>9.1649999999999991</v>
      </c>
      <c r="AA324" s="791"/>
      <c r="AB324" s="1031">
        <v>44531</v>
      </c>
      <c r="AC324" s="1147">
        <v>44531</v>
      </c>
      <c r="AD324" s="791"/>
      <c r="AE324" s="1035"/>
      <c r="AF324" s="1033"/>
      <c r="AG324" s="1033"/>
      <c r="AH324" s="1033"/>
      <c r="AI324" s="1033"/>
      <c r="AJ324" s="1033"/>
      <c r="AK324" s="1033"/>
      <c r="AL324" s="1033"/>
      <c r="AM324" s="1033"/>
      <c r="AN324" s="1033"/>
      <c r="AO324" s="1033"/>
      <c r="AP324" s="1033"/>
      <c r="AQ324" s="1033"/>
      <c r="AR324" s="1033"/>
      <c r="AS324" s="1033"/>
      <c r="AT324" s="599"/>
      <c r="AU324" s="1036"/>
      <c r="AV324" s="764"/>
      <c r="AW324" s="764"/>
      <c r="AX324" s="764"/>
      <c r="AY324" s="764"/>
      <c r="AZ324" s="764"/>
      <c r="BA324" s="764"/>
      <c r="BB324" s="764"/>
      <c r="BC324" s="764"/>
      <c r="BD324" s="764"/>
      <c r="BE324" s="764"/>
      <c r="BF324" s="764"/>
    </row>
    <row r="325" spans="1:58" ht="15.75" hidden="1" customHeight="1">
      <c r="A325" s="1023">
        <v>316</v>
      </c>
      <c r="B325" s="1024" t="s">
        <v>194</v>
      </c>
      <c r="C325" s="1024" t="s">
        <v>1191</v>
      </c>
      <c r="D325" s="1024" t="s">
        <v>529</v>
      </c>
      <c r="E325" s="1024" t="s">
        <v>6388</v>
      </c>
      <c r="F325" s="1024" t="s">
        <v>6772</v>
      </c>
      <c r="G325" s="1024" t="s">
        <v>6795</v>
      </c>
      <c r="H325" s="1025" t="s">
        <v>1166</v>
      </c>
      <c r="I325" s="1024">
        <v>1</v>
      </c>
      <c r="J325" s="1024">
        <v>9080</v>
      </c>
      <c r="K325" s="1024">
        <v>9080</v>
      </c>
      <c r="L325" s="1024">
        <v>9080</v>
      </c>
      <c r="M325" s="1024" t="s">
        <v>1162</v>
      </c>
      <c r="N325" s="1024" t="s">
        <v>6604</v>
      </c>
      <c r="O325" s="1024" t="s">
        <v>1163</v>
      </c>
      <c r="P325" s="1024" t="s">
        <v>67</v>
      </c>
      <c r="Q325" s="1026">
        <v>44427</v>
      </c>
      <c r="R325" s="1026">
        <v>44515</v>
      </c>
      <c r="S325" s="1027" t="s">
        <v>67</v>
      </c>
      <c r="T325" s="1028">
        <v>44515</v>
      </c>
      <c r="U325" s="1028">
        <v>44545</v>
      </c>
      <c r="V325" s="1028">
        <v>44548</v>
      </c>
      <c r="W325" s="1029" t="s">
        <v>67</v>
      </c>
      <c r="X325" s="1029">
        <v>44545</v>
      </c>
      <c r="Y325" s="1029">
        <v>44548</v>
      </c>
      <c r="Z325" s="1030">
        <v>9.08</v>
      </c>
      <c r="AA325" s="791"/>
      <c r="AB325" s="1031">
        <v>44531</v>
      </c>
      <c r="AC325" s="1147">
        <v>44531</v>
      </c>
      <c r="AD325" s="791"/>
      <c r="AE325" s="1035"/>
      <c r="AF325" s="1033"/>
      <c r="AG325" s="1033"/>
      <c r="AH325" s="1033"/>
      <c r="AI325" s="1033"/>
      <c r="AJ325" s="1033"/>
      <c r="AK325" s="1033"/>
      <c r="AL325" s="1033"/>
      <c r="AM325" s="1033"/>
      <c r="AN325" s="1033"/>
      <c r="AO325" s="1033"/>
      <c r="AP325" s="1033"/>
      <c r="AQ325" s="1033"/>
      <c r="AR325" s="1033"/>
      <c r="AS325" s="1033"/>
      <c r="AT325" s="599"/>
      <c r="AU325" s="1036"/>
      <c r="AV325" s="764"/>
      <c r="AW325" s="764"/>
      <c r="AX325" s="764"/>
      <c r="AY325" s="764"/>
      <c r="AZ325" s="764"/>
      <c r="BA325" s="764"/>
      <c r="BB325" s="764"/>
      <c r="BC325" s="764"/>
      <c r="BD325" s="764"/>
      <c r="BE325" s="764"/>
      <c r="BF325" s="764"/>
    </row>
    <row r="326" spans="1:58" ht="15.75" hidden="1" customHeight="1">
      <c r="A326" s="1023">
        <v>317</v>
      </c>
      <c r="B326" s="1024" t="s">
        <v>194</v>
      </c>
      <c r="C326" s="1024" t="s">
        <v>1191</v>
      </c>
      <c r="D326" s="1024" t="s">
        <v>529</v>
      </c>
      <c r="E326" s="1024" t="s">
        <v>6388</v>
      </c>
      <c r="F326" s="1024" t="s">
        <v>6772</v>
      </c>
      <c r="G326" s="1024" t="s">
        <v>6795</v>
      </c>
      <c r="H326" s="1025" t="s">
        <v>1166</v>
      </c>
      <c r="I326" s="1024">
        <v>1</v>
      </c>
      <c r="J326" s="1024">
        <v>9620</v>
      </c>
      <c r="K326" s="1024">
        <v>9620</v>
      </c>
      <c r="L326" s="1024">
        <v>9620</v>
      </c>
      <c r="M326" s="1024" t="s">
        <v>1162</v>
      </c>
      <c r="N326" s="1024" t="s">
        <v>6604</v>
      </c>
      <c r="O326" s="1024" t="s">
        <v>1163</v>
      </c>
      <c r="P326" s="1024" t="s">
        <v>67</v>
      </c>
      <c r="Q326" s="1026">
        <v>44427</v>
      </c>
      <c r="R326" s="1026">
        <v>44515</v>
      </c>
      <c r="S326" s="1027" t="s">
        <v>67</v>
      </c>
      <c r="T326" s="1028">
        <v>44515</v>
      </c>
      <c r="U326" s="1028">
        <v>44545</v>
      </c>
      <c r="V326" s="1028">
        <v>44548</v>
      </c>
      <c r="W326" s="1029" t="s">
        <v>67</v>
      </c>
      <c r="X326" s="1029">
        <v>44545</v>
      </c>
      <c r="Y326" s="1029">
        <v>44548</v>
      </c>
      <c r="Z326" s="1030">
        <v>9.6199999999999992</v>
      </c>
      <c r="AA326" s="791"/>
      <c r="AB326" s="1031">
        <v>44531</v>
      </c>
      <c r="AC326" s="1147">
        <v>44531</v>
      </c>
      <c r="AD326" s="791"/>
      <c r="AE326" s="1035"/>
      <c r="AF326" s="1033"/>
      <c r="AG326" s="1033"/>
      <c r="AH326" s="1033"/>
      <c r="AI326" s="1033"/>
      <c r="AJ326" s="1033"/>
      <c r="AK326" s="1033"/>
      <c r="AL326" s="1033"/>
      <c r="AM326" s="1033"/>
      <c r="AN326" s="1033"/>
      <c r="AO326" s="1033"/>
      <c r="AP326" s="1033"/>
      <c r="AQ326" s="1033"/>
      <c r="AR326" s="1033"/>
      <c r="AS326" s="1033"/>
      <c r="AT326" s="599"/>
      <c r="AU326" s="1036"/>
      <c r="AV326" s="764"/>
      <c r="AW326" s="764"/>
      <c r="AX326" s="764"/>
      <c r="AY326" s="764"/>
      <c r="AZ326" s="764"/>
      <c r="BA326" s="764"/>
      <c r="BB326" s="764"/>
      <c r="BC326" s="764"/>
      <c r="BD326" s="764"/>
      <c r="BE326" s="764"/>
      <c r="BF326" s="764"/>
    </row>
    <row r="327" spans="1:58" ht="15.75" hidden="1" customHeight="1">
      <c r="A327" s="1023">
        <v>318</v>
      </c>
      <c r="B327" s="1024" t="s">
        <v>194</v>
      </c>
      <c r="C327" s="1024" t="s">
        <v>1191</v>
      </c>
      <c r="D327" s="1024" t="s">
        <v>529</v>
      </c>
      <c r="E327" s="1024" t="s">
        <v>6388</v>
      </c>
      <c r="F327" s="1024" t="s">
        <v>6772</v>
      </c>
      <c r="G327" s="1024" t="s">
        <v>6796</v>
      </c>
      <c r="H327" s="1025" t="s">
        <v>1166</v>
      </c>
      <c r="I327" s="1024">
        <v>1</v>
      </c>
      <c r="J327" s="1024">
        <v>9595</v>
      </c>
      <c r="K327" s="1024">
        <v>9595</v>
      </c>
      <c r="L327" s="1024">
        <v>9595</v>
      </c>
      <c r="M327" s="1024" t="s">
        <v>1162</v>
      </c>
      <c r="N327" s="1024" t="s">
        <v>6604</v>
      </c>
      <c r="O327" s="1024" t="s">
        <v>1163</v>
      </c>
      <c r="P327" s="1024" t="s">
        <v>67</v>
      </c>
      <c r="Q327" s="1026">
        <v>44427</v>
      </c>
      <c r="R327" s="1026">
        <v>44545</v>
      </c>
      <c r="S327" s="1027" t="s">
        <v>67</v>
      </c>
      <c r="T327" s="1028">
        <v>44545</v>
      </c>
      <c r="U327" s="1028">
        <v>44575</v>
      </c>
      <c r="V327" s="1028">
        <v>44578</v>
      </c>
      <c r="W327" s="1029" t="s">
        <v>67</v>
      </c>
      <c r="X327" s="1029">
        <v>44575</v>
      </c>
      <c r="Y327" s="1029">
        <v>44578</v>
      </c>
      <c r="Z327" s="1030">
        <v>9.5950000000000006</v>
      </c>
      <c r="AA327" s="791"/>
      <c r="AB327" s="1031">
        <v>44562</v>
      </c>
      <c r="AC327" s="1147">
        <v>44562</v>
      </c>
      <c r="AD327" s="791"/>
      <c r="AE327" s="1035"/>
      <c r="AF327" s="1033"/>
      <c r="AG327" s="1033"/>
      <c r="AH327" s="1033"/>
      <c r="AI327" s="1033"/>
      <c r="AJ327" s="1033"/>
      <c r="AK327" s="1033"/>
      <c r="AL327" s="1033"/>
      <c r="AM327" s="1033"/>
      <c r="AN327" s="1033"/>
      <c r="AO327" s="1033"/>
      <c r="AP327" s="1033"/>
      <c r="AQ327" s="1033"/>
      <c r="AR327" s="1033"/>
      <c r="AS327" s="1033"/>
      <c r="AT327" s="599"/>
      <c r="AU327" s="1036"/>
      <c r="AV327" s="764"/>
      <c r="AW327" s="764"/>
      <c r="AX327" s="764"/>
      <c r="AY327" s="764"/>
      <c r="AZ327" s="764"/>
      <c r="BA327" s="764"/>
      <c r="BB327" s="764"/>
      <c r="BC327" s="764"/>
      <c r="BD327" s="764"/>
      <c r="BE327" s="764"/>
      <c r="BF327" s="764"/>
    </row>
    <row r="328" spans="1:58" ht="15.75" hidden="1" customHeight="1">
      <c r="A328" s="1023">
        <v>319</v>
      </c>
      <c r="B328" s="1024" t="s">
        <v>194</v>
      </c>
      <c r="C328" s="1024" t="s">
        <v>1191</v>
      </c>
      <c r="D328" s="1024" t="s">
        <v>529</v>
      </c>
      <c r="E328" s="1024" t="s">
        <v>6388</v>
      </c>
      <c r="F328" s="1024" t="s">
        <v>6772</v>
      </c>
      <c r="G328" s="1024" t="s">
        <v>6797</v>
      </c>
      <c r="H328" s="1025" t="s">
        <v>1166</v>
      </c>
      <c r="I328" s="1024">
        <v>1</v>
      </c>
      <c r="J328" s="1024">
        <v>10240</v>
      </c>
      <c r="K328" s="1024">
        <v>10240</v>
      </c>
      <c r="L328" s="1024">
        <v>10240</v>
      </c>
      <c r="M328" s="1024" t="s">
        <v>1162</v>
      </c>
      <c r="N328" s="1024" t="s">
        <v>6604</v>
      </c>
      <c r="O328" s="1024" t="s">
        <v>1163</v>
      </c>
      <c r="P328" s="1024" t="s">
        <v>67</v>
      </c>
      <c r="Q328" s="1026">
        <v>44427</v>
      </c>
      <c r="R328" s="1026">
        <v>44545</v>
      </c>
      <c r="S328" s="1027" t="s">
        <v>67</v>
      </c>
      <c r="T328" s="1028">
        <v>44545</v>
      </c>
      <c r="U328" s="1028">
        <v>44575</v>
      </c>
      <c r="V328" s="1028">
        <v>44578</v>
      </c>
      <c r="W328" s="1029" t="s">
        <v>67</v>
      </c>
      <c r="X328" s="1029">
        <v>44575</v>
      </c>
      <c r="Y328" s="1029">
        <v>44578</v>
      </c>
      <c r="Z328" s="1030">
        <v>10.24</v>
      </c>
      <c r="AA328" s="791"/>
      <c r="AB328" s="1031">
        <v>44562</v>
      </c>
      <c r="AC328" s="1147">
        <v>44562</v>
      </c>
      <c r="AD328" s="791"/>
      <c r="AE328" s="1035"/>
      <c r="AF328" s="1033"/>
      <c r="AG328" s="1033"/>
      <c r="AH328" s="1033"/>
      <c r="AI328" s="1033"/>
      <c r="AJ328" s="1033"/>
      <c r="AK328" s="1033"/>
      <c r="AL328" s="1033"/>
      <c r="AM328" s="1033"/>
      <c r="AN328" s="1033"/>
      <c r="AO328" s="1033"/>
      <c r="AP328" s="1033"/>
      <c r="AQ328" s="1033"/>
      <c r="AR328" s="1033"/>
      <c r="AS328" s="1033"/>
      <c r="AT328" s="599"/>
      <c r="AU328" s="1036"/>
      <c r="AV328" s="764"/>
      <c r="AW328" s="764"/>
      <c r="AX328" s="764"/>
      <c r="AY328" s="764"/>
      <c r="AZ328" s="764"/>
      <c r="BA328" s="764"/>
      <c r="BB328" s="764"/>
      <c r="BC328" s="764"/>
      <c r="BD328" s="764"/>
      <c r="BE328" s="764"/>
      <c r="BF328" s="764"/>
    </row>
    <row r="329" spans="1:58" ht="15.75" hidden="1" customHeight="1">
      <c r="A329" s="1023">
        <v>320</v>
      </c>
      <c r="B329" s="1024" t="s">
        <v>194</v>
      </c>
      <c r="C329" s="1024" t="s">
        <v>1191</v>
      </c>
      <c r="D329" s="1024" t="s">
        <v>529</v>
      </c>
      <c r="E329" s="1024" t="s">
        <v>6388</v>
      </c>
      <c r="F329" s="1024" t="s">
        <v>6772</v>
      </c>
      <c r="G329" s="1024" t="s">
        <v>6798</v>
      </c>
      <c r="H329" s="1025" t="s">
        <v>1166</v>
      </c>
      <c r="I329" s="1024">
        <v>1</v>
      </c>
      <c r="J329" s="1024">
        <v>6230</v>
      </c>
      <c r="K329" s="1024">
        <v>6230</v>
      </c>
      <c r="L329" s="1024">
        <v>6230</v>
      </c>
      <c r="M329" s="1024" t="s">
        <v>1162</v>
      </c>
      <c r="N329" s="1024" t="s">
        <v>6604</v>
      </c>
      <c r="O329" s="1024" t="s">
        <v>1163</v>
      </c>
      <c r="P329" s="1024" t="s">
        <v>67</v>
      </c>
      <c r="Q329" s="1026">
        <v>44427</v>
      </c>
      <c r="R329" s="1026">
        <v>44545</v>
      </c>
      <c r="S329" s="1027" t="s">
        <v>67</v>
      </c>
      <c r="T329" s="1028">
        <v>44545</v>
      </c>
      <c r="U329" s="1028">
        <v>44575</v>
      </c>
      <c r="V329" s="1028">
        <v>44578</v>
      </c>
      <c r="W329" s="1029" t="s">
        <v>67</v>
      </c>
      <c r="X329" s="1029">
        <v>44575</v>
      </c>
      <c r="Y329" s="1029">
        <v>44578</v>
      </c>
      <c r="Z329" s="1030">
        <v>6.23</v>
      </c>
      <c r="AA329" s="791"/>
      <c r="AB329" s="1031">
        <v>44562</v>
      </c>
      <c r="AC329" s="1147">
        <v>44562</v>
      </c>
      <c r="AD329" s="791"/>
      <c r="AE329" s="1035"/>
      <c r="AF329" s="1033"/>
      <c r="AG329" s="1033"/>
      <c r="AH329" s="1033"/>
      <c r="AI329" s="1033"/>
      <c r="AJ329" s="1033"/>
      <c r="AK329" s="1033"/>
      <c r="AL329" s="1033"/>
      <c r="AM329" s="1033"/>
      <c r="AN329" s="1033"/>
      <c r="AO329" s="1033"/>
      <c r="AP329" s="1033"/>
      <c r="AQ329" s="1033"/>
      <c r="AR329" s="1033"/>
      <c r="AS329" s="1033"/>
      <c r="AT329" s="599"/>
      <c r="AU329" s="1036"/>
      <c r="AV329" s="764"/>
      <c r="AW329" s="764"/>
      <c r="AX329" s="764"/>
      <c r="AY329" s="764"/>
      <c r="AZ329" s="764"/>
      <c r="BA329" s="764"/>
      <c r="BB329" s="764"/>
      <c r="BC329" s="764"/>
      <c r="BD329" s="764"/>
      <c r="BE329" s="764"/>
      <c r="BF329" s="764"/>
    </row>
    <row r="330" spans="1:58" ht="15.75" hidden="1" customHeight="1">
      <c r="A330" s="1023">
        <v>321</v>
      </c>
      <c r="B330" s="1024" t="s">
        <v>194</v>
      </c>
      <c r="C330" s="1024" t="s">
        <v>1191</v>
      </c>
      <c r="D330" s="1024" t="s">
        <v>529</v>
      </c>
      <c r="E330" s="1024" t="s">
        <v>6388</v>
      </c>
      <c r="F330" s="1024" t="s">
        <v>6772</v>
      </c>
      <c r="G330" s="1024" t="s">
        <v>6799</v>
      </c>
      <c r="H330" s="1025" t="s">
        <v>1166</v>
      </c>
      <c r="I330" s="1024">
        <v>1</v>
      </c>
      <c r="J330" s="1024">
        <v>6105</v>
      </c>
      <c r="K330" s="1024">
        <v>6105</v>
      </c>
      <c r="L330" s="1024">
        <v>6105</v>
      </c>
      <c r="M330" s="1024" t="s">
        <v>1162</v>
      </c>
      <c r="N330" s="1024" t="s">
        <v>6604</v>
      </c>
      <c r="O330" s="1024" t="s">
        <v>1163</v>
      </c>
      <c r="P330" s="1024" t="s">
        <v>67</v>
      </c>
      <c r="Q330" s="1026">
        <v>44427</v>
      </c>
      <c r="R330" s="1026">
        <v>44545</v>
      </c>
      <c r="S330" s="1027" t="s">
        <v>67</v>
      </c>
      <c r="T330" s="1028">
        <v>44545</v>
      </c>
      <c r="U330" s="1028">
        <v>44575</v>
      </c>
      <c r="V330" s="1028">
        <v>44578</v>
      </c>
      <c r="W330" s="1029" t="s">
        <v>67</v>
      </c>
      <c r="X330" s="1029">
        <v>44575</v>
      </c>
      <c r="Y330" s="1029">
        <v>44578</v>
      </c>
      <c r="Z330" s="1030">
        <v>6.1050000000000004</v>
      </c>
      <c r="AA330" s="791"/>
      <c r="AB330" s="1031">
        <v>44562</v>
      </c>
      <c r="AC330" s="1147">
        <v>44562</v>
      </c>
      <c r="AD330" s="791"/>
      <c r="AE330" s="1035"/>
      <c r="AF330" s="1033"/>
      <c r="AG330" s="1033"/>
      <c r="AH330" s="1033"/>
      <c r="AI330" s="1033"/>
      <c r="AJ330" s="1033"/>
      <c r="AK330" s="1033"/>
      <c r="AL330" s="1033"/>
      <c r="AM330" s="1033"/>
      <c r="AN330" s="1033"/>
      <c r="AO330" s="1033"/>
      <c r="AP330" s="1033"/>
      <c r="AQ330" s="1033"/>
      <c r="AR330" s="1033"/>
      <c r="AS330" s="1033"/>
      <c r="AT330" s="599"/>
      <c r="AU330" s="1036"/>
      <c r="AV330" s="764"/>
      <c r="AW330" s="764"/>
      <c r="AX330" s="764"/>
      <c r="AY330" s="764"/>
      <c r="AZ330" s="764"/>
      <c r="BA330" s="764"/>
      <c r="BB330" s="764"/>
      <c r="BC330" s="764"/>
      <c r="BD330" s="764"/>
      <c r="BE330" s="764"/>
      <c r="BF330" s="764"/>
    </row>
    <row r="331" spans="1:58" ht="15.75" hidden="1" customHeight="1">
      <c r="A331" s="1023">
        <v>322</v>
      </c>
      <c r="B331" s="1024" t="s">
        <v>194</v>
      </c>
      <c r="C331" s="1024" t="s">
        <v>1191</v>
      </c>
      <c r="D331" s="1024" t="s">
        <v>529</v>
      </c>
      <c r="E331" s="1024" t="s">
        <v>6388</v>
      </c>
      <c r="F331" s="1024" t="s">
        <v>6772</v>
      </c>
      <c r="G331" s="1024" t="s">
        <v>6800</v>
      </c>
      <c r="H331" s="1025" t="s">
        <v>1166</v>
      </c>
      <c r="I331" s="1024">
        <v>1</v>
      </c>
      <c r="J331" s="1024">
        <v>3785</v>
      </c>
      <c r="K331" s="1024">
        <v>3785</v>
      </c>
      <c r="L331" s="1024">
        <v>3785</v>
      </c>
      <c r="M331" s="1024" t="s">
        <v>1162</v>
      </c>
      <c r="N331" s="1024" t="s">
        <v>6604</v>
      </c>
      <c r="O331" s="1024" t="s">
        <v>1163</v>
      </c>
      <c r="P331" s="1024" t="s">
        <v>67</v>
      </c>
      <c r="Q331" s="1026">
        <v>44427</v>
      </c>
      <c r="R331" s="1026">
        <v>44545</v>
      </c>
      <c r="S331" s="1027" t="s">
        <v>67</v>
      </c>
      <c r="T331" s="1028">
        <v>44545</v>
      </c>
      <c r="U331" s="1028">
        <v>44575</v>
      </c>
      <c r="V331" s="1028">
        <v>44578</v>
      </c>
      <c r="W331" s="1029" t="s">
        <v>67</v>
      </c>
      <c r="X331" s="1029">
        <v>44575</v>
      </c>
      <c r="Y331" s="1029">
        <v>44578</v>
      </c>
      <c r="Z331" s="1030">
        <v>3.7850000000000001</v>
      </c>
      <c r="AA331" s="791"/>
      <c r="AB331" s="1031">
        <v>44562</v>
      </c>
      <c r="AC331" s="1147">
        <v>44562</v>
      </c>
      <c r="AD331" s="791"/>
      <c r="AE331" s="1035"/>
      <c r="AF331" s="1033"/>
      <c r="AG331" s="1033"/>
      <c r="AH331" s="1033"/>
      <c r="AI331" s="1033"/>
      <c r="AJ331" s="1033"/>
      <c r="AK331" s="1033"/>
      <c r="AL331" s="1033"/>
      <c r="AM331" s="1033"/>
      <c r="AN331" s="1033"/>
      <c r="AO331" s="1033"/>
      <c r="AP331" s="1033"/>
      <c r="AQ331" s="1033"/>
      <c r="AR331" s="1033"/>
      <c r="AS331" s="1033"/>
      <c r="AT331" s="599"/>
      <c r="AU331" s="1036"/>
      <c r="AV331" s="764"/>
      <c r="AW331" s="764"/>
      <c r="AX331" s="764"/>
      <c r="AY331" s="764"/>
      <c r="AZ331" s="764"/>
      <c r="BA331" s="764"/>
      <c r="BB331" s="764"/>
      <c r="BC331" s="764"/>
      <c r="BD331" s="764"/>
      <c r="BE331" s="764"/>
      <c r="BF331" s="764"/>
    </row>
    <row r="332" spans="1:58" ht="15.75" hidden="1" customHeight="1">
      <c r="A332" s="1023">
        <v>323</v>
      </c>
      <c r="B332" s="1024" t="s">
        <v>194</v>
      </c>
      <c r="C332" s="1024" t="s">
        <v>1191</v>
      </c>
      <c r="D332" s="1024" t="s">
        <v>529</v>
      </c>
      <c r="E332" s="1024" t="s">
        <v>6388</v>
      </c>
      <c r="F332" s="1024" t="s">
        <v>6772</v>
      </c>
      <c r="G332" s="1024" t="s">
        <v>6799</v>
      </c>
      <c r="H332" s="1025" t="s">
        <v>1166</v>
      </c>
      <c r="I332" s="1024">
        <v>1</v>
      </c>
      <c r="J332" s="1024">
        <v>5325</v>
      </c>
      <c r="K332" s="1024">
        <v>5325</v>
      </c>
      <c r="L332" s="1024">
        <v>5325</v>
      </c>
      <c r="M332" s="1024" t="s">
        <v>1162</v>
      </c>
      <c r="N332" s="1024" t="s">
        <v>6604</v>
      </c>
      <c r="O332" s="1024" t="s">
        <v>1163</v>
      </c>
      <c r="P332" s="1024" t="s">
        <v>67</v>
      </c>
      <c r="Q332" s="1026">
        <v>44427</v>
      </c>
      <c r="R332" s="1026">
        <v>44545</v>
      </c>
      <c r="S332" s="1027" t="s">
        <v>67</v>
      </c>
      <c r="T332" s="1028">
        <v>44545</v>
      </c>
      <c r="U332" s="1028">
        <v>44575</v>
      </c>
      <c r="V332" s="1028">
        <v>44578</v>
      </c>
      <c r="W332" s="1029" t="s">
        <v>67</v>
      </c>
      <c r="X332" s="1029">
        <v>44575</v>
      </c>
      <c r="Y332" s="1029">
        <v>44578</v>
      </c>
      <c r="Z332" s="1030">
        <v>5.3250000000000002</v>
      </c>
      <c r="AA332" s="791"/>
      <c r="AB332" s="1031">
        <v>44562</v>
      </c>
      <c r="AC332" s="1147">
        <v>44562</v>
      </c>
      <c r="AD332" s="791"/>
      <c r="AE332" s="1035"/>
      <c r="AF332" s="1033"/>
      <c r="AG332" s="1033"/>
      <c r="AH332" s="1033"/>
      <c r="AI332" s="1033"/>
      <c r="AJ332" s="1033"/>
      <c r="AK332" s="1033"/>
      <c r="AL332" s="1033"/>
      <c r="AM332" s="1033"/>
      <c r="AN332" s="1033"/>
      <c r="AO332" s="1033"/>
      <c r="AP332" s="1033"/>
      <c r="AQ332" s="1033"/>
      <c r="AR332" s="1033"/>
      <c r="AS332" s="1033"/>
      <c r="AT332" s="599"/>
      <c r="AU332" s="1036"/>
      <c r="AV332" s="764"/>
      <c r="AW332" s="764"/>
      <c r="AX332" s="764"/>
      <c r="AY332" s="764"/>
      <c r="AZ332" s="764"/>
      <c r="BA332" s="764"/>
      <c r="BB332" s="764"/>
      <c r="BC332" s="764"/>
      <c r="BD332" s="764"/>
      <c r="BE332" s="764"/>
      <c r="BF332" s="764"/>
    </row>
    <row r="333" spans="1:58" ht="15.75" hidden="1" customHeight="1">
      <c r="A333" s="1023">
        <v>324</v>
      </c>
      <c r="B333" s="1024" t="s">
        <v>194</v>
      </c>
      <c r="C333" s="1024" t="s">
        <v>1191</v>
      </c>
      <c r="D333" s="1024" t="s">
        <v>529</v>
      </c>
      <c r="E333" s="1024" t="s">
        <v>6388</v>
      </c>
      <c r="F333" s="1024" t="s">
        <v>6772</v>
      </c>
      <c r="G333" s="1024" t="s">
        <v>6801</v>
      </c>
      <c r="H333" s="1025" t="s">
        <v>1166</v>
      </c>
      <c r="I333" s="1024">
        <v>1</v>
      </c>
      <c r="J333" s="1024">
        <v>3760</v>
      </c>
      <c r="K333" s="1024">
        <v>3760</v>
      </c>
      <c r="L333" s="1024">
        <v>3760</v>
      </c>
      <c r="M333" s="1024" t="s">
        <v>1162</v>
      </c>
      <c r="N333" s="1024" t="s">
        <v>6604</v>
      </c>
      <c r="O333" s="1024" t="s">
        <v>1163</v>
      </c>
      <c r="P333" s="1024" t="s">
        <v>67</v>
      </c>
      <c r="Q333" s="1026">
        <v>44427</v>
      </c>
      <c r="R333" s="1026">
        <v>44545</v>
      </c>
      <c r="S333" s="1027" t="s">
        <v>67</v>
      </c>
      <c r="T333" s="1028">
        <v>44545</v>
      </c>
      <c r="U333" s="1028">
        <v>44575</v>
      </c>
      <c r="V333" s="1028">
        <v>44578</v>
      </c>
      <c r="W333" s="1029" t="s">
        <v>67</v>
      </c>
      <c r="X333" s="1029">
        <v>44575</v>
      </c>
      <c r="Y333" s="1029">
        <v>44578</v>
      </c>
      <c r="Z333" s="1030">
        <v>3.76</v>
      </c>
      <c r="AA333" s="791"/>
      <c r="AB333" s="1031">
        <v>44562</v>
      </c>
      <c r="AC333" s="1147">
        <v>44562</v>
      </c>
      <c r="AD333" s="791"/>
      <c r="AE333" s="1035"/>
      <c r="AF333" s="1033"/>
      <c r="AG333" s="1033"/>
      <c r="AH333" s="1033"/>
      <c r="AI333" s="1033"/>
      <c r="AJ333" s="1033"/>
      <c r="AK333" s="1033"/>
      <c r="AL333" s="1033"/>
      <c r="AM333" s="1033"/>
      <c r="AN333" s="1033"/>
      <c r="AO333" s="1033"/>
      <c r="AP333" s="1033"/>
      <c r="AQ333" s="1033"/>
      <c r="AR333" s="1033"/>
      <c r="AS333" s="1033"/>
      <c r="AT333" s="599"/>
      <c r="AU333" s="1036"/>
      <c r="AV333" s="764"/>
      <c r="AW333" s="764"/>
      <c r="AX333" s="764"/>
      <c r="AY333" s="764"/>
      <c r="AZ333" s="764"/>
      <c r="BA333" s="764"/>
      <c r="BB333" s="764"/>
      <c r="BC333" s="764"/>
      <c r="BD333" s="764"/>
      <c r="BE333" s="764"/>
      <c r="BF333" s="764"/>
    </row>
    <row r="334" spans="1:58" ht="15.75" hidden="1" customHeight="1">
      <c r="A334" s="1023">
        <v>325</v>
      </c>
      <c r="B334" s="1024" t="s">
        <v>194</v>
      </c>
      <c r="C334" s="1024" t="s">
        <v>1191</v>
      </c>
      <c r="D334" s="1024" t="s">
        <v>529</v>
      </c>
      <c r="E334" s="1024" t="s">
        <v>6388</v>
      </c>
      <c r="F334" s="1024" t="s">
        <v>6772</v>
      </c>
      <c r="G334" s="1024" t="s">
        <v>6801</v>
      </c>
      <c r="H334" s="1025" t="s">
        <v>1166</v>
      </c>
      <c r="I334" s="1024">
        <v>1</v>
      </c>
      <c r="J334" s="1024">
        <v>3760</v>
      </c>
      <c r="K334" s="1024">
        <v>3760</v>
      </c>
      <c r="L334" s="1024">
        <v>3760</v>
      </c>
      <c r="M334" s="1024" t="s">
        <v>1162</v>
      </c>
      <c r="N334" s="1024" t="s">
        <v>6604</v>
      </c>
      <c r="O334" s="1024" t="s">
        <v>1163</v>
      </c>
      <c r="P334" s="1024" t="s">
        <v>67</v>
      </c>
      <c r="Q334" s="1026">
        <v>44427</v>
      </c>
      <c r="R334" s="1026">
        <v>44545</v>
      </c>
      <c r="S334" s="1027" t="s">
        <v>67</v>
      </c>
      <c r="T334" s="1028">
        <v>44545</v>
      </c>
      <c r="U334" s="1028">
        <v>44575</v>
      </c>
      <c r="V334" s="1028">
        <v>44578</v>
      </c>
      <c r="W334" s="1029" t="s">
        <v>67</v>
      </c>
      <c r="X334" s="1029">
        <v>44575</v>
      </c>
      <c r="Y334" s="1029">
        <v>44578</v>
      </c>
      <c r="Z334" s="1030">
        <v>3.76</v>
      </c>
      <c r="AA334" s="791"/>
      <c r="AB334" s="1031">
        <v>44562</v>
      </c>
      <c r="AC334" s="1147">
        <v>44562</v>
      </c>
      <c r="AD334" s="791"/>
      <c r="AE334" s="1035"/>
      <c r="AF334" s="1033"/>
      <c r="AG334" s="1033"/>
      <c r="AH334" s="1033"/>
      <c r="AI334" s="1033"/>
      <c r="AJ334" s="1033"/>
      <c r="AK334" s="1033"/>
      <c r="AL334" s="1033"/>
      <c r="AM334" s="1033"/>
      <c r="AN334" s="1033"/>
      <c r="AO334" s="1033"/>
      <c r="AP334" s="1033"/>
      <c r="AQ334" s="1033"/>
      <c r="AR334" s="1033"/>
      <c r="AS334" s="1033"/>
      <c r="AT334" s="599"/>
      <c r="AU334" s="1036"/>
      <c r="AV334" s="764"/>
      <c r="AW334" s="764"/>
      <c r="AX334" s="764"/>
      <c r="AY334" s="764"/>
      <c r="AZ334" s="764"/>
      <c r="BA334" s="764"/>
      <c r="BB334" s="764"/>
      <c r="BC334" s="764"/>
      <c r="BD334" s="764"/>
      <c r="BE334" s="764"/>
      <c r="BF334" s="764"/>
    </row>
    <row r="335" spans="1:58" ht="15.75" hidden="1" customHeight="1">
      <c r="A335" s="1023">
        <v>326</v>
      </c>
      <c r="B335" s="1024" t="s">
        <v>194</v>
      </c>
      <c r="C335" s="1024" t="s">
        <v>1191</v>
      </c>
      <c r="D335" s="1024" t="s">
        <v>529</v>
      </c>
      <c r="E335" s="1024" t="s">
        <v>6388</v>
      </c>
      <c r="F335" s="1024" t="s">
        <v>6772</v>
      </c>
      <c r="G335" s="1024" t="s">
        <v>6802</v>
      </c>
      <c r="H335" s="1025" t="s">
        <v>1166</v>
      </c>
      <c r="I335" s="1024">
        <v>1</v>
      </c>
      <c r="J335" s="1024">
        <v>2800</v>
      </c>
      <c r="K335" s="1024">
        <v>2800</v>
      </c>
      <c r="L335" s="1024">
        <v>2800</v>
      </c>
      <c r="M335" s="1024" t="s">
        <v>1162</v>
      </c>
      <c r="N335" s="1024" t="s">
        <v>6604</v>
      </c>
      <c r="O335" s="1024" t="s">
        <v>1163</v>
      </c>
      <c r="P335" s="1024" t="s">
        <v>67</v>
      </c>
      <c r="Q335" s="1026">
        <v>44427</v>
      </c>
      <c r="R335" s="1026">
        <v>44545</v>
      </c>
      <c r="S335" s="1027" t="s">
        <v>67</v>
      </c>
      <c r="T335" s="1028">
        <v>44545</v>
      </c>
      <c r="U335" s="1028">
        <v>44575</v>
      </c>
      <c r="V335" s="1028">
        <v>44578</v>
      </c>
      <c r="W335" s="1029" t="s">
        <v>67</v>
      </c>
      <c r="X335" s="1029">
        <v>44575</v>
      </c>
      <c r="Y335" s="1029">
        <v>44578</v>
      </c>
      <c r="Z335" s="1030">
        <v>2.8</v>
      </c>
      <c r="AA335" s="791"/>
      <c r="AB335" s="1031">
        <v>44562</v>
      </c>
      <c r="AC335" s="1147">
        <v>44562</v>
      </c>
      <c r="AD335" s="791"/>
      <c r="AE335" s="1035"/>
      <c r="AF335" s="1033"/>
      <c r="AG335" s="1033"/>
      <c r="AH335" s="1033"/>
      <c r="AI335" s="1033"/>
      <c r="AJ335" s="1033"/>
      <c r="AK335" s="1033"/>
      <c r="AL335" s="1033"/>
      <c r="AM335" s="1033"/>
      <c r="AN335" s="1033"/>
      <c r="AO335" s="1033"/>
      <c r="AP335" s="1033"/>
      <c r="AQ335" s="1033"/>
      <c r="AR335" s="1033"/>
      <c r="AS335" s="1033"/>
      <c r="AT335" s="599"/>
      <c r="AU335" s="1036"/>
      <c r="AV335" s="764"/>
      <c r="AW335" s="764"/>
      <c r="AX335" s="764"/>
      <c r="AY335" s="764"/>
      <c r="AZ335" s="764"/>
      <c r="BA335" s="764"/>
      <c r="BB335" s="764"/>
      <c r="BC335" s="764"/>
      <c r="BD335" s="764"/>
      <c r="BE335" s="764"/>
      <c r="BF335" s="764"/>
    </row>
    <row r="336" spans="1:58" ht="15.75" hidden="1" customHeight="1">
      <c r="A336" s="1023">
        <v>327</v>
      </c>
      <c r="B336" s="1024" t="s">
        <v>194</v>
      </c>
      <c r="C336" s="1024" t="s">
        <v>1191</v>
      </c>
      <c r="D336" s="1024" t="s">
        <v>529</v>
      </c>
      <c r="E336" s="1024" t="s">
        <v>6388</v>
      </c>
      <c r="F336" s="1024" t="s">
        <v>6772</v>
      </c>
      <c r="G336" s="1024" t="s">
        <v>6803</v>
      </c>
      <c r="H336" s="1025" t="s">
        <v>1166</v>
      </c>
      <c r="I336" s="1024">
        <v>1</v>
      </c>
      <c r="J336" s="1024">
        <v>2437</v>
      </c>
      <c r="K336" s="1024">
        <v>2437</v>
      </c>
      <c r="L336" s="1024">
        <v>2437</v>
      </c>
      <c r="M336" s="1024" t="s">
        <v>1162</v>
      </c>
      <c r="N336" s="1024" t="s">
        <v>6604</v>
      </c>
      <c r="O336" s="1024" t="s">
        <v>1163</v>
      </c>
      <c r="P336" s="1024" t="s">
        <v>67</v>
      </c>
      <c r="Q336" s="1026">
        <v>44427</v>
      </c>
      <c r="R336" s="1026">
        <v>44545</v>
      </c>
      <c r="S336" s="1027" t="s">
        <v>67</v>
      </c>
      <c r="T336" s="1028">
        <v>44545</v>
      </c>
      <c r="U336" s="1028">
        <v>44575</v>
      </c>
      <c r="V336" s="1028">
        <v>44578</v>
      </c>
      <c r="W336" s="1029" t="s">
        <v>67</v>
      </c>
      <c r="X336" s="1029">
        <v>44575</v>
      </c>
      <c r="Y336" s="1029">
        <v>44578</v>
      </c>
      <c r="Z336" s="1030">
        <v>2.4369999999999998</v>
      </c>
      <c r="AA336" s="791"/>
      <c r="AB336" s="1031">
        <v>44562</v>
      </c>
      <c r="AC336" s="1147">
        <v>44562</v>
      </c>
      <c r="AD336" s="791"/>
      <c r="AE336" s="1035"/>
      <c r="AF336" s="1033"/>
      <c r="AG336" s="1033"/>
      <c r="AH336" s="1033"/>
      <c r="AI336" s="1033"/>
      <c r="AJ336" s="1033"/>
      <c r="AK336" s="1033"/>
      <c r="AL336" s="1033"/>
      <c r="AM336" s="1033"/>
      <c r="AN336" s="1033"/>
      <c r="AO336" s="1033"/>
      <c r="AP336" s="1033"/>
      <c r="AQ336" s="1033"/>
      <c r="AR336" s="1033"/>
      <c r="AS336" s="1033"/>
      <c r="AT336" s="599"/>
      <c r="AU336" s="1036"/>
      <c r="AV336" s="764"/>
      <c r="AW336" s="764"/>
      <c r="AX336" s="764"/>
      <c r="AY336" s="764"/>
      <c r="AZ336" s="764"/>
      <c r="BA336" s="764"/>
      <c r="BB336" s="764"/>
      <c r="BC336" s="764"/>
      <c r="BD336" s="764"/>
      <c r="BE336" s="764"/>
      <c r="BF336" s="764"/>
    </row>
    <row r="337" spans="1:58" ht="15.75" hidden="1" customHeight="1">
      <c r="A337" s="1023">
        <v>328</v>
      </c>
      <c r="B337" s="1024" t="s">
        <v>194</v>
      </c>
      <c r="C337" s="1024" t="s">
        <v>1191</v>
      </c>
      <c r="D337" s="1024" t="s">
        <v>529</v>
      </c>
      <c r="E337" s="1024" t="s">
        <v>6388</v>
      </c>
      <c r="F337" s="1024" t="s">
        <v>6772</v>
      </c>
      <c r="G337" s="1024" t="s">
        <v>6804</v>
      </c>
      <c r="H337" s="1025" t="s">
        <v>1166</v>
      </c>
      <c r="I337" s="1024">
        <v>1</v>
      </c>
      <c r="J337" s="1024">
        <v>2535</v>
      </c>
      <c r="K337" s="1024">
        <v>2535</v>
      </c>
      <c r="L337" s="1024">
        <v>2535</v>
      </c>
      <c r="M337" s="1024" t="s">
        <v>1162</v>
      </c>
      <c r="N337" s="1024" t="s">
        <v>6604</v>
      </c>
      <c r="O337" s="1024" t="s">
        <v>1163</v>
      </c>
      <c r="P337" s="1024" t="s">
        <v>67</v>
      </c>
      <c r="Q337" s="1026">
        <v>44427</v>
      </c>
      <c r="R337" s="1026">
        <v>44545</v>
      </c>
      <c r="S337" s="1027" t="s">
        <v>67</v>
      </c>
      <c r="T337" s="1028">
        <v>44545</v>
      </c>
      <c r="U337" s="1028">
        <v>44575</v>
      </c>
      <c r="V337" s="1028">
        <v>44578</v>
      </c>
      <c r="W337" s="1029" t="s">
        <v>67</v>
      </c>
      <c r="X337" s="1029">
        <v>44575</v>
      </c>
      <c r="Y337" s="1029">
        <v>44578</v>
      </c>
      <c r="Z337" s="1030">
        <v>2.5350000000000001</v>
      </c>
      <c r="AA337" s="791"/>
      <c r="AB337" s="1031">
        <v>44562</v>
      </c>
      <c r="AC337" s="1147">
        <v>44562</v>
      </c>
      <c r="AD337" s="791"/>
      <c r="AE337" s="1035"/>
      <c r="AF337" s="1033"/>
      <c r="AG337" s="1033"/>
      <c r="AH337" s="1033"/>
      <c r="AI337" s="1033"/>
      <c r="AJ337" s="1033"/>
      <c r="AK337" s="1033"/>
      <c r="AL337" s="1033"/>
      <c r="AM337" s="1033"/>
      <c r="AN337" s="1033"/>
      <c r="AO337" s="1033"/>
      <c r="AP337" s="1033"/>
      <c r="AQ337" s="1033"/>
      <c r="AR337" s="1033"/>
      <c r="AS337" s="1033"/>
      <c r="AT337" s="599"/>
      <c r="AU337" s="1036"/>
      <c r="AV337" s="764"/>
      <c r="AW337" s="764"/>
      <c r="AX337" s="764"/>
      <c r="AY337" s="764"/>
      <c r="AZ337" s="764"/>
      <c r="BA337" s="764"/>
      <c r="BB337" s="764"/>
      <c r="BC337" s="764"/>
      <c r="BD337" s="764"/>
      <c r="BE337" s="764"/>
      <c r="BF337" s="764"/>
    </row>
    <row r="338" spans="1:58" ht="15.75" hidden="1" customHeight="1">
      <c r="A338" s="1023">
        <v>329</v>
      </c>
      <c r="B338" s="1024" t="s">
        <v>194</v>
      </c>
      <c r="C338" s="1024" t="s">
        <v>1191</v>
      </c>
      <c r="D338" s="1024" t="s">
        <v>529</v>
      </c>
      <c r="E338" s="1024" t="s">
        <v>6388</v>
      </c>
      <c r="F338" s="1024" t="s">
        <v>6772</v>
      </c>
      <c r="G338" s="1024" t="s">
        <v>6805</v>
      </c>
      <c r="H338" s="1025" t="s">
        <v>1166</v>
      </c>
      <c r="I338" s="1024">
        <v>1</v>
      </c>
      <c r="J338" s="1024">
        <v>1758</v>
      </c>
      <c r="K338" s="1024">
        <v>1758</v>
      </c>
      <c r="L338" s="1024">
        <v>1758</v>
      </c>
      <c r="M338" s="1024" t="s">
        <v>1162</v>
      </c>
      <c r="N338" s="1024" t="s">
        <v>6604</v>
      </c>
      <c r="O338" s="1024" t="s">
        <v>1163</v>
      </c>
      <c r="P338" s="1024" t="s">
        <v>67</v>
      </c>
      <c r="Q338" s="1026">
        <v>44427</v>
      </c>
      <c r="R338" s="1026">
        <v>44545</v>
      </c>
      <c r="S338" s="1027" t="s">
        <v>67</v>
      </c>
      <c r="T338" s="1028">
        <v>44545</v>
      </c>
      <c r="U338" s="1028">
        <v>44575</v>
      </c>
      <c r="V338" s="1028">
        <v>44578</v>
      </c>
      <c r="W338" s="1029" t="s">
        <v>67</v>
      </c>
      <c r="X338" s="1029">
        <v>44575</v>
      </c>
      <c r="Y338" s="1029">
        <v>44578</v>
      </c>
      <c r="Z338" s="1030">
        <v>1.758</v>
      </c>
      <c r="AA338" s="791"/>
      <c r="AB338" s="1031">
        <v>44562</v>
      </c>
      <c r="AC338" s="1147">
        <v>44562</v>
      </c>
      <c r="AD338" s="791"/>
      <c r="AE338" s="1035"/>
      <c r="AF338" s="1033"/>
      <c r="AG338" s="1033"/>
      <c r="AH338" s="1033"/>
      <c r="AI338" s="1033"/>
      <c r="AJ338" s="1033"/>
      <c r="AK338" s="1033"/>
      <c r="AL338" s="1033"/>
      <c r="AM338" s="1033"/>
      <c r="AN338" s="1033"/>
      <c r="AO338" s="1033"/>
      <c r="AP338" s="1033"/>
      <c r="AQ338" s="1033"/>
      <c r="AR338" s="1033"/>
      <c r="AS338" s="1033"/>
      <c r="AT338" s="599"/>
      <c r="AU338" s="1036"/>
      <c r="AV338" s="764"/>
      <c r="AW338" s="764"/>
      <c r="AX338" s="764"/>
      <c r="AY338" s="764"/>
      <c r="AZ338" s="764"/>
      <c r="BA338" s="764"/>
      <c r="BB338" s="764"/>
      <c r="BC338" s="764"/>
      <c r="BD338" s="764"/>
      <c r="BE338" s="764"/>
      <c r="BF338" s="764"/>
    </row>
    <row r="339" spans="1:58" ht="15.75" hidden="1" customHeight="1">
      <c r="A339" s="1023">
        <v>330</v>
      </c>
      <c r="B339" s="1024" t="s">
        <v>194</v>
      </c>
      <c r="C339" s="1024" t="s">
        <v>1191</v>
      </c>
      <c r="D339" s="1024" t="s">
        <v>529</v>
      </c>
      <c r="E339" s="1024" t="s">
        <v>6388</v>
      </c>
      <c r="F339" s="1024" t="s">
        <v>6772</v>
      </c>
      <c r="G339" s="1024" t="s">
        <v>6804</v>
      </c>
      <c r="H339" s="1025" t="s">
        <v>1166</v>
      </c>
      <c r="I339" s="1024">
        <v>1</v>
      </c>
      <c r="J339" s="1024">
        <v>2741</v>
      </c>
      <c r="K339" s="1024">
        <v>2741</v>
      </c>
      <c r="L339" s="1024">
        <v>2741</v>
      </c>
      <c r="M339" s="1024" t="s">
        <v>1162</v>
      </c>
      <c r="N339" s="1024" t="s">
        <v>6604</v>
      </c>
      <c r="O339" s="1024" t="s">
        <v>1163</v>
      </c>
      <c r="P339" s="1024" t="s">
        <v>67</v>
      </c>
      <c r="Q339" s="1026">
        <v>44427</v>
      </c>
      <c r="R339" s="1026">
        <v>44545</v>
      </c>
      <c r="S339" s="1027" t="s">
        <v>67</v>
      </c>
      <c r="T339" s="1028">
        <v>44545</v>
      </c>
      <c r="U339" s="1028">
        <v>44575</v>
      </c>
      <c r="V339" s="1028">
        <v>44578</v>
      </c>
      <c r="W339" s="1029" t="s">
        <v>67</v>
      </c>
      <c r="X339" s="1029">
        <v>44575</v>
      </c>
      <c r="Y339" s="1029">
        <v>44578</v>
      </c>
      <c r="Z339" s="1030">
        <v>2.7410000000000001</v>
      </c>
      <c r="AA339" s="791"/>
      <c r="AB339" s="1031">
        <v>44562</v>
      </c>
      <c r="AC339" s="1147">
        <v>44562</v>
      </c>
      <c r="AD339" s="791"/>
      <c r="AE339" s="1035"/>
      <c r="AF339" s="1033"/>
      <c r="AG339" s="1033"/>
      <c r="AH339" s="1033"/>
      <c r="AI339" s="1033"/>
      <c r="AJ339" s="1033"/>
      <c r="AK339" s="1033"/>
      <c r="AL339" s="1033"/>
      <c r="AM339" s="1033"/>
      <c r="AN339" s="1033"/>
      <c r="AO339" s="1033"/>
      <c r="AP339" s="1033"/>
      <c r="AQ339" s="1033"/>
      <c r="AR339" s="1033"/>
      <c r="AS339" s="1033"/>
      <c r="AT339" s="599"/>
      <c r="AU339" s="1036"/>
      <c r="AV339" s="764"/>
      <c r="AW339" s="764"/>
      <c r="AX339" s="764"/>
      <c r="AY339" s="764"/>
      <c r="AZ339" s="764"/>
      <c r="BA339" s="764"/>
      <c r="BB339" s="764"/>
      <c r="BC339" s="764"/>
      <c r="BD339" s="764"/>
      <c r="BE339" s="764"/>
      <c r="BF339" s="764"/>
    </row>
    <row r="340" spans="1:58" ht="15.75" hidden="1" customHeight="1">
      <c r="A340" s="1023">
        <v>331</v>
      </c>
      <c r="B340" s="1024" t="s">
        <v>194</v>
      </c>
      <c r="C340" s="1024" t="s">
        <v>1191</v>
      </c>
      <c r="D340" s="1024" t="s">
        <v>529</v>
      </c>
      <c r="E340" s="1024" t="s">
        <v>6388</v>
      </c>
      <c r="F340" s="1024" t="s">
        <v>6772</v>
      </c>
      <c r="G340" s="1024" t="s">
        <v>6806</v>
      </c>
      <c r="H340" s="1025" t="s">
        <v>1166</v>
      </c>
      <c r="I340" s="1024">
        <v>1</v>
      </c>
      <c r="J340" s="1024">
        <v>2006</v>
      </c>
      <c r="K340" s="1024">
        <v>2006</v>
      </c>
      <c r="L340" s="1024">
        <v>2006</v>
      </c>
      <c r="M340" s="1024" t="s">
        <v>1162</v>
      </c>
      <c r="N340" s="1024" t="s">
        <v>6604</v>
      </c>
      <c r="O340" s="1024" t="s">
        <v>1163</v>
      </c>
      <c r="P340" s="1024" t="s">
        <v>67</v>
      </c>
      <c r="Q340" s="1026">
        <v>44427</v>
      </c>
      <c r="R340" s="1026">
        <v>44545</v>
      </c>
      <c r="S340" s="1027" t="s">
        <v>67</v>
      </c>
      <c r="T340" s="1028">
        <v>44545</v>
      </c>
      <c r="U340" s="1028">
        <v>44575</v>
      </c>
      <c r="V340" s="1028">
        <v>44578</v>
      </c>
      <c r="W340" s="1029" t="s">
        <v>67</v>
      </c>
      <c r="X340" s="1029">
        <v>44575</v>
      </c>
      <c r="Y340" s="1029">
        <v>44578</v>
      </c>
      <c r="Z340" s="1030">
        <v>2.0059999999999998</v>
      </c>
      <c r="AA340" s="791"/>
      <c r="AB340" s="1031">
        <v>44562</v>
      </c>
      <c r="AC340" s="1147">
        <v>44562</v>
      </c>
      <c r="AD340" s="791"/>
      <c r="AE340" s="1035"/>
      <c r="AF340" s="1033"/>
      <c r="AG340" s="1033"/>
      <c r="AH340" s="1033"/>
      <c r="AI340" s="1033"/>
      <c r="AJ340" s="1033"/>
      <c r="AK340" s="1033"/>
      <c r="AL340" s="1033"/>
      <c r="AM340" s="1033"/>
      <c r="AN340" s="1033"/>
      <c r="AO340" s="1033"/>
      <c r="AP340" s="1033"/>
      <c r="AQ340" s="1033"/>
      <c r="AR340" s="1033"/>
      <c r="AS340" s="1033"/>
      <c r="AT340" s="599"/>
      <c r="AU340" s="1036"/>
      <c r="AV340" s="764"/>
      <c r="AW340" s="764"/>
      <c r="AX340" s="764"/>
      <c r="AY340" s="764"/>
      <c r="AZ340" s="764"/>
      <c r="BA340" s="764"/>
      <c r="BB340" s="764"/>
      <c r="BC340" s="764"/>
      <c r="BD340" s="764"/>
      <c r="BE340" s="764"/>
      <c r="BF340" s="764"/>
    </row>
    <row r="341" spans="1:58" ht="15.75" hidden="1" customHeight="1">
      <c r="A341" s="1023">
        <v>332</v>
      </c>
      <c r="B341" s="1024" t="s">
        <v>194</v>
      </c>
      <c r="C341" s="1024" t="s">
        <v>1191</v>
      </c>
      <c r="D341" s="1024" t="s">
        <v>529</v>
      </c>
      <c r="E341" s="1024" t="s">
        <v>6388</v>
      </c>
      <c r="F341" s="1024" t="s">
        <v>6772</v>
      </c>
      <c r="G341" s="1024" t="s">
        <v>6807</v>
      </c>
      <c r="H341" s="1025" t="s">
        <v>1166</v>
      </c>
      <c r="I341" s="1024">
        <v>1</v>
      </c>
      <c r="J341" s="1024">
        <v>1300</v>
      </c>
      <c r="K341" s="1024">
        <v>1300</v>
      </c>
      <c r="L341" s="1024">
        <v>1300</v>
      </c>
      <c r="M341" s="1024" t="s">
        <v>1162</v>
      </c>
      <c r="N341" s="1024" t="s">
        <v>6604</v>
      </c>
      <c r="O341" s="1024" t="s">
        <v>1163</v>
      </c>
      <c r="P341" s="1024" t="s">
        <v>67</v>
      </c>
      <c r="Q341" s="1026">
        <v>44427</v>
      </c>
      <c r="R341" s="1026">
        <v>44545</v>
      </c>
      <c r="S341" s="1027" t="s">
        <v>67</v>
      </c>
      <c r="T341" s="1028">
        <v>44545</v>
      </c>
      <c r="U341" s="1028">
        <v>44575</v>
      </c>
      <c r="V341" s="1028">
        <v>44578</v>
      </c>
      <c r="W341" s="1029" t="s">
        <v>67</v>
      </c>
      <c r="X341" s="1029">
        <v>44575</v>
      </c>
      <c r="Y341" s="1029">
        <v>44578</v>
      </c>
      <c r="Z341" s="1030">
        <v>1.3</v>
      </c>
      <c r="AA341" s="791"/>
      <c r="AB341" s="1031">
        <v>44562</v>
      </c>
      <c r="AC341" s="1147">
        <v>44562</v>
      </c>
      <c r="AD341" s="791"/>
      <c r="AE341" s="1035"/>
      <c r="AF341" s="1033"/>
      <c r="AG341" s="1033"/>
      <c r="AH341" s="1033"/>
      <c r="AI341" s="1033"/>
      <c r="AJ341" s="1033"/>
      <c r="AK341" s="1033"/>
      <c r="AL341" s="1033"/>
      <c r="AM341" s="1033"/>
      <c r="AN341" s="1033"/>
      <c r="AO341" s="1033"/>
      <c r="AP341" s="1033"/>
      <c r="AQ341" s="1033"/>
      <c r="AR341" s="1033"/>
      <c r="AS341" s="1033"/>
      <c r="AT341" s="599"/>
      <c r="AU341" s="1036"/>
      <c r="AV341" s="764"/>
      <c r="AW341" s="764"/>
      <c r="AX341" s="764"/>
      <c r="AY341" s="764"/>
      <c r="AZ341" s="764"/>
      <c r="BA341" s="764"/>
      <c r="BB341" s="764"/>
      <c r="BC341" s="764"/>
      <c r="BD341" s="764"/>
      <c r="BE341" s="764"/>
      <c r="BF341" s="764"/>
    </row>
    <row r="342" spans="1:58" ht="15.75" hidden="1" customHeight="1">
      <c r="A342" s="1023">
        <v>333</v>
      </c>
      <c r="B342" s="1024" t="s">
        <v>194</v>
      </c>
      <c r="C342" s="1024" t="s">
        <v>1191</v>
      </c>
      <c r="D342" s="1024" t="s">
        <v>529</v>
      </c>
      <c r="E342" s="1024" t="s">
        <v>6388</v>
      </c>
      <c r="F342" s="1024" t="s">
        <v>6772</v>
      </c>
      <c r="G342" s="1024" t="s">
        <v>6808</v>
      </c>
      <c r="H342" s="1025" t="s">
        <v>1166</v>
      </c>
      <c r="I342" s="1024">
        <v>1</v>
      </c>
      <c r="J342" s="1024">
        <v>1870</v>
      </c>
      <c r="K342" s="1024">
        <v>1870</v>
      </c>
      <c r="L342" s="1024">
        <v>1870</v>
      </c>
      <c r="M342" s="1024" t="s">
        <v>1162</v>
      </c>
      <c r="N342" s="1024" t="s">
        <v>6604</v>
      </c>
      <c r="O342" s="1024" t="s">
        <v>1163</v>
      </c>
      <c r="P342" s="1024" t="s">
        <v>67</v>
      </c>
      <c r="Q342" s="1026">
        <v>44427</v>
      </c>
      <c r="R342" s="1026">
        <v>44545</v>
      </c>
      <c r="S342" s="1027" t="s">
        <v>67</v>
      </c>
      <c r="T342" s="1028">
        <v>44545</v>
      </c>
      <c r="U342" s="1028">
        <v>44575</v>
      </c>
      <c r="V342" s="1028">
        <v>44578</v>
      </c>
      <c r="W342" s="1029" t="s">
        <v>67</v>
      </c>
      <c r="X342" s="1029">
        <v>44575</v>
      </c>
      <c r="Y342" s="1029">
        <v>44578</v>
      </c>
      <c r="Z342" s="1030">
        <v>1.87</v>
      </c>
      <c r="AA342" s="791"/>
      <c r="AB342" s="1031">
        <v>44562</v>
      </c>
      <c r="AC342" s="1147">
        <v>44562</v>
      </c>
      <c r="AD342" s="791"/>
      <c r="AE342" s="1035"/>
      <c r="AF342" s="1033"/>
      <c r="AG342" s="1033"/>
      <c r="AH342" s="1033"/>
      <c r="AI342" s="1033"/>
      <c r="AJ342" s="1033"/>
      <c r="AK342" s="1033"/>
      <c r="AL342" s="1033"/>
      <c r="AM342" s="1033"/>
      <c r="AN342" s="1033"/>
      <c r="AO342" s="1033"/>
      <c r="AP342" s="1033"/>
      <c r="AQ342" s="1033"/>
      <c r="AR342" s="1033"/>
      <c r="AS342" s="1033"/>
      <c r="AT342" s="599"/>
      <c r="AU342" s="1036"/>
      <c r="AV342" s="764"/>
      <c r="AW342" s="764"/>
      <c r="AX342" s="764"/>
      <c r="AY342" s="764"/>
      <c r="AZ342" s="764"/>
      <c r="BA342" s="764"/>
      <c r="BB342" s="764"/>
      <c r="BC342" s="764"/>
      <c r="BD342" s="764"/>
      <c r="BE342" s="764"/>
      <c r="BF342" s="764"/>
    </row>
    <row r="343" spans="1:58" ht="15.75" hidden="1" customHeight="1">
      <c r="A343" s="1023">
        <v>334</v>
      </c>
      <c r="B343" s="1024" t="s">
        <v>194</v>
      </c>
      <c r="C343" s="1024" t="s">
        <v>1191</v>
      </c>
      <c r="D343" s="1024" t="s">
        <v>529</v>
      </c>
      <c r="E343" s="1024" t="s">
        <v>6388</v>
      </c>
      <c r="F343" s="1024" t="s">
        <v>6772</v>
      </c>
      <c r="G343" s="1024" t="s">
        <v>6809</v>
      </c>
      <c r="H343" s="1025" t="s">
        <v>1166</v>
      </c>
      <c r="I343" s="1024">
        <v>1</v>
      </c>
      <c r="J343" s="1024">
        <v>1528</v>
      </c>
      <c r="K343" s="1024">
        <v>1528</v>
      </c>
      <c r="L343" s="1024">
        <v>1528</v>
      </c>
      <c r="M343" s="1024" t="s">
        <v>1162</v>
      </c>
      <c r="N343" s="1024" t="s">
        <v>6604</v>
      </c>
      <c r="O343" s="1024" t="s">
        <v>1163</v>
      </c>
      <c r="P343" s="1024" t="s">
        <v>67</v>
      </c>
      <c r="Q343" s="1026">
        <v>44427</v>
      </c>
      <c r="R343" s="1026">
        <v>44545</v>
      </c>
      <c r="S343" s="1027" t="s">
        <v>67</v>
      </c>
      <c r="T343" s="1028">
        <v>44545</v>
      </c>
      <c r="U343" s="1028">
        <v>44575</v>
      </c>
      <c r="V343" s="1028">
        <v>44578</v>
      </c>
      <c r="W343" s="1029" t="s">
        <v>67</v>
      </c>
      <c r="X343" s="1029">
        <v>44575</v>
      </c>
      <c r="Y343" s="1029">
        <v>44578</v>
      </c>
      <c r="Z343" s="1030">
        <v>1.528</v>
      </c>
      <c r="AA343" s="791"/>
      <c r="AB343" s="1031">
        <v>44562</v>
      </c>
      <c r="AC343" s="1147">
        <v>44562</v>
      </c>
      <c r="AD343" s="791"/>
      <c r="AE343" s="1035"/>
      <c r="AF343" s="1033"/>
      <c r="AG343" s="1033"/>
      <c r="AH343" s="1033"/>
      <c r="AI343" s="1033"/>
      <c r="AJ343" s="1033"/>
      <c r="AK343" s="1033"/>
      <c r="AL343" s="1033"/>
      <c r="AM343" s="1033"/>
      <c r="AN343" s="1033"/>
      <c r="AO343" s="1033"/>
      <c r="AP343" s="1033"/>
      <c r="AQ343" s="1033"/>
      <c r="AR343" s="1033"/>
      <c r="AS343" s="1033"/>
      <c r="AT343" s="599"/>
      <c r="AU343" s="1036"/>
      <c r="AV343" s="764"/>
      <c r="AW343" s="764"/>
      <c r="AX343" s="764"/>
      <c r="AY343" s="764"/>
      <c r="AZ343" s="764"/>
      <c r="BA343" s="764"/>
      <c r="BB343" s="764"/>
      <c r="BC343" s="764"/>
      <c r="BD343" s="764"/>
      <c r="BE343" s="764"/>
      <c r="BF343" s="764"/>
    </row>
    <row r="344" spans="1:58" ht="15.75" hidden="1" customHeight="1">
      <c r="A344" s="1023">
        <v>335</v>
      </c>
      <c r="B344" s="1024" t="s">
        <v>194</v>
      </c>
      <c r="C344" s="1024" t="s">
        <v>1191</v>
      </c>
      <c r="D344" s="1024" t="s">
        <v>529</v>
      </c>
      <c r="E344" s="1024" t="s">
        <v>6388</v>
      </c>
      <c r="F344" s="1024" t="s">
        <v>6772</v>
      </c>
      <c r="G344" s="1024" t="s">
        <v>6810</v>
      </c>
      <c r="H344" s="1025" t="s">
        <v>1166</v>
      </c>
      <c r="I344" s="1024">
        <v>1</v>
      </c>
      <c r="J344" s="1024">
        <v>7680</v>
      </c>
      <c r="K344" s="1024">
        <v>7680</v>
      </c>
      <c r="L344" s="1024">
        <v>7680</v>
      </c>
      <c r="M344" s="1024" t="s">
        <v>1162</v>
      </c>
      <c r="N344" s="1024" t="s">
        <v>6604</v>
      </c>
      <c r="O344" s="1024" t="s">
        <v>1163</v>
      </c>
      <c r="P344" s="1024" t="s">
        <v>67</v>
      </c>
      <c r="Q344" s="1026">
        <v>44427</v>
      </c>
      <c r="R344" s="1026">
        <v>44545</v>
      </c>
      <c r="S344" s="1027" t="s">
        <v>67</v>
      </c>
      <c r="T344" s="1028">
        <v>44545</v>
      </c>
      <c r="U344" s="1028">
        <v>44575</v>
      </c>
      <c r="V344" s="1028">
        <v>44578</v>
      </c>
      <c r="W344" s="1029" t="s">
        <v>67</v>
      </c>
      <c r="X344" s="1029">
        <v>44575</v>
      </c>
      <c r="Y344" s="1029">
        <v>44578</v>
      </c>
      <c r="Z344" s="1030">
        <v>7.68</v>
      </c>
      <c r="AA344" s="791"/>
      <c r="AB344" s="1031">
        <v>44562</v>
      </c>
      <c r="AC344" s="1147">
        <v>44562</v>
      </c>
      <c r="AD344" s="791"/>
      <c r="AE344" s="1035"/>
      <c r="AF344" s="1033"/>
      <c r="AG344" s="1033"/>
      <c r="AH344" s="1033"/>
      <c r="AI344" s="1033"/>
      <c r="AJ344" s="1033"/>
      <c r="AK344" s="1033"/>
      <c r="AL344" s="1033"/>
      <c r="AM344" s="1033"/>
      <c r="AN344" s="1033"/>
      <c r="AO344" s="1033"/>
      <c r="AP344" s="1033"/>
      <c r="AQ344" s="1033"/>
      <c r="AR344" s="1033"/>
      <c r="AS344" s="1033"/>
      <c r="AT344" s="599"/>
      <c r="AU344" s="1036"/>
      <c r="AV344" s="764"/>
      <c r="AW344" s="764"/>
      <c r="AX344" s="764"/>
      <c r="AY344" s="764"/>
      <c r="AZ344" s="764"/>
      <c r="BA344" s="764"/>
      <c r="BB344" s="764"/>
      <c r="BC344" s="764"/>
      <c r="BD344" s="764"/>
      <c r="BE344" s="764"/>
      <c r="BF344" s="764"/>
    </row>
    <row r="345" spans="1:58" ht="15.75" hidden="1" customHeight="1">
      <c r="A345" s="1023">
        <v>336</v>
      </c>
      <c r="B345" s="1024" t="s">
        <v>194</v>
      </c>
      <c r="C345" s="1024" t="s">
        <v>1191</v>
      </c>
      <c r="D345" s="1024" t="s">
        <v>529</v>
      </c>
      <c r="E345" s="1024" t="s">
        <v>6388</v>
      </c>
      <c r="F345" s="1024" t="s">
        <v>6772</v>
      </c>
      <c r="G345" s="1024" t="s">
        <v>6811</v>
      </c>
      <c r="H345" s="1025" t="s">
        <v>1166</v>
      </c>
      <c r="I345" s="1024">
        <v>1</v>
      </c>
      <c r="J345" s="1024">
        <v>4573</v>
      </c>
      <c r="K345" s="1024">
        <v>4573</v>
      </c>
      <c r="L345" s="1024">
        <v>4573</v>
      </c>
      <c r="M345" s="1024" t="s">
        <v>1162</v>
      </c>
      <c r="N345" s="1024" t="s">
        <v>6604</v>
      </c>
      <c r="O345" s="1024" t="s">
        <v>1163</v>
      </c>
      <c r="P345" s="1024" t="s">
        <v>67</v>
      </c>
      <c r="Q345" s="1026">
        <v>44427</v>
      </c>
      <c r="R345" s="1026">
        <v>44545</v>
      </c>
      <c r="S345" s="1027" t="s">
        <v>67</v>
      </c>
      <c r="T345" s="1028">
        <v>44545</v>
      </c>
      <c r="U345" s="1028">
        <v>44575</v>
      </c>
      <c r="V345" s="1028">
        <v>44578</v>
      </c>
      <c r="W345" s="1029" t="s">
        <v>67</v>
      </c>
      <c r="X345" s="1029">
        <v>44575</v>
      </c>
      <c r="Y345" s="1029">
        <v>44578</v>
      </c>
      <c r="Z345" s="1030">
        <v>4.5730000000000004</v>
      </c>
      <c r="AA345" s="791"/>
      <c r="AB345" s="1031">
        <v>44562</v>
      </c>
      <c r="AC345" s="1147">
        <v>44562</v>
      </c>
      <c r="AD345" s="791"/>
      <c r="AE345" s="1035"/>
      <c r="AF345" s="1033"/>
      <c r="AG345" s="1033"/>
      <c r="AH345" s="1033"/>
      <c r="AI345" s="1033"/>
      <c r="AJ345" s="1033"/>
      <c r="AK345" s="1033"/>
      <c r="AL345" s="1033"/>
      <c r="AM345" s="1033"/>
      <c r="AN345" s="1033"/>
      <c r="AO345" s="1033"/>
      <c r="AP345" s="1033"/>
      <c r="AQ345" s="1033"/>
      <c r="AR345" s="1033"/>
      <c r="AS345" s="1033"/>
      <c r="AT345" s="599"/>
      <c r="AU345" s="1036"/>
      <c r="AV345" s="764"/>
      <c r="AW345" s="764"/>
      <c r="AX345" s="764"/>
      <c r="AY345" s="764"/>
      <c r="AZ345" s="764"/>
      <c r="BA345" s="764"/>
      <c r="BB345" s="764"/>
      <c r="BC345" s="764"/>
      <c r="BD345" s="764"/>
      <c r="BE345" s="764"/>
      <c r="BF345" s="764"/>
    </row>
    <row r="346" spans="1:58" ht="15.75" hidden="1" customHeight="1">
      <c r="A346" s="1023">
        <v>337</v>
      </c>
      <c r="B346" s="1024" t="s">
        <v>194</v>
      </c>
      <c r="C346" s="1024" t="s">
        <v>1191</v>
      </c>
      <c r="D346" s="1024" t="s">
        <v>529</v>
      </c>
      <c r="E346" s="1024" t="s">
        <v>6388</v>
      </c>
      <c r="F346" s="1024" t="s">
        <v>6772</v>
      </c>
      <c r="G346" s="1024" t="s">
        <v>6812</v>
      </c>
      <c r="H346" s="1025" t="s">
        <v>1166</v>
      </c>
      <c r="I346" s="1024">
        <v>1</v>
      </c>
      <c r="J346" s="1024">
        <v>4708</v>
      </c>
      <c r="K346" s="1024">
        <v>4708</v>
      </c>
      <c r="L346" s="1024">
        <v>4708</v>
      </c>
      <c r="M346" s="1024" t="s">
        <v>1162</v>
      </c>
      <c r="N346" s="1024" t="s">
        <v>6604</v>
      </c>
      <c r="O346" s="1024" t="s">
        <v>1163</v>
      </c>
      <c r="P346" s="1024" t="s">
        <v>67</v>
      </c>
      <c r="Q346" s="1026">
        <v>44427</v>
      </c>
      <c r="R346" s="1026">
        <v>44545</v>
      </c>
      <c r="S346" s="1027" t="s">
        <v>67</v>
      </c>
      <c r="T346" s="1028">
        <v>44545</v>
      </c>
      <c r="U346" s="1028">
        <v>44575</v>
      </c>
      <c r="V346" s="1028">
        <v>44578</v>
      </c>
      <c r="W346" s="1029" t="s">
        <v>67</v>
      </c>
      <c r="X346" s="1029">
        <v>44575</v>
      </c>
      <c r="Y346" s="1029">
        <v>44578</v>
      </c>
      <c r="Z346" s="1030">
        <v>4.7080000000000002</v>
      </c>
      <c r="AA346" s="791"/>
      <c r="AB346" s="1031">
        <v>44562</v>
      </c>
      <c r="AC346" s="1147">
        <v>44562</v>
      </c>
      <c r="AD346" s="791"/>
      <c r="AE346" s="1035"/>
      <c r="AF346" s="1033"/>
      <c r="AG346" s="1033"/>
      <c r="AH346" s="1033"/>
      <c r="AI346" s="1033"/>
      <c r="AJ346" s="1033"/>
      <c r="AK346" s="1033"/>
      <c r="AL346" s="1033"/>
      <c r="AM346" s="1033"/>
      <c r="AN346" s="1033"/>
      <c r="AO346" s="1033"/>
      <c r="AP346" s="1033"/>
      <c r="AQ346" s="1033"/>
      <c r="AR346" s="1033"/>
      <c r="AS346" s="1033"/>
      <c r="AT346" s="599"/>
      <c r="AU346" s="1036"/>
      <c r="AV346" s="764"/>
      <c r="AW346" s="764"/>
      <c r="AX346" s="764"/>
      <c r="AY346" s="764"/>
      <c r="AZ346" s="764"/>
      <c r="BA346" s="764"/>
      <c r="BB346" s="764"/>
      <c r="BC346" s="764"/>
      <c r="BD346" s="764"/>
      <c r="BE346" s="764"/>
      <c r="BF346" s="764"/>
    </row>
    <row r="347" spans="1:58" ht="15.75" hidden="1" customHeight="1">
      <c r="A347" s="1023">
        <v>338</v>
      </c>
      <c r="B347" s="1024" t="s">
        <v>194</v>
      </c>
      <c r="C347" s="1024" t="s">
        <v>1191</v>
      </c>
      <c r="D347" s="1024" t="s">
        <v>529</v>
      </c>
      <c r="E347" s="1024" t="s">
        <v>6388</v>
      </c>
      <c r="F347" s="1024" t="s">
        <v>6772</v>
      </c>
      <c r="G347" s="1024" t="s">
        <v>6813</v>
      </c>
      <c r="H347" s="1025" t="s">
        <v>1166</v>
      </c>
      <c r="I347" s="1024">
        <v>1</v>
      </c>
      <c r="J347" s="1024">
        <v>5359</v>
      </c>
      <c r="K347" s="1024">
        <v>5359</v>
      </c>
      <c r="L347" s="1024">
        <v>5359</v>
      </c>
      <c r="M347" s="1024" t="s">
        <v>1162</v>
      </c>
      <c r="N347" s="1024" t="s">
        <v>6604</v>
      </c>
      <c r="O347" s="1024" t="s">
        <v>1163</v>
      </c>
      <c r="P347" s="1024" t="s">
        <v>67</v>
      </c>
      <c r="Q347" s="1026">
        <v>44427</v>
      </c>
      <c r="R347" s="1026">
        <v>44545</v>
      </c>
      <c r="S347" s="1027" t="s">
        <v>67</v>
      </c>
      <c r="T347" s="1028">
        <v>44545</v>
      </c>
      <c r="U347" s="1028">
        <v>44575</v>
      </c>
      <c r="V347" s="1028">
        <v>44578</v>
      </c>
      <c r="W347" s="1029" t="s">
        <v>67</v>
      </c>
      <c r="X347" s="1029">
        <v>44575</v>
      </c>
      <c r="Y347" s="1029">
        <v>44578</v>
      </c>
      <c r="Z347" s="1030">
        <v>5.359</v>
      </c>
      <c r="AA347" s="791"/>
      <c r="AB347" s="1031">
        <v>44562</v>
      </c>
      <c r="AC347" s="1147">
        <v>44562</v>
      </c>
      <c r="AD347" s="791"/>
      <c r="AE347" s="1035"/>
      <c r="AF347" s="1033"/>
      <c r="AG347" s="1033"/>
      <c r="AH347" s="1033"/>
      <c r="AI347" s="1033"/>
      <c r="AJ347" s="1033"/>
      <c r="AK347" s="1033"/>
      <c r="AL347" s="1033"/>
      <c r="AM347" s="1033"/>
      <c r="AN347" s="1033"/>
      <c r="AO347" s="1033"/>
      <c r="AP347" s="1033"/>
      <c r="AQ347" s="1033"/>
      <c r="AR347" s="1033"/>
      <c r="AS347" s="1033"/>
      <c r="AT347" s="599"/>
      <c r="AU347" s="1036"/>
      <c r="AV347" s="764"/>
      <c r="AW347" s="764"/>
      <c r="AX347" s="764"/>
      <c r="AY347" s="764"/>
      <c r="AZ347" s="764"/>
      <c r="BA347" s="764"/>
      <c r="BB347" s="764"/>
      <c r="BC347" s="764"/>
      <c r="BD347" s="764"/>
      <c r="BE347" s="764"/>
      <c r="BF347" s="764"/>
    </row>
    <row r="348" spans="1:58" ht="15.75" hidden="1" customHeight="1">
      <c r="A348" s="1023">
        <v>339</v>
      </c>
      <c r="B348" s="1024" t="s">
        <v>194</v>
      </c>
      <c r="C348" s="1024" t="s">
        <v>1191</v>
      </c>
      <c r="D348" s="1024" t="s">
        <v>529</v>
      </c>
      <c r="E348" s="1024" t="s">
        <v>6320</v>
      </c>
      <c r="F348" s="1024" t="s">
        <v>6814</v>
      </c>
      <c r="G348" s="1024" t="s">
        <v>6815</v>
      </c>
      <c r="H348" s="1025" t="s">
        <v>1166</v>
      </c>
      <c r="I348" s="1024">
        <v>1</v>
      </c>
      <c r="J348" s="1024">
        <v>8760</v>
      </c>
      <c r="K348" s="1024">
        <v>8760</v>
      </c>
      <c r="L348" s="1024">
        <v>8760</v>
      </c>
      <c r="M348" s="1024" t="s">
        <v>1162</v>
      </c>
      <c r="N348" s="1024" t="s">
        <v>6604</v>
      </c>
      <c r="O348" s="1024" t="s">
        <v>1163</v>
      </c>
      <c r="P348" s="1024" t="s">
        <v>67</v>
      </c>
      <c r="Q348" s="1026">
        <v>44427</v>
      </c>
      <c r="R348" s="1026">
        <v>44499</v>
      </c>
      <c r="S348" s="1027" t="s">
        <v>67</v>
      </c>
      <c r="T348" s="1028">
        <v>44499</v>
      </c>
      <c r="U348" s="1028">
        <v>44529</v>
      </c>
      <c r="V348" s="1028">
        <v>44532</v>
      </c>
      <c r="W348" s="1029" t="s">
        <v>67</v>
      </c>
      <c r="X348" s="1029">
        <v>44529</v>
      </c>
      <c r="Y348" s="1029">
        <v>44532</v>
      </c>
      <c r="Z348" s="1030">
        <v>8.76</v>
      </c>
      <c r="AA348" s="791"/>
      <c r="AB348" s="1031">
        <v>44501</v>
      </c>
      <c r="AC348" s="1147">
        <v>44531</v>
      </c>
      <c r="AD348" s="791"/>
      <c r="AE348" s="1035"/>
      <c r="AF348" s="1033"/>
      <c r="AG348" s="1033"/>
      <c r="AH348" s="1033"/>
      <c r="AI348" s="1033"/>
      <c r="AJ348" s="1033"/>
      <c r="AK348" s="1033"/>
      <c r="AL348" s="1033"/>
      <c r="AM348" s="1033"/>
      <c r="AN348" s="1033"/>
      <c r="AO348" s="1033"/>
      <c r="AP348" s="1033"/>
      <c r="AQ348" s="1033"/>
      <c r="AR348" s="1033"/>
      <c r="AS348" s="1033"/>
      <c r="AT348" s="599"/>
      <c r="AU348" s="1036"/>
      <c r="AV348" s="764"/>
      <c r="AW348" s="764"/>
      <c r="AX348" s="764"/>
      <c r="AY348" s="764"/>
      <c r="AZ348" s="764"/>
      <c r="BA348" s="764"/>
      <c r="BB348" s="764"/>
      <c r="BC348" s="764"/>
      <c r="BD348" s="764"/>
      <c r="BE348" s="764"/>
      <c r="BF348" s="764"/>
    </row>
    <row r="349" spans="1:58" ht="15.75" hidden="1" customHeight="1">
      <c r="A349" s="1023">
        <v>340</v>
      </c>
      <c r="B349" s="1024" t="s">
        <v>194</v>
      </c>
      <c r="C349" s="1024" t="s">
        <v>1191</v>
      </c>
      <c r="D349" s="1024" t="s">
        <v>1126</v>
      </c>
      <c r="E349" s="1024" t="s">
        <v>1201</v>
      </c>
      <c r="F349" s="1024" t="s">
        <v>6816</v>
      </c>
      <c r="G349" s="1024" t="s">
        <v>6817</v>
      </c>
      <c r="H349" s="1025" t="s">
        <v>1166</v>
      </c>
      <c r="I349" s="1024">
        <v>1</v>
      </c>
      <c r="J349" s="1024">
        <v>1354</v>
      </c>
      <c r="K349" s="1024">
        <v>1354</v>
      </c>
      <c r="L349" s="1024">
        <v>1354</v>
      </c>
      <c r="M349" s="1024" t="s">
        <v>1188</v>
      </c>
      <c r="N349" s="1024" t="s">
        <v>429</v>
      </c>
      <c r="O349" s="1024" t="s">
        <v>1163</v>
      </c>
      <c r="P349" s="1024" t="s">
        <v>67</v>
      </c>
      <c r="Q349" s="1026">
        <v>44461</v>
      </c>
      <c r="R349" s="1026">
        <v>44499</v>
      </c>
      <c r="S349" s="1027" t="s">
        <v>67</v>
      </c>
      <c r="T349" s="1028">
        <v>44499</v>
      </c>
      <c r="U349" s="1028">
        <v>44514</v>
      </c>
      <c r="V349" s="1028">
        <v>44517</v>
      </c>
      <c r="W349" s="1029" t="s">
        <v>67</v>
      </c>
      <c r="X349" s="1029">
        <v>44514</v>
      </c>
      <c r="Y349" s="1029">
        <v>44517</v>
      </c>
      <c r="Z349" s="1030">
        <v>1.3540000000000001</v>
      </c>
      <c r="AA349" s="791"/>
      <c r="AB349" s="1031">
        <v>44501</v>
      </c>
      <c r="AC349" s="1147">
        <v>44501</v>
      </c>
      <c r="AD349" s="791"/>
      <c r="AE349" s="1035"/>
      <c r="AF349" s="1033"/>
      <c r="AG349" s="1033"/>
      <c r="AH349" s="1033"/>
      <c r="AI349" s="1033"/>
      <c r="AJ349" s="1033"/>
      <c r="AK349" s="1033"/>
      <c r="AL349" s="1033"/>
      <c r="AM349" s="1033"/>
      <c r="AN349" s="1033"/>
      <c r="AO349" s="1033"/>
      <c r="AP349" s="1033"/>
      <c r="AQ349" s="1033"/>
      <c r="AR349" s="1033"/>
      <c r="AS349" s="1033"/>
      <c r="AT349" s="599"/>
      <c r="AU349" s="1036"/>
      <c r="AV349" s="764"/>
      <c r="AW349" s="764"/>
      <c r="AX349" s="764"/>
      <c r="AY349" s="764"/>
      <c r="AZ349" s="764"/>
      <c r="BA349" s="764"/>
      <c r="BB349" s="764"/>
      <c r="BC349" s="764"/>
      <c r="BD349" s="764"/>
      <c r="BE349" s="764"/>
      <c r="BF349" s="764"/>
    </row>
    <row r="350" spans="1:58" ht="15.75" hidden="1" customHeight="1">
      <c r="A350" s="1023">
        <v>341</v>
      </c>
      <c r="B350" s="1024" t="s">
        <v>194</v>
      </c>
      <c r="C350" s="1024" t="s">
        <v>1191</v>
      </c>
      <c r="D350" s="1024" t="s">
        <v>1126</v>
      </c>
      <c r="E350" s="1024" t="s">
        <v>1201</v>
      </c>
      <c r="F350" s="1024" t="s">
        <v>6816</v>
      </c>
      <c r="G350" s="1024" t="s">
        <v>6818</v>
      </c>
      <c r="H350" s="1025" t="s">
        <v>1166</v>
      </c>
      <c r="I350" s="1024">
        <v>1</v>
      </c>
      <c r="J350" s="1024">
        <v>1354</v>
      </c>
      <c r="K350" s="1024">
        <v>1354</v>
      </c>
      <c r="L350" s="1024">
        <v>1354</v>
      </c>
      <c r="M350" s="1024" t="s">
        <v>1188</v>
      </c>
      <c r="N350" s="1024" t="s">
        <v>429</v>
      </c>
      <c r="O350" s="1024" t="s">
        <v>1163</v>
      </c>
      <c r="P350" s="1024" t="s">
        <v>67</v>
      </c>
      <c r="Q350" s="1026">
        <v>44461</v>
      </c>
      <c r="R350" s="1026">
        <v>44499</v>
      </c>
      <c r="S350" s="1027" t="s">
        <v>67</v>
      </c>
      <c r="T350" s="1028">
        <v>44499</v>
      </c>
      <c r="U350" s="1028">
        <v>44514</v>
      </c>
      <c r="V350" s="1028">
        <v>44517</v>
      </c>
      <c r="W350" s="1029" t="s">
        <v>67</v>
      </c>
      <c r="X350" s="1029">
        <v>44514</v>
      </c>
      <c r="Y350" s="1029">
        <v>44517</v>
      </c>
      <c r="Z350" s="1030">
        <v>1.3540000000000001</v>
      </c>
      <c r="AA350" s="791"/>
      <c r="AB350" s="1031">
        <v>44501</v>
      </c>
      <c r="AC350" s="1147">
        <v>44501</v>
      </c>
      <c r="AD350" s="791"/>
      <c r="AE350" s="1035"/>
      <c r="AF350" s="1033"/>
      <c r="AG350" s="1033"/>
      <c r="AH350" s="1033"/>
      <c r="AI350" s="1033"/>
      <c r="AJ350" s="1033"/>
      <c r="AK350" s="1033"/>
      <c r="AL350" s="1033"/>
      <c r="AM350" s="1033"/>
      <c r="AN350" s="1033"/>
      <c r="AO350" s="1033"/>
      <c r="AP350" s="1033"/>
      <c r="AQ350" s="1033"/>
      <c r="AR350" s="1033"/>
      <c r="AS350" s="1033"/>
      <c r="AT350" s="599"/>
      <c r="AU350" s="1036"/>
      <c r="AV350" s="764"/>
      <c r="AW350" s="764"/>
      <c r="AX350" s="764"/>
      <c r="AY350" s="764"/>
      <c r="AZ350" s="764"/>
      <c r="BA350" s="764"/>
      <c r="BB350" s="764"/>
      <c r="BC350" s="764"/>
      <c r="BD350" s="764"/>
      <c r="BE350" s="764"/>
      <c r="BF350" s="764"/>
    </row>
    <row r="351" spans="1:58" ht="15.75" hidden="1" customHeight="1">
      <c r="A351" s="1023">
        <v>342</v>
      </c>
      <c r="B351" s="1024" t="s">
        <v>194</v>
      </c>
      <c r="C351" s="1024" t="s">
        <v>1191</v>
      </c>
      <c r="D351" s="1024" t="s">
        <v>1126</v>
      </c>
      <c r="E351" s="1024" t="s">
        <v>1201</v>
      </c>
      <c r="F351" s="1024" t="s">
        <v>6816</v>
      </c>
      <c r="G351" s="1024" t="s">
        <v>6819</v>
      </c>
      <c r="H351" s="1025" t="s">
        <v>1166</v>
      </c>
      <c r="I351" s="1024">
        <v>1</v>
      </c>
      <c r="J351" s="1024">
        <v>1120</v>
      </c>
      <c r="K351" s="1024">
        <v>1120</v>
      </c>
      <c r="L351" s="1024">
        <v>1120</v>
      </c>
      <c r="M351" s="1024" t="s">
        <v>1188</v>
      </c>
      <c r="N351" s="1024" t="s">
        <v>429</v>
      </c>
      <c r="O351" s="1024" t="s">
        <v>1163</v>
      </c>
      <c r="P351" s="1024" t="s">
        <v>67</v>
      </c>
      <c r="Q351" s="1026">
        <v>44461</v>
      </c>
      <c r="R351" s="1026">
        <v>44499</v>
      </c>
      <c r="S351" s="1027" t="s">
        <v>67</v>
      </c>
      <c r="T351" s="1028">
        <v>44499</v>
      </c>
      <c r="U351" s="1028">
        <v>44514</v>
      </c>
      <c r="V351" s="1028">
        <v>44517</v>
      </c>
      <c r="W351" s="1029" t="s">
        <v>67</v>
      </c>
      <c r="X351" s="1029">
        <v>44514</v>
      </c>
      <c r="Y351" s="1029">
        <v>44517</v>
      </c>
      <c r="Z351" s="1030">
        <v>1.1200000000000001</v>
      </c>
      <c r="AA351" s="791"/>
      <c r="AB351" s="1031">
        <v>44501</v>
      </c>
      <c r="AC351" s="1147">
        <v>44501</v>
      </c>
      <c r="AD351" s="791"/>
      <c r="AE351" s="1035"/>
      <c r="AF351" s="1033"/>
      <c r="AG351" s="1033"/>
      <c r="AH351" s="1033"/>
      <c r="AI351" s="1033"/>
      <c r="AJ351" s="1033"/>
      <c r="AK351" s="1033"/>
      <c r="AL351" s="1033"/>
      <c r="AM351" s="1033"/>
      <c r="AN351" s="1033"/>
      <c r="AO351" s="1033"/>
      <c r="AP351" s="1033"/>
      <c r="AQ351" s="1033"/>
      <c r="AR351" s="1033"/>
      <c r="AS351" s="1033"/>
      <c r="AT351" s="599"/>
      <c r="AU351" s="1036"/>
      <c r="AV351" s="764"/>
      <c r="AW351" s="764"/>
      <c r="AX351" s="764"/>
      <c r="AY351" s="764"/>
      <c r="AZ351" s="764"/>
      <c r="BA351" s="764"/>
      <c r="BB351" s="764"/>
      <c r="BC351" s="764"/>
      <c r="BD351" s="764"/>
      <c r="BE351" s="764"/>
      <c r="BF351" s="764"/>
    </row>
    <row r="352" spans="1:58" ht="15.75" hidden="1" customHeight="1">
      <c r="A352" s="1023">
        <v>343</v>
      </c>
      <c r="B352" s="1024" t="s">
        <v>194</v>
      </c>
      <c r="C352" s="1024" t="s">
        <v>1191</v>
      </c>
      <c r="D352" s="1024" t="s">
        <v>1126</v>
      </c>
      <c r="E352" s="1024" t="s">
        <v>1201</v>
      </c>
      <c r="F352" s="1024" t="s">
        <v>6816</v>
      </c>
      <c r="G352" s="1024" t="s">
        <v>6820</v>
      </c>
      <c r="H352" s="1025" t="s">
        <v>1166</v>
      </c>
      <c r="I352" s="1024">
        <v>1</v>
      </c>
      <c r="J352" s="1024">
        <v>1120</v>
      </c>
      <c r="K352" s="1024">
        <v>1120</v>
      </c>
      <c r="L352" s="1024">
        <v>1120</v>
      </c>
      <c r="M352" s="1024" t="s">
        <v>1188</v>
      </c>
      <c r="N352" s="1024" t="s">
        <v>429</v>
      </c>
      <c r="O352" s="1024" t="s">
        <v>1163</v>
      </c>
      <c r="P352" s="1024" t="s">
        <v>67</v>
      </c>
      <c r="Q352" s="1026">
        <v>44461</v>
      </c>
      <c r="R352" s="1026">
        <v>44499</v>
      </c>
      <c r="S352" s="1027" t="s">
        <v>67</v>
      </c>
      <c r="T352" s="1028">
        <v>44499</v>
      </c>
      <c r="U352" s="1028">
        <v>44514</v>
      </c>
      <c r="V352" s="1028">
        <v>44517</v>
      </c>
      <c r="W352" s="1029" t="s">
        <v>67</v>
      </c>
      <c r="X352" s="1029">
        <v>44514</v>
      </c>
      <c r="Y352" s="1029">
        <v>44517</v>
      </c>
      <c r="Z352" s="1030">
        <v>1.1200000000000001</v>
      </c>
      <c r="AA352" s="791"/>
      <c r="AB352" s="1031">
        <v>44501</v>
      </c>
      <c r="AC352" s="1147">
        <v>44501</v>
      </c>
      <c r="AD352" s="791"/>
      <c r="AE352" s="1035"/>
      <c r="AF352" s="1033"/>
      <c r="AG352" s="1033"/>
      <c r="AH352" s="1033"/>
      <c r="AI352" s="1033"/>
      <c r="AJ352" s="1033"/>
      <c r="AK352" s="1033"/>
      <c r="AL352" s="1033"/>
      <c r="AM352" s="1033"/>
      <c r="AN352" s="1033"/>
      <c r="AO352" s="1033"/>
      <c r="AP352" s="1033"/>
      <c r="AQ352" s="1033"/>
      <c r="AR352" s="1033"/>
      <c r="AS352" s="1033"/>
      <c r="AT352" s="599"/>
      <c r="AU352" s="1036"/>
      <c r="AV352" s="764"/>
      <c r="AW352" s="764"/>
      <c r="AX352" s="764"/>
      <c r="AY352" s="764"/>
      <c r="AZ352" s="764"/>
      <c r="BA352" s="764"/>
      <c r="BB352" s="764"/>
      <c r="BC352" s="764"/>
      <c r="BD352" s="764"/>
      <c r="BE352" s="764"/>
      <c r="BF352" s="764"/>
    </row>
    <row r="353" spans="1:58" ht="15.75" hidden="1" customHeight="1">
      <c r="A353" s="1023">
        <v>344</v>
      </c>
      <c r="B353" s="1024" t="s">
        <v>194</v>
      </c>
      <c r="C353" s="1024" t="s">
        <v>1191</v>
      </c>
      <c r="D353" s="1024" t="s">
        <v>1126</v>
      </c>
      <c r="E353" s="1024" t="s">
        <v>1201</v>
      </c>
      <c r="F353" s="1024" t="s">
        <v>6816</v>
      </c>
      <c r="G353" s="1024" t="s">
        <v>6821</v>
      </c>
      <c r="H353" s="1025" t="s">
        <v>1166</v>
      </c>
      <c r="I353" s="1024">
        <v>1</v>
      </c>
      <c r="J353" s="1024">
        <v>1733</v>
      </c>
      <c r="K353" s="1024">
        <v>1733</v>
      </c>
      <c r="L353" s="1024">
        <v>1733</v>
      </c>
      <c r="M353" s="1024" t="s">
        <v>1188</v>
      </c>
      <c r="N353" s="1024" t="s">
        <v>429</v>
      </c>
      <c r="O353" s="1024" t="s">
        <v>1163</v>
      </c>
      <c r="P353" s="1024" t="s">
        <v>67</v>
      </c>
      <c r="Q353" s="1026">
        <v>44461</v>
      </c>
      <c r="R353" s="1026">
        <v>44499</v>
      </c>
      <c r="S353" s="1027" t="s">
        <v>67</v>
      </c>
      <c r="T353" s="1028">
        <v>44499</v>
      </c>
      <c r="U353" s="1028">
        <v>44514</v>
      </c>
      <c r="V353" s="1028">
        <v>44517</v>
      </c>
      <c r="W353" s="1029" t="s">
        <v>67</v>
      </c>
      <c r="X353" s="1029">
        <v>44514</v>
      </c>
      <c r="Y353" s="1029">
        <v>44517</v>
      </c>
      <c r="Z353" s="1030">
        <v>1.7330000000000001</v>
      </c>
      <c r="AA353" s="791"/>
      <c r="AB353" s="1031">
        <v>44501</v>
      </c>
      <c r="AC353" s="1147">
        <v>44501</v>
      </c>
      <c r="AD353" s="791"/>
      <c r="AE353" s="1035"/>
      <c r="AF353" s="1033"/>
      <c r="AG353" s="1033"/>
      <c r="AH353" s="1033"/>
      <c r="AI353" s="1033"/>
      <c r="AJ353" s="1033"/>
      <c r="AK353" s="1033"/>
      <c r="AL353" s="1033"/>
      <c r="AM353" s="1033"/>
      <c r="AN353" s="1033"/>
      <c r="AO353" s="1033"/>
      <c r="AP353" s="1033"/>
      <c r="AQ353" s="1033"/>
      <c r="AR353" s="1033"/>
      <c r="AS353" s="1033"/>
      <c r="AT353" s="599"/>
      <c r="AU353" s="1036"/>
      <c r="AV353" s="764"/>
      <c r="AW353" s="764"/>
      <c r="AX353" s="764"/>
      <c r="AY353" s="764"/>
      <c r="AZ353" s="764"/>
      <c r="BA353" s="764"/>
      <c r="BB353" s="764"/>
      <c r="BC353" s="764"/>
      <c r="BD353" s="764"/>
      <c r="BE353" s="764"/>
      <c r="BF353" s="764"/>
    </row>
    <row r="354" spans="1:58" ht="15.75" hidden="1" customHeight="1">
      <c r="A354" s="1023">
        <v>345</v>
      </c>
      <c r="B354" s="1024" t="s">
        <v>194</v>
      </c>
      <c r="C354" s="1024" t="s">
        <v>1191</v>
      </c>
      <c r="D354" s="1024" t="s">
        <v>1126</v>
      </c>
      <c r="E354" s="1024" t="s">
        <v>1201</v>
      </c>
      <c r="F354" s="1024" t="s">
        <v>6816</v>
      </c>
      <c r="G354" s="1024" t="s">
        <v>6822</v>
      </c>
      <c r="H354" s="1025" t="s">
        <v>1166</v>
      </c>
      <c r="I354" s="1024">
        <v>1</v>
      </c>
      <c r="J354" s="1024">
        <v>1733</v>
      </c>
      <c r="K354" s="1024">
        <v>1733</v>
      </c>
      <c r="L354" s="1024">
        <v>1733</v>
      </c>
      <c r="M354" s="1024" t="s">
        <v>1188</v>
      </c>
      <c r="N354" s="1024" t="s">
        <v>429</v>
      </c>
      <c r="O354" s="1024" t="s">
        <v>1163</v>
      </c>
      <c r="P354" s="1024" t="s">
        <v>67</v>
      </c>
      <c r="Q354" s="1026">
        <v>44461</v>
      </c>
      <c r="R354" s="1026">
        <v>44499</v>
      </c>
      <c r="S354" s="1027" t="s">
        <v>67</v>
      </c>
      <c r="T354" s="1028">
        <v>44499</v>
      </c>
      <c r="U354" s="1028">
        <v>44514</v>
      </c>
      <c r="V354" s="1028">
        <v>44517</v>
      </c>
      <c r="W354" s="1029" t="s">
        <v>67</v>
      </c>
      <c r="X354" s="1029">
        <v>44514</v>
      </c>
      <c r="Y354" s="1029">
        <v>44517</v>
      </c>
      <c r="Z354" s="1030">
        <v>1.7330000000000001</v>
      </c>
      <c r="AA354" s="791"/>
      <c r="AB354" s="1031">
        <v>44501</v>
      </c>
      <c r="AC354" s="1147">
        <v>44501</v>
      </c>
      <c r="AD354" s="791"/>
      <c r="AE354" s="1035"/>
      <c r="AF354" s="1033"/>
      <c r="AG354" s="1033"/>
      <c r="AH354" s="1033"/>
      <c r="AI354" s="1033"/>
      <c r="AJ354" s="1033"/>
      <c r="AK354" s="1033"/>
      <c r="AL354" s="1033"/>
      <c r="AM354" s="1033"/>
      <c r="AN354" s="1033"/>
      <c r="AO354" s="1033"/>
      <c r="AP354" s="1033"/>
      <c r="AQ354" s="1033"/>
      <c r="AR354" s="1033"/>
      <c r="AS354" s="1033"/>
      <c r="AT354" s="599"/>
      <c r="AU354" s="1036"/>
      <c r="AV354" s="764"/>
      <c r="AW354" s="764"/>
      <c r="AX354" s="764"/>
      <c r="AY354" s="764"/>
      <c r="AZ354" s="764"/>
      <c r="BA354" s="764"/>
      <c r="BB354" s="764"/>
      <c r="BC354" s="764"/>
      <c r="BD354" s="764"/>
      <c r="BE354" s="764"/>
      <c r="BF354" s="764"/>
    </row>
    <row r="355" spans="1:58" ht="15.75" hidden="1" customHeight="1">
      <c r="A355" s="1023">
        <v>346</v>
      </c>
      <c r="B355" s="1024" t="s">
        <v>194</v>
      </c>
      <c r="C355" s="1024" t="s">
        <v>1191</v>
      </c>
      <c r="D355" s="1024" t="s">
        <v>1126</v>
      </c>
      <c r="E355" s="1024" t="s">
        <v>1201</v>
      </c>
      <c r="F355" s="1024" t="s">
        <v>6816</v>
      </c>
      <c r="G355" s="1024" t="s">
        <v>6823</v>
      </c>
      <c r="H355" s="1025" t="s">
        <v>1166</v>
      </c>
      <c r="I355" s="1024">
        <v>1</v>
      </c>
      <c r="J355" s="1024">
        <v>716</v>
      </c>
      <c r="K355" s="1024">
        <v>716</v>
      </c>
      <c r="L355" s="1024">
        <v>716</v>
      </c>
      <c r="M355" s="1024" t="s">
        <v>1188</v>
      </c>
      <c r="N355" s="1024" t="s">
        <v>429</v>
      </c>
      <c r="O355" s="1024" t="s">
        <v>1163</v>
      </c>
      <c r="P355" s="1024" t="s">
        <v>67</v>
      </c>
      <c r="Q355" s="1026">
        <v>44461</v>
      </c>
      <c r="R355" s="1026">
        <v>44499</v>
      </c>
      <c r="S355" s="1027" t="s">
        <v>67</v>
      </c>
      <c r="T355" s="1028">
        <v>44499</v>
      </c>
      <c r="U355" s="1028">
        <v>44514</v>
      </c>
      <c r="V355" s="1028">
        <v>44517</v>
      </c>
      <c r="W355" s="1029" t="s">
        <v>67</v>
      </c>
      <c r="X355" s="1029">
        <v>44514</v>
      </c>
      <c r="Y355" s="1029">
        <v>44517</v>
      </c>
      <c r="Z355" s="1030">
        <v>0.71599999999999997</v>
      </c>
      <c r="AA355" s="791"/>
      <c r="AB355" s="1031">
        <v>44501</v>
      </c>
      <c r="AC355" s="1147">
        <v>44501</v>
      </c>
      <c r="AD355" s="791"/>
      <c r="AE355" s="1035"/>
      <c r="AF355" s="1033"/>
      <c r="AG355" s="1033"/>
      <c r="AH355" s="1033"/>
      <c r="AI355" s="1033"/>
      <c r="AJ355" s="1033"/>
      <c r="AK355" s="1033"/>
      <c r="AL355" s="1033"/>
      <c r="AM355" s="1033"/>
      <c r="AN355" s="1033"/>
      <c r="AO355" s="1033"/>
      <c r="AP355" s="1033"/>
      <c r="AQ355" s="1033"/>
      <c r="AR355" s="1033"/>
      <c r="AS355" s="1033"/>
      <c r="AT355" s="599"/>
      <c r="AU355" s="1036"/>
      <c r="AV355" s="764"/>
      <c r="AW355" s="764"/>
      <c r="AX355" s="764"/>
      <c r="AY355" s="764"/>
      <c r="AZ355" s="764"/>
      <c r="BA355" s="764"/>
      <c r="BB355" s="764"/>
      <c r="BC355" s="764"/>
      <c r="BD355" s="764"/>
      <c r="BE355" s="764"/>
      <c r="BF355" s="764"/>
    </row>
    <row r="356" spans="1:58" ht="15.75" hidden="1" customHeight="1">
      <c r="A356" s="1023">
        <v>347</v>
      </c>
      <c r="B356" s="1024" t="s">
        <v>194</v>
      </c>
      <c r="C356" s="1024" t="s">
        <v>1191</v>
      </c>
      <c r="D356" s="1024" t="s">
        <v>1126</v>
      </c>
      <c r="E356" s="1024" t="s">
        <v>1201</v>
      </c>
      <c r="F356" s="1024" t="s">
        <v>6816</v>
      </c>
      <c r="G356" s="1024" t="s">
        <v>6824</v>
      </c>
      <c r="H356" s="1025" t="s">
        <v>1166</v>
      </c>
      <c r="I356" s="1024">
        <v>1</v>
      </c>
      <c r="J356" s="1024">
        <v>716</v>
      </c>
      <c r="K356" s="1024">
        <v>716</v>
      </c>
      <c r="L356" s="1024">
        <v>716</v>
      </c>
      <c r="M356" s="1024" t="s">
        <v>1188</v>
      </c>
      <c r="N356" s="1024" t="s">
        <v>429</v>
      </c>
      <c r="O356" s="1024" t="s">
        <v>1163</v>
      </c>
      <c r="P356" s="1024" t="s">
        <v>67</v>
      </c>
      <c r="Q356" s="1026">
        <v>44461</v>
      </c>
      <c r="R356" s="1026">
        <v>44499</v>
      </c>
      <c r="S356" s="1027" t="s">
        <v>67</v>
      </c>
      <c r="T356" s="1028">
        <v>44499</v>
      </c>
      <c r="U356" s="1028">
        <v>44514</v>
      </c>
      <c r="V356" s="1028">
        <v>44517</v>
      </c>
      <c r="W356" s="1029" t="s">
        <v>67</v>
      </c>
      <c r="X356" s="1029">
        <v>44514</v>
      </c>
      <c r="Y356" s="1029">
        <v>44517</v>
      </c>
      <c r="Z356" s="1030">
        <v>0.71599999999999997</v>
      </c>
      <c r="AA356" s="791"/>
      <c r="AB356" s="1031">
        <v>44501</v>
      </c>
      <c r="AC356" s="1147">
        <v>44501</v>
      </c>
      <c r="AD356" s="791"/>
      <c r="AE356" s="1035"/>
      <c r="AF356" s="1033"/>
      <c r="AG356" s="1033"/>
      <c r="AH356" s="1033"/>
      <c r="AI356" s="1033"/>
      <c r="AJ356" s="1033"/>
      <c r="AK356" s="1033"/>
      <c r="AL356" s="1033"/>
      <c r="AM356" s="1033"/>
      <c r="AN356" s="1033"/>
      <c r="AO356" s="1033"/>
      <c r="AP356" s="1033"/>
      <c r="AQ356" s="1033"/>
      <c r="AR356" s="1033"/>
      <c r="AS356" s="1033"/>
      <c r="AT356" s="599"/>
      <c r="AU356" s="1036"/>
      <c r="AV356" s="764"/>
      <c r="AW356" s="764"/>
      <c r="AX356" s="764"/>
      <c r="AY356" s="764"/>
      <c r="AZ356" s="764"/>
      <c r="BA356" s="764"/>
      <c r="BB356" s="764"/>
      <c r="BC356" s="764"/>
      <c r="BD356" s="764"/>
      <c r="BE356" s="764"/>
      <c r="BF356" s="764"/>
    </row>
    <row r="357" spans="1:58" ht="15.75" hidden="1" customHeight="1">
      <c r="A357" s="1023">
        <v>348</v>
      </c>
      <c r="B357" s="1024" t="s">
        <v>194</v>
      </c>
      <c r="C357" s="1024" t="s">
        <v>1191</v>
      </c>
      <c r="D357" s="1024" t="s">
        <v>1126</v>
      </c>
      <c r="E357" s="1024" t="s">
        <v>1201</v>
      </c>
      <c r="F357" s="1024" t="s">
        <v>6816</v>
      </c>
      <c r="G357" s="1024" t="s">
        <v>6825</v>
      </c>
      <c r="H357" s="1025" t="s">
        <v>1166</v>
      </c>
      <c r="I357" s="1024">
        <v>1</v>
      </c>
      <c r="J357" s="1024">
        <v>690</v>
      </c>
      <c r="K357" s="1024">
        <v>690</v>
      </c>
      <c r="L357" s="1024">
        <v>690</v>
      </c>
      <c r="M357" s="1024" t="s">
        <v>1188</v>
      </c>
      <c r="N357" s="1024" t="s">
        <v>429</v>
      </c>
      <c r="O357" s="1024" t="s">
        <v>1163</v>
      </c>
      <c r="P357" s="1024" t="s">
        <v>67</v>
      </c>
      <c r="Q357" s="1026">
        <v>44461</v>
      </c>
      <c r="R357" s="1026">
        <v>44499</v>
      </c>
      <c r="S357" s="1027" t="s">
        <v>67</v>
      </c>
      <c r="T357" s="1028">
        <v>44499</v>
      </c>
      <c r="U357" s="1028">
        <v>44514</v>
      </c>
      <c r="V357" s="1028">
        <v>44517</v>
      </c>
      <c r="W357" s="1029" t="s">
        <v>67</v>
      </c>
      <c r="X357" s="1029">
        <v>44514</v>
      </c>
      <c r="Y357" s="1029">
        <v>44517</v>
      </c>
      <c r="Z357" s="1030">
        <v>0.69</v>
      </c>
      <c r="AA357" s="791"/>
      <c r="AB357" s="1031">
        <v>44501</v>
      </c>
      <c r="AC357" s="1147">
        <v>44501</v>
      </c>
      <c r="AD357" s="791"/>
      <c r="AE357" s="1035"/>
      <c r="AF357" s="1033"/>
      <c r="AG357" s="1033"/>
      <c r="AH357" s="1033"/>
      <c r="AI357" s="1033"/>
      <c r="AJ357" s="1033"/>
      <c r="AK357" s="1033"/>
      <c r="AL357" s="1033"/>
      <c r="AM357" s="1033"/>
      <c r="AN357" s="1033"/>
      <c r="AO357" s="1033"/>
      <c r="AP357" s="1033"/>
      <c r="AQ357" s="1033"/>
      <c r="AR357" s="1033"/>
      <c r="AS357" s="1033"/>
      <c r="AT357" s="599"/>
      <c r="AU357" s="1036"/>
      <c r="AV357" s="764"/>
      <c r="AW357" s="764"/>
      <c r="AX357" s="764"/>
      <c r="AY357" s="764"/>
      <c r="AZ357" s="764"/>
      <c r="BA357" s="764"/>
      <c r="BB357" s="764"/>
      <c r="BC357" s="764"/>
      <c r="BD357" s="764"/>
      <c r="BE357" s="764"/>
      <c r="BF357" s="764"/>
    </row>
    <row r="358" spans="1:58" ht="15.75" hidden="1" customHeight="1">
      <c r="A358" s="1023">
        <v>349</v>
      </c>
      <c r="B358" s="1024" t="s">
        <v>194</v>
      </c>
      <c r="C358" s="1024" t="s">
        <v>1191</v>
      </c>
      <c r="D358" s="1024" t="s">
        <v>1126</v>
      </c>
      <c r="E358" s="1024" t="s">
        <v>1201</v>
      </c>
      <c r="F358" s="1024" t="s">
        <v>6816</v>
      </c>
      <c r="G358" s="1024" t="s">
        <v>6826</v>
      </c>
      <c r="H358" s="1025" t="s">
        <v>1166</v>
      </c>
      <c r="I358" s="1024">
        <v>1</v>
      </c>
      <c r="J358" s="1024">
        <v>690</v>
      </c>
      <c r="K358" s="1024">
        <v>690</v>
      </c>
      <c r="L358" s="1024">
        <v>690</v>
      </c>
      <c r="M358" s="1024" t="s">
        <v>1188</v>
      </c>
      <c r="N358" s="1024" t="s">
        <v>429</v>
      </c>
      <c r="O358" s="1024" t="s">
        <v>1163</v>
      </c>
      <c r="P358" s="1024" t="s">
        <v>67</v>
      </c>
      <c r="Q358" s="1026">
        <v>44461</v>
      </c>
      <c r="R358" s="1026">
        <v>44499</v>
      </c>
      <c r="S358" s="1027" t="s">
        <v>67</v>
      </c>
      <c r="T358" s="1028">
        <v>44499</v>
      </c>
      <c r="U358" s="1028">
        <v>44514</v>
      </c>
      <c r="V358" s="1028">
        <v>44517</v>
      </c>
      <c r="W358" s="1029" t="s">
        <v>67</v>
      </c>
      <c r="X358" s="1029">
        <v>44514</v>
      </c>
      <c r="Y358" s="1029">
        <v>44517</v>
      </c>
      <c r="Z358" s="1030">
        <v>0.69</v>
      </c>
      <c r="AA358" s="791"/>
      <c r="AB358" s="1031">
        <v>44501</v>
      </c>
      <c r="AC358" s="1147">
        <v>44501</v>
      </c>
      <c r="AD358" s="791"/>
      <c r="AE358" s="1035"/>
      <c r="AF358" s="1033"/>
      <c r="AG358" s="1033"/>
      <c r="AH358" s="1033"/>
      <c r="AI358" s="1033"/>
      <c r="AJ358" s="1033"/>
      <c r="AK358" s="1033"/>
      <c r="AL358" s="1033"/>
      <c r="AM358" s="1033"/>
      <c r="AN358" s="1033"/>
      <c r="AO358" s="1033"/>
      <c r="AP358" s="1033"/>
      <c r="AQ358" s="1033"/>
      <c r="AR358" s="1033"/>
      <c r="AS358" s="1033"/>
      <c r="AT358" s="599"/>
      <c r="AU358" s="1036"/>
      <c r="AV358" s="764"/>
      <c r="AW358" s="764"/>
      <c r="AX358" s="764"/>
      <c r="AY358" s="764"/>
      <c r="AZ358" s="764"/>
      <c r="BA358" s="764"/>
      <c r="BB358" s="764"/>
      <c r="BC358" s="764"/>
      <c r="BD358" s="764"/>
      <c r="BE358" s="764"/>
      <c r="BF358" s="764"/>
    </row>
    <row r="359" spans="1:58" ht="15.75" hidden="1" customHeight="1">
      <c r="A359" s="1023">
        <v>350</v>
      </c>
      <c r="B359" s="1024" t="s">
        <v>194</v>
      </c>
      <c r="C359" s="1024" t="s">
        <v>1191</v>
      </c>
      <c r="D359" s="1024" t="s">
        <v>1126</v>
      </c>
      <c r="E359" s="1024" t="s">
        <v>1201</v>
      </c>
      <c r="F359" s="1024" t="s">
        <v>6816</v>
      </c>
      <c r="G359" s="1024" t="s">
        <v>6827</v>
      </c>
      <c r="H359" s="1025" t="s">
        <v>1166</v>
      </c>
      <c r="I359" s="1024">
        <v>1</v>
      </c>
      <c r="J359" s="1024">
        <v>460</v>
      </c>
      <c r="K359" s="1024">
        <v>460</v>
      </c>
      <c r="L359" s="1024">
        <v>460</v>
      </c>
      <c r="M359" s="1024" t="s">
        <v>1188</v>
      </c>
      <c r="N359" s="1024" t="s">
        <v>429</v>
      </c>
      <c r="O359" s="1024" t="s">
        <v>1163</v>
      </c>
      <c r="P359" s="1024" t="s">
        <v>67</v>
      </c>
      <c r="Q359" s="1026">
        <v>44461</v>
      </c>
      <c r="R359" s="1026">
        <v>44499</v>
      </c>
      <c r="S359" s="1027" t="s">
        <v>67</v>
      </c>
      <c r="T359" s="1028">
        <v>44499</v>
      </c>
      <c r="U359" s="1028">
        <v>44514</v>
      </c>
      <c r="V359" s="1028">
        <v>44517</v>
      </c>
      <c r="W359" s="1029" t="s">
        <v>67</v>
      </c>
      <c r="X359" s="1029">
        <v>44514</v>
      </c>
      <c r="Y359" s="1029">
        <v>44517</v>
      </c>
      <c r="Z359" s="1030">
        <v>0.46</v>
      </c>
      <c r="AA359" s="791"/>
      <c r="AB359" s="1031">
        <v>44501</v>
      </c>
      <c r="AC359" s="1147">
        <v>44501</v>
      </c>
      <c r="AD359" s="791"/>
      <c r="AE359" s="1035"/>
      <c r="AF359" s="1033"/>
      <c r="AG359" s="1033"/>
      <c r="AH359" s="1033"/>
      <c r="AI359" s="1033"/>
      <c r="AJ359" s="1033"/>
      <c r="AK359" s="1033"/>
      <c r="AL359" s="1033"/>
      <c r="AM359" s="1033"/>
      <c r="AN359" s="1033"/>
      <c r="AO359" s="1033"/>
      <c r="AP359" s="1033"/>
      <c r="AQ359" s="1033"/>
      <c r="AR359" s="1033"/>
      <c r="AS359" s="1033"/>
      <c r="AT359" s="599"/>
      <c r="AU359" s="1036"/>
      <c r="AV359" s="764"/>
      <c r="AW359" s="764"/>
      <c r="AX359" s="764"/>
      <c r="AY359" s="764"/>
      <c r="AZ359" s="764"/>
      <c r="BA359" s="764"/>
      <c r="BB359" s="764"/>
      <c r="BC359" s="764"/>
      <c r="BD359" s="764"/>
      <c r="BE359" s="764"/>
      <c r="BF359" s="764"/>
    </row>
    <row r="360" spans="1:58" ht="15.75" hidden="1" customHeight="1">
      <c r="A360" s="1023">
        <v>351</v>
      </c>
      <c r="B360" s="1024" t="s">
        <v>194</v>
      </c>
      <c r="C360" s="1024" t="s">
        <v>1191</v>
      </c>
      <c r="D360" s="1024" t="s">
        <v>1126</v>
      </c>
      <c r="E360" s="1024" t="s">
        <v>1201</v>
      </c>
      <c r="F360" s="1024" t="s">
        <v>6816</v>
      </c>
      <c r="G360" s="1024" t="s">
        <v>6828</v>
      </c>
      <c r="H360" s="1025" t="s">
        <v>1166</v>
      </c>
      <c r="I360" s="1024">
        <v>1</v>
      </c>
      <c r="J360" s="1024">
        <v>460</v>
      </c>
      <c r="K360" s="1024">
        <v>460</v>
      </c>
      <c r="L360" s="1024">
        <v>460</v>
      </c>
      <c r="M360" s="1024" t="s">
        <v>1188</v>
      </c>
      <c r="N360" s="1024" t="s">
        <v>429</v>
      </c>
      <c r="O360" s="1024" t="s">
        <v>1163</v>
      </c>
      <c r="P360" s="1024" t="s">
        <v>67</v>
      </c>
      <c r="Q360" s="1026">
        <v>44461</v>
      </c>
      <c r="R360" s="1026">
        <v>44499</v>
      </c>
      <c r="S360" s="1027" t="s">
        <v>67</v>
      </c>
      <c r="T360" s="1028">
        <v>44499</v>
      </c>
      <c r="U360" s="1028">
        <v>44514</v>
      </c>
      <c r="V360" s="1028">
        <v>44517</v>
      </c>
      <c r="W360" s="1029" t="s">
        <v>67</v>
      </c>
      <c r="X360" s="1029">
        <v>44514</v>
      </c>
      <c r="Y360" s="1029">
        <v>44517</v>
      </c>
      <c r="Z360" s="1030">
        <v>0.46</v>
      </c>
      <c r="AA360" s="791"/>
      <c r="AB360" s="1031">
        <v>44501</v>
      </c>
      <c r="AC360" s="1147">
        <v>44501</v>
      </c>
      <c r="AD360" s="791"/>
      <c r="AE360" s="1035"/>
      <c r="AF360" s="1033"/>
      <c r="AG360" s="1033"/>
      <c r="AH360" s="1033"/>
      <c r="AI360" s="1033"/>
      <c r="AJ360" s="1033"/>
      <c r="AK360" s="1033"/>
      <c r="AL360" s="1033"/>
      <c r="AM360" s="1033"/>
      <c r="AN360" s="1033"/>
      <c r="AO360" s="1033"/>
      <c r="AP360" s="1033"/>
      <c r="AQ360" s="1033"/>
      <c r="AR360" s="1033"/>
      <c r="AS360" s="1033"/>
      <c r="AT360" s="599"/>
      <c r="AU360" s="1036"/>
      <c r="AV360" s="764"/>
      <c r="AW360" s="764"/>
      <c r="AX360" s="764"/>
      <c r="AY360" s="764"/>
      <c r="AZ360" s="764"/>
      <c r="BA360" s="764"/>
      <c r="BB360" s="764"/>
      <c r="BC360" s="764"/>
      <c r="BD360" s="764"/>
      <c r="BE360" s="764"/>
      <c r="BF360" s="764"/>
    </row>
    <row r="361" spans="1:58" ht="15.75" hidden="1" customHeight="1">
      <c r="A361" s="1023">
        <v>352</v>
      </c>
      <c r="B361" s="1024" t="s">
        <v>194</v>
      </c>
      <c r="C361" s="1024" t="s">
        <v>1191</v>
      </c>
      <c r="D361" s="1024" t="s">
        <v>1126</v>
      </c>
      <c r="E361" s="1024" t="s">
        <v>1201</v>
      </c>
      <c r="F361" s="1024" t="s">
        <v>6816</v>
      </c>
      <c r="G361" s="1024" t="s">
        <v>6829</v>
      </c>
      <c r="H361" s="1025" t="s">
        <v>1166</v>
      </c>
      <c r="I361" s="1024">
        <v>1</v>
      </c>
      <c r="J361" s="1024">
        <v>0</v>
      </c>
      <c r="K361" s="1024">
        <v>0</v>
      </c>
      <c r="L361" s="1024">
        <v>0</v>
      </c>
      <c r="M361" s="1024" t="s">
        <v>1188</v>
      </c>
      <c r="N361" s="1024" t="s">
        <v>429</v>
      </c>
      <c r="O361" s="1024" t="s">
        <v>1163</v>
      </c>
      <c r="P361" s="1024" t="s">
        <v>67</v>
      </c>
      <c r="Q361" s="1026">
        <v>44461</v>
      </c>
      <c r="R361" s="1026">
        <v>44479</v>
      </c>
      <c r="S361" s="1027" t="s">
        <v>67</v>
      </c>
      <c r="T361" s="1028">
        <v>44479</v>
      </c>
      <c r="U361" s="1028">
        <v>44494</v>
      </c>
      <c r="V361" s="1028">
        <v>44497</v>
      </c>
      <c r="W361" s="1029" t="s">
        <v>67</v>
      </c>
      <c r="X361" s="1029">
        <v>44494</v>
      </c>
      <c r="Y361" s="1029">
        <v>44497</v>
      </c>
      <c r="Z361" s="1030">
        <v>0</v>
      </c>
      <c r="AA361" s="791"/>
      <c r="AB361" s="1031">
        <v>44470</v>
      </c>
      <c r="AC361" s="1147">
        <v>44470</v>
      </c>
      <c r="AD361" s="791"/>
      <c r="AE361" s="1035"/>
      <c r="AF361" s="1033"/>
      <c r="AG361" s="1033"/>
      <c r="AH361" s="1033"/>
      <c r="AI361" s="1033"/>
      <c r="AJ361" s="1033"/>
      <c r="AK361" s="1033"/>
      <c r="AL361" s="1033"/>
      <c r="AM361" s="1033"/>
      <c r="AN361" s="1033"/>
      <c r="AO361" s="1033"/>
      <c r="AP361" s="1033"/>
      <c r="AQ361" s="1033"/>
      <c r="AR361" s="1033"/>
      <c r="AS361" s="1033"/>
      <c r="AT361" s="599"/>
      <c r="AU361" s="1036"/>
      <c r="AV361" s="764"/>
      <c r="AW361" s="764"/>
      <c r="AX361" s="764"/>
      <c r="AY361" s="764"/>
      <c r="AZ361" s="764"/>
      <c r="BA361" s="764"/>
      <c r="BB361" s="764"/>
      <c r="BC361" s="764"/>
      <c r="BD361" s="764"/>
      <c r="BE361" s="764"/>
      <c r="BF361" s="764"/>
    </row>
    <row r="362" spans="1:58" ht="15.75" hidden="1" customHeight="1">
      <c r="A362" s="1023">
        <v>353</v>
      </c>
      <c r="B362" s="1024" t="s">
        <v>194</v>
      </c>
      <c r="C362" s="1024" t="s">
        <v>1191</v>
      </c>
      <c r="D362" s="1024" t="s">
        <v>1126</v>
      </c>
      <c r="E362" s="1024" t="s">
        <v>1201</v>
      </c>
      <c r="F362" s="1024" t="s">
        <v>6816</v>
      </c>
      <c r="G362" s="1024" t="s">
        <v>6830</v>
      </c>
      <c r="H362" s="1025" t="s">
        <v>1166</v>
      </c>
      <c r="I362" s="1024">
        <v>1</v>
      </c>
      <c r="J362" s="1024">
        <v>0</v>
      </c>
      <c r="K362" s="1024">
        <v>0</v>
      </c>
      <c r="L362" s="1024">
        <v>0</v>
      </c>
      <c r="M362" s="1024" t="s">
        <v>1188</v>
      </c>
      <c r="N362" s="1024" t="s">
        <v>429</v>
      </c>
      <c r="O362" s="1024" t="s">
        <v>1163</v>
      </c>
      <c r="P362" s="1024" t="s">
        <v>67</v>
      </c>
      <c r="Q362" s="1026">
        <v>44461</v>
      </c>
      <c r="R362" s="1026">
        <v>44479</v>
      </c>
      <c r="S362" s="1027" t="s">
        <v>67</v>
      </c>
      <c r="T362" s="1028">
        <v>44479</v>
      </c>
      <c r="U362" s="1028">
        <v>44494</v>
      </c>
      <c r="V362" s="1028">
        <v>44497</v>
      </c>
      <c r="W362" s="1029" t="s">
        <v>67</v>
      </c>
      <c r="X362" s="1029">
        <v>44494</v>
      </c>
      <c r="Y362" s="1029">
        <v>44497</v>
      </c>
      <c r="Z362" s="1030">
        <v>0</v>
      </c>
      <c r="AA362" s="791"/>
      <c r="AB362" s="1031">
        <v>44470</v>
      </c>
      <c r="AC362" s="1147">
        <v>44470</v>
      </c>
      <c r="AD362" s="791"/>
      <c r="AE362" s="1035"/>
      <c r="AF362" s="1033"/>
      <c r="AG362" s="1033"/>
      <c r="AH362" s="1033"/>
      <c r="AI362" s="1033"/>
      <c r="AJ362" s="1033"/>
      <c r="AK362" s="1033"/>
      <c r="AL362" s="1033"/>
      <c r="AM362" s="1033"/>
      <c r="AN362" s="1033"/>
      <c r="AO362" s="1033"/>
      <c r="AP362" s="1033"/>
      <c r="AQ362" s="1033"/>
      <c r="AR362" s="1033"/>
      <c r="AS362" s="1033"/>
      <c r="AT362" s="599"/>
      <c r="AU362" s="1036"/>
      <c r="AV362" s="764"/>
      <c r="AW362" s="764"/>
      <c r="AX362" s="764"/>
      <c r="AY362" s="764"/>
      <c r="AZ362" s="764"/>
      <c r="BA362" s="764"/>
      <c r="BB362" s="764"/>
      <c r="BC362" s="764"/>
      <c r="BD362" s="764"/>
      <c r="BE362" s="764"/>
      <c r="BF362" s="764"/>
    </row>
    <row r="363" spans="1:58" ht="15.75" hidden="1" customHeight="1">
      <c r="A363" s="1023">
        <v>354</v>
      </c>
      <c r="B363" s="1024" t="s">
        <v>194</v>
      </c>
      <c r="C363" s="1024" t="s">
        <v>1191</v>
      </c>
      <c r="D363" s="1024" t="s">
        <v>1126</v>
      </c>
      <c r="E363" s="1024" t="s">
        <v>1201</v>
      </c>
      <c r="F363" s="1024" t="s">
        <v>6816</v>
      </c>
      <c r="G363" s="1024" t="s">
        <v>6831</v>
      </c>
      <c r="H363" s="1025" t="s">
        <v>1166</v>
      </c>
      <c r="I363" s="1024">
        <v>1</v>
      </c>
      <c r="J363" s="1024">
        <v>1058</v>
      </c>
      <c r="K363" s="1024">
        <v>1058</v>
      </c>
      <c r="L363" s="1024">
        <v>1058</v>
      </c>
      <c r="M363" s="1024" t="s">
        <v>1188</v>
      </c>
      <c r="N363" s="1024" t="s">
        <v>429</v>
      </c>
      <c r="O363" s="1024" t="s">
        <v>1163</v>
      </c>
      <c r="P363" s="1024" t="s">
        <v>67</v>
      </c>
      <c r="Q363" s="1026">
        <v>44461</v>
      </c>
      <c r="R363" s="1026">
        <v>44479</v>
      </c>
      <c r="S363" s="1027" t="s">
        <v>67</v>
      </c>
      <c r="T363" s="1028">
        <v>44479</v>
      </c>
      <c r="U363" s="1028">
        <v>44494</v>
      </c>
      <c r="V363" s="1028">
        <v>44497</v>
      </c>
      <c r="W363" s="1029" t="s">
        <v>67</v>
      </c>
      <c r="X363" s="1029">
        <v>44494</v>
      </c>
      <c r="Y363" s="1029">
        <v>44497</v>
      </c>
      <c r="Z363" s="1030">
        <v>1.0580000000000001</v>
      </c>
      <c r="AA363" s="791"/>
      <c r="AB363" s="1031">
        <v>44470</v>
      </c>
      <c r="AC363" s="1147">
        <v>44470</v>
      </c>
      <c r="AD363" s="791"/>
      <c r="AE363" s="1035"/>
      <c r="AF363" s="1033"/>
      <c r="AG363" s="1033"/>
      <c r="AH363" s="1033"/>
      <c r="AI363" s="1033"/>
      <c r="AJ363" s="1033"/>
      <c r="AK363" s="1033"/>
      <c r="AL363" s="1033"/>
      <c r="AM363" s="1033"/>
      <c r="AN363" s="1033"/>
      <c r="AO363" s="1033"/>
      <c r="AP363" s="1033"/>
      <c r="AQ363" s="1033"/>
      <c r="AR363" s="1033"/>
      <c r="AS363" s="1033"/>
      <c r="AT363" s="599"/>
      <c r="AU363" s="1036"/>
      <c r="AV363" s="764"/>
      <c r="AW363" s="764"/>
      <c r="AX363" s="764"/>
      <c r="AY363" s="764"/>
      <c r="AZ363" s="764"/>
      <c r="BA363" s="764"/>
      <c r="BB363" s="764"/>
      <c r="BC363" s="764"/>
      <c r="BD363" s="764"/>
      <c r="BE363" s="764"/>
      <c r="BF363" s="764"/>
    </row>
    <row r="364" spans="1:58" ht="15.75" hidden="1" customHeight="1">
      <c r="A364" s="1023">
        <v>355</v>
      </c>
      <c r="B364" s="1024" t="s">
        <v>194</v>
      </c>
      <c r="C364" s="1024" t="s">
        <v>1191</v>
      </c>
      <c r="D364" s="1024" t="s">
        <v>1126</v>
      </c>
      <c r="E364" s="1024" t="s">
        <v>1201</v>
      </c>
      <c r="F364" s="1024" t="s">
        <v>6816</v>
      </c>
      <c r="G364" s="1024" t="s">
        <v>6832</v>
      </c>
      <c r="H364" s="1025" t="s">
        <v>1166</v>
      </c>
      <c r="I364" s="1024">
        <v>1</v>
      </c>
      <c r="J364" s="1024">
        <v>1058</v>
      </c>
      <c r="K364" s="1024">
        <v>1058</v>
      </c>
      <c r="L364" s="1024">
        <v>1058</v>
      </c>
      <c r="M364" s="1024" t="s">
        <v>1188</v>
      </c>
      <c r="N364" s="1024" t="s">
        <v>429</v>
      </c>
      <c r="O364" s="1024" t="s">
        <v>1163</v>
      </c>
      <c r="P364" s="1024" t="s">
        <v>67</v>
      </c>
      <c r="Q364" s="1026">
        <v>44461</v>
      </c>
      <c r="R364" s="1026">
        <v>44479</v>
      </c>
      <c r="S364" s="1027" t="s">
        <v>67</v>
      </c>
      <c r="T364" s="1028">
        <v>44479</v>
      </c>
      <c r="U364" s="1028">
        <v>44494</v>
      </c>
      <c r="V364" s="1028">
        <v>44497</v>
      </c>
      <c r="W364" s="1029" t="s">
        <v>67</v>
      </c>
      <c r="X364" s="1029">
        <v>44494</v>
      </c>
      <c r="Y364" s="1029">
        <v>44497</v>
      </c>
      <c r="Z364" s="1030">
        <v>1.0580000000000001</v>
      </c>
      <c r="AA364" s="791"/>
      <c r="AB364" s="1031">
        <v>44470</v>
      </c>
      <c r="AC364" s="1147">
        <v>44470</v>
      </c>
      <c r="AD364" s="791"/>
      <c r="AE364" s="1035"/>
      <c r="AF364" s="1033"/>
      <c r="AG364" s="1033"/>
      <c r="AH364" s="1033"/>
      <c r="AI364" s="1033"/>
      <c r="AJ364" s="1033"/>
      <c r="AK364" s="1033"/>
      <c r="AL364" s="1033"/>
      <c r="AM364" s="1033"/>
      <c r="AN364" s="1033"/>
      <c r="AO364" s="1033"/>
      <c r="AP364" s="1033"/>
      <c r="AQ364" s="1033"/>
      <c r="AR364" s="1033"/>
      <c r="AS364" s="1033"/>
      <c r="AT364" s="599"/>
      <c r="AU364" s="1036"/>
      <c r="AV364" s="764"/>
      <c r="AW364" s="764"/>
      <c r="AX364" s="764"/>
      <c r="AY364" s="764"/>
      <c r="AZ364" s="764"/>
      <c r="BA364" s="764"/>
      <c r="BB364" s="764"/>
      <c r="BC364" s="764"/>
      <c r="BD364" s="764"/>
      <c r="BE364" s="764"/>
      <c r="BF364" s="764"/>
    </row>
    <row r="365" spans="1:58" ht="15.75" hidden="1" customHeight="1">
      <c r="A365" s="1023">
        <v>356</v>
      </c>
      <c r="B365" s="1024" t="s">
        <v>194</v>
      </c>
      <c r="C365" s="1024" t="s">
        <v>1191</v>
      </c>
      <c r="D365" s="1024" t="s">
        <v>1126</v>
      </c>
      <c r="E365" s="1024" t="s">
        <v>1201</v>
      </c>
      <c r="F365" s="1024" t="s">
        <v>6816</v>
      </c>
      <c r="G365" s="1024" t="s">
        <v>6833</v>
      </c>
      <c r="H365" s="1025" t="s">
        <v>1166</v>
      </c>
      <c r="I365" s="1024">
        <v>1</v>
      </c>
      <c r="J365" s="1024">
        <v>1556</v>
      </c>
      <c r="K365" s="1024">
        <v>1556</v>
      </c>
      <c r="L365" s="1024">
        <v>1556</v>
      </c>
      <c r="M365" s="1024" t="s">
        <v>1188</v>
      </c>
      <c r="N365" s="1024" t="s">
        <v>429</v>
      </c>
      <c r="O365" s="1024" t="s">
        <v>1163</v>
      </c>
      <c r="P365" s="1024" t="s">
        <v>67</v>
      </c>
      <c r="Q365" s="1026">
        <v>44461</v>
      </c>
      <c r="R365" s="1026">
        <v>44479</v>
      </c>
      <c r="S365" s="1027" t="s">
        <v>67</v>
      </c>
      <c r="T365" s="1028">
        <v>44479</v>
      </c>
      <c r="U365" s="1028">
        <v>44494</v>
      </c>
      <c r="V365" s="1028">
        <v>44497</v>
      </c>
      <c r="W365" s="1029" t="s">
        <v>67</v>
      </c>
      <c r="X365" s="1029">
        <v>44494</v>
      </c>
      <c r="Y365" s="1029">
        <v>44497</v>
      </c>
      <c r="Z365" s="1030">
        <v>1.556</v>
      </c>
      <c r="AA365" s="791"/>
      <c r="AB365" s="1031">
        <v>44470</v>
      </c>
      <c r="AC365" s="1147">
        <v>44470</v>
      </c>
      <c r="AD365" s="791"/>
      <c r="AE365" s="1035"/>
      <c r="AF365" s="1033"/>
      <c r="AG365" s="1033"/>
      <c r="AH365" s="1033"/>
      <c r="AI365" s="1033"/>
      <c r="AJ365" s="1033"/>
      <c r="AK365" s="1033"/>
      <c r="AL365" s="1033"/>
      <c r="AM365" s="1033"/>
      <c r="AN365" s="1033"/>
      <c r="AO365" s="1033"/>
      <c r="AP365" s="1033"/>
      <c r="AQ365" s="1033"/>
      <c r="AR365" s="1033"/>
      <c r="AS365" s="1033"/>
      <c r="AT365" s="599"/>
      <c r="AU365" s="1036"/>
      <c r="AV365" s="764"/>
      <c r="AW365" s="764"/>
      <c r="AX365" s="764"/>
      <c r="AY365" s="764"/>
      <c r="AZ365" s="764"/>
      <c r="BA365" s="764"/>
      <c r="BB365" s="764"/>
      <c r="BC365" s="764"/>
      <c r="BD365" s="764"/>
      <c r="BE365" s="764"/>
      <c r="BF365" s="764"/>
    </row>
    <row r="366" spans="1:58" ht="15.75" hidden="1" customHeight="1">
      <c r="A366" s="1023">
        <v>357</v>
      </c>
      <c r="B366" s="1024" t="s">
        <v>194</v>
      </c>
      <c r="C366" s="1024" t="s">
        <v>1191</v>
      </c>
      <c r="D366" s="1024" t="s">
        <v>1126</v>
      </c>
      <c r="E366" s="1024" t="s">
        <v>1201</v>
      </c>
      <c r="F366" s="1024" t="s">
        <v>6816</v>
      </c>
      <c r="G366" s="1024" t="s">
        <v>6834</v>
      </c>
      <c r="H366" s="1025" t="s">
        <v>1166</v>
      </c>
      <c r="I366" s="1024">
        <v>1</v>
      </c>
      <c r="J366" s="1024">
        <v>1556</v>
      </c>
      <c r="K366" s="1024">
        <v>1556</v>
      </c>
      <c r="L366" s="1024">
        <v>1556</v>
      </c>
      <c r="M366" s="1024" t="s">
        <v>1188</v>
      </c>
      <c r="N366" s="1024" t="s">
        <v>429</v>
      </c>
      <c r="O366" s="1024" t="s">
        <v>1163</v>
      </c>
      <c r="P366" s="1024" t="s">
        <v>67</v>
      </c>
      <c r="Q366" s="1026">
        <v>44461</v>
      </c>
      <c r="R366" s="1026">
        <v>44479</v>
      </c>
      <c r="S366" s="1027" t="s">
        <v>67</v>
      </c>
      <c r="T366" s="1028">
        <v>44479</v>
      </c>
      <c r="U366" s="1028">
        <v>44494</v>
      </c>
      <c r="V366" s="1028">
        <v>44497</v>
      </c>
      <c r="W366" s="1029" t="s">
        <v>67</v>
      </c>
      <c r="X366" s="1029">
        <v>44494</v>
      </c>
      <c r="Y366" s="1029">
        <v>44497</v>
      </c>
      <c r="Z366" s="1030">
        <v>1.556</v>
      </c>
      <c r="AA366" s="791"/>
      <c r="AB366" s="1031">
        <v>44470</v>
      </c>
      <c r="AC366" s="1147">
        <v>44470</v>
      </c>
      <c r="AD366" s="791"/>
      <c r="AE366" s="1035"/>
      <c r="AF366" s="1033"/>
      <c r="AG366" s="1033"/>
      <c r="AH366" s="1033"/>
      <c r="AI366" s="1033"/>
      <c r="AJ366" s="1033"/>
      <c r="AK366" s="1033"/>
      <c r="AL366" s="1033"/>
      <c r="AM366" s="1033"/>
      <c r="AN366" s="1033"/>
      <c r="AO366" s="1033"/>
      <c r="AP366" s="1033"/>
      <c r="AQ366" s="1033"/>
      <c r="AR366" s="1033"/>
      <c r="AS366" s="1033"/>
      <c r="AT366" s="599"/>
      <c r="AU366" s="1036"/>
      <c r="AV366" s="764"/>
      <c r="AW366" s="764"/>
      <c r="AX366" s="764"/>
      <c r="AY366" s="764"/>
      <c r="AZ366" s="764"/>
      <c r="BA366" s="764"/>
      <c r="BB366" s="764"/>
      <c r="BC366" s="764"/>
      <c r="BD366" s="764"/>
      <c r="BE366" s="764"/>
      <c r="BF366" s="764"/>
    </row>
    <row r="367" spans="1:58" ht="15.75" hidden="1" customHeight="1">
      <c r="A367" s="1023">
        <v>358</v>
      </c>
      <c r="B367" s="1024" t="s">
        <v>194</v>
      </c>
      <c r="C367" s="1024" t="s">
        <v>1191</v>
      </c>
      <c r="D367" s="1024" t="s">
        <v>1126</v>
      </c>
      <c r="E367" s="1024" t="s">
        <v>1201</v>
      </c>
      <c r="F367" s="1024" t="s">
        <v>6816</v>
      </c>
      <c r="G367" s="1024" t="s">
        <v>6835</v>
      </c>
      <c r="H367" s="1025" t="s">
        <v>1166</v>
      </c>
      <c r="I367" s="1024">
        <v>1</v>
      </c>
      <c r="J367" s="1024">
        <v>2260</v>
      </c>
      <c r="K367" s="1024">
        <v>2260</v>
      </c>
      <c r="L367" s="1024">
        <v>2260</v>
      </c>
      <c r="M367" s="1024" t="s">
        <v>1188</v>
      </c>
      <c r="N367" s="1024" t="s">
        <v>429</v>
      </c>
      <c r="O367" s="1024" t="s">
        <v>1163</v>
      </c>
      <c r="P367" s="1024" t="s">
        <v>67</v>
      </c>
      <c r="Q367" s="1026">
        <v>44461</v>
      </c>
      <c r="R367" s="1026">
        <v>44479</v>
      </c>
      <c r="S367" s="1027" t="s">
        <v>67</v>
      </c>
      <c r="T367" s="1028">
        <v>44479</v>
      </c>
      <c r="U367" s="1028">
        <v>44494</v>
      </c>
      <c r="V367" s="1028">
        <v>44497</v>
      </c>
      <c r="W367" s="1029" t="s">
        <v>67</v>
      </c>
      <c r="X367" s="1029">
        <v>44494</v>
      </c>
      <c r="Y367" s="1029">
        <v>44497</v>
      </c>
      <c r="Z367" s="1030">
        <v>2.2599999999999998</v>
      </c>
      <c r="AA367" s="791"/>
      <c r="AB367" s="1031">
        <v>44470</v>
      </c>
      <c r="AC367" s="1147">
        <v>44470</v>
      </c>
      <c r="AD367" s="791"/>
      <c r="AE367" s="1035"/>
      <c r="AF367" s="1033"/>
      <c r="AG367" s="1033"/>
      <c r="AH367" s="1033"/>
      <c r="AI367" s="1033"/>
      <c r="AJ367" s="1033"/>
      <c r="AK367" s="1033"/>
      <c r="AL367" s="1033"/>
      <c r="AM367" s="1033"/>
      <c r="AN367" s="1033"/>
      <c r="AO367" s="1033"/>
      <c r="AP367" s="1033"/>
      <c r="AQ367" s="1033"/>
      <c r="AR367" s="1033"/>
      <c r="AS367" s="1033"/>
      <c r="AT367" s="599"/>
      <c r="AU367" s="1036"/>
      <c r="AV367" s="764"/>
      <c r="AW367" s="764"/>
      <c r="AX367" s="764"/>
      <c r="AY367" s="764"/>
      <c r="AZ367" s="764"/>
      <c r="BA367" s="764"/>
      <c r="BB367" s="764"/>
      <c r="BC367" s="764"/>
      <c r="BD367" s="764"/>
      <c r="BE367" s="764"/>
      <c r="BF367" s="764"/>
    </row>
    <row r="368" spans="1:58" ht="15.75" hidden="1" customHeight="1">
      <c r="A368" s="1023">
        <v>359</v>
      </c>
      <c r="B368" s="1024" t="s">
        <v>194</v>
      </c>
      <c r="C368" s="1024" t="s">
        <v>1191</v>
      </c>
      <c r="D368" s="1024" t="s">
        <v>1126</v>
      </c>
      <c r="E368" s="1024" t="s">
        <v>1201</v>
      </c>
      <c r="F368" s="1024" t="s">
        <v>6816</v>
      </c>
      <c r="G368" s="1024" t="s">
        <v>6836</v>
      </c>
      <c r="H368" s="1025" t="s">
        <v>1166</v>
      </c>
      <c r="I368" s="1024">
        <v>1</v>
      </c>
      <c r="J368" s="1024">
        <v>2260</v>
      </c>
      <c r="K368" s="1024">
        <v>2260</v>
      </c>
      <c r="L368" s="1024">
        <v>2260</v>
      </c>
      <c r="M368" s="1024" t="s">
        <v>1188</v>
      </c>
      <c r="N368" s="1024" t="s">
        <v>429</v>
      </c>
      <c r="O368" s="1024" t="s">
        <v>1163</v>
      </c>
      <c r="P368" s="1024" t="s">
        <v>67</v>
      </c>
      <c r="Q368" s="1026">
        <v>44461</v>
      </c>
      <c r="R368" s="1026">
        <v>44479</v>
      </c>
      <c r="S368" s="1027" t="s">
        <v>67</v>
      </c>
      <c r="T368" s="1028">
        <v>44479</v>
      </c>
      <c r="U368" s="1028">
        <v>44494</v>
      </c>
      <c r="V368" s="1028">
        <v>44497</v>
      </c>
      <c r="W368" s="1029" t="s">
        <v>67</v>
      </c>
      <c r="X368" s="1029">
        <v>44494</v>
      </c>
      <c r="Y368" s="1029">
        <v>44497</v>
      </c>
      <c r="Z368" s="1030">
        <v>2.2599999999999998</v>
      </c>
      <c r="AA368" s="791"/>
      <c r="AB368" s="1031">
        <v>44470</v>
      </c>
      <c r="AC368" s="1147">
        <v>44470</v>
      </c>
      <c r="AD368" s="791"/>
      <c r="AE368" s="1035"/>
      <c r="AF368" s="1033"/>
      <c r="AG368" s="1033"/>
      <c r="AH368" s="1033"/>
      <c r="AI368" s="1033"/>
      <c r="AJ368" s="1033"/>
      <c r="AK368" s="1033"/>
      <c r="AL368" s="1033"/>
      <c r="AM368" s="1033"/>
      <c r="AN368" s="1033"/>
      <c r="AO368" s="1033"/>
      <c r="AP368" s="1033"/>
      <c r="AQ368" s="1033"/>
      <c r="AR368" s="1033"/>
      <c r="AS368" s="1033"/>
      <c r="AT368" s="599"/>
      <c r="AU368" s="1036"/>
      <c r="AV368" s="764"/>
      <c r="AW368" s="764"/>
      <c r="AX368" s="764"/>
      <c r="AY368" s="764"/>
      <c r="AZ368" s="764"/>
      <c r="BA368" s="764"/>
      <c r="BB368" s="764"/>
      <c r="BC368" s="764"/>
      <c r="BD368" s="764"/>
      <c r="BE368" s="764"/>
      <c r="BF368" s="764"/>
    </row>
    <row r="369" spans="1:58" ht="15.75" hidden="1" customHeight="1">
      <c r="A369" s="1023">
        <v>360</v>
      </c>
      <c r="B369" s="1024" t="s">
        <v>194</v>
      </c>
      <c r="C369" s="1024" t="s">
        <v>1191</v>
      </c>
      <c r="D369" s="1024" t="s">
        <v>1126</v>
      </c>
      <c r="E369" s="1024" t="s">
        <v>1201</v>
      </c>
      <c r="F369" s="1024" t="s">
        <v>6816</v>
      </c>
      <c r="G369" s="1024" t="s">
        <v>6837</v>
      </c>
      <c r="H369" s="1025" t="s">
        <v>1166</v>
      </c>
      <c r="I369" s="1024">
        <v>1</v>
      </c>
      <c r="J369" s="1024">
        <v>1570</v>
      </c>
      <c r="K369" s="1024">
        <v>1570</v>
      </c>
      <c r="L369" s="1024">
        <v>1570</v>
      </c>
      <c r="M369" s="1024" t="s">
        <v>1188</v>
      </c>
      <c r="N369" s="1024" t="s">
        <v>429</v>
      </c>
      <c r="O369" s="1024" t="s">
        <v>1163</v>
      </c>
      <c r="P369" s="1024" t="s">
        <v>67</v>
      </c>
      <c r="Q369" s="1026">
        <v>44461</v>
      </c>
      <c r="R369" s="1026">
        <v>44479</v>
      </c>
      <c r="S369" s="1027" t="s">
        <v>67</v>
      </c>
      <c r="T369" s="1028">
        <v>44479</v>
      </c>
      <c r="U369" s="1028">
        <v>44494</v>
      </c>
      <c r="V369" s="1028">
        <v>44497</v>
      </c>
      <c r="W369" s="1029" t="s">
        <v>67</v>
      </c>
      <c r="X369" s="1029">
        <v>44494</v>
      </c>
      <c r="Y369" s="1029">
        <v>44497</v>
      </c>
      <c r="Z369" s="1030">
        <v>1.57</v>
      </c>
      <c r="AA369" s="791"/>
      <c r="AB369" s="1031">
        <v>44470</v>
      </c>
      <c r="AC369" s="1147">
        <v>44470</v>
      </c>
      <c r="AD369" s="791"/>
      <c r="AE369" s="1035"/>
      <c r="AF369" s="1033"/>
      <c r="AG369" s="1033"/>
      <c r="AH369" s="1033"/>
      <c r="AI369" s="1033"/>
      <c r="AJ369" s="1033"/>
      <c r="AK369" s="1033"/>
      <c r="AL369" s="1033"/>
      <c r="AM369" s="1033"/>
      <c r="AN369" s="1033"/>
      <c r="AO369" s="1033"/>
      <c r="AP369" s="1033"/>
      <c r="AQ369" s="1033"/>
      <c r="AR369" s="1033"/>
      <c r="AS369" s="1033"/>
      <c r="AT369" s="599"/>
      <c r="AU369" s="1036"/>
      <c r="AV369" s="764"/>
      <c r="AW369" s="764"/>
      <c r="AX369" s="764"/>
      <c r="AY369" s="764"/>
      <c r="AZ369" s="764"/>
      <c r="BA369" s="764"/>
      <c r="BB369" s="764"/>
      <c r="BC369" s="764"/>
      <c r="BD369" s="764"/>
      <c r="BE369" s="764"/>
      <c r="BF369" s="764"/>
    </row>
    <row r="370" spans="1:58" ht="15.75" hidden="1" customHeight="1">
      <c r="A370" s="1023">
        <v>361</v>
      </c>
      <c r="B370" s="1024" t="s">
        <v>194</v>
      </c>
      <c r="C370" s="1024" t="s">
        <v>1191</v>
      </c>
      <c r="D370" s="1024" t="s">
        <v>1126</v>
      </c>
      <c r="E370" s="1024" t="s">
        <v>1201</v>
      </c>
      <c r="F370" s="1024" t="s">
        <v>6816</v>
      </c>
      <c r="G370" s="1024" t="s">
        <v>6838</v>
      </c>
      <c r="H370" s="1025" t="s">
        <v>1166</v>
      </c>
      <c r="I370" s="1024">
        <v>1</v>
      </c>
      <c r="J370" s="1024">
        <v>1570</v>
      </c>
      <c r="K370" s="1024">
        <v>1570</v>
      </c>
      <c r="L370" s="1024">
        <v>1570</v>
      </c>
      <c r="M370" s="1024" t="s">
        <v>1188</v>
      </c>
      <c r="N370" s="1024" t="s">
        <v>429</v>
      </c>
      <c r="O370" s="1024" t="s">
        <v>1163</v>
      </c>
      <c r="P370" s="1024" t="s">
        <v>67</v>
      </c>
      <c r="Q370" s="1026">
        <v>44461</v>
      </c>
      <c r="R370" s="1026">
        <v>44479</v>
      </c>
      <c r="S370" s="1027" t="s">
        <v>67</v>
      </c>
      <c r="T370" s="1028">
        <v>44479</v>
      </c>
      <c r="U370" s="1028">
        <v>44494</v>
      </c>
      <c r="V370" s="1028">
        <v>44497</v>
      </c>
      <c r="W370" s="1029" t="s">
        <v>67</v>
      </c>
      <c r="X370" s="1029">
        <v>44494</v>
      </c>
      <c r="Y370" s="1029">
        <v>44497</v>
      </c>
      <c r="Z370" s="1030">
        <v>1.57</v>
      </c>
      <c r="AA370" s="791"/>
      <c r="AB370" s="1031">
        <v>44470</v>
      </c>
      <c r="AC370" s="1147">
        <v>44470</v>
      </c>
      <c r="AD370" s="791"/>
      <c r="AE370" s="1035"/>
      <c r="AF370" s="1033"/>
      <c r="AG370" s="1033"/>
      <c r="AH370" s="1033"/>
      <c r="AI370" s="1033"/>
      <c r="AJ370" s="1033"/>
      <c r="AK370" s="1033"/>
      <c r="AL370" s="1033"/>
      <c r="AM370" s="1033"/>
      <c r="AN370" s="1033"/>
      <c r="AO370" s="1033"/>
      <c r="AP370" s="1033"/>
      <c r="AQ370" s="1033"/>
      <c r="AR370" s="1033"/>
      <c r="AS370" s="1033"/>
      <c r="AT370" s="599"/>
      <c r="AU370" s="1036"/>
      <c r="AV370" s="764"/>
      <c r="AW370" s="764"/>
      <c r="AX370" s="764"/>
      <c r="AY370" s="764"/>
      <c r="AZ370" s="764"/>
      <c r="BA370" s="764"/>
      <c r="BB370" s="764"/>
      <c r="BC370" s="764"/>
      <c r="BD370" s="764"/>
      <c r="BE370" s="764"/>
      <c r="BF370" s="764"/>
    </row>
    <row r="371" spans="1:58" ht="15.75" hidden="1" customHeight="1">
      <c r="A371" s="1023">
        <v>362</v>
      </c>
      <c r="B371" s="1024" t="s">
        <v>194</v>
      </c>
      <c r="C371" s="1024" t="s">
        <v>1191</v>
      </c>
      <c r="D371" s="1024" t="s">
        <v>1126</v>
      </c>
      <c r="E371" s="1024" t="s">
        <v>1201</v>
      </c>
      <c r="F371" s="1024" t="s">
        <v>6816</v>
      </c>
      <c r="G371" s="1024" t="s">
        <v>6839</v>
      </c>
      <c r="H371" s="1025" t="s">
        <v>1166</v>
      </c>
      <c r="I371" s="1024">
        <v>1</v>
      </c>
      <c r="J371" s="1024">
        <v>1570</v>
      </c>
      <c r="K371" s="1024">
        <v>1570</v>
      </c>
      <c r="L371" s="1024">
        <v>1570</v>
      </c>
      <c r="M371" s="1024" t="s">
        <v>1188</v>
      </c>
      <c r="N371" s="1024" t="s">
        <v>429</v>
      </c>
      <c r="O371" s="1024" t="s">
        <v>1163</v>
      </c>
      <c r="P371" s="1024" t="s">
        <v>67</v>
      </c>
      <c r="Q371" s="1026">
        <v>44461</v>
      </c>
      <c r="R371" s="1026">
        <v>44479</v>
      </c>
      <c r="S371" s="1027" t="s">
        <v>67</v>
      </c>
      <c r="T371" s="1028">
        <v>44479</v>
      </c>
      <c r="U371" s="1028">
        <v>44494</v>
      </c>
      <c r="V371" s="1028">
        <v>44497</v>
      </c>
      <c r="W371" s="1029" t="s">
        <v>67</v>
      </c>
      <c r="X371" s="1029">
        <v>44494</v>
      </c>
      <c r="Y371" s="1029">
        <v>44497</v>
      </c>
      <c r="Z371" s="1030">
        <v>1.57</v>
      </c>
      <c r="AA371" s="791"/>
      <c r="AB371" s="1031">
        <v>44470</v>
      </c>
      <c r="AC371" s="1147">
        <v>44470</v>
      </c>
      <c r="AD371" s="791"/>
      <c r="AE371" s="1035"/>
      <c r="AF371" s="1033"/>
      <c r="AG371" s="1033"/>
      <c r="AH371" s="1033"/>
      <c r="AI371" s="1033"/>
      <c r="AJ371" s="1033"/>
      <c r="AK371" s="1033"/>
      <c r="AL371" s="1033"/>
      <c r="AM371" s="1033"/>
      <c r="AN371" s="1033"/>
      <c r="AO371" s="1033"/>
      <c r="AP371" s="1033"/>
      <c r="AQ371" s="1033"/>
      <c r="AR371" s="1033"/>
      <c r="AS371" s="1033"/>
      <c r="AT371" s="599"/>
      <c r="AU371" s="1036"/>
      <c r="AV371" s="764"/>
      <c r="AW371" s="764"/>
      <c r="AX371" s="764"/>
      <c r="AY371" s="764"/>
      <c r="AZ371" s="764"/>
      <c r="BA371" s="764"/>
      <c r="BB371" s="764"/>
      <c r="BC371" s="764"/>
      <c r="BD371" s="764"/>
      <c r="BE371" s="764"/>
      <c r="BF371" s="764"/>
    </row>
    <row r="372" spans="1:58" ht="15.75" hidden="1" customHeight="1">
      <c r="A372" s="1023">
        <v>363</v>
      </c>
      <c r="B372" s="1024" t="s">
        <v>194</v>
      </c>
      <c r="C372" s="1024" t="s">
        <v>1191</v>
      </c>
      <c r="D372" s="1024" t="s">
        <v>1126</v>
      </c>
      <c r="E372" s="1024" t="s">
        <v>1201</v>
      </c>
      <c r="F372" s="1024" t="s">
        <v>6816</v>
      </c>
      <c r="G372" s="1024" t="s">
        <v>6840</v>
      </c>
      <c r="H372" s="1025" t="s">
        <v>1166</v>
      </c>
      <c r="I372" s="1024">
        <v>1</v>
      </c>
      <c r="J372" s="1024">
        <v>1570</v>
      </c>
      <c r="K372" s="1024">
        <v>1570</v>
      </c>
      <c r="L372" s="1024">
        <v>1570</v>
      </c>
      <c r="M372" s="1024" t="s">
        <v>1188</v>
      </c>
      <c r="N372" s="1024" t="s">
        <v>429</v>
      </c>
      <c r="O372" s="1024" t="s">
        <v>1163</v>
      </c>
      <c r="P372" s="1024" t="s">
        <v>67</v>
      </c>
      <c r="Q372" s="1026">
        <v>44461</v>
      </c>
      <c r="R372" s="1026">
        <v>44479</v>
      </c>
      <c r="S372" s="1027" t="s">
        <v>67</v>
      </c>
      <c r="T372" s="1028">
        <v>44479</v>
      </c>
      <c r="U372" s="1028">
        <v>44494</v>
      </c>
      <c r="V372" s="1028">
        <v>44497</v>
      </c>
      <c r="W372" s="1029" t="s">
        <v>67</v>
      </c>
      <c r="X372" s="1029">
        <v>44494</v>
      </c>
      <c r="Y372" s="1029">
        <v>44497</v>
      </c>
      <c r="Z372" s="1030">
        <v>1.57</v>
      </c>
      <c r="AA372" s="791"/>
      <c r="AB372" s="1031">
        <v>44470</v>
      </c>
      <c r="AC372" s="1147">
        <v>44470</v>
      </c>
      <c r="AD372" s="791"/>
      <c r="AE372" s="1035"/>
      <c r="AF372" s="1033"/>
      <c r="AG372" s="1033"/>
      <c r="AH372" s="1033"/>
      <c r="AI372" s="1033"/>
      <c r="AJ372" s="1033"/>
      <c r="AK372" s="1033"/>
      <c r="AL372" s="1033"/>
      <c r="AM372" s="1033"/>
      <c r="AN372" s="1033"/>
      <c r="AO372" s="1033"/>
      <c r="AP372" s="1033"/>
      <c r="AQ372" s="1033"/>
      <c r="AR372" s="1033"/>
      <c r="AS372" s="1033"/>
      <c r="AT372" s="599"/>
      <c r="AU372" s="1036"/>
      <c r="AV372" s="764"/>
      <c r="AW372" s="764"/>
      <c r="AX372" s="764"/>
      <c r="AY372" s="764"/>
      <c r="AZ372" s="764"/>
      <c r="BA372" s="764"/>
      <c r="BB372" s="764"/>
      <c r="BC372" s="764"/>
      <c r="BD372" s="764"/>
      <c r="BE372" s="764"/>
      <c r="BF372" s="764"/>
    </row>
    <row r="373" spans="1:58" ht="15.75" hidden="1" customHeight="1">
      <c r="A373" s="1023">
        <v>364</v>
      </c>
      <c r="B373" s="1024" t="s">
        <v>194</v>
      </c>
      <c r="C373" s="1024" t="s">
        <v>1191</v>
      </c>
      <c r="D373" s="1024" t="s">
        <v>1126</v>
      </c>
      <c r="E373" s="1024" t="s">
        <v>1201</v>
      </c>
      <c r="F373" s="1024" t="s">
        <v>6816</v>
      </c>
      <c r="G373" s="1024" t="s">
        <v>6841</v>
      </c>
      <c r="H373" s="1025" t="s">
        <v>1166</v>
      </c>
      <c r="I373" s="1024">
        <v>1</v>
      </c>
      <c r="J373" s="1024">
        <v>1570</v>
      </c>
      <c r="K373" s="1024">
        <v>1570</v>
      </c>
      <c r="L373" s="1024">
        <v>1570</v>
      </c>
      <c r="M373" s="1024" t="s">
        <v>1188</v>
      </c>
      <c r="N373" s="1024" t="s">
        <v>429</v>
      </c>
      <c r="O373" s="1024" t="s">
        <v>1163</v>
      </c>
      <c r="P373" s="1024" t="s">
        <v>67</v>
      </c>
      <c r="Q373" s="1026">
        <v>44461</v>
      </c>
      <c r="R373" s="1026">
        <v>44479</v>
      </c>
      <c r="S373" s="1027" t="s">
        <v>67</v>
      </c>
      <c r="T373" s="1028">
        <v>44479</v>
      </c>
      <c r="U373" s="1028">
        <v>44494</v>
      </c>
      <c r="V373" s="1028">
        <v>44497</v>
      </c>
      <c r="W373" s="1029" t="s">
        <v>67</v>
      </c>
      <c r="X373" s="1029">
        <v>44494</v>
      </c>
      <c r="Y373" s="1029">
        <v>44497</v>
      </c>
      <c r="Z373" s="1030">
        <v>1.57</v>
      </c>
      <c r="AA373" s="791"/>
      <c r="AB373" s="1031">
        <v>44470</v>
      </c>
      <c r="AC373" s="1147">
        <v>44470</v>
      </c>
      <c r="AD373" s="791"/>
      <c r="AE373" s="1035"/>
      <c r="AF373" s="1033"/>
      <c r="AG373" s="1033"/>
      <c r="AH373" s="1033"/>
      <c r="AI373" s="1033"/>
      <c r="AJ373" s="1033"/>
      <c r="AK373" s="1033"/>
      <c r="AL373" s="1033"/>
      <c r="AM373" s="1033"/>
      <c r="AN373" s="1033"/>
      <c r="AO373" s="1033"/>
      <c r="AP373" s="1033"/>
      <c r="AQ373" s="1033"/>
      <c r="AR373" s="1033"/>
      <c r="AS373" s="1033"/>
      <c r="AT373" s="599"/>
      <c r="AU373" s="1036"/>
      <c r="AV373" s="764"/>
      <c r="AW373" s="764"/>
      <c r="AX373" s="764"/>
      <c r="AY373" s="764"/>
      <c r="AZ373" s="764"/>
      <c r="BA373" s="764"/>
      <c r="BB373" s="764"/>
      <c r="BC373" s="764"/>
      <c r="BD373" s="764"/>
      <c r="BE373" s="764"/>
      <c r="BF373" s="764"/>
    </row>
    <row r="374" spans="1:58" ht="15.75" hidden="1" customHeight="1">
      <c r="A374" s="1023">
        <v>365</v>
      </c>
      <c r="B374" s="1024" t="s">
        <v>194</v>
      </c>
      <c r="C374" s="1024" t="s">
        <v>1191</v>
      </c>
      <c r="D374" s="1024" t="s">
        <v>1126</v>
      </c>
      <c r="E374" s="1024" t="s">
        <v>1201</v>
      </c>
      <c r="F374" s="1024" t="s">
        <v>6816</v>
      </c>
      <c r="G374" s="1024" t="s">
        <v>6842</v>
      </c>
      <c r="H374" s="1025" t="s">
        <v>1166</v>
      </c>
      <c r="I374" s="1024">
        <v>1</v>
      </c>
      <c r="J374" s="1024">
        <v>1570</v>
      </c>
      <c r="K374" s="1024">
        <v>1570</v>
      </c>
      <c r="L374" s="1024">
        <v>1570</v>
      </c>
      <c r="M374" s="1024" t="s">
        <v>1188</v>
      </c>
      <c r="N374" s="1024" t="s">
        <v>429</v>
      </c>
      <c r="O374" s="1024" t="s">
        <v>1163</v>
      </c>
      <c r="P374" s="1024" t="s">
        <v>67</v>
      </c>
      <c r="Q374" s="1026">
        <v>44461</v>
      </c>
      <c r="R374" s="1026">
        <v>44479</v>
      </c>
      <c r="S374" s="1027" t="s">
        <v>67</v>
      </c>
      <c r="T374" s="1028">
        <v>44479</v>
      </c>
      <c r="U374" s="1028">
        <v>44494</v>
      </c>
      <c r="V374" s="1028">
        <v>44497</v>
      </c>
      <c r="W374" s="1029" t="s">
        <v>67</v>
      </c>
      <c r="X374" s="1029">
        <v>44494</v>
      </c>
      <c r="Y374" s="1029">
        <v>44497</v>
      </c>
      <c r="Z374" s="1030">
        <v>1.57</v>
      </c>
      <c r="AA374" s="791"/>
      <c r="AB374" s="1031">
        <v>44470</v>
      </c>
      <c r="AC374" s="1147">
        <v>44470</v>
      </c>
      <c r="AD374" s="791"/>
      <c r="AE374" s="1035"/>
      <c r="AF374" s="1033"/>
      <c r="AG374" s="1033"/>
      <c r="AH374" s="1033"/>
      <c r="AI374" s="1033"/>
      <c r="AJ374" s="1033"/>
      <c r="AK374" s="1033"/>
      <c r="AL374" s="1033"/>
      <c r="AM374" s="1033"/>
      <c r="AN374" s="1033"/>
      <c r="AO374" s="1033"/>
      <c r="AP374" s="1033"/>
      <c r="AQ374" s="1033"/>
      <c r="AR374" s="1033"/>
      <c r="AS374" s="1033"/>
      <c r="AT374" s="599"/>
      <c r="AU374" s="1036"/>
      <c r="AV374" s="764"/>
      <c r="AW374" s="764"/>
      <c r="AX374" s="764"/>
      <c r="AY374" s="764"/>
      <c r="AZ374" s="764"/>
      <c r="BA374" s="764"/>
      <c r="BB374" s="764"/>
      <c r="BC374" s="764"/>
      <c r="BD374" s="764"/>
      <c r="BE374" s="764"/>
      <c r="BF374" s="764"/>
    </row>
    <row r="375" spans="1:58" ht="15.75" hidden="1" customHeight="1">
      <c r="A375" s="1023">
        <v>366</v>
      </c>
      <c r="B375" s="1024" t="s">
        <v>194</v>
      </c>
      <c r="C375" s="1024" t="s">
        <v>1191</v>
      </c>
      <c r="D375" s="1024" t="s">
        <v>1126</v>
      </c>
      <c r="E375" s="1024" t="s">
        <v>1201</v>
      </c>
      <c r="F375" s="1024" t="s">
        <v>6816</v>
      </c>
      <c r="G375" s="1024" t="s">
        <v>6843</v>
      </c>
      <c r="H375" s="1025" t="s">
        <v>1166</v>
      </c>
      <c r="I375" s="1024">
        <v>1</v>
      </c>
      <c r="J375" s="1024">
        <v>1570</v>
      </c>
      <c r="K375" s="1024">
        <v>1570</v>
      </c>
      <c r="L375" s="1024">
        <v>1570</v>
      </c>
      <c r="M375" s="1024" t="s">
        <v>1188</v>
      </c>
      <c r="N375" s="1024" t="s">
        <v>429</v>
      </c>
      <c r="O375" s="1024" t="s">
        <v>1163</v>
      </c>
      <c r="P375" s="1024" t="s">
        <v>67</v>
      </c>
      <c r="Q375" s="1026">
        <v>44461</v>
      </c>
      <c r="R375" s="1026">
        <v>44479</v>
      </c>
      <c r="S375" s="1027" t="s">
        <v>67</v>
      </c>
      <c r="T375" s="1028">
        <v>44479</v>
      </c>
      <c r="U375" s="1028">
        <v>44494</v>
      </c>
      <c r="V375" s="1028">
        <v>44497</v>
      </c>
      <c r="W375" s="1029" t="s">
        <v>67</v>
      </c>
      <c r="X375" s="1029">
        <v>44494</v>
      </c>
      <c r="Y375" s="1029">
        <v>44497</v>
      </c>
      <c r="Z375" s="1030">
        <v>1.57</v>
      </c>
      <c r="AA375" s="791"/>
      <c r="AB375" s="1031">
        <v>44470</v>
      </c>
      <c r="AC375" s="1147">
        <v>44470</v>
      </c>
      <c r="AD375" s="791"/>
      <c r="AE375" s="1035"/>
      <c r="AF375" s="1033"/>
      <c r="AG375" s="1033"/>
      <c r="AH375" s="1033"/>
      <c r="AI375" s="1033"/>
      <c r="AJ375" s="1033"/>
      <c r="AK375" s="1033"/>
      <c r="AL375" s="1033"/>
      <c r="AM375" s="1033"/>
      <c r="AN375" s="1033"/>
      <c r="AO375" s="1033"/>
      <c r="AP375" s="1033"/>
      <c r="AQ375" s="1033"/>
      <c r="AR375" s="1033"/>
      <c r="AS375" s="1033"/>
      <c r="AT375" s="599"/>
      <c r="AU375" s="1036"/>
      <c r="AV375" s="764"/>
      <c r="AW375" s="764"/>
      <c r="AX375" s="764"/>
      <c r="AY375" s="764"/>
      <c r="AZ375" s="764"/>
      <c r="BA375" s="764"/>
      <c r="BB375" s="764"/>
      <c r="BC375" s="764"/>
      <c r="BD375" s="764"/>
      <c r="BE375" s="764"/>
      <c r="BF375" s="764"/>
    </row>
    <row r="376" spans="1:58" ht="15.75" hidden="1" customHeight="1">
      <c r="A376" s="1023">
        <v>367</v>
      </c>
      <c r="B376" s="1024" t="s">
        <v>194</v>
      </c>
      <c r="C376" s="1024" t="s">
        <v>1191</v>
      </c>
      <c r="D376" s="1024" t="s">
        <v>1126</v>
      </c>
      <c r="E376" s="1024" t="s">
        <v>1201</v>
      </c>
      <c r="F376" s="1024" t="s">
        <v>6816</v>
      </c>
      <c r="G376" s="1024" t="s">
        <v>6844</v>
      </c>
      <c r="H376" s="1025" t="s">
        <v>1166</v>
      </c>
      <c r="I376" s="1024">
        <v>1</v>
      </c>
      <c r="J376" s="1024">
        <v>1570</v>
      </c>
      <c r="K376" s="1024">
        <v>1570</v>
      </c>
      <c r="L376" s="1024">
        <v>1570</v>
      </c>
      <c r="M376" s="1024" t="s">
        <v>1188</v>
      </c>
      <c r="N376" s="1024" t="s">
        <v>429</v>
      </c>
      <c r="O376" s="1024" t="s">
        <v>1163</v>
      </c>
      <c r="P376" s="1024" t="s">
        <v>67</v>
      </c>
      <c r="Q376" s="1026">
        <v>44461</v>
      </c>
      <c r="R376" s="1026">
        <v>44479</v>
      </c>
      <c r="S376" s="1027" t="s">
        <v>67</v>
      </c>
      <c r="T376" s="1028">
        <v>44479</v>
      </c>
      <c r="U376" s="1028">
        <v>44494</v>
      </c>
      <c r="V376" s="1028">
        <v>44497</v>
      </c>
      <c r="W376" s="1029" t="s">
        <v>67</v>
      </c>
      <c r="X376" s="1029">
        <v>44494</v>
      </c>
      <c r="Y376" s="1029">
        <v>44497</v>
      </c>
      <c r="Z376" s="1030">
        <v>1.57</v>
      </c>
      <c r="AA376" s="791"/>
      <c r="AB376" s="1031">
        <v>44470</v>
      </c>
      <c r="AC376" s="1147">
        <v>44470</v>
      </c>
      <c r="AD376" s="791"/>
      <c r="AE376" s="1035"/>
      <c r="AF376" s="1033"/>
      <c r="AG376" s="1033"/>
      <c r="AH376" s="1033"/>
      <c r="AI376" s="1033"/>
      <c r="AJ376" s="1033"/>
      <c r="AK376" s="1033"/>
      <c r="AL376" s="1033"/>
      <c r="AM376" s="1033"/>
      <c r="AN376" s="1033"/>
      <c r="AO376" s="1033"/>
      <c r="AP376" s="1033"/>
      <c r="AQ376" s="1033"/>
      <c r="AR376" s="1033"/>
      <c r="AS376" s="1033"/>
      <c r="AT376" s="599"/>
      <c r="AU376" s="1036"/>
      <c r="AV376" s="764"/>
      <c r="AW376" s="764"/>
      <c r="AX376" s="764"/>
      <c r="AY376" s="764"/>
      <c r="AZ376" s="764"/>
      <c r="BA376" s="764"/>
      <c r="BB376" s="764"/>
      <c r="BC376" s="764"/>
      <c r="BD376" s="764"/>
      <c r="BE376" s="764"/>
      <c r="BF376" s="764"/>
    </row>
    <row r="377" spans="1:58" ht="15.75" hidden="1" customHeight="1">
      <c r="A377" s="1023">
        <v>368</v>
      </c>
      <c r="B377" s="1024" t="s">
        <v>194</v>
      </c>
      <c r="C377" s="1024" t="s">
        <v>1191</v>
      </c>
      <c r="D377" s="1024" t="s">
        <v>1126</v>
      </c>
      <c r="E377" s="1024" t="s">
        <v>1201</v>
      </c>
      <c r="F377" s="1024" t="s">
        <v>6816</v>
      </c>
      <c r="G377" s="1024" t="s">
        <v>6845</v>
      </c>
      <c r="H377" s="1025" t="s">
        <v>1166</v>
      </c>
      <c r="I377" s="1024">
        <v>1</v>
      </c>
      <c r="J377" s="1024">
        <v>1128</v>
      </c>
      <c r="K377" s="1024">
        <v>1128</v>
      </c>
      <c r="L377" s="1024">
        <v>1128</v>
      </c>
      <c r="M377" s="1024" t="s">
        <v>1188</v>
      </c>
      <c r="N377" s="1024" t="s">
        <v>429</v>
      </c>
      <c r="O377" s="1024" t="s">
        <v>1163</v>
      </c>
      <c r="P377" s="1024" t="s">
        <v>67</v>
      </c>
      <c r="Q377" s="1026">
        <v>44461</v>
      </c>
      <c r="R377" s="1026">
        <v>44479</v>
      </c>
      <c r="S377" s="1027" t="s">
        <v>67</v>
      </c>
      <c r="T377" s="1028">
        <v>44479</v>
      </c>
      <c r="U377" s="1028">
        <v>44494</v>
      </c>
      <c r="V377" s="1028">
        <v>44497</v>
      </c>
      <c r="W377" s="1029" t="s">
        <v>67</v>
      </c>
      <c r="X377" s="1029">
        <v>44494</v>
      </c>
      <c r="Y377" s="1029">
        <v>44497</v>
      </c>
      <c r="Z377" s="1030">
        <v>1.1279999999999999</v>
      </c>
      <c r="AA377" s="791"/>
      <c r="AB377" s="1031">
        <v>44470</v>
      </c>
      <c r="AC377" s="1147">
        <v>44470</v>
      </c>
      <c r="AD377" s="791"/>
      <c r="AE377" s="1035"/>
      <c r="AF377" s="1033"/>
      <c r="AG377" s="1033"/>
      <c r="AH377" s="1033"/>
      <c r="AI377" s="1033"/>
      <c r="AJ377" s="1033"/>
      <c r="AK377" s="1033"/>
      <c r="AL377" s="1033"/>
      <c r="AM377" s="1033"/>
      <c r="AN377" s="1033"/>
      <c r="AO377" s="1033"/>
      <c r="AP377" s="1033"/>
      <c r="AQ377" s="1033"/>
      <c r="AR377" s="1033"/>
      <c r="AS377" s="1033"/>
      <c r="AT377" s="599"/>
      <c r="AU377" s="1036"/>
      <c r="AV377" s="764"/>
      <c r="AW377" s="764"/>
      <c r="AX377" s="764"/>
      <c r="AY377" s="764"/>
      <c r="AZ377" s="764"/>
      <c r="BA377" s="764"/>
      <c r="BB377" s="764"/>
      <c r="BC377" s="764"/>
      <c r="BD377" s="764"/>
      <c r="BE377" s="764"/>
      <c r="BF377" s="764"/>
    </row>
    <row r="378" spans="1:58" ht="15.75" hidden="1" customHeight="1">
      <c r="A378" s="1023">
        <v>369</v>
      </c>
      <c r="B378" s="1024" t="s">
        <v>194</v>
      </c>
      <c r="C378" s="1024" t="s">
        <v>1191</v>
      </c>
      <c r="D378" s="1024" t="s">
        <v>1126</v>
      </c>
      <c r="E378" s="1024" t="s">
        <v>1201</v>
      </c>
      <c r="F378" s="1024" t="s">
        <v>6816</v>
      </c>
      <c r="G378" s="1024" t="s">
        <v>6846</v>
      </c>
      <c r="H378" s="1025" t="s">
        <v>1166</v>
      </c>
      <c r="I378" s="1024">
        <v>1</v>
      </c>
      <c r="J378" s="1024">
        <v>1128</v>
      </c>
      <c r="K378" s="1024">
        <v>1128</v>
      </c>
      <c r="L378" s="1024">
        <v>1128</v>
      </c>
      <c r="M378" s="1024" t="s">
        <v>1188</v>
      </c>
      <c r="N378" s="1024" t="s">
        <v>429</v>
      </c>
      <c r="O378" s="1024" t="s">
        <v>1163</v>
      </c>
      <c r="P378" s="1024" t="s">
        <v>67</v>
      </c>
      <c r="Q378" s="1026">
        <v>44461</v>
      </c>
      <c r="R378" s="1026">
        <v>44479</v>
      </c>
      <c r="S378" s="1027" t="s">
        <v>67</v>
      </c>
      <c r="T378" s="1028">
        <v>44479</v>
      </c>
      <c r="U378" s="1028">
        <v>44494</v>
      </c>
      <c r="V378" s="1028">
        <v>44497</v>
      </c>
      <c r="W378" s="1029" t="s">
        <v>67</v>
      </c>
      <c r="X378" s="1029">
        <v>44494</v>
      </c>
      <c r="Y378" s="1029">
        <v>44497</v>
      </c>
      <c r="Z378" s="1030">
        <v>1.1279999999999999</v>
      </c>
      <c r="AA378" s="791"/>
      <c r="AB378" s="1031">
        <v>44470</v>
      </c>
      <c r="AC378" s="1147">
        <v>44470</v>
      </c>
      <c r="AD378" s="791"/>
      <c r="AE378" s="1035"/>
      <c r="AF378" s="1033"/>
      <c r="AG378" s="1033"/>
      <c r="AH378" s="1033"/>
      <c r="AI378" s="1033"/>
      <c r="AJ378" s="1033"/>
      <c r="AK378" s="1033"/>
      <c r="AL378" s="1033"/>
      <c r="AM378" s="1033"/>
      <c r="AN378" s="1033"/>
      <c r="AO378" s="1033"/>
      <c r="AP378" s="1033"/>
      <c r="AQ378" s="1033"/>
      <c r="AR378" s="1033"/>
      <c r="AS378" s="1033"/>
      <c r="AT378" s="599"/>
      <c r="AU378" s="1036"/>
      <c r="AV378" s="764"/>
      <c r="AW378" s="764"/>
      <c r="AX378" s="764"/>
      <c r="AY378" s="764"/>
      <c r="AZ378" s="764"/>
      <c r="BA378" s="764"/>
      <c r="BB378" s="764"/>
      <c r="BC378" s="764"/>
      <c r="BD378" s="764"/>
      <c r="BE378" s="764"/>
      <c r="BF378" s="764"/>
    </row>
    <row r="379" spans="1:58" ht="15.75" hidden="1" customHeight="1">
      <c r="A379" s="1023">
        <v>370</v>
      </c>
      <c r="B379" s="1024" t="s">
        <v>194</v>
      </c>
      <c r="C379" s="1024" t="s">
        <v>1191</v>
      </c>
      <c r="D379" s="1024" t="s">
        <v>1126</v>
      </c>
      <c r="E379" s="1024" t="s">
        <v>1201</v>
      </c>
      <c r="F379" s="1024" t="s">
        <v>6816</v>
      </c>
      <c r="G379" s="1024" t="s">
        <v>6847</v>
      </c>
      <c r="H379" s="1025" t="s">
        <v>1166</v>
      </c>
      <c r="I379" s="1024">
        <v>1</v>
      </c>
      <c r="J379" s="1024">
        <v>1579</v>
      </c>
      <c r="K379" s="1024">
        <v>1579</v>
      </c>
      <c r="L379" s="1024">
        <v>1579</v>
      </c>
      <c r="M379" s="1024" t="s">
        <v>1188</v>
      </c>
      <c r="N379" s="1024" t="s">
        <v>429</v>
      </c>
      <c r="O379" s="1024" t="s">
        <v>1163</v>
      </c>
      <c r="P379" s="1024" t="s">
        <v>67</v>
      </c>
      <c r="Q379" s="1026">
        <v>44461</v>
      </c>
      <c r="R379" s="1026">
        <v>44479</v>
      </c>
      <c r="S379" s="1027" t="s">
        <v>67</v>
      </c>
      <c r="T379" s="1028">
        <v>44479</v>
      </c>
      <c r="U379" s="1028">
        <v>44494</v>
      </c>
      <c r="V379" s="1028">
        <v>44497</v>
      </c>
      <c r="W379" s="1029" t="s">
        <v>67</v>
      </c>
      <c r="X379" s="1029">
        <v>44494</v>
      </c>
      <c r="Y379" s="1029">
        <v>44497</v>
      </c>
      <c r="Z379" s="1030">
        <v>1.579</v>
      </c>
      <c r="AA379" s="791"/>
      <c r="AB379" s="1031">
        <v>44470</v>
      </c>
      <c r="AC379" s="1147">
        <v>44470</v>
      </c>
      <c r="AD379" s="791"/>
      <c r="AE379" s="1035"/>
      <c r="AF379" s="1033"/>
      <c r="AG379" s="1033"/>
      <c r="AH379" s="1033"/>
      <c r="AI379" s="1033"/>
      <c r="AJ379" s="1033"/>
      <c r="AK379" s="1033"/>
      <c r="AL379" s="1033"/>
      <c r="AM379" s="1033"/>
      <c r="AN379" s="1033"/>
      <c r="AO379" s="1033"/>
      <c r="AP379" s="1033"/>
      <c r="AQ379" s="1033"/>
      <c r="AR379" s="1033"/>
      <c r="AS379" s="1033"/>
      <c r="AT379" s="599"/>
      <c r="AU379" s="1036"/>
      <c r="AV379" s="764"/>
      <c r="AW379" s="764"/>
      <c r="AX379" s="764"/>
      <c r="AY379" s="764"/>
      <c r="AZ379" s="764"/>
      <c r="BA379" s="764"/>
      <c r="BB379" s="764"/>
      <c r="BC379" s="764"/>
      <c r="BD379" s="764"/>
      <c r="BE379" s="764"/>
      <c r="BF379" s="764"/>
    </row>
    <row r="380" spans="1:58" ht="15.75" hidden="1" customHeight="1">
      <c r="A380" s="1023">
        <v>371</v>
      </c>
      <c r="B380" s="1024" t="s">
        <v>194</v>
      </c>
      <c r="C380" s="1024" t="s">
        <v>1191</v>
      </c>
      <c r="D380" s="1024" t="s">
        <v>1126</v>
      </c>
      <c r="E380" s="1024" t="s">
        <v>1201</v>
      </c>
      <c r="F380" s="1024" t="s">
        <v>6816</v>
      </c>
      <c r="G380" s="1024" t="s">
        <v>6848</v>
      </c>
      <c r="H380" s="1025" t="s">
        <v>1166</v>
      </c>
      <c r="I380" s="1024">
        <v>1</v>
      </c>
      <c r="J380" s="1024">
        <v>1579</v>
      </c>
      <c r="K380" s="1024">
        <v>1579</v>
      </c>
      <c r="L380" s="1024">
        <v>1579</v>
      </c>
      <c r="M380" s="1024" t="s">
        <v>1188</v>
      </c>
      <c r="N380" s="1024" t="s">
        <v>429</v>
      </c>
      <c r="O380" s="1024" t="s">
        <v>1163</v>
      </c>
      <c r="P380" s="1024" t="s">
        <v>67</v>
      </c>
      <c r="Q380" s="1026">
        <v>44461</v>
      </c>
      <c r="R380" s="1026">
        <v>44479</v>
      </c>
      <c r="S380" s="1027" t="s">
        <v>67</v>
      </c>
      <c r="T380" s="1028">
        <v>44479</v>
      </c>
      <c r="U380" s="1028">
        <v>44494</v>
      </c>
      <c r="V380" s="1028">
        <v>44497</v>
      </c>
      <c r="W380" s="1029" t="s">
        <v>67</v>
      </c>
      <c r="X380" s="1029">
        <v>44494</v>
      </c>
      <c r="Y380" s="1029">
        <v>44497</v>
      </c>
      <c r="Z380" s="1030">
        <v>1.579</v>
      </c>
      <c r="AA380" s="791"/>
      <c r="AB380" s="1031">
        <v>44470</v>
      </c>
      <c r="AC380" s="1147">
        <v>44470</v>
      </c>
      <c r="AD380" s="791"/>
      <c r="AE380" s="1035"/>
      <c r="AF380" s="1033"/>
      <c r="AG380" s="1033"/>
      <c r="AH380" s="1033"/>
      <c r="AI380" s="1033"/>
      <c r="AJ380" s="1033"/>
      <c r="AK380" s="1033"/>
      <c r="AL380" s="1033"/>
      <c r="AM380" s="1033"/>
      <c r="AN380" s="1033"/>
      <c r="AO380" s="1033"/>
      <c r="AP380" s="1033"/>
      <c r="AQ380" s="1033"/>
      <c r="AR380" s="1033"/>
      <c r="AS380" s="1033"/>
      <c r="AT380" s="599"/>
      <c r="AU380" s="1036"/>
      <c r="AV380" s="764"/>
      <c r="AW380" s="764"/>
      <c r="AX380" s="764"/>
      <c r="AY380" s="764"/>
      <c r="AZ380" s="764"/>
      <c r="BA380" s="764"/>
      <c r="BB380" s="764"/>
      <c r="BC380" s="764"/>
      <c r="BD380" s="764"/>
      <c r="BE380" s="764"/>
      <c r="BF380" s="764"/>
    </row>
    <row r="381" spans="1:58" ht="15.75" hidden="1" customHeight="1">
      <c r="A381" s="1023">
        <v>372</v>
      </c>
      <c r="B381" s="1024" t="s">
        <v>194</v>
      </c>
      <c r="C381" s="1024" t="s">
        <v>1191</v>
      </c>
      <c r="D381" s="1024" t="s">
        <v>356</v>
      </c>
      <c r="E381" s="1024" t="s">
        <v>6849</v>
      </c>
      <c r="F381" s="1024" t="s">
        <v>6850</v>
      </c>
      <c r="G381" s="1024" t="s">
        <v>6851</v>
      </c>
      <c r="H381" s="1025" t="s">
        <v>1166</v>
      </c>
      <c r="I381" s="1024">
        <v>2</v>
      </c>
      <c r="J381" s="1024">
        <v>475</v>
      </c>
      <c r="K381" s="1024">
        <v>950</v>
      </c>
      <c r="L381" s="1024">
        <v>950</v>
      </c>
      <c r="M381" s="1024" t="s">
        <v>1162</v>
      </c>
      <c r="N381" s="1024" t="s">
        <v>333</v>
      </c>
      <c r="O381" s="1024" t="s">
        <v>1163</v>
      </c>
      <c r="P381" s="1024" t="s">
        <v>67</v>
      </c>
      <c r="Q381" s="1026">
        <v>44463</v>
      </c>
      <c r="R381" s="1026">
        <v>44484</v>
      </c>
      <c r="S381" s="1027" t="s">
        <v>67</v>
      </c>
      <c r="T381" s="1028">
        <v>44484</v>
      </c>
      <c r="U381" s="1028">
        <v>44494</v>
      </c>
      <c r="V381" s="1028">
        <v>44497</v>
      </c>
      <c r="W381" s="1029" t="s">
        <v>67</v>
      </c>
      <c r="X381" s="1029">
        <v>44494</v>
      </c>
      <c r="Y381" s="1029">
        <v>44497</v>
      </c>
      <c r="Z381" s="1030">
        <v>0.95</v>
      </c>
      <c r="AA381" s="791"/>
      <c r="AB381" s="1031">
        <v>44470</v>
      </c>
      <c r="AC381" s="1554">
        <v>44470</v>
      </c>
      <c r="AD381" s="791"/>
      <c r="AE381" s="1035"/>
      <c r="AF381" s="1033"/>
      <c r="AG381" s="1033"/>
      <c r="AH381" s="1033"/>
      <c r="AI381" s="1033"/>
      <c r="AJ381" s="1033"/>
      <c r="AK381" s="1033"/>
      <c r="AL381" s="1033"/>
      <c r="AM381" s="1033"/>
      <c r="AN381" s="1033"/>
      <c r="AO381" s="1033"/>
      <c r="AP381" s="1033"/>
      <c r="AQ381" s="1033"/>
      <c r="AR381" s="1033"/>
      <c r="AS381" s="1033"/>
      <c r="AT381" s="599"/>
      <c r="AU381" s="1036"/>
      <c r="AV381" s="764"/>
      <c r="AW381" s="764"/>
      <c r="AX381" s="764"/>
      <c r="AY381" s="764"/>
      <c r="AZ381" s="764"/>
      <c r="BA381" s="764"/>
      <c r="BB381" s="764"/>
      <c r="BC381" s="764"/>
      <c r="BD381" s="764"/>
      <c r="BE381" s="764"/>
      <c r="BF381" s="764"/>
    </row>
    <row r="382" spans="1:58" ht="15.75" hidden="1" customHeight="1">
      <c r="A382" s="1023">
        <v>373</v>
      </c>
      <c r="B382" s="1024" t="s">
        <v>194</v>
      </c>
      <c r="C382" s="1024" t="s">
        <v>1191</v>
      </c>
      <c r="D382" s="1024" t="s">
        <v>356</v>
      </c>
      <c r="E382" s="1024" t="s">
        <v>6849</v>
      </c>
      <c r="F382" s="1024" t="s">
        <v>6850</v>
      </c>
      <c r="G382" s="1024" t="s">
        <v>6852</v>
      </c>
      <c r="H382" s="1025" t="s">
        <v>1166</v>
      </c>
      <c r="I382" s="1024">
        <v>2</v>
      </c>
      <c r="J382" s="1024">
        <v>305</v>
      </c>
      <c r="K382" s="1024">
        <v>610</v>
      </c>
      <c r="L382" s="1024">
        <v>610</v>
      </c>
      <c r="M382" s="1024" t="s">
        <v>1162</v>
      </c>
      <c r="N382" s="1024" t="s">
        <v>333</v>
      </c>
      <c r="O382" s="1024" t="s">
        <v>1163</v>
      </c>
      <c r="P382" s="1024" t="s">
        <v>67</v>
      </c>
      <c r="Q382" s="1026">
        <v>44463</v>
      </c>
      <c r="R382" s="1026">
        <v>44484</v>
      </c>
      <c r="S382" s="1027" t="s">
        <v>67</v>
      </c>
      <c r="T382" s="1028">
        <v>44484</v>
      </c>
      <c r="U382" s="1028">
        <v>44494</v>
      </c>
      <c r="V382" s="1028">
        <v>44497</v>
      </c>
      <c r="W382" s="1029" t="s">
        <v>67</v>
      </c>
      <c r="X382" s="1029">
        <v>44494</v>
      </c>
      <c r="Y382" s="1029">
        <v>44497</v>
      </c>
      <c r="Z382" s="1030">
        <v>0.61</v>
      </c>
      <c r="AA382" s="791"/>
      <c r="AB382" s="1031">
        <v>44470</v>
      </c>
      <c r="AC382" s="1554">
        <v>44470</v>
      </c>
      <c r="AD382" s="791"/>
      <c r="AE382" s="1035"/>
      <c r="AF382" s="1033"/>
      <c r="AG382" s="1033"/>
      <c r="AH382" s="1033"/>
      <c r="AI382" s="1033"/>
      <c r="AJ382" s="1033"/>
      <c r="AK382" s="1033"/>
      <c r="AL382" s="1033"/>
      <c r="AM382" s="1033"/>
      <c r="AN382" s="1033"/>
      <c r="AO382" s="1033"/>
      <c r="AP382" s="1033"/>
      <c r="AQ382" s="1033"/>
      <c r="AR382" s="1033"/>
      <c r="AS382" s="1033"/>
      <c r="AT382" s="599"/>
      <c r="AU382" s="1036"/>
      <c r="AV382" s="764"/>
      <c r="AW382" s="764"/>
      <c r="AX382" s="764"/>
      <c r="AY382" s="764"/>
      <c r="AZ382" s="764"/>
      <c r="BA382" s="764"/>
      <c r="BB382" s="764"/>
      <c r="BC382" s="764"/>
      <c r="BD382" s="764"/>
      <c r="BE382" s="764"/>
      <c r="BF382" s="764"/>
    </row>
    <row r="383" spans="1:58" ht="15.75" hidden="1" customHeight="1">
      <c r="A383" s="1023">
        <v>374</v>
      </c>
      <c r="B383" s="1024" t="s">
        <v>194</v>
      </c>
      <c r="C383" s="1024" t="s">
        <v>1191</v>
      </c>
      <c r="D383" s="1024" t="s">
        <v>356</v>
      </c>
      <c r="E383" s="1024" t="s">
        <v>6849</v>
      </c>
      <c r="F383" s="1024" t="s">
        <v>6850</v>
      </c>
      <c r="G383" s="1024" t="s">
        <v>6853</v>
      </c>
      <c r="H383" s="1025" t="s">
        <v>1166</v>
      </c>
      <c r="I383" s="1024">
        <v>2</v>
      </c>
      <c r="J383" s="1024">
        <v>170</v>
      </c>
      <c r="K383" s="1024">
        <v>340</v>
      </c>
      <c r="L383" s="1024">
        <v>340</v>
      </c>
      <c r="M383" s="1024" t="s">
        <v>1162</v>
      </c>
      <c r="N383" s="1024" t="s">
        <v>333</v>
      </c>
      <c r="O383" s="1024" t="s">
        <v>1163</v>
      </c>
      <c r="P383" s="1024" t="s">
        <v>67</v>
      </c>
      <c r="Q383" s="1026">
        <v>44463</v>
      </c>
      <c r="R383" s="1026">
        <v>44484</v>
      </c>
      <c r="S383" s="1027" t="s">
        <v>67</v>
      </c>
      <c r="T383" s="1028">
        <v>44484</v>
      </c>
      <c r="U383" s="1028">
        <v>44494</v>
      </c>
      <c r="V383" s="1028">
        <v>44497</v>
      </c>
      <c r="W383" s="1029" t="s">
        <v>67</v>
      </c>
      <c r="X383" s="1029">
        <v>44494</v>
      </c>
      <c r="Y383" s="1029">
        <v>44497</v>
      </c>
      <c r="Z383" s="1030">
        <v>0.34</v>
      </c>
      <c r="AA383" s="791"/>
      <c r="AB383" s="1031">
        <v>44470</v>
      </c>
      <c r="AC383" s="1554">
        <v>44470</v>
      </c>
      <c r="AD383" s="791"/>
      <c r="AE383" s="1035"/>
      <c r="AF383" s="1033"/>
      <c r="AG383" s="1033"/>
      <c r="AH383" s="1033"/>
      <c r="AI383" s="1033"/>
      <c r="AJ383" s="1033"/>
      <c r="AK383" s="1033"/>
      <c r="AL383" s="1033"/>
      <c r="AM383" s="1033"/>
      <c r="AN383" s="1033"/>
      <c r="AO383" s="1033"/>
      <c r="AP383" s="1033"/>
      <c r="AQ383" s="1033"/>
      <c r="AR383" s="1033"/>
      <c r="AS383" s="1033"/>
      <c r="AT383" s="599"/>
      <c r="AU383" s="1036"/>
      <c r="AV383" s="764"/>
      <c r="AW383" s="764"/>
      <c r="AX383" s="764"/>
      <c r="AY383" s="764"/>
      <c r="AZ383" s="764"/>
      <c r="BA383" s="764"/>
      <c r="BB383" s="764"/>
      <c r="BC383" s="764"/>
      <c r="BD383" s="764"/>
      <c r="BE383" s="764"/>
      <c r="BF383" s="764"/>
    </row>
    <row r="384" spans="1:58" ht="15.75" hidden="1" customHeight="1">
      <c r="A384" s="1023">
        <v>375</v>
      </c>
      <c r="B384" s="1024" t="s">
        <v>6322</v>
      </c>
      <c r="C384" s="1024" t="s">
        <v>1160</v>
      </c>
      <c r="D384" s="1024" t="s">
        <v>529</v>
      </c>
      <c r="E384" s="1024" t="s">
        <v>6321</v>
      </c>
      <c r="F384" s="1024" t="s">
        <v>6854</v>
      </c>
      <c r="G384" s="1024" t="s">
        <v>6855</v>
      </c>
      <c r="H384" s="1025" t="s">
        <v>1166</v>
      </c>
      <c r="I384" s="1024">
        <v>1</v>
      </c>
      <c r="J384" s="1024">
        <v>76600</v>
      </c>
      <c r="K384" s="1024">
        <v>76600</v>
      </c>
      <c r="L384" s="1024">
        <v>1609</v>
      </c>
      <c r="M384" s="1024" t="s">
        <v>1162</v>
      </c>
      <c r="N384" s="1024" t="s">
        <v>6604</v>
      </c>
      <c r="O384" s="1024" t="s">
        <v>1163</v>
      </c>
      <c r="P384" s="1024" t="s">
        <v>67</v>
      </c>
      <c r="Q384" s="1026">
        <v>44427</v>
      </c>
      <c r="R384" s="1026">
        <v>44499</v>
      </c>
      <c r="S384" s="1027" t="s">
        <v>67</v>
      </c>
      <c r="T384" s="1028">
        <v>44499</v>
      </c>
      <c r="U384" s="1028">
        <v>44529</v>
      </c>
      <c r="V384" s="1028">
        <v>44532</v>
      </c>
      <c r="W384" s="1029" t="s">
        <v>67</v>
      </c>
      <c r="X384" s="1029">
        <v>44529</v>
      </c>
      <c r="Y384" s="1029">
        <v>44532</v>
      </c>
      <c r="Z384" s="1030">
        <v>1.609</v>
      </c>
      <c r="AA384" s="791"/>
      <c r="AB384" s="1031">
        <v>44501</v>
      </c>
      <c r="AC384" s="1147">
        <v>44531</v>
      </c>
      <c r="AD384" s="791"/>
      <c r="AE384" s="1035"/>
      <c r="AF384" s="1033"/>
      <c r="AG384" s="1033"/>
      <c r="AH384" s="1033"/>
      <c r="AI384" s="1033"/>
      <c r="AJ384" s="1033"/>
      <c r="AK384" s="1033"/>
      <c r="AL384" s="1033"/>
      <c r="AM384" s="1033"/>
      <c r="AN384" s="1033"/>
      <c r="AO384" s="1033"/>
      <c r="AP384" s="1033"/>
      <c r="AQ384" s="1033"/>
      <c r="AR384" s="1033"/>
      <c r="AS384" s="1033"/>
      <c r="AT384" s="599"/>
      <c r="AU384" s="1036"/>
      <c r="AV384" s="764"/>
      <c r="AW384" s="764"/>
      <c r="AX384" s="764"/>
      <c r="AY384" s="764"/>
      <c r="AZ384" s="764"/>
      <c r="BA384" s="764"/>
      <c r="BB384" s="764"/>
      <c r="BC384" s="764"/>
      <c r="BD384" s="764"/>
      <c r="BE384" s="764"/>
      <c r="BF384" s="764"/>
    </row>
    <row r="385" spans="1:58" ht="15.75" hidden="1" customHeight="1">
      <c r="A385" s="1023">
        <v>376</v>
      </c>
      <c r="B385" s="1024" t="s">
        <v>6322</v>
      </c>
      <c r="C385" s="1024" t="s">
        <v>1160</v>
      </c>
      <c r="D385" s="1024" t="s">
        <v>529</v>
      </c>
      <c r="E385" s="1024" t="s">
        <v>6321</v>
      </c>
      <c r="F385" s="1024" t="s">
        <v>6854</v>
      </c>
      <c r="G385" s="1024" t="s">
        <v>6278</v>
      </c>
      <c r="H385" s="1025" t="s">
        <v>1166</v>
      </c>
      <c r="I385" s="1024">
        <v>1</v>
      </c>
      <c r="J385" s="1024">
        <v>4800</v>
      </c>
      <c r="K385" s="1024">
        <v>4800</v>
      </c>
      <c r="L385" s="1024">
        <v>48</v>
      </c>
      <c r="M385" s="1024" t="s">
        <v>1162</v>
      </c>
      <c r="N385" s="1024" t="s">
        <v>6604</v>
      </c>
      <c r="O385" s="1024" t="s">
        <v>1163</v>
      </c>
      <c r="P385" s="1024" t="s">
        <v>67</v>
      </c>
      <c r="Q385" s="1026">
        <v>44427</v>
      </c>
      <c r="R385" s="1026">
        <v>44499</v>
      </c>
      <c r="S385" s="1027" t="s">
        <v>67</v>
      </c>
      <c r="T385" s="1028">
        <v>44499</v>
      </c>
      <c r="U385" s="1028">
        <v>44529</v>
      </c>
      <c r="V385" s="1028">
        <v>44532</v>
      </c>
      <c r="W385" s="1029" t="s">
        <v>67</v>
      </c>
      <c r="X385" s="1029">
        <v>44529</v>
      </c>
      <c r="Y385" s="1029">
        <v>44532</v>
      </c>
      <c r="Z385" s="1030">
        <v>4.8000000000000001E-2</v>
      </c>
      <c r="AA385" s="791"/>
      <c r="AB385" s="1031">
        <v>44501</v>
      </c>
      <c r="AC385" s="1147">
        <v>44531</v>
      </c>
      <c r="AD385" s="791"/>
      <c r="AE385" s="1035"/>
      <c r="AF385" s="1033"/>
      <c r="AG385" s="1033"/>
      <c r="AH385" s="1033"/>
      <c r="AI385" s="1033"/>
      <c r="AJ385" s="1033"/>
      <c r="AK385" s="1033"/>
      <c r="AL385" s="1033"/>
      <c r="AM385" s="1033"/>
      <c r="AN385" s="1033"/>
      <c r="AO385" s="1033"/>
      <c r="AP385" s="1033"/>
      <c r="AQ385" s="1033"/>
      <c r="AR385" s="1033"/>
      <c r="AS385" s="1033"/>
      <c r="AT385" s="599"/>
      <c r="AU385" s="1036"/>
      <c r="AV385" s="764"/>
      <c r="AW385" s="764"/>
      <c r="AX385" s="764"/>
      <c r="AY385" s="764"/>
      <c r="AZ385" s="764"/>
      <c r="BA385" s="764"/>
      <c r="BB385" s="764"/>
      <c r="BC385" s="764"/>
      <c r="BD385" s="764"/>
      <c r="BE385" s="764"/>
      <c r="BF385" s="764"/>
    </row>
    <row r="386" spans="1:58" ht="15.75" hidden="1" customHeight="1">
      <c r="A386" s="1023">
        <v>377</v>
      </c>
      <c r="B386" s="1024" t="s">
        <v>6322</v>
      </c>
      <c r="C386" s="1024" t="s">
        <v>1160</v>
      </c>
      <c r="D386" s="1024" t="s">
        <v>529</v>
      </c>
      <c r="E386" s="1024" t="s">
        <v>6321</v>
      </c>
      <c r="F386" s="1024" t="s">
        <v>6854</v>
      </c>
      <c r="G386" s="1024" t="s">
        <v>6279</v>
      </c>
      <c r="H386" s="1025" t="s">
        <v>1166</v>
      </c>
      <c r="I386" s="1024">
        <v>1</v>
      </c>
      <c r="J386" s="1024">
        <v>12000</v>
      </c>
      <c r="K386" s="1024">
        <v>12000</v>
      </c>
      <c r="L386" s="1024">
        <v>193</v>
      </c>
      <c r="M386" s="1024" t="s">
        <v>1162</v>
      </c>
      <c r="N386" s="1024" t="s">
        <v>6604</v>
      </c>
      <c r="O386" s="1024" t="s">
        <v>1163</v>
      </c>
      <c r="P386" s="1024" t="s">
        <v>67</v>
      </c>
      <c r="Q386" s="1026">
        <v>44427</v>
      </c>
      <c r="R386" s="1026">
        <v>44499</v>
      </c>
      <c r="S386" s="1027" t="s">
        <v>67</v>
      </c>
      <c r="T386" s="1028">
        <v>44499</v>
      </c>
      <c r="U386" s="1028">
        <v>44529</v>
      </c>
      <c r="V386" s="1028">
        <v>44532</v>
      </c>
      <c r="W386" s="1029" t="s">
        <v>67</v>
      </c>
      <c r="X386" s="1029">
        <v>44529</v>
      </c>
      <c r="Y386" s="1029">
        <v>44532</v>
      </c>
      <c r="Z386" s="1030">
        <v>0.193</v>
      </c>
      <c r="AA386" s="791"/>
      <c r="AB386" s="1031">
        <v>44501</v>
      </c>
      <c r="AC386" s="1147">
        <v>44531</v>
      </c>
      <c r="AD386" s="791"/>
      <c r="AE386" s="1035"/>
      <c r="AF386" s="1033"/>
      <c r="AG386" s="1033"/>
      <c r="AH386" s="1033"/>
      <c r="AI386" s="1033"/>
      <c r="AJ386" s="1033"/>
      <c r="AK386" s="1033"/>
      <c r="AL386" s="1033"/>
      <c r="AM386" s="1033"/>
      <c r="AN386" s="1033"/>
      <c r="AO386" s="1033"/>
      <c r="AP386" s="1033"/>
      <c r="AQ386" s="1033"/>
      <c r="AR386" s="1033"/>
      <c r="AS386" s="1033"/>
      <c r="AT386" s="599"/>
      <c r="AU386" s="1036"/>
      <c r="AV386" s="764"/>
      <c r="AW386" s="764"/>
      <c r="AX386" s="764"/>
      <c r="AY386" s="764"/>
      <c r="AZ386" s="764"/>
      <c r="BA386" s="764"/>
      <c r="BB386" s="764"/>
      <c r="BC386" s="764"/>
      <c r="BD386" s="764"/>
      <c r="BE386" s="764"/>
      <c r="BF386" s="764"/>
    </row>
    <row r="387" spans="1:58" ht="15.75" hidden="1" customHeight="1">
      <c r="A387" s="1023">
        <v>378</v>
      </c>
      <c r="B387" s="1024" t="s">
        <v>185</v>
      </c>
      <c r="C387" s="1024" t="s">
        <v>1160</v>
      </c>
      <c r="D387" s="1024" t="s">
        <v>529</v>
      </c>
      <c r="E387" s="1024" t="s">
        <v>6319</v>
      </c>
      <c r="F387" s="1024" t="s">
        <v>6856</v>
      </c>
      <c r="G387" s="1024" t="s">
        <v>6857</v>
      </c>
      <c r="H387" s="1025" t="s">
        <v>1190</v>
      </c>
      <c r="I387" s="1024">
        <v>1</v>
      </c>
      <c r="J387" s="1024">
        <v>7550</v>
      </c>
      <c r="K387" s="1024">
        <v>7550</v>
      </c>
      <c r="L387" s="1024">
        <v>2265</v>
      </c>
      <c r="M387" s="1024" t="s">
        <v>1167</v>
      </c>
      <c r="N387" s="1024" t="s">
        <v>6604</v>
      </c>
      <c r="O387" s="1024" t="s">
        <v>1163</v>
      </c>
      <c r="P387" s="1024" t="s">
        <v>67</v>
      </c>
      <c r="Q387" s="1026">
        <v>44456</v>
      </c>
      <c r="R387" s="1026">
        <v>44545</v>
      </c>
      <c r="S387" s="1027" t="s">
        <v>67</v>
      </c>
      <c r="T387" s="1028">
        <v>44545</v>
      </c>
      <c r="U387" s="1028">
        <v>44575</v>
      </c>
      <c r="V387" s="1028">
        <v>44578</v>
      </c>
      <c r="W387" s="1029" t="s">
        <v>67</v>
      </c>
      <c r="X387" s="1029">
        <v>44575</v>
      </c>
      <c r="Y387" s="1029">
        <v>44578</v>
      </c>
      <c r="Z387" s="1030">
        <v>2.2650000000000001</v>
      </c>
      <c r="AA387" s="791"/>
      <c r="AB387" s="1031">
        <v>44562</v>
      </c>
      <c r="AC387" s="1147">
        <v>44562</v>
      </c>
      <c r="AD387" s="791"/>
      <c r="AE387" s="1035"/>
      <c r="AF387" s="1033"/>
      <c r="AG387" s="1033"/>
      <c r="AH387" s="1033"/>
      <c r="AI387" s="1033"/>
      <c r="AJ387" s="1033"/>
      <c r="AK387" s="1033"/>
      <c r="AL387" s="1033"/>
      <c r="AM387" s="1033"/>
      <c r="AN387" s="1033"/>
      <c r="AO387" s="1033"/>
      <c r="AP387" s="1033"/>
      <c r="AQ387" s="1033"/>
      <c r="AR387" s="1033"/>
      <c r="AS387" s="1033"/>
      <c r="AT387" s="599"/>
      <c r="AU387" s="1036"/>
      <c r="AV387" s="764"/>
      <c r="AW387" s="764"/>
      <c r="AX387" s="764"/>
      <c r="AY387" s="764"/>
      <c r="AZ387" s="764"/>
      <c r="BA387" s="764"/>
      <c r="BB387" s="764"/>
      <c r="BC387" s="764"/>
      <c r="BD387" s="764"/>
      <c r="BE387" s="764"/>
      <c r="BF387" s="764"/>
    </row>
    <row r="388" spans="1:58" ht="15.75" hidden="1" customHeight="1">
      <c r="A388" s="1023">
        <v>379</v>
      </c>
      <c r="B388" s="1024" t="s">
        <v>185</v>
      </c>
      <c r="C388" s="1024" t="s">
        <v>1160</v>
      </c>
      <c r="D388" s="1024" t="s">
        <v>529</v>
      </c>
      <c r="E388" s="1024" t="s">
        <v>6319</v>
      </c>
      <c r="F388" s="1024" t="s">
        <v>6856</v>
      </c>
      <c r="G388" s="1024" t="s">
        <v>6857</v>
      </c>
      <c r="H388" s="1025" t="s">
        <v>1164</v>
      </c>
      <c r="I388" s="1024">
        <v>1</v>
      </c>
      <c r="J388" s="1024">
        <v>7550</v>
      </c>
      <c r="K388" s="1024">
        <v>7550</v>
      </c>
      <c r="L388" s="1024">
        <v>3020</v>
      </c>
      <c r="M388" s="1024" t="s">
        <v>1167</v>
      </c>
      <c r="N388" s="1024" t="s">
        <v>6604</v>
      </c>
      <c r="O388" s="1024" t="s">
        <v>1163</v>
      </c>
      <c r="P388" s="1024" t="s">
        <v>67</v>
      </c>
      <c r="Q388" s="1026">
        <v>44456</v>
      </c>
      <c r="R388" s="1026">
        <v>44545</v>
      </c>
      <c r="S388" s="1027" t="s">
        <v>67</v>
      </c>
      <c r="T388" s="1028">
        <v>44545</v>
      </c>
      <c r="U388" s="1028">
        <v>44575</v>
      </c>
      <c r="V388" s="1028">
        <v>44578</v>
      </c>
      <c r="W388" s="1029" t="s">
        <v>67</v>
      </c>
      <c r="X388" s="1029">
        <v>44575</v>
      </c>
      <c r="Y388" s="1029">
        <v>44578</v>
      </c>
      <c r="Z388" s="1030">
        <v>3.02</v>
      </c>
      <c r="AA388" s="791"/>
      <c r="AB388" s="1031">
        <v>44562</v>
      </c>
      <c r="AC388" s="1147">
        <v>44562</v>
      </c>
      <c r="AD388" s="791"/>
      <c r="AE388" s="1035"/>
      <c r="AF388" s="1033"/>
      <c r="AG388" s="1033"/>
      <c r="AH388" s="1033"/>
      <c r="AI388" s="1033"/>
      <c r="AJ388" s="1033"/>
      <c r="AK388" s="1033"/>
      <c r="AL388" s="1033"/>
      <c r="AM388" s="1033"/>
      <c r="AN388" s="1033"/>
      <c r="AO388" s="1033"/>
      <c r="AP388" s="1033"/>
      <c r="AQ388" s="1033"/>
      <c r="AR388" s="1033"/>
      <c r="AS388" s="1033"/>
      <c r="AT388" s="599"/>
      <c r="AU388" s="1036"/>
      <c r="AV388" s="764"/>
      <c r="AW388" s="764"/>
      <c r="AX388" s="764"/>
      <c r="AY388" s="764"/>
      <c r="AZ388" s="764"/>
      <c r="BA388" s="764"/>
      <c r="BB388" s="764"/>
      <c r="BC388" s="764"/>
      <c r="BD388" s="764"/>
      <c r="BE388" s="764"/>
      <c r="BF388" s="764"/>
    </row>
    <row r="389" spans="1:58" ht="15.75" hidden="1" customHeight="1">
      <c r="A389" s="1023">
        <v>380</v>
      </c>
      <c r="B389" s="1024" t="s">
        <v>185</v>
      </c>
      <c r="C389" s="1024" t="s">
        <v>1160</v>
      </c>
      <c r="D389" s="1024" t="s">
        <v>529</v>
      </c>
      <c r="E389" s="1024" t="s">
        <v>6319</v>
      </c>
      <c r="F389" s="1024" t="s">
        <v>6856</v>
      </c>
      <c r="G389" s="1024" t="s">
        <v>6857</v>
      </c>
      <c r="H389" s="1025" t="s">
        <v>1190</v>
      </c>
      <c r="I389" s="1024">
        <v>1</v>
      </c>
      <c r="J389" s="1024">
        <v>7550</v>
      </c>
      <c r="K389" s="1024">
        <v>7550</v>
      </c>
      <c r="L389" s="1024">
        <v>2265</v>
      </c>
      <c r="M389" s="1024" t="s">
        <v>1167</v>
      </c>
      <c r="N389" s="1024" t="s">
        <v>6604</v>
      </c>
      <c r="O389" s="1024" t="s">
        <v>1163</v>
      </c>
      <c r="P389" s="1024" t="s">
        <v>67</v>
      </c>
      <c r="Q389" s="1026">
        <v>44456</v>
      </c>
      <c r="R389" s="1026">
        <v>44545</v>
      </c>
      <c r="S389" s="1027" t="s">
        <v>67</v>
      </c>
      <c r="T389" s="1028">
        <v>44545</v>
      </c>
      <c r="U389" s="1028">
        <v>44575</v>
      </c>
      <c r="V389" s="1028">
        <v>44578</v>
      </c>
      <c r="W389" s="1029" t="s">
        <v>67</v>
      </c>
      <c r="X389" s="1029">
        <v>44575</v>
      </c>
      <c r="Y389" s="1029">
        <v>44578</v>
      </c>
      <c r="Z389" s="1030">
        <v>2.2650000000000001</v>
      </c>
      <c r="AA389" s="791"/>
      <c r="AB389" s="1031">
        <v>44562</v>
      </c>
      <c r="AC389" s="1147">
        <v>44562</v>
      </c>
      <c r="AD389" s="791"/>
      <c r="AE389" s="1035"/>
      <c r="AF389" s="1033"/>
      <c r="AG389" s="1033"/>
      <c r="AH389" s="1033"/>
      <c r="AI389" s="1033"/>
      <c r="AJ389" s="1033"/>
      <c r="AK389" s="1033"/>
      <c r="AL389" s="1033"/>
      <c r="AM389" s="1033"/>
      <c r="AN389" s="1033"/>
      <c r="AO389" s="1033"/>
      <c r="AP389" s="1033"/>
      <c r="AQ389" s="1033"/>
      <c r="AR389" s="1033"/>
      <c r="AS389" s="1033"/>
      <c r="AT389" s="599"/>
      <c r="AU389" s="1036"/>
      <c r="AV389" s="764"/>
      <c r="AW389" s="764"/>
      <c r="AX389" s="764"/>
      <c r="AY389" s="764"/>
      <c r="AZ389" s="764"/>
      <c r="BA389" s="764"/>
      <c r="BB389" s="764"/>
      <c r="BC389" s="764"/>
      <c r="BD389" s="764"/>
      <c r="BE389" s="764"/>
      <c r="BF389" s="764"/>
    </row>
    <row r="390" spans="1:58" ht="15.75" hidden="1" customHeight="1">
      <c r="A390" s="1023">
        <v>381</v>
      </c>
      <c r="B390" s="1024" t="s">
        <v>185</v>
      </c>
      <c r="C390" s="1024" t="s">
        <v>1160</v>
      </c>
      <c r="D390" s="1024" t="s">
        <v>529</v>
      </c>
      <c r="E390" s="1024" t="s">
        <v>6319</v>
      </c>
      <c r="F390" s="1024" t="s">
        <v>6856</v>
      </c>
      <c r="G390" s="1024" t="s">
        <v>6858</v>
      </c>
      <c r="H390" s="1025" t="s">
        <v>1190</v>
      </c>
      <c r="I390" s="1024">
        <v>1</v>
      </c>
      <c r="J390" s="1024">
        <v>7450</v>
      </c>
      <c r="K390" s="1024">
        <v>7450</v>
      </c>
      <c r="L390" s="1024">
        <v>2235</v>
      </c>
      <c r="M390" s="1024" t="s">
        <v>1167</v>
      </c>
      <c r="N390" s="1024" t="s">
        <v>6604</v>
      </c>
      <c r="O390" s="1024" t="s">
        <v>1163</v>
      </c>
      <c r="P390" s="1024" t="s">
        <v>67</v>
      </c>
      <c r="Q390" s="1026">
        <v>44456</v>
      </c>
      <c r="R390" s="1026">
        <v>44545</v>
      </c>
      <c r="S390" s="1027" t="s">
        <v>67</v>
      </c>
      <c r="T390" s="1028">
        <v>44545</v>
      </c>
      <c r="U390" s="1028">
        <v>44575</v>
      </c>
      <c r="V390" s="1028">
        <v>44578</v>
      </c>
      <c r="W390" s="1029" t="s">
        <v>67</v>
      </c>
      <c r="X390" s="1029">
        <v>44575</v>
      </c>
      <c r="Y390" s="1029">
        <v>44578</v>
      </c>
      <c r="Z390" s="1030">
        <v>2.2349999999999999</v>
      </c>
      <c r="AA390" s="791"/>
      <c r="AB390" s="1031">
        <v>44562</v>
      </c>
      <c r="AC390" s="1147">
        <v>44562</v>
      </c>
      <c r="AD390" s="791"/>
      <c r="AE390" s="1035"/>
      <c r="AF390" s="1033"/>
      <c r="AG390" s="1033"/>
      <c r="AH390" s="1033"/>
      <c r="AI390" s="1033"/>
      <c r="AJ390" s="1033"/>
      <c r="AK390" s="1033"/>
      <c r="AL390" s="1033"/>
      <c r="AM390" s="1033"/>
      <c r="AN390" s="1033"/>
      <c r="AO390" s="1033"/>
      <c r="AP390" s="1033"/>
      <c r="AQ390" s="1033"/>
      <c r="AR390" s="1033"/>
      <c r="AS390" s="1033"/>
      <c r="AT390" s="599"/>
      <c r="AU390" s="1036"/>
      <c r="AV390" s="764"/>
      <c r="AW390" s="764"/>
      <c r="AX390" s="764"/>
      <c r="AY390" s="764"/>
      <c r="AZ390" s="764"/>
      <c r="BA390" s="764"/>
      <c r="BB390" s="764"/>
      <c r="BC390" s="764"/>
      <c r="BD390" s="764"/>
      <c r="BE390" s="764"/>
      <c r="BF390" s="764"/>
    </row>
    <row r="391" spans="1:58" ht="15.75" hidden="1" customHeight="1">
      <c r="A391" s="1023">
        <v>382</v>
      </c>
      <c r="B391" s="1024" t="s">
        <v>185</v>
      </c>
      <c r="C391" s="1024" t="s">
        <v>1160</v>
      </c>
      <c r="D391" s="1024" t="s">
        <v>529</v>
      </c>
      <c r="E391" s="1024" t="s">
        <v>6319</v>
      </c>
      <c r="F391" s="1024" t="s">
        <v>6856</v>
      </c>
      <c r="G391" s="1024" t="s">
        <v>6858</v>
      </c>
      <c r="H391" s="1025" t="s">
        <v>1164</v>
      </c>
      <c r="I391" s="1024">
        <v>1</v>
      </c>
      <c r="J391" s="1024">
        <v>7450</v>
      </c>
      <c r="K391" s="1024">
        <v>7450</v>
      </c>
      <c r="L391" s="1024">
        <v>2980</v>
      </c>
      <c r="M391" s="1024" t="s">
        <v>1167</v>
      </c>
      <c r="N391" s="1024" t="s">
        <v>6604</v>
      </c>
      <c r="O391" s="1024" t="s">
        <v>1163</v>
      </c>
      <c r="P391" s="1024" t="s">
        <v>67</v>
      </c>
      <c r="Q391" s="1026">
        <v>44456</v>
      </c>
      <c r="R391" s="1026">
        <v>44545</v>
      </c>
      <c r="S391" s="1027" t="s">
        <v>67</v>
      </c>
      <c r="T391" s="1028">
        <v>44545</v>
      </c>
      <c r="U391" s="1028">
        <v>44575</v>
      </c>
      <c r="V391" s="1028">
        <v>44578</v>
      </c>
      <c r="W391" s="1029" t="s">
        <v>67</v>
      </c>
      <c r="X391" s="1029">
        <v>44575</v>
      </c>
      <c r="Y391" s="1029">
        <v>44578</v>
      </c>
      <c r="Z391" s="1030">
        <v>2.98</v>
      </c>
      <c r="AA391" s="791"/>
      <c r="AB391" s="1031">
        <v>44562</v>
      </c>
      <c r="AC391" s="1147">
        <v>44562</v>
      </c>
      <c r="AD391" s="791"/>
      <c r="AE391" s="1035"/>
      <c r="AF391" s="1033"/>
      <c r="AG391" s="1033"/>
      <c r="AH391" s="1033"/>
      <c r="AI391" s="1033"/>
      <c r="AJ391" s="1033"/>
      <c r="AK391" s="1033"/>
      <c r="AL391" s="1033"/>
      <c r="AM391" s="1033"/>
      <c r="AN391" s="1033"/>
      <c r="AO391" s="1033"/>
      <c r="AP391" s="1033"/>
      <c r="AQ391" s="1033"/>
      <c r="AR391" s="1033"/>
      <c r="AS391" s="1033"/>
      <c r="AT391" s="599"/>
      <c r="AU391" s="1036"/>
      <c r="AV391" s="764"/>
      <c r="AW391" s="764"/>
      <c r="AX391" s="764"/>
      <c r="AY391" s="764"/>
      <c r="AZ391" s="764"/>
      <c r="BA391" s="764"/>
      <c r="BB391" s="764"/>
      <c r="BC391" s="764"/>
      <c r="BD391" s="764"/>
      <c r="BE391" s="764"/>
      <c r="BF391" s="764"/>
    </row>
    <row r="392" spans="1:58" ht="15.75" hidden="1" customHeight="1">
      <c r="A392" s="1023">
        <v>383</v>
      </c>
      <c r="B392" s="1024" t="s">
        <v>185</v>
      </c>
      <c r="C392" s="1024" t="s">
        <v>1160</v>
      </c>
      <c r="D392" s="1024" t="s">
        <v>529</v>
      </c>
      <c r="E392" s="1024" t="s">
        <v>6319</v>
      </c>
      <c r="F392" s="1024" t="s">
        <v>6856</v>
      </c>
      <c r="G392" s="1024" t="s">
        <v>6858</v>
      </c>
      <c r="H392" s="1025" t="s">
        <v>1190</v>
      </c>
      <c r="I392" s="1024">
        <v>1</v>
      </c>
      <c r="J392" s="1024">
        <v>7450</v>
      </c>
      <c r="K392" s="1024">
        <v>7450</v>
      </c>
      <c r="L392" s="1024">
        <v>2235</v>
      </c>
      <c r="M392" s="1024" t="s">
        <v>1167</v>
      </c>
      <c r="N392" s="1024" t="s">
        <v>6604</v>
      </c>
      <c r="O392" s="1024" t="s">
        <v>1163</v>
      </c>
      <c r="P392" s="1024" t="s">
        <v>67</v>
      </c>
      <c r="Q392" s="1026">
        <v>44456</v>
      </c>
      <c r="R392" s="1026">
        <v>44545</v>
      </c>
      <c r="S392" s="1027" t="s">
        <v>67</v>
      </c>
      <c r="T392" s="1028">
        <v>44545</v>
      </c>
      <c r="U392" s="1028">
        <v>44575</v>
      </c>
      <c r="V392" s="1028">
        <v>44578</v>
      </c>
      <c r="W392" s="1029" t="s">
        <v>67</v>
      </c>
      <c r="X392" s="1029">
        <v>44575</v>
      </c>
      <c r="Y392" s="1029">
        <v>44578</v>
      </c>
      <c r="Z392" s="1030">
        <v>2.2349999999999999</v>
      </c>
      <c r="AA392" s="791"/>
      <c r="AB392" s="1031">
        <v>44562</v>
      </c>
      <c r="AC392" s="1147">
        <v>44562</v>
      </c>
      <c r="AD392" s="791"/>
      <c r="AE392" s="1035"/>
      <c r="AF392" s="1033"/>
      <c r="AG392" s="1033"/>
      <c r="AH392" s="1033"/>
      <c r="AI392" s="1033"/>
      <c r="AJ392" s="1033"/>
      <c r="AK392" s="1033"/>
      <c r="AL392" s="1033"/>
      <c r="AM392" s="1033"/>
      <c r="AN392" s="1033"/>
      <c r="AO392" s="1033"/>
      <c r="AP392" s="1033"/>
      <c r="AQ392" s="1033"/>
      <c r="AR392" s="1033"/>
      <c r="AS392" s="1033"/>
      <c r="AT392" s="599"/>
      <c r="AU392" s="1036"/>
      <c r="AV392" s="764"/>
      <c r="AW392" s="764"/>
      <c r="AX392" s="764"/>
      <c r="AY392" s="764"/>
      <c r="AZ392" s="764"/>
      <c r="BA392" s="764"/>
      <c r="BB392" s="764"/>
      <c r="BC392" s="764"/>
      <c r="BD392" s="764"/>
      <c r="BE392" s="764"/>
      <c r="BF392" s="764"/>
    </row>
    <row r="393" spans="1:58" ht="15.75" hidden="1" customHeight="1">
      <c r="A393" s="1023">
        <v>384</v>
      </c>
      <c r="B393" s="1024" t="s">
        <v>185</v>
      </c>
      <c r="C393" s="1024" t="s">
        <v>1160</v>
      </c>
      <c r="D393" s="1024" t="s">
        <v>529</v>
      </c>
      <c r="E393" s="1024" t="s">
        <v>6319</v>
      </c>
      <c r="F393" s="1024" t="s">
        <v>6856</v>
      </c>
      <c r="G393" s="1024" t="s">
        <v>6859</v>
      </c>
      <c r="H393" s="1025" t="s">
        <v>1190</v>
      </c>
      <c r="I393" s="1024">
        <v>1</v>
      </c>
      <c r="J393" s="1024">
        <v>4620</v>
      </c>
      <c r="K393" s="1024">
        <v>4620</v>
      </c>
      <c r="L393" s="1024">
        <v>1386</v>
      </c>
      <c r="M393" s="1024" t="s">
        <v>1167</v>
      </c>
      <c r="N393" s="1024" t="s">
        <v>6604</v>
      </c>
      <c r="O393" s="1024" t="s">
        <v>1163</v>
      </c>
      <c r="P393" s="1024" t="s">
        <v>67</v>
      </c>
      <c r="Q393" s="1026">
        <v>44456</v>
      </c>
      <c r="R393" s="1026">
        <v>44545</v>
      </c>
      <c r="S393" s="1027" t="s">
        <v>67</v>
      </c>
      <c r="T393" s="1028">
        <v>44545</v>
      </c>
      <c r="U393" s="1028">
        <v>44575</v>
      </c>
      <c r="V393" s="1028">
        <v>44578</v>
      </c>
      <c r="W393" s="1029" t="s">
        <v>67</v>
      </c>
      <c r="X393" s="1029">
        <v>44575</v>
      </c>
      <c r="Y393" s="1029">
        <v>44578</v>
      </c>
      <c r="Z393" s="1030">
        <v>1.3859999999999999</v>
      </c>
      <c r="AA393" s="791"/>
      <c r="AB393" s="1031">
        <v>44562</v>
      </c>
      <c r="AC393" s="1147">
        <v>44562</v>
      </c>
      <c r="AD393" s="791"/>
      <c r="AE393" s="1035"/>
      <c r="AF393" s="1033"/>
      <c r="AG393" s="1033"/>
      <c r="AH393" s="1033"/>
      <c r="AI393" s="1033"/>
      <c r="AJ393" s="1033"/>
      <c r="AK393" s="1033"/>
      <c r="AL393" s="1033"/>
      <c r="AM393" s="1033"/>
      <c r="AN393" s="1033"/>
      <c r="AO393" s="1033"/>
      <c r="AP393" s="1033"/>
      <c r="AQ393" s="1033"/>
      <c r="AR393" s="1033"/>
      <c r="AS393" s="1033"/>
      <c r="AT393" s="599"/>
      <c r="AU393" s="1036"/>
      <c r="AV393" s="764"/>
      <c r="AW393" s="764"/>
      <c r="AX393" s="764"/>
      <c r="AY393" s="764"/>
      <c r="AZ393" s="764"/>
      <c r="BA393" s="764"/>
      <c r="BB393" s="764"/>
      <c r="BC393" s="764"/>
      <c r="BD393" s="764"/>
      <c r="BE393" s="764"/>
      <c r="BF393" s="764"/>
    </row>
    <row r="394" spans="1:58" ht="15.75" hidden="1" customHeight="1">
      <c r="A394" s="1023">
        <v>385</v>
      </c>
      <c r="B394" s="1024" t="s">
        <v>185</v>
      </c>
      <c r="C394" s="1024" t="s">
        <v>1160</v>
      </c>
      <c r="D394" s="1024" t="s">
        <v>529</v>
      </c>
      <c r="E394" s="1024" t="s">
        <v>6319</v>
      </c>
      <c r="F394" s="1024" t="s">
        <v>6856</v>
      </c>
      <c r="G394" s="1024" t="s">
        <v>6859</v>
      </c>
      <c r="H394" s="1025" t="s">
        <v>1164</v>
      </c>
      <c r="I394" s="1024">
        <v>1</v>
      </c>
      <c r="J394" s="1024">
        <v>4620</v>
      </c>
      <c r="K394" s="1024">
        <v>4620</v>
      </c>
      <c r="L394" s="1024">
        <v>1848</v>
      </c>
      <c r="M394" s="1024" t="s">
        <v>1167</v>
      </c>
      <c r="N394" s="1024" t="s">
        <v>6604</v>
      </c>
      <c r="O394" s="1024" t="s">
        <v>1163</v>
      </c>
      <c r="P394" s="1024" t="s">
        <v>67</v>
      </c>
      <c r="Q394" s="1026">
        <v>44456</v>
      </c>
      <c r="R394" s="1026">
        <v>44545</v>
      </c>
      <c r="S394" s="1027" t="s">
        <v>67</v>
      </c>
      <c r="T394" s="1028">
        <v>44545</v>
      </c>
      <c r="U394" s="1028">
        <v>44575</v>
      </c>
      <c r="V394" s="1028">
        <v>44578</v>
      </c>
      <c r="W394" s="1029" t="s">
        <v>67</v>
      </c>
      <c r="X394" s="1029">
        <v>44575</v>
      </c>
      <c r="Y394" s="1029">
        <v>44578</v>
      </c>
      <c r="Z394" s="1030">
        <v>1.8480000000000001</v>
      </c>
      <c r="AA394" s="791"/>
      <c r="AB394" s="1031">
        <v>44562</v>
      </c>
      <c r="AC394" s="1147">
        <v>44562</v>
      </c>
      <c r="AD394" s="791"/>
      <c r="AE394" s="1035"/>
      <c r="AF394" s="1033"/>
      <c r="AG394" s="1033"/>
      <c r="AH394" s="1033"/>
      <c r="AI394" s="1033"/>
      <c r="AJ394" s="1033"/>
      <c r="AK394" s="1033"/>
      <c r="AL394" s="1033"/>
      <c r="AM394" s="1033"/>
      <c r="AN394" s="1033"/>
      <c r="AO394" s="1033"/>
      <c r="AP394" s="1033"/>
      <c r="AQ394" s="1033"/>
      <c r="AR394" s="1033"/>
      <c r="AS394" s="1033"/>
      <c r="AT394" s="599"/>
      <c r="AU394" s="1036"/>
      <c r="AV394" s="764"/>
      <c r="AW394" s="764"/>
      <c r="AX394" s="764"/>
      <c r="AY394" s="764"/>
      <c r="AZ394" s="764"/>
      <c r="BA394" s="764"/>
      <c r="BB394" s="764"/>
      <c r="BC394" s="764"/>
      <c r="BD394" s="764"/>
      <c r="BE394" s="764"/>
      <c r="BF394" s="764"/>
    </row>
    <row r="395" spans="1:58" ht="15.75" hidden="1" customHeight="1">
      <c r="A395" s="1023">
        <v>386</v>
      </c>
      <c r="B395" s="1024" t="s">
        <v>185</v>
      </c>
      <c r="C395" s="1024" t="s">
        <v>1160</v>
      </c>
      <c r="D395" s="1024" t="s">
        <v>529</v>
      </c>
      <c r="E395" s="1024" t="s">
        <v>6319</v>
      </c>
      <c r="F395" s="1024" t="s">
        <v>6856</v>
      </c>
      <c r="G395" s="1024" t="s">
        <v>6859</v>
      </c>
      <c r="H395" s="1025" t="s">
        <v>1190</v>
      </c>
      <c r="I395" s="1024">
        <v>1</v>
      </c>
      <c r="J395" s="1024">
        <v>4620</v>
      </c>
      <c r="K395" s="1024">
        <v>4620</v>
      </c>
      <c r="L395" s="1024">
        <v>1386</v>
      </c>
      <c r="M395" s="1024" t="s">
        <v>1167</v>
      </c>
      <c r="N395" s="1024" t="s">
        <v>6604</v>
      </c>
      <c r="O395" s="1024" t="s">
        <v>1163</v>
      </c>
      <c r="P395" s="1024" t="s">
        <v>67</v>
      </c>
      <c r="Q395" s="1026">
        <v>44456</v>
      </c>
      <c r="R395" s="1026">
        <v>44545</v>
      </c>
      <c r="S395" s="1027" t="s">
        <v>67</v>
      </c>
      <c r="T395" s="1028">
        <v>44545</v>
      </c>
      <c r="U395" s="1028">
        <v>44575</v>
      </c>
      <c r="V395" s="1028">
        <v>44578</v>
      </c>
      <c r="W395" s="1029" t="s">
        <v>67</v>
      </c>
      <c r="X395" s="1029">
        <v>44575</v>
      </c>
      <c r="Y395" s="1029">
        <v>44578</v>
      </c>
      <c r="Z395" s="1030">
        <v>1.3859999999999999</v>
      </c>
      <c r="AA395" s="791"/>
      <c r="AB395" s="1031">
        <v>44562</v>
      </c>
      <c r="AC395" s="1147">
        <v>44562</v>
      </c>
      <c r="AD395" s="791"/>
      <c r="AE395" s="1035"/>
      <c r="AF395" s="1033"/>
      <c r="AG395" s="1033"/>
      <c r="AH395" s="1033"/>
      <c r="AI395" s="1033"/>
      <c r="AJ395" s="1033"/>
      <c r="AK395" s="1033"/>
      <c r="AL395" s="1033"/>
      <c r="AM395" s="1033"/>
      <c r="AN395" s="1033"/>
      <c r="AO395" s="1033"/>
      <c r="AP395" s="1033"/>
      <c r="AQ395" s="1033"/>
      <c r="AR395" s="1033"/>
      <c r="AS395" s="1033"/>
      <c r="AT395" s="599"/>
      <c r="AU395" s="1036"/>
      <c r="AV395" s="764"/>
      <c r="AW395" s="764"/>
      <c r="AX395" s="764"/>
      <c r="AY395" s="764"/>
      <c r="AZ395" s="764"/>
      <c r="BA395" s="764"/>
      <c r="BB395" s="764"/>
      <c r="BC395" s="764"/>
      <c r="BD395" s="764"/>
      <c r="BE395" s="764"/>
      <c r="BF395" s="764"/>
    </row>
    <row r="396" spans="1:58" ht="15.75" hidden="1" customHeight="1">
      <c r="A396" s="1023">
        <v>387</v>
      </c>
      <c r="B396" s="1024" t="s">
        <v>185</v>
      </c>
      <c r="C396" s="1024" t="s">
        <v>1160</v>
      </c>
      <c r="D396" s="1024" t="s">
        <v>529</v>
      </c>
      <c r="E396" s="1024" t="s">
        <v>6319</v>
      </c>
      <c r="F396" s="1024" t="s">
        <v>6856</v>
      </c>
      <c r="G396" s="1024" t="s">
        <v>6860</v>
      </c>
      <c r="H396" s="1025" t="s">
        <v>1190</v>
      </c>
      <c r="I396" s="1024">
        <v>1</v>
      </c>
      <c r="J396" s="1024">
        <v>1000</v>
      </c>
      <c r="K396" s="1024">
        <v>1000</v>
      </c>
      <c r="L396" s="1024">
        <v>300</v>
      </c>
      <c r="M396" s="1024" t="s">
        <v>1167</v>
      </c>
      <c r="N396" s="1024" t="s">
        <v>6604</v>
      </c>
      <c r="O396" s="1024" t="s">
        <v>1163</v>
      </c>
      <c r="P396" s="1024" t="s">
        <v>67</v>
      </c>
      <c r="Q396" s="1026">
        <v>44456</v>
      </c>
      <c r="R396" s="1026">
        <v>44545</v>
      </c>
      <c r="S396" s="1027" t="s">
        <v>67</v>
      </c>
      <c r="T396" s="1028">
        <v>44545</v>
      </c>
      <c r="U396" s="1028">
        <v>44575</v>
      </c>
      <c r="V396" s="1028">
        <v>44578</v>
      </c>
      <c r="W396" s="1029" t="s">
        <v>67</v>
      </c>
      <c r="X396" s="1029">
        <v>44575</v>
      </c>
      <c r="Y396" s="1029">
        <v>44578</v>
      </c>
      <c r="Z396" s="1030">
        <v>0.3</v>
      </c>
      <c r="AA396" s="791"/>
      <c r="AB396" s="1031">
        <v>44562</v>
      </c>
      <c r="AC396" s="1147">
        <v>44562</v>
      </c>
      <c r="AD396" s="791"/>
      <c r="AE396" s="1035"/>
      <c r="AF396" s="1033"/>
      <c r="AG396" s="1033"/>
      <c r="AH396" s="1033"/>
      <c r="AI396" s="1033"/>
      <c r="AJ396" s="1033"/>
      <c r="AK396" s="1033"/>
      <c r="AL396" s="1033"/>
      <c r="AM396" s="1033"/>
      <c r="AN396" s="1033"/>
      <c r="AO396" s="1033"/>
      <c r="AP396" s="1033"/>
      <c r="AQ396" s="1033"/>
      <c r="AR396" s="1033"/>
      <c r="AS396" s="1033"/>
      <c r="AT396" s="599"/>
      <c r="AU396" s="1036"/>
      <c r="AV396" s="764"/>
      <c r="AW396" s="764"/>
      <c r="AX396" s="764"/>
      <c r="AY396" s="764"/>
      <c r="AZ396" s="764"/>
      <c r="BA396" s="764"/>
      <c r="BB396" s="764"/>
      <c r="BC396" s="764"/>
      <c r="BD396" s="764"/>
      <c r="BE396" s="764"/>
      <c r="BF396" s="764"/>
    </row>
    <row r="397" spans="1:58" ht="15.75" hidden="1" customHeight="1">
      <c r="A397" s="1023">
        <v>388</v>
      </c>
      <c r="B397" s="1024" t="s">
        <v>185</v>
      </c>
      <c r="C397" s="1024" t="s">
        <v>1160</v>
      </c>
      <c r="D397" s="1024" t="s">
        <v>529</v>
      </c>
      <c r="E397" s="1024" t="s">
        <v>6319</v>
      </c>
      <c r="F397" s="1024" t="s">
        <v>6856</v>
      </c>
      <c r="G397" s="1024" t="s">
        <v>6860</v>
      </c>
      <c r="H397" s="1025" t="s">
        <v>1164</v>
      </c>
      <c r="I397" s="1024">
        <v>1</v>
      </c>
      <c r="J397" s="1024">
        <v>1000</v>
      </c>
      <c r="K397" s="1024">
        <v>1000</v>
      </c>
      <c r="L397" s="1024">
        <v>400</v>
      </c>
      <c r="M397" s="1024" t="s">
        <v>1167</v>
      </c>
      <c r="N397" s="1024" t="s">
        <v>6604</v>
      </c>
      <c r="O397" s="1024" t="s">
        <v>1163</v>
      </c>
      <c r="P397" s="1024" t="s">
        <v>67</v>
      </c>
      <c r="Q397" s="1026">
        <v>44456</v>
      </c>
      <c r="R397" s="1026">
        <v>44545</v>
      </c>
      <c r="S397" s="1027" t="s">
        <v>67</v>
      </c>
      <c r="T397" s="1028">
        <v>44545</v>
      </c>
      <c r="U397" s="1028">
        <v>44575</v>
      </c>
      <c r="V397" s="1028">
        <v>44578</v>
      </c>
      <c r="W397" s="1029" t="s">
        <v>67</v>
      </c>
      <c r="X397" s="1029">
        <v>44575</v>
      </c>
      <c r="Y397" s="1029">
        <v>44578</v>
      </c>
      <c r="Z397" s="1030">
        <v>0.4</v>
      </c>
      <c r="AA397" s="791"/>
      <c r="AB397" s="1031">
        <v>44562</v>
      </c>
      <c r="AC397" s="1147">
        <v>44562</v>
      </c>
      <c r="AD397" s="791"/>
      <c r="AE397" s="1035"/>
      <c r="AF397" s="1033"/>
      <c r="AG397" s="1033"/>
      <c r="AH397" s="1033"/>
      <c r="AI397" s="1033"/>
      <c r="AJ397" s="1033"/>
      <c r="AK397" s="1033"/>
      <c r="AL397" s="1033"/>
      <c r="AM397" s="1033"/>
      <c r="AN397" s="1033"/>
      <c r="AO397" s="1033"/>
      <c r="AP397" s="1033"/>
      <c r="AQ397" s="1033"/>
      <c r="AR397" s="1033"/>
      <c r="AS397" s="1033"/>
      <c r="AT397" s="599"/>
      <c r="AU397" s="1036"/>
      <c r="AV397" s="764"/>
      <c r="AW397" s="764"/>
      <c r="AX397" s="764"/>
      <c r="AY397" s="764"/>
      <c r="AZ397" s="764"/>
      <c r="BA397" s="764"/>
      <c r="BB397" s="764"/>
      <c r="BC397" s="764"/>
      <c r="BD397" s="764"/>
      <c r="BE397" s="764"/>
      <c r="BF397" s="764"/>
    </row>
    <row r="398" spans="1:58" ht="15.75" hidden="1" customHeight="1">
      <c r="A398" s="1023">
        <v>389</v>
      </c>
      <c r="B398" s="1024" t="s">
        <v>185</v>
      </c>
      <c r="C398" s="1024" t="s">
        <v>1160</v>
      </c>
      <c r="D398" s="1024" t="s">
        <v>529</v>
      </c>
      <c r="E398" s="1024" t="s">
        <v>6319</v>
      </c>
      <c r="F398" s="1024" t="s">
        <v>6856</v>
      </c>
      <c r="G398" s="1024" t="s">
        <v>6860</v>
      </c>
      <c r="H398" s="1025" t="s">
        <v>1190</v>
      </c>
      <c r="I398" s="1024">
        <v>1</v>
      </c>
      <c r="J398" s="1024">
        <v>1000</v>
      </c>
      <c r="K398" s="1024">
        <v>1000</v>
      </c>
      <c r="L398" s="1024">
        <v>300</v>
      </c>
      <c r="M398" s="1024" t="s">
        <v>1167</v>
      </c>
      <c r="N398" s="1024" t="s">
        <v>6604</v>
      </c>
      <c r="O398" s="1024" t="s">
        <v>1163</v>
      </c>
      <c r="P398" s="1024" t="s">
        <v>67</v>
      </c>
      <c r="Q398" s="1026">
        <v>44456</v>
      </c>
      <c r="R398" s="1026">
        <v>44545</v>
      </c>
      <c r="S398" s="1027" t="s">
        <v>67</v>
      </c>
      <c r="T398" s="1028">
        <v>44545</v>
      </c>
      <c r="U398" s="1028">
        <v>44575</v>
      </c>
      <c r="V398" s="1028">
        <v>44578</v>
      </c>
      <c r="W398" s="1029" t="s">
        <v>67</v>
      </c>
      <c r="X398" s="1029">
        <v>44575</v>
      </c>
      <c r="Y398" s="1029">
        <v>44578</v>
      </c>
      <c r="Z398" s="1030">
        <v>0.3</v>
      </c>
      <c r="AA398" s="791"/>
      <c r="AB398" s="1031">
        <v>44562</v>
      </c>
      <c r="AC398" s="1147">
        <v>44562</v>
      </c>
      <c r="AD398" s="791"/>
      <c r="AE398" s="1035"/>
      <c r="AF398" s="1033"/>
      <c r="AG398" s="1033"/>
      <c r="AH398" s="1033"/>
      <c r="AI398" s="1033"/>
      <c r="AJ398" s="1033"/>
      <c r="AK398" s="1033"/>
      <c r="AL398" s="1033"/>
      <c r="AM398" s="1033"/>
      <c r="AN398" s="1033"/>
      <c r="AO398" s="1033"/>
      <c r="AP398" s="1033"/>
      <c r="AQ398" s="1033"/>
      <c r="AR398" s="1033"/>
      <c r="AS398" s="1033"/>
      <c r="AT398" s="599"/>
      <c r="AU398" s="1036"/>
      <c r="AV398" s="764"/>
      <c r="AW398" s="764"/>
      <c r="AX398" s="764"/>
      <c r="AY398" s="764"/>
      <c r="AZ398" s="764"/>
      <c r="BA398" s="764"/>
      <c r="BB398" s="764"/>
      <c r="BC398" s="764"/>
      <c r="BD398" s="764"/>
      <c r="BE398" s="764"/>
      <c r="BF398" s="764"/>
    </row>
    <row r="399" spans="1:58" ht="15.75" hidden="1" customHeight="1">
      <c r="A399" s="1023">
        <v>390</v>
      </c>
      <c r="B399" s="1024" t="s">
        <v>185</v>
      </c>
      <c r="C399" s="1024" t="s">
        <v>1160</v>
      </c>
      <c r="D399" s="1024" t="s">
        <v>529</v>
      </c>
      <c r="E399" s="1024" t="s">
        <v>6319</v>
      </c>
      <c r="F399" s="1024" t="s">
        <v>6856</v>
      </c>
      <c r="G399" s="1024" t="s">
        <v>6861</v>
      </c>
      <c r="H399" s="1025" t="s">
        <v>1190</v>
      </c>
      <c r="I399" s="1024">
        <v>1</v>
      </c>
      <c r="J399" s="1024">
        <v>7626</v>
      </c>
      <c r="K399" s="1024">
        <v>7626</v>
      </c>
      <c r="L399" s="1024">
        <v>2288</v>
      </c>
      <c r="M399" s="1024" t="s">
        <v>1167</v>
      </c>
      <c r="N399" s="1024" t="s">
        <v>6604</v>
      </c>
      <c r="O399" s="1024" t="s">
        <v>1163</v>
      </c>
      <c r="P399" s="1024" t="s">
        <v>67</v>
      </c>
      <c r="Q399" s="1026">
        <v>44456</v>
      </c>
      <c r="R399" s="1026">
        <v>44545</v>
      </c>
      <c r="S399" s="1027" t="s">
        <v>67</v>
      </c>
      <c r="T399" s="1028">
        <v>44545</v>
      </c>
      <c r="U399" s="1028">
        <v>44575</v>
      </c>
      <c r="V399" s="1028">
        <v>44578</v>
      </c>
      <c r="W399" s="1029" t="s">
        <v>67</v>
      </c>
      <c r="X399" s="1029">
        <v>44575</v>
      </c>
      <c r="Y399" s="1029">
        <v>44578</v>
      </c>
      <c r="Z399" s="1030">
        <v>2.2879999999999998</v>
      </c>
      <c r="AA399" s="791"/>
      <c r="AB399" s="1031">
        <v>44562</v>
      </c>
      <c r="AC399" s="1147">
        <v>44562</v>
      </c>
      <c r="AD399" s="791"/>
      <c r="AE399" s="1035"/>
      <c r="AF399" s="1033"/>
      <c r="AG399" s="1033"/>
      <c r="AH399" s="1033"/>
      <c r="AI399" s="1033"/>
      <c r="AJ399" s="1033"/>
      <c r="AK399" s="1033"/>
      <c r="AL399" s="1033"/>
      <c r="AM399" s="1033"/>
      <c r="AN399" s="1033"/>
      <c r="AO399" s="1033"/>
      <c r="AP399" s="1033"/>
      <c r="AQ399" s="1033"/>
      <c r="AR399" s="1033"/>
      <c r="AS399" s="1033"/>
      <c r="AT399" s="599"/>
      <c r="AU399" s="1036"/>
      <c r="AV399" s="764"/>
      <c r="AW399" s="764"/>
      <c r="AX399" s="764"/>
      <c r="AY399" s="764"/>
      <c r="AZ399" s="764"/>
      <c r="BA399" s="764"/>
      <c r="BB399" s="764"/>
      <c r="BC399" s="764"/>
      <c r="BD399" s="764"/>
      <c r="BE399" s="764"/>
      <c r="BF399" s="764"/>
    </row>
    <row r="400" spans="1:58" ht="15.75" hidden="1" customHeight="1">
      <c r="A400" s="1023">
        <v>391</v>
      </c>
      <c r="B400" s="1024" t="s">
        <v>185</v>
      </c>
      <c r="C400" s="1024" t="s">
        <v>1160</v>
      </c>
      <c r="D400" s="1024" t="s">
        <v>529</v>
      </c>
      <c r="E400" s="1024" t="s">
        <v>6319</v>
      </c>
      <c r="F400" s="1024" t="s">
        <v>6856</v>
      </c>
      <c r="G400" s="1024" t="s">
        <v>6861</v>
      </c>
      <c r="H400" s="1025" t="s">
        <v>1164</v>
      </c>
      <c r="I400" s="1024">
        <v>1</v>
      </c>
      <c r="J400" s="1024">
        <v>7626</v>
      </c>
      <c r="K400" s="1024">
        <v>7626</v>
      </c>
      <c r="L400" s="1024">
        <v>3050</v>
      </c>
      <c r="M400" s="1024" t="s">
        <v>1167</v>
      </c>
      <c r="N400" s="1024" t="s">
        <v>6604</v>
      </c>
      <c r="O400" s="1024" t="s">
        <v>1163</v>
      </c>
      <c r="P400" s="1024" t="s">
        <v>67</v>
      </c>
      <c r="Q400" s="1026">
        <v>44456</v>
      </c>
      <c r="R400" s="1026">
        <v>44545</v>
      </c>
      <c r="S400" s="1027" t="s">
        <v>67</v>
      </c>
      <c r="T400" s="1028">
        <v>44545</v>
      </c>
      <c r="U400" s="1028">
        <v>44575</v>
      </c>
      <c r="V400" s="1028">
        <v>44578</v>
      </c>
      <c r="W400" s="1029" t="s">
        <v>67</v>
      </c>
      <c r="X400" s="1029">
        <v>44575</v>
      </c>
      <c r="Y400" s="1029">
        <v>44578</v>
      </c>
      <c r="Z400" s="1030">
        <v>3.05</v>
      </c>
      <c r="AA400" s="791"/>
      <c r="AB400" s="1031">
        <v>44562</v>
      </c>
      <c r="AC400" s="1147">
        <v>44562</v>
      </c>
      <c r="AD400" s="791"/>
      <c r="AE400" s="1035"/>
      <c r="AF400" s="1033"/>
      <c r="AG400" s="1033"/>
      <c r="AH400" s="1033"/>
      <c r="AI400" s="1033"/>
      <c r="AJ400" s="1033"/>
      <c r="AK400" s="1033"/>
      <c r="AL400" s="1033"/>
      <c r="AM400" s="1033"/>
      <c r="AN400" s="1033"/>
      <c r="AO400" s="1033"/>
      <c r="AP400" s="1033"/>
      <c r="AQ400" s="1033"/>
      <c r="AR400" s="1033"/>
      <c r="AS400" s="1033"/>
      <c r="AT400" s="599"/>
      <c r="AU400" s="1036"/>
      <c r="AV400" s="764"/>
      <c r="AW400" s="764"/>
      <c r="AX400" s="764"/>
      <c r="AY400" s="764"/>
      <c r="AZ400" s="764"/>
      <c r="BA400" s="764"/>
      <c r="BB400" s="764"/>
      <c r="BC400" s="764"/>
      <c r="BD400" s="764"/>
      <c r="BE400" s="764"/>
      <c r="BF400" s="764"/>
    </row>
    <row r="401" spans="1:58" ht="15.75" hidden="1" customHeight="1">
      <c r="A401" s="1023">
        <v>392</v>
      </c>
      <c r="B401" s="1024" t="s">
        <v>185</v>
      </c>
      <c r="C401" s="1024" t="s">
        <v>1160</v>
      </c>
      <c r="D401" s="1024" t="s">
        <v>529</v>
      </c>
      <c r="E401" s="1024" t="s">
        <v>6319</v>
      </c>
      <c r="F401" s="1024" t="s">
        <v>6856</v>
      </c>
      <c r="G401" s="1024" t="s">
        <v>6861</v>
      </c>
      <c r="H401" s="1025" t="s">
        <v>1190</v>
      </c>
      <c r="I401" s="1024">
        <v>1</v>
      </c>
      <c r="J401" s="1024">
        <v>7626</v>
      </c>
      <c r="K401" s="1024">
        <v>7626</v>
      </c>
      <c r="L401" s="1024">
        <v>2288</v>
      </c>
      <c r="M401" s="1024" t="s">
        <v>1167</v>
      </c>
      <c r="N401" s="1024" t="s">
        <v>6604</v>
      </c>
      <c r="O401" s="1024" t="s">
        <v>1163</v>
      </c>
      <c r="P401" s="1024" t="s">
        <v>67</v>
      </c>
      <c r="Q401" s="1026">
        <v>44456</v>
      </c>
      <c r="R401" s="1026">
        <v>44545</v>
      </c>
      <c r="S401" s="1027" t="s">
        <v>67</v>
      </c>
      <c r="T401" s="1028">
        <v>44545</v>
      </c>
      <c r="U401" s="1028">
        <v>44575</v>
      </c>
      <c r="V401" s="1028">
        <v>44578</v>
      </c>
      <c r="W401" s="1029" t="s">
        <v>67</v>
      </c>
      <c r="X401" s="1029">
        <v>44575</v>
      </c>
      <c r="Y401" s="1029">
        <v>44578</v>
      </c>
      <c r="Z401" s="1030">
        <v>2.2879999999999998</v>
      </c>
      <c r="AA401" s="791"/>
      <c r="AB401" s="1031">
        <v>44562</v>
      </c>
      <c r="AC401" s="1147">
        <v>44562</v>
      </c>
      <c r="AD401" s="791"/>
      <c r="AE401" s="1035"/>
      <c r="AF401" s="1033"/>
      <c r="AG401" s="1033"/>
      <c r="AH401" s="1033"/>
      <c r="AI401" s="1033"/>
      <c r="AJ401" s="1033"/>
      <c r="AK401" s="1033"/>
      <c r="AL401" s="1033"/>
      <c r="AM401" s="1033"/>
      <c r="AN401" s="1033"/>
      <c r="AO401" s="1033"/>
      <c r="AP401" s="1033"/>
      <c r="AQ401" s="1033"/>
      <c r="AR401" s="1033"/>
      <c r="AS401" s="1033"/>
      <c r="AT401" s="599"/>
      <c r="AU401" s="1036"/>
      <c r="AV401" s="764"/>
      <c r="AW401" s="764"/>
      <c r="AX401" s="764"/>
      <c r="AY401" s="764"/>
      <c r="AZ401" s="764"/>
      <c r="BA401" s="764"/>
      <c r="BB401" s="764"/>
      <c r="BC401" s="764"/>
      <c r="BD401" s="764"/>
      <c r="BE401" s="764"/>
      <c r="BF401" s="764"/>
    </row>
    <row r="402" spans="1:58" ht="15.75" hidden="1" customHeight="1">
      <c r="A402" s="1023">
        <v>393</v>
      </c>
      <c r="B402" s="1024" t="s">
        <v>185</v>
      </c>
      <c r="C402" s="1024" t="s">
        <v>1160</v>
      </c>
      <c r="D402" s="1024" t="s">
        <v>529</v>
      </c>
      <c r="E402" s="1024" t="s">
        <v>6319</v>
      </c>
      <c r="F402" s="1024" t="s">
        <v>6856</v>
      </c>
      <c r="G402" s="1024" t="s">
        <v>6862</v>
      </c>
      <c r="H402" s="1025" t="s">
        <v>1190</v>
      </c>
      <c r="I402" s="1024">
        <v>1</v>
      </c>
      <c r="J402" s="1024">
        <v>7600</v>
      </c>
      <c r="K402" s="1024">
        <v>7600</v>
      </c>
      <c r="L402" s="1024">
        <v>2280</v>
      </c>
      <c r="M402" s="1024" t="s">
        <v>1167</v>
      </c>
      <c r="N402" s="1024" t="s">
        <v>6604</v>
      </c>
      <c r="O402" s="1024" t="s">
        <v>1163</v>
      </c>
      <c r="P402" s="1024" t="s">
        <v>67</v>
      </c>
      <c r="Q402" s="1026">
        <v>44456</v>
      </c>
      <c r="R402" s="1026">
        <v>44545</v>
      </c>
      <c r="S402" s="1027" t="s">
        <v>67</v>
      </c>
      <c r="T402" s="1028">
        <v>44545</v>
      </c>
      <c r="U402" s="1028">
        <v>44575</v>
      </c>
      <c r="V402" s="1028">
        <v>44578</v>
      </c>
      <c r="W402" s="1029" t="s">
        <v>67</v>
      </c>
      <c r="X402" s="1029">
        <v>44575</v>
      </c>
      <c r="Y402" s="1029">
        <v>44578</v>
      </c>
      <c r="Z402" s="1030">
        <v>2.2799999999999998</v>
      </c>
      <c r="AA402" s="791"/>
      <c r="AB402" s="1031">
        <v>44562</v>
      </c>
      <c r="AC402" s="1147">
        <v>44562</v>
      </c>
      <c r="AD402" s="791"/>
      <c r="AE402" s="1035"/>
      <c r="AF402" s="1033"/>
      <c r="AG402" s="1033"/>
      <c r="AH402" s="1033"/>
      <c r="AI402" s="1033"/>
      <c r="AJ402" s="1033"/>
      <c r="AK402" s="1033"/>
      <c r="AL402" s="1033"/>
      <c r="AM402" s="1033"/>
      <c r="AN402" s="1033"/>
      <c r="AO402" s="1033"/>
      <c r="AP402" s="1033"/>
      <c r="AQ402" s="1033"/>
      <c r="AR402" s="1033"/>
      <c r="AS402" s="1033"/>
      <c r="AT402" s="599"/>
      <c r="AU402" s="1036"/>
      <c r="AV402" s="764"/>
      <c r="AW402" s="764"/>
      <c r="AX402" s="764"/>
      <c r="AY402" s="764"/>
      <c r="AZ402" s="764"/>
      <c r="BA402" s="764"/>
      <c r="BB402" s="764"/>
      <c r="BC402" s="764"/>
      <c r="BD402" s="764"/>
      <c r="BE402" s="764"/>
      <c r="BF402" s="764"/>
    </row>
    <row r="403" spans="1:58" ht="15.75" hidden="1" customHeight="1">
      <c r="A403" s="1023">
        <v>394</v>
      </c>
      <c r="B403" s="1024" t="s">
        <v>185</v>
      </c>
      <c r="C403" s="1024" t="s">
        <v>1160</v>
      </c>
      <c r="D403" s="1024" t="s">
        <v>529</v>
      </c>
      <c r="E403" s="1024" t="s">
        <v>6319</v>
      </c>
      <c r="F403" s="1024" t="s">
        <v>6856</v>
      </c>
      <c r="G403" s="1024" t="s">
        <v>6862</v>
      </c>
      <c r="H403" s="1025" t="s">
        <v>1164</v>
      </c>
      <c r="I403" s="1024">
        <v>1</v>
      </c>
      <c r="J403" s="1024">
        <v>7600</v>
      </c>
      <c r="K403" s="1024">
        <v>7600</v>
      </c>
      <c r="L403" s="1024">
        <v>3040</v>
      </c>
      <c r="M403" s="1024" t="s">
        <v>1167</v>
      </c>
      <c r="N403" s="1024" t="s">
        <v>6604</v>
      </c>
      <c r="O403" s="1024" t="s">
        <v>1163</v>
      </c>
      <c r="P403" s="1024" t="s">
        <v>67</v>
      </c>
      <c r="Q403" s="1026">
        <v>44456</v>
      </c>
      <c r="R403" s="1026">
        <v>44545</v>
      </c>
      <c r="S403" s="1027" t="s">
        <v>67</v>
      </c>
      <c r="T403" s="1028">
        <v>44545</v>
      </c>
      <c r="U403" s="1028">
        <v>44575</v>
      </c>
      <c r="V403" s="1028">
        <v>44578</v>
      </c>
      <c r="W403" s="1029" t="s">
        <v>67</v>
      </c>
      <c r="X403" s="1029">
        <v>44575</v>
      </c>
      <c r="Y403" s="1029">
        <v>44578</v>
      </c>
      <c r="Z403" s="1030">
        <v>3.04</v>
      </c>
      <c r="AA403" s="791"/>
      <c r="AB403" s="1031">
        <v>44562</v>
      </c>
      <c r="AC403" s="1147">
        <v>44562</v>
      </c>
      <c r="AD403" s="791"/>
      <c r="AE403" s="1035"/>
      <c r="AF403" s="1033"/>
      <c r="AG403" s="1033"/>
      <c r="AH403" s="1033"/>
      <c r="AI403" s="1033"/>
      <c r="AJ403" s="1033"/>
      <c r="AK403" s="1033"/>
      <c r="AL403" s="1033"/>
      <c r="AM403" s="1033"/>
      <c r="AN403" s="1033"/>
      <c r="AO403" s="1033"/>
      <c r="AP403" s="1033"/>
      <c r="AQ403" s="1033"/>
      <c r="AR403" s="1033"/>
      <c r="AS403" s="1033"/>
      <c r="AT403" s="599"/>
      <c r="AU403" s="1036"/>
      <c r="AV403" s="764"/>
      <c r="AW403" s="764"/>
      <c r="AX403" s="764"/>
      <c r="AY403" s="764"/>
      <c r="AZ403" s="764"/>
      <c r="BA403" s="764"/>
      <c r="BB403" s="764"/>
      <c r="BC403" s="764"/>
      <c r="BD403" s="764"/>
      <c r="BE403" s="764"/>
      <c r="BF403" s="764"/>
    </row>
    <row r="404" spans="1:58" ht="15.75" hidden="1" customHeight="1">
      <c r="A404" s="1023">
        <v>395</v>
      </c>
      <c r="B404" s="1024" t="s">
        <v>185</v>
      </c>
      <c r="C404" s="1024" t="s">
        <v>1160</v>
      </c>
      <c r="D404" s="1024" t="s">
        <v>529</v>
      </c>
      <c r="E404" s="1024" t="s">
        <v>6319</v>
      </c>
      <c r="F404" s="1024" t="s">
        <v>6856</v>
      </c>
      <c r="G404" s="1024" t="s">
        <v>6862</v>
      </c>
      <c r="H404" s="1025" t="s">
        <v>1190</v>
      </c>
      <c r="I404" s="1024">
        <v>1</v>
      </c>
      <c r="J404" s="1024">
        <v>7600</v>
      </c>
      <c r="K404" s="1024">
        <v>7600</v>
      </c>
      <c r="L404" s="1024">
        <v>2280</v>
      </c>
      <c r="M404" s="1024" t="s">
        <v>1167</v>
      </c>
      <c r="N404" s="1024" t="s">
        <v>6604</v>
      </c>
      <c r="O404" s="1024" t="s">
        <v>1163</v>
      </c>
      <c r="P404" s="1024" t="s">
        <v>67</v>
      </c>
      <c r="Q404" s="1026">
        <v>44456</v>
      </c>
      <c r="R404" s="1026">
        <v>44545</v>
      </c>
      <c r="S404" s="1027" t="s">
        <v>67</v>
      </c>
      <c r="T404" s="1028">
        <v>44545</v>
      </c>
      <c r="U404" s="1028">
        <v>44575</v>
      </c>
      <c r="V404" s="1028">
        <v>44578</v>
      </c>
      <c r="W404" s="1029" t="s">
        <v>67</v>
      </c>
      <c r="X404" s="1029">
        <v>44575</v>
      </c>
      <c r="Y404" s="1029">
        <v>44578</v>
      </c>
      <c r="Z404" s="1030">
        <v>2.2799999999999998</v>
      </c>
      <c r="AA404" s="791"/>
      <c r="AB404" s="1031">
        <v>44562</v>
      </c>
      <c r="AC404" s="1147">
        <v>44562</v>
      </c>
      <c r="AD404" s="791"/>
      <c r="AE404" s="1035"/>
      <c r="AF404" s="1033"/>
      <c r="AG404" s="1033"/>
      <c r="AH404" s="1033"/>
      <c r="AI404" s="1033"/>
      <c r="AJ404" s="1033"/>
      <c r="AK404" s="1033"/>
      <c r="AL404" s="1033"/>
      <c r="AM404" s="1033"/>
      <c r="AN404" s="1033"/>
      <c r="AO404" s="1033"/>
      <c r="AP404" s="1033"/>
      <c r="AQ404" s="1033"/>
      <c r="AR404" s="1033"/>
      <c r="AS404" s="1033"/>
      <c r="AT404" s="599"/>
      <c r="AU404" s="1036"/>
      <c r="AV404" s="764"/>
      <c r="AW404" s="764"/>
      <c r="AX404" s="764"/>
      <c r="AY404" s="764"/>
      <c r="AZ404" s="764"/>
      <c r="BA404" s="764"/>
      <c r="BB404" s="764"/>
      <c r="BC404" s="764"/>
      <c r="BD404" s="764"/>
      <c r="BE404" s="764"/>
      <c r="BF404" s="764"/>
    </row>
    <row r="405" spans="1:58" ht="15.75" hidden="1" customHeight="1">
      <c r="A405" s="1023">
        <v>396</v>
      </c>
      <c r="B405" s="1024" t="s">
        <v>185</v>
      </c>
      <c r="C405" s="1024" t="s">
        <v>1160</v>
      </c>
      <c r="D405" s="1024" t="s">
        <v>529</v>
      </c>
      <c r="E405" s="1024" t="s">
        <v>6319</v>
      </c>
      <c r="F405" s="1024" t="s">
        <v>6856</v>
      </c>
      <c r="G405" s="1024" t="s">
        <v>6863</v>
      </c>
      <c r="H405" s="1025" t="s">
        <v>1190</v>
      </c>
      <c r="I405" s="1024">
        <v>1</v>
      </c>
      <c r="J405" s="1024">
        <v>4630</v>
      </c>
      <c r="K405" s="1024">
        <v>4630</v>
      </c>
      <c r="L405" s="1024">
        <v>1389</v>
      </c>
      <c r="M405" s="1024" t="s">
        <v>1167</v>
      </c>
      <c r="N405" s="1024" t="s">
        <v>6604</v>
      </c>
      <c r="O405" s="1024" t="s">
        <v>1163</v>
      </c>
      <c r="P405" s="1024" t="s">
        <v>67</v>
      </c>
      <c r="Q405" s="1026">
        <v>44456</v>
      </c>
      <c r="R405" s="1026">
        <v>44545</v>
      </c>
      <c r="S405" s="1027" t="s">
        <v>67</v>
      </c>
      <c r="T405" s="1028">
        <v>44545</v>
      </c>
      <c r="U405" s="1028">
        <v>44575</v>
      </c>
      <c r="V405" s="1028">
        <v>44578</v>
      </c>
      <c r="W405" s="1029" t="s">
        <v>67</v>
      </c>
      <c r="X405" s="1029">
        <v>44575</v>
      </c>
      <c r="Y405" s="1029">
        <v>44578</v>
      </c>
      <c r="Z405" s="1030">
        <v>1.389</v>
      </c>
      <c r="AA405" s="791"/>
      <c r="AB405" s="1031">
        <v>44562</v>
      </c>
      <c r="AC405" s="1147">
        <v>44562</v>
      </c>
      <c r="AD405" s="791"/>
      <c r="AE405" s="1035"/>
      <c r="AF405" s="1033"/>
      <c r="AG405" s="1033"/>
      <c r="AH405" s="1033"/>
      <c r="AI405" s="1033"/>
      <c r="AJ405" s="1033"/>
      <c r="AK405" s="1033"/>
      <c r="AL405" s="1033"/>
      <c r="AM405" s="1033"/>
      <c r="AN405" s="1033"/>
      <c r="AO405" s="1033"/>
      <c r="AP405" s="1033"/>
      <c r="AQ405" s="1033"/>
      <c r="AR405" s="1033"/>
      <c r="AS405" s="1033"/>
      <c r="AT405" s="599"/>
      <c r="AU405" s="1036"/>
      <c r="AV405" s="764"/>
      <c r="AW405" s="764"/>
      <c r="AX405" s="764"/>
      <c r="AY405" s="764"/>
      <c r="AZ405" s="764"/>
      <c r="BA405" s="764"/>
      <c r="BB405" s="764"/>
      <c r="BC405" s="764"/>
      <c r="BD405" s="764"/>
      <c r="BE405" s="764"/>
      <c r="BF405" s="764"/>
    </row>
    <row r="406" spans="1:58" ht="15.75" hidden="1" customHeight="1">
      <c r="A406" s="1023">
        <v>397</v>
      </c>
      <c r="B406" s="1024" t="s">
        <v>185</v>
      </c>
      <c r="C406" s="1024" t="s">
        <v>1160</v>
      </c>
      <c r="D406" s="1024" t="s">
        <v>529</v>
      </c>
      <c r="E406" s="1024" t="s">
        <v>6319</v>
      </c>
      <c r="F406" s="1024" t="s">
        <v>6856</v>
      </c>
      <c r="G406" s="1024" t="s">
        <v>6863</v>
      </c>
      <c r="H406" s="1025" t="s">
        <v>1164</v>
      </c>
      <c r="I406" s="1024">
        <v>1</v>
      </c>
      <c r="J406" s="1024">
        <v>4630</v>
      </c>
      <c r="K406" s="1024">
        <v>4630</v>
      </c>
      <c r="L406" s="1024">
        <v>1852</v>
      </c>
      <c r="M406" s="1024" t="s">
        <v>1167</v>
      </c>
      <c r="N406" s="1024" t="s">
        <v>6604</v>
      </c>
      <c r="O406" s="1024" t="s">
        <v>1163</v>
      </c>
      <c r="P406" s="1024" t="s">
        <v>67</v>
      </c>
      <c r="Q406" s="1026">
        <v>44456</v>
      </c>
      <c r="R406" s="1026">
        <v>44545</v>
      </c>
      <c r="S406" s="1027" t="s">
        <v>67</v>
      </c>
      <c r="T406" s="1028">
        <v>44545</v>
      </c>
      <c r="U406" s="1028">
        <v>44575</v>
      </c>
      <c r="V406" s="1028">
        <v>44578</v>
      </c>
      <c r="W406" s="1029" t="s">
        <v>67</v>
      </c>
      <c r="X406" s="1029">
        <v>44575</v>
      </c>
      <c r="Y406" s="1029">
        <v>44578</v>
      </c>
      <c r="Z406" s="1030">
        <v>1.8520000000000001</v>
      </c>
      <c r="AA406" s="791"/>
      <c r="AB406" s="1031">
        <v>44562</v>
      </c>
      <c r="AC406" s="1147">
        <v>44562</v>
      </c>
      <c r="AD406" s="791"/>
      <c r="AE406" s="1035"/>
      <c r="AF406" s="1033"/>
      <c r="AG406" s="1033"/>
      <c r="AH406" s="1033"/>
      <c r="AI406" s="1033"/>
      <c r="AJ406" s="1033"/>
      <c r="AK406" s="1033"/>
      <c r="AL406" s="1033"/>
      <c r="AM406" s="1033"/>
      <c r="AN406" s="1033"/>
      <c r="AO406" s="1033"/>
      <c r="AP406" s="1033"/>
      <c r="AQ406" s="1033"/>
      <c r="AR406" s="1033"/>
      <c r="AS406" s="1033"/>
      <c r="AT406" s="599"/>
      <c r="AU406" s="1036"/>
      <c r="AV406" s="764"/>
      <c r="AW406" s="764"/>
      <c r="AX406" s="764"/>
      <c r="AY406" s="764"/>
      <c r="AZ406" s="764"/>
      <c r="BA406" s="764"/>
      <c r="BB406" s="764"/>
      <c r="BC406" s="764"/>
      <c r="BD406" s="764"/>
      <c r="BE406" s="764"/>
      <c r="BF406" s="764"/>
    </row>
    <row r="407" spans="1:58" ht="15.75" hidden="1" customHeight="1">
      <c r="A407" s="1023">
        <v>398</v>
      </c>
      <c r="B407" s="1024" t="s">
        <v>185</v>
      </c>
      <c r="C407" s="1024" t="s">
        <v>1160</v>
      </c>
      <c r="D407" s="1024" t="s">
        <v>529</v>
      </c>
      <c r="E407" s="1024" t="s">
        <v>6319</v>
      </c>
      <c r="F407" s="1024" t="s">
        <v>6856</v>
      </c>
      <c r="G407" s="1024" t="s">
        <v>6863</v>
      </c>
      <c r="H407" s="1025" t="s">
        <v>1190</v>
      </c>
      <c r="I407" s="1024">
        <v>1</v>
      </c>
      <c r="J407" s="1024">
        <v>4630</v>
      </c>
      <c r="K407" s="1024">
        <v>4630</v>
      </c>
      <c r="L407" s="1024">
        <v>1389</v>
      </c>
      <c r="M407" s="1024" t="s">
        <v>1167</v>
      </c>
      <c r="N407" s="1024" t="s">
        <v>6604</v>
      </c>
      <c r="O407" s="1024" t="s">
        <v>1163</v>
      </c>
      <c r="P407" s="1024" t="s">
        <v>67</v>
      </c>
      <c r="Q407" s="1026">
        <v>44456</v>
      </c>
      <c r="R407" s="1026">
        <v>44545</v>
      </c>
      <c r="S407" s="1027" t="s">
        <v>67</v>
      </c>
      <c r="T407" s="1028">
        <v>44545</v>
      </c>
      <c r="U407" s="1028">
        <v>44575</v>
      </c>
      <c r="V407" s="1028">
        <v>44578</v>
      </c>
      <c r="W407" s="1029" t="s">
        <v>67</v>
      </c>
      <c r="X407" s="1029">
        <v>44575</v>
      </c>
      <c r="Y407" s="1029">
        <v>44578</v>
      </c>
      <c r="Z407" s="1030">
        <v>1.389</v>
      </c>
      <c r="AA407" s="791"/>
      <c r="AB407" s="1031">
        <v>44562</v>
      </c>
      <c r="AC407" s="1147">
        <v>44562</v>
      </c>
      <c r="AD407" s="791"/>
      <c r="AE407" s="1035"/>
      <c r="AF407" s="1033"/>
      <c r="AG407" s="1033"/>
      <c r="AH407" s="1033"/>
      <c r="AI407" s="1033"/>
      <c r="AJ407" s="1033"/>
      <c r="AK407" s="1033"/>
      <c r="AL407" s="1033"/>
      <c r="AM407" s="1033"/>
      <c r="AN407" s="1033"/>
      <c r="AO407" s="1033"/>
      <c r="AP407" s="1033"/>
      <c r="AQ407" s="1033"/>
      <c r="AR407" s="1033"/>
      <c r="AS407" s="1033"/>
      <c r="AT407" s="599"/>
      <c r="AU407" s="1036"/>
      <c r="AV407" s="764"/>
      <c r="AW407" s="764"/>
      <c r="AX407" s="764"/>
      <c r="AY407" s="764"/>
      <c r="AZ407" s="764"/>
      <c r="BA407" s="764"/>
      <c r="BB407" s="764"/>
      <c r="BC407" s="764"/>
      <c r="BD407" s="764"/>
      <c r="BE407" s="764"/>
      <c r="BF407" s="764"/>
    </row>
    <row r="408" spans="1:58" ht="15.75" hidden="1" customHeight="1">
      <c r="A408" s="1023">
        <v>399</v>
      </c>
      <c r="B408" s="1024" t="s">
        <v>185</v>
      </c>
      <c r="C408" s="1024" t="s">
        <v>1160</v>
      </c>
      <c r="D408" s="1024" t="s">
        <v>529</v>
      </c>
      <c r="E408" s="1024" t="s">
        <v>6319</v>
      </c>
      <c r="F408" s="1024" t="s">
        <v>6856</v>
      </c>
      <c r="G408" s="1024" t="s">
        <v>6864</v>
      </c>
      <c r="H408" s="1025" t="s">
        <v>1190</v>
      </c>
      <c r="I408" s="1024">
        <v>1</v>
      </c>
      <c r="J408" s="1024">
        <v>1000</v>
      </c>
      <c r="K408" s="1024">
        <v>1000</v>
      </c>
      <c r="L408" s="1024">
        <v>300</v>
      </c>
      <c r="M408" s="1024" t="s">
        <v>1167</v>
      </c>
      <c r="N408" s="1024" t="s">
        <v>6604</v>
      </c>
      <c r="O408" s="1024" t="s">
        <v>1163</v>
      </c>
      <c r="P408" s="1024" t="s">
        <v>67</v>
      </c>
      <c r="Q408" s="1026">
        <v>44456</v>
      </c>
      <c r="R408" s="1026">
        <v>44545</v>
      </c>
      <c r="S408" s="1027" t="s">
        <v>67</v>
      </c>
      <c r="T408" s="1028">
        <v>44545</v>
      </c>
      <c r="U408" s="1028">
        <v>44575</v>
      </c>
      <c r="V408" s="1028">
        <v>44578</v>
      </c>
      <c r="W408" s="1029" t="s">
        <v>67</v>
      </c>
      <c r="X408" s="1029">
        <v>44575</v>
      </c>
      <c r="Y408" s="1029">
        <v>44578</v>
      </c>
      <c r="Z408" s="1030">
        <v>0.3</v>
      </c>
      <c r="AA408" s="791"/>
      <c r="AB408" s="1031">
        <v>44562</v>
      </c>
      <c r="AC408" s="1147">
        <v>44562</v>
      </c>
      <c r="AD408" s="791"/>
      <c r="AE408" s="1035"/>
      <c r="AF408" s="1033"/>
      <c r="AG408" s="1033"/>
      <c r="AH408" s="1033"/>
      <c r="AI408" s="1033"/>
      <c r="AJ408" s="1033"/>
      <c r="AK408" s="1033"/>
      <c r="AL408" s="1033"/>
      <c r="AM408" s="1033"/>
      <c r="AN408" s="1033"/>
      <c r="AO408" s="1033"/>
      <c r="AP408" s="1033"/>
      <c r="AQ408" s="1033"/>
      <c r="AR408" s="1033"/>
      <c r="AS408" s="1033"/>
      <c r="AT408" s="599"/>
      <c r="AU408" s="1036"/>
      <c r="AV408" s="764"/>
      <c r="AW408" s="764"/>
      <c r="AX408" s="764"/>
      <c r="AY408" s="764"/>
      <c r="AZ408" s="764"/>
      <c r="BA408" s="764"/>
      <c r="BB408" s="764"/>
      <c r="BC408" s="764"/>
      <c r="BD408" s="764"/>
      <c r="BE408" s="764"/>
      <c r="BF408" s="764"/>
    </row>
    <row r="409" spans="1:58" ht="15.75" hidden="1" customHeight="1">
      <c r="A409" s="1023">
        <v>400</v>
      </c>
      <c r="B409" s="1024" t="s">
        <v>185</v>
      </c>
      <c r="C409" s="1024" t="s">
        <v>1160</v>
      </c>
      <c r="D409" s="1024" t="s">
        <v>529</v>
      </c>
      <c r="E409" s="1024" t="s">
        <v>6319</v>
      </c>
      <c r="F409" s="1024" t="s">
        <v>6856</v>
      </c>
      <c r="G409" s="1024" t="s">
        <v>6864</v>
      </c>
      <c r="H409" s="1025" t="s">
        <v>1164</v>
      </c>
      <c r="I409" s="1024">
        <v>1</v>
      </c>
      <c r="J409" s="1024">
        <v>1000</v>
      </c>
      <c r="K409" s="1024">
        <v>1000</v>
      </c>
      <c r="L409" s="1024">
        <v>400</v>
      </c>
      <c r="M409" s="1024" t="s">
        <v>1167</v>
      </c>
      <c r="N409" s="1024" t="s">
        <v>6604</v>
      </c>
      <c r="O409" s="1024" t="s">
        <v>1163</v>
      </c>
      <c r="P409" s="1024" t="s">
        <v>67</v>
      </c>
      <c r="Q409" s="1026">
        <v>44456</v>
      </c>
      <c r="R409" s="1026">
        <v>44545</v>
      </c>
      <c r="S409" s="1027" t="s">
        <v>67</v>
      </c>
      <c r="T409" s="1028">
        <v>44545</v>
      </c>
      <c r="U409" s="1028">
        <v>44575</v>
      </c>
      <c r="V409" s="1028">
        <v>44578</v>
      </c>
      <c r="W409" s="1029" t="s">
        <v>67</v>
      </c>
      <c r="X409" s="1029">
        <v>44575</v>
      </c>
      <c r="Y409" s="1029">
        <v>44578</v>
      </c>
      <c r="Z409" s="1030">
        <v>0.4</v>
      </c>
      <c r="AA409" s="791"/>
      <c r="AB409" s="1031">
        <v>44562</v>
      </c>
      <c r="AC409" s="1147">
        <v>44562</v>
      </c>
      <c r="AD409" s="791"/>
      <c r="AE409" s="1035"/>
      <c r="AF409" s="1033"/>
      <c r="AG409" s="1033"/>
      <c r="AH409" s="1033"/>
      <c r="AI409" s="1033"/>
      <c r="AJ409" s="1033"/>
      <c r="AK409" s="1033"/>
      <c r="AL409" s="1033"/>
      <c r="AM409" s="1033"/>
      <c r="AN409" s="1033"/>
      <c r="AO409" s="1033"/>
      <c r="AP409" s="1033"/>
      <c r="AQ409" s="1033"/>
      <c r="AR409" s="1033"/>
      <c r="AS409" s="1033"/>
      <c r="AT409" s="599"/>
      <c r="AU409" s="1036"/>
      <c r="AV409" s="764"/>
      <c r="AW409" s="764"/>
      <c r="AX409" s="764"/>
      <c r="AY409" s="764"/>
      <c r="AZ409" s="764"/>
      <c r="BA409" s="764"/>
      <c r="BB409" s="764"/>
      <c r="BC409" s="764"/>
      <c r="BD409" s="764"/>
      <c r="BE409" s="764"/>
      <c r="BF409" s="764"/>
    </row>
    <row r="410" spans="1:58" ht="15.75" hidden="1" customHeight="1">
      <c r="A410" s="1023">
        <v>401</v>
      </c>
      <c r="B410" s="1024" t="s">
        <v>185</v>
      </c>
      <c r="C410" s="1024" t="s">
        <v>1160</v>
      </c>
      <c r="D410" s="1024" t="s">
        <v>529</v>
      </c>
      <c r="E410" s="1024" t="s">
        <v>6319</v>
      </c>
      <c r="F410" s="1024" t="s">
        <v>6856</v>
      </c>
      <c r="G410" s="1024" t="s">
        <v>6864</v>
      </c>
      <c r="H410" s="1025" t="s">
        <v>1190</v>
      </c>
      <c r="I410" s="1024">
        <v>1</v>
      </c>
      <c r="J410" s="1024">
        <v>1000</v>
      </c>
      <c r="K410" s="1024">
        <v>1000</v>
      </c>
      <c r="L410" s="1024">
        <v>300</v>
      </c>
      <c r="M410" s="1024" t="s">
        <v>1167</v>
      </c>
      <c r="N410" s="1024" t="s">
        <v>6604</v>
      </c>
      <c r="O410" s="1024" t="s">
        <v>1163</v>
      </c>
      <c r="P410" s="1024" t="s">
        <v>67</v>
      </c>
      <c r="Q410" s="1026">
        <v>44456</v>
      </c>
      <c r="R410" s="1026">
        <v>44545</v>
      </c>
      <c r="S410" s="1027" t="s">
        <v>67</v>
      </c>
      <c r="T410" s="1028">
        <v>44545</v>
      </c>
      <c r="U410" s="1028">
        <v>44575</v>
      </c>
      <c r="V410" s="1028">
        <v>44578</v>
      </c>
      <c r="W410" s="1029" t="s">
        <v>67</v>
      </c>
      <c r="X410" s="1029">
        <v>44575</v>
      </c>
      <c r="Y410" s="1029">
        <v>44578</v>
      </c>
      <c r="Z410" s="1030">
        <v>0.3</v>
      </c>
      <c r="AA410" s="791"/>
      <c r="AB410" s="1031">
        <v>44562</v>
      </c>
      <c r="AC410" s="1147">
        <v>44562</v>
      </c>
      <c r="AD410" s="791"/>
      <c r="AE410" s="1035"/>
      <c r="AF410" s="1033"/>
      <c r="AG410" s="1033"/>
      <c r="AH410" s="1033"/>
      <c r="AI410" s="1033"/>
      <c r="AJ410" s="1033"/>
      <c r="AK410" s="1033"/>
      <c r="AL410" s="1033"/>
      <c r="AM410" s="1033"/>
      <c r="AN410" s="1033"/>
      <c r="AO410" s="1033"/>
      <c r="AP410" s="1033"/>
      <c r="AQ410" s="1033"/>
      <c r="AR410" s="1033"/>
      <c r="AS410" s="1033"/>
      <c r="AT410" s="599"/>
      <c r="AU410" s="1036"/>
      <c r="AV410" s="764"/>
      <c r="AW410" s="764"/>
      <c r="AX410" s="764"/>
      <c r="AY410" s="764"/>
      <c r="AZ410" s="764"/>
      <c r="BA410" s="764"/>
      <c r="BB410" s="764"/>
      <c r="BC410" s="764"/>
      <c r="BD410" s="764"/>
      <c r="BE410" s="764"/>
      <c r="BF410" s="764"/>
    </row>
    <row r="411" spans="1:58" ht="15.75" hidden="1" customHeight="1">
      <c r="A411" s="1023">
        <v>402</v>
      </c>
      <c r="B411" s="1024" t="s">
        <v>185</v>
      </c>
      <c r="C411" s="1024" t="s">
        <v>1160</v>
      </c>
      <c r="D411" s="1024" t="s">
        <v>529</v>
      </c>
      <c r="E411" s="1024" t="s">
        <v>6319</v>
      </c>
      <c r="F411" s="1024" t="s">
        <v>6856</v>
      </c>
      <c r="G411" s="1024" t="s">
        <v>6865</v>
      </c>
      <c r="H411" s="1025" t="s">
        <v>1190</v>
      </c>
      <c r="I411" s="1024">
        <v>1</v>
      </c>
      <c r="J411" s="1024">
        <v>8256</v>
      </c>
      <c r="K411" s="1024">
        <v>8256</v>
      </c>
      <c r="L411" s="1024">
        <v>2477</v>
      </c>
      <c r="M411" s="1024" t="s">
        <v>1167</v>
      </c>
      <c r="N411" s="1024" t="s">
        <v>6604</v>
      </c>
      <c r="O411" s="1024" t="s">
        <v>1163</v>
      </c>
      <c r="P411" s="1024" t="s">
        <v>67</v>
      </c>
      <c r="Q411" s="1026">
        <v>44456</v>
      </c>
      <c r="R411" s="1026">
        <v>44576</v>
      </c>
      <c r="S411" s="1027" t="s">
        <v>67</v>
      </c>
      <c r="T411" s="1028">
        <v>44576</v>
      </c>
      <c r="U411" s="1028">
        <v>44606</v>
      </c>
      <c r="V411" s="1028">
        <v>44609</v>
      </c>
      <c r="W411" s="1029" t="s">
        <v>67</v>
      </c>
      <c r="X411" s="1029">
        <v>44606</v>
      </c>
      <c r="Y411" s="1029">
        <v>44609</v>
      </c>
      <c r="Z411" s="1030">
        <v>2.4769999999999999</v>
      </c>
      <c r="AA411" s="791"/>
      <c r="AB411" s="1031">
        <v>44593</v>
      </c>
      <c r="AC411" s="1147">
        <v>44593</v>
      </c>
      <c r="AD411" s="791"/>
      <c r="AE411" s="1035"/>
      <c r="AF411" s="1033"/>
      <c r="AG411" s="1033"/>
      <c r="AH411" s="1033"/>
      <c r="AI411" s="1033"/>
      <c r="AJ411" s="1033"/>
      <c r="AK411" s="1033"/>
      <c r="AL411" s="1033"/>
      <c r="AM411" s="1033"/>
      <c r="AN411" s="1033"/>
      <c r="AO411" s="1033"/>
      <c r="AP411" s="1033"/>
      <c r="AQ411" s="1033"/>
      <c r="AR411" s="1033"/>
      <c r="AS411" s="1033"/>
      <c r="AT411" s="599"/>
      <c r="AU411" s="1036"/>
      <c r="AV411" s="764"/>
      <c r="AW411" s="764"/>
      <c r="AX411" s="764"/>
      <c r="AY411" s="764"/>
      <c r="AZ411" s="764"/>
      <c r="BA411" s="764"/>
      <c r="BB411" s="764"/>
      <c r="BC411" s="764"/>
      <c r="BD411" s="764"/>
      <c r="BE411" s="764"/>
      <c r="BF411" s="764"/>
    </row>
    <row r="412" spans="1:58" ht="15.75" hidden="1" customHeight="1">
      <c r="A412" s="1023">
        <v>403</v>
      </c>
      <c r="B412" s="1024" t="s">
        <v>185</v>
      </c>
      <c r="C412" s="1024" t="s">
        <v>1160</v>
      </c>
      <c r="D412" s="1024" t="s">
        <v>529</v>
      </c>
      <c r="E412" s="1024" t="s">
        <v>6319</v>
      </c>
      <c r="F412" s="1024" t="s">
        <v>6856</v>
      </c>
      <c r="G412" s="1024" t="s">
        <v>6865</v>
      </c>
      <c r="H412" s="1025" t="s">
        <v>1164</v>
      </c>
      <c r="I412" s="1024">
        <v>1</v>
      </c>
      <c r="J412" s="1024">
        <v>8256</v>
      </c>
      <c r="K412" s="1024">
        <v>8256</v>
      </c>
      <c r="L412" s="1024">
        <v>3302</v>
      </c>
      <c r="M412" s="1024" t="s">
        <v>1167</v>
      </c>
      <c r="N412" s="1024" t="s">
        <v>6604</v>
      </c>
      <c r="O412" s="1024" t="s">
        <v>1163</v>
      </c>
      <c r="P412" s="1024" t="s">
        <v>67</v>
      </c>
      <c r="Q412" s="1026">
        <v>44456</v>
      </c>
      <c r="R412" s="1026">
        <v>44576</v>
      </c>
      <c r="S412" s="1027" t="s">
        <v>67</v>
      </c>
      <c r="T412" s="1028">
        <v>44576</v>
      </c>
      <c r="U412" s="1028">
        <v>44606</v>
      </c>
      <c r="V412" s="1028">
        <v>44609</v>
      </c>
      <c r="W412" s="1029" t="s">
        <v>67</v>
      </c>
      <c r="X412" s="1029">
        <v>44606</v>
      </c>
      <c r="Y412" s="1029">
        <v>44609</v>
      </c>
      <c r="Z412" s="1030">
        <v>3.302</v>
      </c>
      <c r="AA412" s="791"/>
      <c r="AB412" s="1031">
        <v>44593</v>
      </c>
      <c r="AC412" s="1147">
        <v>44593</v>
      </c>
      <c r="AD412" s="791"/>
      <c r="AE412" s="1035"/>
      <c r="AF412" s="1033"/>
      <c r="AG412" s="1033"/>
      <c r="AH412" s="1033"/>
      <c r="AI412" s="1033"/>
      <c r="AJ412" s="1033"/>
      <c r="AK412" s="1033"/>
      <c r="AL412" s="1033"/>
      <c r="AM412" s="1033"/>
      <c r="AN412" s="1033"/>
      <c r="AO412" s="1033"/>
      <c r="AP412" s="1033"/>
      <c r="AQ412" s="1033"/>
      <c r="AR412" s="1033"/>
      <c r="AS412" s="1033"/>
      <c r="AT412" s="599"/>
      <c r="AU412" s="1036"/>
      <c r="AV412" s="764"/>
      <c r="AW412" s="764"/>
      <c r="AX412" s="764"/>
      <c r="AY412" s="764"/>
      <c r="AZ412" s="764"/>
      <c r="BA412" s="764"/>
      <c r="BB412" s="764"/>
      <c r="BC412" s="764"/>
      <c r="BD412" s="764"/>
      <c r="BE412" s="764"/>
      <c r="BF412" s="764"/>
    </row>
    <row r="413" spans="1:58" ht="15.75" hidden="1" customHeight="1">
      <c r="A413" s="1023">
        <v>404</v>
      </c>
      <c r="B413" s="1024" t="s">
        <v>185</v>
      </c>
      <c r="C413" s="1024" t="s">
        <v>1160</v>
      </c>
      <c r="D413" s="1024" t="s">
        <v>529</v>
      </c>
      <c r="E413" s="1024" t="s">
        <v>6319</v>
      </c>
      <c r="F413" s="1024" t="s">
        <v>6856</v>
      </c>
      <c r="G413" s="1024" t="s">
        <v>6865</v>
      </c>
      <c r="H413" s="1025" t="s">
        <v>1190</v>
      </c>
      <c r="I413" s="1024">
        <v>1</v>
      </c>
      <c r="J413" s="1024">
        <v>8256</v>
      </c>
      <c r="K413" s="1024">
        <v>8256</v>
      </c>
      <c r="L413" s="1024">
        <v>2477</v>
      </c>
      <c r="M413" s="1024" t="s">
        <v>1167</v>
      </c>
      <c r="N413" s="1024" t="s">
        <v>6604</v>
      </c>
      <c r="O413" s="1024" t="s">
        <v>1163</v>
      </c>
      <c r="P413" s="1024" t="s">
        <v>67</v>
      </c>
      <c r="Q413" s="1026">
        <v>44456</v>
      </c>
      <c r="R413" s="1026">
        <v>44576</v>
      </c>
      <c r="S413" s="1027" t="s">
        <v>67</v>
      </c>
      <c r="T413" s="1028">
        <v>44576</v>
      </c>
      <c r="U413" s="1028">
        <v>44606</v>
      </c>
      <c r="V413" s="1028">
        <v>44609</v>
      </c>
      <c r="W413" s="1029" t="s">
        <v>67</v>
      </c>
      <c r="X413" s="1029">
        <v>44606</v>
      </c>
      <c r="Y413" s="1029">
        <v>44609</v>
      </c>
      <c r="Z413" s="1030">
        <v>2.4769999999999999</v>
      </c>
      <c r="AA413" s="791"/>
      <c r="AB413" s="1031">
        <v>44593</v>
      </c>
      <c r="AC413" s="1147">
        <v>44593</v>
      </c>
      <c r="AD413" s="791"/>
      <c r="AE413" s="1035"/>
      <c r="AF413" s="1033"/>
      <c r="AG413" s="1033"/>
      <c r="AH413" s="1033"/>
      <c r="AI413" s="1033"/>
      <c r="AJ413" s="1033"/>
      <c r="AK413" s="1033"/>
      <c r="AL413" s="1033"/>
      <c r="AM413" s="1033"/>
      <c r="AN413" s="1033"/>
      <c r="AO413" s="1033"/>
      <c r="AP413" s="1033"/>
      <c r="AQ413" s="1033"/>
      <c r="AR413" s="1033"/>
      <c r="AS413" s="1033"/>
      <c r="AT413" s="599"/>
      <c r="AU413" s="1036"/>
      <c r="AV413" s="764"/>
      <c r="AW413" s="764"/>
      <c r="AX413" s="764"/>
      <c r="AY413" s="764"/>
      <c r="AZ413" s="764"/>
      <c r="BA413" s="764"/>
      <c r="BB413" s="764"/>
      <c r="BC413" s="764"/>
      <c r="BD413" s="764"/>
      <c r="BE413" s="764"/>
      <c r="BF413" s="764"/>
    </row>
    <row r="414" spans="1:58" ht="15.75" hidden="1" customHeight="1">
      <c r="A414" s="1023">
        <v>405</v>
      </c>
      <c r="B414" s="1024" t="s">
        <v>185</v>
      </c>
      <c r="C414" s="1024" t="s">
        <v>1160</v>
      </c>
      <c r="D414" s="1024" t="s">
        <v>529</v>
      </c>
      <c r="E414" s="1024" t="s">
        <v>6319</v>
      </c>
      <c r="F414" s="1024" t="s">
        <v>6856</v>
      </c>
      <c r="G414" s="1024" t="s">
        <v>6866</v>
      </c>
      <c r="H414" s="1025" t="s">
        <v>1190</v>
      </c>
      <c r="I414" s="1024">
        <v>1</v>
      </c>
      <c r="J414" s="1024">
        <v>9500</v>
      </c>
      <c r="K414" s="1024">
        <v>9500</v>
      </c>
      <c r="L414" s="1024">
        <v>2850</v>
      </c>
      <c r="M414" s="1024" t="s">
        <v>1167</v>
      </c>
      <c r="N414" s="1024" t="s">
        <v>6604</v>
      </c>
      <c r="O414" s="1024" t="s">
        <v>1163</v>
      </c>
      <c r="P414" s="1024" t="s">
        <v>67</v>
      </c>
      <c r="Q414" s="1026">
        <v>44456</v>
      </c>
      <c r="R414" s="1026">
        <v>44576</v>
      </c>
      <c r="S414" s="1027" t="s">
        <v>67</v>
      </c>
      <c r="T414" s="1028">
        <v>44576</v>
      </c>
      <c r="U414" s="1028">
        <v>44606</v>
      </c>
      <c r="V414" s="1028">
        <v>44609</v>
      </c>
      <c r="W414" s="1029" t="s">
        <v>67</v>
      </c>
      <c r="X414" s="1029">
        <v>44606</v>
      </c>
      <c r="Y414" s="1029">
        <v>44609</v>
      </c>
      <c r="Z414" s="1030">
        <v>2.85</v>
      </c>
      <c r="AA414" s="791"/>
      <c r="AB414" s="1031">
        <v>44593</v>
      </c>
      <c r="AC414" s="1147">
        <v>44593</v>
      </c>
      <c r="AD414" s="791"/>
      <c r="AE414" s="1035"/>
      <c r="AF414" s="1033"/>
      <c r="AG414" s="1033"/>
      <c r="AH414" s="1033"/>
      <c r="AI414" s="1033"/>
      <c r="AJ414" s="1033"/>
      <c r="AK414" s="1033"/>
      <c r="AL414" s="1033"/>
      <c r="AM414" s="1033"/>
      <c r="AN414" s="1033"/>
      <c r="AO414" s="1033"/>
      <c r="AP414" s="1033"/>
      <c r="AQ414" s="1033"/>
      <c r="AR414" s="1033"/>
      <c r="AS414" s="1033"/>
      <c r="AT414" s="599"/>
      <c r="AU414" s="1036"/>
      <c r="AV414" s="764"/>
      <c r="AW414" s="764"/>
      <c r="AX414" s="764"/>
      <c r="AY414" s="764"/>
      <c r="AZ414" s="764"/>
      <c r="BA414" s="764"/>
      <c r="BB414" s="764"/>
      <c r="BC414" s="764"/>
      <c r="BD414" s="764"/>
      <c r="BE414" s="764"/>
      <c r="BF414" s="764"/>
    </row>
    <row r="415" spans="1:58" ht="15.75" hidden="1" customHeight="1">
      <c r="A415" s="1023">
        <v>406</v>
      </c>
      <c r="B415" s="1024" t="s">
        <v>185</v>
      </c>
      <c r="C415" s="1024" t="s">
        <v>1160</v>
      </c>
      <c r="D415" s="1024" t="s">
        <v>529</v>
      </c>
      <c r="E415" s="1024" t="s">
        <v>6319</v>
      </c>
      <c r="F415" s="1024" t="s">
        <v>6856</v>
      </c>
      <c r="G415" s="1024" t="s">
        <v>6866</v>
      </c>
      <c r="H415" s="1025" t="s">
        <v>1164</v>
      </c>
      <c r="I415" s="1024">
        <v>1</v>
      </c>
      <c r="J415" s="1024">
        <v>9500</v>
      </c>
      <c r="K415" s="1024">
        <v>9500</v>
      </c>
      <c r="L415" s="1024">
        <v>3800</v>
      </c>
      <c r="M415" s="1024" t="s">
        <v>1167</v>
      </c>
      <c r="N415" s="1024" t="s">
        <v>6604</v>
      </c>
      <c r="O415" s="1024" t="s">
        <v>1163</v>
      </c>
      <c r="P415" s="1024" t="s">
        <v>67</v>
      </c>
      <c r="Q415" s="1026">
        <v>44456</v>
      </c>
      <c r="R415" s="1026">
        <v>44576</v>
      </c>
      <c r="S415" s="1027" t="s">
        <v>67</v>
      </c>
      <c r="T415" s="1028">
        <v>44576</v>
      </c>
      <c r="U415" s="1028">
        <v>44606</v>
      </c>
      <c r="V415" s="1028">
        <v>44609</v>
      </c>
      <c r="W415" s="1029" t="s">
        <v>67</v>
      </c>
      <c r="X415" s="1029">
        <v>44606</v>
      </c>
      <c r="Y415" s="1029">
        <v>44609</v>
      </c>
      <c r="Z415" s="1030">
        <v>3.8</v>
      </c>
      <c r="AA415" s="791"/>
      <c r="AB415" s="1031">
        <v>44593</v>
      </c>
      <c r="AC415" s="1147">
        <v>44593</v>
      </c>
      <c r="AD415" s="791"/>
      <c r="AE415" s="1035"/>
      <c r="AF415" s="1033"/>
      <c r="AG415" s="1033"/>
      <c r="AH415" s="1033"/>
      <c r="AI415" s="1033"/>
      <c r="AJ415" s="1033"/>
      <c r="AK415" s="1033"/>
      <c r="AL415" s="1033"/>
      <c r="AM415" s="1033"/>
      <c r="AN415" s="1033"/>
      <c r="AO415" s="1033"/>
      <c r="AP415" s="1033"/>
      <c r="AQ415" s="1033"/>
      <c r="AR415" s="1033"/>
      <c r="AS415" s="1033"/>
      <c r="AT415" s="599"/>
      <c r="AU415" s="1036"/>
      <c r="AV415" s="764"/>
      <c r="AW415" s="764"/>
      <c r="AX415" s="764"/>
      <c r="AY415" s="764"/>
      <c r="AZ415" s="764"/>
      <c r="BA415" s="764"/>
      <c r="BB415" s="764"/>
      <c r="BC415" s="764"/>
      <c r="BD415" s="764"/>
      <c r="BE415" s="764"/>
      <c r="BF415" s="764"/>
    </row>
    <row r="416" spans="1:58" ht="15.75" hidden="1" customHeight="1">
      <c r="A416" s="1023">
        <v>407</v>
      </c>
      <c r="B416" s="1024" t="s">
        <v>185</v>
      </c>
      <c r="C416" s="1024" t="s">
        <v>1160</v>
      </c>
      <c r="D416" s="1024" t="s">
        <v>529</v>
      </c>
      <c r="E416" s="1024" t="s">
        <v>6319</v>
      </c>
      <c r="F416" s="1024" t="s">
        <v>6856</v>
      </c>
      <c r="G416" s="1024" t="s">
        <v>6866</v>
      </c>
      <c r="H416" s="1025" t="s">
        <v>1190</v>
      </c>
      <c r="I416" s="1024">
        <v>1</v>
      </c>
      <c r="J416" s="1024">
        <v>9500</v>
      </c>
      <c r="K416" s="1024">
        <v>9500</v>
      </c>
      <c r="L416" s="1024">
        <v>2850</v>
      </c>
      <c r="M416" s="1024" t="s">
        <v>1167</v>
      </c>
      <c r="N416" s="1024" t="s">
        <v>6604</v>
      </c>
      <c r="O416" s="1024" t="s">
        <v>1163</v>
      </c>
      <c r="P416" s="1024" t="s">
        <v>67</v>
      </c>
      <c r="Q416" s="1026">
        <v>44456</v>
      </c>
      <c r="R416" s="1026">
        <v>44576</v>
      </c>
      <c r="S416" s="1027" t="s">
        <v>67</v>
      </c>
      <c r="T416" s="1028">
        <v>44576</v>
      </c>
      <c r="U416" s="1028">
        <v>44606</v>
      </c>
      <c r="V416" s="1028">
        <v>44609</v>
      </c>
      <c r="W416" s="1029" t="s">
        <v>67</v>
      </c>
      <c r="X416" s="1029">
        <v>44606</v>
      </c>
      <c r="Y416" s="1029">
        <v>44609</v>
      </c>
      <c r="Z416" s="1030">
        <v>2.85</v>
      </c>
      <c r="AA416" s="791"/>
      <c r="AB416" s="1031">
        <v>44593</v>
      </c>
      <c r="AC416" s="1147">
        <v>44593</v>
      </c>
      <c r="AD416" s="791"/>
      <c r="AE416" s="1035"/>
      <c r="AF416" s="1033"/>
      <c r="AG416" s="1033"/>
      <c r="AH416" s="1033"/>
      <c r="AI416" s="1033"/>
      <c r="AJ416" s="1033"/>
      <c r="AK416" s="1033"/>
      <c r="AL416" s="1033"/>
      <c r="AM416" s="1033"/>
      <c r="AN416" s="1033"/>
      <c r="AO416" s="1033"/>
      <c r="AP416" s="1033"/>
      <c r="AQ416" s="1033"/>
      <c r="AR416" s="1033"/>
      <c r="AS416" s="1033"/>
      <c r="AT416" s="599"/>
      <c r="AU416" s="1036"/>
      <c r="AV416" s="764"/>
      <c r="AW416" s="764"/>
      <c r="AX416" s="764"/>
      <c r="AY416" s="764"/>
      <c r="AZ416" s="764"/>
      <c r="BA416" s="764"/>
      <c r="BB416" s="764"/>
      <c r="BC416" s="764"/>
      <c r="BD416" s="764"/>
      <c r="BE416" s="764"/>
      <c r="BF416" s="764"/>
    </row>
    <row r="417" spans="1:58" ht="15.75" hidden="1" customHeight="1">
      <c r="A417" s="1023">
        <v>408</v>
      </c>
      <c r="B417" s="1024" t="s">
        <v>185</v>
      </c>
      <c r="C417" s="1024" t="s">
        <v>1160</v>
      </c>
      <c r="D417" s="1024" t="s">
        <v>529</v>
      </c>
      <c r="E417" s="1024" t="s">
        <v>6319</v>
      </c>
      <c r="F417" s="1024" t="s">
        <v>6856</v>
      </c>
      <c r="G417" s="1024" t="s">
        <v>6867</v>
      </c>
      <c r="H417" s="1025" t="s">
        <v>1190</v>
      </c>
      <c r="I417" s="1024">
        <v>1</v>
      </c>
      <c r="J417" s="1024">
        <v>8850</v>
      </c>
      <c r="K417" s="1024">
        <v>8850</v>
      </c>
      <c r="L417" s="1024">
        <v>2655</v>
      </c>
      <c r="M417" s="1024" t="s">
        <v>1167</v>
      </c>
      <c r="N417" s="1024" t="s">
        <v>6604</v>
      </c>
      <c r="O417" s="1024" t="s">
        <v>1163</v>
      </c>
      <c r="P417" s="1024" t="s">
        <v>67</v>
      </c>
      <c r="Q417" s="1026">
        <v>44456</v>
      </c>
      <c r="R417" s="1026">
        <v>44576</v>
      </c>
      <c r="S417" s="1027" t="s">
        <v>67</v>
      </c>
      <c r="T417" s="1028">
        <v>44576</v>
      </c>
      <c r="U417" s="1028">
        <v>44606</v>
      </c>
      <c r="V417" s="1028">
        <v>44609</v>
      </c>
      <c r="W417" s="1029" t="s">
        <v>67</v>
      </c>
      <c r="X417" s="1029">
        <v>44606</v>
      </c>
      <c r="Y417" s="1029">
        <v>44609</v>
      </c>
      <c r="Z417" s="1030">
        <v>2.6549999999999998</v>
      </c>
      <c r="AA417" s="791"/>
      <c r="AB417" s="1031">
        <v>44593</v>
      </c>
      <c r="AC417" s="1147">
        <v>44593</v>
      </c>
      <c r="AD417" s="791"/>
      <c r="AE417" s="1035"/>
      <c r="AF417" s="1033"/>
      <c r="AG417" s="1033"/>
      <c r="AH417" s="1033"/>
      <c r="AI417" s="1033"/>
      <c r="AJ417" s="1033"/>
      <c r="AK417" s="1033"/>
      <c r="AL417" s="1033"/>
      <c r="AM417" s="1033"/>
      <c r="AN417" s="1033"/>
      <c r="AO417" s="1033"/>
      <c r="AP417" s="1033"/>
      <c r="AQ417" s="1033"/>
      <c r="AR417" s="1033"/>
      <c r="AS417" s="1033"/>
      <c r="AT417" s="599"/>
      <c r="AU417" s="1036"/>
      <c r="AV417" s="764"/>
      <c r="AW417" s="764"/>
      <c r="AX417" s="764"/>
      <c r="AY417" s="764"/>
      <c r="AZ417" s="764"/>
      <c r="BA417" s="764"/>
      <c r="BB417" s="764"/>
      <c r="BC417" s="764"/>
      <c r="BD417" s="764"/>
      <c r="BE417" s="764"/>
      <c r="BF417" s="764"/>
    </row>
    <row r="418" spans="1:58" ht="15.75" hidden="1" customHeight="1">
      <c r="A418" s="1023">
        <v>409</v>
      </c>
      <c r="B418" s="1024" t="s">
        <v>185</v>
      </c>
      <c r="C418" s="1024" t="s">
        <v>1160</v>
      </c>
      <c r="D418" s="1024" t="s">
        <v>529</v>
      </c>
      <c r="E418" s="1024" t="s">
        <v>6319</v>
      </c>
      <c r="F418" s="1024" t="s">
        <v>6856</v>
      </c>
      <c r="G418" s="1024" t="s">
        <v>6867</v>
      </c>
      <c r="H418" s="1025" t="s">
        <v>1164</v>
      </c>
      <c r="I418" s="1024">
        <v>1</v>
      </c>
      <c r="J418" s="1024">
        <v>8850</v>
      </c>
      <c r="K418" s="1024">
        <v>8850</v>
      </c>
      <c r="L418" s="1024">
        <v>3540</v>
      </c>
      <c r="M418" s="1024" t="s">
        <v>1167</v>
      </c>
      <c r="N418" s="1024" t="s">
        <v>6604</v>
      </c>
      <c r="O418" s="1024" t="s">
        <v>1163</v>
      </c>
      <c r="P418" s="1024" t="s">
        <v>67</v>
      </c>
      <c r="Q418" s="1026">
        <v>44456</v>
      </c>
      <c r="R418" s="1026">
        <v>44576</v>
      </c>
      <c r="S418" s="1027" t="s">
        <v>67</v>
      </c>
      <c r="T418" s="1028">
        <v>44576</v>
      </c>
      <c r="U418" s="1028">
        <v>44606</v>
      </c>
      <c r="V418" s="1028">
        <v>44609</v>
      </c>
      <c r="W418" s="1029" t="s">
        <v>67</v>
      </c>
      <c r="X418" s="1029">
        <v>44606</v>
      </c>
      <c r="Y418" s="1029">
        <v>44609</v>
      </c>
      <c r="Z418" s="1030">
        <v>3.54</v>
      </c>
      <c r="AA418" s="791"/>
      <c r="AB418" s="1031">
        <v>44593</v>
      </c>
      <c r="AC418" s="1147">
        <v>44593</v>
      </c>
      <c r="AD418" s="791"/>
      <c r="AE418" s="1035"/>
      <c r="AF418" s="1033"/>
      <c r="AG418" s="1033"/>
      <c r="AH418" s="1033"/>
      <c r="AI418" s="1033"/>
      <c r="AJ418" s="1033"/>
      <c r="AK418" s="1033"/>
      <c r="AL418" s="1033"/>
      <c r="AM418" s="1033"/>
      <c r="AN418" s="1033"/>
      <c r="AO418" s="1033"/>
      <c r="AP418" s="1033"/>
      <c r="AQ418" s="1033"/>
      <c r="AR418" s="1033"/>
      <c r="AS418" s="1033"/>
      <c r="AT418" s="599"/>
      <c r="AU418" s="1036"/>
      <c r="AV418" s="764"/>
      <c r="AW418" s="764"/>
      <c r="AX418" s="764"/>
      <c r="AY418" s="764"/>
      <c r="AZ418" s="764"/>
      <c r="BA418" s="764"/>
      <c r="BB418" s="764"/>
      <c r="BC418" s="764"/>
      <c r="BD418" s="764"/>
      <c r="BE418" s="764"/>
      <c r="BF418" s="764"/>
    </row>
    <row r="419" spans="1:58" ht="15.75" hidden="1" customHeight="1">
      <c r="A419" s="1023">
        <v>410</v>
      </c>
      <c r="B419" s="1024" t="s">
        <v>185</v>
      </c>
      <c r="C419" s="1024" t="s">
        <v>1160</v>
      </c>
      <c r="D419" s="1024" t="s">
        <v>529</v>
      </c>
      <c r="E419" s="1024" t="s">
        <v>6319</v>
      </c>
      <c r="F419" s="1024" t="s">
        <v>6856</v>
      </c>
      <c r="G419" s="1024" t="s">
        <v>6867</v>
      </c>
      <c r="H419" s="1025" t="s">
        <v>1190</v>
      </c>
      <c r="I419" s="1024">
        <v>1</v>
      </c>
      <c r="J419" s="1024">
        <v>8850</v>
      </c>
      <c r="K419" s="1024">
        <v>8850</v>
      </c>
      <c r="L419" s="1024">
        <v>2655</v>
      </c>
      <c r="M419" s="1024" t="s">
        <v>1167</v>
      </c>
      <c r="N419" s="1024" t="s">
        <v>6604</v>
      </c>
      <c r="O419" s="1024" t="s">
        <v>1163</v>
      </c>
      <c r="P419" s="1024" t="s">
        <v>67</v>
      </c>
      <c r="Q419" s="1026">
        <v>44456</v>
      </c>
      <c r="R419" s="1026">
        <v>44576</v>
      </c>
      <c r="S419" s="1027" t="s">
        <v>67</v>
      </c>
      <c r="T419" s="1028">
        <v>44576</v>
      </c>
      <c r="U419" s="1028">
        <v>44606</v>
      </c>
      <c r="V419" s="1028">
        <v>44609</v>
      </c>
      <c r="W419" s="1029" t="s">
        <v>67</v>
      </c>
      <c r="X419" s="1029">
        <v>44606</v>
      </c>
      <c r="Y419" s="1029">
        <v>44609</v>
      </c>
      <c r="Z419" s="1030">
        <v>2.6549999999999998</v>
      </c>
      <c r="AA419" s="791"/>
      <c r="AB419" s="1031">
        <v>44593</v>
      </c>
      <c r="AC419" s="1147">
        <v>44593</v>
      </c>
      <c r="AD419" s="791"/>
      <c r="AE419" s="1035"/>
      <c r="AF419" s="1033"/>
      <c r="AG419" s="1033"/>
      <c r="AH419" s="1033"/>
      <c r="AI419" s="1033"/>
      <c r="AJ419" s="1033"/>
      <c r="AK419" s="1033"/>
      <c r="AL419" s="1033"/>
      <c r="AM419" s="1033"/>
      <c r="AN419" s="1033"/>
      <c r="AO419" s="1033"/>
      <c r="AP419" s="1033"/>
      <c r="AQ419" s="1033"/>
      <c r="AR419" s="1033"/>
      <c r="AS419" s="1033"/>
      <c r="AT419" s="599"/>
      <c r="AU419" s="1036"/>
      <c r="AV419" s="764"/>
      <c r="AW419" s="764"/>
      <c r="AX419" s="764"/>
      <c r="AY419" s="764"/>
      <c r="AZ419" s="764"/>
      <c r="BA419" s="764"/>
      <c r="BB419" s="764"/>
      <c r="BC419" s="764"/>
      <c r="BD419" s="764"/>
      <c r="BE419" s="764"/>
      <c r="BF419" s="764"/>
    </row>
    <row r="420" spans="1:58" ht="15.75" hidden="1" customHeight="1">
      <c r="A420" s="1023">
        <v>411</v>
      </c>
      <c r="B420" s="1024" t="s">
        <v>185</v>
      </c>
      <c r="C420" s="1024" t="s">
        <v>1160</v>
      </c>
      <c r="D420" s="1024" t="s">
        <v>529</v>
      </c>
      <c r="E420" s="1024" t="s">
        <v>6319</v>
      </c>
      <c r="F420" s="1024" t="s">
        <v>6856</v>
      </c>
      <c r="G420" s="1024" t="s">
        <v>6868</v>
      </c>
      <c r="H420" s="1025" t="s">
        <v>1190</v>
      </c>
      <c r="I420" s="1024">
        <v>1</v>
      </c>
      <c r="J420" s="1024">
        <v>4900</v>
      </c>
      <c r="K420" s="1024">
        <v>4900</v>
      </c>
      <c r="L420" s="1024">
        <v>1470</v>
      </c>
      <c r="M420" s="1024" t="s">
        <v>1167</v>
      </c>
      <c r="N420" s="1024" t="s">
        <v>6604</v>
      </c>
      <c r="O420" s="1024" t="s">
        <v>1163</v>
      </c>
      <c r="P420" s="1024" t="s">
        <v>67</v>
      </c>
      <c r="Q420" s="1026">
        <v>44456</v>
      </c>
      <c r="R420" s="1026">
        <v>44576</v>
      </c>
      <c r="S420" s="1027" t="s">
        <v>67</v>
      </c>
      <c r="T420" s="1028">
        <v>44576</v>
      </c>
      <c r="U420" s="1028">
        <v>44606</v>
      </c>
      <c r="V420" s="1028">
        <v>44609</v>
      </c>
      <c r="W420" s="1029" t="s">
        <v>67</v>
      </c>
      <c r="X420" s="1029">
        <v>44606</v>
      </c>
      <c r="Y420" s="1029">
        <v>44609</v>
      </c>
      <c r="Z420" s="1030">
        <v>1.47</v>
      </c>
      <c r="AA420" s="791"/>
      <c r="AB420" s="1031">
        <v>44593</v>
      </c>
      <c r="AC420" s="1147">
        <v>44593</v>
      </c>
      <c r="AD420" s="791"/>
      <c r="AE420" s="1035"/>
      <c r="AF420" s="1033"/>
      <c r="AG420" s="1033"/>
      <c r="AH420" s="1033"/>
      <c r="AI420" s="1033"/>
      <c r="AJ420" s="1033"/>
      <c r="AK420" s="1033"/>
      <c r="AL420" s="1033"/>
      <c r="AM420" s="1033"/>
      <c r="AN420" s="1033"/>
      <c r="AO420" s="1033"/>
      <c r="AP420" s="1033"/>
      <c r="AQ420" s="1033"/>
      <c r="AR420" s="1033"/>
      <c r="AS420" s="1033"/>
      <c r="AT420" s="599"/>
      <c r="AU420" s="1036"/>
      <c r="AV420" s="764"/>
      <c r="AW420" s="764"/>
      <c r="AX420" s="764"/>
      <c r="AY420" s="764"/>
      <c r="AZ420" s="764"/>
      <c r="BA420" s="764"/>
      <c r="BB420" s="764"/>
      <c r="BC420" s="764"/>
      <c r="BD420" s="764"/>
      <c r="BE420" s="764"/>
      <c r="BF420" s="764"/>
    </row>
    <row r="421" spans="1:58" ht="15.75" hidden="1" customHeight="1">
      <c r="A421" s="1023">
        <v>412</v>
      </c>
      <c r="B421" s="1024" t="s">
        <v>185</v>
      </c>
      <c r="C421" s="1024" t="s">
        <v>1160</v>
      </c>
      <c r="D421" s="1024" t="s">
        <v>529</v>
      </c>
      <c r="E421" s="1024" t="s">
        <v>6319</v>
      </c>
      <c r="F421" s="1024" t="s">
        <v>6856</v>
      </c>
      <c r="G421" s="1024" t="s">
        <v>6868</v>
      </c>
      <c r="H421" s="1025" t="s">
        <v>1164</v>
      </c>
      <c r="I421" s="1024">
        <v>1</v>
      </c>
      <c r="J421" s="1024">
        <v>4900</v>
      </c>
      <c r="K421" s="1024">
        <v>4900</v>
      </c>
      <c r="L421" s="1024">
        <v>1960</v>
      </c>
      <c r="M421" s="1024" t="s">
        <v>1167</v>
      </c>
      <c r="N421" s="1024" t="s">
        <v>6604</v>
      </c>
      <c r="O421" s="1024" t="s">
        <v>1163</v>
      </c>
      <c r="P421" s="1024" t="s">
        <v>67</v>
      </c>
      <c r="Q421" s="1026">
        <v>44456</v>
      </c>
      <c r="R421" s="1026">
        <v>44576</v>
      </c>
      <c r="S421" s="1027" t="s">
        <v>67</v>
      </c>
      <c r="T421" s="1028">
        <v>44576</v>
      </c>
      <c r="U421" s="1028">
        <v>44606</v>
      </c>
      <c r="V421" s="1028">
        <v>44609</v>
      </c>
      <c r="W421" s="1029" t="s">
        <v>67</v>
      </c>
      <c r="X421" s="1029">
        <v>44606</v>
      </c>
      <c r="Y421" s="1029">
        <v>44609</v>
      </c>
      <c r="Z421" s="1030"/>
      <c r="AA421" s="791"/>
      <c r="AB421" s="1031">
        <v>44593</v>
      </c>
      <c r="AC421" s="1147">
        <v>44593</v>
      </c>
      <c r="AD421" s="791"/>
      <c r="AE421" s="1035"/>
      <c r="AF421" s="1033"/>
      <c r="AG421" s="1033"/>
      <c r="AH421" s="1033"/>
      <c r="AI421" s="1033"/>
      <c r="AJ421" s="1033"/>
      <c r="AK421" s="1033"/>
      <c r="AL421" s="1033"/>
      <c r="AM421" s="1033"/>
      <c r="AN421" s="1033"/>
      <c r="AO421" s="1033"/>
      <c r="AP421" s="1033"/>
      <c r="AQ421" s="1033"/>
      <c r="AR421" s="1033"/>
      <c r="AS421" s="1033"/>
      <c r="AT421" s="599"/>
      <c r="AU421" s="1036"/>
      <c r="AV421" s="764"/>
      <c r="AW421" s="764"/>
      <c r="AX421" s="764"/>
      <c r="AY421" s="764"/>
      <c r="AZ421" s="764"/>
      <c r="BA421" s="764"/>
      <c r="BB421" s="764"/>
      <c r="BC421" s="764"/>
      <c r="BD421" s="764"/>
      <c r="BE421" s="764"/>
      <c r="BF421" s="764"/>
    </row>
    <row r="422" spans="1:58" ht="15.75" hidden="1" customHeight="1">
      <c r="A422" s="1023">
        <v>413</v>
      </c>
      <c r="B422" s="1024" t="s">
        <v>185</v>
      </c>
      <c r="C422" s="1024" t="s">
        <v>1160</v>
      </c>
      <c r="D422" s="1024" t="s">
        <v>529</v>
      </c>
      <c r="E422" s="1024" t="s">
        <v>6319</v>
      </c>
      <c r="F422" s="1024" t="s">
        <v>6856</v>
      </c>
      <c r="G422" s="1024" t="s">
        <v>6868</v>
      </c>
      <c r="H422" s="1025" t="s">
        <v>1190</v>
      </c>
      <c r="I422" s="1024">
        <v>1</v>
      </c>
      <c r="J422" s="1024">
        <v>4900</v>
      </c>
      <c r="K422" s="1024">
        <v>4900</v>
      </c>
      <c r="L422" s="1024">
        <v>1470</v>
      </c>
      <c r="M422" s="1024" t="s">
        <v>1167</v>
      </c>
      <c r="N422" s="1024" t="s">
        <v>6604</v>
      </c>
      <c r="O422" s="1024" t="s">
        <v>1163</v>
      </c>
      <c r="P422" s="1024" t="s">
        <v>67</v>
      </c>
      <c r="Q422" s="1026">
        <v>44456</v>
      </c>
      <c r="R422" s="1026">
        <v>44576</v>
      </c>
      <c r="S422" s="1027" t="s">
        <v>67</v>
      </c>
      <c r="T422" s="1028">
        <v>44576</v>
      </c>
      <c r="U422" s="1028">
        <v>44606</v>
      </c>
      <c r="V422" s="1028">
        <v>44609</v>
      </c>
      <c r="W422" s="1029" t="s">
        <v>67</v>
      </c>
      <c r="X422" s="1029">
        <v>44606</v>
      </c>
      <c r="Y422" s="1029">
        <v>44609</v>
      </c>
      <c r="Z422" s="1030">
        <v>1.47</v>
      </c>
      <c r="AA422" s="791"/>
      <c r="AB422" s="1031">
        <v>44593</v>
      </c>
      <c r="AC422" s="1147">
        <v>44593</v>
      </c>
      <c r="AD422" s="791"/>
      <c r="AE422" s="1035"/>
      <c r="AF422" s="1033"/>
      <c r="AG422" s="1033"/>
      <c r="AH422" s="1033"/>
      <c r="AI422" s="1033"/>
      <c r="AJ422" s="1033"/>
      <c r="AK422" s="1033"/>
      <c r="AL422" s="1033"/>
      <c r="AM422" s="1033"/>
      <c r="AN422" s="1033"/>
      <c r="AO422" s="1033"/>
      <c r="AP422" s="1033"/>
      <c r="AQ422" s="1033"/>
      <c r="AR422" s="1033"/>
      <c r="AS422" s="1033"/>
      <c r="AT422" s="599"/>
      <c r="AU422" s="1036"/>
      <c r="AV422" s="764"/>
      <c r="AW422" s="764"/>
      <c r="AX422" s="764"/>
      <c r="AY422" s="764"/>
      <c r="AZ422" s="764"/>
      <c r="BA422" s="764"/>
      <c r="BB422" s="764"/>
      <c r="BC422" s="764"/>
      <c r="BD422" s="764"/>
      <c r="BE422" s="764"/>
      <c r="BF422" s="764"/>
    </row>
    <row r="423" spans="1:58" ht="15.75" hidden="1" customHeight="1">
      <c r="A423" s="1023">
        <v>414</v>
      </c>
      <c r="B423" s="1024" t="s">
        <v>185</v>
      </c>
      <c r="C423" s="1024" t="s">
        <v>1160</v>
      </c>
      <c r="D423" s="1024" t="s">
        <v>529</v>
      </c>
      <c r="E423" s="1024" t="s">
        <v>6319</v>
      </c>
      <c r="F423" s="1024" t="s">
        <v>6856</v>
      </c>
      <c r="G423" s="1024" t="s">
        <v>6869</v>
      </c>
      <c r="H423" s="1025" t="s">
        <v>1190</v>
      </c>
      <c r="I423" s="1024">
        <v>1</v>
      </c>
      <c r="J423" s="1024">
        <v>1030</v>
      </c>
      <c r="K423" s="1024">
        <v>1030</v>
      </c>
      <c r="L423" s="1024">
        <v>309</v>
      </c>
      <c r="M423" s="1024" t="s">
        <v>1167</v>
      </c>
      <c r="N423" s="1024" t="s">
        <v>6604</v>
      </c>
      <c r="O423" s="1024" t="s">
        <v>1163</v>
      </c>
      <c r="P423" s="1024" t="s">
        <v>67</v>
      </c>
      <c r="Q423" s="1026">
        <v>44456</v>
      </c>
      <c r="R423" s="1026">
        <v>44576</v>
      </c>
      <c r="S423" s="1027" t="s">
        <v>67</v>
      </c>
      <c r="T423" s="1028">
        <v>44576</v>
      </c>
      <c r="U423" s="1028">
        <v>44606</v>
      </c>
      <c r="V423" s="1028">
        <v>44609</v>
      </c>
      <c r="W423" s="1029" t="s">
        <v>67</v>
      </c>
      <c r="X423" s="1029">
        <v>44606</v>
      </c>
      <c r="Y423" s="1029">
        <v>44609</v>
      </c>
      <c r="Z423" s="1030">
        <v>0.309</v>
      </c>
      <c r="AA423" s="791"/>
      <c r="AB423" s="1031">
        <v>44593</v>
      </c>
      <c r="AC423" s="1147">
        <v>44593</v>
      </c>
      <c r="AD423" s="791"/>
      <c r="AE423" s="1035"/>
      <c r="AF423" s="1033"/>
      <c r="AG423" s="1033"/>
      <c r="AH423" s="1033"/>
      <c r="AI423" s="1033"/>
      <c r="AJ423" s="1033"/>
      <c r="AK423" s="1033"/>
      <c r="AL423" s="1033"/>
      <c r="AM423" s="1033"/>
      <c r="AN423" s="1033"/>
      <c r="AO423" s="1033"/>
      <c r="AP423" s="1033"/>
      <c r="AQ423" s="1033"/>
      <c r="AR423" s="1033"/>
      <c r="AS423" s="1033"/>
      <c r="AT423" s="599"/>
      <c r="AU423" s="1036"/>
      <c r="AV423" s="764"/>
      <c r="AW423" s="764"/>
      <c r="AX423" s="764"/>
      <c r="AY423" s="764"/>
      <c r="AZ423" s="764"/>
      <c r="BA423" s="764"/>
      <c r="BB423" s="764"/>
      <c r="BC423" s="764"/>
      <c r="BD423" s="764"/>
      <c r="BE423" s="764"/>
      <c r="BF423" s="764"/>
    </row>
    <row r="424" spans="1:58" ht="15.75" hidden="1" customHeight="1">
      <c r="A424" s="1023">
        <v>415</v>
      </c>
      <c r="B424" s="1024" t="s">
        <v>185</v>
      </c>
      <c r="C424" s="1024" t="s">
        <v>1160</v>
      </c>
      <c r="D424" s="1024" t="s">
        <v>529</v>
      </c>
      <c r="E424" s="1024" t="s">
        <v>6319</v>
      </c>
      <c r="F424" s="1024" t="s">
        <v>6856</v>
      </c>
      <c r="G424" s="1024" t="s">
        <v>6869</v>
      </c>
      <c r="H424" s="1025" t="s">
        <v>1164</v>
      </c>
      <c r="I424" s="1024">
        <v>1</v>
      </c>
      <c r="J424" s="1024">
        <v>1030</v>
      </c>
      <c r="K424" s="1024">
        <v>1030</v>
      </c>
      <c r="L424" s="1024">
        <v>412</v>
      </c>
      <c r="M424" s="1024" t="s">
        <v>1167</v>
      </c>
      <c r="N424" s="1024" t="s">
        <v>6604</v>
      </c>
      <c r="O424" s="1024" t="s">
        <v>1163</v>
      </c>
      <c r="P424" s="1024" t="s">
        <v>67</v>
      </c>
      <c r="Q424" s="1026">
        <v>44456</v>
      </c>
      <c r="R424" s="1026">
        <v>44576</v>
      </c>
      <c r="S424" s="1027" t="s">
        <v>67</v>
      </c>
      <c r="T424" s="1028">
        <v>44576</v>
      </c>
      <c r="U424" s="1028">
        <v>44606</v>
      </c>
      <c r="V424" s="1028">
        <v>44609</v>
      </c>
      <c r="W424" s="1029" t="s">
        <v>67</v>
      </c>
      <c r="X424" s="1029">
        <v>44606</v>
      </c>
      <c r="Y424" s="1029">
        <v>44609</v>
      </c>
      <c r="Z424" s="1030">
        <v>0.41199999999999998</v>
      </c>
      <c r="AA424" s="791"/>
      <c r="AB424" s="1031">
        <v>44593</v>
      </c>
      <c r="AC424" s="1147">
        <v>44593</v>
      </c>
      <c r="AD424" s="791"/>
      <c r="AE424" s="1035"/>
      <c r="AF424" s="1033"/>
      <c r="AG424" s="1033"/>
      <c r="AH424" s="1033"/>
      <c r="AI424" s="1033"/>
      <c r="AJ424" s="1033"/>
      <c r="AK424" s="1033"/>
      <c r="AL424" s="1033"/>
      <c r="AM424" s="1033"/>
      <c r="AN424" s="1033"/>
      <c r="AO424" s="1033"/>
      <c r="AP424" s="1033"/>
      <c r="AQ424" s="1033"/>
      <c r="AR424" s="1033"/>
      <c r="AS424" s="1033"/>
      <c r="AT424" s="599"/>
      <c r="AU424" s="1036"/>
      <c r="AV424" s="764"/>
      <c r="AW424" s="764"/>
      <c r="AX424" s="764"/>
      <c r="AY424" s="764"/>
      <c r="AZ424" s="764"/>
      <c r="BA424" s="764"/>
      <c r="BB424" s="764"/>
      <c r="BC424" s="764"/>
      <c r="BD424" s="764"/>
      <c r="BE424" s="764"/>
      <c r="BF424" s="764"/>
    </row>
    <row r="425" spans="1:58" ht="15.75" hidden="1" customHeight="1">
      <c r="A425" s="1023">
        <v>416</v>
      </c>
      <c r="B425" s="1024" t="s">
        <v>185</v>
      </c>
      <c r="C425" s="1024" t="s">
        <v>1160</v>
      </c>
      <c r="D425" s="1024" t="s">
        <v>529</v>
      </c>
      <c r="E425" s="1024" t="s">
        <v>6319</v>
      </c>
      <c r="F425" s="1024" t="s">
        <v>6856</v>
      </c>
      <c r="G425" s="1024" t="s">
        <v>6869</v>
      </c>
      <c r="H425" s="1025" t="s">
        <v>1190</v>
      </c>
      <c r="I425" s="1024">
        <v>1</v>
      </c>
      <c r="J425" s="1024">
        <v>1030</v>
      </c>
      <c r="K425" s="1024">
        <v>1030</v>
      </c>
      <c r="L425" s="1024">
        <v>309</v>
      </c>
      <c r="M425" s="1024" t="s">
        <v>1167</v>
      </c>
      <c r="N425" s="1024" t="s">
        <v>6604</v>
      </c>
      <c r="O425" s="1024" t="s">
        <v>1163</v>
      </c>
      <c r="P425" s="1024" t="s">
        <v>67</v>
      </c>
      <c r="Q425" s="1026">
        <v>44456</v>
      </c>
      <c r="R425" s="1026">
        <v>44576</v>
      </c>
      <c r="S425" s="1027" t="s">
        <v>67</v>
      </c>
      <c r="T425" s="1028">
        <v>44576</v>
      </c>
      <c r="U425" s="1028">
        <v>44606</v>
      </c>
      <c r="V425" s="1028">
        <v>44609</v>
      </c>
      <c r="W425" s="1029" t="s">
        <v>67</v>
      </c>
      <c r="X425" s="1029">
        <v>44606</v>
      </c>
      <c r="Y425" s="1029">
        <v>44609</v>
      </c>
      <c r="Z425" s="1030">
        <v>0.309</v>
      </c>
      <c r="AA425" s="791"/>
      <c r="AB425" s="1031">
        <v>44593</v>
      </c>
      <c r="AC425" s="1147">
        <v>44593</v>
      </c>
      <c r="AD425" s="791"/>
      <c r="AE425" s="1035"/>
      <c r="AF425" s="1033"/>
      <c r="AG425" s="1033"/>
      <c r="AH425" s="1033"/>
      <c r="AI425" s="1033"/>
      <c r="AJ425" s="1033"/>
      <c r="AK425" s="1033"/>
      <c r="AL425" s="1033"/>
      <c r="AM425" s="1033"/>
      <c r="AN425" s="1033"/>
      <c r="AO425" s="1033"/>
      <c r="AP425" s="1033"/>
      <c r="AQ425" s="1033"/>
      <c r="AR425" s="1033"/>
      <c r="AS425" s="1033"/>
      <c r="AT425" s="599"/>
      <c r="AU425" s="1036"/>
      <c r="AV425" s="764"/>
      <c r="AW425" s="764"/>
      <c r="AX425" s="764"/>
      <c r="AY425" s="764"/>
      <c r="AZ425" s="764"/>
      <c r="BA425" s="764"/>
      <c r="BB425" s="764"/>
      <c r="BC425" s="764"/>
      <c r="BD425" s="764"/>
      <c r="BE425" s="764"/>
      <c r="BF425" s="764"/>
    </row>
    <row r="426" spans="1:58" ht="15.75" hidden="1" customHeight="1">
      <c r="A426" s="1023">
        <v>417</v>
      </c>
      <c r="B426" s="1024" t="s">
        <v>185</v>
      </c>
      <c r="C426" s="1024" t="s">
        <v>1160</v>
      </c>
      <c r="D426" s="1024" t="s">
        <v>529</v>
      </c>
      <c r="E426" s="1024" t="s">
        <v>6319</v>
      </c>
      <c r="F426" s="1024" t="s">
        <v>6856</v>
      </c>
      <c r="G426" s="1024" t="s">
        <v>6870</v>
      </c>
      <c r="H426" s="1025" t="s">
        <v>1190</v>
      </c>
      <c r="I426" s="1024">
        <v>1</v>
      </c>
      <c r="J426" s="1024">
        <v>8256</v>
      </c>
      <c r="K426" s="1024">
        <v>8256</v>
      </c>
      <c r="L426" s="1024">
        <v>2477</v>
      </c>
      <c r="M426" s="1024" t="s">
        <v>1167</v>
      </c>
      <c r="N426" s="1024" t="s">
        <v>6604</v>
      </c>
      <c r="O426" s="1024" t="s">
        <v>1163</v>
      </c>
      <c r="P426" s="1024" t="s">
        <v>67</v>
      </c>
      <c r="Q426" s="1026">
        <v>44456</v>
      </c>
      <c r="R426" s="1026">
        <v>44591</v>
      </c>
      <c r="S426" s="1027" t="s">
        <v>67</v>
      </c>
      <c r="T426" s="1028">
        <v>44591</v>
      </c>
      <c r="U426" s="1028">
        <v>44621</v>
      </c>
      <c r="V426" s="1028">
        <v>44624</v>
      </c>
      <c r="W426" s="1029" t="s">
        <v>67</v>
      </c>
      <c r="X426" s="1029">
        <v>44621</v>
      </c>
      <c r="Y426" s="1029">
        <v>44624</v>
      </c>
      <c r="Z426" s="1030">
        <v>2.4769999999999999</v>
      </c>
      <c r="AA426" s="791"/>
      <c r="AB426" s="1031">
        <v>44621</v>
      </c>
      <c r="AC426" s="1147">
        <v>44621</v>
      </c>
      <c r="AD426" s="791"/>
      <c r="AE426" s="1035"/>
      <c r="AF426" s="1033"/>
      <c r="AG426" s="1033"/>
      <c r="AH426" s="1033"/>
      <c r="AI426" s="1033"/>
      <c r="AJ426" s="1033"/>
      <c r="AK426" s="1033"/>
      <c r="AL426" s="1033"/>
      <c r="AM426" s="1033"/>
      <c r="AN426" s="1033"/>
      <c r="AO426" s="1033"/>
      <c r="AP426" s="1033"/>
      <c r="AQ426" s="1033"/>
      <c r="AR426" s="1033"/>
      <c r="AS426" s="1033"/>
      <c r="AT426" s="599"/>
      <c r="AU426" s="1036"/>
      <c r="AV426" s="764"/>
      <c r="AW426" s="764"/>
      <c r="AX426" s="764"/>
      <c r="AY426" s="764"/>
      <c r="AZ426" s="764"/>
      <c r="BA426" s="764"/>
      <c r="BB426" s="764"/>
      <c r="BC426" s="764"/>
      <c r="BD426" s="764"/>
      <c r="BE426" s="764"/>
      <c r="BF426" s="764"/>
    </row>
    <row r="427" spans="1:58" ht="15.75" hidden="1" customHeight="1">
      <c r="A427" s="1023">
        <v>418</v>
      </c>
      <c r="B427" s="1024" t="s">
        <v>185</v>
      </c>
      <c r="C427" s="1024" t="s">
        <v>1160</v>
      </c>
      <c r="D427" s="1024" t="s">
        <v>529</v>
      </c>
      <c r="E427" s="1024" t="s">
        <v>6319</v>
      </c>
      <c r="F427" s="1024" t="s">
        <v>6856</v>
      </c>
      <c r="G427" s="1024" t="s">
        <v>6870</v>
      </c>
      <c r="H427" s="1025" t="s">
        <v>1164</v>
      </c>
      <c r="I427" s="1024">
        <v>1</v>
      </c>
      <c r="J427" s="1024">
        <v>8256</v>
      </c>
      <c r="K427" s="1024">
        <v>8256</v>
      </c>
      <c r="L427" s="1024">
        <v>3302</v>
      </c>
      <c r="M427" s="1024" t="s">
        <v>1167</v>
      </c>
      <c r="N427" s="1024" t="s">
        <v>6604</v>
      </c>
      <c r="O427" s="1024" t="s">
        <v>1163</v>
      </c>
      <c r="P427" s="1024" t="s">
        <v>67</v>
      </c>
      <c r="Q427" s="1026">
        <v>44456</v>
      </c>
      <c r="R427" s="1026">
        <v>44591</v>
      </c>
      <c r="S427" s="1027" t="s">
        <v>67</v>
      </c>
      <c r="T427" s="1028">
        <v>44591</v>
      </c>
      <c r="U427" s="1028">
        <v>44621</v>
      </c>
      <c r="V427" s="1028">
        <v>44624</v>
      </c>
      <c r="W427" s="1029" t="s">
        <v>67</v>
      </c>
      <c r="X427" s="1029">
        <v>44621</v>
      </c>
      <c r="Y427" s="1029">
        <v>44624</v>
      </c>
      <c r="Z427" s="1030">
        <v>3.302</v>
      </c>
      <c r="AA427" s="791"/>
      <c r="AB427" s="1031">
        <v>44621</v>
      </c>
      <c r="AC427" s="1147">
        <v>44621</v>
      </c>
      <c r="AD427" s="791"/>
      <c r="AE427" s="1035"/>
      <c r="AF427" s="1033"/>
      <c r="AG427" s="1033"/>
      <c r="AH427" s="1033"/>
      <c r="AI427" s="1033"/>
      <c r="AJ427" s="1033"/>
      <c r="AK427" s="1033"/>
      <c r="AL427" s="1033"/>
      <c r="AM427" s="1033"/>
      <c r="AN427" s="1033"/>
      <c r="AO427" s="1033"/>
      <c r="AP427" s="1033"/>
      <c r="AQ427" s="1033"/>
      <c r="AR427" s="1033"/>
      <c r="AS427" s="1033"/>
      <c r="AT427" s="599"/>
      <c r="AU427" s="1036"/>
      <c r="AV427" s="764"/>
      <c r="AW427" s="764"/>
      <c r="AX427" s="764"/>
      <c r="AY427" s="764"/>
      <c r="AZ427" s="764"/>
      <c r="BA427" s="764"/>
      <c r="BB427" s="764"/>
      <c r="BC427" s="764"/>
      <c r="BD427" s="764"/>
      <c r="BE427" s="764"/>
      <c r="BF427" s="764"/>
    </row>
    <row r="428" spans="1:58" ht="15.75" hidden="1" customHeight="1">
      <c r="A428" s="1023">
        <v>419</v>
      </c>
      <c r="B428" s="1024" t="s">
        <v>185</v>
      </c>
      <c r="C428" s="1024" t="s">
        <v>1160</v>
      </c>
      <c r="D428" s="1024" t="s">
        <v>529</v>
      </c>
      <c r="E428" s="1024" t="s">
        <v>6319</v>
      </c>
      <c r="F428" s="1024" t="s">
        <v>6856</v>
      </c>
      <c r="G428" s="1024" t="s">
        <v>6870</v>
      </c>
      <c r="H428" s="1025" t="s">
        <v>1190</v>
      </c>
      <c r="I428" s="1024">
        <v>1</v>
      </c>
      <c r="J428" s="1024">
        <v>8256</v>
      </c>
      <c r="K428" s="1024">
        <v>8256</v>
      </c>
      <c r="L428" s="1024">
        <v>2477</v>
      </c>
      <c r="M428" s="1024" t="s">
        <v>1167</v>
      </c>
      <c r="N428" s="1024" t="s">
        <v>6604</v>
      </c>
      <c r="O428" s="1024" t="s">
        <v>1163</v>
      </c>
      <c r="P428" s="1024" t="s">
        <v>67</v>
      </c>
      <c r="Q428" s="1026">
        <v>44456</v>
      </c>
      <c r="R428" s="1026">
        <v>44591</v>
      </c>
      <c r="S428" s="1027" t="s">
        <v>67</v>
      </c>
      <c r="T428" s="1028">
        <v>44591</v>
      </c>
      <c r="U428" s="1028">
        <v>44621</v>
      </c>
      <c r="V428" s="1028">
        <v>44624</v>
      </c>
      <c r="W428" s="1029" t="s">
        <v>67</v>
      </c>
      <c r="X428" s="1029">
        <v>44621</v>
      </c>
      <c r="Y428" s="1029">
        <v>44624</v>
      </c>
      <c r="Z428" s="1030">
        <v>2.4769999999999999</v>
      </c>
      <c r="AA428" s="791"/>
      <c r="AB428" s="1031">
        <v>44621</v>
      </c>
      <c r="AC428" s="1147">
        <v>44621</v>
      </c>
      <c r="AD428" s="791"/>
      <c r="AE428" s="1035"/>
      <c r="AF428" s="1033"/>
      <c r="AG428" s="1033"/>
      <c r="AH428" s="1033"/>
      <c r="AI428" s="1033"/>
      <c r="AJ428" s="1033"/>
      <c r="AK428" s="1033"/>
      <c r="AL428" s="1033"/>
      <c r="AM428" s="1033"/>
      <c r="AN428" s="1033"/>
      <c r="AO428" s="1033"/>
      <c r="AP428" s="1033"/>
      <c r="AQ428" s="1033"/>
      <c r="AR428" s="1033"/>
      <c r="AS428" s="1033"/>
      <c r="AT428" s="599"/>
      <c r="AU428" s="1036"/>
      <c r="AV428" s="764"/>
      <c r="AW428" s="764"/>
      <c r="AX428" s="764"/>
      <c r="AY428" s="764"/>
      <c r="AZ428" s="764"/>
      <c r="BA428" s="764"/>
      <c r="BB428" s="764"/>
      <c r="BC428" s="764"/>
      <c r="BD428" s="764"/>
      <c r="BE428" s="764"/>
      <c r="BF428" s="764"/>
    </row>
    <row r="429" spans="1:58" ht="15.75" hidden="1" customHeight="1">
      <c r="A429" s="1023">
        <v>420</v>
      </c>
      <c r="B429" s="1024" t="s">
        <v>185</v>
      </c>
      <c r="C429" s="1024" t="s">
        <v>1160</v>
      </c>
      <c r="D429" s="1024" t="s">
        <v>529</v>
      </c>
      <c r="E429" s="1024" t="s">
        <v>6319</v>
      </c>
      <c r="F429" s="1024" t="s">
        <v>6856</v>
      </c>
      <c r="G429" s="1024" t="s">
        <v>6871</v>
      </c>
      <c r="H429" s="1025" t="s">
        <v>1190</v>
      </c>
      <c r="I429" s="1024">
        <v>1</v>
      </c>
      <c r="J429" s="1024">
        <v>9500</v>
      </c>
      <c r="K429" s="1024">
        <v>9500</v>
      </c>
      <c r="L429" s="1024">
        <v>2850</v>
      </c>
      <c r="M429" s="1024" t="s">
        <v>1167</v>
      </c>
      <c r="N429" s="1024" t="s">
        <v>6604</v>
      </c>
      <c r="O429" s="1024" t="s">
        <v>1163</v>
      </c>
      <c r="P429" s="1024" t="s">
        <v>67</v>
      </c>
      <c r="Q429" s="1026">
        <v>44456</v>
      </c>
      <c r="R429" s="1026">
        <v>44591</v>
      </c>
      <c r="S429" s="1027" t="s">
        <v>67</v>
      </c>
      <c r="T429" s="1028">
        <v>44591</v>
      </c>
      <c r="U429" s="1028">
        <v>44621</v>
      </c>
      <c r="V429" s="1028">
        <v>44624</v>
      </c>
      <c r="W429" s="1029" t="s">
        <v>67</v>
      </c>
      <c r="X429" s="1029">
        <v>44621</v>
      </c>
      <c r="Y429" s="1029">
        <v>44624</v>
      </c>
      <c r="Z429" s="1030">
        <v>2.85</v>
      </c>
      <c r="AA429" s="791"/>
      <c r="AB429" s="1031">
        <v>44621</v>
      </c>
      <c r="AC429" s="1147">
        <v>44621</v>
      </c>
      <c r="AD429" s="791"/>
      <c r="AE429" s="1035"/>
      <c r="AF429" s="1033"/>
      <c r="AG429" s="1033"/>
      <c r="AH429" s="1033"/>
      <c r="AI429" s="1033"/>
      <c r="AJ429" s="1033"/>
      <c r="AK429" s="1033"/>
      <c r="AL429" s="1033"/>
      <c r="AM429" s="1033"/>
      <c r="AN429" s="1033"/>
      <c r="AO429" s="1033"/>
      <c r="AP429" s="1033"/>
      <c r="AQ429" s="1033"/>
      <c r="AR429" s="1033"/>
      <c r="AS429" s="1033"/>
      <c r="AT429" s="599"/>
      <c r="AU429" s="1036"/>
      <c r="AV429" s="764"/>
      <c r="AW429" s="764"/>
      <c r="AX429" s="764"/>
      <c r="AY429" s="764"/>
      <c r="AZ429" s="764"/>
      <c r="BA429" s="764"/>
      <c r="BB429" s="764"/>
      <c r="BC429" s="764"/>
      <c r="BD429" s="764"/>
      <c r="BE429" s="764"/>
      <c r="BF429" s="764"/>
    </row>
    <row r="430" spans="1:58" ht="15.75" hidden="1" customHeight="1">
      <c r="A430" s="1023">
        <v>421</v>
      </c>
      <c r="B430" s="1024" t="s">
        <v>185</v>
      </c>
      <c r="C430" s="1024" t="s">
        <v>1160</v>
      </c>
      <c r="D430" s="1024" t="s">
        <v>529</v>
      </c>
      <c r="E430" s="1024" t="s">
        <v>6319</v>
      </c>
      <c r="F430" s="1024" t="s">
        <v>6856</v>
      </c>
      <c r="G430" s="1024" t="s">
        <v>6871</v>
      </c>
      <c r="H430" s="1025" t="s">
        <v>1164</v>
      </c>
      <c r="I430" s="1024">
        <v>1</v>
      </c>
      <c r="J430" s="1024">
        <v>9500</v>
      </c>
      <c r="K430" s="1024">
        <v>9500</v>
      </c>
      <c r="L430" s="1024">
        <v>3800</v>
      </c>
      <c r="M430" s="1024" t="s">
        <v>1167</v>
      </c>
      <c r="N430" s="1024" t="s">
        <v>6604</v>
      </c>
      <c r="O430" s="1024" t="s">
        <v>1163</v>
      </c>
      <c r="P430" s="1024" t="s">
        <v>67</v>
      </c>
      <c r="Q430" s="1026">
        <v>44456</v>
      </c>
      <c r="R430" s="1026">
        <v>44591</v>
      </c>
      <c r="S430" s="1027" t="s">
        <v>67</v>
      </c>
      <c r="T430" s="1028">
        <v>44591</v>
      </c>
      <c r="U430" s="1028">
        <v>44621</v>
      </c>
      <c r="V430" s="1028">
        <v>44624</v>
      </c>
      <c r="W430" s="1029" t="s">
        <v>67</v>
      </c>
      <c r="X430" s="1029">
        <v>44621</v>
      </c>
      <c r="Y430" s="1029">
        <v>44624</v>
      </c>
      <c r="Z430" s="1030">
        <v>3.8</v>
      </c>
      <c r="AA430" s="791"/>
      <c r="AB430" s="1031">
        <v>44621</v>
      </c>
      <c r="AC430" s="1147">
        <v>44621</v>
      </c>
      <c r="AD430" s="791"/>
      <c r="AE430" s="1035"/>
      <c r="AF430" s="1033"/>
      <c r="AG430" s="1033"/>
      <c r="AH430" s="1033"/>
      <c r="AI430" s="1033"/>
      <c r="AJ430" s="1033"/>
      <c r="AK430" s="1033"/>
      <c r="AL430" s="1033"/>
      <c r="AM430" s="1033"/>
      <c r="AN430" s="1033"/>
      <c r="AO430" s="1033"/>
      <c r="AP430" s="1033"/>
      <c r="AQ430" s="1033"/>
      <c r="AR430" s="1033"/>
      <c r="AS430" s="1033"/>
      <c r="AT430" s="599"/>
      <c r="AU430" s="1036"/>
      <c r="AV430" s="764"/>
      <c r="AW430" s="764"/>
      <c r="AX430" s="764"/>
      <c r="AY430" s="764"/>
      <c r="AZ430" s="764"/>
      <c r="BA430" s="764"/>
      <c r="BB430" s="764"/>
      <c r="BC430" s="764"/>
      <c r="BD430" s="764"/>
      <c r="BE430" s="764"/>
      <c r="BF430" s="764"/>
    </row>
    <row r="431" spans="1:58" ht="15.75" hidden="1" customHeight="1">
      <c r="A431" s="1023">
        <v>422</v>
      </c>
      <c r="B431" s="1024" t="s">
        <v>185</v>
      </c>
      <c r="C431" s="1024" t="s">
        <v>1160</v>
      </c>
      <c r="D431" s="1024" t="s">
        <v>529</v>
      </c>
      <c r="E431" s="1024" t="s">
        <v>6319</v>
      </c>
      <c r="F431" s="1024" t="s">
        <v>6856</v>
      </c>
      <c r="G431" s="1024" t="s">
        <v>6871</v>
      </c>
      <c r="H431" s="1025" t="s">
        <v>1190</v>
      </c>
      <c r="I431" s="1024">
        <v>1</v>
      </c>
      <c r="J431" s="1024">
        <v>9500</v>
      </c>
      <c r="K431" s="1024">
        <v>9500</v>
      </c>
      <c r="L431" s="1024">
        <v>2850</v>
      </c>
      <c r="M431" s="1024" t="s">
        <v>1167</v>
      </c>
      <c r="N431" s="1024" t="s">
        <v>6604</v>
      </c>
      <c r="O431" s="1024" t="s">
        <v>1163</v>
      </c>
      <c r="P431" s="1024" t="s">
        <v>67</v>
      </c>
      <c r="Q431" s="1026">
        <v>44456</v>
      </c>
      <c r="R431" s="1026">
        <v>44591</v>
      </c>
      <c r="S431" s="1027" t="s">
        <v>67</v>
      </c>
      <c r="T431" s="1028">
        <v>44591</v>
      </c>
      <c r="U431" s="1028">
        <v>44621</v>
      </c>
      <c r="V431" s="1028">
        <v>44624</v>
      </c>
      <c r="W431" s="1029" t="s">
        <v>67</v>
      </c>
      <c r="X431" s="1029">
        <v>44621</v>
      </c>
      <c r="Y431" s="1029">
        <v>44624</v>
      </c>
      <c r="Z431" s="1030">
        <v>2.85</v>
      </c>
      <c r="AA431" s="791"/>
      <c r="AB431" s="1031">
        <v>44621</v>
      </c>
      <c r="AC431" s="1147">
        <v>44621</v>
      </c>
      <c r="AD431" s="791"/>
      <c r="AE431" s="1035"/>
      <c r="AF431" s="1033"/>
      <c r="AG431" s="1033"/>
      <c r="AH431" s="1033"/>
      <c r="AI431" s="1033"/>
      <c r="AJ431" s="1033"/>
      <c r="AK431" s="1033"/>
      <c r="AL431" s="1033"/>
      <c r="AM431" s="1033"/>
      <c r="AN431" s="1033"/>
      <c r="AO431" s="1033"/>
      <c r="AP431" s="1033"/>
      <c r="AQ431" s="1033"/>
      <c r="AR431" s="1033"/>
      <c r="AS431" s="1033"/>
      <c r="AT431" s="599"/>
      <c r="AU431" s="1036"/>
      <c r="AV431" s="764"/>
      <c r="AW431" s="764"/>
      <c r="AX431" s="764"/>
      <c r="AY431" s="764"/>
      <c r="AZ431" s="764"/>
      <c r="BA431" s="764"/>
      <c r="BB431" s="764"/>
      <c r="BC431" s="764"/>
      <c r="BD431" s="764"/>
      <c r="BE431" s="764"/>
      <c r="BF431" s="764"/>
    </row>
    <row r="432" spans="1:58" ht="15.75" hidden="1" customHeight="1">
      <c r="A432" s="1023">
        <v>423</v>
      </c>
      <c r="B432" s="1024" t="s">
        <v>185</v>
      </c>
      <c r="C432" s="1024" t="s">
        <v>1160</v>
      </c>
      <c r="D432" s="1024" t="s">
        <v>529</v>
      </c>
      <c r="E432" s="1024" t="s">
        <v>6319</v>
      </c>
      <c r="F432" s="1024" t="s">
        <v>6856</v>
      </c>
      <c r="G432" s="1024" t="s">
        <v>6872</v>
      </c>
      <c r="H432" s="1025" t="s">
        <v>1190</v>
      </c>
      <c r="I432" s="1024">
        <v>1</v>
      </c>
      <c r="J432" s="1024">
        <v>8850</v>
      </c>
      <c r="K432" s="1024">
        <v>8850</v>
      </c>
      <c r="L432" s="1024">
        <v>2655</v>
      </c>
      <c r="M432" s="1024" t="s">
        <v>1167</v>
      </c>
      <c r="N432" s="1024" t="s">
        <v>6604</v>
      </c>
      <c r="O432" s="1024" t="s">
        <v>1163</v>
      </c>
      <c r="P432" s="1024" t="s">
        <v>67</v>
      </c>
      <c r="Q432" s="1026">
        <v>44456</v>
      </c>
      <c r="R432" s="1026">
        <v>44591</v>
      </c>
      <c r="S432" s="1027" t="s">
        <v>67</v>
      </c>
      <c r="T432" s="1028">
        <v>44591</v>
      </c>
      <c r="U432" s="1028">
        <v>44621</v>
      </c>
      <c r="V432" s="1028">
        <v>44624</v>
      </c>
      <c r="W432" s="1029" t="s">
        <v>67</v>
      </c>
      <c r="X432" s="1029">
        <v>44621</v>
      </c>
      <c r="Y432" s="1029">
        <v>44624</v>
      </c>
      <c r="Z432" s="1030">
        <v>2.6549999999999998</v>
      </c>
      <c r="AA432" s="791"/>
      <c r="AB432" s="1031">
        <v>44621</v>
      </c>
      <c r="AC432" s="1147">
        <v>44621</v>
      </c>
      <c r="AD432" s="791"/>
      <c r="AE432" s="1035"/>
      <c r="AF432" s="1033"/>
      <c r="AG432" s="1033"/>
      <c r="AH432" s="1033"/>
      <c r="AI432" s="1033"/>
      <c r="AJ432" s="1033"/>
      <c r="AK432" s="1033"/>
      <c r="AL432" s="1033"/>
      <c r="AM432" s="1033"/>
      <c r="AN432" s="1033"/>
      <c r="AO432" s="1033"/>
      <c r="AP432" s="1033"/>
      <c r="AQ432" s="1033"/>
      <c r="AR432" s="1033"/>
      <c r="AS432" s="1033"/>
      <c r="AT432" s="599"/>
      <c r="AU432" s="1036"/>
      <c r="AV432" s="764"/>
      <c r="AW432" s="764"/>
      <c r="AX432" s="764"/>
      <c r="AY432" s="764"/>
      <c r="AZ432" s="764"/>
      <c r="BA432" s="764"/>
      <c r="BB432" s="764"/>
      <c r="BC432" s="764"/>
      <c r="BD432" s="764"/>
      <c r="BE432" s="764"/>
      <c r="BF432" s="764"/>
    </row>
    <row r="433" spans="1:58" ht="15.75" hidden="1" customHeight="1">
      <c r="A433" s="1023">
        <v>424</v>
      </c>
      <c r="B433" s="1024" t="s">
        <v>185</v>
      </c>
      <c r="C433" s="1024" t="s">
        <v>1160</v>
      </c>
      <c r="D433" s="1024" t="s">
        <v>529</v>
      </c>
      <c r="E433" s="1024" t="s">
        <v>6319</v>
      </c>
      <c r="F433" s="1024" t="s">
        <v>6856</v>
      </c>
      <c r="G433" s="1024" t="s">
        <v>6872</v>
      </c>
      <c r="H433" s="1025" t="s">
        <v>1164</v>
      </c>
      <c r="I433" s="1024">
        <v>1</v>
      </c>
      <c r="J433" s="1024">
        <v>8850</v>
      </c>
      <c r="K433" s="1024">
        <v>8850</v>
      </c>
      <c r="L433" s="1024">
        <v>3540</v>
      </c>
      <c r="M433" s="1024" t="s">
        <v>1167</v>
      </c>
      <c r="N433" s="1024" t="s">
        <v>6604</v>
      </c>
      <c r="O433" s="1024" t="s">
        <v>1163</v>
      </c>
      <c r="P433" s="1024" t="s">
        <v>67</v>
      </c>
      <c r="Q433" s="1026">
        <v>44456</v>
      </c>
      <c r="R433" s="1026">
        <v>44591</v>
      </c>
      <c r="S433" s="1027" t="s">
        <v>67</v>
      </c>
      <c r="T433" s="1028">
        <v>44591</v>
      </c>
      <c r="U433" s="1028">
        <v>44621</v>
      </c>
      <c r="V433" s="1028">
        <v>44624</v>
      </c>
      <c r="W433" s="1029" t="s">
        <v>67</v>
      </c>
      <c r="X433" s="1029">
        <v>44621</v>
      </c>
      <c r="Y433" s="1029">
        <v>44624</v>
      </c>
      <c r="Z433" s="1030">
        <v>3.54</v>
      </c>
      <c r="AA433" s="791"/>
      <c r="AB433" s="1031">
        <v>44621</v>
      </c>
      <c r="AC433" s="1147">
        <v>44621</v>
      </c>
      <c r="AD433" s="791"/>
      <c r="AE433" s="1035"/>
      <c r="AF433" s="1033"/>
      <c r="AG433" s="1033"/>
      <c r="AH433" s="1033"/>
      <c r="AI433" s="1033"/>
      <c r="AJ433" s="1033"/>
      <c r="AK433" s="1033"/>
      <c r="AL433" s="1033"/>
      <c r="AM433" s="1033"/>
      <c r="AN433" s="1033"/>
      <c r="AO433" s="1033"/>
      <c r="AP433" s="1033"/>
      <c r="AQ433" s="1033"/>
      <c r="AR433" s="1033"/>
      <c r="AS433" s="1033"/>
      <c r="AT433" s="599"/>
      <c r="AU433" s="1036"/>
      <c r="AV433" s="764"/>
      <c r="AW433" s="764"/>
      <c r="AX433" s="764"/>
      <c r="AY433" s="764"/>
      <c r="AZ433" s="764"/>
      <c r="BA433" s="764"/>
      <c r="BB433" s="764"/>
      <c r="BC433" s="764"/>
      <c r="BD433" s="764"/>
      <c r="BE433" s="764"/>
      <c r="BF433" s="764"/>
    </row>
    <row r="434" spans="1:58" ht="15.75" hidden="1" customHeight="1">
      <c r="A434" s="1023">
        <v>425</v>
      </c>
      <c r="B434" s="1024" t="s">
        <v>185</v>
      </c>
      <c r="C434" s="1024" t="s">
        <v>1160</v>
      </c>
      <c r="D434" s="1024" t="s">
        <v>529</v>
      </c>
      <c r="E434" s="1024" t="s">
        <v>6319</v>
      </c>
      <c r="F434" s="1024" t="s">
        <v>6856</v>
      </c>
      <c r="G434" s="1024" t="s">
        <v>6872</v>
      </c>
      <c r="H434" s="1025" t="s">
        <v>1190</v>
      </c>
      <c r="I434" s="1024">
        <v>1</v>
      </c>
      <c r="J434" s="1024">
        <v>8850</v>
      </c>
      <c r="K434" s="1024">
        <v>8850</v>
      </c>
      <c r="L434" s="1024">
        <v>2655</v>
      </c>
      <c r="M434" s="1024" t="s">
        <v>1167</v>
      </c>
      <c r="N434" s="1024" t="s">
        <v>6604</v>
      </c>
      <c r="O434" s="1024" t="s">
        <v>1163</v>
      </c>
      <c r="P434" s="1024" t="s">
        <v>67</v>
      </c>
      <c r="Q434" s="1026">
        <v>44456</v>
      </c>
      <c r="R434" s="1026">
        <v>44591</v>
      </c>
      <c r="S434" s="1027" t="s">
        <v>67</v>
      </c>
      <c r="T434" s="1028">
        <v>44591</v>
      </c>
      <c r="U434" s="1028">
        <v>44621</v>
      </c>
      <c r="V434" s="1028">
        <v>44624</v>
      </c>
      <c r="W434" s="1029" t="s">
        <v>67</v>
      </c>
      <c r="X434" s="1029">
        <v>44621</v>
      </c>
      <c r="Y434" s="1029">
        <v>44624</v>
      </c>
      <c r="Z434" s="1030">
        <v>2.6549999999999998</v>
      </c>
      <c r="AA434" s="791"/>
      <c r="AB434" s="1031">
        <v>44621</v>
      </c>
      <c r="AC434" s="1147">
        <v>44621</v>
      </c>
      <c r="AD434" s="791"/>
      <c r="AE434" s="1035"/>
      <c r="AF434" s="1033"/>
      <c r="AG434" s="1033"/>
      <c r="AH434" s="1033"/>
      <c r="AI434" s="1033"/>
      <c r="AJ434" s="1033"/>
      <c r="AK434" s="1033"/>
      <c r="AL434" s="1033"/>
      <c r="AM434" s="1033"/>
      <c r="AN434" s="1033"/>
      <c r="AO434" s="1033"/>
      <c r="AP434" s="1033"/>
      <c r="AQ434" s="1033"/>
      <c r="AR434" s="1033"/>
      <c r="AS434" s="1033"/>
      <c r="AT434" s="599"/>
      <c r="AU434" s="1036"/>
      <c r="AV434" s="764"/>
      <c r="AW434" s="764"/>
      <c r="AX434" s="764"/>
      <c r="AY434" s="764"/>
      <c r="AZ434" s="764"/>
      <c r="BA434" s="764"/>
      <c r="BB434" s="764"/>
      <c r="BC434" s="764"/>
      <c r="BD434" s="764"/>
      <c r="BE434" s="764"/>
      <c r="BF434" s="764"/>
    </row>
    <row r="435" spans="1:58" ht="15.75" hidden="1" customHeight="1">
      <c r="A435" s="1023">
        <v>426</v>
      </c>
      <c r="B435" s="1024" t="s">
        <v>185</v>
      </c>
      <c r="C435" s="1024" t="s">
        <v>1160</v>
      </c>
      <c r="D435" s="1024" t="s">
        <v>529</v>
      </c>
      <c r="E435" s="1024" t="s">
        <v>6319</v>
      </c>
      <c r="F435" s="1024" t="s">
        <v>6856</v>
      </c>
      <c r="G435" s="1024" t="s">
        <v>6873</v>
      </c>
      <c r="H435" s="1025" t="s">
        <v>1190</v>
      </c>
      <c r="I435" s="1024">
        <v>1</v>
      </c>
      <c r="J435" s="1024">
        <v>4900</v>
      </c>
      <c r="K435" s="1024">
        <v>4900</v>
      </c>
      <c r="L435" s="1024">
        <v>1470</v>
      </c>
      <c r="M435" s="1024" t="s">
        <v>1167</v>
      </c>
      <c r="N435" s="1024" t="s">
        <v>6604</v>
      </c>
      <c r="O435" s="1024" t="s">
        <v>1163</v>
      </c>
      <c r="P435" s="1024" t="s">
        <v>67</v>
      </c>
      <c r="Q435" s="1026">
        <v>44456</v>
      </c>
      <c r="R435" s="1026">
        <v>44591</v>
      </c>
      <c r="S435" s="1027" t="s">
        <v>67</v>
      </c>
      <c r="T435" s="1028">
        <v>44591</v>
      </c>
      <c r="U435" s="1028">
        <v>44621</v>
      </c>
      <c r="V435" s="1028">
        <v>44624</v>
      </c>
      <c r="W435" s="1029" t="s">
        <v>67</v>
      </c>
      <c r="X435" s="1029">
        <v>44621</v>
      </c>
      <c r="Y435" s="1029">
        <v>44624</v>
      </c>
      <c r="Z435" s="1030">
        <v>1.47</v>
      </c>
      <c r="AA435" s="791"/>
      <c r="AB435" s="1031">
        <v>44621</v>
      </c>
      <c r="AC435" s="1147">
        <v>44621</v>
      </c>
      <c r="AD435" s="791"/>
      <c r="AE435" s="1035"/>
      <c r="AF435" s="1033"/>
      <c r="AG435" s="1033"/>
      <c r="AH435" s="1033"/>
      <c r="AI435" s="1033"/>
      <c r="AJ435" s="1033"/>
      <c r="AK435" s="1033"/>
      <c r="AL435" s="1033"/>
      <c r="AM435" s="1033"/>
      <c r="AN435" s="1033"/>
      <c r="AO435" s="1033"/>
      <c r="AP435" s="1033"/>
      <c r="AQ435" s="1033"/>
      <c r="AR435" s="1033"/>
      <c r="AS435" s="1033"/>
      <c r="AT435" s="599"/>
      <c r="AU435" s="1036"/>
      <c r="AV435" s="764"/>
      <c r="AW435" s="764"/>
      <c r="AX435" s="764"/>
      <c r="AY435" s="764"/>
      <c r="AZ435" s="764"/>
      <c r="BA435" s="764"/>
      <c r="BB435" s="764"/>
      <c r="BC435" s="764"/>
      <c r="BD435" s="764"/>
      <c r="BE435" s="764"/>
      <c r="BF435" s="764"/>
    </row>
    <row r="436" spans="1:58" ht="15.75" hidden="1" customHeight="1">
      <c r="A436" s="1023">
        <v>427</v>
      </c>
      <c r="B436" s="1024" t="s">
        <v>185</v>
      </c>
      <c r="C436" s="1024" t="s">
        <v>1160</v>
      </c>
      <c r="D436" s="1024" t="s">
        <v>529</v>
      </c>
      <c r="E436" s="1024" t="s">
        <v>6319</v>
      </c>
      <c r="F436" s="1024" t="s">
        <v>6856</v>
      </c>
      <c r="G436" s="1024" t="s">
        <v>6873</v>
      </c>
      <c r="H436" s="1025" t="s">
        <v>1164</v>
      </c>
      <c r="I436" s="1024">
        <v>1</v>
      </c>
      <c r="J436" s="1024">
        <v>4900</v>
      </c>
      <c r="K436" s="1024">
        <v>4900</v>
      </c>
      <c r="L436" s="1024">
        <v>1960</v>
      </c>
      <c r="M436" s="1024" t="s">
        <v>1167</v>
      </c>
      <c r="N436" s="1024" t="s">
        <v>6604</v>
      </c>
      <c r="O436" s="1024" t="s">
        <v>1163</v>
      </c>
      <c r="P436" s="1024" t="s">
        <v>67</v>
      </c>
      <c r="Q436" s="1026">
        <v>44456</v>
      </c>
      <c r="R436" s="1026">
        <v>44591</v>
      </c>
      <c r="S436" s="1027" t="s">
        <v>67</v>
      </c>
      <c r="T436" s="1028">
        <v>44591</v>
      </c>
      <c r="U436" s="1028">
        <v>44621</v>
      </c>
      <c r="V436" s="1028">
        <v>44624</v>
      </c>
      <c r="W436" s="1029" t="s">
        <v>67</v>
      </c>
      <c r="X436" s="1029">
        <v>44621</v>
      </c>
      <c r="Y436" s="1029">
        <v>44624</v>
      </c>
      <c r="Z436" s="1030">
        <v>1.96</v>
      </c>
      <c r="AA436" s="791"/>
      <c r="AB436" s="1031">
        <v>44621</v>
      </c>
      <c r="AC436" s="1147">
        <v>44621</v>
      </c>
      <c r="AD436" s="791"/>
      <c r="AE436" s="1035"/>
      <c r="AF436" s="1033"/>
      <c r="AG436" s="1033"/>
      <c r="AH436" s="1033"/>
      <c r="AI436" s="1033"/>
      <c r="AJ436" s="1033"/>
      <c r="AK436" s="1033"/>
      <c r="AL436" s="1033"/>
      <c r="AM436" s="1033"/>
      <c r="AN436" s="1033"/>
      <c r="AO436" s="1033"/>
      <c r="AP436" s="1033"/>
      <c r="AQ436" s="1033"/>
      <c r="AR436" s="1033"/>
      <c r="AS436" s="1033"/>
      <c r="AT436" s="599"/>
      <c r="AU436" s="1036"/>
      <c r="AV436" s="764"/>
      <c r="AW436" s="764"/>
      <c r="AX436" s="764"/>
      <c r="AY436" s="764"/>
      <c r="AZ436" s="764"/>
      <c r="BA436" s="764"/>
      <c r="BB436" s="764"/>
      <c r="BC436" s="764"/>
      <c r="BD436" s="764"/>
      <c r="BE436" s="764"/>
      <c r="BF436" s="764"/>
    </row>
    <row r="437" spans="1:58" ht="15.75" hidden="1" customHeight="1">
      <c r="A437" s="1023">
        <v>428</v>
      </c>
      <c r="B437" s="1024" t="s">
        <v>185</v>
      </c>
      <c r="C437" s="1024" t="s">
        <v>1160</v>
      </c>
      <c r="D437" s="1024" t="s">
        <v>529</v>
      </c>
      <c r="E437" s="1024" t="s">
        <v>6319</v>
      </c>
      <c r="F437" s="1024" t="s">
        <v>6856</v>
      </c>
      <c r="G437" s="1024" t="s">
        <v>6873</v>
      </c>
      <c r="H437" s="1025" t="s">
        <v>1190</v>
      </c>
      <c r="I437" s="1024">
        <v>1</v>
      </c>
      <c r="J437" s="1024">
        <v>4900</v>
      </c>
      <c r="K437" s="1024">
        <v>4900</v>
      </c>
      <c r="L437" s="1024">
        <v>1470</v>
      </c>
      <c r="M437" s="1024" t="s">
        <v>1167</v>
      </c>
      <c r="N437" s="1024" t="s">
        <v>6604</v>
      </c>
      <c r="O437" s="1024" t="s">
        <v>1163</v>
      </c>
      <c r="P437" s="1024" t="s">
        <v>67</v>
      </c>
      <c r="Q437" s="1026">
        <v>44456</v>
      </c>
      <c r="R437" s="1026">
        <v>44591</v>
      </c>
      <c r="S437" s="1027" t="s">
        <v>67</v>
      </c>
      <c r="T437" s="1028">
        <v>44591</v>
      </c>
      <c r="U437" s="1028">
        <v>44621</v>
      </c>
      <c r="V437" s="1028">
        <v>44624</v>
      </c>
      <c r="W437" s="1029" t="s">
        <v>67</v>
      </c>
      <c r="X437" s="1029">
        <v>44621</v>
      </c>
      <c r="Y437" s="1029">
        <v>44624</v>
      </c>
      <c r="Z437" s="1030">
        <v>1.47</v>
      </c>
      <c r="AA437" s="791"/>
      <c r="AB437" s="1031">
        <v>44621</v>
      </c>
      <c r="AC437" s="1147">
        <v>44621</v>
      </c>
      <c r="AD437" s="791"/>
      <c r="AE437" s="1035"/>
      <c r="AF437" s="1033"/>
      <c r="AG437" s="1033"/>
      <c r="AH437" s="1033"/>
      <c r="AI437" s="1033"/>
      <c r="AJ437" s="1033"/>
      <c r="AK437" s="1033"/>
      <c r="AL437" s="1033"/>
      <c r="AM437" s="1033"/>
      <c r="AN437" s="1033"/>
      <c r="AO437" s="1033"/>
      <c r="AP437" s="1033"/>
      <c r="AQ437" s="1033"/>
      <c r="AR437" s="1033"/>
      <c r="AS437" s="1033"/>
      <c r="AT437" s="599"/>
      <c r="AU437" s="1036"/>
      <c r="AV437" s="764"/>
      <c r="AW437" s="764"/>
      <c r="AX437" s="764"/>
      <c r="AY437" s="764"/>
      <c r="AZ437" s="764"/>
      <c r="BA437" s="764"/>
      <c r="BB437" s="764"/>
      <c r="BC437" s="764"/>
      <c r="BD437" s="764"/>
      <c r="BE437" s="764"/>
      <c r="BF437" s="764"/>
    </row>
    <row r="438" spans="1:58" ht="15.75" hidden="1" customHeight="1">
      <c r="A438" s="1023">
        <v>429</v>
      </c>
      <c r="B438" s="1024" t="s">
        <v>185</v>
      </c>
      <c r="C438" s="1024" t="s">
        <v>1160</v>
      </c>
      <c r="D438" s="1024" t="s">
        <v>529</v>
      </c>
      <c r="E438" s="1024" t="s">
        <v>6319</v>
      </c>
      <c r="F438" s="1024" t="s">
        <v>6856</v>
      </c>
      <c r="G438" s="1024" t="s">
        <v>6874</v>
      </c>
      <c r="H438" s="1025" t="s">
        <v>1190</v>
      </c>
      <c r="I438" s="1024">
        <v>1</v>
      </c>
      <c r="J438" s="1024">
        <v>1030</v>
      </c>
      <c r="K438" s="1024">
        <v>1030</v>
      </c>
      <c r="L438" s="1024">
        <v>309</v>
      </c>
      <c r="M438" s="1024" t="s">
        <v>1167</v>
      </c>
      <c r="N438" s="1024" t="s">
        <v>6604</v>
      </c>
      <c r="O438" s="1024" t="s">
        <v>1163</v>
      </c>
      <c r="P438" s="1024" t="s">
        <v>67</v>
      </c>
      <c r="Q438" s="1026">
        <v>44456</v>
      </c>
      <c r="R438" s="1026">
        <v>44591</v>
      </c>
      <c r="S438" s="1027" t="s">
        <v>67</v>
      </c>
      <c r="T438" s="1028">
        <v>44591</v>
      </c>
      <c r="U438" s="1028">
        <v>44621</v>
      </c>
      <c r="V438" s="1028">
        <v>44624</v>
      </c>
      <c r="W438" s="1029" t="s">
        <v>67</v>
      </c>
      <c r="X438" s="1029">
        <v>44621</v>
      </c>
      <c r="Y438" s="1029">
        <v>44624</v>
      </c>
      <c r="Z438" s="1030">
        <v>0.309</v>
      </c>
      <c r="AA438" s="791"/>
      <c r="AB438" s="1031">
        <v>44621</v>
      </c>
      <c r="AC438" s="1147">
        <v>44621</v>
      </c>
      <c r="AD438" s="791"/>
      <c r="AE438" s="1035"/>
      <c r="AF438" s="1033"/>
      <c r="AG438" s="1033"/>
      <c r="AH438" s="1033"/>
      <c r="AI438" s="1033"/>
      <c r="AJ438" s="1033"/>
      <c r="AK438" s="1033"/>
      <c r="AL438" s="1033"/>
      <c r="AM438" s="1033"/>
      <c r="AN438" s="1033"/>
      <c r="AO438" s="1033"/>
      <c r="AP438" s="1033"/>
      <c r="AQ438" s="1033"/>
      <c r="AR438" s="1033"/>
      <c r="AS438" s="1033"/>
      <c r="AT438" s="599"/>
      <c r="AU438" s="1036"/>
      <c r="AV438" s="764"/>
      <c r="AW438" s="764"/>
      <c r="AX438" s="764"/>
      <c r="AY438" s="764"/>
      <c r="AZ438" s="764"/>
      <c r="BA438" s="764"/>
      <c r="BB438" s="764"/>
      <c r="BC438" s="764"/>
      <c r="BD438" s="764"/>
      <c r="BE438" s="764"/>
      <c r="BF438" s="764"/>
    </row>
    <row r="439" spans="1:58" ht="15.75" hidden="1" customHeight="1">
      <c r="A439" s="1023">
        <v>430</v>
      </c>
      <c r="B439" s="1024" t="s">
        <v>185</v>
      </c>
      <c r="C439" s="1024" t="s">
        <v>1160</v>
      </c>
      <c r="D439" s="1024" t="s">
        <v>529</v>
      </c>
      <c r="E439" s="1024" t="s">
        <v>6319</v>
      </c>
      <c r="F439" s="1024" t="s">
        <v>6856</v>
      </c>
      <c r="G439" s="1024" t="s">
        <v>6874</v>
      </c>
      <c r="H439" s="1025" t="s">
        <v>1164</v>
      </c>
      <c r="I439" s="1024">
        <v>1</v>
      </c>
      <c r="J439" s="1024">
        <v>1030</v>
      </c>
      <c r="K439" s="1024">
        <v>1030</v>
      </c>
      <c r="L439" s="1024">
        <v>412</v>
      </c>
      <c r="M439" s="1024" t="s">
        <v>1167</v>
      </c>
      <c r="N439" s="1024" t="s">
        <v>6604</v>
      </c>
      <c r="O439" s="1024" t="s">
        <v>1163</v>
      </c>
      <c r="P439" s="1024" t="s">
        <v>67</v>
      </c>
      <c r="Q439" s="1026">
        <v>44456</v>
      </c>
      <c r="R439" s="1026">
        <v>44591</v>
      </c>
      <c r="S439" s="1027" t="s">
        <v>67</v>
      </c>
      <c r="T439" s="1028">
        <v>44591</v>
      </c>
      <c r="U439" s="1028">
        <v>44621</v>
      </c>
      <c r="V439" s="1028">
        <v>44624</v>
      </c>
      <c r="W439" s="1029" t="s">
        <v>67</v>
      </c>
      <c r="X439" s="1029">
        <v>44621</v>
      </c>
      <c r="Y439" s="1029">
        <v>44624</v>
      </c>
      <c r="Z439" s="1030">
        <v>0.41199999999999998</v>
      </c>
      <c r="AA439" s="791"/>
      <c r="AB439" s="1031">
        <v>44621</v>
      </c>
      <c r="AC439" s="1147">
        <v>44621</v>
      </c>
      <c r="AD439" s="791"/>
      <c r="AE439" s="1035"/>
      <c r="AF439" s="1033"/>
      <c r="AG439" s="1033"/>
      <c r="AH439" s="1033"/>
      <c r="AI439" s="1033"/>
      <c r="AJ439" s="1033"/>
      <c r="AK439" s="1033"/>
      <c r="AL439" s="1033"/>
      <c r="AM439" s="1033"/>
      <c r="AN439" s="1033"/>
      <c r="AO439" s="1033"/>
      <c r="AP439" s="1033"/>
      <c r="AQ439" s="1033"/>
      <c r="AR439" s="1033"/>
      <c r="AS439" s="1033"/>
      <c r="AT439" s="599"/>
      <c r="AU439" s="1036"/>
      <c r="AV439" s="764"/>
      <c r="AW439" s="764"/>
      <c r="AX439" s="764"/>
      <c r="AY439" s="764"/>
      <c r="AZ439" s="764"/>
      <c r="BA439" s="764"/>
      <c r="BB439" s="764"/>
      <c r="BC439" s="764"/>
      <c r="BD439" s="764"/>
      <c r="BE439" s="764"/>
      <c r="BF439" s="764"/>
    </row>
    <row r="440" spans="1:58" ht="15.75" hidden="1" customHeight="1">
      <c r="A440" s="1023">
        <v>431</v>
      </c>
      <c r="B440" s="1024" t="s">
        <v>185</v>
      </c>
      <c r="C440" s="1024" t="s">
        <v>1160</v>
      </c>
      <c r="D440" s="1024" t="s">
        <v>529</v>
      </c>
      <c r="E440" s="1024" t="s">
        <v>6319</v>
      </c>
      <c r="F440" s="1024" t="s">
        <v>6856</v>
      </c>
      <c r="G440" s="1024" t="s">
        <v>6874</v>
      </c>
      <c r="H440" s="1025" t="s">
        <v>1190</v>
      </c>
      <c r="I440" s="1024">
        <v>1</v>
      </c>
      <c r="J440" s="1024">
        <v>1030</v>
      </c>
      <c r="K440" s="1024">
        <v>1030</v>
      </c>
      <c r="L440" s="1024">
        <v>309</v>
      </c>
      <c r="M440" s="1024" t="s">
        <v>1167</v>
      </c>
      <c r="N440" s="1024" t="s">
        <v>6604</v>
      </c>
      <c r="O440" s="1024" t="s">
        <v>1163</v>
      </c>
      <c r="P440" s="1024" t="s">
        <v>67</v>
      </c>
      <c r="Q440" s="1026">
        <v>44456</v>
      </c>
      <c r="R440" s="1026">
        <v>44591</v>
      </c>
      <c r="S440" s="1027" t="s">
        <v>67</v>
      </c>
      <c r="T440" s="1028">
        <v>44591</v>
      </c>
      <c r="U440" s="1028">
        <v>44621</v>
      </c>
      <c r="V440" s="1028">
        <v>44624</v>
      </c>
      <c r="W440" s="1029" t="s">
        <v>67</v>
      </c>
      <c r="X440" s="1029">
        <v>44621</v>
      </c>
      <c r="Y440" s="1029">
        <v>44624</v>
      </c>
      <c r="Z440" s="1030">
        <v>0.309</v>
      </c>
      <c r="AA440" s="791"/>
      <c r="AB440" s="1031">
        <v>44621</v>
      </c>
      <c r="AC440" s="1147">
        <v>44621</v>
      </c>
      <c r="AD440" s="791"/>
      <c r="AE440" s="1035"/>
      <c r="AF440" s="1033"/>
      <c r="AG440" s="1033"/>
      <c r="AH440" s="1033"/>
      <c r="AI440" s="1033"/>
      <c r="AJ440" s="1033"/>
      <c r="AK440" s="1033"/>
      <c r="AL440" s="1033"/>
      <c r="AM440" s="1033"/>
      <c r="AN440" s="1033"/>
      <c r="AO440" s="1033"/>
      <c r="AP440" s="1033"/>
      <c r="AQ440" s="1033"/>
      <c r="AR440" s="1033"/>
      <c r="AS440" s="1033"/>
      <c r="AT440" s="599"/>
      <c r="AU440" s="1036"/>
      <c r="AV440" s="764"/>
      <c r="AW440" s="764"/>
      <c r="AX440" s="764"/>
      <c r="AY440" s="764"/>
      <c r="AZ440" s="764"/>
      <c r="BA440" s="764"/>
      <c r="BB440" s="764"/>
      <c r="BC440" s="764"/>
      <c r="BD440" s="764"/>
      <c r="BE440" s="764"/>
      <c r="BF440" s="764"/>
    </row>
    <row r="441" spans="1:58" ht="15.75" hidden="1" customHeight="1">
      <c r="A441" s="1023">
        <v>432</v>
      </c>
      <c r="B441" s="1024" t="s">
        <v>185</v>
      </c>
      <c r="C441" s="1024" t="s">
        <v>1160</v>
      </c>
      <c r="D441" s="1024" t="s">
        <v>529</v>
      </c>
      <c r="E441" s="1024" t="s">
        <v>6319</v>
      </c>
      <c r="F441" s="1024" t="s">
        <v>6856</v>
      </c>
      <c r="G441" s="1024" t="s">
        <v>6875</v>
      </c>
      <c r="H441" s="1025" t="s">
        <v>1190</v>
      </c>
      <c r="I441" s="1024">
        <v>1</v>
      </c>
      <c r="J441" s="1024">
        <v>8256</v>
      </c>
      <c r="K441" s="1024">
        <v>8256</v>
      </c>
      <c r="L441" s="1024">
        <v>2477</v>
      </c>
      <c r="M441" s="1024" t="s">
        <v>1167</v>
      </c>
      <c r="N441" s="1024" t="s">
        <v>6604</v>
      </c>
      <c r="O441" s="1024" t="s">
        <v>1163</v>
      </c>
      <c r="P441" s="1024" t="s">
        <v>67</v>
      </c>
      <c r="Q441" s="1026">
        <v>44456</v>
      </c>
      <c r="R441" s="1026">
        <v>44591</v>
      </c>
      <c r="S441" s="1027" t="s">
        <v>67</v>
      </c>
      <c r="T441" s="1028">
        <v>44591</v>
      </c>
      <c r="U441" s="1028">
        <v>44621</v>
      </c>
      <c r="V441" s="1028">
        <v>44624</v>
      </c>
      <c r="W441" s="1029" t="s">
        <v>67</v>
      </c>
      <c r="X441" s="1029">
        <v>44621</v>
      </c>
      <c r="Y441" s="1029">
        <v>44624</v>
      </c>
      <c r="Z441" s="1030">
        <v>2.4769999999999999</v>
      </c>
      <c r="AA441" s="791"/>
      <c r="AB441" s="1031">
        <v>44621</v>
      </c>
      <c r="AC441" s="1147">
        <v>44621</v>
      </c>
      <c r="AD441" s="791"/>
      <c r="AE441" s="1035"/>
      <c r="AF441" s="1033"/>
      <c r="AG441" s="1033"/>
      <c r="AH441" s="1033"/>
      <c r="AI441" s="1033"/>
      <c r="AJ441" s="1033"/>
      <c r="AK441" s="1033"/>
      <c r="AL441" s="1033"/>
      <c r="AM441" s="1033"/>
      <c r="AN441" s="1033"/>
      <c r="AO441" s="1033"/>
      <c r="AP441" s="1033"/>
      <c r="AQ441" s="1033"/>
      <c r="AR441" s="1033"/>
      <c r="AS441" s="1033"/>
      <c r="AT441" s="599"/>
      <c r="AU441" s="1036"/>
      <c r="AV441" s="764"/>
      <c r="AW441" s="764"/>
      <c r="AX441" s="764"/>
      <c r="AY441" s="764"/>
      <c r="AZ441" s="764"/>
      <c r="BA441" s="764"/>
      <c r="BB441" s="764"/>
      <c r="BC441" s="764"/>
      <c r="BD441" s="764"/>
      <c r="BE441" s="764"/>
      <c r="BF441" s="764"/>
    </row>
    <row r="442" spans="1:58" ht="15.75" hidden="1" customHeight="1">
      <c r="A442" s="1023">
        <v>433</v>
      </c>
      <c r="B442" s="1024" t="s">
        <v>185</v>
      </c>
      <c r="C442" s="1024" t="s">
        <v>1160</v>
      </c>
      <c r="D442" s="1024" t="s">
        <v>529</v>
      </c>
      <c r="E442" s="1024" t="s">
        <v>6319</v>
      </c>
      <c r="F442" s="1024" t="s">
        <v>6856</v>
      </c>
      <c r="G442" s="1024" t="s">
        <v>6875</v>
      </c>
      <c r="H442" s="1025" t="s">
        <v>1164</v>
      </c>
      <c r="I442" s="1024">
        <v>1</v>
      </c>
      <c r="J442" s="1024">
        <v>8256</v>
      </c>
      <c r="K442" s="1024">
        <v>8256</v>
      </c>
      <c r="L442" s="1024">
        <v>3302</v>
      </c>
      <c r="M442" s="1024" t="s">
        <v>1167</v>
      </c>
      <c r="N442" s="1024" t="s">
        <v>6604</v>
      </c>
      <c r="O442" s="1024" t="s">
        <v>1163</v>
      </c>
      <c r="P442" s="1024" t="s">
        <v>67</v>
      </c>
      <c r="Q442" s="1026">
        <v>44456</v>
      </c>
      <c r="R442" s="1026">
        <v>44591</v>
      </c>
      <c r="S442" s="1027" t="s">
        <v>67</v>
      </c>
      <c r="T442" s="1028">
        <v>44591</v>
      </c>
      <c r="U442" s="1028">
        <v>44621</v>
      </c>
      <c r="V442" s="1028">
        <v>44624</v>
      </c>
      <c r="W442" s="1029" t="s">
        <v>67</v>
      </c>
      <c r="X442" s="1029">
        <v>44621</v>
      </c>
      <c r="Y442" s="1029">
        <v>44624</v>
      </c>
      <c r="Z442" s="1030">
        <v>3.302</v>
      </c>
      <c r="AA442" s="791"/>
      <c r="AB442" s="1031">
        <v>44621</v>
      </c>
      <c r="AC442" s="1147">
        <v>44621</v>
      </c>
      <c r="AD442" s="791"/>
      <c r="AE442" s="1035"/>
      <c r="AF442" s="1033"/>
      <c r="AG442" s="1033"/>
      <c r="AH442" s="1033"/>
      <c r="AI442" s="1033"/>
      <c r="AJ442" s="1033"/>
      <c r="AK442" s="1033"/>
      <c r="AL442" s="1033"/>
      <c r="AM442" s="1033"/>
      <c r="AN442" s="1033"/>
      <c r="AO442" s="1033"/>
      <c r="AP442" s="1033"/>
      <c r="AQ442" s="1033"/>
      <c r="AR442" s="1033"/>
      <c r="AS442" s="1033"/>
      <c r="AT442" s="599"/>
      <c r="AU442" s="1036"/>
      <c r="AV442" s="764"/>
      <c r="AW442" s="764"/>
      <c r="AX442" s="764"/>
      <c r="AY442" s="764"/>
      <c r="AZ442" s="764"/>
      <c r="BA442" s="764"/>
      <c r="BB442" s="764"/>
      <c r="BC442" s="764"/>
      <c r="BD442" s="764"/>
      <c r="BE442" s="764"/>
      <c r="BF442" s="764"/>
    </row>
    <row r="443" spans="1:58" ht="15.75" hidden="1" customHeight="1">
      <c r="A443" s="1023">
        <v>434</v>
      </c>
      <c r="B443" s="1024" t="s">
        <v>185</v>
      </c>
      <c r="C443" s="1024" t="s">
        <v>1160</v>
      </c>
      <c r="D443" s="1024" t="s">
        <v>529</v>
      </c>
      <c r="E443" s="1024" t="s">
        <v>6319</v>
      </c>
      <c r="F443" s="1024" t="s">
        <v>6856</v>
      </c>
      <c r="G443" s="1024" t="s">
        <v>6875</v>
      </c>
      <c r="H443" s="1025" t="s">
        <v>1190</v>
      </c>
      <c r="I443" s="1024">
        <v>1</v>
      </c>
      <c r="J443" s="1024">
        <v>8256</v>
      </c>
      <c r="K443" s="1024">
        <v>8256</v>
      </c>
      <c r="L443" s="1024">
        <v>2477</v>
      </c>
      <c r="M443" s="1024" t="s">
        <v>1167</v>
      </c>
      <c r="N443" s="1024" t="s">
        <v>6604</v>
      </c>
      <c r="O443" s="1024" t="s">
        <v>1163</v>
      </c>
      <c r="P443" s="1024" t="s">
        <v>67</v>
      </c>
      <c r="Q443" s="1026">
        <v>44456</v>
      </c>
      <c r="R443" s="1026">
        <v>44591</v>
      </c>
      <c r="S443" s="1027" t="s">
        <v>67</v>
      </c>
      <c r="T443" s="1028">
        <v>44591</v>
      </c>
      <c r="U443" s="1028">
        <v>44621</v>
      </c>
      <c r="V443" s="1028">
        <v>44624</v>
      </c>
      <c r="W443" s="1029" t="s">
        <v>67</v>
      </c>
      <c r="X443" s="1029">
        <v>44621</v>
      </c>
      <c r="Y443" s="1029">
        <v>44624</v>
      </c>
      <c r="Z443" s="1030">
        <v>2.4769999999999999</v>
      </c>
      <c r="AA443" s="791"/>
      <c r="AB443" s="1031">
        <v>44621</v>
      </c>
      <c r="AC443" s="1147">
        <v>44621</v>
      </c>
      <c r="AD443" s="791"/>
      <c r="AE443" s="1035"/>
      <c r="AF443" s="1033"/>
      <c r="AG443" s="1033"/>
      <c r="AH443" s="1033"/>
      <c r="AI443" s="1033"/>
      <c r="AJ443" s="1033"/>
      <c r="AK443" s="1033"/>
      <c r="AL443" s="1033"/>
      <c r="AM443" s="1033"/>
      <c r="AN443" s="1033"/>
      <c r="AO443" s="1033"/>
      <c r="AP443" s="1033"/>
      <c r="AQ443" s="1033"/>
      <c r="AR443" s="1033"/>
      <c r="AS443" s="1033"/>
      <c r="AT443" s="599"/>
      <c r="AU443" s="1036"/>
      <c r="AV443" s="764"/>
      <c r="AW443" s="764"/>
      <c r="AX443" s="764"/>
      <c r="AY443" s="764"/>
      <c r="AZ443" s="764"/>
      <c r="BA443" s="764"/>
      <c r="BB443" s="764"/>
      <c r="BC443" s="764"/>
      <c r="BD443" s="764"/>
      <c r="BE443" s="764"/>
      <c r="BF443" s="764"/>
    </row>
    <row r="444" spans="1:58" ht="15.75" hidden="1" customHeight="1">
      <c r="A444" s="1023">
        <v>435</v>
      </c>
      <c r="B444" s="1024" t="s">
        <v>185</v>
      </c>
      <c r="C444" s="1024" t="s">
        <v>1160</v>
      </c>
      <c r="D444" s="1024" t="s">
        <v>529</v>
      </c>
      <c r="E444" s="1024" t="s">
        <v>6319</v>
      </c>
      <c r="F444" s="1024" t="s">
        <v>6856</v>
      </c>
      <c r="G444" s="1024" t="s">
        <v>6876</v>
      </c>
      <c r="H444" s="1025" t="s">
        <v>1190</v>
      </c>
      <c r="I444" s="1024">
        <v>1</v>
      </c>
      <c r="J444" s="1024">
        <v>9500</v>
      </c>
      <c r="K444" s="1024">
        <v>9500</v>
      </c>
      <c r="L444" s="1024">
        <v>2850</v>
      </c>
      <c r="M444" s="1024" t="s">
        <v>1167</v>
      </c>
      <c r="N444" s="1024" t="s">
        <v>6604</v>
      </c>
      <c r="O444" s="1024" t="s">
        <v>1163</v>
      </c>
      <c r="P444" s="1024" t="s">
        <v>67</v>
      </c>
      <c r="Q444" s="1026">
        <v>44456</v>
      </c>
      <c r="R444" s="1026">
        <v>44591</v>
      </c>
      <c r="S444" s="1027" t="s">
        <v>67</v>
      </c>
      <c r="T444" s="1028">
        <v>44591</v>
      </c>
      <c r="U444" s="1028">
        <v>44621</v>
      </c>
      <c r="V444" s="1028">
        <v>44624</v>
      </c>
      <c r="W444" s="1029" t="s">
        <v>67</v>
      </c>
      <c r="X444" s="1029">
        <v>44621</v>
      </c>
      <c r="Y444" s="1029">
        <v>44624</v>
      </c>
      <c r="Z444" s="1030">
        <v>2.85</v>
      </c>
      <c r="AA444" s="791"/>
      <c r="AB444" s="1031">
        <v>44621</v>
      </c>
      <c r="AC444" s="1147">
        <v>44621</v>
      </c>
      <c r="AD444" s="791"/>
      <c r="AE444" s="1035"/>
      <c r="AF444" s="1033"/>
      <c r="AG444" s="1033"/>
      <c r="AH444" s="1033"/>
      <c r="AI444" s="1033"/>
      <c r="AJ444" s="1033"/>
      <c r="AK444" s="1033"/>
      <c r="AL444" s="1033"/>
      <c r="AM444" s="1033"/>
      <c r="AN444" s="1033"/>
      <c r="AO444" s="1033"/>
      <c r="AP444" s="1033"/>
      <c r="AQ444" s="1033"/>
      <c r="AR444" s="1033"/>
      <c r="AS444" s="1033"/>
      <c r="AT444" s="599"/>
      <c r="AU444" s="1036"/>
      <c r="AV444" s="764"/>
      <c r="AW444" s="764"/>
      <c r="AX444" s="764"/>
      <c r="AY444" s="764"/>
      <c r="AZ444" s="764"/>
      <c r="BA444" s="764"/>
      <c r="BB444" s="764"/>
      <c r="BC444" s="764"/>
      <c r="BD444" s="764"/>
      <c r="BE444" s="764"/>
      <c r="BF444" s="764"/>
    </row>
    <row r="445" spans="1:58" ht="15.75" hidden="1" customHeight="1">
      <c r="A445" s="1023">
        <v>436</v>
      </c>
      <c r="B445" s="1024" t="s">
        <v>185</v>
      </c>
      <c r="C445" s="1024" t="s">
        <v>1160</v>
      </c>
      <c r="D445" s="1024" t="s">
        <v>529</v>
      </c>
      <c r="E445" s="1024" t="s">
        <v>6319</v>
      </c>
      <c r="F445" s="1024" t="s">
        <v>6856</v>
      </c>
      <c r="G445" s="1024" t="s">
        <v>6876</v>
      </c>
      <c r="H445" s="1025" t="s">
        <v>1164</v>
      </c>
      <c r="I445" s="1024">
        <v>1</v>
      </c>
      <c r="J445" s="1024">
        <v>9500</v>
      </c>
      <c r="K445" s="1024">
        <v>9500</v>
      </c>
      <c r="L445" s="1024">
        <v>3800</v>
      </c>
      <c r="M445" s="1024" t="s">
        <v>1167</v>
      </c>
      <c r="N445" s="1024" t="s">
        <v>6604</v>
      </c>
      <c r="O445" s="1024" t="s">
        <v>1163</v>
      </c>
      <c r="P445" s="1024" t="s">
        <v>67</v>
      </c>
      <c r="Q445" s="1026">
        <v>44456</v>
      </c>
      <c r="R445" s="1026">
        <v>44591</v>
      </c>
      <c r="S445" s="1027" t="s">
        <v>67</v>
      </c>
      <c r="T445" s="1028">
        <v>44591</v>
      </c>
      <c r="U445" s="1028">
        <v>44621</v>
      </c>
      <c r="V445" s="1028">
        <v>44624</v>
      </c>
      <c r="W445" s="1029" t="s">
        <v>67</v>
      </c>
      <c r="X445" s="1029">
        <v>44621</v>
      </c>
      <c r="Y445" s="1029">
        <v>44624</v>
      </c>
      <c r="Z445" s="1030">
        <v>3.8</v>
      </c>
      <c r="AA445" s="791"/>
      <c r="AB445" s="1031">
        <v>44621</v>
      </c>
      <c r="AC445" s="1147">
        <v>44621</v>
      </c>
      <c r="AD445" s="791"/>
      <c r="AE445" s="1035"/>
      <c r="AF445" s="1033"/>
      <c r="AG445" s="1033"/>
      <c r="AH445" s="1033"/>
      <c r="AI445" s="1033"/>
      <c r="AJ445" s="1033"/>
      <c r="AK445" s="1033"/>
      <c r="AL445" s="1033"/>
      <c r="AM445" s="1033"/>
      <c r="AN445" s="1033"/>
      <c r="AO445" s="1033"/>
      <c r="AP445" s="1033"/>
      <c r="AQ445" s="1033"/>
      <c r="AR445" s="1033"/>
      <c r="AS445" s="1033"/>
      <c r="AT445" s="599"/>
      <c r="AU445" s="1036"/>
      <c r="AV445" s="764"/>
      <c r="AW445" s="764"/>
      <c r="AX445" s="764"/>
      <c r="AY445" s="764"/>
      <c r="AZ445" s="764"/>
      <c r="BA445" s="764"/>
      <c r="BB445" s="764"/>
      <c r="BC445" s="764"/>
      <c r="BD445" s="764"/>
      <c r="BE445" s="764"/>
      <c r="BF445" s="764"/>
    </row>
    <row r="446" spans="1:58" ht="15.75" hidden="1" customHeight="1">
      <c r="A446" s="1023">
        <v>437</v>
      </c>
      <c r="B446" s="1024" t="s">
        <v>185</v>
      </c>
      <c r="C446" s="1024" t="s">
        <v>1160</v>
      </c>
      <c r="D446" s="1024" t="s">
        <v>529</v>
      </c>
      <c r="E446" s="1024" t="s">
        <v>6319</v>
      </c>
      <c r="F446" s="1024" t="s">
        <v>6856</v>
      </c>
      <c r="G446" s="1024" t="s">
        <v>6876</v>
      </c>
      <c r="H446" s="1025" t="s">
        <v>1190</v>
      </c>
      <c r="I446" s="1024">
        <v>1</v>
      </c>
      <c r="J446" s="1024">
        <v>9500</v>
      </c>
      <c r="K446" s="1024">
        <v>9500</v>
      </c>
      <c r="L446" s="1024">
        <v>2850</v>
      </c>
      <c r="M446" s="1024" t="s">
        <v>1167</v>
      </c>
      <c r="N446" s="1024" t="s">
        <v>6604</v>
      </c>
      <c r="O446" s="1024" t="s">
        <v>1163</v>
      </c>
      <c r="P446" s="1024" t="s">
        <v>67</v>
      </c>
      <c r="Q446" s="1026">
        <v>44456</v>
      </c>
      <c r="R446" s="1026">
        <v>44591</v>
      </c>
      <c r="S446" s="1027" t="s">
        <v>67</v>
      </c>
      <c r="T446" s="1028">
        <v>44591</v>
      </c>
      <c r="U446" s="1028">
        <v>44621</v>
      </c>
      <c r="V446" s="1028">
        <v>44624</v>
      </c>
      <c r="W446" s="1029" t="s">
        <v>67</v>
      </c>
      <c r="X446" s="1029">
        <v>44621</v>
      </c>
      <c r="Y446" s="1029">
        <v>44624</v>
      </c>
      <c r="Z446" s="1030">
        <v>2.85</v>
      </c>
      <c r="AA446" s="791"/>
      <c r="AB446" s="1031">
        <v>44621</v>
      </c>
      <c r="AC446" s="1147">
        <v>44621</v>
      </c>
      <c r="AD446" s="791"/>
      <c r="AE446" s="1035"/>
      <c r="AF446" s="1033"/>
      <c r="AG446" s="1033"/>
      <c r="AH446" s="1033"/>
      <c r="AI446" s="1033"/>
      <c r="AJ446" s="1033"/>
      <c r="AK446" s="1033"/>
      <c r="AL446" s="1033"/>
      <c r="AM446" s="1033"/>
      <c r="AN446" s="1033"/>
      <c r="AO446" s="1033"/>
      <c r="AP446" s="1033"/>
      <c r="AQ446" s="1033"/>
      <c r="AR446" s="1033"/>
      <c r="AS446" s="1033"/>
      <c r="AT446" s="599"/>
      <c r="AU446" s="1036"/>
      <c r="AV446" s="764"/>
      <c r="AW446" s="764"/>
      <c r="AX446" s="764"/>
      <c r="AY446" s="764"/>
      <c r="AZ446" s="764"/>
      <c r="BA446" s="764"/>
      <c r="BB446" s="764"/>
      <c r="BC446" s="764"/>
      <c r="BD446" s="764"/>
      <c r="BE446" s="764"/>
      <c r="BF446" s="764"/>
    </row>
    <row r="447" spans="1:58" ht="15.75" hidden="1" customHeight="1">
      <c r="A447" s="1023">
        <v>438</v>
      </c>
      <c r="B447" s="1024" t="s">
        <v>185</v>
      </c>
      <c r="C447" s="1024" t="s">
        <v>1160</v>
      </c>
      <c r="D447" s="1024" t="s">
        <v>529</v>
      </c>
      <c r="E447" s="1024" t="s">
        <v>6319</v>
      </c>
      <c r="F447" s="1024" t="s">
        <v>6856</v>
      </c>
      <c r="G447" s="1024" t="s">
        <v>6877</v>
      </c>
      <c r="H447" s="1025" t="s">
        <v>1190</v>
      </c>
      <c r="I447" s="1024">
        <v>1</v>
      </c>
      <c r="J447" s="1024">
        <v>8850</v>
      </c>
      <c r="K447" s="1024">
        <v>8850</v>
      </c>
      <c r="L447" s="1024">
        <v>2655</v>
      </c>
      <c r="M447" s="1024" t="s">
        <v>1167</v>
      </c>
      <c r="N447" s="1024" t="s">
        <v>6604</v>
      </c>
      <c r="O447" s="1024" t="s">
        <v>1163</v>
      </c>
      <c r="P447" s="1024" t="s">
        <v>67</v>
      </c>
      <c r="Q447" s="1026">
        <v>44456</v>
      </c>
      <c r="R447" s="1026">
        <v>44591</v>
      </c>
      <c r="S447" s="1027" t="s">
        <v>67</v>
      </c>
      <c r="T447" s="1028">
        <v>44591</v>
      </c>
      <c r="U447" s="1028">
        <v>44621</v>
      </c>
      <c r="V447" s="1028">
        <v>44624</v>
      </c>
      <c r="W447" s="1029" t="s">
        <v>67</v>
      </c>
      <c r="X447" s="1029">
        <v>44621</v>
      </c>
      <c r="Y447" s="1029">
        <v>44624</v>
      </c>
      <c r="Z447" s="1030">
        <v>2.6549999999999998</v>
      </c>
      <c r="AA447" s="791"/>
      <c r="AB447" s="1031">
        <v>44621</v>
      </c>
      <c r="AC447" s="1147">
        <v>44621</v>
      </c>
      <c r="AD447" s="791"/>
      <c r="AE447" s="1035"/>
      <c r="AF447" s="1033"/>
      <c r="AG447" s="1033"/>
      <c r="AH447" s="1033"/>
      <c r="AI447" s="1033"/>
      <c r="AJ447" s="1033"/>
      <c r="AK447" s="1033"/>
      <c r="AL447" s="1033"/>
      <c r="AM447" s="1033"/>
      <c r="AN447" s="1033"/>
      <c r="AO447" s="1033"/>
      <c r="AP447" s="1033"/>
      <c r="AQ447" s="1033"/>
      <c r="AR447" s="1033"/>
      <c r="AS447" s="1033"/>
      <c r="AT447" s="599"/>
      <c r="AU447" s="1036"/>
      <c r="AV447" s="764"/>
      <c r="AW447" s="764"/>
      <c r="AX447" s="764"/>
      <c r="AY447" s="764"/>
      <c r="AZ447" s="764"/>
      <c r="BA447" s="764"/>
      <c r="BB447" s="764"/>
      <c r="BC447" s="764"/>
      <c r="BD447" s="764"/>
      <c r="BE447" s="764"/>
      <c r="BF447" s="764"/>
    </row>
    <row r="448" spans="1:58" ht="15.75" hidden="1" customHeight="1">
      <c r="A448" s="1023">
        <v>439</v>
      </c>
      <c r="B448" s="1024" t="s">
        <v>185</v>
      </c>
      <c r="C448" s="1024" t="s">
        <v>1160</v>
      </c>
      <c r="D448" s="1024" t="s">
        <v>529</v>
      </c>
      <c r="E448" s="1024" t="s">
        <v>6319</v>
      </c>
      <c r="F448" s="1024" t="s">
        <v>6856</v>
      </c>
      <c r="G448" s="1024" t="s">
        <v>6877</v>
      </c>
      <c r="H448" s="1025" t="s">
        <v>1164</v>
      </c>
      <c r="I448" s="1024">
        <v>1</v>
      </c>
      <c r="J448" s="1024">
        <v>8850</v>
      </c>
      <c r="K448" s="1024">
        <v>8850</v>
      </c>
      <c r="L448" s="1024">
        <v>3540</v>
      </c>
      <c r="M448" s="1024" t="s">
        <v>1167</v>
      </c>
      <c r="N448" s="1024" t="s">
        <v>6604</v>
      </c>
      <c r="O448" s="1024" t="s">
        <v>1163</v>
      </c>
      <c r="P448" s="1024" t="s">
        <v>67</v>
      </c>
      <c r="Q448" s="1026">
        <v>44456</v>
      </c>
      <c r="R448" s="1026">
        <v>44591</v>
      </c>
      <c r="S448" s="1027" t="s">
        <v>67</v>
      </c>
      <c r="T448" s="1028">
        <v>44591</v>
      </c>
      <c r="U448" s="1028">
        <v>44621</v>
      </c>
      <c r="V448" s="1028">
        <v>44624</v>
      </c>
      <c r="W448" s="1029" t="s">
        <v>67</v>
      </c>
      <c r="X448" s="1029">
        <v>44621</v>
      </c>
      <c r="Y448" s="1029">
        <v>44624</v>
      </c>
      <c r="Z448" s="1030">
        <v>3.54</v>
      </c>
      <c r="AA448" s="791"/>
      <c r="AB448" s="1031">
        <v>44621</v>
      </c>
      <c r="AC448" s="1147">
        <v>44621</v>
      </c>
      <c r="AD448" s="791"/>
      <c r="AE448" s="1035"/>
      <c r="AF448" s="1033"/>
      <c r="AG448" s="1033"/>
      <c r="AH448" s="1033"/>
      <c r="AI448" s="1033"/>
      <c r="AJ448" s="1033"/>
      <c r="AK448" s="1033"/>
      <c r="AL448" s="1033"/>
      <c r="AM448" s="1033"/>
      <c r="AN448" s="1033"/>
      <c r="AO448" s="1033"/>
      <c r="AP448" s="1033"/>
      <c r="AQ448" s="1033"/>
      <c r="AR448" s="1033"/>
      <c r="AS448" s="1033"/>
      <c r="AT448" s="599"/>
      <c r="AU448" s="1036"/>
      <c r="AV448" s="764"/>
      <c r="AW448" s="764"/>
      <c r="AX448" s="764"/>
      <c r="AY448" s="764"/>
      <c r="AZ448" s="764"/>
      <c r="BA448" s="764"/>
      <c r="BB448" s="764"/>
      <c r="BC448" s="764"/>
      <c r="BD448" s="764"/>
      <c r="BE448" s="764"/>
      <c r="BF448" s="764"/>
    </row>
    <row r="449" spans="1:58" ht="15.75" hidden="1" customHeight="1">
      <c r="A449" s="1023">
        <v>440</v>
      </c>
      <c r="B449" s="1024" t="s">
        <v>185</v>
      </c>
      <c r="C449" s="1024" t="s">
        <v>1160</v>
      </c>
      <c r="D449" s="1024" t="s">
        <v>529</v>
      </c>
      <c r="E449" s="1024" t="s">
        <v>6319</v>
      </c>
      <c r="F449" s="1024" t="s">
        <v>6856</v>
      </c>
      <c r="G449" s="1024" t="s">
        <v>6877</v>
      </c>
      <c r="H449" s="1025" t="s">
        <v>1190</v>
      </c>
      <c r="I449" s="1024">
        <v>1</v>
      </c>
      <c r="J449" s="1024">
        <v>8850</v>
      </c>
      <c r="K449" s="1024">
        <v>8850</v>
      </c>
      <c r="L449" s="1024">
        <v>2655</v>
      </c>
      <c r="M449" s="1024" t="s">
        <v>1167</v>
      </c>
      <c r="N449" s="1024" t="s">
        <v>6604</v>
      </c>
      <c r="O449" s="1024" t="s">
        <v>1163</v>
      </c>
      <c r="P449" s="1024" t="s">
        <v>67</v>
      </c>
      <c r="Q449" s="1026">
        <v>44456</v>
      </c>
      <c r="R449" s="1026">
        <v>44591</v>
      </c>
      <c r="S449" s="1027" t="s">
        <v>67</v>
      </c>
      <c r="T449" s="1028">
        <v>44591</v>
      </c>
      <c r="U449" s="1028">
        <v>44621</v>
      </c>
      <c r="V449" s="1028">
        <v>44624</v>
      </c>
      <c r="W449" s="1029" t="s">
        <v>67</v>
      </c>
      <c r="X449" s="1029">
        <v>44621</v>
      </c>
      <c r="Y449" s="1029">
        <v>44624</v>
      </c>
      <c r="Z449" s="1030">
        <v>2.6549999999999998</v>
      </c>
      <c r="AA449" s="791"/>
      <c r="AB449" s="1031">
        <v>44621</v>
      </c>
      <c r="AC449" s="1147">
        <v>44621</v>
      </c>
      <c r="AD449" s="791"/>
      <c r="AE449" s="1035"/>
      <c r="AF449" s="1033"/>
      <c r="AG449" s="1033"/>
      <c r="AH449" s="1033"/>
      <c r="AI449" s="1033"/>
      <c r="AJ449" s="1033"/>
      <c r="AK449" s="1033"/>
      <c r="AL449" s="1033"/>
      <c r="AM449" s="1033"/>
      <c r="AN449" s="1033"/>
      <c r="AO449" s="1033"/>
      <c r="AP449" s="1033"/>
      <c r="AQ449" s="1033"/>
      <c r="AR449" s="1033"/>
      <c r="AS449" s="1033"/>
      <c r="AT449" s="599"/>
      <c r="AU449" s="1036"/>
      <c r="AV449" s="764"/>
      <c r="AW449" s="764"/>
      <c r="AX449" s="764"/>
      <c r="AY449" s="764"/>
      <c r="AZ449" s="764"/>
      <c r="BA449" s="764"/>
      <c r="BB449" s="764"/>
      <c r="BC449" s="764"/>
      <c r="BD449" s="764"/>
      <c r="BE449" s="764"/>
      <c r="BF449" s="764"/>
    </row>
    <row r="450" spans="1:58" ht="15.75" hidden="1" customHeight="1">
      <c r="A450" s="1023">
        <v>441</v>
      </c>
      <c r="B450" s="1024" t="s">
        <v>185</v>
      </c>
      <c r="C450" s="1024" t="s">
        <v>1160</v>
      </c>
      <c r="D450" s="1024" t="s">
        <v>529</v>
      </c>
      <c r="E450" s="1024" t="s">
        <v>6319</v>
      </c>
      <c r="F450" s="1024" t="s">
        <v>6856</v>
      </c>
      <c r="G450" s="1024" t="s">
        <v>6878</v>
      </c>
      <c r="H450" s="1025" t="s">
        <v>1190</v>
      </c>
      <c r="I450" s="1024">
        <v>1</v>
      </c>
      <c r="J450" s="1024">
        <v>4960</v>
      </c>
      <c r="K450" s="1024">
        <v>4960</v>
      </c>
      <c r="L450" s="1024">
        <v>1488</v>
      </c>
      <c r="M450" s="1024" t="s">
        <v>1167</v>
      </c>
      <c r="N450" s="1024" t="s">
        <v>6604</v>
      </c>
      <c r="O450" s="1024" t="s">
        <v>1163</v>
      </c>
      <c r="P450" s="1024" t="s">
        <v>67</v>
      </c>
      <c r="Q450" s="1026">
        <v>44456</v>
      </c>
      <c r="R450" s="1026">
        <v>44591</v>
      </c>
      <c r="S450" s="1027" t="s">
        <v>67</v>
      </c>
      <c r="T450" s="1028">
        <v>44591</v>
      </c>
      <c r="U450" s="1028">
        <v>44621</v>
      </c>
      <c r="V450" s="1028">
        <v>44624</v>
      </c>
      <c r="W450" s="1029" t="s">
        <v>67</v>
      </c>
      <c r="X450" s="1029">
        <v>44621</v>
      </c>
      <c r="Y450" s="1029">
        <v>44624</v>
      </c>
      <c r="Z450" s="1030">
        <v>1.488</v>
      </c>
      <c r="AA450" s="791"/>
      <c r="AB450" s="1031">
        <v>44621</v>
      </c>
      <c r="AC450" s="1147">
        <v>44621</v>
      </c>
      <c r="AD450" s="791"/>
      <c r="AE450" s="1035"/>
      <c r="AF450" s="1033"/>
      <c r="AG450" s="1033"/>
      <c r="AH450" s="1033"/>
      <c r="AI450" s="1033"/>
      <c r="AJ450" s="1033"/>
      <c r="AK450" s="1033"/>
      <c r="AL450" s="1033"/>
      <c r="AM450" s="1033"/>
      <c r="AN450" s="1033"/>
      <c r="AO450" s="1033"/>
      <c r="AP450" s="1033"/>
      <c r="AQ450" s="1033"/>
      <c r="AR450" s="1033"/>
      <c r="AS450" s="1033"/>
      <c r="AT450" s="599"/>
      <c r="AU450" s="1036"/>
      <c r="AV450" s="764"/>
      <c r="AW450" s="764"/>
      <c r="AX450" s="764"/>
      <c r="AY450" s="764"/>
      <c r="AZ450" s="764"/>
      <c r="BA450" s="764"/>
      <c r="BB450" s="764"/>
      <c r="BC450" s="764"/>
      <c r="BD450" s="764"/>
      <c r="BE450" s="764"/>
      <c r="BF450" s="764"/>
    </row>
    <row r="451" spans="1:58" ht="15.75" hidden="1" customHeight="1">
      <c r="A451" s="1023">
        <v>442</v>
      </c>
      <c r="B451" s="1024" t="s">
        <v>185</v>
      </c>
      <c r="C451" s="1024" t="s">
        <v>1160</v>
      </c>
      <c r="D451" s="1024" t="s">
        <v>529</v>
      </c>
      <c r="E451" s="1024" t="s">
        <v>6319</v>
      </c>
      <c r="F451" s="1024" t="s">
        <v>6856</v>
      </c>
      <c r="G451" s="1024" t="s">
        <v>6878</v>
      </c>
      <c r="H451" s="1025" t="s">
        <v>1164</v>
      </c>
      <c r="I451" s="1024">
        <v>1</v>
      </c>
      <c r="J451" s="1024">
        <v>4960</v>
      </c>
      <c r="K451" s="1024">
        <v>4960</v>
      </c>
      <c r="L451" s="1024">
        <v>1984</v>
      </c>
      <c r="M451" s="1024" t="s">
        <v>1167</v>
      </c>
      <c r="N451" s="1024" t="s">
        <v>6604</v>
      </c>
      <c r="O451" s="1024" t="s">
        <v>1163</v>
      </c>
      <c r="P451" s="1024" t="s">
        <v>67</v>
      </c>
      <c r="Q451" s="1026">
        <v>44456</v>
      </c>
      <c r="R451" s="1026">
        <v>44591</v>
      </c>
      <c r="S451" s="1027" t="s">
        <v>67</v>
      </c>
      <c r="T451" s="1028">
        <v>44591</v>
      </c>
      <c r="U451" s="1028">
        <v>44621</v>
      </c>
      <c r="V451" s="1028">
        <v>44624</v>
      </c>
      <c r="W451" s="1029" t="s">
        <v>67</v>
      </c>
      <c r="X451" s="1029">
        <v>44621</v>
      </c>
      <c r="Y451" s="1029">
        <v>44624</v>
      </c>
      <c r="Z451" s="1030">
        <v>1.984</v>
      </c>
      <c r="AA451" s="791"/>
      <c r="AB451" s="1031">
        <v>44621</v>
      </c>
      <c r="AC451" s="1147">
        <v>44621</v>
      </c>
      <c r="AD451" s="791"/>
      <c r="AE451" s="1035"/>
      <c r="AF451" s="1033"/>
      <c r="AG451" s="1033"/>
      <c r="AH451" s="1033"/>
      <c r="AI451" s="1033"/>
      <c r="AJ451" s="1033"/>
      <c r="AK451" s="1033"/>
      <c r="AL451" s="1033"/>
      <c r="AM451" s="1033"/>
      <c r="AN451" s="1033"/>
      <c r="AO451" s="1033"/>
      <c r="AP451" s="1033"/>
      <c r="AQ451" s="1033"/>
      <c r="AR451" s="1033"/>
      <c r="AS451" s="1033"/>
      <c r="AT451" s="599"/>
      <c r="AU451" s="1036"/>
      <c r="AV451" s="764"/>
      <c r="AW451" s="764"/>
      <c r="AX451" s="764"/>
      <c r="AY451" s="764"/>
      <c r="AZ451" s="764"/>
      <c r="BA451" s="764"/>
      <c r="BB451" s="764"/>
      <c r="BC451" s="764"/>
      <c r="BD451" s="764"/>
      <c r="BE451" s="764"/>
      <c r="BF451" s="764"/>
    </row>
    <row r="452" spans="1:58" ht="15.75" hidden="1" customHeight="1">
      <c r="A452" s="1023">
        <v>443</v>
      </c>
      <c r="B452" s="1024" t="s">
        <v>185</v>
      </c>
      <c r="C452" s="1024" t="s">
        <v>1160</v>
      </c>
      <c r="D452" s="1024" t="s">
        <v>529</v>
      </c>
      <c r="E452" s="1024" t="s">
        <v>6319</v>
      </c>
      <c r="F452" s="1024" t="s">
        <v>6856</v>
      </c>
      <c r="G452" s="1024" t="s">
        <v>6878</v>
      </c>
      <c r="H452" s="1025" t="s">
        <v>1190</v>
      </c>
      <c r="I452" s="1024">
        <v>1</v>
      </c>
      <c r="J452" s="1024">
        <v>4960</v>
      </c>
      <c r="K452" s="1024">
        <v>4960</v>
      </c>
      <c r="L452" s="1024">
        <v>1488</v>
      </c>
      <c r="M452" s="1024" t="s">
        <v>1167</v>
      </c>
      <c r="N452" s="1024" t="s">
        <v>6604</v>
      </c>
      <c r="O452" s="1024" t="s">
        <v>1163</v>
      </c>
      <c r="P452" s="1024" t="s">
        <v>67</v>
      </c>
      <c r="Q452" s="1026">
        <v>44456</v>
      </c>
      <c r="R452" s="1026">
        <v>44591</v>
      </c>
      <c r="S452" s="1027" t="s">
        <v>67</v>
      </c>
      <c r="T452" s="1028">
        <v>44591</v>
      </c>
      <c r="U452" s="1028">
        <v>44621</v>
      </c>
      <c r="V452" s="1028">
        <v>44624</v>
      </c>
      <c r="W452" s="1029" t="s">
        <v>67</v>
      </c>
      <c r="X452" s="1029">
        <v>44621</v>
      </c>
      <c r="Y452" s="1029">
        <v>44624</v>
      </c>
      <c r="Z452" s="1030">
        <v>1.488</v>
      </c>
      <c r="AA452" s="791"/>
      <c r="AB452" s="1031">
        <v>44621</v>
      </c>
      <c r="AC452" s="1147">
        <v>44621</v>
      </c>
      <c r="AD452" s="791"/>
      <c r="AE452" s="1035"/>
      <c r="AF452" s="1033"/>
      <c r="AG452" s="1033"/>
      <c r="AH452" s="1033"/>
      <c r="AI452" s="1033"/>
      <c r="AJ452" s="1033"/>
      <c r="AK452" s="1033"/>
      <c r="AL452" s="1033"/>
      <c r="AM452" s="1033"/>
      <c r="AN452" s="1033"/>
      <c r="AO452" s="1033"/>
      <c r="AP452" s="1033"/>
      <c r="AQ452" s="1033"/>
      <c r="AR452" s="1033"/>
      <c r="AS452" s="1033"/>
      <c r="AT452" s="599"/>
      <c r="AU452" s="1036"/>
      <c r="AV452" s="764"/>
      <c r="AW452" s="764"/>
      <c r="AX452" s="764"/>
      <c r="AY452" s="764"/>
      <c r="AZ452" s="764"/>
      <c r="BA452" s="764"/>
      <c r="BB452" s="764"/>
      <c r="BC452" s="764"/>
      <c r="BD452" s="764"/>
      <c r="BE452" s="764"/>
      <c r="BF452" s="764"/>
    </row>
    <row r="453" spans="1:58" ht="15.75" hidden="1" customHeight="1">
      <c r="A453" s="1023">
        <v>444</v>
      </c>
      <c r="B453" s="1024" t="s">
        <v>185</v>
      </c>
      <c r="C453" s="1024" t="s">
        <v>1160</v>
      </c>
      <c r="D453" s="1024" t="s">
        <v>529</v>
      </c>
      <c r="E453" s="1024" t="s">
        <v>6319</v>
      </c>
      <c r="F453" s="1024" t="s">
        <v>6856</v>
      </c>
      <c r="G453" s="1024" t="s">
        <v>6879</v>
      </c>
      <c r="H453" s="1025" t="s">
        <v>1190</v>
      </c>
      <c r="I453" s="1024">
        <v>1</v>
      </c>
      <c r="J453" s="1024">
        <v>1055</v>
      </c>
      <c r="K453" s="1024">
        <v>1055</v>
      </c>
      <c r="L453" s="1024">
        <v>317</v>
      </c>
      <c r="M453" s="1024" t="s">
        <v>1167</v>
      </c>
      <c r="N453" s="1024" t="s">
        <v>6604</v>
      </c>
      <c r="O453" s="1024" t="s">
        <v>1163</v>
      </c>
      <c r="P453" s="1024" t="s">
        <v>67</v>
      </c>
      <c r="Q453" s="1026">
        <v>44456</v>
      </c>
      <c r="R453" s="1026">
        <v>44591</v>
      </c>
      <c r="S453" s="1027" t="s">
        <v>67</v>
      </c>
      <c r="T453" s="1028">
        <v>44591</v>
      </c>
      <c r="U453" s="1028">
        <v>44621</v>
      </c>
      <c r="V453" s="1028">
        <v>44624</v>
      </c>
      <c r="W453" s="1029" t="s">
        <v>67</v>
      </c>
      <c r="X453" s="1029">
        <v>44621</v>
      </c>
      <c r="Y453" s="1029">
        <v>44624</v>
      </c>
      <c r="Z453" s="1030">
        <v>0.317</v>
      </c>
      <c r="AA453" s="791"/>
      <c r="AB453" s="1031">
        <v>44621</v>
      </c>
      <c r="AC453" s="1147">
        <v>44621</v>
      </c>
      <c r="AD453" s="791"/>
      <c r="AE453" s="1035"/>
      <c r="AF453" s="1033"/>
      <c r="AG453" s="1033"/>
      <c r="AH453" s="1033"/>
      <c r="AI453" s="1033"/>
      <c r="AJ453" s="1033"/>
      <c r="AK453" s="1033"/>
      <c r="AL453" s="1033"/>
      <c r="AM453" s="1033"/>
      <c r="AN453" s="1033"/>
      <c r="AO453" s="1033"/>
      <c r="AP453" s="1033"/>
      <c r="AQ453" s="1033"/>
      <c r="AR453" s="1033"/>
      <c r="AS453" s="1033"/>
      <c r="AT453" s="599"/>
      <c r="AU453" s="1036"/>
      <c r="AV453" s="764"/>
      <c r="AW453" s="764"/>
      <c r="AX453" s="764"/>
      <c r="AY453" s="764"/>
      <c r="AZ453" s="764"/>
      <c r="BA453" s="764"/>
      <c r="BB453" s="764"/>
      <c r="BC453" s="764"/>
      <c r="BD453" s="764"/>
      <c r="BE453" s="764"/>
      <c r="BF453" s="764"/>
    </row>
    <row r="454" spans="1:58" ht="15.75" hidden="1" customHeight="1">
      <c r="A454" s="1023">
        <v>445</v>
      </c>
      <c r="B454" s="1024" t="s">
        <v>185</v>
      </c>
      <c r="C454" s="1024" t="s">
        <v>1160</v>
      </c>
      <c r="D454" s="1024" t="s">
        <v>529</v>
      </c>
      <c r="E454" s="1024" t="s">
        <v>6319</v>
      </c>
      <c r="F454" s="1024" t="s">
        <v>6856</v>
      </c>
      <c r="G454" s="1024" t="s">
        <v>6879</v>
      </c>
      <c r="H454" s="1025" t="s">
        <v>1164</v>
      </c>
      <c r="I454" s="1024">
        <v>1</v>
      </c>
      <c r="J454" s="1024">
        <v>1055</v>
      </c>
      <c r="K454" s="1024">
        <v>1055</v>
      </c>
      <c r="L454" s="1024">
        <v>422</v>
      </c>
      <c r="M454" s="1024" t="s">
        <v>1167</v>
      </c>
      <c r="N454" s="1024" t="s">
        <v>6604</v>
      </c>
      <c r="O454" s="1024" t="s">
        <v>1163</v>
      </c>
      <c r="P454" s="1024" t="s">
        <v>67</v>
      </c>
      <c r="Q454" s="1026">
        <v>44456</v>
      </c>
      <c r="R454" s="1026">
        <v>44591</v>
      </c>
      <c r="S454" s="1027" t="s">
        <v>67</v>
      </c>
      <c r="T454" s="1028">
        <v>44591</v>
      </c>
      <c r="U454" s="1028">
        <v>44621</v>
      </c>
      <c r="V454" s="1028">
        <v>44624</v>
      </c>
      <c r="W454" s="1029" t="s">
        <v>67</v>
      </c>
      <c r="X454" s="1029">
        <v>44621</v>
      </c>
      <c r="Y454" s="1029">
        <v>44624</v>
      </c>
      <c r="Z454" s="1030">
        <v>0.42199999999999999</v>
      </c>
      <c r="AA454" s="791"/>
      <c r="AB454" s="1031">
        <v>44621</v>
      </c>
      <c r="AC454" s="1147">
        <v>44621</v>
      </c>
      <c r="AD454" s="791"/>
      <c r="AE454" s="1035"/>
      <c r="AF454" s="1033"/>
      <c r="AG454" s="1033"/>
      <c r="AH454" s="1033"/>
      <c r="AI454" s="1033"/>
      <c r="AJ454" s="1033"/>
      <c r="AK454" s="1033"/>
      <c r="AL454" s="1033"/>
      <c r="AM454" s="1033"/>
      <c r="AN454" s="1033"/>
      <c r="AO454" s="1033"/>
      <c r="AP454" s="1033"/>
      <c r="AQ454" s="1033"/>
      <c r="AR454" s="1033"/>
      <c r="AS454" s="1033"/>
      <c r="AT454" s="599"/>
      <c r="AU454" s="1036"/>
      <c r="AV454" s="764"/>
      <c r="AW454" s="764"/>
      <c r="AX454" s="764"/>
      <c r="AY454" s="764"/>
      <c r="AZ454" s="764"/>
      <c r="BA454" s="764"/>
      <c r="BB454" s="764"/>
      <c r="BC454" s="764"/>
      <c r="BD454" s="764"/>
      <c r="BE454" s="764"/>
      <c r="BF454" s="764"/>
    </row>
    <row r="455" spans="1:58" ht="15.75" hidden="1" customHeight="1">
      <c r="A455" s="1023">
        <v>446</v>
      </c>
      <c r="B455" s="1024" t="s">
        <v>185</v>
      </c>
      <c r="C455" s="1024" t="s">
        <v>1160</v>
      </c>
      <c r="D455" s="1024" t="s">
        <v>529</v>
      </c>
      <c r="E455" s="1024" t="s">
        <v>6319</v>
      </c>
      <c r="F455" s="1024" t="s">
        <v>6856</v>
      </c>
      <c r="G455" s="1024" t="s">
        <v>6879</v>
      </c>
      <c r="H455" s="1025" t="s">
        <v>1190</v>
      </c>
      <c r="I455" s="1024">
        <v>1</v>
      </c>
      <c r="J455" s="1024">
        <v>1055</v>
      </c>
      <c r="K455" s="1024">
        <v>1055</v>
      </c>
      <c r="L455" s="1024">
        <v>317</v>
      </c>
      <c r="M455" s="1024" t="s">
        <v>1167</v>
      </c>
      <c r="N455" s="1024" t="s">
        <v>6604</v>
      </c>
      <c r="O455" s="1024" t="s">
        <v>1163</v>
      </c>
      <c r="P455" s="1024" t="s">
        <v>67</v>
      </c>
      <c r="Q455" s="1026">
        <v>44456</v>
      </c>
      <c r="R455" s="1026">
        <v>44591</v>
      </c>
      <c r="S455" s="1027" t="s">
        <v>67</v>
      </c>
      <c r="T455" s="1028">
        <v>44591</v>
      </c>
      <c r="U455" s="1028">
        <v>44621</v>
      </c>
      <c r="V455" s="1028">
        <v>44624</v>
      </c>
      <c r="W455" s="1029" t="s">
        <v>67</v>
      </c>
      <c r="X455" s="1029">
        <v>44621</v>
      </c>
      <c r="Y455" s="1029">
        <v>44624</v>
      </c>
      <c r="Z455" s="1030">
        <v>0.317</v>
      </c>
      <c r="AA455" s="791"/>
      <c r="AB455" s="1031">
        <v>44621</v>
      </c>
      <c r="AC455" s="1147">
        <v>44621</v>
      </c>
      <c r="AD455" s="791"/>
      <c r="AE455" s="1035"/>
      <c r="AF455" s="1033"/>
      <c r="AG455" s="1033"/>
      <c r="AH455" s="1033"/>
      <c r="AI455" s="1033"/>
      <c r="AJ455" s="1033"/>
      <c r="AK455" s="1033"/>
      <c r="AL455" s="1033"/>
      <c r="AM455" s="1033"/>
      <c r="AN455" s="1033"/>
      <c r="AO455" s="1033"/>
      <c r="AP455" s="1033"/>
      <c r="AQ455" s="1033"/>
      <c r="AR455" s="1033"/>
      <c r="AS455" s="1033"/>
      <c r="AT455" s="599"/>
      <c r="AU455" s="1036"/>
      <c r="AV455" s="764"/>
      <c r="AW455" s="764"/>
      <c r="AX455" s="764"/>
      <c r="AY455" s="764"/>
      <c r="AZ455" s="764"/>
      <c r="BA455" s="764"/>
      <c r="BB455" s="764"/>
      <c r="BC455" s="764"/>
      <c r="BD455" s="764"/>
      <c r="BE455" s="764"/>
      <c r="BF455" s="764"/>
    </row>
    <row r="456" spans="1:58" ht="15.75" hidden="1" customHeight="1">
      <c r="A456" s="1023">
        <v>447</v>
      </c>
      <c r="B456" s="1024" t="s">
        <v>185</v>
      </c>
      <c r="C456" s="1024" t="s">
        <v>1160</v>
      </c>
      <c r="D456" s="1024" t="s">
        <v>529</v>
      </c>
      <c r="E456" s="1024" t="s">
        <v>6319</v>
      </c>
      <c r="F456" s="1024" t="s">
        <v>6856</v>
      </c>
      <c r="G456" s="1024" t="s">
        <v>6880</v>
      </c>
      <c r="H456" s="1025" t="s">
        <v>1190</v>
      </c>
      <c r="I456" s="1024">
        <v>1</v>
      </c>
      <c r="J456" s="1024">
        <v>8256</v>
      </c>
      <c r="K456" s="1024">
        <v>8256</v>
      </c>
      <c r="L456" s="1024">
        <v>2477</v>
      </c>
      <c r="M456" s="1024" t="s">
        <v>1167</v>
      </c>
      <c r="N456" s="1024" t="s">
        <v>6604</v>
      </c>
      <c r="O456" s="1024" t="s">
        <v>1163</v>
      </c>
      <c r="P456" s="1024" t="s">
        <v>67</v>
      </c>
      <c r="Q456" s="1026">
        <v>44456</v>
      </c>
      <c r="R456" s="1026">
        <v>44591</v>
      </c>
      <c r="S456" s="1027" t="s">
        <v>67</v>
      </c>
      <c r="T456" s="1028">
        <v>44591</v>
      </c>
      <c r="U456" s="1028">
        <v>44621</v>
      </c>
      <c r="V456" s="1028">
        <v>44624</v>
      </c>
      <c r="W456" s="1029" t="s">
        <v>67</v>
      </c>
      <c r="X456" s="1029">
        <v>44621</v>
      </c>
      <c r="Y456" s="1029">
        <v>44624</v>
      </c>
      <c r="Z456" s="1030">
        <v>2.4769999999999999</v>
      </c>
      <c r="AA456" s="791"/>
      <c r="AB456" s="1031">
        <v>44621</v>
      </c>
      <c r="AC456" s="1147">
        <v>44621</v>
      </c>
      <c r="AD456" s="791"/>
      <c r="AE456" s="1035"/>
      <c r="AF456" s="1033"/>
      <c r="AG456" s="1033"/>
      <c r="AH456" s="1033"/>
      <c r="AI456" s="1033"/>
      <c r="AJ456" s="1033"/>
      <c r="AK456" s="1033"/>
      <c r="AL456" s="1033"/>
      <c r="AM456" s="1033"/>
      <c r="AN456" s="1033"/>
      <c r="AO456" s="1033"/>
      <c r="AP456" s="1033"/>
      <c r="AQ456" s="1033"/>
      <c r="AR456" s="1033"/>
      <c r="AS456" s="1033"/>
      <c r="AT456" s="599"/>
      <c r="AU456" s="1036"/>
      <c r="AV456" s="764"/>
      <c r="AW456" s="764"/>
      <c r="AX456" s="764"/>
      <c r="AY456" s="764"/>
      <c r="AZ456" s="764"/>
      <c r="BA456" s="764"/>
      <c r="BB456" s="764"/>
      <c r="BC456" s="764"/>
      <c r="BD456" s="764"/>
      <c r="BE456" s="764"/>
      <c r="BF456" s="764"/>
    </row>
    <row r="457" spans="1:58" ht="15.75" hidden="1" customHeight="1">
      <c r="A457" s="1023">
        <v>448</v>
      </c>
      <c r="B457" s="1024" t="s">
        <v>185</v>
      </c>
      <c r="C457" s="1024" t="s">
        <v>1160</v>
      </c>
      <c r="D457" s="1024" t="s">
        <v>529</v>
      </c>
      <c r="E457" s="1024" t="s">
        <v>6319</v>
      </c>
      <c r="F457" s="1024" t="s">
        <v>6856</v>
      </c>
      <c r="G457" s="1024" t="s">
        <v>6880</v>
      </c>
      <c r="H457" s="1025" t="s">
        <v>1164</v>
      </c>
      <c r="I457" s="1024">
        <v>1</v>
      </c>
      <c r="J457" s="1024">
        <v>8256</v>
      </c>
      <c r="K457" s="1024">
        <v>8256</v>
      </c>
      <c r="L457" s="1024">
        <v>3302</v>
      </c>
      <c r="M457" s="1024" t="s">
        <v>1167</v>
      </c>
      <c r="N457" s="1024" t="s">
        <v>6604</v>
      </c>
      <c r="O457" s="1024" t="s">
        <v>1163</v>
      </c>
      <c r="P457" s="1024" t="s">
        <v>67</v>
      </c>
      <c r="Q457" s="1026">
        <v>44456</v>
      </c>
      <c r="R457" s="1026">
        <v>44591</v>
      </c>
      <c r="S457" s="1027" t="s">
        <v>67</v>
      </c>
      <c r="T457" s="1028">
        <v>44591</v>
      </c>
      <c r="U457" s="1028">
        <v>44621</v>
      </c>
      <c r="V457" s="1028">
        <v>44624</v>
      </c>
      <c r="W457" s="1029" t="s">
        <v>67</v>
      </c>
      <c r="X457" s="1029">
        <v>44621</v>
      </c>
      <c r="Y457" s="1029">
        <v>44624</v>
      </c>
      <c r="Z457" s="1030">
        <v>3.302</v>
      </c>
      <c r="AA457" s="791"/>
      <c r="AB457" s="1031">
        <v>44621</v>
      </c>
      <c r="AC457" s="1147">
        <v>44621</v>
      </c>
      <c r="AD457" s="791"/>
      <c r="AE457" s="1035"/>
      <c r="AF457" s="1033"/>
      <c r="AG457" s="1033"/>
      <c r="AH457" s="1033"/>
      <c r="AI457" s="1033"/>
      <c r="AJ457" s="1033"/>
      <c r="AK457" s="1033"/>
      <c r="AL457" s="1033"/>
      <c r="AM457" s="1033"/>
      <c r="AN457" s="1033"/>
      <c r="AO457" s="1033"/>
      <c r="AP457" s="1033"/>
      <c r="AQ457" s="1033"/>
      <c r="AR457" s="1033"/>
      <c r="AS457" s="1033"/>
      <c r="AT457" s="599"/>
      <c r="AU457" s="1036"/>
      <c r="AV457" s="764"/>
      <c r="AW457" s="764"/>
      <c r="AX457" s="764"/>
      <c r="AY457" s="764"/>
      <c r="AZ457" s="764"/>
      <c r="BA457" s="764"/>
      <c r="BB457" s="764"/>
      <c r="BC457" s="764"/>
      <c r="BD457" s="764"/>
      <c r="BE457" s="764"/>
      <c r="BF457" s="764"/>
    </row>
    <row r="458" spans="1:58" ht="15.75" hidden="1" customHeight="1">
      <c r="A458" s="1023">
        <v>449</v>
      </c>
      <c r="B458" s="1024" t="s">
        <v>185</v>
      </c>
      <c r="C458" s="1024" t="s">
        <v>1160</v>
      </c>
      <c r="D458" s="1024" t="s">
        <v>529</v>
      </c>
      <c r="E458" s="1024" t="s">
        <v>6319</v>
      </c>
      <c r="F458" s="1024" t="s">
        <v>6856</v>
      </c>
      <c r="G458" s="1024" t="s">
        <v>6880</v>
      </c>
      <c r="H458" s="1025" t="s">
        <v>1190</v>
      </c>
      <c r="I458" s="1024">
        <v>1</v>
      </c>
      <c r="J458" s="1024">
        <v>8256</v>
      </c>
      <c r="K458" s="1024">
        <v>8256</v>
      </c>
      <c r="L458" s="1024">
        <v>2477</v>
      </c>
      <c r="M458" s="1024" t="s">
        <v>1167</v>
      </c>
      <c r="N458" s="1024" t="s">
        <v>6604</v>
      </c>
      <c r="O458" s="1024" t="s">
        <v>1163</v>
      </c>
      <c r="P458" s="1024" t="s">
        <v>67</v>
      </c>
      <c r="Q458" s="1026">
        <v>44456</v>
      </c>
      <c r="R458" s="1026">
        <v>44591</v>
      </c>
      <c r="S458" s="1027" t="s">
        <v>67</v>
      </c>
      <c r="T458" s="1028">
        <v>44591</v>
      </c>
      <c r="U458" s="1028">
        <v>44621</v>
      </c>
      <c r="V458" s="1028">
        <v>44624</v>
      </c>
      <c r="W458" s="1029" t="s">
        <v>67</v>
      </c>
      <c r="X458" s="1029">
        <v>44621</v>
      </c>
      <c r="Y458" s="1029">
        <v>44624</v>
      </c>
      <c r="Z458" s="1030">
        <v>2.4769999999999999</v>
      </c>
      <c r="AA458" s="791"/>
      <c r="AB458" s="1031">
        <v>44621</v>
      </c>
      <c r="AC458" s="1147">
        <v>44621</v>
      </c>
      <c r="AD458" s="791"/>
      <c r="AE458" s="1035"/>
      <c r="AF458" s="1033"/>
      <c r="AG458" s="1033"/>
      <c r="AH458" s="1033"/>
      <c r="AI458" s="1033"/>
      <c r="AJ458" s="1033"/>
      <c r="AK458" s="1033"/>
      <c r="AL458" s="1033"/>
      <c r="AM458" s="1033"/>
      <c r="AN458" s="1033"/>
      <c r="AO458" s="1033"/>
      <c r="AP458" s="1033"/>
      <c r="AQ458" s="1033"/>
      <c r="AR458" s="1033"/>
      <c r="AS458" s="1033"/>
      <c r="AT458" s="599"/>
      <c r="AU458" s="1036"/>
      <c r="AV458" s="764"/>
      <c r="AW458" s="764"/>
      <c r="AX458" s="764"/>
      <c r="AY458" s="764"/>
      <c r="AZ458" s="764"/>
      <c r="BA458" s="764"/>
      <c r="BB458" s="764"/>
      <c r="BC458" s="764"/>
      <c r="BD458" s="764"/>
      <c r="BE458" s="764"/>
      <c r="BF458" s="764"/>
    </row>
    <row r="459" spans="1:58" ht="15.75" hidden="1" customHeight="1">
      <c r="A459" s="1023">
        <v>450</v>
      </c>
      <c r="B459" s="1024" t="s">
        <v>185</v>
      </c>
      <c r="C459" s="1024" t="s">
        <v>1160</v>
      </c>
      <c r="D459" s="1024" t="s">
        <v>529</v>
      </c>
      <c r="E459" s="1024" t="s">
        <v>6319</v>
      </c>
      <c r="F459" s="1024" t="s">
        <v>6856</v>
      </c>
      <c r="G459" s="1024" t="s">
        <v>6881</v>
      </c>
      <c r="H459" s="1025" t="s">
        <v>1190</v>
      </c>
      <c r="I459" s="1024">
        <v>1</v>
      </c>
      <c r="J459" s="1024">
        <v>9500</v>
      </c>
      <c r="K459" s="1024">
        <v>9500</v>
      </c>
      <c r="L459" s="1024">
        <v>2850</v>
      </c>
      <c r="M459" s="1024" t="s">
        <v>1167</v>
      </c>
      <c r="N459" s="1024" t="s">
        <v>6604</v>
      </c>
      <c r="O459" s="1024" t="s">
        <v>1163</v>
      </c>
      <c r="P459" s="1024" t="s">
        <v>67</v>
      </c>
      <c r="Q459" s="1026">
        <v>44456</v>
      </c>
      <c r="R459" s="1026">
        <v>44591</v>
      </c>
      <c r="S459" s="1027" t="s">
        <v>67</v>
      </c>
      <c r="T459" s="1028">
        <v>44591</v>
      </c>
      <c r="U459" s="1028">
        <v>44621</v>
      </c>
      <c r="V459" s="1028">
        <v>44624</v>
      </c>
      <c r="W459" s="1029" t="s">
        <v>67</v>
      </c>
      <c r="X459" s="1029">
        <v>44621</v>
      </c>
      <c r="Y459" s="1029">
        <v>44624</v>
      </c>
      <c r="Z459" s="1030">
        <v>2.85</v>
      </c>
      <c r="AA459" s="791"/>
      <c r="AB459" s="1031">
        <v>44621</v>
      </c>
      <c r="AC459" s="1147">
        <v>44621</v>
      </c>
      <c r="AD459" s="791"/>
      <c r="AE459" s="1035"/>
      <c r="AF459" s="1033"/>
      <c r="AG459" s="1033"/>
      <c r="AH459" s="1033"/>
      <c r="AI459" s="1033"/>
      <c r="AJ459" s="1033"/>
      <c r="AK459" s="1033"/>
      <c r="AL459" s="1033"/>
      <c r="AM459" s="1033"/>
      <c r="AN459" s="1033"/>
      <c r="AO459" s="1033"/>
      <c r="AP459" s="1033"/>
      <c r="AQ459" s="1033"/>
      <c r="AR459" s="1033"/>
      <c r="AS459" s="1033"/>
      <c r="AT459" s="599"/>
      <c r="AU459" s="1036"/>
      <c r="AV459" s="764"/>
      <c r="AW459" s="764"/>
      <c r="AX459" s="764"/>
      <c r="AY459" s="764"/>
      <c r="AZ459" s="764"/>
      <c r="BA459" s="764"/>
      <c r="BB459" s="764"/>
      <c r="BC459" s="764"/>
      <c r="BD459" s="764"/>
      <c r="BE459" s="764"/>
      <c r="BF459" s="764"/>
    </row>
    <row r="460" spans="1:58" ht="15.75" hidden="1" customHeight="1">
      <c r="A460" s="1023">
        <v>451</v>
      </c>
      <c r="B460" s="1024" t="s">
        <v>185</v>
      </c>
      <c r="C460" s="1024" t="s">
        <v>1160</v>
      </c>
      <c r="D460" s="1024" t="s">
        <v>529</v>
      </c>
      <c r="E460" s="1024" t="s">
        <v>6319</v>
      </c>
      <c r="F460" s="1024" t="s">
        <v>6856</v>
      </c>
      <c r="G460" s="1024" t="s">
        <v>6881</v>
      </c>
      <c r="H460" s="1025" t="s">
        <v>1164</v>
      </c>
      <c r="I460" s="1024">
        <v>1</v>
      </c>
      <c r="J460" s="1024">
        <v>9500</v>
      </c>
      <c r="K460" s="1024">
        <v>9500</v>
      </c>
      <c r="L460" s="1024">
        <v>3800</v>
      </c>
      <c r="M460" s="1024" t="s">
        <v>1167</v>
      </c>
      <c r="N460" s="1024" t="s">
        <v>6604</v>
      </c>
      <c r="O460" s="1024" t="s">
        <v>1163</v>
      </c>
      <c r="P460" s="1024" t="s">
        <v>67</v>
      </c>
      <c r="Q460" s="1026">
        <v>44456</v>
      </c>
      <c r="R460" s="1026">
        <v>44591</v>
      </c>
      <c r="S460" s="1027" t="s">
        <v>67</v>
      </c>
      <c r="T460" s="1028">
        <v>44591</v>
      </c>
      <c r="U460" s="1028">
        <v>44621</v>
      </c>
      <c r="V460" s="1028">
        <v>44624</v>
      </c>
      <c r="W460" s="1029" t="s">
        <v>67</v>
      </c>
      <c r="X460" s="1029">
        <v>44621</v>
      </c>
      <c r="Y460" s="1029">
        <v>44624</v>
      </c>
      <c r="Z460" s="1030">
        <v>3.8</v>
      </c>
      <c r="AA460" s="791"/>
      <c r="AB460" s="1031">
        <v>44621</v>
      </c>
      <c r="AC460" s="1147">
        <v>44621</v>
      </c>
      <c r="AD460" s="791"/>
      <c r="AE460" s="1035"/>
      <c r="AF460" s="1033"/>
      <c r="AG460" s="1033"/>
      <c r="AH460" s="1033"/>
      <c r="AI460" s="1033"/>
      <c r="AJ460" s="1033"/>
      <c r="AK460" s="1033"/>
      <c r="AL460" s="1033"/>
      <c r="AM460" s="1033"/>
      <c r="AN460" s="1033"/>
      <c r="AO460" s="1033"/>
      <c r="AP460" s="1033"/>
      <c r="AQ460" s="1033"/>
      <c r="AR460" s="1033"/>
      <c r="AS460" s="1033"/>
      <c r="AT460" s="599"/>
      <c r="AU460" s="1036"/>
      <c r="AV460" s="764"/>
      <c r="AW460" s="764"/>
      <c r="AX460" s="764"/>
      <c r="AY460" s="764"/>
      <c r="AZ460" s="764"/>
      <c r="BA460" s="764"/>
      <c r="BB460" s="764"/>
      <c r="BC460" s="764"/>
      <c r="BD460" s="764"/>
      <c r="BE460" s="764"/>
      <c r="BF460" s="764"/>
    </row>
    <row r="461" spans="1:58" ht="15.75" hidden="1" customHeight="1">
      <c r="A461" s="1023">
        <v>452</v>
      </c>
      <c r="B461" s="1024" t="s">
        <v>185</v>
      </c>
      <c r="C461" s="1024" t="s">
        <v>1160</v>
      </c>
      <c r="D461" s="1024" t="s">
        <v>529</v>
      </c>
      <c r="E461" s="1024" t="s">
        <v>6319</v>
      </c>
      <c r="F461" s="1024" t="s">
        <v>6856</v>
      </c>
      <c r="G461" s="1024" t="s">
        <v>6881</v>
      </c>
      <c r="H461" s="1025" t="s">
        <v>1190</v>
      </c>
      <c r="I461" s="1024">
        <v>1</v>
      </c>
      <c r="J461" s="1024">
        <v>9500</v>
      </c>
      <c r="K461" s="1024">
        <v>9500</v>
      </c>
      <c r="L461" s="1024">
        <v>2850</v>
      </c>
      <c r="M461" s="1024" t="s">
        <v>1167</v>
      </c>
      <c r="N461" s="1024" t="s">
        <v>6604</v>
      </c>
      <c r="O461" s="1024" t="s">
        <v>1163</v>
      </c>
      <c r="P461" s="1024" t="s">
        <v>67</v>
      </c>
      <c r="Q461" s="1026">
        <v>44456</v>
      </c>
      <c r="R461" s="1026">
        <v>44591</v>
      </c>
      <c r="S461" s="1027" t="s">
        <v>67</v>
      </c>
      <c r="T461" s="1028">
        <v>44591</v>
      </c>
      <c r="U461" s="1028">
        <v>44621</v>
      </c>
      <c r="V461" s="1028">
        <v>44624</v>
      </c>
      <c r="W461" s="1029" t="s">
        <v>67</v>
      </c>
      <c r="X461" s="1029">
        <v>44621</v>
      </c>
      <c r="Y461" s="1029">
        <v>44624</v>
      </c>
      <c r="Z461" s="1030">
        <v>2.85</v>
      </c>
      <c r="AA461" s="791"/>
      <c r="AB461" s="1031">
        <v>44621</v>
      </c>
      <c r="AC461" s="1147">
        <v>44621</v>
      </c>
      <c r="AD461" s="791"/>
      <c r="AE461" s="1035"/>
      <c r="AF461" s="1033"/>
      <c r="AG461" s="1033"/>
      <c r="AH461" s="1033"/>
      <c r="AI461" s="1033"/>
      <c r="AJ461" s="1033"/>
      <c r="AK461" s="1033"/>
      <c r="AL461" s="1033"/>
      <c r="AM461" s="1033"/>
      <c r="AN461" s="1033"/>
      <c r="AO461" s="1033"/>
      <c r="AP461" s="1033"/>
      <c r="AQ461" s="1033"/>
      <c r="AR461" s="1033"/>
      <c r="AS461" s="1033"/>
      <c r="AT461" s="599"/>
      <c r="AU461" s="1036"/>
      <c r="AV461" s="764"/>
      <c r="AW461" s="764"/>
      <c r="AX461" s="764"/>
      <c r="AY461" s="764"/>
      <c r="AZ461" s="764"/>
      <c r="BA461" s="764"/>
      <c r="BB461" s="764"/>
      <c r="BC461" s="764"/>
      <c r="BD461" s="764"/>
      <c r="BE461" s="764"/>
      <c r="BF461" s="764"/>
    </row>
    <row r="462" spans="1:58" ht="15.75" hidden="1" customHeight="1">
      <c r="A462" s="1023">
        <v>453</v>
      </c>
      <c r="B462" s="1024" t="s">
        <v>185</v>
      </c>
      <c r="C462" s="1024" t="s">
        <v>1160</v>
      </c>
      <c r="D462" s="1024" t="s">
        <v>529</v>
      </c>
      <c r="E462" s="1024" t="s">
        <v>6319</v>
      </c>
      <c r="F462" s="1024" t="s">
        <v>6856</v>
      </c>
      <c r="G462" s="1024" t="s">
        <v>6882</v>
      </c>
      <c r="H462" s="1025" t="s">
        <v>1190</v>
      </c>
      <c r="I462" s="1024">
        <v>1</v>
      </c>
      <c r="J462" s="1024">
        <v>8850</v>
      </c>
      <c r="K462" s="1024">
        <v>8850</v>
      </c>
      <c r="L462" s="1024">
        <v>2655</v>
      </c>
      <c r="M462" s="1024" t="s">
        <v>1167</v>
      </c>
      <c r="N462" s="1024" t="s">
        <v>6604</v>
      </c>
      <c r="O462" s="1024" t="s">
        <v>1163</v>
      </c>
      <c r="P462" s="1024" t="s">
        <v>67</v>
      </c>
      <c r="Q462" s="1026">
        <v>44456</v>
      </c>
      <c r="R462" s="1026">
        <v>44591</v>
      </c>
      <c r="S462" s="1027" t="s">
        <v>67</v>
      </c>
      <c r="T462" s="1028">
        <v>44591</v>
      </c>
      <c r="U462" s="1028">
        <v>44621</v>
      </c>
      <c r="V462" s="1028">
        <v>44624</v>
      </c>
      <c r="W462" s="1029" t="s">
        <v>67</v>
      </c>
      <c r="X462" s="1029">
        <v>44621</v>
      </c>
      <c r="Y462" s="1029">
        <v>44624</v>
      </c>
      <c r="Z462" s="1030">
        <v>2.6549999999999998</v>
      </c>
      <c r="AA462" s="791"/>
      <c r="AB462" s="1031">
        <v>44621</v>
      </c>
      <c r="AC462" s="1147">
        <v>44621</v>
      </c>
      <c r="AD462" s="791"/>
      <c r="AE462" s="1035"/>
      <c r="AF462" s="1033"/>
      <c r="AG462" s="1033"/>
      <c r="AH462" s="1033"/>
      <c r="AI462" s="1033"/>
      <c r="AJ462" s="1033"/>
      <c r="AK462" s="1033"/>
      <c r="AL462" s="1033"/>
      <c r="AM462" s="1033"/>
      <c r="AN462" s="1033"/>
      <c r="AO462" s="1033"/>
      <c r="AP462" s="1033"/>
      <c r="AQ462" s="1033"/>
      <c r="AR462" s="1033"/>
      <c r="AS462" s="1033"/>
      <c r="AT462" s="599"/>
      <c r="AU462" s="1036"/>
      <c r="AV462" s="764"/>
      <c r="AW462" s="764"/>
      <c r="AX462" s="764"/>
      <c r="AY462" s="764"/>
      <c r="AZ462" s="764"/>
      <c r="BA462" s="764"/>
      <c r="BB462" s="764"/>
      <c r="BC462" s="764"/>
      <c r="BD462" s="764"/>
      <c r="BE462" s="764"/>
      <c r="BF462" s="764"/>
    </row>
    <row r="463" spans="1:58" ht="15.75" hidden="1" customHeight="1">
      <c r="A463" s="1023">
        <v>454</v>
      </c>
      <c r="B463" s="1024" t="s">
        <v>185</v>
      </c>
      <c r="C463" s="1024" t="s">
        <v>1160</v>
      </c>
      <c r="D463" s="1024" t="s">
        <v>529</v>
      </c>
      <c r="E463" s="1024" t="s">
        <v>6319</v>
      </c>
      <c r="F463" s="1024" t="s">
        <v>6856</v>
      </c>
      <c r="G463" s="1024" t="s">
        <v>6882</v>
      </c>
      <c r="H463" s="1025" t="s">
        <v>1164</v>
      </c>
      <c r="I463" s="1024">
        <v>1</v>
      </c>
      <c r="J463" s="1024">
        <v>8850</v>
      </c>
      <c r="K463" s="1024">
        <v>8850</v>
      </c>
      <c r="L463" s="1024">
        <v>3540</v>
      </c>
      <c r="M463" s="1024" t="s">
        <v>1167</v>
      </c>
      <c r="N463" s="1024" t="s">
        <v>6604</v>
      </c>
      <c r="O463" s="1024" t="s">
        <v>1163</v>
      </c>
      <c r="P463" s="1024" t="s">
        <v>67</v>
      </c>
      <c r="Q463" s="1026">
        <v>44456</v>
      </c>
      <c r="R463" s="1026">
        <v>44591</v>
      </c>
      <c r="S463" s="1027" t="s">
        <v>67</v>
      </c>
      <c r="T463" s="1028">
        <v>44591</v>
      </c>
      <c r="U463" s="1028">
        <v>44621</v>
      </c>
      <c r="V463" s="1028">
        <v>44624</v>
      </c>
      <c r="W463" s="1029" t="s">
        <v>67</v>
      </c>
      <c r="X463" s="1029">
        <v>44621</v>
      </c>
      <c r="Y463" s="1029">
        <v>44624</v>
      </c>
      <c r="Z463" s="1030">
        <v>3.54</v>
      </c>
      <c r="AA463" s="791"/>
      <c r="AB463" s="1031">
        <v>44621</v>
      </c>
      <c r="AC463" s="1147">
        <v>44621</v>
      </c>
      <c r="AD463" s="791"/>
      <c r="AE463" s="1035"/>
      <c r="AF463" s="1033"/>
      <c r="AG463" s="1033"/>
      <c r="AH463" s="1033"/>
      <c r="AI463" s="1033"/>
      <c r="AJ463" s="1033"/>
      <c r="AK463" s="1033"/>
      <c r="AL463" s="1033"/>
      <c r="AM463" s="1033"/>
      <c r="AN463" s="1033"/>
      <c r="AO463" s="1033"/>
      <c r="AP463" s="1033"/>
      <c r="AQ463" s="1033"/>
      <c r="AR463" s="1033"/>
      <c r="AS463" s="1033"/>
      <c r="AT463" s="599"/>
      <c r="AU463" s="1036"/>
      <c r="AV463" s="764"/>
      <c r="AW463" s="764"/>
      <c r="AX463" s="764"/>
      <c r="AY463" s="764"/>
      <c r="AZ463" s="764"/>
      <c r="BA463" s="764"/>
      <c r="BB463" s="764"/>
      <c r="BC463" s="764"/>
      <c r="BD463" s="764"/>
      <c r="BE463" s="764"/>
      <c r="BF463" s="764"/>
    </row>
    <row r="464" spans="1:58" ht="15.75" hidden="1" customHeight="1">
      <c r="A464" s="1023">
        <v>455</v>
      </c>
      <c r="B464" s="1024" t="s">
        <v>185</v>
      </c>
      <c r="C464" s="1024" t="s">
        <v>1160</v>
      </c>
      <c r="D464" s="1024" t="s">
        <v>529</v>
      </c>
      <c r="E464" s="1024" t="s">
        <v>6319</v>
      </c>
      <c r="F464" s="1024" t="s">
        <v>6856</v>
      </c>
      <c r="G464" s="1024" t="s">
        <v>6882</v>
      </c>
      <c r="H464" s="1025" t="s">
        <v>1190</v>
      </c>
      <c r="I464" s="1024">
        <v>1</v>
      </c>
      <c r="J464" s="1024">
        <v>8850</v>
      </c>
      <c r="K464" s="1024">
        <v>8850</v>
      </c>
      <c r="L464" s="1024">
        <v>2655</v>
      </c>
      <c r="M464" s="1024" t="s">
        <v>1167</v>
      </c>
      <c r="N464" s="1024" t="s">
        <v>6604</v>
      </c>
      <c r="O464" s="1024" t="s">
        <v>1163</v>
      </c>
      <c r="P464" s="1024" t="s">
        <v>67</v>
      </c>
      <c r="Q464" s="1026">
        <v>44456</v>
      </c>
      <c r="R464" s="1026">
        <v>44591</v>
      </c>
      <c r="S464" s="1027" t="s">
        <v>67</v>
      </c>
      <c r="T464" s="1028">
        <v>44591</v>
      </c>
      <c r="U464" s="1028">
        <v>44621</v>
      </c>
      <c r="V464" s="1028">
        <v>44624</v>
      </c>
      <c r="W464" s="1029" t="s">
        <v>67</v>
      </c>
      <c r="X464" s="1029">
        <v>44621</v>
      </c>
      <c r="Y464" s="1029">
        <v>44624</v>
      </c>
      <c r="Z464" s="1030">
        <v>2.6549999999999998</v>
      </c>
      <c r="AA464" s="791"/>
      <c r="AB464" s="1031">
        <v>44621</v>
      </c>
      <c r="AC464" s="1147">
        <v>44621</v>
      </c>
      <c r="AD464" s="791"/>
      <c r="AE464" s="1035"/>
      <c r="AF464" s="1033"/>
      <c r="AG464" s="1033"/>
      <c r="AH464" s="1033"/>
      <c r="AI464" s="1033"/>
      <c r="AJ464" s="1033"/>
      <c r="AK464" s="1033"/>
      <c r="AL464" s="1033"/>
      <c r="AM464" s="1033"/>
      <c r="AN464" s="1033"/>
      <c r="AO464" s="1033"/>
      <c r="AP464" s="1033"/>
      <c r="AQ464" s="1033"/>
      <c r="AR464" s="1033"/>
      <c r="AS464" s="1033"/>
      <c r="AT464" s="599"/>
      <c r="AU464" s="1036"/>
      <c r="AV464" s="764"/>
      <c r="AW464" s="764"/>
      <c r="AX464" s="764"/>
      <c r="AY464" s="764"/>
      <c r="AZ464" s="764"/>
      <c r="BA464" s="764"/>
      <c r="BB464" s="764"/>
      <c r="BC464" s="764"/>
      <c r="BD464" s="764"/>
      <c r="BE464" s="764"/>
      <c r="BF464" s="764"/>
    </row>
    <row r="465" spans="1:58" ht="15.75" hidden="1" customHeight="1">
      <c r="A465" s="1023">
        <v>456</v>
      </c>
      <c r="B465" s="1024" t="s">
        <v>185</v>
      </c>
      <c r="C465" s="1024" t="s">
        <v>1160</v>
      </c>
      <c r="D465" s="1024" t="s">
        <v>529</v>
      </c>
      <c r="E465" s="1024" t="s">
        <v>6319</v>
      </c>
      <c r="F465" s="1024" t="s">
        <v>6856</v>
      </c>
      <c r="G465" s="1024" t="s">
        <v>6883</v>
      </c>
      <c r="H465" s="1025" t="s">
        <v>1190</v>
      </c>
      <c r="I465" s="1024">
        <v>1</v>
      </c>
      <c r="J465" s="1024">
        <v>4960</v>
      </c>
      <c r="K465" s="1024">
        <v>4960</v>
      </c>
      <c r="L465" s="1024">
        <v>1488</v>
      </c>
      <c r="M465" s="1024" t="s">
        <v>1167</v>
      </c>
      <c r="N465" s="1024" t="s">
        <v>6604</v>
      </c>
      <c r="O465" s="1024" t="s">
        <v>1163</v>
      </c>
      <c r="P465" s="1024" t="s">
        <v>67</v>
      </c>
      <c r="Q465" s="1026">
        <v>44456</v>
      </c>
      <c r="R465" s="1026">
        <v>44591</v>
      </c>
      <c r="S465" s="1027" t="s">
        <v>67</v>
      </c>
      <c r="T465" s="1028">
        <v>44591</v>
      </c>
      <c r="U465" s="1028">
        <v>44621</v>
      </c>
      <c r="V465" s="1028">
        <v>44624</v>
      </c>
      <c r="W465" s="1029" t="s">
        <v>67</v>
      </c>
      <c r="X465" s="1029">
        <v>44621</v>
      </c>
      <c r="Y465" s="1029">
        <v>44624</v>
      </c>
      <c r="Z465" s="1030">
        <v>1.488</v>
      </c>
      <c r="AA465" s="791"/>
      <c r="AB465" s="1031">
        <v>44621</v>
      </c>
      <c r="AC465" s="1147">
        <v>44621</v>
      </c>
      <c r="AD465" s="791"/>
      <c r="AE465" s="1035"/>
      <c r="AF465" s="1033"/>
      <c r="AG465" s="1033"/>
      <c r="AH465" s="1033"/>
      <c r="AI465" s="1033"/>
      <c r="AJ465" s="1033"/>
      <c r="AK465" s="1033"/>
      <c r="AL465" s="1033"/>
      <c r="AM465" s="1033"/>
      <c r="AN465" s="1033"/>
      <c r="AO465" s="1033"/>
      <c r="AP465" s="1033"/>
      <c r="AQ465" s="1033"/>
      <c r="AR465" s="1033"/>
      <c r="AS465" s="1033"/>
      <c r="AT465" s="599"/>
      <c r="AU465" s="1036"/>
      <c r="AV465" s="764"/>
      <c r="AW465" s="764"/>
      <c r="AX465" s="764"/>
      <c r="AY465" s="764"/>
      <c r="AZ465" s="764"/>
      <c r="BA465" s="764"/>
      <c r="BB465" s="764"/>
      <c r="BC465" s="764"/>
      <c r="BD465" s="764"/>
      <c r="BE465" s="764"/>
      <c r="BF465" s="764"/>
    </row>
    <row r="466" spans="1:58" ht="15.75" hidden="1" customHeight="1">
      <c r="A466" s="1023">
        <v>457</v>
      </c>
      <c r="B466" s="1024" t="s">
        <v>185</v>
      </c>
      <c r="C466" s="1024" t="s">
        <v>1160</v>
      </c>
      <c r="D466" s="1024" t="s">
        <v>529</v>
      </c>
      <c r="E466" s="1024" t="s">
        <v>6319</v>
      </c>
      <c r="F466" s="1024" t="s">
        <v>6856</v>
      </c>
      <c r="G466" s="1024" t="s">
        <v>6883</v>
      </c>
      <c r="H466" s="1025" t="s">
        <v>1164</v>
      </c>
      <c r="I466" s="1024">
        <v>1</v>
      </c>
      <c r="J466" s="1024">
        <v>4960</v>
      </c>
      <c r="K466" s="1024">
        <v>4960</v>
      </c>
      <c r="L466" s="1024">
        <v>1984</v>
      </c>
      <c r="M466" s="1024" t="s">
        <v>1167</v>
      </c>
      <c r="N466" s="1024" t="s">
        <v>6604</v>
      </c>
      <c r="O466" s="1024" t="s">
        <v>1163</v>
      </c>
      <c r="P466" s="1024" t="s">
        <v>67</v>
      </c>
      <c r="Q466" s="1026">
        <v>44456</v>
      </c>
      <c r="R466" s="1026">
        <v>44591</v>
      </c>
      <c r="S466" s="1027" t="s">
        <v>67</v>
      </c>
      <c r="T466" s="1028">
        <v>44591</v>
      </c>
      <c r="U466" s="1028">
        <v>44621</v>
      </c>
      <c r="V466" s="1028">
        <v>44624</v>
      </c>
      <c r="W466" s="1029" t="s">
        <v>67</v>
      </c>
      <c r="X466" s="1029">
        <v>44621</v>
      </c>
      <c r="Y466" s="1029">
        <v>44624</v>
      </c>
      <c r="Z466" s="1030">
        <v>1.984</v>
      </c>
      <c r="AA466" s="791"/>
      <c r="AB466" s="1031">
        <v>44621</v>
      </c>
      <c r="AC466" s="1147">
        <v>44621</v>
      </c>
      <c r="AD466" s="791"/>
      <c r="AE466" s="1035"/>
      <c r="AF466" s="1033"/>
      <c r="AG466" s="1033"/>
      <c r="AH466" s="1033"/>
      <c r="AI466" s="1033"/>
      <c r="AJ466" s="1033"/>
      <c r="AK466" s="1033"/>
      <c r="AL466" s="1033"/>
      <c r="AM466" s="1033"/>
      <c r="AN466" s="1033"/>
      <c r="AO466" s="1033"/>
      <c r="AP466" s="1033"/>
      <c r="AQ466" s="1033"/>
      <c r="AR466" s="1033"/>
      <c r="AS466" s="1033"/>
      <c r="AT466" s="599"/>
      <c r="AU466" s="1036"/>
      <c r="AV466" s="764"/>
      <c r="AW466" s="764"/>
      <c r="AX466" s="764"/>
      <c r="AY466" s="764"/>
      <c r="AZ466" s="764"/>
      <c r="BA466" s="764"/>
      <c r="BB466" s="764"/>
      <c r="BC466" s="764"/>
      <c r="BD466" s="764"/>
      <c r="BE466" s="764"/>
      <c r="BF466" s="764"/>
    </row>
    <row r="467" spans="1:58" ht="15.75" hidden="1" customHeight="1">
      <c r="A467" s="1023">
        <v>458</v>
      </c>
      <c r="B467" s="1024" t="s">
        <v>185</v>
      </c>
      <c r="C467" s="1024" t="s">
        <v>1160</v>
      </c>
      <c r="D467" s="1024" t="s">
        <v>529</v>
      </c>
      <c r="E467" s="1024" t="s">
        <v>6319</v>
      </c>
      <c r="F467" s="1024" t="s">
        <v>6856</v>
      </c>
      <c r="G467" s="1024" t="s">
        <v>6883</v>
      </c>
      <c r="H467" s="1025" t="s">
        <v>1190</v>
      </c>
      <c r="I467" s="1024">
        <v>1</v>
      </c>
      <c r="J467" s="1024">
        <v>4960</v>
      </c>
      <c r="K467" s="1024">
        <v>4960</v>
      </c>
      <c r="L467" s="1024">
        <v>1488</v>
      </c>
      <c r="M467" s="1024" t="s">
        <v>1167</v>
      </c>
      <c r="N467" s="1024" t="s">
        <v>6604</v>
      </c>
      <c r="O467" s="1024" t="s">
        <v>1163</v>
      </c>
      <c r="P467" s="1024" t="s">
        <v>67</v>
      </c>
      <c r="Q467" s="1026">
        <v>44456</v>
      </c>
      <c r="R467" s="1026">
        <v>44591</v>
      </c>
      <c r="S467" s="1027" t="s">
        <v>67</v>
      </c>
      <c r="T467" s="1028">
        <v>44591</v>
      </c>
      <c r="U467" s="1028">
        <v>44621</v>
      </c>
      <c r="V467" s="1028">
        <v>44624</v>
      </c>
      <c r="W467" s="1029" t="s">
        <v>67</v>
      </c>
      <c r="X467" s="1029">
        <v>44621</v>
      </c>
      <c r="Y467" s="1029">
        <v>44624</v>
      </c>
      <c r="Z467" s="1030">
        <v>1.488</v>
      </c>
      <c r="AA467" s="791"/>
      <c r="AB467" s="1031">
        <v>44621</v>
      </c>
      <c r="AC467" s="1147">
        <v>44621</v>
      </c>
      <c r="AD467" s="791"/>
      <c r="AE467" s="1035"/>
      <c r="AF467" s="1033"/>
      <c r="AG467" s="1033"/>
      <c r="AH467" s="1033"/>
      <c r="AI467" s="1033"/>
      <c r="AJ467" s="1033"/>
      <c r="AK467" s="1033"/>
      <c r="AL467" s="1033"/>
      <c r="AM467" s="1033"/>
      <c r="AN467" s="1033"/>
      <c r="AO467" s="1033"/>
      <c r="AP467" s="1033"/>
      <c r="AQ467" s="1033"/>
      <c r="AR467" s="1033"/>
      <c r="AS467" s="1033"/>
      <c r="AT467" s="599"/>
      <c r="AU467" s="1036"/>
      <c r="AV467" s="764"/>
      <c r="AW467" s="764"/>
      <c r="AX467" s="764"/>
      <c r="AY467" s="764"/>
      <c r="AZ467" s="764"/>
      <c r="BA467" s="764"/>
      <c r="BB467" s="764"/>
      <c r="BC467" s="764"/>
      <c r="BD467" s="764"/>
      <c r="BE467" s="764"/>
      <c r="BF467" s="764"/>
    </row>
    <row r="468" spans="1:58" ht="15.75" hidden="1" customHeight="1">
      <c r="A468" s="1023">
        <v>459</v>
      </c>
      <c r="B468" s="1024" t="s">
        <v>185</v>
      </c>
      <c r="C468" s="1024" t="s">
        <v>1160</v>
      </c>
      <c r="D468" s="1024" t="s">
        <v>529</v>
      </c>
      <c r="E468" s="1024" t="s">
        <v>6319</v>
      </c>
      <c r="F468" s="1024" t="s">
        <v>6856</v>
      </c>
      <c r="G468" s="1024" t="s">
        <v>6884</v>
      </c>
      <c r="H468" s="1025" t="s">
        <v>1190</v>
      </c>
      <c r="I468" s="1024">
        <v>1</v>
      </c>
      <c r="J468" s="1024">
        <v>1055</v>
      </c>
      <c r="K468" s="1024">
        <v>1055</v>
      </c>
      <c r="L468" s="1024">
        <v>317</v>
      </c>
      <c r="M468" s="1024" t="s">
        <v>1167</v>
      </c>
      <c r="N468" s="1024" t="s">
        <v>6604</v>
      </c>
      <c r="O468" s="1024" t="s">
        <v>1163</v>
      </c>
      <c r="P468" s="1024" t="s">
        <v>67</v>
      </c>
      <c r="Q468" s="1026">
        <v>44456</v>
      </c>
      <c r="R468" s="1026">
        <v>44591</v>
      </c>
      <c r="S468" s="1027" t="s">
        <v>67</v>
      </c>
      <c r="T468" s="1028">
        <v>44591</v>
      </c>
      <c r="U468" s="1028">
        <v>44621</v>
      </c>
      <c r="V468" s="1028">
        <v>44624</v>
      </c>
      <c r="W468" s="1029" t="s">
        <v>67</v>
      </c>
      <c r="X468" s="1029">
        <v>44621</v>
      </c>
      <c r="Y468" s="1029">
        <v>44624</v>
      </c>
      <c r="Z468" s="1030">
        <v>0.317</v>
      </c>
      <c r="AA468" s="791"/>
      <c r="AB468" s="1031">
        <v>44621</v>
      </c>
      <c r="AC468" s="1147">
        <v>44621</v>
      </c>
      <c r="AD468" s="791"/>
      <c r="AE468" s="1035"/>
      <c r="AF468" s="1033"/>
      <c r="AG468" s="1033"/>
      <c r="AH468" s="1033"/>
      <c r="AI468" s="1033"/>
      <c r="AJ468" s="1033"/>
      <c r="AK468" s="1033"/>
      <c r="AL468" s="1033"/>
      <c r="AM468" s="1033"/>
      <c r="AN468" s="1033"/>
      <c r="AO468" s="1033"/>
      <c r="AP468" s="1033"/>
      <c r="AQ468" s="1033"/>
      <c r="AR468" s="1033"/>
      <c r="AS468" s="1033"/>
      <c r="AT468" s="599"/>
      <c r="AU468" s="1036"/>
      <c r="AV468" s="764"/>
      <c r="AW468" s="764"/>
      <c r="AX468" s="764"/>
      <c r="AY468" s="764"/>
      <c r="AZ468" s="764"/>
      <c r="BA468" s="764"/>
      <c r="BB468" s="764"/>
      <c r="BC468" s="764"/>
      <c r="BD468" s="764"/>
      <c r="BE468" s="764"/>
      <c r="BF468" s="764"/>
    </row>
    <row r="469" spans="1:58" ht="15.75" hidden="1" customHeight="1">
      <c r="A469" s="1023">
        <v>460</v>
      </c>
      <c r="B469" s="1024" t="s">
        <v>185</v>
      </c>
      <c r="C469" s="1024" t="s">
        <v>1160</v>
      </c>
      <c r="D469" s="1024" t="s">
        <v>529</v>
      </c>
      <c r="E469" s="1024" t="s">
        <v>6319</v>
      </c>
      <c r="F469" s="1024" t="s">
        <v>6856</v>
      </c>
      <c r="G469" s="1024" t="s">
        <v>6884</v>
      </c>
      <c r="H469" s="1025" t="s">
        <v>1164</v>
      </c>
      <c r="I469" s="1024">
        <v>1</v>
      </c>
      <c r="J469" s="1024">
        <v>1055</v>
      </c>
      <c r="K469" s="1024">
        <v>1055</v>
      </c>
      <c r="L469" s="1024">
        <v>422</v>
      </c>
      <c r="M469" s="1024" t="s">
        <v>1167</v>
      </c>
      <c r="N469" s="1024" t="s">
        <v>6604</v>
      </c>
      <c r="O469" s="1024" t="s">
        <v>1163</v>
      </c>
      <c r="P469" s="1024" t="s">
        <v>67</v>
      </c>
      <c r="Q469" s="1026">
        <v>44456</v>
      </c>
      <c r="R469" s="1026">
        <v>44591</v>
      </c>
      <c r="S469" s="1027" t="s">
        <v>67</v>
      </c>
      <c r="T469" s="1028">
        <v>44591</v>
      </c>
      <c r="U469" s="1028">
        <v>44621</v>
      </c>
      <c r="V469" s="1028">
        <v>44624</v>
      </c>
      <c r="W469" s="1029" t="s">
        <v>67</v>
      </c>
      <c r="X469" s="1029">
        <v>44621</v>
      </c>
      <c r="Y469" s="1029">
        <v>44624</v>
      </c>
      <c r="Z469" s="1030">
        <v>0.42199999999999999</v>
      </c>
      <c r="AA469" s="791"/>
      <c r="AB469" s="1031">
        <v>44621</v>
      </c>
      <c r="AC469" s="1147">
        <v>44621</v>
      </c>
      <c r="AD469" s="791"/>
      <c r="AE469" s="1035"/>
      <c r="AF469" s="1033"/>
      <c r="AG469" s="1033"/>
      <c r="AH469" s="1033"/>
      <c r="AI469" s="1033"/>
      <c r="AJ469" s="1033"/>
      <c r="AK469" s="1033"/>
      <c r="AL469" s="1033"/>
      <c r="AM469" s="1033"/>
      <c r="AN469" s="1033"/>
      <c r="AO469" s="1033"/>
      <c r="AP469" s="1033"/>
      <c r="AQ469" s="1033"/>
      <c r="AR469" s="1033"/>
      <c r="AS469" s="1033"/>
      <c r="AT469" s="599"/>
      <c r="AU469" s="1036"/>
      <c r="AV469" s="764"/>
      <c r="AW469" s="764"/>
      <c r="AX469" s="764"/>
      <c r="AY469" s="764"/>
      <c r="AZ469" s="764"/>
      <c r="BA469" s="764"/>
      <c r="BB469" s="764"/>
      <c r="BC469" s="764"/>
      <c r="BD469" s="764"/>
      <c r="BE469" s="764"/>
      <c r="BF469" s="764"/>
    </row>
    <row r="470" spans="1:58" ht="15.75" hidden="1" customHeight="1">
      <c r="A470" s="1023">
        <v>461</v>
      </c>
      <c r="B470" s="1024" t="s">
        <v>185</v>
      </c>
      <c r="C470" s="1024" t="s">
        <v>1160</v>
      </c>
      <c r="D470" s="1024" t="s">
        <v>529</v>
      </c>
      <c r="E470" s="1024" t="s">
        <v>6319</v>
      </c>
      <c r="F470" s="1024" t="s">
        <v>6856</v>
      </c>
      <c r="G470" s="1024" t="s">
        <v>6884</v>
      </c>
      <c r="H470" s="1025" t="s">
        <v>1190</v>
      </c>
      <c r="I470" s="1024">
        <v>1</v>
      </c>
      <c r="J470" s="1024">
        <v>1055</v>
      </c>
      <c r="K470" s="1024">
        <v>1055</v>
      </c>
      <c r="L470" s="1024">
        <v>317</v>
      </c>
      <c r="M470" s="1024" t="s">
        <v>1167</v>
      </c>
      <c r="N470" s="1024" t="s">
        <v>6604</v>
      </c>
      <c r="O470" s="1024" t="s">
        <v>1163</v>
      </c>
      <c r="P470" s="1024" t="s">
        <v>67</v>
      </c>
      <c r="Q470" s="1026">
        <v>44456</v>
      </c>
      <c r="R470" s="1026">
        <v>44591</v>
      </c>
      <c r="S470" s="1027" t="s">
        <v>67</v>
      </c>
      <c r="T470" s="1028">
        <v>44591</v>
      </c>
      <c r="U470" s="1028">
        <v>44621</v>
      </c>
      <c r="V470" s="1028">
        <v>44624</v>
      </c>
      <c r="W470" s="1029" t="s">
        <v>67</v>
      </c>
      <c r="X470" s="1029">
        <v>44621</v>
      </c>
      <c r="Y470" s="1029">
        <v>44624</v>
      </c>
      <c r="Z470" s="1030">
        <v>0.317</v>
      </c>
      <c r="AA470" s="791"/>
      <c r="AB470" s="1031">
        <v>44621</v>
      </c>
      <c r="AC470" s="1147">
        <v>44621</v>
      </c>
      <c r="AD470" s="791"/>
      <c r="AE470" s="1035"/>
      <c r="AF470" s="1033"/>
      <c r="AG470" s="1033"/>
      <c r="AH470" s="1033"/>
      <c r="AI470" s="1033"/>
      <c r="AJ470" s="1033"/>
      <c r="AK470" s="1033"/>
      <c r="AL470" s="1033"/>
      <c r="AM470" s="1033"/>
      <c r="AN470" s="1033"/>
      <c r="AO470" s="1033"/>
      <c r="AP470" s="1033"/>
      <c r="AQ470" s="1033"/>
      <c r="AR470" s="1033"/>
      <c r="AS470" s="1033"/>
      <c r="AT470" s="599"/>
      <c r="AU470" s="1036"/>
      <c r="AV470" s="764"/>
      <c r="AW470" s="764"/>
      <c r="AX470" s="764"/>
      <c r="AY470" s="764"/>
      <c r="AZ470" s="764"/>
      <c r="BA470" s="764"/>
      <c r="BB470" s="764"/>
      <c r="BC470" s="764"/>
      <c r="BD470" s="764"/>
      <c r="BE470" s="764"/>
      <c r="BF470" s="764"/>
    </row>
    <row r="471" spans="1:58" ht="15.75" hidden="1" customHeight="1">
      <c r="A471" s="1023">
        <v>462</v>
      </c>
      <c r="B471" s="1024" t="s">
        <v>185</v>
      </c>
      <c r="C471" s="1024" t="s">
        <v>1160</v>
      </c>
      <c r="D471" s="1024" t="s">
        <v>356</v>
      </c>
      <c r="E471" s="1024" t="s">
        <v>6885</v>
      </c>
      <c r="F471" s="1024" t="s">
        <v>6886</v>
      </c>
      <c r="G471" s="1024" t="s">
        <v>6887</v>
      </c>
      <c r="H471" s="1025" t="s">
        <v>1166</v>
      </c>
      <c r="I471" s="1024">
        <v>1</v>
      </c>
      <c r="J471" s="1024">
        <v>368</v>
      </c>
      <c r="K471" s="1024">
        <v>368</v>
      </c>
      <c r="L471" s="1024">
        <v>368</v>
      </c>
      <c r="M471" s="1024" t="s">
        <v>1167</v>
      </c>
      <c r="N471" s="1024" t="s">
        <v>333</v>
      </c>
      <c r="O471" s="1024" t="s">
        <v>1163</v>
      </c>
      <c r="P471" s="1024" t="s">
        <v>67</v>
      </c>
      <c r="Q471" s="1026">
        <v>44455</v>
      </c>
      <c r="R471" s="1026">
        <v>44499</v>
      </c>
      <c r="S471" s="1027" t="s">
        <v>67</v>
      </c>
      <c r="T471" s="1028">
        <v>44499</v>
      </c>
      <c r="U471" s="1028">
        <v>44509</v>
      </c>
      <c r="V471" s="1028">
        <v>44512</v>
      </c>
      <c r="W471" s="1029" t="s">
        <v>67</v>
      </c>
      <c r="X471" s="1029">
        <v>44509</v>
      </c>
      <c r="Y471" s="1029">
        <v>44512</v>
      </c>
      <c r="Z471" s="1030">
        <v>0.36799999999999999</v>
      </c>
      <c r="AA471" s="791"/>
      <c r="AB471" s="1031">
        <v>44501</v>
      </c>
      <c r="AC471" s="1554">
        <v>44501</v>
      </c>
      <c r="AD471" s="791"/>
      <c r="AE471" s="1035"/>
      <c r="AF471" s="1033"/>
      <c r="AG471" s="1033"/>
      <c r="AH471" s="1033"/>
      <c r="AI471" s="1033"/>
      <c r="AJ471" s="1033"/>
      <c r="AK471" s="1033"/>
      <c r="AL471" s="1033"/>
      <c r="AM471" s="1033"/>
      <c r="AN471" s="1033"/>
      <c r="AO471" s="1033"/>
      <c r="AP471" s="1033"/>
      <c r="AQ471" s="1033"/>
      <c r="AR471" s="1033"/>
      <c r="AS471" s="1033"/>
      <c r="AT471" s="599"/>
      <c r="AU471" s="1036"/>
      <c r="AV471" s="764"/>
      <c r="AW471" s="764"/>
      <c r="AX471" s="764"/>
      <c r="AY471" s="764"/>
      <c r="AZ471" s="764"/>
      <c r="BA471" s="764"/>
      <c r="BB471" s="764"/>
      <c r="BC471" s="764"/>
      <c r="BD471" s="764"/>
      <c r="BE471" s="764"/>
      <c r="BF471" s="764"/>
    </row>
    <row r="472" spans="1:58" ht="15.75" hidden="1" customHeight="1">
      <c r="A472" s="1023">
        <v>463</v>
      </c>
      <c r="B472" s="1024" t="s">
        <v>185</v>
      </c>
      <c r="C472" s="1024" t="s">
        <v>1160</v>
      </c>
      <c r="D472" s="1024" t="s">
        <v>356</v>
      </c>
      <c r="E472" s="1024" t="s">
        <v>6885</v>
      </c>
      <c r="F472" s="1024" t="s">
        <v>6886</v>
      </c>
      <c r="G472" s="1024" t="s">
        <v>6888</v>
      </c>
      <c r="H472" s="1025" t="s">
        <v>1166</v>
      </c>
      <c r="I472" s="1024">
        <v>1</v>
      </c>
      <c r="J472" s="1024">
        <v>116</v>
      </c>
      <c r="K472" s="1024">
        <v>116</v>
      </c>
      <c r="L472" s="1024">
        <v>116</v>
      </c>
      <c r="M472" s="1024" t="s">
        <v>1167</v>
      </c>
      <c r="N472" s="1024" t="s">
        <v>333</v>
      </c>
      <c r="O472" s="1024" t="s">
        <v>1163</v>
      </c>
      <c r="P472" s="1024" t="s">
        <v>67</v>
      </c>
      <c r="Q472" s="1026">
        <v>44455</v>
      </c>
      <c r="R472" s="1026">
        <v>44499</v>
      </c>
      <c r="S472" s="1027" t="s">
        <v>67</v>
      </c>
      <c r="T472" s="1028">
        <v>44499</v>
      </c>
      <c r="U472" s="1028">
        <v>44509</v>
      </c>
      <c r="V472" s="1028">
        <v>44512</v>
      </c>
      <c r="W472" s="1029" t="s">
        <v>67</v>
      </c>
      <c r="X472" s="1029">
        <v>44509</v>
      </c>
      <c r="Y472" s="1029">
        <v>44512</v>
      </c>
      <c r="Z472" s="1030">
        <v>0.11600000000000001</v>
      </c>
      <c r="AA472" s="791"/>
      <c r="AB472" s="1031">
        <v>44501</v>
      </c>
      <c r="AC472" s="1554">
        <v>44501</v>
      </c>
      <c r="AD472" s="791"/>
      <c r="AE472" s="1035"/>
      <c r="AF472" s="1033"/>
      <c r="AG472" s="1033"/>
      <c r="AH472" s="1033"/>
      <c r="AI472" s="1033"/>
      <c r="AJ472" s="1033"/>
      <c r="AK472" s="1033"/>
      <c r="AL472" s="1033"/>
      <c r="AM472" s="1033"/>
      <c r="AN472" s="1033"/>
      <c r="AO472" s="1033"/>
      <c r="AP472" s="1033"/>
      <c r="AQ472" s="1033"/>
      <c r="AR472" s="1033"/>
      <c r="AS472" s="1033"/>
      <c r="AT472" s="599"/>
      <c r="AU472" s="1036"/>
      <c r="AV472" s="764"/>
      <c r="AW472" s="764"/>
      <c r="AX472" s="764"/>
      <c r="AY472" s="764"/>
      <c r="AZ472" s="764"/>
      <c r="BA472" s="764"/>
      <c r="BB472" s="764"/>
      <c r="BC472" s="764"/>
      <c r="BD472" s="764"/>
      <c r="BE472" s="764"/>
      <c r="BF472" s="764"/>
    </row>
    <row r="473" spans="1:58" ht="15.75" hidden="1" customHeight="1">
      <c r="A473" s="1023">
        <v>464</v>
      </c>
      <c r="B473" s="1024" t="s">
        <v>185</v>
      </c>
      <c r="C473" s="1024" t="s">
        <v>1160</v>
      </c>
      <c r="D473" s="1024" t="s">
        <v>356</v>
      </c>
      <c r="E473" s="1024" t="s">
        <v>6885</v>
      </c>
      <c r="F473" s="1024" t="s">
        <v>6886</v>
      </c>
      <c r="G473" s="1024" t="s">
        <v>6889</v>
      </c>
      <c r="H473" s="1025" t="s">
        <v>1166</v>
      </c>
      <c r="I473" s="1024">
        <v>1</v>
      </c>
      <c r="J473" s="1024">
        <v>594</v>
      </c>
      <c r="K473" s="1024">
        <v>594</v>
      </c>
      <c r="L473" s="1024">
        <v>594</v>
      </c>
      <c r="M473" s="1024" t="s">
        <v>1167</v>
      </c>
      <c r="N473" s="1024" t="s">
        <v>333</v>
      </c>
      <c r="O473" s="1024" t="s">
        <v>1163</v>
      </c>
      <c r="P473" s="1024" t="s">
        <v>67</v>
      </c>
      <c r="Q473" s="1026">
        <v>44455</v>
      </c>
      <c r="R473" s="1026">
        <v>44499</v>
      </c>
      <c r="S473" s="1027" t="s">
        <v>67</v>
      </c>
      <c r="T473" s="1028">
        <v>44499</v>
      </c>
      <c r="U473" s="1028">
        <v>44509</v>
      </c>
      <c r="V473" s="1028">
        <v>44512</v>
      </c>
      <c r="W473" s="1029" t="s">
        <v>67</v>
      </c>
      <c r="X473" s="1029">
        <v>44509</v>
      </c>
      <c r="Y473" s="1029">
        <v>44512</v>
      </c>
      <c r="Z473" s="1030">
        <v>0.59399999999999997</v>
      </c>
      <c r="AA473" s="791"/>
      <c r="AB473" s="1031">
        <v>44501</v>
      </c>
      <c r="AC473" s="1554">
        <v>44501</v>
      </c>
      <c r="AD473" s="791"/>
      <c r="AE473" s="1035"/>
      <c r="AF473" s="1033"/>
      <c r="AG473" s="1033"/>
      <c r="AH473" s="1033"/>
      <c r="AI473" s="1033"/>
      <c r="AJ473" s="1033"/>
      <c r="AK473" s="1033"/>
      <c r="AL473" s="1033"/>
      <c r="AM473" s="1033"/>
      <c r="AN473" s="1033"/>
      <c r="AO473" s="1033"/>
      <c r="AP473" s="1033"/>
      <c r="AQ473" s="1033"/>
      <c r="AR473" s="1033"/>
      <c r="AS473" s="1033"/>
      <c r="AT473" s="599"/>
      <c r="AU473" s="1036"/>
      <c r="AV473" s="764"/>
      <c r="AW473" s="764"/>
      <c r="AX473" s="764"/>
      <c r="AY473" s="764"/>
      <c r="AZ473" s="764"/>
      <c r="BA473" s="764"/>
      <c r="BB473" s="764"/>
      <c r="BC473" s="764"/>
      <c r="BD473" s="764"/>
      <c r="BE473" s="764"/>
      <c r="BF473" s="764"/>
    </row>
    <row r="474" spans="1:58" ht="15.75" hidden="1" customHeight="1">
      <c r="A474" s="1023">
        <v>465</v>
      </c>
      <c r="B474" s="1024" t="s">
        <v>185</v>
      </c>
      <c r="C474" s="1024" t="s">
        <v>1160</v>
      </c>
      <c r="D474" s="1024" t="s">
        <v>356</v>
      </c>
      <c r="E474" s="1024" t="s">
        <v>6885</v>
      </c>
      <c r="F474" s="1024" t="s">
        <v>6886</v>
      </c>
      <c r="G474" s="1024" t="s">
        <v>6890</v>
      </c>
      <c r="H474" s="1025" t="s">
        <v>1166</v>
      </c>
      <c r="I474" s="1024">
        <v>1</v>
      </c>
      <c r="J474" s="1024">
        <v>153</v>
      </c>
      <c r="K474" s="1024">
        <v>153</v>
      </c>
      <c r="L474" s="1024">
        <v>153</v>
      </c>
      <c r="M474" s="1024" t="s">
        <v>1167</v>
      </c>
      <c r="N474" s="1024" t="s">
        <v>333</v>
      </c>
      <c r="O474" s="1024" t="s">
        <v>1163</v>
      </c>
      <c r="P474" s="1024" t="s">
        <v>67</v>
      </c>
      <c r="Q474" s="1026">
        <v>44455</v>
      </c>
      <c r="R474" s="1026">
        <v>44499</v>
      </c>
      <c r="S474" s="1027" t="s">
        <v>67</v>
      </c>
      <c r="T474" s="1028">
        <v>44499</v>
      </c>
      <c r="U474" s="1028">
        <v>44509</v>
      </c>
      <c r="V474" s="1028">
        <v>44512</v>
      </c>
      <c r="W474" s="1029" t="s">
        <v>67</v>
      </c>
      <c r="X474" s="1029">
        <v>44509</v>
      </c>
      <c r="Y474" s="1029">
        <v>44512</v>
      </c>
      <c r="Z474" s="1030">
        <v>0.153</v>
      </c>
      <c r="AA474" s="791"/>
      <c r="AB474" s="1031">
        <v>44501</v>
      </c>
      <c r="AC474" s="1554">
        <v>44501</v>
      </c>
      <c r="AD474" s="791"/>
      <c r="AE474" s="1035"/>
      <c r="AF474" s="1033"/>
      <c r="AG474" s="1033"/>
      <c r="AH474" s="1033"/>
      <c r="AI474" s="1033"/>
      <c r="AJ474" s="1033"/>
      <c r="AK474" s="1033"/>
      <c r="AL474" s="1033"/>
      <c r="AM474" s="1033"/>
      <c r="AN474" s="1033"/>
      <c r="AO474" s="1033"/>
      <c r="AP474" s="1033"/>
      <c r="AQ474" s="1033"/>
      <c r="AR474" s="1033"/>
      <c r="AS474" s="1033"/>
      <c r="AT474" s="599"/>
      <c r="AU474" s="1036"/>
      <c r="AV474" s="764"/>
      <c r="AW474" s="764"/>
      <c r="AX474" s="764"/>
      <c r="AY474" s="764"/>
      <c r="AZ474" s="764"/>
      <c r="BA474" s="764"/>
      <c r="BB474" s="764"/>
      <c r="BC474" s="764"/>
      <c r="BD474" s="764"/>
      <c r="BE474" s="764"/>
      <c r="BF474" s="764"/>
    </row>
    <row r="475" spans="1:58" ht="15.75" hidden="1" customHeight="1">
      <c r="A475" s="1023">
        <v>466</v>
      </c>
      <c r="B475" s="1024" t="s">
        <v>185</v>
      </c>
      <c r="C475" s="1024" t="s">
        <v>1160</v>
      </c>
      <c r="D475" s="1024" t="s">
        <v>356</v>
      </c>
      <c r="E475" s="1024" t="s">
        <v>6891</v>
      </c>
      <c r="F475" s="1024" t="s">
        <v>6892</v>
      </c>
      <c r="G475" s="1024" t="s">
        <v>6893</v>
      </c>
      <c r="H475" s="1025" t="s">
        <v>1166</v>
      </c>
      <c r="I475" s="1024">
        <v>1</v>
      </c>
      <c r="J475" s="1024">
        <v>260</v>
      </c>
      <c r="K475" s="1024">
        <v>260</v>
      </c>
      <c r="L475" s="1024">
        <v>260</v>
      </c>
      <c r="M475" s="1024" t="s">
        <v>1162</v>
      </c>
      <c r="N475" s="1024" t="s">
        <v>333</v>
      </c>
      <c r="O475" s="1024" t="s">
        <v>1163</v>
      </c>
      <c r="P475" s="1024" t="s">
        <v>67</v>
      </c>
      <c r="Q475" s="1026">
        <v>44440</v>
      </c>
      <c r="R475" s="1026">
        <v>44484</v>
      </c>
      <c r="S475" s="1027" t="s">
        <v>67</v>
      </c>
      <c r="T475" s="1028">
        <v>44484</v>
      </c>
      <c r="U475" s="1028">
        <v>44494</v>
      </c>
      <c r="V475" s="1028">
        <v>44497</v>
      </c>
      <c r="W475" s="1029" t="s">
        <v>67</v>
      </c>
      <c r="X475" s="1029">
        <v>44494</v>
      </c>
      <c r="Y475" s="1029">
        <v>44497</v>
      </c>
      <c r="Z475" s="1030">
        <v>0.26</v>
      </c>
      <c r="AA475" s="791"/>
      <c r="AB475" s="1031">
        <v>44470</v>
      </c>
      <c r="AC475" s="1554">
        <v>44470</v>
      </c>
      <c r="AD475" s="791"/>
      <c r="AE475" s="1035"/>
      <c r="AF475" s="1033"/>
      <c r="AG475" s="1033"/>
      <c r="AH475" s="1033"/>
      <c r="AI475" s="1033"/>
      <c r="AJ475" s="1033"/>
      <c r="AK475" s="1033"/>
      <c r="AL475" s="1033"/>
      <c r="AM475" s="1033"/>
      <c r="AN475" s="1033"/>
      <c r="AO475" s="1033"/>
      <c r="AP475" s="1033"/>
      <c r="AQ475" s="1033"/>
      <c r="AR475" s="1033"/>
      <c r="AS475" s="1033"/>
      <c r="AT475" s="599"/>
      <c r="AU475" s="1036"/>
      <c r="AV475" s="764"/>
      <c r="AW475" s="764"/>
      <c r="AX475" s="764"/>
      <c r="AY475" s="764"/>
      <c r="AZ475" s="764"/>
      <c r="BA475" s="764"/>
      <c r="BB475" s="764"/>
      <c r="BC475" s="764"/>
      <c r="BD475" s="764"/>
      <c r="BE475" s="764"/>
      <c r="BF475" s="764"/>
    </row>
    <row r="476" spans="1:58" ht="15.75" hidden="1" customHeight="1">
      <c r="A476" s="1023">
        <v>467</v>
      </c>
      <c r="B476" s="1024" t="s">
        <v>185</v>
      </c>
      <c r="C476" s="1024" t="s">
        <v>1160</v>
      </c>
      <c r="D476" s="1024" t="s">
        <v>1126</v>
      </c>
      <c r="E476" s="1024" t="s">
        <v>6318</v>
      </c>
      <c r="F476" s="1024" t="s">
        <v>6894</v>
      </c>
      <c r="G476" s="1024" t="s">
        <v>6895</v>
      </c>
      <c r="H476" s="1025" t="s">
        <v>1166</v>
      </c>
      <c r="I476" s="1024">
        <v>2</v>
      </c>
      <c r="J476" s="1024">
        <v>149</v>
      </c>
      <c r="K476" s="1024">
        <v>298</v>
      </c>
      <c r="L476" s="1024">
        <v>298</v>
      </c>
      <c r="M476" s="1024" t="s">
        <v>1167</v>
      </c>
      <c r="N476" s="1024" t="s">
        <v>333</v>
      </c>
      <c r="O476" s="1024" t="s">
        <v>1163</v>
      </c>
      <c r="P476" s="1024" t="s">
        <v>67</v>
      </c>
      <c r="Q476" s="1026">
        <v>44427</v>
      </c>
      <c r="R476" s="1026">
        <v>44499</v>
      </c>
      <c r="S476" s="1027" t="s">
        <v>67</v>
      </c>
      <c r="T476" s="1028">
        <v>44499</v>
      </c>
      <c r="U476" s="1028">
        <v>44514</v>
      </c>
      <c r="V476" s="1028">
        <v>44517</v>
      </c>
      <c r="W476" s="1029" t="s">
        <v>67</v>
      </c>
      <c r="X476" s="1029">
        <v>44514</v>
      </c>
      <c r="Y476" s="1029">
        <v>44517</v>
      </c>
      <c r="Z476" s="1030">
        <v>0.29799999999999999</v>
      </c>
      <c r="AA476" s="791"/>
      <c r="AB476" s="1031">
        <v>44501</v>
      </c>
      <c r="AC476" s="1554">
        <v>44501</v>
      </c>
      <c r="AD476" s="791"/>
      <c r="AE476" s="1035"/>
      <c r="AF476" s="1033"/>
      <c r="AG476" s="1033"/>
      <c r="AH476" s="1033"/>
      <c r="AI476" s="1033"/>
      <c r="AJ476" s="1033"/>
      <c r="AK476" s="1033"/>
      <c r="AL476" s="1033"/>
      <c r="AM476" s="1033"/>
      <c r="AN476" s="1033"/>
      <c r="AO476" s="1033"/>
      <c r="AP476" s="1033"/>
      <c r="AQ476" s="1033"/>
      <c r="AR476" s="1033"/>
      <c r="AS476" s="1033"/>
      <c r="AT476" s="599"/>
      <c r="AU476" s="1036"/>
      <c r="AV476" s="764"/>
      <c r="AW476" s="764"/>
      <c r="AX476" s="764"/>
      <c r="AY476" s="764"/>
      <c r="AZ476" s="764"/>
      <c r="BA476" s="764"/>
      <c r="BB476" s="764"/>
      <c r="BC476" s="764"/>
      <c r="BD476" s="764"/>
      <c r="BE476" s="764"/>
      <c r="BF476" s="764"/>
    </row>
    <row r="477" spans="1:58" ht="15.75" hidden="1" customHeight="1">
      <c r="A477" s="1023">
        <v>468</v>
      </c>
      <c r="B477" s="1024" t="s">
        <v>185</v>
      </c>
      <c r="C477" s="1024" t="s">
        <v>1160</v>
      </c>
      <c r="D477" s="1024" t="s">
        <v>1126</v>
      </c>
      <c r="E477" s="1024" t="s">
        <v>6318</v>
      </c>
      <c r="F477" s="1024" t="s">
        <v>6894</v>
      </c>
      <c r="G477" s="1024" t="s">
        <v>6896</v>
      </c>
      <c r="H477" s="1025" t="s">
        <v>1166</v>
      </c>
      <c r="I477" s="1024">
        <v>2</v>
      </c>
      <c r="J477" s="1024">
        <v>189</v>
      </c>
      <c r="K477" s="1024">
        <v>378</v>
      </c>
      <c r="L477" s="1024">
        <v>378</v>
      </c>
      <c r="M477" s="1024" t="s">
        <v>1167</v>
      </c>
      <c r="N477" s="1024" t="s">
        <v>333</v>
      </c>
      <c r="O477" s="1024" t="s">
        <v>1163</v>
      </c>
      <c r="P477" s="1024" t="s">
        <v>67</v>
      </c>
      <c r="Q477" s="1026">
        <v>44427</v>
      </c>
      <c r="R477" s="1026">
        <v>44499</v>
      </c>
      <c r="S477" s="1027" t="s">
        <v>67</v>
      </c>
      <c r="T477" s="1028">
        <v>44499</v>
      </c>
      <c r="U477" s="1028">
        <v>44514</v>
      </c>
      <c r="V477" s="1028">
        <v>44517</v>
      </c>
      <c r="W477" s="1029" t="s">
        <v>67</v>
      </c>
      <c r="X477" s="1029">
        <v>44514</v>
      </c>
      <c r="Y477" s="1029">
        <v>44517</v>
      </c>
      <c r="Z477" s="1030">
        <v>0.378</v>
      </c>
      <c r="AA477" s="791"/>
      <c r="AB477" s="1031">
        <v>44501</v>
      </c>
      <c r="AC477" s="1554">
        <v>44501</v>
      </c>
      <c r="AD477" s="791"/>
      <c r="AE477" s="1035"/>
      <c r="AF477" s="1033"/>
      <c r="AG477" s="1033"/>
      <c r="AH477" s="1033"/>
      <c r="AI477" s="1033"/>
      <c r="AJ477" s="1033"/>
      <c r="AK477" s="1033"/>
      <c r="AL477" s="1033"/>
      <c r="AM477" s="1033"/>
      <c r="AN477" s="1033"/>
      <c r="AO477" s="1033"/>
      <c r="AP477" s="1033"/>
      <c r="AQ477" s="1033"/>
      <c r="AR477" s="1033"/>
      <c r="AS477" s="1033"/>
      <c r="AT477" s="599"/>
      <c r="AU477" s="1036"/>
      <c r="AV477" s="764"/>
      <c r="AW477" s="764"/>
      <c r="AX477" s="764"/>
      <c r="AY477" s="764"/>
      <c r="AZ477" s="764"/>
      <c r="BA477" s="764"/>
      <c r="BB477" s="764"/>
      <c r="BC477" s="764"/>
      <c r="BD477" s="764"/>
      <c r="BE477" s="764"/>
      <c r="BF477" s="764"/>
    </row>
    <row r="478" spans="1:58" ht="15.75" hidden="1" customHeight="1">
      <c r="A478" s="1023">
        <v>469</v>
      </c>
      <c r="B478" s="1024" t="s">
        <v>185</v>
      </c>
      <c r="C478" s="1024" t="s">
        <v>1160</v>
      </c>
      <c r="D478" s="1024" t="s">
        <v>1126</v>
      </c>
      <c r="E478" s="1024" t="s">
        <v>6318</v>
      </c>
      <c r="F478" s="1024" t="s">
        <v>6894</v>
      </c>
      <c r="G478" s="1024" t="s">
        <v>6897</v>
      </c>
      <c r="H478" s="1025" t="s">
        <v>1166</v>
      </c>
      <c r="I478" s="1024">
        <v>2</v>
      </c>
      <c r="J478" s="1024">
        <v>123</v>
      </c>
      <c r="K478" s="1024">
        <v>246</v>
      </c>
      <c r="L478" s="1024">
        <v>246</v>
      </c>
      <c r="M478" s="1024" t="s">
        <v>1167</v>
      </c>
      <c r="N478" s="1024" t="s">
        <v>333</v>
      </c>
      <c r="O478" s="1024" t="s">
        <v>1163</v>
      </c>
      <c r="P478" s="1024" t="s">
        <v>67</v>
      </c>
      <c r="Q478" s="1026">
        <v>44427</v>
      </c>
      <c r="R478" s="1026">
        <v>44499</v>
      </c>
      <c r="S478" s="1027" t="s">
        <v>67</v>
      </c>
      <c r="T478" s="1028">
        <v>44499</v>
      </c>
      <c r="U478" s="1028">
        <v>44514</v>
      </c>
      <c r="V478" s="1028">
        <v>44517</v>
      </c>
      <c r="W478" s="1029" t="s">
        <v>67</v>
      </c>
      <c r="X478" s="1029">
        <v>44514</v>
      </c>
      <c r="Y478" s="1029">
        <v>44517</v>
      </c>
      <c r="Z478" s="1030">
        <v>0.246</v>
      </c>
      <c r="AA478" s="791"/>
      <c r="AB478" s="1031">
        <v>44501</v>
      </c>
      <c r="AC478" s="1554">
        <v>44501</v>
      </c>
      <c r="AD478" s="791"/>
      <c r="AE478" s="1035"/>
      <c r="AF478" s="1033"/>
      <c r="AG478" s="1033"/>
      <c r="AH478" s="1033"/>
      <c r="AI478" s="1033"/>
      <c r="AJ478" s="1033"/>
      <c r="AK478" s="1033"/>
      <c r="AL478" s="1033"/>
      <c r="AM478" s="1033"/>
      <c r="AN478" s="1033"/>
      <c r="AO478" s="1033"/>
      <c r="AP478" s="1033"/>
      <c r="AQ478" s="1033"/>
      <c r="AR478" s="1033"/>
      <c r="AS478" s="1033"/>
      <c r="AT478" s="599"/>
      <c r="AU478" s="1036"/>
      <c r="AV478" s="764"/>
      <c r="AW478" s="764"/>
      <c r="AX478" s="764"/>
      <c r="AY478" s="764"/>
      <c r="AZ478" s="764"/>
      <c r="BA478" s="764"/>
      <c r="BB478" s="764"/>
      <c r="BC478" s="764"/>
      <c r="BD478" s="764"/>
      <c r="BE478" s="764"/>
      <c r="BF478" s="764"/>
    </row>
    <row r="479" spans="1:58" ht="15.75" hidden="1" customHeight="1">
      <c r="A479" s="1023">
        <v>470</v>
      </c>
      <c r="B479" s="1024" t="s">
        <v>185</v>
      </c>
      <c r="C479" s="1024" t="s">
        <v>1160</v>
      </c>
      <c r="D479" s="1024" t="s">
        <v>1126</v>
      </c>
      <c r="E479" s="1024" t="s">
        <v>6318</v>
      </c>
      <c r="F479" s="1024" t="s">
        <v>6894</v>
      </c>
      <c r="G479" s="1024" t="s">
        <v>6898</v>
      </c>
      <c r="H479" s="1025" t="s">
        <v>1166</v>
      </c>
      <c r="I479" s="1024">
        <v>2</v>
      </c>
      <c r="J479" s="1024">
        <v>63</v>
      </c>
      <c r="K479" s="1024">
        <v>252</v>
      </c>
      <c r="L479" s="1024">
        <v>252</v>
      </c>
      <c r="M479" s="1024" t="s">
        <v>1167</v>
      </c>
      <c r="N479" s="1024" t="s">
        <v>333</v>
      </c>
      <c r="O479" s="1024" t="s">
        <v>1163</v>
      </c>
      <c r="P479" s="1024" t="s">
        <v>67</v>
      </c>
      <c r="Q479" s="1026">
        <v>44427</v>
      </c>
      <c r="R479" s="1026">
        <v>44499</v>
      </c>
      <c r="S479" s="1027" t="s">
        <v>67</v>
      </c>
      <c r="T479" s="1028">
        <v>44499</v>
      </c>
      <c r="U479" s="1028">
        <v>44514</v>
      </c>
      <c r="V479" s="1028">
        <v>44517</v>
      </c>
      <c r="W479" s="1029" t="s">
        <v>67</v>
      </c>
      <c r="X479" s="1029">
        <v>44514</v>
      </c>
      <c r="Y479" s="1029">
        <v>44517</v>
      </c>
      <c r="Z479" s="1030">
        <v>0.252</v>
      </c>
      <c r="AA479" s="791"/>
      <c r="AB479" s="1031">
        <v>44501</v>
      </c>
      <c r="AC479" s="1554">
        <v>44501</v>
      </c>
      <c r="AD479" s="791"/>
      <c r="AE479" s="1035"/>
      <c r="AF479" s="1033"/>
      <c r="AG479" s="1033"/>
      <c r="AH479" s="1033"/>
      <c r="AI479" s="1033"/>
      <c r="AJ479" s="1033"/>
      <c r="AK479" s="1033"/>
      <c r="AL479" s="1033"/>
      <c r="AM479" s="1033"/>
      <c r="AN479" s="1033"/>
      <c r="AO479" s="1033"/>
      <c r="AP479" s="1033"/>
      <c r="AQ479" s="1033"/>
      <c r="AR479" s="1033"/>
      <c r="AS479" s="1033"/>
      <c r="AT479" s="599"/>
      <c r="AU479" s="1036"/>
      <c r="AV479" s="764"/>
      <c r="AW479" s="764"/>
      <c r="AX479" s="764"/>
      <c r="AY479" s="764"/>
      <c r="AZ479" s="764"/>
      <c r="BA479" s="764"/>
      <c r="BB479" s="764"/>
      <c r="BC479" s="764"/>
      <c r="BD479" s="764"/>
      <c r="BE479" s="764"/>
      <c r="BF479" s="764"/>
    </row>
    <row r="480" spans="1:58" ht="15.75" hidden="1" customHeight="1">
      <c r="A480" s="1023">
        <v>471</v>
      </c>
      <c r="B480" s="1024" t="s">
        <v>185</v>
      </c>
      <c r="C480" s="1024" t="s">
        <v>1160</v>
      </c>
      <c r="D480" s="1024" t="s">
        <v>1126</v>
      </c>
      <c r="E480" s="1024" t="s">
        <v>6318</v>
      </c>
      <c r="F480" s="1024" t="s">
        <v>6894</v>
      </c>
      <c r="G480" s="1024" t="s">
        <v>6899</v>
      </c>
      <c r="H480" s="1025" t="s">
        <v>1166</v>
      </c>
      <c r="I480" s="1024">
        <v>2</v>
      </c>
      <c r="J480" s="1024">
        <v>44</v>
      </c>
      <c r="K480" s="1024">
        <v>88</v>
      </c>
      <c r="L480" s="1024">
        <v>88</v>
      </c>
      <c r="M480" s="1024" t="s">
        <v>1167</v>
      </c>
      <c r="N480" s="1024" t="s">
        <v>333</v>
      </c>
      <c r="O480" s="1024" t="s">
        <v>1163</v>
      </c>
      <c r="P480" s="1024" t="s">
        <v>67</v>
      </c>
      <c r="Q480" s="1026">
        <v>44427</v>
      </c>
      <c r="R480" s="1026">
        <v>44499</v>
      </c>
      <c r="S480" s="1027" t="s">
        <v>67</v>
      </c>
      <c r="T480" s="1028">
        <v>44499</v>
      </c>
      <c r="U480" s="1028">
        <v>44514</v>
      </c>
      <c r="V480" s="1028">
        <v>44517</v>
      </c>
      <c r="W480" s="1029" t="s">
        <v>67</v>
      </c>
      <c r="X480" s="1029">
        <v>44514</v>
      </c>
      <c r="Y480" s="1029">
        <v>44517</v>
      </c>
      <c r="Z480" s="1030">
        <v>8.7999999999999995E-2</v>
      </c>
      <c r="AA480" s="791"/>
      <c r="AB480" s="1031">
        <v>44501</v>
      </c>
      <c r="AC480" s="1554">
        <v>44501</v>
      </c>
      <c r="AD480" s="791"/>
      <c r="AE480" s="1035"/>
      <c r="AF480" s="1033"/>
      <c r="AG480" s="1033"/>
      <c r="AH480" s="1033"/>
      <c r="AI480" s="1033"/>
      <c r="AJ480" s="1033"/>
      <c r="AK480" s="1033"/>
      <c r="AL480" s="1033"/>
      <c r="AM480" s="1033"/>
      <c r="AN480" s="1033"/>
      <c r="AO480" s="1033"/>
      <c r="AP480" s="1033"/>
      <c r="AQ480" s="1033"/>
      <c r="AR480" s="1033"/>
      <c r="AS480" s="1033"/>
      <c r="AT480" s="599"/>
      <c r="AU480" s="1036"/>
      <c r="AV480" s="764"/>
      <c r="AW480" s="764"/>
      <c r="AX480" s="764"/>
      <c r="AY480" s="764"/>
      <c r="AZ480" s="764"/>
      <c r="BA480" s="764"/>
      <c r="BB480" s="764"/>
      <c r="BC480" s="764"/>
      <c r="BD480" s="764"/>
      <c r="BE480" s="764"/>
      <c r="BF480" s="764"/>
    </row>
    <row r="481" spans="1:58" ht="15.75" hidden="1" customHeight="1">
      <c r="A481" s="1023">
        <v>472</v>
      </c>
      <c r="B481" s="1024" t="s">
        <v>185</v>
      </c>
      <c r="C481" s="1024" t="s">
        <v>1160</v>
      </c>
      <c r="D481" s="1024" t="s">
        <v>1126</v>
      </c>
      <c r="E481" s="1024" t="s">
        <v>6318</v>
      </c>
      <c r="F481" s="1024" t="s">
        <v>6894</v>
      </c>
      <c r="G481" s="1024" t="s">
        <v>6900</v>
      </c>
      <c r="H481" s="1025" t="s">
        <v>1166</v>
      </c>
      <c r="I481" s="1024">
        <v>2</v>
      </c>
      <c r="J481" s="1024">
        <v>80</v>
      </c>
      <c r="K481" s="1024">
        <v>160</v>
      </c>
      <c r="L481" s="1024">
        <v>160</v>
      </c>
      <c r="M481" s="1024" t="s">
        <v>1167</v>
      </c>
      <c r="N481" s="1024" t="s">
        <v>333</v>
      </c>
      <c r="O481" s="1024" t="s">
        <v>1163</v>
      </c>
      <c r="P481" s="1024" t="s">
        <v>67</v>
      </c>
      <c r="Q481" s="1026">
        <v>44427</v>
      </c>
      <c r="R481" s="1026">
        <v>44499</v>
      </c>
      <c r="S481" s="1027" t="s">
        <v>67</v>
      </c>
      <c r="T481" s="1028">
        <v>44499</v>
      </c>
      <c r="U481" s="1028">
        <v>44514</v>
      </c>
      <c r="V481" s="1028">
        <v>44517</v>
      </c>
      <c r="W481" s="1029" t="s">
        <v>67</v>
      </c>
      <c r="X481" s="1029">
        <v>44514</v>
      </c>
      <c r="Y481" s="1029">
        <v>44517</v>
      </c>
      <c r="Z481" s="1030">
        <v>0.16</v>
      </c>
      <c r="AA481" s="791"/>
      <c r="AB481" s="1031">
        <v>44501</v>
      </c>
      <c r="AC481" s="1554">
        <v>44501</v>
      </c>
      <c r="AD481" s="791"/>
      <c r="AE481" s="1035"/>
      <c r="AF481" s="1033"/>
      <c r="AG481" s="1033"/>
      <c r="AH481" s="1033"/>
      <c r="AI481" s="1033"/>
      <c r="AJ481" s="1033"/>
      <c r="AK481" s="1033"/>
      <c r="AL481" s="1033"/>
      <c r="AM481" s="1033"/>
      <c r="AN481" s="1033"/>
      <c r="AO481" s="1033"/>
      <c r="AP481" s="1033"/>
      <c r="AQ481" s="1033"/>
      <c r="AR481" s="1033"/>
      <c r="AS481" s="1033"/>
      <c r="AT481" s="599"/>
      <c r="AU481" s="1036"/>
      <c r="AV481" s="764"/>
      <c r="AW481" s="764"/>
      <c r="AX481" s="764"/>
      <c r="AY481" s="764"/>
      <c r="AZ481" s="764"/>
      <c r="BA481" s="764"/>
      <c r="BB481" s="764"/>
      <c r="BC481" s="764"/>
      <c r="BD481" s="764"/>
      <c r="BE481" s="764"/>
      <c r="BF481" s="764"/>
    </row>
    <row r="482" spans="1:58" ht="15.75" hidden="1" customHeight="1">
      <c r="A482" s="1023">
        <v>473</v>
      </c>
      <c r="B482" s="1024" t="s">
        <v>185</v>
      </c>
      <c r="C482" s="1024" t="s">
        <v>1160</v>
      </c>
      <c r="D482" s="1024" t="s">
        <v>1126</v>
      </c>
      <c r="E482" s="1024" t="s">
        <v>6318</v>
      </c>
      <c r="F482" s="1024" t="s">
        <v>6894</v>
      </c>
      <c r="G482" s="1024" t="s">
        <v>6901</v>
      </c>
      <c r="H482" s="1025" t="s">
        <v>1166</v>
      </c>
      <c r="I482" s="1024">
        <v>2</v>
      </c>
      <c r="J482" s="1024">
        <v>117</v>
      </c>
      <c r="K482" s="1024">
        <v>117</v>
      </c>
      <c r="L482" s="1024">
        <v>117</v>
      </c>
      <c r="M482" s="1024" t="s">
        <v>1167</v>
      </c>
      <c r="N482" s="1024" t="s">
        <v>333</v>
      </c>
      <c r="O482" s="1024" t="s">
        <v>1163</v>
      </c>
      <c r="P482" s="1024" t="s">
        <v>67</v>
      </c>
      <c r="Q482" s="1026">
        <v>44427</v>
      </c>
      <c r="R482" s="1026">
        <v>44499</v>
      </c>
      <c r="S482" s="1027" t="s">
        <v>67</v>
      </c>
      <c r="T482" s="1028">
        <v>44499</v>
      </c>
      <c r="U482" s="1028">
        <v>44514</v>
      </c>
      <c r="V482" s="1028">
        <v>44517</v>
      </c>
      <c r="W482" s="1029" t="s">
        <v>67</v>
      </c>
      <c r="X482" s="1029">
        <v>44514</v>
      </c>
      <c r="Y482" s="1029">
        <v>44517</v>
      </c>
      <c r="Z482" s="1030">
        <v>0.11700000000000001</v>
      </c>
      <c r="AA482" s="791"/>
      <c r="AB482" s="1031">
        <v>44501</v>
      </c>
      <c r="AC482" s="1554">
        <v>44501</v>
      </c>
      <c r="AD482" s="791"/>
      <c r="AE482" s="1035"/>
      <c r="AF482" s="1033"/>
      <c r="AG482" s="1033"/>
      <c r="AH482" s="1033"/>
      <c r="AI482" s="1033"/>
      <c r="AJ482" s="1033"/>
      <c r="AK482" s="1033"/>
      <c r="AL482" s="1033"/>
      <c r="AM482" s="1033"/>
      <c r="AN482" s="1033"/>
      <c r="AO482" s="1033"/>
      <c r="AP482" s="1033"/>
      <c r="AQ482" s="1033"/>
      <c r="AR482" s="1033"/>
      <c r="AS482" s="1033"/>
      <c r="AT482" s="599"/>
      <c r="AU482" s="1036"/>
      <c r="AV482" s="764"/>
      <c r="AW482" s="764"/>
      <c r="AX482" s="764"/>
      <c r="AY482" s="764"/>
      <c r="AZ482" s="764"/>
      <c r="BA482" s="764"/>
      <c r="BB482" s="764"/>
      <c r="BC482" s="764"/>
      <c r="BD482" s="764"/>
      <c r="BE482" s="764"/>
      <c r="BF482" s="764"/>
    </row>
    <row r="483" spans="1:58" ht="15.75" hidden="1" customHeight="1">
      <c r="A483" s="1023">
        <v>474</v>
      </c>
      <c r="B483" s="1024" t="s">
        <v>185</v>
      </c>
      <c r="C483" s="1024" t="s">
        <v>1160</v>
      </c>
      <c r="D483" s="1024" t="s">
        <v>1126</v>
      </c>
      <c r="E483" s="1024" t="s">
        <v>6318</v>
      </c>
      <c r="F483" s="1024" t="s">
        <v>6894</v>
      </c>
      <c r="G483" s="1024" t="s">
        <v>6902</v>
      </c>
      <c r="H483" s="1025" t="s">
        <v>1166</v>
      </c>
      <c r="I483" s="1024">
        <v>2</v>
      </c>
      <c r="J483" s="1024">
        <v>102</v>
      </c>
      <c r="K483" s="1024">
        <v>102</v>
      </c>
      <c r="L483" s="1024">
        <v>102</v>
      </c>
      <c r="M483" s="1024" t="s">
        <v>1167</v>
      </c>
      <c r="N483" s="1024" t="s">
        <v>333</v>
      </c>
      <c r="O483" s="1024" t="s">
        <v>1163</v>
      </c>
      <c r="P483" s="1024" t="s">
        <v>67</v>
      </c>
      <c r="Q483" s="1026">
        <v>44427</v>
      </c>
      <c r="R483" s="1026">
        <v>44499</v>
      </c>
      <c r="S483" s="1027" t="s">
        <v>67</v>
      </c>
      <c r="T483" s="1028">
        <v>44499</v>
      </c>
      <c r="U483" s="1028">
        <v>44514</v>
      </c>
      <c r="V483" s="1028">
        <v>44517</v>
      </c>
      <c r="W483" s="1029" t="s">
        <v>67</v>
      </c>
      <c r="X483" s="1029">
        <v>44514</v>
      </c>
      <c r="Y483" s="1029">
        <v>44517</v>
      </c>
      <c r="Z483" s="1030">
        <v>0.10199999999999999</v>
      </c>
      <c r="AA483" s="791"/>
      <c r="AB483" s="1031">
        <v>44501</v>
      </c>
      <c r="AC483" s="1554">
        <v>44501</v>
      </c>
      <c r="AD483" s="791"/>
      <c r="AE483" s="1035"/>
      <c r="AF483" s="1033"/>
      <c r="AG483" s="1033"/>
      <c r="AH483" s="1033"/>
      <c r="AI483" s="1033"/>
      <c r="AJ483" s="1033"/>
      <c r="AK483" s="1033"/>
      <c r="AL483" s="1033"/>
      <c r="AM483" s="1033"/>
      <c r="AN483" s="1033"/>
      <c r="AO483" s="1033"/>
      <c r="AP483" s="1033"/>
      <c r="AQ483" s="1033"/>
      <c r="AR483" s="1033"/>
      <c r="AS483" s="1033"/>
      <c r="AT483" s="599"/>
      <c r="AU483" s="1036"/>
      <c r="AV483" s="764"/>
      <c r="AW483" s="764"/>
      <c r="AX483" s="764"/>
      <c r="AY483" s="764"/>
      <c r="AZ483" s="764"/>
      <c r="BA483" s="764"/>
      <c r="BB483" s="764"/>
      <c r="BC483" s="764"/>
      <c r="BD483" s="764"/>
      <c r="BE483" s="764"/>
      <c r="BF483" s="764"/>
    </row>
    <row r="484" spans="1:58" ht="15.75" hidden="1" customHeight="1">
      <c r="A484" s="1023">
        <v>475</v>
      </c>
      <c r="B484" s="1024" t="s">
        <v>185</v>
      </c>
      <c r="C484" s="1024" t="s">
        <v>1160</v>
      </c>
      <c r="D484" s="1024" t="s">
        <v>1126</v>
      </c>
      <c r="E484" s="1024" t="s">
        <v>6318</v>
      </c>
      <c r="F484" s="1024" t="s">
        <v>6894</v>
      </c>
      <c r="G484" s="1024" t="s">
        <v>6903</v>
      </c>
      <c r="H484" s="1025" t="s">
        <v>1166</v>
      </c>
      <c r="I484" s="1024">
        <v>2</v>
      </c>
      <c r="J484" s="1024">
        <v>190</v>
      </c>
      <c r="K484" s="1024">
        <v>190</v>
      </c>
      <c r="L484" s="1024">
        <v>190</v>
      </c>
      <c r="M484" s="1024" t="s">
        <v>1167</v>
      </c>
      <c r="N484" s="1024" t="s">
        <v>333</v>
      </c>
      <c r="O484" s="1024" t="s">
        <v>1163</v>
      </c>
      <c r="P484" s="1024" t="s">
        <v>67</v>
      </c>
      <c r="Q484" s="1026">
        <v>44427</v>
      </c>
      <c r="R484" s="1026">
        <v>44499</v>
      </c>
      <c r="S484" s="1027" t="s">
        <v>67</v>
      </c>
      <c r="T484" s="1028">
        <v>44499</v>
      </c>
      <c r="U484" s="1028">
        <v>44514</v>
      </c>
      <c r="V484" s="1028">
        <v>44517</v>
      </c>
      <c r="W484" s="1029" t="s">
        <v>67</v>
      </c>
      <c r="X484" s="1029">
        <v>44514</v>
      </c>
      <c r="Y484" s="1029">
        <v>44517</v>
      </c>
      <c r="Z484" s="1030">
        <v>0.19</v>
      </c>
      <c r="AA484" s="791"/>
      <c r="AB484" s="1031">
        <v>44501</v>
      </c>
      <c r="AC484" s="1554">
        <v>44501</v>
      </c>
      <c r="AD484" s="791"/>
      <c r="AE484" s="1035"/>
      <c r="AF484" s="1033"/>
      <c r="AG484" s="1033"/>
      <c r="AH484" s="1033"/>
      <c r="AI484" s="1033"/>
      <c r="AJ484" s="1033"/>
      <c r="AK484" s="1033"/>
      <c r="AL484" s="1033"/>
      <c r="AM484" s="1033"/>
      <c r="AN484" s="1033"/>
      <c r="AO484" s="1033"/>
      <c r="AP484" s="1033"/>
      <c r="AQ484" s="1033"/>
      <c r="AR484" s="1033"/>
      <c r="AS484" s="1033"/>
      <c r="AT484" s="599"/>
      <c r="AU484" s="1036"/>
      <c r="AV484" s="764"/>
      <c r="AW484" s="764"/>
      <c r="AX484" s="764"/>
      <c r="AY484" s="764"/>
      <c r="AZ484" s="764"/>
      <c r="BA484" s="764"/>
      <c r="BB484" s="764"/>
      <c r="BC484" s="764"/>
      <c r="BD484" s="764"/>
      <c r="BE484" s="764"/>
      <c r="BF484" s="764"/>
    </row>
    <row r="485" spans="1:58" ht="15.75" hidden="1" customHeight="1">
      <c r="A485" s="1023">
        <v>476</v>
      </c>
      <c r="B485" s="1024" t="s">
        <v>185</v>
      </c>
      <c r="C485" s="1024" t="s">
        <v>1160</v>
      </c>
      <c r="D485" s="1024" t="s">
        <v>1126</v>
      </c>
      <c r="E485" s="1024" t="s">
        <v>6318</v>
      </c>
      <c r="F485" s="1024" t="s">
        <v>6894</v>
      </c>
      <c r="G485" s="1024" t="s">
        <v>6904</v>
      </c>
      <c r="H485" s="1025" t="s">
        <v>1166</v>
      </c>
      <c r="I485" s="1024">
        <v>2</v>
      </c>
      <c r="J485" s="1024">
        <v>54</v>
      </c>
      <c r="K485" s="1024">
        <v>54</v>
      </c>
      <c r="L485" s="1024">
        <v>54</v>
      </c>
      <c r="M485" s="1024" t="s">
        <v>1167</v>
      </c>
      <c r="N485" s="1024" t="s">
        <v>333</v>
      </c>
      <c r="O485" s="1024" t="s">
        <v>1163</v>
      </c>
      <c r="P485" s="1024" t="s">
        <v>67</v>
      </c>
      <c r="Q485" s="1026">
        <v>44427</v>
      </c>
      <c r="R485" s="1026">
        <v>44499</v>
      </c>
      <c r="S485" s="1027" t="s">
        <v>67</v>
      </c>
      <c r="T485" s="1028">
        <v>44499</v>
      </c>
      <c r="U485" s="1028">
        <v>44514</v>
      </c>
      <c r="V485" s="1028">
        <v>44517</v>
      </c>
      <c r="W485" s="1029" t="s">
        <v>67</v>
      </c>
      <c r="X485" s="1029">
        <v>44514</v>
      </c>
      <c r="Y485" s="1029">
        <v>44517</v>
      </c>
      <c r="Z485" s="1030">
        <v>5.3999999999999999E-2</v>
      </c>
      <c r="AA485" s="791"/>
      <c r="AB485" s="1031">
        <v>44501</v>
      </c>
      <c r="AC485" s="1554">
        <v>44501</v>
      </c>
      <c r="AD485" s="791"/>
      <c r="AE485" s="1035"/>
      <c r="AF485" s="1033"/>
      <c r="AG485" s="1033"/>
      <c r="AH485" s="1033"/>
      <c r="AI485" s="1033"/>
      <c r="AJ485" s="1033"/>
      <c r="AK485" s="1033"/>
      <c r="AL485" s="1033"/>
      <c r="AM485" s="1033"/>
      <c r="AN485" s="1033"/>
      <c r="AO485" s="1033"/>
      <c r="AP485" s="1033"/>
      <c r="AQ485" s="1033"/>
      <c r="AR485" s="1033"/>
      <c r="AS485" s="1033"/>
      <c r="AT485" s="599"/>
      <c r="AU485" s="1036"/>
      <c r="AV485" s="764"/>
      <c r="AW485" s="764"/>
      <c r="AX485" s="764"/>
      <c r="AY485" s="764"/>
      <c r="AZ485" s="764"/>
      <c r="BA485" s="764"/>
      <c r="BB485" s="764"/>
      <c r="BC485" s="764"/>
      <c r="BD485" s="764"/>
      <c r="BE485" s="764"/>
      <c r="BF485" s="764"/>
    </row>
    <row r="486" spans="1:58" ht="15.75" hidden="1" customHeight="1">
      <c r="A486" s="1023">
        <v>477</v>
      </c>
      <c r="B486" s="1024" t="s">
        <v>185</v>
      </c>
      <c r="C486" s="1024" t="s">
        <v>1160</v>
      </c>
      <c r="D486" s="1024" t="s">
        <v>1126</v>
      </c>
      <c r="E486" s="1024" t="s">
        <v>6318</v>
      </c>
      <c r="F486" s="1024" t="s">
        <v>6894</v>
      </c>
      <c r="G486" s="1024" t="s">
        <v>6905</v>
      </c>
      <c r="H486" s="1025" t="s">
        <v>1166</v>
      </c>
      <c r="I486" s="1024">
        <v>2</v>
      </c>
      <c r="J486" s="1024">
        <v>89</v>
      </c>
      <c r="K486" s="1024">
        <v>89</v>
      </c>
      <c r="L486" s="1024">
        <v>89</v>
      </c>
      <c r="M486" s="1024" t="s">
        <v>1167</v>
      </c>
      <c r="N486" s="1024" t="s">
        <v>333</v>
      </c>
      <c r="O486" s="1024" t="s">
        <v>1163</v>
      </c>
      <c r="P486" s="1024" t="s">
        <v>67</v>
      </c>
      <c r="Q486" s="1026">
        <v>44427</v>
      </c>
      <c r="R486" s="1026">
        <v>44499</v>
      </c>
      <c r="S486" s="1027" t="s">
        <v>67</v>
      </c>
      <c r="T486" s="1028">
        <v>44499</v>
      </c>
      <c r="U486" s="1028">
        <v>44514</v>
      </c>
      <c r="V486" s="1028">
        <v>44517</v>
      </c>
      <c r="W486" s="1029" t="s">
        <v>67</v>
      </c>
      <c r="X486" s="1029">
        <v>44514</v>
      </c>
      <c r="Y486" s="1029">
        <v>44517</v>
      </c>
      <c r="Z486" s="1030">
        <v>8.8999999999999996E-2</v>
      </c>
      <c r="AA486" s="791"/>
      <c r="AB486" s="1031">
        <v>44501</v>
      </c>
      <c r="AC486" s="1554">
        <v>44501</v>
      </c>
      <c r="AD486" s="791"/>
      <c r="AE486" s="1035"/>
      <c r="AF486" s="1033"/>
      <c r="AG486" s="1033"/>
      <c r="AH486" s="1033"/>
      <c r="AI486" s="1033"/>
      <c r="AJ486" s="1033"/>
      <c r="AK486" s="1033"/>
      <c r="AL486" s="1033"/>
      <c r="AM486" s="1033"/>
      <c r="AN486" s="1033"/>
      <c r="AO486" s="1033"/>
      <c r="AP486" s="1033"/>
      <c r="AQ486" s="1033"/>
      <c r="AR486" s="1033"/>
      <c r="AS486" s="1033"/>
      <c r="AT486" s="599"/>
      <c r="AU486" s="1036"/>
      <c r="AV486" s="764"/>
      <c r="AW486" s="764"/>
      <c r="AX486" s="764"/>
      <c r="AY486" s="764"/>
      <c r="AZ486" s="764"/>
      <c r="BA486" s="764"/>
      <c r="BB486" s="764"/>
      <c r="BC486" s="764"/>
      <c r="BD486" s="764"/>
      <c r="BE486" s="764"/>
      <c r="BF486" s="764"/>
    </row>
    <row r="487" spans="1:58" ht="15.75" hidden="1" customHeight="1">
      <c r="A487" s="1023">
        <v>478</v>
      </c>
      <c r="B487" s="1024" t="s">
        <v>185</v>
      </c>
      <c r="C487" s="1024" t="s">
        <v>1160</v>
      </c>
      <c r="D487" s="1024" t="s">
        <v>529</v>
      </c>
      <c r="E487" s="1024" t="s">
        <v>6906</v>
      </c>
      <c r="F487" s="1024" t="s">
        <v>6907</v>
      </c>
      <c r="G487" s="1024" t="s">
        <v>6908</v>
      </c>
      <c r="H487" s="1025" t="s">
        <v>1190</v>
      </c>
      <c r="I487" s="1024">
        <v>1</v>
      </c>
      <c r="J487" s="1024">
        <v>6955</v>
      </c>
      <c r="K487" s="1024">
        <v>6955</v>
      </c>
      <c r="L487" s="1024">
        <v>2087</v>
      </c>
      <c r="M487" s="1024" t="s">
        <v>1167</v>
      </c>
      <c r="N487" s="1024" t="s">
        <v>6604</v>
      </c>
      <c r="O487" s="1024" t="s">
        <v>1163</v>
      </c>
      <c r="P487" s="1024" t="s">
        <v>67</v>
      </c>
      <c r="Q487" s="1026">
        <v>44457</v>
      </c>
      <c r="R487" s="1026">
        <v>44515</v>
      </c>
      <c r="S487" s="1027" t="s">
        <v>67</v>
      </c>
      <c r="T487" s="1028">
        <v>44515</v>
      </c>
      <c r="U487" s="1028">
        <v>44545</v>
      </c>
      <c r="V487" s="1028">
        <v>44548</v>
      </c>
      <c r="W487" s="1029" t="s">
        <v>67</v>
      </c>
      <c r="X487" s="1029">
        <v>44545</v>
      </c>
      <c r="Y487" s="1029">
        <v>44548</v>
      </c>
      <c r="Z487" s="1030">
        <v>2.0870000000000002</v>
      </c>
      <c r="AA487" s="791"/>
      <c r="AB487" s="1031">
        <v>44531</v>
      </c>
      <c r="AC487" s="1147">
        <v>44531</v>
      </c>
      <c r="AD487" s="791"/>
      <c r="AE487" s="1035"/>
      <c r="AF487" s="1033"/>
      <c r="AG487" s="1033"/>
      <c r="AH487" s="1033"/>
      <c r="AI487" s="1033"/>
      <c r="AJ487" s="1033"/>
      <c r="AK487" s="1033"/>
      <c r="AL487" s="1033"/>
      <c r="AM487" s="1033"/>
      <c r="AN487" s="1033"/>
      <c r="AO487" s="1033"/>
      <c r="AP487" s="1033"/>
      <c r="AQ487" s="1033"/>
      <c r="AR487" s="1033"/>
      <c r="AS487" s="1033"/>
      <c r="AT487" s="599"/>
      <c r="AU487" s="1036"/>
      <c r="AV487" s="764"/>
      <c r="AW487" s="764"/>
      <c r="AX487" s="764"/>
      <c r="AY487" s="764"/>
      <c r="AZ487" s="764"/>
      <c r="BA487" s="764"/>
      <c r="BB487" s="764"/>
      <c r="BC487" s="764"/>
      <c r="BD487" s="764"/>
      <c r="BE487" s="764"/>
      <c r="BF487" s="764"/>
    </row>
    <row r="488" spans="1:58" ht="15.75" hidden="1" customHeight="1">
      <c r="A488" s="1023">
        <v>479</v>
      </c>
      <c r="B488" s="1024" t="s">
        <v>185</v>
      </c>
      <c r="C488" s="1024" t="s">
        <v>1160</v>
      </c>
      <c r="D488" s="1024" t="s">
        <v>529</v>
      </c>
      <c r="E488" s="1024" t="s">
        <v>6906</v>
      </c>
      <c r="F488" s="1024" t="s">
        <v>6907</v>
      </c>
      <c r="G488" s="1024" t="s">
        <v>6908</v>
      </c>
      <c r="H488" s="1025" t="s">
        <v>1164</v>
      </c>
      <c r="I488" s="1024">
        <v>1</v>
      </c>
      <c r="J488" s="1024">
        <v>6955</v>
      </c>
      <c r="K488" s="1024">
        <v>6955</v>
      </c>
      <c r="L488" s="1024">
        <v>2782</v>
      </c>
      <c r="M488" s="1024" t="s">
        <v>1167</v>
      </c>
      <c r="N488" s="1024" t="s">
        <v>6604</v>
      </c>
      <c r="O488" s="1024" t="s">
        <v>1163</v>
      </c>
      <c r="P488" s="1024" t="s">
        <v>67</v>
      </c>
      <c r="Q488" s="1026">
        <v>44457</v>
      </c>
      <c r="R488" s="1026">
        <v>44515</v>
      </c>
      <c r="S488" s="1027" t="s">
        <v>67</v>
      </c>
      <c r="T488" s="1028">
        <v>44515</v>
      </c>
      <c r="U488" s="1028">
        <v>44545</v>
      </c>
      <c r="V488" s="1028">
        <v>44548</v>
      </c>
      <c r="W488" s="1029" t="s">
        <v>67</v>
      </c>
      <c r="X488" s="1029">
        <v>44545</v>
      </c>
      <c r="Y488" s="1029">
        <v>44548</v>
      </c>
      <c r="Z488" s="1030">
        <v>2.782</v>
      </c>
      <c r="AA488" s="791"/>
      <c r="AB488" s="1031">
        <v>44531</v>
      </c>
      <c r="AC488" s="1147">
        <v>44531</v>
      </c>
      <c r="AD488" s="791"/>
      <c r="AE488" s="1035"/>
      <c r="AF488" s="1033"/>
      <c r="AG488" s="1033"/>
      <c r="AH488" s="1033"/>
      <c r="AI488" s="1033"/>
      <c r="AJ488" s="1033"/>
      <c r="AK488" s="1033"/>
      <c r="AL488" s="1033"/>
      <c r="AM488" s="1033"/>
      <c r="AN488" s="1033"/>
      <c r="AO488" s="1033"/>
      <c r="AP488" s="1033"/>
      <c r="AQ488" s="1033"/>
      <c r="AR488" s="1033"/>
      <c r="AS488" s="1033"/>
      <c r="AT488" s="599"/>
      <c r="AU488" s="1036"/>
      <c r="AV488" s="764"/>
      <c r="AW488" s="764"/>
      <c r="AX488" s="764"/>
      <c r="AY488" s="764"/>
      <c r="AZ488" s="764"/>
      <c r="BA488" s="764"/>
      <c r="BB488" s="764"/>
      <c r="BC488" s="764"/>
      <c r="BD488" s="764"/>
      <c r="BE488" s="764"/>
      <c r="BF488" s="764"/>
    </row>
    <row r="489" spans="1:58" ht="15.75" hidden="1" customHeight="1">
      <c r="A489" s="1023">
        <v>480</v>
      </c>
      <c r="B489" s="1024" t="s">
        <v>185</v>
      </c>
      <c r="C489" s="1024" t="s">
        <v>1160</v>
      </c>
      <c r="D489" s="1024" t="s">
        <v>529</v>
      </c>
      <c r="E489" s="1024" t="s">
        <v>6906</v>
      </c>
      <c r="F489" s="1024" t="s">
        <v>6907</v>
      </c>
      <c r="G489" s="1024" t="s">
        <v>6908</v>
      </c>
      <c r="H489" s="1025" t="s">
        <v>1190</v>
      </c>
      <c r="I489" s="1024">
        <v>1</v>
      </c>
      <c r="J489" s="1024">
        <v>6955</v>
      </c>
      <c r="K489" s="1024">
        <v>6955</v>
      </c>
      <c r="L489" s="1024">
        <v>2087</v>
      </c>
      <c r="M489" s="1024" t="s">
        <v>1167</v>
      </c>
      <c r="N489" s="1024" t="s">
        <v>6604</v>
      </c>
      <c r="O489" s="1024" t="s">
        <v>1163</v>
      </c>
      <c r="P489" s="1024" t="s">
        <v>67</v>
      </c>
      <c r="Q489" s="1026">
        <v>44457</v>
      </c>
      <c r="R489" s="1026">
        <v>44515</v>
      </c>
      <c r="S489" s="1027" t="s">
        <v>67</v>
      </c>
      <c r="T489" s="1028">
        <v>44515</v>
      </c>
      <c r="U489" s="1028">
        <v>44545</v>
      </c>
      <c r="V489" s="1028">
        <v>44548</v>
      </c>
      <c r="W489" s="1029" t="s">
        <v>67</v>
      </c>
      <c r="X489" s="1029">
        <v>44545</v>
      </c>
      <c r="Y489" s="1029">
        <v>44548</v>
      </c>
      <c r="Z489" s="1030">
        <v>2.0870000000000002</v>
      </c>
      <c r="AA489" s="791"/>
      <c r="AB489" s="1031">
        <v>44531</v>
      </c>
      <c r="AC489" s="1147">
        <v>44531</v>
      </c>
      <c r="AD489" s="791"/>
      <c r="AE489" s="1035"/>
      <c r="AF489" s="1033"/>
      <c r="AG489" s="1033"/>
      <c r="AH489" s="1033"/>
      <c r="AI489" s="1033"/>
      <c r="AJ489" s="1033"/>
      <c r="AK489" s="1033"/>
      <c r="AL489" s="1033"/>
      <c r="AM489" s="1033"/>
      <c r="AN489" s="1033"/>
      <c r="AO489" s="1033"/>
      <c r="AP489" s="1033"/>
      <c r="AQ489" s="1033"/>
      <c r="AR489" s="1033"/>
      <c r="AS489" s="1033"/>
      <c r="AT489" s="599"/>
      <c r="AU489" s="1036"/>
      <c r="AV489" s="764"/>
      <c r="AW489" s="764"/>
      <c r="AX489" s="764"/>
      <c r="AY489" s="764"/>
      <c r="AZ489" s="764"/>
      <c r="BA489" s="764"/>
      <c r="BB489" s="764"/>
      <c r="BC489" s="764"/>
      <c r="BD489" s="764"/>
      <c r="BE489" s="764"/>
      <c r="BF489" s="764"/>
    </row>
    <row r="490" spans="1:58" ht="15.75" hidden="1" customHeight="1">
      <c r="A490" s="1023">
        <v>481</v>
      </c>
      <c r="B490" s="1024" t="s">
        <v>185</v>
      </c>
      <c r="C490" s="1024" t="s">
        <v>1160</v>
      </c>
      <c r="D490" s="1024" t="s">
        <v>1126</v>
      </c>
      <c r="E490" s="1024" t="s">
        <v>6909</v>
      </c>
      <c r="F490" s="1024" t="s">
        <v>6910</v>
      </c>
      <c r="G490" s="1024" t="s">
        <v>6911</v>
      </c>
      <c r="H490" s="1025" t="s">
        <v>1166</v>
      </c>
      <c r="I490" s="1024">
        <v>1</v>
      </c>
      <c r="J490" s="1024">
        <v>1140</v>
      </c>
      <c r="K490" s="1024">
        <v>1140</v>
      </c>
      <c r="L490" s="1024">
        <v>1140</v>
      </c>
      <c r="M490" s="1024" t="s">
        <v>1167</v>
      </c>
      <c r="N490" s="1024" t="s">
        <v>6604</v>
      </c>
      <c r="O490" s="1024" t="s">
        <v>1163</v>
      </c>
      <c r="P490" s="1024" t="s">
        <v>67</v>
      </c>
      <c r="Q490" s="1026">
        <v>44460</v>
      </c>
      <c r="R490" s="1026">
        <v>44499</v>
      </c>
      <c r="S490" s="1027" t="s">
        <v>67</v>
      </c>
      <c r="T490" s="1028">
        <v>44499</v>
      </c>
      <c r="U490" s="1028">
        <v>44514</v>
      </c>
      <c r="V490" s="1028">
        <v>44517</v>
      </c>
      <c r="W490" s="1029" t="s">
        <v>67</v>
      </c>
      <c r="X490" s="1029">
        <v>44514</v>
      </c>
      <c r="Y490" s="1029">
        <v>44517</v>
      </c>
      <c r="Z490" s="1030">
        <v>1.1399999999999999</v>
      </c>
      <c r="AA490" s="791"/>
      <c r="AB490" s="1031">
        <v>44501</v>
      </c>
      <c r="AC490" s="1147">
        <v>44501</v>
      </c>
      <c r="AD490" s="791"/>
      <c r="AE490" s="1035"/>
      <c r="AF490" s="1033"/>
      <c r="AG490" s="1033"/>
      <c r="AH490" s="1033"/>
      <c r="AI490" s="1033"/>
      <c r="AJ490" s="1033"/>
      <c r="AK490" s="1033"/>
      <c r="AL490" s="1033"/>
      <c r="AM490" s="1033"/>
      <c r="AN490" s="1033"/>
      <c r="AO490" s="1033"/>
      <c r="AP490" s="1033"/>
      <c r="AQ490" s="1033"/>
      <c r="AR490" s="1033"/>
      <c r="AS490" s="1033"/>
      <c r="AT490" s="599"/>
      <c r="AU490" s="1036"/>
      <c r="AV490" s="764"/>
      <c r="AW490" s="764"/>
      <c r="AX490" s="764"/>
      <c r="AY490" s="764"/>
      <c r="AZ490" s="764"/>
      <c r="BA490" s="764"/>
      <c r="BB490" s="764"/>
      <c r="BC490" s="764"/>
      <c r="BD490" s="764"/>
      <c r="BE490" s="764"/>
      <c r="BF490" s="764"/>
    </row>
    <row r="491" spans="1:58" ht="15.75" hidden="1" customHeight="1">
      <c r="A491" s="1023">
        <v>482</v>
      </c>
      <c r="B491" s="1024" t="s">
        <v>185</v>
      </c>
      <c r="C491" s="1024" t="s">
        <v>1160</v>
      </c>
      <c r="D491" s="1024" t="s">
        <v>529</v>
      </c>
      <c r="E491" s="1024" t="s">
        <v>6912</v>
      </c>
      <c r="F491" s="1024" t="s">
        <v>6913</v>
      </c>
      <c r="G491" s="1024" t="s">
        <v>6914</v>
      </c>
      <c r="H491" s="1025" t="s">
        <v>6915</v>
      </c>
      <c r="I491" s="1024">
        <v>1</v>
      </c>
      <c r="J491" s="1024">
        <v>7000</v>
      </c>
      <c r="K491" s="1024">
        <v>7000</v>
      </c>
      <c r="L491" s="1024">
        <v>2170</v>
      </c>
      <c r="M491" s="1024" t="s">
        <v>1167</v>
      </c>
      <c r="N491" s="1024" t="s">
        <v>6604</v>
      </c>
      <c r="O491" s="1024" t="s">
        <v>1163</v>
      </c>
      <c r="P491" s="1024" t="s">
        <v>67</v>
      </c>
      <c r="Q491" s="1026">
        <v>44468</v>
      </c>
      <c r="R491" s="1026">
        <v>44545</v>
      </c>
      <c r="S491" s="1027" t="s">
        <v>67</v>
      </c>
      <c r="T491" s="1028">
        <v>44545</v>
      </c>
      <c r="U491" s="1028">
        <v>44575</v>
      </c>
      <c r="V491" s="1028">
        <v>44578</v>
      </c>
      <c r="W491" s="1029" t="s">
        <v>67</v>
      </c>
      <c r="X491" s="1029">
        <v>44575</v>
      </c>
      <c r="Y491" s="1029">
        <v>44578</v>
      </c>
      <c r="Z491" s="1030">
        <v>2.17</v>
      </c>
      <c r="AA491" s="791"/>
      <c r="AB491" s="1031">
        <v>44562</v>
      </c>
      <c r="AC491" s="1147">
        <v>44562</v>
      </c>
      <c r="AD491" s="791"/>
      <c r="AE491" s="1035"/>
      <c r="AF491" s="1033"/>
      <c r="AG491" s="1033"/>
      <c r="AH491" s="1033"/>
      <c r="AI491" s="1033"/>
      <c r="AJ491" s="1033"/>
      <c r="AK491" s="1033"/>
      <c r="AL491" s="1033"/>
      <c r="AM491" s="1033"/>
      <c r="AN491" s="1033"/>
      <c r="AO491" s="1033"/>
      <c r="AP491" s="1033"/>
      <c r="AQ491" s="1033"/>
      <c r="AR491" s="1033"/>
      <c r="AS491" s="1033"/>
      <c r="AT491" s="599"/>
      <c r="AU491" s="1036"/>
      <c r="AV491" s="764"/>
      <c r="AW491" s="764"/>
      <c r="AX491" s="764"/>
      <c r="AY491" s="764"/>
      <c r="AZ491" s="764"/>
      <c r="BA491" s="764"/>
      <c r="BB491" s="764"/>
      <c r="BC491" s="764"/>
      <c r="BD491" s="764"/>
      <c r="BE491" s="764"/>
      <c r="BF491" s="764"/>
    </row>
    <row r="492" spans="1:58" ht="15.75" hidden="1" customHeight="1">
      <c r="A492" s="1023">
        <v>483</v>
      </c>
      <c r="B492" s="1024" t="s">
        <v>185</v>
      </c>
      <c r="C492" s="1024" t="s">
        <v>1160</v>
      </c>
      <c r="D492" s="1024" t="s">
        <v>529</v>
      </c>
      <c r="E492" s="1024" t="s">
        <v>6912</v>
      </c>
      <c r="F492" s="1024" t="s">
        <v>6913</v>
      </c>
      <c r="G492" s="1024" t="s">
        <v>6914</v>
      </c>
      <c r="H492" s="1025" t="s">
        <v>1164</v>
      </c>
      <c r="I492" s="1024">
        <v>1</v>
      </c>
      <c r="J492" s="1024">
        <v>7000</v>
      </c>
      <c r="K492" s="1024">
        <v>7000</v>
      </c>
      <c r="L492" s="1024">
        <v>2800</v>
      </c>
      <c r="M492" s="1024" t="s">
        <v>1167</v>
      </c>
      <c r="N492" s="1024" t="s">
        <v>6604</v>
      </c>
      <c r="O492" s="1024" t="s">
        <v>1163</v>
      </c>
      <c r="P492" s="1024" t="s">
        <v>67</v>
      </c>
      <c r="Q492" s="1026">
        <v>44468</v>
      </c>
      <c r="R492" s="1026">
        <v>44545</v>
      </c>
      <c r="S492" s="1027" t="s">
        <v>67</v>
      </c>
      <c r="T492" s="1028">
        <v>44545</v>
      </c>
      <c r="U492" s="1028">
        <v>44575</v>
      </c>
      <c r="V492" s="1028">
        <v>44578</v>
      </c>
      <c r="W492" s="1029" t="s">
        <v>67</v>
      </c>
      <c r="X492" s="1029">
        <v>44575</v>
      </c>
      <c r="Y492" s="1029">
        <v>44578</v>
      </c>
      <c r="Z492" s="1030">
        <v>2.8</v>
      </c>
      <c r="AA492" s="791"/>
      <c r="AB492" s="1031">
        <v>44562</v>
      </c>
      <c r="AC492" s="1147">
        <v>44562</v>
      </c>
      <c r="AD492" s="791"/>
      <c r="AE492" s="1035"/>
      <c r="AF492" s="1033"/>
      <c r="AG492" s="1033"/>
      <c r="AH492" s="1033"/>
      <c r="AI492" s="1033"/>
      <c r="AJ492" s="1033"/>
      <c r="AK492" s="1033"/>
      <c r="AL492" s="1033"/>
      <c r="AM492" s="1033"/>
      <c r="AN492" s="1033"/>
      <c r="AO492" s="1033"/>
      <c r="AP492" s="1033"/>
      <c r="AQ492" s="1033"/>
      <c r="AR492" s="1033"/>
      <c r="AS492" s="1033"/>
      <c r="AT492" s="599"/>
      <c r="AU492" s="1036"/>
      <c r="AV492" s="764"/>
      <c r="AW492" s="764"/>
      <c r="AX492" s="764"/>
      <c r="AY492" s="764"/>
      <c r="AZ492" s="764"/>
      <c r="BA492" s="764"/>
      <c r="BB492" s="764"/>
      <c r="BC492" s="764"/>
      <c r="BD492" s="764"/>
      <c r="BE492" s="764"/>
      <c r="BF492" s="764"/>
    </row>
    <row r="493" spans="1:58" ht="15.75" hidden="1" customHeight="1">
      <c r="A493" s="1023">
        <v>484</v>
      </c>
      <c r="B493" s="1024" t="s">
        <v>185</v>
      </c>
      <c r="C493" s="1024" t="s">
        <v>1160</v>
      </c>
      <c r="D493" s="1024" t="s">
        <v>529</v>
      </c>
      <c r="E493" s="1024" t="s">
        <v>6912</v>
      </c>
      <c r="F493" s="1024" t="s">
        <v>6913</v>
      </c>
      <c r="G493" s="1024" t="s">
        <v>6914</v>
      </c>
      <c r="H493" s="1025" t="s">
        <v>6916</v>
      </c>
      <c r="I493" s="1024">
        <v>1</v>
      </c>
      <c r="J493" s="1024">
        <v>7000</v>
      </c>
      <c r="K493" s="1024">
        <v>7000</v>
      </c>
      <c r="L493" s="1024">
        <v>2030</v>
      </c>
      <c r="M493" s="1024" t="s">
        <v>1167</v>
      </c>
      <c r="N493" s="1024" t="s">
        <v>6604</v>
      </c>
      <c r="O493" s="1024" t="s">
        <v>1163</v>
      </c>
      <c r="P493" s="1024" t="s">
        <v>67</v>
      </c>
      <c r="Q493" s="1026">
        <v>44468</v>
      </c>
      <c r="R493" s="1026">
        <v>44545</v>
      </c>
      <c r="S493" s="1027" t="s">
        <v>67</v>
      </c>
      <c r="T493" s="1028">
        <v>44545</v>
      </c>
      <c r="U493" s="1028">
        <v>44575</v>
      </c>
      <c r="V493" s="1028">
        <v>44578</v>
      </c>
      <c r="W493" s="1029" t="s">
        <v>67</v>
      </c>
      <c r="X493" s="1029">
        <v>44575</v>
      </c>
      <c r="Y493" s="1029">
        <v>44578</v>
      </c>
      <c r="Z493" s="1030">
        <v>2.0299999999999998</v>
      </c>
      <c r="AA493" s="791"/>
      <c r="AB493" s="1031">
        <v>44562</v>
      </c>
      <c r="AC493" s="1147">
        <v>44562</v>
      </c>
      <c r="AD493" s="791"/>
      <c r="AE493" s="1035"/>
      <c r="AF493" s="1033"/>
      <c r="AG493" s="1033"/>
      <c r="AH493" s="1033"/>
      <c r="AI493" s="1033"/>
      <c r="AJ493" s="1033"/>
      <c r="AK493" s="1033"/>
      <c r="AL493" s="1033"/>
      <c r="AM493" s="1033"/>
      <c r="AN493" s="1033"/>
      <c r="AO493" s="1033"/>
      <c r="AP493" s="1033"/>
      <c r="AQ493" s="1033"/>
      <c r="AR493" s="1033"/>
      <c r="AS493" s="1033"/>
      <c r="AT493" s="599"/>
      <c r="AU493" s="1036"/>
      <c r="AV493" s="764"/>
      <c r="AW493" s="764"/>
      <c r="AX493" s="764"/>
      <c r="AY493" s="764"/>
      <c r="AZ493" s="764"/>
      <c r="BA493" s="764"/>
      <c r="BB493" s="764"/>
      <c r="BC493" s="764"/>
      <c r="BD493" s="764"/>
      <c r="BE493" s="764"/>
      <c r="BF493" s="764"/>
    </row>
    <row r="494" spans="1:58" ht="15.75" hidden="1" customHeight="1">
      <c r="A494" s="1023">
        <v>485</v>
      </c>
      <c r="B494" s="1024" t="s">
        <v>185</v>
      </c>
      <c r="C494" s="1024" t="s">
        <v>1160</v>
      </c>
      <c r="D494" s="1024" t="s">
        <v>529</v>
      </c>
      <c r="E494" s="1024" t="s">
        <v>6912</v>
      </c>
      <c r="F494" s="1024" t="s">
        <v>6913</v>
      </c>
      <c r="G494" s="1024" t="s">
        <v>6917</v>
      </c>
      <c r="H494" s="1025" t="s">
        <v>6915</v>
      </c>
      <c r="I494" s="1024">
        <v>1</v>
      </c>
      <c r="J494" s="1024">
        <v>5100</v>
      </c>
      <c r="K494" s="1024">
        <v>5100</v>
      </c>
      <c r="L494" s="1024">
        <v>1581</v>
      </c>
      <c r="M494" s="1024" t="s">
        <v>1167</v>
      </c>
      <c r="N494" s="1024" t="s">
        <v>6604</v>
      </c>
      <c r="O494" s="1024" t="s">
        <v>1163</v>
      </c>
      <c r="P494" s="1024" t="s">
        <v>67</v>
      </c>
      <c r="Q494" s="1026">
        <v>44468</v>
      </c>
      <c r="R494" s="1026">
        <v>44545</v>
      </c>
      <c r="S494" s="1027" t="s">
        <v>67</v>
      </c>
      <c r="T494" s="1028">
        <v>44545</v>
      </c>
      <c r="U494" s="1028">
        <v>44575</v>
      </c>
      <c r="V494" s="1028">
        <v>44578</v>
      </c>
      <c r="W494" s="1029" t="s">
        <v>67</v>
      </c>
      <c r="X494" s="1029">
        <v>44575</v>
      </c>
      <c r="Y494" s="1029">
        <v>44578</v>
      </c>
      <c r="Z494" s="1030">
        <v>1.581</v>
      </c>
      <c r="AA494" s="791"/>
      <c r="AB494" s="1031">
        <v>44562</v>
      </c>
      <c r="AC494" s="1147">
        <v>44562</v>
      </c>
      <c r="AD494" s="791"/>
      <c r="AE494" s="1035"/>
      <c r="AF494" s="1033"/>
      <c r="AG494" s="1033"/>
      <c r="AH494" s="1033"/>
      <c r="AI494" s="1033"/>
      <c r="AJ494" s="1033"/>
      <c r="AK494" s="1033"/>
      <c r="AL494" s="1033"/>
      <c r="AM494" s="1033"/>
      <c r="AN494" s="1033"/>
      <c r="AO494" s="1033"/>
      <c r="AP494" s="1033"/>
      <c r="AQ494" s="1033"/>
      <c r="AR494" s="1033"/>
      <c r="AS494" s="1033"/>
      <c r="AT494" s="599"/>
      <c r="AU494" s="1036"/>
      <c r="AV494" s="764"/>
      <c r="AW494" s="764"/>
      <c r="AX494" s="764"/>
      <c r="AY494" s="764"/>
      <c r="AZ494" s="764"/>
      <c r="BA494" s="764"/>
      <c r="BB494" s="764"/>
      <c r="BC494" s="764"/>
      <c r="BD494" s="764"/>
      <c r="BE494" s="764"/>
      <c r="BF494" s="764"/>
    </row>
    <row r="495" spans="1:58" ht="15.75" hidden="1" customHeight="1">
      <c r="A495" s="1023">
        <v>486</v>
      </c>
      <c r="B495" s="1024" t="s">
        <v>185</v>
      </c>
      <c r="C495" s="1024" t="s">
        <v>1160</v>
      </c>
      <c r="D495" s="1024" t="s">
        <v>529</v>
      </c>
      <c r="E495" s="1024" t="s">
        <v>6912</v>
      </c>
      <c r="F495" s="1024" t="s">
        <v>6913</v>
      </c>
      <c r="G495" s="1024" t="s">
        <v>6917</v>
      </c>
      <c r="H495" s="1025" t="s">
        <v>1164</v>
      </c>
      <c r="I495" s="1024">
        <v>1</v>
      </c>
      <c r="J495" s="1024">
        <v>5100</v>
      </c>
      <c r="K495" s="1024">
        <v>5100</v>
      </c>
      <c r="L495" s="1024">
        <v>2040</v>
      </c>
      <c r="M495" s="1024" t="s">
        <v>1167</v>
      </c>
      <c r="N495" s="1024" t="s">
        <v>6604</v>
      </c>
      <c r="O495" s="1024" t="s">
        <v>1163</v>
      </c>
      <c r="P495" s="1024" t="s">
        <v>67</v>
      </c>
      <c r="Q495" s="1026">
        <v>44468</v>
      </c>
      <c r="R495" s="1026">
        <v>44545</v>
      </c>
      <c r="S495" s="1027" t="s">
        <v>67</v>
      </c>
      <c r="T495" s="1028">
        <v>44545</v>
      </c>
      <c r="U495" s="1028">
        <v>44575</v>
      </c>
      <c r="V495" s="1028">
        <v>44578</v>
      </c>
      <c r="W495" s="1029" t="s">
        <v>67</v>
      </c>
      <c r="X495" s="1029">
        <v>44575</v>
      </c>
      <c r="Y495" s="1029">
        <v>44578</v>
      </c>
      <c r="Z495" s="1030">
        <v>2.04</v>
      </c>
      <c r="AA495" s="791"/>
      <c r="AB495" s="1031">
        <v>44562</v>
      </c>
      <c r="AC495" s="1147">
        <v>44562</v>
      </c>
      <c r="AD495" s="791"/>
      <c r="AE495" s="1035"/>
      <c r="AF495" s="1033"/>
      <c r="AG495" s="1033"/>
      <c r="AH495" s="1033"/>
      <c r="AI495" s="1033"/>
      <c r="AJ495" s="1033"/>
      <c r="AK495" s="1033"/>
      <c r="AL495" s="1033"/>
      <c r="AM495" s="1033"/>
      <c r="AN495" s="1033"/>
      <c r="AO495" s="1033"/>
      <c r="AP495" s="1033"/>
      <c r="AQ495" s="1033"/>
      <c r="AR495" s="1033"/>
      <c r="AS495" s="1033"/>
      <c r="AT495" s="599"/>
      <c r="AU495" s="1036"/>
      <c r="AV495" s="764"/>
      <c r="AW495" s="764"/>
      <c r="AX495" s="764"/>
      <c r="AY495" s="764"/>
      <c r="AZ495" s="764"/>
      <c r="BA495" s="764"/>
      <c r="BB495" s="764"/>
      <c r="BC495" s="764"/>
      <c r="BD495" s="764"/>
      <c r="BE495" s="764"/>
      <c r="BF495" s="764"/>
    </row>
    <row r="496" spans="1:58" ht="15.75" hidden="1" customHeight="1">
      <c r="A496" s="1023">
        <v>487</v>
      </c>
      <c r="B496" s="1024" t="s">
        <v>185</v>
      </c>
      <c r="C496" s="1024" t="s">
        <v>1160</v>
      </c>
      <c r="D496" s="1024" t="s">
        <v>529</v>
      </c>
      <c r="E496" s="1024" t="s">
        <v>6912</v>
      </c>
      <c r="F496" s="1024" t="s">
        <v>6913</v>
      </c>
      <c r="G496" s="1024" t="s">
        <v>6917</v>
      </c>
      <c r="H496" s="1025" t="s">
        <v>6916</v>
      </c>
      <c r="I496" s="1024">
        <v>1</v>
      </c>
      <c r="J496" s="1024">
        <v>5100</v>
      </c>
      <c r="K496" s="1024">
        <v>5100</v>
      </c>
      <c r="L496" s="1024">
        <v>1479</v>
      </c>
      <c r="M496" s="1024" t="s">
        <v>1167</v>
      </c>
      <c r="N496" s="1024" t="s">
        <v>6604</v>
      </c>
      <c r="O496" s="1024" t="s">
        <v>1163</v>
      </c>
      <c r="P496" s="1024" t="s">
        <v>67</v>
      </c>
      <c r="Q496" s="1026">
        <v>44468</v>
      </c>
      <c r="R496" s="1026">
        <v>44545</v>
      </c>
      <c r="S496" s="1027" t="s">
        <v>67</v>
      </c>
      <c r="T496" s="1028">
        <v>44545</v>
      </c>
      <c r="U496" s="1028">
        <v>44575</v>
      </c>
      <c r="V496" s="1028">
        <v>44578</v>
      </c>
      <c r="W496" s="1029" t="s">
        <v>67</v>
      </c>
      <c r="X496" s="1029">
        <v>44575</v>
      </c>
      <c r="Y496" s="1029">
        <v>44578</v>
      </c>
      <c r="Z496" s="1030">
        <v>1.4790000000000001</v>
      </c>
      <c r="AA496" s="791"/>
      <c r="AB496" s="1031">
        <v>44562</v>
      </c>
      <c r="AC496" s="1147">
        <v>44562</v>
      </c>
      <c r="AD496" s="791"/>
      <c r="AE496" s="1035"/>
      <c r="AF496" s="1033"/>
      <c r="AG496" s="1033"/>
      <c r="AH496" s="1033"/>
      <c r="AI496" s="1033"/>
      <c r="AJ496" s="1033"/>
      <c r="AK496" s="1033"/>
      <c r="AL496" s="1033"/>
      <c r="AM496" s="1033"/>
      <c r="AN496" s="1033"/>
      <c r="AO496" s="1033"/>
      <c r="AP496" s="1033"/>
      <c r="AQ496" s="1033"/>
      <c r="AR496" s="1033"/>
      <c r="AS496" s="1033"/>
      <c r="AT496" s="599"/>
      <c r="AU496" s="1036"/>
      <c r="AV496" s="764"/>
      <c r="AW496" s="764"/>
      <c r="AX496" s="764"/>
      <c r="AY496" s="764"/>
      <c r="AZ496" s="764"/>
      <c r="BA496" s="764"/>
      <c r="BB496" s="764"/>
      <c r="BC496" s="764"/>
      <c r="BD496" s="764"/>
      <c r="BE496" s="764"/>
      <c r="BF496" s="764"/>
    </row>
    <row r="497" spans="1:58" ht="15.75" hidden="1" customHeight="1">
      <c r="A497" s="1023">
        <v>488</v>
      </c>
      <c r="B497" s="1024" t="s">
        <v>185</v>
      </c>
      <c r="C497" s="1024" t="s">
        <v>1160</v>
      </c>
      <c r="D497" s="1024" t="s">
        <v>529</v>
      </c>
      <c r="E497" s="1024" t="s">
        <v>6912</v>
      </c>
      <c r="F497" s="1024" t="s">
        <v>6913</v>
      </c>
      <c r="G497" s="1024" t="s">
        <v>6918</v>
      </c>
      <c r="H497" s="1025" t="s">
        <v>6915</v>
      </c>
      <c r="I497" s="1024">
        <v>1</v>
      </c>
      <c r="J497" s="1024">
        <v>4000</v>
      </c>
      <c r="K497" s="1024">
        <v>4000</v>
      </c>
      <c r="L497" s="1024">
        <v>1240</v>
      </c>
      <c r="M497" s="1024" t="s">
        <v>1167</v>
      </c>
      <c r="N497" s="1024" t="s">
        <v>6604</v>
      </c>
      <c r="O497" s="1024" t="s">
        <v>1163</v>
      </c>
      <c r="P497" s="1024" t="s">
        <v>67</v>
      </c>
      <c r="Q497" s="1026">
        <v>44468</v>
      </c>
      <c r="R497" s="1026">
        <v>44545</v>
      </c>
      <c r="S497" s="1027" t="s">
        <v>67</v>
      </c>
      <c r="T497" s="1028">
        <v>44545</v>
      </c>
      <c r="U497" s="1028">
        <v>44575</v>
      </c>
      <c r="V497" s="1028">
        <v>44578</v>
      </c>
      <c r="W497" s="1029" t="s">
        <v>67</v>
      </c>
      <c r="X497" s="1029">
        <v>44575</v>
      </c>
      <c r="Y497" s="1029">
        <v>44578</v>
      </c>
      <c r="Z497" s="1030">
        <v>1.24</v>
      </c>
      <c r="AA497" s="791"/>
      <c r="AB497" s="1031">
        <v>44562</v>
      </c>
      <c r="AC497" s="1147">
        <v>44562</v>
      </c>
      <c r="AD497" s="791"/>
      <c r="AE497" s="1035"/>
      <c r="AF497" s="1033"/>
      <c r="AG497" s="1033"/>
      <c r="AH497" s="1033"/>
      <c r="AI497" s="1033"/>
      <c r="AJ497" s="1033"/>
      <c r="AK497" s="1033"/>
      <c r="AL497" s="1033"/>
      <c r="AM497" s="1033"/>
      <c r="AN497" s="1033"/>
      <c r="AO497" s="1033"/>
      <c r="AP497" s="1033"/>
      <c r="AQ497" s="1033"/>
      <c r="AR497" s="1033"/>
      <c r="AS497" s="1033"/>
      <c r="AT497" s="599"/>
      <c r="AU497" s="1036"/>
      <c r="AV497" s="764"/>
      <c r="AW497" s="764"/>
      <c r="AX497" s="764"/>
      <c r="AY497" s="764"/>
      <c r="AZ497" s="764"/>
      <c r="BA497" s="764"/>
      <c r="BB497" s="764"/>
      <c r="BC497" s="764"/>
      <c r="BD497" s="764"/>
      <c r="BE497" s="764"/>
      <c r="BF497" s="764"/>
    </row>
    <row r="498" spans="1:58" ht="15.75" hidden="1" customHeight="1">
      <c r="A498" s="1023">
        <v>489</v>
      </c>
      <c r="B498" s="1024" t="s">
        <v>185</v>
      </c>
      <c r="C498" s="1024" t="s">
        <v>1160</v>
      </c>
      <c r="D498" s="1024" t="s">
        <v>529</v>
      </c>
      <c r="E498" s="1024" t="s">
        <v>6912</v>
      </c>
      <c r="F498" s="1024" t="s">
        <v>6913</v>
      </c>
      <c r="G498" s="1024" t="s">
        <v>6918</v>
      </c>
      <c r="H498" s="1025" t="s">
        <v>1164</v>
      </c>
      <c r="I498" s="1024">
        <v>1</v>
      </c>
      <c r="J498" s="1024">
        <v>4000</v>
      </c>
      <c r="K498" s="1024">
        <v>4000</v>
      </c>
      <c r="L498" s="1024">
        <v>1600</v>
      </c>
      <c r="M498" s="1024" t="s">
        <v>1167</v>
      </c>
      <c r="N498" s="1024" t="s">
        <v>6604</v>
      </c>
      <c r="O498" s="1024" t="s">
        <v>1163</v>
      </c>
      <c r="P498" s="1024" t="s">
        <v>67</v>
      </c>
      <c r="Q498" s="1026">
        <v>44468</v>
      </c>
      <c r="R498" s="1026">
        <v>44545</v>
      </c>
      <c r="S498" s="1027" t="s">
        <v>67</v>
      </c>
      <c r="T498" s="1028">
        <v>44545</v>
      </c>
      <c r="U498" s="1028">
        <v>44575</v>
      </c>
      <c r="V498" s="1028">
        <v>44578</v>
      </c>
      <c r="W498" s="1029" t="s">
        <v>67</v>
      </c>
      <c r="X498" s="1029">
        <v>44575</v>
      </c>
      <c r="Y498" s="1029">
        <v>44578</v>
      </c>
      <c r="Z498" s="1030">
        <v>1.6</v>
      </c>
      <c r="AA498" s="791"/>
      <c r="AB498" s="1031">
        <v>44562</v>
      </c>
      <c r="AC498" s="1147">
        <v>44562</v>
      </c>
      <c r="AD498" s="791"/>
      <c r="AE498" s="1035"/>
      <c r="AF498" s="1033"/>
      <c r="AG498" s="1033"/>
      <c r="AH498" s="1033"/>
      <c r="AI498" s="1033"/>
      <c r="AJ498" s="1033"/>
      <c r="AK498" s="1033"/>
      <c r="AL498" s="1033"/>
      <c r="AM498" s="1033"/>
      <c r="AN498" s="1033"/>
      <c r="AO498" s="1033"/>
      <c r="AP498" s="1033"/>
      <c r="AQ498" s="1033"/>
      <c r="AR498" s="1033"/>
      <c r="AS498" s="1033"/>
      <c r="AT498" s="599"/>
      <c r="AU498" s="1036"/>
      <c r="AV498" s="764"/>
      <c r="AW498" s="764"/>
      <c r="AX498" s="764"/>
      <c r="AY498" s="764"/>
      <c r="AZ498" s="764"/>
      <c r="BA498" s="764"/>
      <c r="BB498" s="764"/>
      <c r="BC498" s="764"/>
      <c r="BD498" s="764"/>
      <c r="BE498" s="764"/>
      <c r="BF498" s="764"/>
    </row>
    <row r="499" spans="1:58" ht="15.75" hidden="1" customHeight="1">
      <c r="A499" s="1023">
        <v>490</v>
      </c>
      <c r="B499" s="1024" t="s">
        <v>185</v>
      </c>
      <c r="C499" s="1024" t="s">
        <v>1160</v>
      </c>
      <c r="D499" s="1024" t="s">
        <v>529</v>
      </c>
      <c r="E499" s="1024" t="s">
        <v>6912</v>
      </c>
      <c r="F499" s="1024" t="s">
        <v>6913</v>
      </c>
      <c r="G499" s="1024" t="s">
        <v>6918</v>
      </c>
      <c r="H499" s="1025" t="s">
        <v>6916</v>
      </c>
      <c r="I499" s="1024">
        <v>1</v>
      </c>
      <c r="J499" s="1024">
        <v>4000</v>
      </c>
      <c r="K499" s="1024">
        <v>4000</v>
      </c>
      <c r="L499" s="1024">
        <v>1160</v>
      </c>
      <c r="M499" s="1024" t="s">
        <v>1167</v>
      </c>
      <c r="N499" s="1024" t="s">
        <v>6604</v>
      </c>
      <c r="O499" s="1024" t="s">
        <v>1163</v>
      </c>
      <c r="P499" s="1024" t="s">
        <v>67</v>
      </c>
      <c r="Q499" s="1026">
        <v>44468</v>
      </c>
      <c r="R499" s="1026">
        <v>44545</v>
      </c>
      <c r="S499" s="1027" t="s">
        <v>67</v>
      </c>
      <c r="T499" s="1028">
        <v>44545</v>
      </c>
      <c r="U499" s="1028">
        <v>44575</v>
      </c>
      <c r="V499" s="1028">
        <v>44578</v>
      </c>
      <c r="W499" s="1029" t="s">
        <v>67</v>
      </c>
      <c r="X499" s="1029">
        <v>44575</v>
      </c>
      <c r="Y499" s="1029">
        <v>44578</v>
      </c>
      <c r="Z499" s="1030">
        <v>1.1599999999999999</v>
      </c>
      <c r="AA499" s="791"/>
      <c r="AB499" s="1031">
        <v>44562</v>
      </c>
      <c r="AC499" s="1147">
        <v>44562</v>
      </c>
      <c r="AD499" s="791"/>
      <c r="AE499" s="1035"/>
      <c r="AF499" s="1033"/>
      <c r="AG499" s="1033"/>
      <c r="AH499" s="1033"/>
      <c r="AI499" s="1033"/>
      <c r="AJ499" s="1033"/>
      <c r="AK499" s="1033"/>
      <c r="AL499" s="1033"/>
      <c r="AM499" s="1033"/>
      <c r="AN499" s="1033"/>
      <c r="AO499" s="1033"/>
      <c r="AP499" s="1033"/>
      <c r="AQ499" s="1033"/>
      <c r="AR499" s="1033"/>
      <c r="AS499" s="1033"/>
      <c r="AT499" s="599"/>
      <c r="AU499" s="1036"/>
      <c r="AV499" s="764"/>
      <c r="AW499" s="764"/>
      <c r="AX499" s="764"/>
      <c r="AY499" s="764"/>
      <c r="AZ499" s="764"/>
      <c r="BA499" s="764"/>
      <c r="BB499" s="764"/>
      <c r="BC499" s="764"/>
      <c r="BD499" s="764"/>
      <c r="BE499" s="764"/>
      <c r="BF499" s="764"/>
    </row>
    <row r="500" spans="1:58" ht="15.75" hidden="1" customHeight="1">
      <c r="A500" s="1023">
        <v>491</v>
      </c>
      <c r="B500" s="1024" t="s">
        <v>185</v>
      </c>
      <c r="C500" s="1024" t="s">
        <v>1160</v>
      </c>
      <c r="D500" s="1024" t="s">
        <v>529</v>
      </c>
      <c r="E500" s="1024" t="s">
        <v>6912</v>
      </c>
      <c r="F500" s="1024" t="s">
        <v>6913</v>
      </c>
      <c r="G500" s="1024" t="s">
        <v>6919</v>
      </c>
      <c r="H500" s="1025" t="s">
        <v>6915</v>
      </c>
      <c r="I500" s="1024">
        <v>1</v>
      </c>
      <c r="J500" s="1024">
        <v>5250</v>
      </c>
      <c r="K500" s="1024">
        <v>5250</v>
      </c>
      <c r="L500" s="1024">
        <v>1628</v>
      </c>
      <c r="M500" s="1024" t="s">
        <v>1167</v>
      </c>
      <c r="N500" s="1024" t="s">
        <v>6604</v>
      </c>
      <c r="O500" s="1024" t="s">
        <v>1163</v>
      </c>
      <c r="P500" s="1024" t="s">
        <v>67</v>
      </c>
      <c r="Q500" s="1026">
        <v>44468</v>
      </c>
      <c r="R500" s="1026">
        <v>44545</v>
      </c>
      <c r="S500" s="1027" t="s">
        <v>67</v>
      </c>
      <c r="T500" s="1028">
        <v>44545</v>
      </c>
      <c r="U500" s="1028">
        <v>44575</v>
      </c>
      <c r="V500" s="1028">
        <v>44578</v>
      </c>
      <c r="W500" s="1029" t="s">
        <v>67</v>
      </c>
      <c r="X500" s="1029">
        <v>44575</v>
      </c>
      <c r="Y500" s="1029">
        <v>44578</v>
      </c>
      <c r="Z500" s="1030">
        <v>1.6279999999999999</v>
      </c>
      <c r="AA500" s="791"/>
      <c r="AB500" s="1031">
        <v>44562</v>
      </c>
      <c r="AC500" s="1147">
        <v>44562</v>
      </c>
      <c r="AD500" s="791"/>
      <c r="AE500" s="1035"/>
      <c r="AF500" s="1033"/>
      <c r="AG500" s="1033"/>
      <c r="AH500" s="1033"/>
      <c r="AI500" s="1033"/>
      <c r="AJ500" s="1033"/>
      <c r="AK500" s="1033"/>
      <c r="AL500" s="1033"/>
      <c r="AM500" s="1033"/>
      <c r="AN500" s="1033"/>
      <c r="AO500" s="1033"/>
      <c r="AP500" s="1033"/>
      <c r="AQ500" s="1033"/>
      <c r="AR500" s="1033"/>
      <c r="AS500" s="1033"/>
      <c r="AT500" s="599"/>
      <c r="AU500" s="1036"/>
      <c r="AV500" s="764"/>
      <c r="AW500" s="764"/>
      <c r="AX500" s="764"/>
      <c r="AY500" s="764"/>
      <c r="AZ500" s="764"/>
      <c r="BA500" s="764"/>
      <c r="BB500" s="764"/>
      <c r="BC500" s="764"/>
      <c r="BD500" s="764"/>
      <c r="BE500" s="764"/>
      <c r="BF500" s="764"/>
    </row>
    <row r="501" spans="1:58" ht="15.75" hidden="1" customHeight="1">
      <c r="A501" s="1023">
        <v>492</v>
      </c>
      <c r="B501" s="1024" t="s">
        <v>185</v>
      </c>
      <c r="C501" s="1024" t="s">
        <v>1160</v>
      </c>
      <c r="D501" s="1024" t="s">
        <v>529</v>
      </c>
      <c r="E501" s="1024" t="s">
        <v>6912</v>
      </c>
      <c r="F501" s="1024" t="s">
        <v>6913</v>
      </c>
      <c r="G501" s="1024" t="s">
        <v>6919</v>
      </c>
      <c r="H501" s="1025" t="s">
        <v>1164</v>
      </c>
      <c r="I501" s="1024">
        <v>1</v>
      </c>
      <c r="J501" s="1024">
        <v>5250</v>
      </c>
      <c r="K501" s="1024">
        <v>5250</v>
      </c>
      <c r="L501" s="1024">
        <v>2100</v>
      </c>
      <c r="M501" s="1024" t="s">
        <v>1167</v>
      </c>
      <c r="N501" s="1024" t="s">
        <v>6604</v>
      </c>
      <c r="O501" s="1024" t="s">
        <v>1163</v>
      </c>
      <c r="P501" s="1024" t="s">
        <v>67</v>
      </c>
      <c r="Q501" s="1026">
        <v>44468</v>
      </c>
      <c r="R501" s="1026">
        <v>44545</v>
      </c>
      <c r="S501" s="1027" t="s">
        <v>67</v>
      </c>
      <c r="T501" s="1028">
        <v>44545</v>
      </c>
      <c r="U501" s="1028">
        <v>44575</v>
      </c>
      <c r="V501" s="1028">
        <v>44578</v>
      </c>
      <c r="W501" s="1029" t="s">
        <v>67</v>
      </c>
      <c r="X501" s="1029">
        <v>44575</v>
      </c>
      <c r="Y501" s="1029">
        <v>44578</v>
      </c>
      <c r="Z501" s="1030">
        <v>2.1</v>
      </c>
      <c r="AA501" s="791"/>
      <c r="AB501" s="1031">
        <v>44562</v>
      </c>
      <c r="AC501" s="1147">
        <v>44562</v>
      </c>
      <c r="AD501" s="791"/>
      <c r="AE501" s="1035"/>
      <c r="AF501" s="1033"/>
      <c r="AG501" s="1033"/>
      <c r="AH501" s="1033"/>
      <c r="AI501" s="1033"/>
      <c r="AJ501" s="1033"/>
      <c r="AK501" s="1033"/>
      <c r="AL501" s="1033"/>
      <c r="AM501" s="1033"/>
      <c r="AN501" s="1033"/>
      <c r="AO501" s="1033"/>
      <c r="AP501" s="1033"/>
      <c r="AQ501" s="1033"/>
      <c r="AR501" s="1033"/>
      <c r="AS501" s="1033"/>
      <c r="AT501" s="599"/>
      <c r="AU501" s="1036"/>
      <c r="AV501" s="764"/>
      <c r="AW501" s="764"/>
      <c r="AX501" s="764"/>
      <c r="AY501" s="764"/>
      <c r="AZ501" s="764"/>
      <c r="BA501" s="764"/>
      <c r="BB501" s="764"/>
      <c r="BC501" s="764"/>
      <c r="BD501" s="764"/>
      <c r="BE501" s="764"/>
      <c r="BF501" s="764"/>
    </row>
    <row r="502" spans="1:58" ht="15.75" hidden="1" customHeight="1">
      <c r="A502" s="1023">
        <v>493</v>
      </c>
      <c r="B502" s="1024" t="s">
        <v>185</v>
      </c>
      <c r="C502" s="1024" t="s">
        <v>1160</v>
      </c>
      <c r="D502" s="1024" t="s">
        <v>529</v>
      </c>
      <c r="E502" s="1024" t="s">
        <v>6912</v>
      </c>
      <c r="F502" s="1024" t="s">
        <v>6913</v>
      </c>
      <c r="G502" s="1024" t="s">
        <v>6919</v>
      </c>
      <c r="H502" s="1025" t="s">
        <v>6916</v>
      </c>
      <c r="I502" s="1024">
        <v>1</v>
      </c>
      <c r="J502" s="1024">
        <v>5250</v>
      </c>
      <c r="K502" s="1024">
        <v>5250</v>
      </c>
      <c r="L502" s="1024">
        <v>1523</v>
      </c>
      <c r="M502" s="1024" t="s">
        <v>1167</v>
      </c>
      <c r="N502" s="1024" t="s">
        <v>6604</v>
      </c>
      <c r="O502" s="1024" t="s">
        <v>1163</v>
      </c>
      <c r="P502" s="1024" t="s">
        <v>67</v>
      </c>
      <c r="Q502" s="1026">
        <v>44468</v>
      </c>
      <c r="R502" s="1026">
        <v>44545</v>
      </c>
      <c r="S502" s="1027" t="s">
        <v>67</v>
      </c>
      <c r="T502" s="1028">
        <v>44545</v>
      </c>
      <c r="U502" s="1028">
        <v>44575</v>
      </c>
      <c r="V502" s="1028">
        <v>44578</v>
      </c>
      <c r="W502" s="1029" t="s">
        <v>67</v>
      </c>
      <c r="X502" s="1029">
        <v>44575</v>
      </c>
      <c r="Y502" s="1029">
        <v>44578</v>
      </c>
      <c r="Z502" s="1030">
        <v>1.5229999999999999</v>
      </c>
      <c r="AA502" s="791"/>
      <c r="AB502" s="1031">
        <v>44562</v>
      </c>
      <c r="AC502" s="1147">
        <v>44562</v>
      </c>
      <c r="AD502" s="791"/>
      <c r="AE502" s="1035"/>
      <c r="AF502" s="1033"/>
      <c r="AG502" s="1033"/>
      <c r="AH502" s="1033"/>
      <c r="AI502" s="1033"/>
      <c r="AJ502" s="1033"/>
      <c r="AK502" s="1033"/>
      <c r="AL502" s="1033"/>
      <c r="AM502" s="1033"/>
      <c r="AN502" s="1033"/>
      <c r="AO502" s="1033"/>
      <c r="AP502" s="1033"/>
      <c r="AQ502" s="1033"/>
      <c r="AR502" s="1033"/>
      <c r="AS502" s="1033"/>
      <c r="AT502" s="599"/>
      <c r="AU502" s="1036"/>
      <c r="AV502" s="764"/>
      <c r="AW502" s="764"/>
      <c r="AX502" s="764"/>
      <c r="AY502" s="764"/>
      <c r="AZ502" s="764"/>
      <c r="BA502" s="764"/>
      <c r="BB502" s="764"/>
      <c r="BC502" s="764"/>
      <c r="BD502" s="764"/>
      <c r="BE502" s="764"/>
      <c r="BF502" s="764"/>
    </row>
    <row r="503" spans="1:58" ht="15.75" hidden="1" customHeight="1">
      <c r="A503" s="1023">
        <v>494</v>
      </c>
      <c r="B503" s="1024" t="s">
        <v>185</v>
      </c>
      <c r="C503" s="1024" t="s">
        <v>1160</v>
      </c>
      <c r="D503" s="1024" t="s">
        <v>529</v>
      </c>
      <c r="E503" s="1024" t="s">
        <v>6912</v>
      </c>
      <c r="F503" s="1024" t="s">
        <v>6913</v>
      </c>
      <c r="G503" s="1024" t="s">
        <v>6920</v>
      </c>
      <c r="H503" s="1025" t="s">
        <v>6915</v>
      </c>
      <c r="I503" s="1024">
        <v>1</v>
      </c>
      <c r="J503" s="1024">
        <v>1300</v>
      </c>
      <c r="K503" s="1024">
        <v>1300</v>
      </c>
      <c r="L503" s="1024">
        <v>403</v>
      </c>
      <c r="M503" s="1024" t="s">
        <v>1167</v>
      </c>
      <c r="N503" s="1024" t="s">
        <v>6604</v>
      </c>
      <c r="O503" s="1024" t="s">
        <v>1163</v>
      </c>
      <c r="P503" s="1024" t="s">
        <v>67</v>
      </c>
      <c r="Q503" s="1026">
        <v>44468</v>
      </c>
      <c r="R503" s="1026">
        <v>44545</v>
      </c>
      <c r="S503" s="1027" t="s">
        <v>67</v>
      </c>
      <c r="T503" s="1028">
        <v>44545</v>
      </c>
      <c r="U503" s="1028">
        <v>44575</v>
      </c>
      <c r="V503" s="1028">
        <v>44578</v>
      </c>
      <c r="W503" s="1029" t="s">
        <v>67</v>
      </c>
      <c r="X503" s="1029">
        <v>44575</v>
      </c>
      <c r="Y503" s="1029">
        <v>44578</v>
      </c>
      <c r="Z503" s="1030">
        <v>0.40300000000000002</v>
      </c>
      <c r="AA503" s="791"/>
      <c r="AB503" s="1031">
        <v>44562</v>
      </c>
      <c r="AC503" s="1147">
        <v>44562</v>
      </c>
      <c r="AD503" s="791"/>
      <c r="AE503" s="1035"/>
      <c r="AF503" s="1033"/>
      <c r="AG503" s="1033"/>
      <c r="AH503" s="1033"/>
      <c r="AI503" s="1033"/>
      <c r="AJ503" s="1033"/>
      <c r="AK503" s="1033"/>
      <c r="AL503" s="1033"/>
      <c r="AM503" s="1033"/>
      <c r="AN503" s="1033"/>
      <c r="AO503" s="1033"/>
      <c r="AP503" s="1033"/>
      <c r="AQ503" s="1033"/>
      <c r="AR503" s="1033"/>
      <c r="AS503" s="1033"/>
      <c r="AT503" s="599"/>
      <c r="AU503" s="1036"/>
      <c r="AV503" s="764"/>
      <c r="AW503" s="764"/>
      <c r="AX503" s="764"/>
      <c r="AY503" s="764"/>
      <c r="AZ503" s="764"/>
      <c r="BA503" s="764"/>
      <c r="BB503" s="764"/>
      <c r="BC503" s="764"/>
      <c r="BD503" s="764"/>
      <c r="BE503" s="764"/>
      <c r="BF503" s="764"/>
    </row>
    <row r="504" spans="1:58" ht="15.75" hidden="1" customHeight="1">
      <c r="A504" s="1023">
        <v>495</v>
      </c>
      <c r="B504" s="1024" t="s">
        <v>185</v>
      </c>
      <c r="C504" s="1024" t="s">
        <v>1160</v>
      </c>
      <c r="D504" s="1024" t="s">
        <v>529</v>
      </c>
      <c r="E504" s="1024" t="s">
        <v>6912</v>
      </c>
      <c r="F504" s="1024" t="s">
        <v>6913</v>
      </c>
      <c r="G504" s="1024" t="s">
        <v>6920</v>
      </c>
      <c r="H504" s="1025" t="s">
        <v>1164</v>
      </c>
      <c r="I504" s="1024">
        <v>1</v>
      </c>
      <c r="J504" s="1024">
        <v>1300</v>
      </c>
      <c r="K504" s="1024">
        <v>1300</v>
      </c>
      <c r="L504" s="1024">
        <v>520</v>
      </c>
      <c r="M504" s="1024" t="s">
        <v>1167</v>
      </c>
      <c r="N504" s="1024" t="s">
        <v>6604</v>
      </c>
      <c r="O504" s="1024" t="s">
        <v>1163</v>
      </c>
      <c r="P504" s="1024" t="s">
        <v>67</v>
      </c>
      <c r="Q504" s="1026">
        <v>44468</v>
      </c>
      <c r="R504" s="1026">
        <v>44545</v>
      </c>
      <c r="S504" s="1027" t="s">
        <v>67</v>
      </c>
      <c r="T504" s="1028">
        <v>44545</v>
      </c>
      <c r="U504" s="1028">
        <v>44575</v>
      </c>
      <c r="V504" s="1028">
        <v>44578</v>
      </c>
      <c r="W504" s="1029" t="s">
        <v>67</v>
      </c>
      <c r="X504" s="1029">
        <v>44575</v>
      </c>
      <c r="Y504" s="1029">
        <v>44578</v>
      </c>
      <c r="Z504" s="1030">
        <v>0.52</v>
      </c>
      <c r="AA504" s="791"/>
      <c r="AB504" s="1031">
        <v>44562</v>
      </c>
      <c r="AC504" s="1147">
        <v>44562</v>
      </c>
      <c r="AD504" s="791"/>
      <c r="AE504" s="1035"/>
      <c r="AF504" s="1033"/>
      <c r="AG504" s="1033"/>
      <c r="AH504" s="1033"/>
      <c r="AI504" s="1033"/>
      <c r="AJ504" s="1033"/>
      <c r="AK504" s="1033"/>
      <c r="AL504" s="1033"/>
      <c r="AM504" s="1033"/>
      <c r="AN504" s="1033"/>
      <c r="AO504" s="1033"/>
      <c r="AP504" s="1033"/>
      <c r="AQ504" s="1033"/>
      <c r="AR504" s="1033"/>
      <c r="AS504" s="1033"/>
      <c r="AT504" s="599"/>
      <c r="AU504" s="1036"/>
      <c r="AV504" s="764"/>
      <c r="AW504" s="764"/>
      <c r="AX504" s="764"/>
      <c r="AY504" s="764"/>
      <c r="AZ504" s="764"/>
      <c r="BA504" s="764"/>
      <c r="BB504" s="764"/>
      <c r="BC504" s="764"/>
      <c r="BD504" s="764"/>
      <c r="BE504" s="764"/>
      <c r="BF504" s="764"/>
    </row>
    <row r="505" spans="1:58" ht="15.75" hidden="1" customHeight="1">
      <c r="A505" s="1023">
        <v>496</v>
      </c>
      <c r="B505" s="1024" t="s">
        <v>185</v>
      </c>
      <c r="C505" s="1024" t="s">
        <v>1160</v>
      </c>
      <c r="D505" s="1024" t="s">
        <v>529</v>
      </c>
      <c r="E505" s="1024" t="s">
        <v>6912</v>
      </c>
      <c r="F505" s="1024" t="s">
        <v>6913</v>
      </c>
      <c r="G505" s="1024" t="s">
        <v>6920</v>
      </c>
      <c r="H505" s="1025" t="s">
        <v>6916</v>
      </c>
      <c r="I505" s="1024">
        <v>1</v>
      </c>
      <c r="J505" s="1024">
        <v>1300</v>
      </c>
      <c r="K505" s="1024">
        <v>1300</v>
      </c>
      <c r="L505" s="1024">
        <v>377</v>
      </c>
      <c r="M505" s="1024" t="s">
        <v>1167</v>
      </c>
      <c r="N505" s="1024" t="s">
        <v>6604</v>
      </c>
      <c r="O505" s="1024" t="s">
        <v>1163</v>
      </c>
      <c r="P505" s="1024" t="s">
        <v>67</v>
      </c>
      <c r="Q505" s="1026">
        <v>44468</v>
      </c>
      <c r="R505" s="1026">
        <v>44545</v>
      </c>
      <c r="S505" s="1027" t="s">
        <v>67</v>
      </c>
      <c r="T505" s="1028">
        <v>44545</v>
      </c>
      <c r="U505" s="1028">
        <v>44575</v>
      </c>
      <c r="V505" s="1028">
        <v>44578</v>
      </c>
      <c r="W505" s="1029" t="s">
        <v>67</v>
      </c>
      <c r="X505" s="1029">
        <v>44575</v>
      </c>
      <c r="Y505" s="1029">
        <v>44578</v>
      </c>
      <c r="Z505" s="1030">
        <v>0.377</v>
      </c>
      <c r="AA505" s="791"/>
      <c r="AB505" s="1031">
        <v>44562</v>
      </c>
      <c r="AC505" s="1147">
        <v>44562</v>
      </c>
      <c r="AD505" s="791"/>
      <c r="AE505" s="1035"/>
      <c r="AF505" s="1033"/>
      <c r="AG505" s="1033"/>
      <c r="AH505" s="1033"/>
      <c r="AI505" s="1033"/>
      <c r="AJ505" s="1033"/>
      <c r="AK505" s="1033"/>
      <c r="AL505" s="1033"/>
      <c r="AM505" s="1033"/>
      <c r="AN505" s="1033"/>
      <c r="AO505" s="1033"/>
      <c r="AP505" s="1033"/>
      <c r="AQ505" s="1033"/>
      <c r="AR505" s="1033"/>
      <c r="AS505" s="1033"/>
      <c r="AT505" s="599"/>
      <c r="AU505" s="1036"/>
      <c r="AV505" s="764"/>
      <c r="AW505" s="764"/>
      <c r="AX505" s="764"/>
      <c r="AY505" s="764"/>
      <c r="AZ505" s="764"/>
      <c r="BA505" s="764"/>
      <c r="BB505" s="764"/>
      <c r="BC505" s="764"/>
      <c r="BD505" s="764"/>
      <c r="BE505" s="764"/>
      <c r="BF505" s="764"/>
    </row>
    <row r="506" spans="1:58" ht="15.75" hidden="1" customHeight="1">
      <c r="A506" s="1023">
        <v>497</v>
      </c>
      <c r="B506" s="1024" t="s">
        <v>185</v>
      </c>
      <c r="C506" s="1024" t="s">
        <v>1160</v>
      </c>
      <c r="D506" s="1024" t="s">
        <v>529</v>
      </c>
      <c r="E506" s="1024" t="s">
        <v>6912</v>
      </c>
      <c r="F506" s="1024" t="s">
        <v>6913</v>
      </c>
      <c r="G506" s="1024" t="s">
        <v>6921</v>
      </c>
      <c r="H506" s="1025" t="s">
        <v>6915</v>
      </c>
      <c r="I506" s="1024">
        <v>1</v>
      </c>
      <c r="J506" s="1024">
        <v>9100</v>
      </c>
      <c r="K506" s="1024">
        <v>9100</v>
      </c>
      <c r="L506" s="1024">
        <v>2821</v>
      </c>
      <c r="M506" s="1024" t="s">
        <v>1167</v>
      </c>
      <c r="N506" s="1024" t="s">
        <v>6604</v>
      </c>
      <c r="O506" s="1024" t="s">
        <v>1163</v>
      </c>
      <c r="P506" s="1024" t="s">
        <v>67</v>
      </c>
      <c r="Q506" s="1026">
        <v>44468</v>
      </c>
      <c r="R506" s="1026">
        <v>44545</v>
      </c>
      <c r="S506" s="1027" t="s">
        <v>67</v>
      </c>
      <c r="T506" s="1028">
        <v>44545</v>
      </c>
      <c r="U506" s="1028">
        <v>44575</v>
      </c>
      <c r="V506" s="1028">
        <v>44578</v>
      </c>
      <c r="W506" s="1029" t="s">
        <v>67</v>
      </c>
      <c r="X506" s="1029">
        <v>44575</v>
      </c>
      <c r="Y506" s="1029">
        <v>44578</v>
      </c>
      <c r="Z506" s="1030">
        <v>2.8210000000000002</v>
      </c>
      <c r="AA506" s="791"/>
      <c r="AB506" s="1031">
        <v>44562</v>
      </c>
      <c r="AC506" s="1147">
        <v>44562</v>
      </c>
      <c r="AD506" s="791"/>
      <c r="AE506" s="1035"/>
      <c r="AF506" s="1033"/>
      <c r="AG506" s="1033"/>
      <c r="AH506" s="1033"/>
      <c r="AI506" s="1033"/>
      <c r="AJ506" s="1033"/>
      <c r="AK506" s="1033"/>
      <c r="AL506" s="1033"/>
      <c r="AM506" s="1033"/>
      <c r="AN506" s="1033"/>
      <c r="AO506" s="1033"/>
      <c r="AP506" s="1033"/>
      <c r="AQ506" s="1033"/>
      <c r="AR506" s="1033"/>
      <c r="AS506" s="1033"/>
      <c r="AT506" s="599"/>
      <c r="AU506" s="1036"/>
      <c r="AV506" s="764"/>
      <c r="AW506" s="764"/>
      <c r="AX506" s="764"/>
      <c r="AY506" s="764"/>
      <c r="AZ506" s="764"/>
      <c r="BA506" s="764"/>
      <c r="BB506" s="764"/>
      <c r="BC506" s="764"/>
      <c r="BD506" s="764"/>
      <c r="BE506" s="764"/>
      <c r="BF506" s="764"/>
    </row>
    <row r="507" spans="1:58" ht="15.75" hidden="1" customHeight="1">
      <c r="A507" s="1023">
        <v>498</v>
      </c>
      <c r="B507" s="1024" t="s">
        <v>185</v>
      </c>
      <c r="C507" s="1024" t="s">
        <v>1160</v>
      </c>
      <c r="D507" s="1024" t="s">
        <v>529</v>
      </c>
      <c r="E507" s="1024" t="s">
        <v>6912</v>
      </c>
      <c r="F507" s="1024" t="s">
        <v>6913</v>
      </c>
      <c r="G507" s="1024" t="s">
        <v>6921</v>
      </c>
      <c r="H507" s="1025" t="s">
        <v>1164</v>
      </c>
      <c r="I507" s="1024">
        <v>1</v>
      </c>
      <c r="J507" s="1024">
        <v>9100</v>
      </c>
      <c r="K507" s="1024">
        <v>9100</v>
      </c>
      <c r="L507" s="1024">
        <v>3640</v>
      </c>
      <c r="M507" s="1024" t="s">
        <v>1167</v>
      </c>
      <c r="N507" s="1024" t="s">
        <v>6604</v>
      </c>
      <c r="O507" s="1024" t="s">
        <v>1163</v>
      </c>
      <c r="P507" s="1024" t="s">
        <v>67</v>
      </c>
      <c r="Q507" s="1026">
        <v>44468</v>
      </c>
      <c r="R507" s="1026">
        <v>44545</v>
      </c>
      <c r="S507" s="1027" t="s">
        <v>67</v>
      </c>
      <c r="T507" s="1028">
        <v>44545</v>
      </c>
      <c r="U507" s="1028">
        <v>44575</v>
      </c>
      <c r="V507" s="1028">
        <v>44578</v>
      </c>
      <c r="W507" s="1029" t="s">
        <v>67</v>
      </c>
      <c r="X507" s="1029">
        <v>44575</v>
      </c>
      <c r="Y507" s="1029">
        <v>44578</v>
      </c>
      <c r="Z507" s="1030">
        <v>3.64</v>
      </c>
      <c r="AA507" s="791"/>
      <c r="AB507" s="1031">
        <v>44562</v>
      </c>
      <c r="AC507" s="1147">
        <v>44562</v>
      </c>
      <c r="AD507" s="791"/>
      <c r="AE507" s="1035"/>
      <c r="AF507" s="1033"/>
      <c r="AG507" s="1033"/>
      <c r="AH507" s="1033"/>
      <c r="AI507" s="1033"/>
      <c r="AJ507" s="1033"/>
      <c r="AK507" s="1033"/>
      <c r="AL507" s="1033"/>
      <c r="AM507" s="1033"/>
      <c r="AN507" s="1033"/>
      <c r="AO507" s="1033"/>
      <c r="AP507" s="1033"/>
      <c r="AQ507" s="1033"/>
      <c r="AR507" s="1033"/>
      <c r="AS507" s="1033"/>
      <c r="AT507" s="599"/>
      <c r="AU507" s="1036"/>
      <c r="AV507" s="764"/>
      <c r="AW507" s="764"/>
      <c r="AX507" s="764"/>
      <c r="AY507" s="764"/>
      <c r="AZ507" s="764"/>
      <c r="BA507" s="764"/>
      <c r="BB507" s="764"/>
      <c r="BC507" s="764"/>
      <c r="BD507" s="764"/>
      <c r="BE507" s="764"/>
      <c r="BF507" s="764"/>
    </row>
    <row r="508" spans="1:58" ht="15.75" hidden="1" customHeight="1">
      <c r="A508" s="1023">
        <v>499</v>
      </c>
      <c r="B508" s="1024" t="s">
        <v>185</v>
      </c>
      <c r="C508" s="1024" t="s">
        <v>1160</v>
      </c>
      <c r="D508" s="1024" t="s">
        <v>529</v>
      </c>
      <c r="E508" s="1024" t="s">
        <v>6912</v>
      </c>
      <c r="F508" s="1024" t="s">
        <v>6913</v>
      </c>
      <c r="G508" s="1024" t="s">
        <v>6921</v>
      </c>
      <c r="H508" s="1025" t="s">
        <v>6916</v>
      </c>
      <c r="I508" s="1024">
        <v>1</v>
      </c>
      <c r="J508" s="1024">
        <v>9100</v>
      </c>
      <c r="K508" s="1024">
        <v>9100</v>
      </c>
      <c r="L508" s="1024">
        <v>2639</v>
      </c>
      <c r="M508" s="1024" t="s">
        <v>1167</v>
      </c>
      <c r="N508" s="1024" t="s">
        <v>6604</v>
      </c>
      <c r="O508" s="1024" t="s">
        <v>1163</v>
      </c>
      <c r="P508" s="1024" t="s">
        <v>67</v>
      </c>
      <c r="Q508" s="1026">
        <v>44468</v>
      </c>
      <c r="R508" s="1026">
        <v>44545</v>
      </c>
      <c r="S508" s="1027" t="s">
        <v>67</v>
      </c>
      <c r="T508" s="1028">
        <v>44545</v>
      </c>
      <c r="U508" s="1028">
        <v>44575</v>
      </c>
      <c r="V508" s="1028">
        <v>44578</v>
      </c>
      <c r="W508" s="1029" t="s">
        <v>67</v>
      </c>
      <c r="X508" s="1029">
        <v>44575</v>
      </c>
      <c r="Y508" s="1029">
        <v>44578</v>
      </c>
      <c r="Z508" s="1030">
        <v>2.6389999999999998</v>
      </c>
      <c r="AA508" s="791"/>
      <c r="AB508" s="1031">
        <v>44562</v>
      </c>
      <c r="AC508" s="1147">
        <v>44562</v>
      </c>
      <c r="AD508" s="791"/>
      <c r="AE508" s="1035"/>
      <c r="AF508" s="1033"/>
      <c r="AG508" s="1033"/>
      <c r="AH508" s="1033"/>
      <c r="AI508" s="1033"/>
      <c r="AJ508" s="1033"/>
      <c r="AK508" s="1033"/>
      <c r="AL508" s="1033"/>
      <c r="AM508" s="1033"/>
      <c r="AN508" s="1033"/>
      <c r="AO508" s="1033"/>
      <c r="AP508" s="1033"/>
      <c r="AQ508" s="1033"/>
      <c r="AR508" s="1033"/>
      <c r="AS508" s="1033"/>
      <c r="AT508" s="599"/>
      <c r="AU508" s="1036"/>
      <c r="AV508" s="764"/>
      <c r="AW508" s="764"/>
      <c r="AX508" s="764"/>
      <c r="AY508" s="764"/>
      <c r="AZ508" s="764"/>
      <c r="BA508" s="764"/>
      <c r="BB508" s="764"/>
      <c r="BC508" s="764"/>
      <c r="BD508" s="764"/>
      <c r="BE508" s="764"/>
      <c r="BF508" s="764"/>
    </row>
    <row r="509" spans="1:58" ht="15.75" hidden="1" customHeight="1">
      <c r="A509" s="1023">
        <v>500</v>
      </c>
      <c r="B509" s="1024" t="s">
        <v>185</v>
      </c>
      <c r="C509" s="1024" t="s">
        <v>1160</v>
      </c>
      <c r="D509" s="1024" t="s">
        <v>529</v>
      </c>
      <c r="E509" s="1024" t="s">
        <v>6912</v>
      </c>
      <c r="F509" s="1024" t="s">
        <v>6913</v>
      </c>
      <c r="G509" s="1024" t="s">
        <v>6922</v>
      </c>
      <c r="H509" s="1025" t="s">
        <v>6915</v>
      </c>
      <c r="I509" s="1024">
        <v>1</v>
      </c>
      <c r="J509" s="1024">
        <v>3050</v>
      </c>
      <c r="K509" s="1024">
        <v>3050</v>
      </c>
      <c r="L509" s="1024">
        <v>946</v>
      </c>
      <c r="M509" s="1024" t="s">
        <v>1167</v>
      </c>
      <c r="N509" s="1024" t="s">
        <v>6604</v>
      </c>
      <c r="O509" s="1024" t="s">
        <v>1163</v>
      </c>
      <c r="P509" s="1024" t="s">
        <v>67</v>
      </c>
      <c r="Q509" s="1026">
        <v>44468</v>
      </c>
      <c r="R509" s="1026">
        <v>44545</v>
      </c>
      <c r="S509" s="1027" t="s">
        <v>67</v>
      </c>
      <c r="T509" s="1028">
        <v>44545</v>
      </c>
      <c r="U509" s="1028">
        <v>44575</v>
      </c>
      <c r="V509" s="1028">
        <v>44578</v>
      </c>
      <c r="W509" s="1029" t="s">
        <v>67</v>
      </c>
      <c r="X509" s="1029">
        <v>44575</v>
      </c>
      <c r="Y509" s="1029">
        <v>44578</v>
      </c>
      <c r="Z509" s="1030">
        <v>0.94599999999999995</v>
      </c>
      <c r="AA509" s="791"/>
      <c r="AB509" s="1031">
        <v>44562</v>
      </c>
      <c r="AC509" s="1147">
        <v>44562</v>
      </c>
      <c r="AD509" s="791"/>
      <c r="AE509" s="1035"/>
      <c r="AF509" s="1033"/>
      <c r="AG509" s="1033"/>
      <c r="AH509" s="1033"/>
      <c r="AI509" s="1033"/>
      <c r="AJ509" s="1033"/>
      <c r="AK509" s="1033"/>
      <c r="AL509" s="1033"/>
      <c r="AM509" s="1033"/>
      <c r="AN509" s="1033"/>
      <c r="AO509" s="1033"/>
      <c r="AP509" s="1033"/>
      <c r="AQ509" s="1033"/>
      <c r="AR509" s="1033"/>
      <c r="AS509" s="1033"/>
      <c r="AT509" s="599"/>
      <c r="AU509" s="1036"/>
      <c r="AV509" s="764"/>
      <c r="AW509" s="764"/>
      <c r="AX509" s="764"/>
      <c r="AY509" s="764"/>
      <c r="AZ509" s="764"/>
      <c r="BA509" s="764"/>
      <c r="BB509" s="764"/>
      <c r="BC509" s="764"/>
      <c r="BD509" s="764"/>
      <c r="BE509" s="764"/>
      <c r="BF509" s="764"/>
    </row>
    <row r="510" spans="1:58" ht="15.75" hidden="1" customHeight="1">
      <c r="A510" s="1023">
        <v>501</v>
      </c>
      <c r="B510" s="1024" t="s">
        <v>185</v>
      </c>
      <c r="C510" s="1024" t="s">
        <v>1160</v>
      </c>
      <c r="D510" s="1024" t="s">
        <v>529</v>
      </c>
      <c r="E510" s="1024" t="s">
        <v>6912</v>
      </c>
      <c r="F510" s="1024" t="s">
        <v>6913</v>
      </c>
      <c r="G510" s="1024" t="s">
        <v>6922</v>
      </c>
      <c r="H510" s="1025" t="s">
        <v>1164</v>
      </c>
      <c r="I510" s="1024">
        <v>1</v>
      </c>
      <c r="J510" s="1024">
        <v>3050</v>
      </c>
      <c r="K510" s="1024">
        <v>3050</v>
      </c>
      <c r="L510" s="1024">
        <v>1220</v>
      </c>
      <c r="M510" s="1024" t="s">
        <v>1167</v>
      </c>
      <c r="N510" s="1024" t="s">
        <v>6604</v>
      </c>
      <c r="O510" s="1024" t="s">
        <v>1163</v>
      </c>
      <c r="P510" s="1024" t="s">
        <v>67</v>
      </c>
      <c r="Q510" s="1026">
        <v>44468</v>
      </c>
      <c r="R510" s="1026">
        <v>44545</v>
      </c>
      <c r="S510" s="1027" t="s">
        <v>67</v>
      </c>
      <c r="T510" s="1028">
        <v>44545</v>
      </c>
      <c r="U510" s="1028">
        <v>44575</v>
      </c>
      <c r="V510" s="1028">
        <v>44578</v>
      </c>
      <c r="W510" s="1029" t="s">
        <v>67</v>
      </c>
      <c r="X510" s="1029">
        <v>44575</v>
      </c>
      <c r="Y510" s="1029">
        <v>44578</v>
      </c>
      <c r="Z510" s="1030">
        <v>1.22</v>
      </c>
      <c r="AA510" s="791"/>
      <c r="AB510" s="1031">
        <v>44562</v>
      </c>
      <c r="AC510" s="1147">
        <v>44562</v>
      </c>
      <c r="AD510" s="791"/>
      <c r="AE510" s="1035"/>
      <c r="AF510" s="1033"/>
      <c r="AG510" s="1033"/>
      <c r="AH510" s="1033"/>
      <c r="AI510" s="1033"/>
      <c r="AJ510" s="1033"/>
      <c r="AK510" s="1033"/>
      <c r="AL510" s="1033"/>
      <c r="AM510" s="1033"/>
      <c r="AN510" s="1033"/>
      <c r="AO510" s="1033"/>
      <c r="AP510" s="1033"/>
      <c r="AQ510" s="1033"/>
      <c r="AR510" s="1033"/>
      <c r="AS510" s="1033"/>
      <c r="AT510" s="599"/>
      <c r="AU510" s="1036"/>
      <c r="AV510" s="764"/>
      <c r="AW510" s="764"/>
      <c r="AX510" s="764"/>
      <c r="AY510" s="764"/>
      <c r="AZ510" s="764"/>
      <c r="BA510" s="764"/>
      <c r="BB510" s="764"/>
      <c r="BC510" s="764"/>
      <c r="BD510" s="764"/>
      <c r="BE510" s="764"/>
      <c r="BF510" s="764"/>
    </row>
    <row r="511" spans="1:58" ht="15.75" hidden="1" customHeight="1">
      <c r="A511" s="1023">
        <v>502</v>
      </c>
      <c r="B511" s="1024" t="s">
        <v>185</v>
      </c>
      <c r="C511" s="1024" t="s">
        <v>1160</v>
      </c>
      <c r="D511" s="1024" t="s">
        <v>529</v>
      </c>
      <c r="E511" s="1024" t="s">
        <v>6912</v>
      </c>
      <c r="F511" s="1024" t="s">
        <v>6913</v>
      </c>
      <c r="G511" s="1024" t="s">
        <v>6922</v>
      </c>
      <c r="H511" s="1025" t="s">
        <v>6916</v>
      </c>
      <c r="I511" s="1024">
        <v>1</v>
      </c>
      <c r="J511" s="1024">
        <v>3050</v>
      </c>
      <c r="K511" s="1024">
        <v>3050</v>
      </c>
      <c r="L511" s="1024">
        <v>885</v>
      </c>
      <c r="M511" s="1024" t="s">
        <v>1167</v>
      </c>
      <c r="N511" s="1024" t="s">
        <v>6604</v>
      </c>
      <c r="O511" s="1024" t="s">
        <v>1163</v>
      </c>
      <c r="P511" s="1024" t="s">
        <v>67</v>
      </c>
      <c r="Q511" s="1026">
        <v>44468</v>
      </c>
      <c r="R511" s="1026">
        <v>44545</v>
      </c>
      <c r="S511" s="1027" t="s">
        <v>67</v>
      </c>
      <c r="T511" s="1028">
        <v>44545</v>
      </c>
      <c r="U511" s="1028">
        <v>44575</v>
      </c>
      <c r="V511" s="1028">
        <v>44578</v>
      </c>
      <c r="W511" s="1029" t="s">
        <v>67</v>
      </c>
      <c r="X511" s="1029">
        <v>44575</v>
      </c>
      <c r="Y511" s="1029">
        <v>44578</v>
      </c>
      <c r="Z511" s="1030">
        <v>0.88500000000000001</v>
      </c>
      <c r="AA511" s="791"/>
      <c r="AB511" s="1031">
        <v>44562</v>
      </c>
      <c r="AC511" s="1147">
        <v>44562</v>
      </c>
      <c r="AD511" s="791"/>
      <c r="AE511" s="1035"/>
      <c r="AF511" s="1033"/>
      <c r="AG511" s="1033"/>
      <c r="AH511" s="1033"/>
      <c r="AI511" s="1033"/>
      <c r="AJ511" s="1033"/>
      <c r="AK511" s="1033"/>
      <c r="AL511" s="1033"/>
      <c r="AM511" s="1033"/>
      <c r="AN511" s="1033"/>
      <c r="AO511" s="1033"/>
      <c r="AP511" s="1033"/>
      <c r="AQ511" s="1033"/>
      <c r="AR511" s="1033"/>
      <c r="AS511" s="1033"/>
      <c r="AT511" s="599"/>
      <c r="AU511" s="1036"/>
      <c r="AV511" s="764"/>
      <c r="AW511" s="764"/>
      <c r="AX511" s="764"/>
      <c r="AY511" s="764"/>
      <c r="AZ511" s="764"/>
      <c r="BA511" s="764"/>
      <c r="BB511" s="764"/>
      <c r="BC511" s="764"/>
      <c r="BD511" s="764"/>
      <c r="BE511" s="764"/>
      <c r="BF511" s="764"/>
    </row>
    <row r="512" spans="1:58" ht="15.75" hidden="1" customHeight="1">
      <c r="A512" s="1023">
        <v>503</v>
      </c>
      <c r="B512" s="1024" t="s">
        <v>185</v>
      </c>
      <c r="C512" s="1024" t="s">
        <v>1160</v>
      </c>
      <c r="D512" s="1024" t="s">
        <v>529</v>
      </c>
      <c r="E512" s="1024" t="s">
        <v>6912</v>
      </c>
      <c r="F512" s="1024" t="s">
        <v>6913</v>
      </c>
      <c r="G512" s="1024" t="s">
        <v>6923</v>
      </c>
      <c r="H512" s="1025" t="s">
        <v>6915</v>
      </c>
      <c r="I512" s="1024">
        <v>1</v>
      </c>
      <c r="J512" s="1024">
        <v>2750</v>
      </c>
      <c r="K512" s="1024">
        <v>2750</v>
      </c>
      <c r="L512" s="1024">
        <v>853</v>
      </c>
      <c r="M512" s="1024" t="s">
        <v>1167</v>
      </c>
      <c r="N512" s="1024" t="s">
        <v>6604</v>
      </c>
      <c r="O512" s="1024" t="s">
        <v>1163</v>
      </c>
      <c r="P512" s="1024" t="s">
        <v>67</v>
      </c>
      <c r="Q512" s="1026">
        <v>44468</v>
      </c>
      <c r="R512" s="1026">
        <v>44545</v>
      </c>
      <c r="S512" s="1027" t="s">
        <v>67</v>
      </c>
      <c r="T512" s="1028">
        <v>44545</v>
      </c>
      <c r="U512" s="1028">
        <v>44575</v>
      </c>
      <c r="V512" s="1028">
        <v>44578</v>
      </c>
      <c r="W512" s="1029" t="s">
        <v>67</v>
      </c>
      <c r="X512" s="1029">
        <v>44575</v>
      </c>
      <c r="Y512" s="1029">
        <v>44578</v>
      </c>
      <c r="Z512" s="1030">
        <v>0.85299999999999998</v>
      </c>
      <c r="AA512" s="791"/>
      <c r="AB512" s="1031">
        <v>44562</v>
      </c>
      <c r="AC512" s="1147">
        <v>44562</v>
      </c>
      <c r="AD512" s="791"/>
      <c r="AE512" s="1035"/>
      <c r="AF512" s="1033"/>
      <c r="AG512" s="1033"/>
      <c r="AH512" s="1033"/>
      <c r="AI512" s="1033"/>
      <c r="AJ512" s="1033"/>
      <c r="AK512" s="1033"/>
      <c r="AL512" s="1033"/>
      <c r="AM512" s="1033"/>
      <c r="AN512" s="1033"/>
      <c r="AO512" s="1033"/>
      <c r="AP512" s="1033"/>
      <c r="AQ512" s="1033"/>
      <c r="AR512" s="1033"/>
      <c r="AS512" s="1033"/>
      <c r="AT512" s="599"/>
      <c r="AU512" s="1036"/>
      <c r="AV512" s="764"/>
      <c r="AW512" s="764"/>
      <c r="AX512" s="764"/>
      <c r="AY512" s="764"/>
      <c r="AZ512" s="764"/>
      <c r="BA512" s="764"/>
      <c r="BB512" s="764"/>
      <c r="BC512" s="764"/>
      <c r="BD512" s="764"/>
      <c r="BE512" s="764"/>
      <c r="BF512" s="764"/>
    </row>
    <row r="513" spans="1:58" ht="15.75" hidden="1" customHeight="1">
      <c r="A513" s="1023">
        <v>504</v>
      </c>
      <c r="B513" s="1024" t="s">
        <v>185</v>
      </c>
      <c r="C513" s="1024" t="s">
        <v>1160</v>
      </c>
      <c r="D513" s="1024" t="s">
        <v>529</v>
      </c>
      <c r="E513" s="1024" t="s">
        <v>6912</v>
      </c>
      <c r="F513" s="1024" t="s">
        <v>6913</v>
      </c>
      <c r="G513" s="1024" t="s">
        <v>6923</v>
      </c>
      <c r="H513" s="1025" t="s">
        <v>1164</v>
      </c>
      <c r="I513" s="1024">
        <v>1</v>
      </c>
      <c r="J513" s="1024">
        <v>2750</v>
      </c>
      <c r="K513" s="1024">
        <v>2750</v>
      </c>
      <c r="L513" s="1024">
        <v>1100</v>
      </c>
      <c r="M513" s="1024" t="s">
        <v>1167</v>
      </c>
      <c r="N513" s="1024" t="s">
        <v>6604</v>
      </c>
      <c r="O513" s="1024" t="s">
        <v>1163</v>
      </c>
      <c r="P513" s="1024" t="s">
        <v>67</v>
      </c>
      <c r="Q513" s="1026">
        <v>44468</v>
      </c>
      <c r="R513" s="1026">
        <v>44545</v>
      </c>
      <c r="S513" s="1027" t="s">
        <v>67</v>
      </c>
      <c r="T513" s="1028">
        <v>44545</v>
      </c>
      <c r="U513" s="1028">
        <v>44575</v>
      </c>
      <c r="V513" s="1028">
        <v>44578</v>
      </c>
      <c r="W513" s="1029" t="s">
        <v>67</v>
      </c>
      <c r="X513" s="1029">
        <v>44575</v>
      </c>
      <c r="Y513" s="1029">
        <v>44578</v>
      </c>
      <c r="Z513" s="1030">
        <v>1.1000000000000001</v>
      </c>
      <c r="AA513" s="791"/>
      <c r="AB513" s="1031">
        <v>44562</v>
      </c>
      <c r="AC513" s="1147">
        <v>44562</v>
      </c>
      <c r="AD513" s="791"/>
      <c r="AE513" s="1035"/>
      <c r="AF513" s="1033"/>
      <c r="AG513" s="1033"/>
      <c r="AH513" s="1033"/>
      <c r="AI513" s="1033"/>
      <c r="AJ513" s="1033"/>
      <c r="AK513" s="1033"/>
      <c r="AL513" s="1033"/>
      <c r="AM513" s="1033"/>
      <c r="AN513" s="1033"/>
      <c r="AO513" s="1033"/>
      <c r="AP513" s="1033"/>
      <c r="AQ513" s="1033"/>
      <c r="AR513" s="1033"/>
      <c r="AS513" s="1033"/>
      <c r="AT513" s="599"/>
      <c r="AU513" s="1036"/>
      <c r="AV513" s="764"/>
      <c r="AW513" s="764"/>
      <c r="AX513" s="764"/>
      <c r="AY513" s="764"/>
      <c r="AZ513" s="764"/>
      <c r="BA513" s="764"/>
      <c r="BB513" s="764"/>
      <c r="BC513" s="764"/>
      <c r="BD513" s="764"/>
      <c r="BE513" s="764"/>
      <c r="BF513" s="764"/>
    </row>
    <row r="514" spans="1:58" ht="15.75" hidden="1" customHeight="1">
      <c r="A514" s="1023">
        <v>505</v>
      </c>
      <c r="B514" s="1024" t="s">
        <v>185</v>
      </c>
      <c r="C514" s="1024" t="s">
        <v>1160</v>
      </c>
      <c r="D514" s="1024" t="s">
        <v>529</v>
      </c>
      <c r="E514" s="1024" t="s">
        <v>6912</v>
      </c>
      <c r="F514" s="1024" t="s">
        <v>6913</v>
      </c>
      <c r="G514" s="1024" t="s">
        <v>6923</v>
      </c>
      <c r="H514" s="1025" t="s">
        <v>6916</v>
      </c>
      <c r="I514" s="1024">
        <v>1</v>
      </c>
      <c r="J514" s="1024">
        <v>2750</v>
      </c>
      <c r="K514" s="1024">
        <v>2750</v>
      </c>
      <c r="L514" s="1024">
        <v>798</v>
      </c>
      <c r="M514" s="1024" t="s">
        <v>1167</v>
      </c>
      <c r="N514" s="1024" t="s">
        <v>6604</v>
      </c>
      <c r="O514" s="1024" t="s">
        <v>1163</v>
      </c>
      <c r="P514" s="1024" t="s">
        <v>67</v>
      </c>
      <c r="Q514" s="1026">
        <v>44468</v>
      </c>
      <c r="R514" s="1026">
        <v>44545</v>
      </c>
      <c r="S514" s="1027" t="s">
        <v>67</v>
      </c>
      <c r="T514" s="1028">
        <v>44545</v>
      </c>
      <c r="U514" s="1028">
        <v>44575</v>
      </c>
      <c r="V514" s="1028">
        <v>44578</v>
      </c>
      <c r="W514" s="1029" t="s">
        <v>67</v>
      </c>
      <c r="X514" s="1029">
        <v>44575</v>
      </c>
      <c r="Y514" s="1029">
        <v>44578</v>
      </c>
      <c r="Z514" s="1030">
        <v>0.79800000000000004</v>
      </c>
      <c r="AA514" s="791"/>
      <c r="AB514" s="1031">
        <v>44562</v>
      </c>
      <c r="AC514" s="1147">
        <v>44562</v>
      </c>
      <c r="AD514" s="791"/>
      <c r="AE514" s="1035"/>
      <c r="AF514" s="1033"/>
      <c r="AG514" s="1033"/>
      <c r="AH514" s="1033"/>
      <c r="AI514" s="1033"/>
      <c r="AJ514" s="1033"/>
      <c r="AK514" s="1033"/>
      <c r="AL514" s="1033"/>
      <c r="AM514" s="1033"/>
      <c r="AN514" s="1033"/>
      <c r="AO514" s="1033"/>
      <c r="AP514" s="1033"/>
      <c r="AQ514" s="1033"/>
      <c r="AR514" s="1033"/>
      <c r="AS514" s="1033"/>
      <c r="AT514" s="599"/>
      <c r="AU514" s="1036"/>
      <c r="AV514" s="764"/>
      <c r="AW514" s="764"/>
      <c r="AX514" s="764"/>
      <c r="AY514" s="764"/>
      <c r="AZ514" s="764"/>
      <c r="BA514" s="764"/>
      <c r="BB514" s="764"/>
      <c r="BC514" s="764"/>
      <c r="BD514" s="764"/>
      <c r="BE514" s="764"/>
      <c r="BF514" s="764"/>
    </row>
    <row r="515" spans="1:58" ht="15.75" hidden="1" customHeight="1">
      <c r="A515" s="1023">
        <v>506</v>
      </c>
      <c r="B515" s="1024" t="s">
        <v>185</v>
      </c>
      <c r="C515" s="1024" t="s">
        <v>1160</v>
      </c>
      <c r="D515" s="1024" t="s">
        <v>529</v>
      </c>
      <c r="E515" s="1024" t="s">
        <v>6912</v>
      </c>
      <c r="F515" s="1024" t="s">
        <v>6913</v>
      </c>
      <c r="G515" s="1024" t="s">
        <v>6924</v>
      </c>
      <c r="H515" s="1025" t="s">
        <v>6915</v>
      </c>
      <c r="I515" s="1024">
        <v>1</v>
      </c>
      <c r="J515" s="1024">
        <v>2750</v>
      </c>
      <c r="K515" s="1024">
        <v>2750</v>
      </c>
      <c r="L515" s="1024">
        <v>853</v>
      </c>
      <c r="M515" s="1024" t="s">
        <v>1167</v>
      </c>
      <c r="N515" s="1024" t="s">
        <v>6604</v>
      </c>
      <c r="O515" s="1024" t="s">
        <v>1163</v>
      </c>
      <c r="P515" s="1024" t="s">
        <v>67</v>
      </c>
      <c r="Q515" s="1026">
        <v>44468</v>
      </c>
      <c r="R515" s="1026">
        <v>44545</v>
      </c>
      <c r="S515" s="1027" t="s">
        <v>67</v>
      </c>
      <c r="T515" s="1028">
        <v>44545</v>
      </c>
      <c r="U515" s="1028">
        <v>44575</v>
      </c>
      <c r="V515" s="1028">
        <v>44578</v>
      </c>
      <c r="W515" s="1029" t="s">
        <v>67</v>
      </c>
      <c r="X515" s="1029">
        <v>44575</v>
      </c>
      <c r="Y515" s="1029">
        <v>44578</v>
      </c>
      <c r="Z515" s="1030">
        <v>0.85299999999999998</v>
      </c>
      <c r="AA515" s="791"/>
      <c r="AB515" s="1031">
        <v>44562</v>
      </c>
      <c r="AC515" s="1147">
        <v>44562</v>
      </c>
      <c r="AD515" s="791"/>
      <c r="AE515" s="1035"/>
      <c r="AF515" s="1033"/>
      <c r="AG515" s="1033"/>
      <c r="AH515" s="1033"/>
      <c r="AI515" s="1033"/>
      <c r="AJ515" s="1033"/>
      <c r="AK515" s="1033"/>
      <c r="AL515" s="1033"/>
      <c r="AM515" s="1033"/>
      <c r="AN515" s="1033"/>
      <c r="AO515" s="1033"/>
      <c r="AP515" s="1033"/>
      <c r="AQ515" s="1033"/>
      <c r="AR515" s="1033"/>
      <c r="AS515" s="1033"/>
      <c r="AT515" s="599"/>
      <c r="AU515" s="1036"/>
      <c r="AV515" s="764"/>
      <c r="AW515" s="764"/>
      <c r="AX515" s="764"/>
      <c r="AY515" s="764"/>
      <c r="AZ515" s="764"/>
      <c r="BA515" s="764"/>
      <c r="BB515" s="764"/>
      <c r="BC515" s="764"/>
      <c r="BD515" s="764"/>
      <c r="BE515" s="764"/>
      <c r="BF515" s="764"/>
    </row>
    <row r="516" spans="1:58" ht="15.75" hidden="1" customHeight="1">
      <c r="A516" s="1023">
        <v>507</v>
      </c>
      <c r="B516" s="1024" t="s">
        <v>185</v>
      </c>
      <c r="C516" s="1024" t="s">
        <v>1160</v>
      </c>
      <c r="D516" s="1024" t="s">
        <v>529</v>
      </c>
      <c r="E516" s="1024" t="s">
        <v>6912</v>
      </c>
      <c r="F516" s="1024" t="s">
        <v>6913</v>
      </c>
      <c r="G516" s="1024" t="s">
        <v>6924</v>
      </c>
      <c r="H516" s="1025" t="s">
        <v>1164</v>
      </c>
      <c r="I516" s="1024">
        <v>1</v>
      </c>
      <c r="J516" s="1024">
        <v>2750</v>
      </c>
      <c r="K516" s="1024">
        <v>2750</v>
      </c>
      <c r="L516" s="1024">
        <v>1100</v>
      </c>
      <c r="M516" s="1024" t="s">
        <v>1167</v>
      </c>
      <c r="N516" s="1024" t="s">
        <v>6604</v>
      </c>
      <c r="O516" s="1024" t="s">
        <v>1163</v>
      </c>
      <c r="P516" s="1024" t="s">
        <v>67</v>
      </c>
      <c r="Q516" s="1026">
        <v>44468</v>
      </c>
      <c r="R516" s="1026">
        <v>44545</v>
      </c>
      <c r="S516" s="1027" t="s">
        <v>67</v>
      </c>
      <c r="T516" s="1028">
        <v>44545</v>
      </c>
      <c r="U516" s="1028">
        <v>44575</v>
      </c>
      <c r="V516" s="1028">
        <v>44578</v>
      </c>
      <c r="W516" s="1029" t="s">
        <v>67</v>
      </c>
      <c r="X516" s="1029">
        <v>44575</v>
      </c>
      <c r="Y516" s="1029">
        <v>44578</v>
      </c>
      <c r="Z516" s="1030">
        <v>1.1000000000000001</v>
      </c>
      <c r="AA516" s="791"/>
      <c r="AB516" s="1031">
        <v>44562</v>
      </c>
      <c r="AC516" s="1147">
        <v>44562</v>
      </c>
      <c r="AD516" s="791"/>
      <c r="AE516" s="1035"/>
      <c r="AF516" s="1033"/>
      <c r="AG516" s="1033"/>
      <c r="AH516" s="1033"/>
      <c r="AI516" s="1033"/>
      <c r="AJ516" s="1033"/>
      <c r="AK516" s="1033"/>
      <c r="AL516" s="1033"/>
      <c r="AM516" s="1033"/>
      <c r="AN516" s="1033"/>
      <c r="AO516" s="1033"/>
      <c r="AP516" s="1033"/>
      <c r="AQ516" s="1033"/>
      <c r="AR516" s="1033"/>
      <c r="AS516" s="1033"/>
      <c r="AT516" s="599"/>
      <c r="AU516" s="1036"/>
      <c r="AV516" s="764"/>
      <c r="AW516" s="764"/>
      <c r="AX516" s="764"/>
      <c r="AY516" s="764"/>
      <c r="AZ516" s="764"/>
      <c r="BA516" s="764"/>
      <c r="BB516" s="764"/>
      <c r="BC516" s="764"/>
      <c r="BD516" s="764"/>
      <c r="BE516" s="764"/>
      <c r="BF516" s="764"/>
    </row>
    <row r="517" spans="1:58" ht="15.75" hidden="1" customHeight="1">
      <c r="A517" s="1023">
        <v>508</v>
      </c>
      <c r="B517" s="1024" t="s">
        <v>185</v>
      </c>
      <c r="C517" s="1024" t="s">
        <v>1160</v>
      </c>
      <c r="D517" s="1024" t="s">
        <v>529</v>
      </c>
      <c r="E517" s="1024" t="s">
        <v>6912</v>
      </c>
      <c r="F517" s="1024" t="s">
        <v>6913</v>
      </c>
      <c r="G517" s="1024" t="s">
        <v>6924</v>
      </c>
      <c r="H517" s="1025" t="s">
        <v>6916</v>
      </c>
      <c r="I517" s="1024">
        <v>1</v>
      </c>
      <c r="J517" s="1024">
        <v>2750</v>
      </c>
      <c r="K517" s="1024">
        <v>2750</v>
      </c>
      <c r="L517" s="1024">
        <v>798</v>
      </c>
      <c r="M517" s="1024" t="s">
        <v>1167</v>
      </c>
      <c r="N517" s="1024" t="s">
        <v>6604</v>
      </c>
      <c r="O517" s="1024" t="s">
        <v>1163</v>
      </c>
      <c r="P517" s="1024" t="s">
        <v>67</v>
      </c>
      <c r="Q517" s="1026">
        <v>44468</v>
      </c>
      <c r="R517" s="1026">
        <v>44545</v>
      </c>
      <c r="S517" s="1027" t="s">
        <v>67</v>
      </c>
      <c r="T517" s="1028">
        <v>44545</v>
      </c>
      <c r="U517" s="1028">
        <v>44575</v>
      </c>
      <c r="V517" s="1028">
        <v>44578</v>
      </c>
      <c r="W517" s="1029" t="s">
        <v>67</v>
      </c>
      <c r="X517" s="1029">
        <v>44575</v>
      </c>
      <c r="Y517" s="1029">
        <v>44578</v>
      </c>
      <c r="Z517" s="1030">
        <v>0.79800000000000004</v>
      </c>
      <c r="AA517" s="791"/>
      <c r="AB517" s="1031">
        <v>44562</v>
      </c>
      <c r="AC517" s="1147">
        <v>44562</v>
      </c>
      <c r="AD517" s="791"/>
      <c r="AE517" s="1035"/>
      <c r="AF517" s="1033"/>
      <c r="AG517" s="1033"/>
      <c r="AH517" s="1033"/>
      <c r="AI517" s="1033"/>
      <c r="AJ517" s="1033"/>
      <c r="AK517" s="1033"/>
      <c r="AL517" s="1033"/>
      <c r="AM517" s="1033"/>
      <c r="AN517" s="1033"/>
      <c r="AO517" s="1033"/>
      <c r="AP517" s="1033"/>
      <c r="AQ517" s="1033"/>
      <c r="AR517" s="1033"/>
      <c r="AS517" s="1033"/>
      <c r="AT517" s="599"/>
      <c r="AU517" s="1036"/>
      <c r="AV517" s="764"/>
      <c r="AW517" s="764"/>
      <c r="AX517" s="764"/>
      <c r="AY517" s="764"/>
      <c r="AZ517" s="764"/>
      <c r="BA517" s="764"/>
      <c r="BB517" s="764"/>
      <c r="BC517" s="764"/>
      <c r="BD517" s="764"/>
      <c r="BE517" s="764"/>
      <c r="BF517" s="764"/>
    </row>
    <row r="518" spans="1:58" ht="15.75" hidden="1" customHeight="1">
      <c r="A518" s="1023">
        <v>509</v>
      </c>
      <c r="B518" s="1024" t="s">
        <v>185</v>
      </c>
      <c r="C518" s="1024" t="s">
        <v>1160</v>
      </c>
      <c r="D518" s="1024" t="s">
        <v>529</v>
      </c>
      <c r="E518" s="1024" t="s">
        <v>6912</v>
      </c>
      <c r="F518" s="1024" t="s">
        <v>6913</v>
      </c>
      <c r="G518" s="1024" t="s">
        <v>6925</v>
      </c>
      <c r="H518" s="1025" t="s">
        <v>6915</v>
      </c>
      <c r="I518" s="1024">
        <v>1</v>
      </c>
      <c r="J518" s="1024">
        <v>1550</v>
      </c>
      <c r="K518" s="1024">
        <v>1550</v>
      </c>
      <c r="L518" s="1024">
        <v>481</v>
      </c>
      <c r="M518" s="1024" t="s">
        <v>1167</v>
      </c>
      <c r="N518" s="1024" t="s">
        <v>6604</v>
      </c>
      <c r="O518" s="1024" t="s">
        <v>1163</v>
      </c>
      <c r="P518" s="1024" t="s">
        <v>67</v>
      </c>
      <c r="Q518" s="1026">
        <v>44468</v>
      </c>
      <c r="R518" s="1026">
        <v>44545</v>
      </c>
      <c r="S518" s="1027" t="s">
        <v>67</v>
      </c>
      <c r="T518" s="1028">
        <v>44545</v>
      </c>
      <c r="U518" s="1028">
        <v>44575</v>
      </c>
      <c r="V518" s="1028">
        <v>44578</v>
      </c>
      <c r="W518" s="1029" t="s">
        <v>67</v>
      </c>
      <c r="X518" s="1029">
        <v>44575</v>
      </c>
      <c r="Y518" s="1029">
        <v>44578</v>
      </c>
      <c r="Z518" s="1030">
        <v>0.48099999999999998</v>
      </c>
      <c r="AA518" s="791"/>
      <c r="AB518" s="1031">
        <v>44562</v>
      </c>
      <c r="AC518" s="1147">
        <v>44562</v>
      </c>
      <c r="AD518" s="791"/>
      <c r="AE518" s="1035"/>
      <c r="AF518" s="1033"/>
      <c r="AG518" s="1033"/>
      <c r="AH518" s="1033"/>
      <c r="AI518" s="1033"/>
      <c r="AJ518" s="1033"/>
      <c r="AK518" s="1033"/>
      <c r="AL518" s="1033"/>
      <c r="AM518" s="1033"/>
      <c r="AN518" s="1033"/>
      <c r="AO518" s="1033"/>
      <c r="AP518" s="1033"/>
      <c r="AQ518" s="1033"/>
      <c r="AR518" s="1033"/>
      <c r="AS518" s="1033"/>
      <c r="AT518" s="599"/>
      <c r="AU518" s="1036"/>
      <c r="AV518" s="764"/>
      <c r="AW518" s="764"/>
      <c r="AX518" s="764"/>
      <c r="AY518" s="764"/>
      <c r="AZ518" s="764"/>
      <c r="BA518" s="764"/>
      <c r="BB518" s="764"/>
      <c r="BC518" s="764"/>
      <c r="BD518" s="764"/>
      <c r="BE518" s="764"/>
      <c r="BF518" s="764"/>
    </row>
    <row r="519" spans="1:58" ht="15.75" hidden="1" customHeight="1">
      <c r="A519" s="1023">
        <v>510</v>
      </c>
      <c r="B519" s="1024" t="s">
        <v>185</v>
      </c>
      <c r="C519" s="1024" t="s">
        <v>1160</v>
      </c>
      <c r="D519" s="1024" t="s">
        <v>529</v>
      </c>
      <c r="E519" s="1024" t="s">
        <v>6912</v>
      </c>
      <c r="F519" s="1024" t="s">
        <v>6913</v>
      </c>
      <c r="G519" s="1024" t="s">
        <v>6925</v>
      </c>
      <c r="H519" s="1025" t="s">
        <v>1164</v>
      </c>
      <c r="I519" s="1024">
        <v>1</v>
      </c>
      <c r="J519" s="1024">
        <v>1550</v>
      </c>
      <c r="K519" s="1024">
        <v>1550</v>
      </c>
      <c r="L519" s="1024">
        <v>620</v>
      </c>
      <c r="M519" s="1024" t="s">
        <v>1167</v>
      </c>
      <c r="N519" s="1024" t="s">
        <v>6604</v>
      </c>
      <c r="O519" s="1024" t="s">
        <v>1163</v>
      </c>
      <c r="P519" s="1024" t="s">
        <v>67</v>
      </c>
      <c r="Q519" s="1026">
        <v>44468</v>
      </c>
      <c r="R519" s="1026">
        <v>44545</v>
      </c>
      <c r="S519" s="1027" t="s">
        <v>67</v>
      </c>
      <c r="T519" s="1028">
        <v>44545</v>
      </c>
      <c r="U519" s="1028">
        <v>44575</v>
      </c>
      <c r="V519" s="1028">
        <v>44578</v>
      </c>
      <c r="W519" s="1029" t="s">
        <v>67</v>
      </c>
      <c r="X519" s="1029">
        <v>44575</v>
      </c>
      <c r="Y519" s="1029">
        <v>44578</v>
      </c>
      <c r="Z519" s="1030">
        <v>0.62</v>
      </c>
      <c r="AA519" s="791"/>
      <c r="AB519" s="1031">
        <v>44562</v>
      </c>
      <c r="AC519" s="1147">
        <v>44562</v>
      </c>
      <c r="AD519" s="791"/>
      <c r="AE519" s="1035"/>
      <c r="AF519" s="1033"/>
      <c r="AG519" s="1033"/>
      <c r="AH519" s="1033"/>
      <c r="AI519" s="1033"/>
      <c r="AJ519" s="1033"/>
      <c r="AK519" s="1033"/>
      <c r="AL519" s="1033"/>
      <c r="AM519" s="1033"/>
      <c r="AN519" s="1033"/>
      <c r="AO519" s="1033"/>
      <c r="AP519" s="1033"/>
      <c r="AQ519" s="1033"/>
      <c r="AR519" s="1033"/>
      <c r="AS519" s="1033"/>
      <c r="AT519" s="599"/>
      <c r="AU519" s="1036"/>
      <c r="AV519" s="764"/>
      <c r="AW519" s="764"/>
      <c r="AX519" s="764"/>
      <c r="AY519" s="764"/>
      <c r="AZ519" s="764"/>
      <c r="BA519" s="764"/>
      <c r="BB519" s="764"/>
      <c r="BC519" s="764"/>
      <c r="BD519" s="764"/>
      <c r="BE519" s="764"/>
      <c r="BF519" s="764"/>
    </row>
    <row r="520" spans="1:58" ht="15.75" hidden="1" customHeight="1">
      <c r="A520" s="1023">
        <v>511</v>
      </c>
      <c r="B520" s="1024" t="s">
        <v>185</v>
      </c>
      <c r="C520" s="1024" t="s">
        <v>1160</v>
      </c>
      <c r="D520" s="1024" t="s">
        <v>529</v>
      </c>
      <c r="E520" s="1024" t="s">
        <v>6912</v>
      </c>
      <c r="F520" s="1024" t="s">
        <v>6913</v>
      </c>
      <c r="G520" s="1024" t="s">
        <v>6925</v>
      </c>
      <c r="H520" s="1025" t="s">
        <v>6916</v>
      </c>
      <c r="I520" s="1024">
        <v>1</v>
      </c>
      <c r="J520" s="1024">
        <v>1550</v>
      </c>
      <c r="K520" s="1024">
        <v>1550</v>
      </c>
      <c r="L520" s="1024">
        <v>450</v>
      </c>
      <c r="M520" s="1024" t="s">
        <v>1167</v>
      </c>
      <c r="N520" s="1024" t="s">
        <v>6604</v>
      </c>
      <c r="O520" s="1024" t="s">
        <v>1163</v>
      </c>
      <c r="P520" s="1024" t="s">
        <v>67</v>
      </c>
      <c r="Q520" s="1026">
        <v>44468</v>
      </c>
      <c r="R520" s="1026">
        <v>44545</v>
      </c>
      <c r="S520" s="1027" t="s">
        <v>67</v>
      </c>
      <c r="T520" s="1028">
        <v>44545</v>
      </c>
      <c r="U520" s="1028">
        <v>44575</v>
      </c>
      <c r="V520" s="1028">
        <v>44578</v>
      </c>
      <c r="W520" s="1029" t="s">
        <v>67</v>
      </c>
      <c r="X520" s="1029">
        <v>44575</v>
      </c>
      <c r="Y520" s="1029">
        <v>44578</v>
      </c>
      <c r="Z520" s="1030">
        <v>0.45</v>
      </c>
      <c r="AA520" s="791"/>
      <c r="AB520" s="1031">
        <v>44562</v>
      </c>
      <c r="AC520" s="1147">
        <v>44562</v>
      </c>
      <c r="AD520" s="791"/>
      <c r="AE520" s="1035"/>
      <c r="AF520" s="1033"/>
      <c r="AG520" s="1033"/>
      <c r="AH520" s="1033"/>
      <c r="AI520" s="1033"/>
      <c r="AJ520" s="1033"/>
      <c r="AK520" s="1033"/>
      <c r="AL520" s="1033"/>
      <c r="AM520" s="1033"/>
      <c r="AN520" s="1033"/>
      <c r="AO520" s="1033"/>
      <c r="AP520" s="1033"/>
      <c r="AQ520" s="1033"/>
      <c r="AR520" s="1033"/>
      <c r="AS520" s="1033"/>
      <c r="AT520" s="599"/>
      <c r="AU520" s="1036"/>
      <c r="AV520" s="764"/>
      <c r="AW520" s="764"/>
      <c r="AX520" s="764"/>
      <c r="AY520" s="764"/>
      <c r="AZ520" s="764"/>
      <c r="BA520" s="764"/>
      <c r="BB520" s="764"/>
      <c r="BC520" s="764"/>
      <c r="BD520" s="764"/>
      <c r="BE520" s="764"/>
      <c r="BF520" s="764"/>
    </row>
    <row r="521" spans="1:58" ht="15.75" hidden="1" customHeight="1">
      <c r="A521" s="1023">
        <v>512</v>
      </c>
      <c r="B521" s="1024" t="s">
        <v>185</v>
      </c>
      <c r="C521" s="1024" t="s">
        <v>1160</v>
      </c>
      <c r="D521" s="1024" t="s">
        <v>529</v>
      </c>
      <c r="E521" s="1024" t="s">
        <v>6912</v>
      </c>
      <c r="F521" s="1024" t="s">
        <v>6913</v>
      </c>
      <c r="G521" s="1024" t="s">
        <v>6926</v>
      </c>
      <c r="H521" s="1025" t="s">
        <v>6915</v>
      </c>
      <c r="I521" s="1024">
        <v>1</v>
      </c>
      <c r="J521" s="1024">
        <v>0</v>
      </c>
      <c r="K521" s="1024">
        <v>0</v>
      </c>
      <c r="L521" s="1024">
        <v>0</v>
      </c>
      <c r="M521" s="1024" t="s">
        <v>1167</v>
      </c>
      <c r="N521" s="1024" t="s">
        <v>6604</v>
      </c>
      <c r="O521" s="1024" t="s">
        <v>1163</v>
      </c>
      <c r="P521" s="1024" t="s">
        <v>67</v>
      </c>
      <c r="Q521" s="1026">
        <v>44468</v>
      </c>
      <c r="R521" s="1026">
        <v>44545</v>
      </c>
      <c r="S521" s="1027" t="s">
        <v>67</v>
      </c>
      <c r="T521" s="1028">
        <v>44545</v>
      </c>
      <c r="U521" s="1028">
        <v>44575</v>
      </c>
      <c r="V521" s="1028">
        <v>44578</v>
      </c>
      <c r="W521" s="1029" t="s">
        <v>67</v>
      </c>
      <c r="X521" s="1029">
        <v>44575</v>
      </c>
      <c r="Y521" s="1029">
        <v>44578</v>
      </c>
      <c r="Z521" s="1030">
        <v>0</v>
      </c>
      <c r="AA521" s="791"/>
      <c r="AB521" s="1031">
        <v>44562</v>
      </c>
      <c r="AC521" s="1147">
        <v>44562</v>
      </c>
      <c r="AD521" s="791"/>
      <c r="AE521" s="1035"/>
      <c r="AF521" s="1033"/>
      <c r="AG521" s="1033"/>
      <c r="AH521" s="1033"/>
      <c r="AI521" s="1033"/>
      <c r="AJ521" s="1033"/>
      <c r="AK521" s="1033"/>
      <c r="AL521" s="1033"/>
      <c r="AM521" s="1033"/>
      <c r="AN521" s="1033"/>
      <c r="AO521" s="1033"/>
      <c r="AP521" s="1033"/>
      <c r="AQ521" s="1033"/>
      <c r="AR521" s="1033"/>
      <c r="AS521" s="1033"/>
      <c r="AT521" s="599"/>
      <c r="AU521" s="1036"/>
      <c r="AV521" s="764"/>
      <c r="AW521" s="764"/>
      <c r="AX521" s="764"/>
      <c r="AY521" s="764"/>
      <c r="AZ521" s="764"/>
      <c r="BA521" s="764"/>
      <c r="BB521" s="764"/>
      <c r="BC521" s="764"/>
      <c r="BD521" s="764"/>
      <c r="BE521" s="764"/>
      <c r="BF521" s="764"/>
    </row>
    <row r="522" spans="1:58" ht="15.75" hidden="1" customHeight="1">
      <c r="A522" s="1023">
        <v>513</v>
      </c>
      <c r="B522" s="1024" t="s">
        <v>185</v>
      </c>
      <c r="C522" s="1024" t="s">
        <v>1160</v>
      </c>
      <c r="D522" s="1024" t="s">
        <v>529</v>
      </c>
      <c r="E522" s="1024" t="s">
        <v>6912</v>
      </c>
      <c r="F522" s="1024" t="s">
        <v>6913</v>
      </c>
      <c r="G522" s="1024" t="s">
        <v>6926</v>
      </c>
      <c r="H522" s="1025" t="s">
        <v>1164</v>
      </c>
      <c r="I522" s="1024">
        <v>1</v>
      </c>
      <c r="J522" s="1024">
        <v>0</v>
      </c>
      <c r="K522" s="1024">
        <v>0</v>
      </c>
      <c r="L522" s="1024">
        <v>0</v>
      </c>
      <c r="M522" s="1024" t="s">
        <v>1167</v>
      </c>
      <c r="N522" s="1024" t="s">
        <v>6604</v>
      </c>
      <c r="O522" s="1024" t="s">
        <v>1163</v>
      </c>
      <c r="P522" s="1024" t="s">
        <v>67</v>
      </c>
      <c r="Q522" s="1026">
        <v>44468</v>
      </c>
      <c r="R522" s="1026">
        <v>44545</v>
      </c>
      <c r="S522" s="1027" t="s">
        <v>67</v>
      </c>
      <c r="T522" s="1028">
        <v>44545</v>
      </c>
      <c r="U522" s="1028">
        <v>44575</v>
      </c>
      <c r="V522" s="1028">
        <v>44578</v>
      </c>
      <c r="W522" s="1029" t="s">
        <v>67</v>
      </c>
      <c r="X522" s="1029">
        <v>44575</v>
      </c>
      <c r="Y522" s="1029">
        <v>44578</v>
      </c>
      <c r="Z522" s="1030">
        <v>0</v>
      </c>
      <c r="AA522" s="791"/>
      <c r="AB522" s="1031">
        <v>44562</v>
      </c>
      <c r="AC522" s="1147">
        <v>44562</v>
      </c>
      <c r="AD522" s="791"/>
      <c r="AE522" s="1035"/>
      <c r="AF522" s="1033"/>
      <c r="AG522" s="1033"/>
      <c r="AH522" s="1033"/>
      <c r="AI522" s="1033"/>
      <c r="AJ522" s="1033"/>
      <c r="AK522" s="1033"/>
      <c r="AL522" s="1033"/>
      <c r="AM522" s="1033"/>
      <c r="AN522" s="1033"/>
      <c r="AO522" s="1033"/>
      <c r="AP522" s="1033"/>
      <c r="AQ522" s="1033"/>
      <c r="AR522" s="1033"/>
      <c r="AS522" s="1033"/>
      <c r="AT522" s="599"/>
      <c r="AU522" s="1036"/>
      <c r="AV522" s="764"/>
      <c r="AW522" s="764"/>
      <c r="AX522" s="764"/>
      <c r="AY522" s="764"/>
      <c r="AZ522" s="764"/>
      <c r="BA522" s="764"/>
      <c r="BB522" s="764"/>
      <c r="BC522" s="764"/>
      <c r="BD522" s="764"/>
      <c r="BE522" s="764"/>
      <c r="BF522" s="764"/>
    </row>
    <row r="523" spans="1:58" ht="15.75" hidden="1" customHeight="1">
      <c r="A523" s="1023">
        <v>514</v>
      </c>
      <c r="B523" s="1024" t="s">
        <v>185</v>
      </c>
      <c r="C523" s="1024" t="s">
        <v>1160</v>
      </c>
      <c r="D523" s="1024" t="s">
        <v>529</v>
      </c>
      <c r="E523" s="1024" t="s">
        <v>6912</v>
      </c>
      <c r="F523" s="1024" t="s">
        <v>6913</v>
      </c>
      <c r="G523" s="1024" t="s">
        <v>6926</v>
      </c>
      <c r="H523" s="1025" t="s">
        <v>6916</v>
      </c>
      <c r="I523" s="1024">
        <v>1</v>
      </c>
      <c r="J523" s="1024">
        <v>0</v>
      </c>
      <c r="K523" s="1024">
        <v>0</v>
      </c>
      <c r="L523" s="1024">
        <v>0</v>
      </c>
      <c r="M523" s="1024" t="s">
        <v>1167</v>
      </c>
      <c r="N523" s="1024" t="s">
        <v>6604</v>
      </c>
      <c r="O523" s="1024" t="s">
        <v>1163</v>
      </c>
      <c r="P523" s="1024" t="s">
        <v>67</v>
      </c>
      <c r="Q523" s="1026">
        <v>44468</v>
      </c>
      <c r="R523" s="1026">
        <v>44545</v>
      </c>
      <c r="S523" s="1027" t="s">
        <v>67</v>
      </c>
      <c r="T523" s="1028">
        <v>44545</v>
      </c>
      <c r="U523" s="1028">
        <v>44575</v>
      </c>
      <c r="V523" s="1028">
        <v>44578</v>
      </c>
      <c r="W523" s="1029" t="s">
        <v>67</v>
      </c>
      <c r="X523" s="1029">
        <v>44575</v>
      </c>
      <c r="Y523" s="1029">
        <v>44578</v>
      </c>
      <c r="Z523" s="1030">
        <v>0</v>
      </c>
      <c r="AA523" s="791"/>
      <c r="AB523" s="1031">
        <v>44562</v>
      </c>
      <c r="AC523" s="1147">
        <v>44562</v>
      </c>
      <c r="AD523" s="791"/>
      <c r="AE523" s="1035"/>
      <c r="AF523" s="1033"/>
      <c r="AG523" s="1033"/>
      <c r="AH523" s="1033"/>
      <c r="AI523" s="1033"/>
      <c r="AJ523" s="1033"/>
      <c r="AK523" s="1033"/>
      <c r="AL523" s="1033"/>
      <c r="AM523" s="1033"/>
      <c r="AN523" s="1033"/>
      <c r="AO523" s="1033"/>
      <c r="AP523" s="1033"/>
      <c r="AQ523" s="1033"/>
      <c r="AR523" s="1033"/>
      <c r="AS523" s="1033"/>
      <c r="AT523" s="599"/>
      <c r="AU523" s="1036"/>
      <c r="AV523" s="764"/>
      <c r="AW523" s="764"/>
      <c r="AX523" s="764"/>
      <c r="AY523" s="764"/>
      <c r="AZ523" s="764"/>
      <c r="BA523" s="764"/>
      <c r="BB523" s="764"/>
      <c r="BC523" s="764"/>
      <c r="BD523" s="764"/>
      <c r="BE523" s="764"/>
      <c r="BF523" s="764"/>
    </row>
    <row r="524" spans="1:58" ht="15.75" hidden="1" customHeight="1">
      <c r="A524" s="1023">
        <v>515</v>
      </c>
      <c r="B524" s="1024" t="s">
        <v>185</v>
      </c>
      <c r="C524" s="1024" t="s">
        <v>1160</v>
      </c>
      <c r="D524" s="1024" t="s">
        <v>529</v>
      </c>
      <c r="E524" s="1024" t="s">
        <v>6912</v>
      </c>
      <c r="F524" s="1024" t="s">
        <v>6913</v>
      </c>
      <c r="G524" s="1024" t="s">
        <v>6927</v>
      </c>
      <c r="H524" s="1025" t="s">
        <v>6915</v>
      </c>
      <c r="I524" s="1024">
        <v>1</v>
      </c>
      <c r="J524" s="1024">
        <v>0</v>
      </c>
      <c r="K524" s="1024">
        <v>0</v>
      </c>
      <c r="L524" s="1024">
        <v>0</v>
      </c>
      <c r="M524" s="1024" t="s">
        <v>1167</v>
      </c>
      <c r="N524" s="1024" t="s">
        <v>6604</v>
      </c>
      <c r="O524" s="1024" t="s">
        <v>1163</v>
      </c>
      <c r="P524" s="1024" t="s">
        <v>67</v>
      </c>
      <c r="Q524" s="1026">
        <v>44468</v>
      </c>
      <c r="R524" s="1026">
        <v>44545</v>
      </c>
      <c r="S524" s="1027" t="s">
        <v>67</v>
      </c>
      <c r="T524" s="1028">
        <v>44545</v>
      </c>
      <c r="U524" s="1028">
        <v>44575</v>
      </c>
      <c r="V524" s="1028">
        <v>44578</v>
      </c>
      <c r="W524" s="1029" t="s">
        <v>67</v>
      </c>
      <c r="X524" s="1029">
        <v>44575</v>
      </c>
      <c r="Y524" s="1029">
        <v>44578</v>
      </c>
      <c r="Z524" s="1030">
        <v>0</v>
      </c>
      <c r="AA524" s="791"/>
      <c r="AB524" s="1031">
        <v>44562</v>
      </c>
      <c r="AC524" s="1147">
        <v>44562</v>
      </c>
      <c r="AD524" s="791"/>
      <c r="AE524" s="1035"/>
      <c r="AF524" s="1033"/>
      <c r="AG524" s="1033"/>
      <c r="AH524" s="1033"/>
      <c r="AI524" s="1033"/>
      <c r="AJ524" s="1033"/>
      <c r="AK524" s="1033"/>
      <c r="AL524" s="1033"/>
      <c r="AM524" s="1033"/>
      <c r="AN524" s="1033"/>
      <c r="AO524" s="1033"/>
      <c r="AP524" s="1033"/>
      <c r="AQ524" s="1033"/>
      <c r="AR524" s="1033"/>
      <c r="AS524" s="1033"/>
      <c r="AT524" s="599"/>
      <c r="AU524" s="1036"/>
      <c r="AV524" s="764"/>
      <c r="AW524" s="764"/>
      <c r="AX524" s="764"/>
      <c r="AY524" s="764"/>
      <c r="AZ524" s="764"/>
      <c r="BA524" s="764"/>
      <c r="BB524" s="764"/>
      <c r="BC524" s="764"/>
      <c r="BD524" s="764"/>
      <c r="BE524" s="764"/>
      <c r="BF524" s="764"/>
    </row>
    <row r="525" spans="1:58" ht="15.75" hidden="1" customHeight="1">
      <c r="A525" s="1023">
        <v>516</v>
      </c>
      <c r="B525" s="1024" t="s">
        <v>185</v>
      </c>
      <c r="C525" s="1024" t="s">
        <v>1160</v>
      </c>
      <c r="D525" s="1024" t="s">
        <v>529</v>
      </c>
      <c r="E525" s="1024" t="s">
        <v>6912</v>
      </c>
      <c r="F525" s="1024" t="s">
        <v>6913</v>
      </c>
      <c r="G525" s="1024" t="s">
        <v>6927</v>
      </c>
      <c r="H525" s="1025" t="s">
        <v>1164</v>
      </c>
      <c r="I525" s="1024">
        <v>1</v>
      </c>
      <c r="J525" s="1024">
        <v>0</v>
      </c>
      <c r="K525" s="1024">
        <v>0</v>
      </c>
      <c r="L525" s="1024">
        <v>0</v>
      </c>
      <c r="M525" s="1024" t="s">
        <v>1167</v>
      </c>
      <c r="N525" s="1024" t="s">
        <v>6604</v>
      </c>
      <c r="O525" s="1024" t="s">
        <v>1163</v>
      </c>
      <c r="P525" s="1024" t="s">
        <v>67</v>
      </c>
      <c r="Q525" s="1026">
        <v>44468</v>
      </c>
      <c r="R525" s="1026">
        <v>44545</v>
      </c>
      <c r="S525" s="1027" t="s">
        <v>67</v>
      </c>
      <c r="T525" s="1028">
        <v>44545</v>
      </c>
      <c r="U525" s="1028">
        <v>44575</v>
      </c>
      <c r="V525" s="1028">
        <v>44578</v>
      </c>
      <c r="W525" s="1029" t="s">
        <v>67</v>
      </c>
      <c r="X525" s="1029">
        <v>44575</v>
      </c>
      <c r="Y525" s="1029">
        <v>44578</v>
      </c>
      <c r="Z525" s="1030">
        <v>0</v>
      </c>
      <c r="AA525" s="791"/>
      <c r="AB525" s="1031">
        <v>44562</v>
      </c>
      <c r="AC525" s="1147">
        <v>44562</v>
      </c>
      <c r="AD525" s="791"/>
      <c r="AE525" s="1035"/>
      <c r="AF525" s="1033"/>
      <c r="AG525" s="1033"/>
      <c r="AH525" s="1033"/>
      <c r="AI525" s="1033"/>
      <c r="AJ525" s="1033"/>
      <c r="AK525" s="1033"/>
      <c r="AL525" s="1033"/>
      <c r="AM525" s="1033"/>
      <c r="AN525" s="1033"/>
      <c r="AO525" s="1033"/>
      <c r="AP525" s="1033"/>
      <c r="AQ525" s="1033"/>
      <c r="AR525" s="1033"/>
      <c r="AS525" s="1033"/>
      <c r="AT525" s="599"/>
      <c r="AU525" s="1036"/>
      <c r="AV525" s="764"/>
      <c r="AW525" s="764"/>
      <c r="AX525" s="764"/>
      <c r="AY525" s="764"/>
      <c r="AZ525" s="764"/>
      <c r="BA525" s="764"/>
      <c r="BB525" s="764"/>
      <c r="BC525" s="764"/>
      <c r="BD525" s="764"/>
      <c r="BE525" s="764"/>
      <c r="BF525" s="764"/>
    </row>
    <row r="526" spans="1:58" ht="15.75" hidden="1" customHeight="1">
      <c r="A526" s="1023">
        <v>517</v>
      </c>
      <c r="B526" s="1024" t="s">
        <v>185</v>
      </c>
      <c r="C526" s="1024" t="s">
        <v>1160</v>
      </c>
      <c r="D526" s="1024" t="s">
        <v>529</v>
      </c>
      <c r="E526" s="1024" t="s">
        <v>6912</v>
      </c>
      <c r="F526" s="1024" t="s">
        <v>6913</v>
      </c>
      <c r="G526" s="1024" t="s">
        <v>6927</v>
      </c>
      <c r="H526" s="1025" t="s">
        <v>6916</v>
      </c>
      <c r="I526" s="1024">
        <v>1</v>
      </c>
      <c r="J526" s="1024">
        <v>0</v>
      </c>
      <c r="K526" s="1024">
        <v>0</v>
      </c>
      <c r="L526" s="1024">
        <v>0</v>
      </c>
      <c r="M526" s="1024" t="s">
        <v>1167</v>
      </c>
      <c r="N526" s="1024" t="s">
        <v>6604</v>
      </c>
      <c r="O526" s="1024" t="s">
        <v>1163</v>
      </c>
      <c r="P526" s="1024" t="s">
        <v>67</v>
      </c>
      <c r="Q526" s="1026">
        <v>44468</v>
      </c>
      <c r="R526" s="1026">
        <v>44545</v>
      </c>
      <c r="S526" s="1027" t="s">
        <v>67</v>
      </c>
      <c r="T526" s="1028">
        <v>44545</v>
      </c>
      <c r="U526" s="1028">
        <v>44575</v>
      </c>
      <c r="V526" s="1028">
        <v>44578</v>
      </c>
      <c r="W526" s="1029" t="s">
        <v>67</v>
      </c>
      <c r="X526" s="1029">
        <v>44575</v>
      </c>
      <c r="Y526" s="1029">
        <v>44578</v>
      </c>
      <c r="Z526" s="1030">
        <v>0</v>
      </c>
      <c r="AA526" s="791"/>
      <c r="AB526" s="1031">
        <v>44562</v>
      </c>
      <c r="AC526" s="1147">
        <v>44562</v>
      </c>
      <c r="AD526" s="791"/>
      <c r="AE526" s="1035"/>
      <c r="AF526" s="1033"/>
      <c r="AG526" s="1033"/>
      <c r="AH526" s="1033"/>
      <c r="AI526" s="1033"/>
      <c r="AJ526" s="1033"/>
      <c r="AK526" s="1033"/>
      <c r="AL526" s="1033"/>
      <c r="AM526" s="1033"/>
      <c r="AN526" s="1033"/>
      <c r="AO526" s="1033"/>
      <c r="AP526" s="1033"/>
      <c r="AQ526" s="1033"/>
      <c r="AR526" s="1033"/>
      <c r="AS526" s="1033"/>
      <c r="AT526" s="599"/>
      <c r="AU526" s="1036"/>
      <c r="AV526" s="764"/>
      <c r="AW526" s="764"/>
      <c r="AX526" s="764"/>
      <c r="AY526" s="764"/>
      <c r="AZ526" s="764"/>
      <c r="BA526" s="764"/>
      <c r="BB526" s="764"/>
      <c r="BC526" s="764"/>
      <c r="BD526" s="764"/>
      <c r="BE526" s="764"/>
      <c r="BF526" s="764"/>
    </row>
    <row r="527" spans="1:58" ht="15.75" hidden="1" customHeight="1">
      <c r="A527" s="1023">
        <v>518</v>
      </c>
      <c r="B527" s="1024" t="s">
        <v>185</v>
      </c>
      <c r="C527" s="1024" t="s">
        <v>1160</v>
      </c>
      <c r="D527" s="1024" t="s">
        <v>529</v>
      </c>
      <c r="E527" s="1024" t="s">
        <v>6912</v>
      </c>
      <c r="F527" s="1024" t="s">
        <v>6913</v>
      </c>
      <c r="G527" s="1024" t="s">
        <v>6928</v>
      </c>
      <c r="H527" s="1025" t="s">
        <v>6915</v>
      </c>
      <c r="I527" s="1024">
        <v>1</v>
      </c>
      <c r="J527" s="1024">
        <v>0</v>
      </c>
      <c r="K527" s="1024">
        <v>0</v>
      </c>
      <c r="L527" s="1024">
        <v>0</v>
      </c>
      <c r="M527" s="1024" t="s">
        <v>1167</v>
      </c>
      <c r="N527" s="1024" t="s">
        <v>6604</v>
      </c>
      <c r="O527" s="1024" t="s">
        <v>1163</v>
      </c>
      <c r="P527" s="1024" t="s">
        <v>67</v>
      </c>
      <c r="Q527" s="1026">
        <v>44468</v>
      </c>
      <c r="R527" s="1026">
        <v>44545</v>
      </c>
      <c r="S527" s="1027" t="s">
        <v>67</v>
      </c>
      <c r="T527" s="1028">
        <v>44545</v>
      </c>
      <c r="U527" s="1028">
        <v>44575</v>
      </c>
      <c r="V527" s="1028">
        <v>44578</v>
      </c>
      <c r="W527" s="1029" t="s">
        <v>67</v>
      </c>
      <c r="X527" s="1029">
        <v>44575</v>
      </c>
      <c r="Y527" s="1029">
        <v>44578</v>
      </c>
      <c r="Z527" s="1030">
        <v>0</v>
      </c>
      <c r="AA527" s="791"/>
      <c r="AB527" s="1031">
        <v>44562</v>
      </c>
      <c r="AC527" s="1147">
        <v>44562</v>
      </c>
      <c r="AD527" s="791"/>
      <c r="AE527" s="1035"/>
      <c r="AF527" s="1033"/>
      <c r="AG527" s="1033"/>
      <c r="AH527" s="1033"/>
      <c r="AI527" s="1033"/>
      <c r="AJ527" s="1033"/>
      <c r="AK527" s="1033"/>
      <c r="AL527" s="1033"/>
      <c r="AM527" s="1033"/>
      <c r="AN527" s="1033"/>
      <c r="AO527" s="1033"/>
      <c r="AP527" s="1033"/>
      <c r="AQ527" s="1033"/>
      <c r="AR527" s="1033"/>
      <c r="AS527" s="1033"/>
      <c r="AT527" s="599"/>
      <c r="AU527" s="1036"/>
      <c r="AV527" s="764"/>
      <c r="AW527" s="764"/>
      <c r="AX527" s="764"/>
      <c r="AY527" s="764"/>
      <c r="AZ527" s="764"/>
      <c r="BA527" s="764"/>
      <c r="BB527" s="764"/>
      <c r="BC527" s="764"/>
      <c r="BD527" s="764"/>
      <c r="BE527" s="764"/>
      <c r="BF527" s="764"/>
    </row>
    <row r="528" spans="1:58" ht="15.75" hidden="1" customHeight="1">
      <c r="A528" s="1023">
        <v>519</v>
      </c>
      <c r="B528" s="1024" t="s">
        <v>185</v>
      </c>
      <c r="C528" s="1024" t="s">
        <v>1160</v>
      </c>
      <c r="D528" s="1024" t="s">
        <v>529</v>
      </c>
      <c r="E528" s="1024" t="s">
        <v>6912</v>
      </c>
      <c r="F528" s="1024" t="s">
        <v>6913</v>
      </c>
      <c r="G528" s="1024" t="s">
        <v>6928</v>
      </c>
      <c r="H528" s="1025" t="s">
        <v>1164</v>
      </c>
      <c r="I528" s="1024">
        <v>1</v>
      </c>
      <c r="J528" s="1024">
        <v>0</v>
      </c>
      <c r="K528" s="1024">
        <v>0</v>
      </c>
      <c r="L528" s="1024">
        <v>0</v>
      </c>
      <c r="M528" s="1024" t="s">
        <v>1167</v>
      </c>
      <c r="N528" s="1024" t="s">
        <v>6604</v>
      </c>
      <c r="O528" s="1024" t="s">
        <v>1163</v>
      </c>
      <c r="P528" s="1024" t="s">
        <v>67</v>
      </c>
      <c r="Q528" s="1026">
        <v>44468</v>
      </c>
      <c r="R528" s="1026">
        <v>44545</v>
      </c>
      <c r="S528" s="1027" t="s">
        <v>67</v>
      </c>
      <c r="T528" s="1028">
        <v>44545</v>
      </c>
      <c r="U528" s="1028">
        <v>44575</v>
      </c>
      <c r="V528" s="1028">
        <v>44578</v>
      </c>
      <c r="W528" s="1029" t="s">
        <v>67</v>
      </c>
      <c r="X528" s="1029">
        <v>44575</v>
      </c>
      <c r="Y528" s="1029">
        <v>44578</v>
      </c>
      <c r="Z528" s="1030">
        <v>0</v>
      </c>
      <c r="AA528" s="791"/>
      <c r="AB528" s="1031">
        <v>44562</v>
      </c>
      <c r="AC528" s="1147">
        <v>44562</v>
      </c>
      <c r="AD528" s="791"/>
      <c r="AE528" s="1035"/>
      <c r="AF528" s="1033"/>
      <c r="AG528" s="1033"/>
      <c r="AH528" s="1033"/>
      <c r="AI528" s="1033"/>
      <c r="AJ528" s="1033"/>
      <c r="AK528" s="1033"/>
      <c r="AL528" s="1033"/>
      <c r="AM528" s="1033"/>
      <c r="AN528" s="1033"/>
      <c r="AO528" s="1033"/>
      <c r="AP528" s="1033"/>
      <c r="AQ528" s="1033"/>
      <c r="AR528" s="1033"/>
      <c r="AS528" s="1033"/>
      <c r="AT528" s="599"/>
      <c r="AU528" s="1036"/>
      <c r="AV528" s="764"/>
      <c r="AW528" s="764"/>
      <c r="AX528" s="764"/>
      <c r="AY528" s="764"/>
      <c r="AZ528" s="764"/>
      <c r="BA528" s="764"/>
      <c r="BB528" s="764"/>
      <c r="BC528" s="764"/>
      <c r="BD528" s="764"/>
      <c r="BE528" s="764"/>
      <c r="BF528" s="764"/>
    </row>
    <row r="529" spans="1:58" ht="15.75" hidden="1" customHeight="1">
      <c r="A529" s="1023">
        <v>520</v>
      </c>
      <c r="B529" s="1024" t="s">
        <v>185</v>
      </c>
      <c r="C529" s="1024" t="s">
        <v>1160</v>
      </c>
      <c r="D529" s="1024" t="s">
        <v>529</v>
      </c>
      <c r="E529" s="1024" t="s">
        <v>6912</v>
      </c>
      <c r="F529" s="1024" t="s">
        <v>6913</v>
      </c>
      <c r="G529" s="1024" t="s">
        <v>6928</v>
      </c>
      <c r="H529" s="1025" t="s">
        <v>6916</v>
      </c>
      <c r="I529" s="1024">
        <v>1</v>
      </c>
      <c r="J529" s="1024">
        <v>0</v>
      </c>
      <c r="K529" s="1024">
        <v>0</v>
      </c>
      <c r="L529" s="1024">
        <v>0</v>
      </c>
      <c r="M529" s="1024" t="s">
        <v>1167</v>
      </c>
      <c r="N529" s="1024" t="s">
        <v>6604</v>
      </c>
      <c r="O529" s="1024" t="s">
        <v>1163</v>
      </c>
      <c r="P529" s="1024" t="s">
        <v>67</v>
      </c>
      <c r="Q529" s="1026">
        <v>44468</v>
      </c>
      <c r="R529" s="1026">
        <v>44545</v>
      </c>
      <c r="S529" s="1027" t="s">
        <v>67</v>
      </c>
      <c r="T529" s="1028">
        <v>44545</v>
      </c>
      <c r="U529" s="1028">
        <v>44575</v>
      </c>
      <c r="V529" s="1028">
        <v>44578</v>
      </c>
      <c r="W529" s="1029" t="s">
        <v>67</v>
      </c>
      <c r="X529" s="1029">
        <v>44575</v>
      </c>
      <c r="Y529" s="1029">
        <v>44578</v>
      </c>
      <c r="Z529" s="1030">
        <v>0</v>
      </c>
      <c r="AA529" s="791"/>
      <c r="AB529" s="1031">
        <v>44562</v>
      </c>
      <c r="AC529" s="1147">
        <v>44562</v>
      </c>
      <c r="AD529" s="791"/>
      <c r="AE529" s="1035"/>
      <c r="AF529" s="1033"/>
      <c r="AG529" s="1033"/>
      <c r="AH529" s="1033"/>
      <c r="AI529" s="1033"/>
      <c r="AJ529" s="1033"/>
      <c r="AK529" s="1033"/>
      <c r="AL529" s="1033"/>
      <c r="AM529" s="1033"/>
      <c r="AN529" s="1033"/>
      <c r="AO529" s="1033"/>
      <c r="AP529" s="1033"/>
      <c r="AQ529" s="1033"/>
      <c r="AR529" s="1033"/>
      <c r="AS529" s="1033"/>
      <c r="AT529" s="599"/>
      <c r="AU529" s="1036"/>
      <c r="AV529" s="764"/>
      <c r="AW529" s="764"/>
      <c r="AX529" s="764"/>
      <c r="AY529" s="764"/>
      <c r="AZ529" s="764"/>
      <c r="BA529" s="764"/>
      <c r="BB529" s="764"/>
      <c r="BC529" s="764"/>
      <c r="BD529" s="764"/>
      <c r="BE529" s="764"/>
      <c r="BF529" s="764"/>
    </row>
    <row r="530" spans="1:58" ht="15.75" hidden="1" customHeight="1">
      <c r="A530" s="1023">
        <v>521</v>
      </c>
      <c r="B530" s="1024" t="s">
        <v>185</v>
      </c>
      <c r="C530" s="1024" t="s">
        <v>1160</v>
      </c>
      <c r="D530" s="1024" t="s">
        <v>529</v>
      </c>
      <c r="E530" s="1024" t="s">
        <v>6912</v>
      </c>
      <c r="F530" s="1024" t="s">
        <v>6913</v>
      </c>
      <c r="G530" s="1024" t="s">
        <v>6929</v>
      </c>
      <c r="H530" s="1025" t="s">
        <v>6915</v>
      </c>
      <c r="I530" s="1024">
        <v>1</v>
      </c>
      <c r="J530" s="1024">
        <v>0</v>
      </c>
      <c r="K530" s="1024">
        <v>0</v>
      </c>
      <c r="L530" s="1024">
        <v>0</v>
      </c>
      <c r="M530" s="1024" t="s">
        <v>1167</v>
      </c>
      <c r="N530" s="1024" t="s">
        <v>6604</v>
      </c>
      <c r="O530" s="1024" t="s">
        <v>1163</v>
      </c>
      <c r="P530" s="1024" t="s">
        <v>67</v>
      </c>
      <c r="Q530" s="1026">
        <v>44468</v>
      </c>
      <c r="R530" s="1026">
        <v>44545</v>
      </c>
      <c r="S530" s="1027" t="s">
        <v>67</v>
      </c>
      <c r="T530" s="1028">
        <v>44545</v>
      </c>
      <c r="U530" s="1028">
        <v>44575</v>
      </c>
      <c r="V530" s="1028">
        <v>44578</v>
      </c>
      <c r="W530" s="1029" t="s">
        <v>67</v>
      </c>
      <c r="X530" s="1029">
        <v>44575</v>
      </c>
      <c r="Y530" s="1029">
        <v>44578</v>
      </c>
      <c r="Z530" s="1030">
        <v>0</v>
      </c>
      <c r="AA530" s="791"/>
      <c r="AB530" s="1031">
        <v>44562</v>
      </c>
      <c r="AC530" s="1147">
        <v>44562</v>
      </c>
      <c r="AD530" s="791"/>
      <c r="AE530" s="1035"/>
      <c r="AF530" s="1033"/>
      <c r="AG530" s="1033"/>
      <c r="AH530" s="1033"/>
      <c r="AI530" s="1033"/>
      <c r="AJ530" s="1033"/>
      <c r="AK530" s="1033"/>
      <c r="AL530" s="1033"/>
      <c r="AM530" s="1033"/>
      <c r="AN530" s="1033"/>
      <c r="AO530" s="1033"/>
      <c r="AP530" s="1033"/>
      <c r="AQ530" s="1033"/>
      <c r="AR530" s="1033"/>
      <c r="AS530" s="1033"/>
      <c r="AT530" s="599"/>
      <c r="AU530" s="1036"/>
      <c r="AV530" s="764"/>
      <c r="AW530" s="764"/>
      <c r="AX530" s="764"/>
      <c r="AY530" s="764"/>
      <c r="AZ530" s="764"/>
      <c r="BA530" s="764"/>
      <c r="BB530" s="764"/>
      <c r="BC530" s="764"/>
      <c r="BD530" s="764"/>
      <c r="BE530" s="764"/>
      <c r="BF530" s="764"/>
    </row>
    <row r="531" spans="1:58" ht="15.75" hidden="1" customHeight="1">
      <c r="A531" s="1023">
        <v>522</v>
      </c>
      <c r="B531" s="1024" t="s">
        <v>185</v>
      </c>
      <c r="C531" s="1024" t="s">
        <v>1160</v>
      </c>
      <c r="D531" s="1024" t="s">
        <v>529</v>
      </c>
      <c r="E531" s="1024" t="s">
        <v>6912</v>
      </c>
      <c r="F531" s="1024" t="s">
        <v>6913</v>
      </c>
      <c r="G531" s="1024" t="s">
        <v>6929</v>
      </c>
      <c r="H531" s="1025" t="s">
        <v>1164</v>
      </c>
      <c r="I531" s="1024">
        <v>1</v>
      </c>
      <c r="J531" s="1024">
        <v>0</v>
      </c>
      <c r="K531" s="1024">
        <v>0</v>
      </c>
      <c r="L531" s="1024">
        <v>0</v>
      </c>
      <c r="M531" s="1024" t="s">
        <v>1167</v>
      </c>
      <c r="N531" s="1024" t="s">
        <v>6604</v>
      </c>
      <c r="O531" s="1024" t="s">
        <v>1163</v>
      </c>
      <c r="P531" s="1024" t="s">
        <v>67</v>
      </c>
      <c r="Q531" s="1026">
        <v>44468</v>
      </c>
      <c r="R531" s="1026">
        <v>44545</v>
      </c>
      <c r="S531" s="1027" t="s">
        <v>67</v>
      </c>
      <c r="T531" s="1028">
        <v>44545</v>
      </c>
      <c r="U531" s="1028">
        <v>44575</v>
      </c>
      <c r="V531" s="1028">
        <v>44578</v>
      </c>
      <c r="W531" s="1029" t="s">
        <v>67</v>
      </c>
      <c r="X531" s="1029">
        <v>44575</v>
      </c>
      <c r="Y531" s="1029">
        <v>44578</v>
      </c>
      <c r="Z531" s="1030">
        <v>0</v>
      </c>
      <c r="AA531" s="791"/>
      <c r="AB531" s="1031">
        <v>44562</v>
      </c>
      <c r="AC531" s="1147">
        <v>44562</v>
      </c>
      <c r="AD531" s="791"/>
      <c r="AE531" s="1035"/>
      <c r="AF531" s="1033"/>
      <c r="AG531" s="1033"/>
      <c r="AH531" s="1033"/>
      <c r="AI531" s="1033"/>
      <c r="AJ531" s="1033"/>
      <c r="AK531" s="1033"/>
      <c r="AL531" s="1033"/>
      <c r="AM531" s="1033"/>
      <c r="AN531" s="1033"/>
      <c r="AO531" s="1033"/>
      <c r="AP531" s="1033"/>
      <c r="AQ531" s="1033"/>
      <c r="AR531" s="1033"/>
      <c r="AS531" s="1033"/>
      <c r="AT531" s="599"/>
      <c r="AU531" s="1036"/>
      <c r="AV531" s="764"/>
      <c r="AW531" s="764"/>
      <c r="AX531" s="764"/>
      <c r="AY531" s="764"/>
      <c r="AZ531" s="764"/>
      <c r="BA531" s="764"/>
      <c r="BB531" s="764"/>
      <c r="BC531" s="764"/>
      <c r="BD531" s="764"/>
      <c r="BE531" s="764"/>
      <c r="BF531" s="764"/>
    </row>
    <row r="532" spans="1:58" ht="15.75" hidden="1" customHeight="1">
      <c r="A532" s="1023">
        <v>523</v>
      </c>
      <c r="B532" s="1024" t="s">
        <v>185</v>
      </c>
      <c r="C532" s="1024" t="s">
        <v>1160</v>
      </c>
      <c r="D532" s="1024" t="s">
        <v>529</v>
      </c>
      <c r="E532" s="1024" t="s">
        <v>6912</v>
      </c>
      <c r="F532" s="1024" t="s">
        <v>6913</v>
      </c>
      <c r="G532" s="1024" t="s">
        <v>6929</v>
      </c>
      <c r="H532" s="1025" t="s">
        <v>6916</v>
      </c>
      <c r="I532" s="1024">
        <v>1</v>
      </c>
      <c r="J532" s="1024">
        <v>0</v>
      </c>
      <c r="K532" s="1024">
        <v>0</v>
      </c>
      <c r="L532" s="1024">
        <v>0</v>
      </c>
      <c r="M532" s="1024" t="s">
        <v>1167</v>
      </c>
      <c r="N532" s="1024" t="s">
        <v>6604</v>
      </c>
      <c r="O532" s="1024" t="s">
        <v>1163</v>
      </c>
      <c r="P532" s="1024" t="s">
        <v>67</v>
      </c>
      <c r="Q532" s="1026">
        <v>44468</v>
      </c>
      <c r="R532" s="1026">
        <v>44545</v>
      </c>
      <c r="S532" s="1027" t="s">
        <v>67</v>
      </c>
      <c r="T532" s="1028">
        <v>44545</v>
      </c>
      <c r="U532" s="1028">
        <v>44575</v>
      </c>
      <c r="V532" s="1028">
        <v>44578</v>
      </c>
      <c r="W532" s="1029" t="s">
        <v>67</v>
      </c>
      <c r="X532" s="1029">
        <v>44575</v>
      </c>
      <c r="Y532" s="1029">
        <v>44578</v>
      </c>
      <c r="Z532" s="1030">
        <v>0</v>
      </c>
      <c r="AA532" s="791"/>
      <c r="AB532" s="1031">
        <v>44562</v>
      </c>
      <c r="AC532" s="1147">
        <v>44562</v>
      </c>
      <c r="AD532" s="791"/>
      <c r="AE532" s="1035"/>
      <c r="AF532" s="1033"/>
      <c r="AG532" s="1033"/>
      <c r="AH532" s="1033"/>
      <c r="AI532" s="1033"/>
      <c r="AJ532" s="1033"/>
      <c r="AK532" s="1033"/>
      <c r="AL532" s="1033"/>
      <c r="AM532" s="1033"/>
      <c r="AN532" s="1033"/>
      <c r="AO532" s="1033"/>
      <c r="AP532" s="1033"/>
      <c r="AQ532" s="1033"/>
      <c r="AR532" s="1033"/>
      <c r="AS532" s="1033"/>
      <c r="AT532" s="599"/>
      <c r="AU532" s="1036"/>
      <c r="AV532" s="764"/>
      <c r="AW532" s="764"/>
      <c r="AX532" s="764"/>
      <c r="AY532" s="764"/>
      <c r="AZ532" s="764"/>
      <c r="BA532" s="764"/>
      <c r="BB532" s="764"/>
      <c r="BC532" s="764"/>
      <c r="BD532" s="764"/>
      <c r="BE532" s="764"/>
      <c r="BF532" s="764"/>
    </row>
    <row r="533" spans="1:58" ht="15.75" hidden="1" customHeight="1">
      <c r="A533" s="1023">
        <v>524</v>
      </c>
      <c r="B533" s="1024" t="s">
        <v>185</v>
      </c>
      <c r="C533" s="1024" t="s">
        <v>1160</v>
      </c>
      <c r="D533" s="1024" t="s">
        <v>529</v>
      </c>
      <c r="E533" s="1024" t="s">
        <v>6912</v>
      </c>
      <c r="F533" s="1024" t="s">
        <v>6913</v>
      </c>
      <c r="G533" s="1024" t="s">
        <v>6930</v>
      </c>
      <c r="H533" s="1025" t="s">
        <v>6915</v>
      </c>
      <c r="I533" s="1024">
        <v>1</v>
      </c>
      <c r="J533" s="1024">
        <v>1550</v>
      </c>
      <c r="K533" s="1024">
        <v>1550</v>
      </c>
      <c r="L533" s="1024">
        <v>481</v>
      </c>
      <c r="M533" s="1024" t="s">
        <v>1167</v>
      </c>
      <c r="N533" s="1024" t="s">
        <v>6604</v>
      </c>
      <c r="O533" s="1024" t="s">
        <v>1163</v>
      </c>
      <c r="P533" s="1024" t="s">
        <v>67</v>
      </c>
      <c r="Q533" s="1026">
        <v>44468</v>
      </c>
      <c r="R533" s="1026">
        <v>44545</v>
      </c>
      <c r="S533" s="1027" t="s">
        <v>67</v>
      </c>
      <c r="T533" s="1028">
        <v>44545</v>
      </c>
      <c r="U533" s="1028">
        <v>44575</v>
      </c>
      <c r="V533" s="1028">
        <v>44578</v>
      </c>
      <c r="W533" s="1029" t="s">
        <v>67</v>
      </c>
      <c r="X533" s="1029">
        <v>44575</v>
      </c>
      <c r="Y533" s="1029">
        <v>44578</v>
      </c>
      <c r="Z533" s="1030">
        <v>0.48099999999999998</v>
      </c>
      <c r="AA533" s="791"/>
      <c r="AB533" s="1031">
        <v>44562</v>
      </c>
      <c r="AC533" s="1147">
        <v>44562</v>
      </c>
      <c r="AD533" s="791"/>
      <c r="AE533" s="1035"/>
      <c r="AF533" s="1033"/>
      <c r="AG533" s="1033"/>
      <c r="AH533" s="1033"/>
      <c r="AI533" s="1033"/>
      <c r="AJ533" s="1033"/>
      <c r="AK533" s="1033"/>
      <c r="AL533" s="1033"/>
      <c r="AM533" s="1033"/>
      <c r="AN533" s="1033"/>
      <c r="AO533" s="1033"/>
      <c r="AP533" s="1033"/>
      <c r="AQ533" s="1033"/>
      <c r="AR533" s="1033"/>
      <c r="AS533" s="1033"/>
      <c r="AT533" s="599"/>
      <c r="AU533" s="1036"/>
      <c r="AV533" s="764"/>
      <c r="AW533" s="764"/>
      <c r="AX533" s="764"/>
      <c r="AY533" s="764"/>
      <c r="AZ533" s="764"/>
      <c r="BA533" s="764"/>
      <c r="BB533" s="764"/>
      <c r="BC533" s="764"/>
      <c r="BD533" s="764"/>
      <c r="BE533" s="764"/>
      <c r="BF533" s="764"/>
    </row>
    <row r="534" spans="1:58" ht="15.75" hidden="1" customHeight="1">
      <c r="A534" s="1023">
        <v>525</v>
      </c>
      <c r="B534" s="1024" t="s">
        <v>185</v>
      </c>
      <c r="C534" s="1024" t="s">
        <v>1160</v>
      </c>
      <c r="D534" s="1024" t="s">
        <v>529</v>
      </c>
      <c r="E534" s="1024" t="s">
        <v>6912</v>
      </c>
      <c r="F534" s="1024" t="s">
        <v>6913</v>
      </c>
      <c r="G534" s="1024" t="s">
        <v>6930</v>
      </c>
      <c r="H534" s="1025" t="s">
        <v>1164</v>
      </c>
      <c r="I534" s="1024">
        <v>1</v>
      </c>
      <c r="J534" s="1024">
        <v>1550</v>
      </c>
      <c r="K534" s="1024">
        <v>1550</v>
      </c>
      <c r="L534" s="1024">
        <v>620</v>
      </c>
      <c r="M534" s="1024" t="s">
        <v>1167</v>
      </c>
      <c r="N534" s="1024" t="s">
        <v>6604</v>
      </c>
      <c r="O534" s="1024" t="s">
        <v>1163</v>
      </c>
      <c r="P534" s="1024" t="s">
        <v>67</v>
      </c>
      <c r="Q534" s="1026">
        <v>44468</v>
      </c>
      <c r="R534" s="1026">
        <v>44545</v>
      </c>
      <c r="S534" s="1027" t="s">
        <v>67</v>
      </c>
      <c r="T534" s="1028">
        <v>44545</v>
      </c>
      <c r="U534" s="1028">
        <v>44575</v>
      </c>
      <c r="V534" s="1028">
        <v>44578</v>
      </c>
      <c r="W534" s="1029" t="s">
        <v>67</v>
      </c>
      <c r="X534" s="1029">
        <v>44575</v>
      </c>
      <c r="Y534" s="1029">
        <v>44578</v>
      </c>
      <c r="Z534" s="1030">
        <v>0.62</v>
      </c>
      <c r="AA534" s="791"/>
      <c r="AB534" s="1031">
        <v>44562</v>
      </c>
      <c r="AC534" s="1147">
        <v>44562</v>
      </c>
      <c r="AD534" s="791"/>
      <c r="AE534" s="1035"/>
      <c r="AF534" s="1033"/>
      <c r="AG534" s="1033"/>
      <c r="AH534" s="1033"/>
      <c r="AI534" s="1033"/>
      <c r="AJ534" s="1033"/>
      <c r="AK534" s="1033"/>
      <c r="AL534" s="1033"/>
      <c r="AM534" s="1033"/>
      <c r="AN534" s="1033"/>
      <c r="AO534" s="1033"/>
      <c r="AP534" s="1033"/>
      <c r="AQ534" s="1033"/>
      <c r="AR534" s="1033"/>
      <c r="AS534" s="1033"/>
      <c r="AT534" s="599"/>
      <c r="AU534" s="1036"/>
      <c r="AV534" s="764"/>
      <c r="AW534" s="764"/>
      <c r="AX534" s="764"/>
      <c r="AY534" s="764"/>
      <c r="AZ534" s="764"/>
      <c r="BA534" s="764"/>
      <c r="BB534" s="764"/>
      <c r="BC534" s="764"/>
      <c r="BD534" s="764"/>
      <c r="BE534" s="764"/>
      <c r="BF534" s="764"/>
    </row>
    <row r="535" spans="1:58" ht="15.75" hidden="1" customHeight="1">
      <c r="A535" s="1023">
        <v>526</v>
      </c>
      <c r="B535" s="1024" t="s">
        <v>185</v>
      </c>
      <c r="C535" s="1024" t="s">
        <v>1160</v>
      </c>
      <c r="D535" s="1024" t="s">
        <v>529</v>
      </c>
      <c r="E535" s="1024" t="s">
        <v>6912</v>
      </c>
      <c r="F535" s="1024" t="s">
        <v>6913</v>
      </c>
      <c r="G535" s="1024" t="s">
        <v>6930</v>
      </c>
      <c r="H535" s="1025" t="s">
        <v>6916</v>
      </c>
      <c r="I535" s="1024">
        <v>1</v>
      </c>
      <c r="J535" s="1024">
        <v>1550</v>
      </c>
      <c r="K535" s="1024">
        <v>1550</v>
      </c>
      <c r="L535" s="1024">
        <v>450</v>
      </c>
      <c r="M535" s="1024" t="s">
        <v>1167</v>
      </c>
      <c r="N535" s="1024" t="s">
        <v>6604</v>
      </c>
      <c r="O535" s="1024" t="s">
        <v>1163</v>
      </c>
      <c r="P535" s="1024" t="s">
        <v>67</v>
      </c>
      <c r="Q535" s="1026">
        <v>44468</v>
      </c>
      <c r="R535" s="1026">
        <v>44545</v>
      </c>
      <c r="S535" s="1027" t="s">
        <v>67</v>
      </c>
      <c r="T535" s="1028">
        <v>44545</v>
      </c>
      <c r="U535" s="1028">
        <v>44575</v>
      </c>
      <c r="V535" s="1028">
        <v>44578</v>
      </c>
      <c r="W535" s="1029" t="s">
        <v>67</v>
      </c>
      <c r="X535" s="1029">
        <v>44575</v>
      </c>
      <c r="Y535" s="1029">
        <v>44578</v>
      </c>
      <c r="Z535" s="1030">
        <v>0.45</v>
      </c>
      <c r="AA535" s="791"/>
      <c r="AB535" s="1031">
        <v>44562</v>
      </c>
      <c r="AC535" s="1147">
        <v>44562</v>
      </c>
      <c r="AD535" s="791"/>
      <c r="AE535" s="1035"/>
      <c r="AF535" s="1033"/>
      <c r="AG535" s="1033"/>
      <c r="AH535" s="1033"/>
      <c r="AI535" s="1033"/>
      <c r="AJ535" s="1033"/>
      <c r="AK535" s="1033"/>
      <c r="AL535" s="1033"/>
      <c r="AM535" s="1033"/>
      <c r="AN535" s="1033"/>
      <c r="AO535" s="1033"/>
      <c r="AP535" s="1033"/>
      <c r="AQ535" s="1033"/>
      <c r="AR535" s="1033"/>
      <c r="AS535" s="1033"/>
      <c r="AT535" s="599"/>
      <c r="AU535" s="1036"/>
      <c r="AV535" s="764"/>
      <c r="AW535" s="764"/>
      <c r="AX535" s="764"/>
      <c r="AY535" s="764"/>
      <c r="AZ535" s="764"/>
      <c r="BA535" s="764"/>
      <c r="BB535" s="764"/>
      <c r="BC535" s="764"/>
      <c r="BD535" s="764"/>
      <c r="BE535" s="764"/>
      <c r="BF535" s="764"/>
    </row>
    <row r="536" spans="1:58" ht="15.75" hidden="1" customHeight="1">
      <c r="A536" s="1023">
        <v>527</v>
      </c>
      <c r="B536" s="1024" t="s">
        <v>185</v>
      </c>
      <c r="C536" s="1024" t="s">
        <v>1160</v>
      </c>
      <c r="D536" s="1024" t="s">
        <v>529</v>
      </c>
      <c r="E536" s="1024" t="s">
        <v>6912</v>
      </c>
      <c r="F536" s="1024" t="s">
        <v>6913</v>
      </c>
      <c r="G536" s="1024" t="s">
        <v>6931</v>
      </c>
      <c r="H536" s="1025" t="s">
        <v>6915</v>
      </c>
      <c r="I536" s="1024">
        <v>1</v>
      </c>
      <c r="J536" s="1024">
        <v>9600</v>
      </c>
      <c r="K536" s="1024">
        <v>9600</v>
      </c>
      <c r="L536" s="1024">
        <v>2976</v>
      </c>
      <c r="M536" s="1024" t="s">
        <v>1167</v>
      </c>
      <c r="N536" s="1024" t="s">
        <v>6604</v>
      </c>
      <c r="O536" s="1024" t="s">
        <v>1163</v>
      </c>
      <c r="P536" s="1024" t="s">
        <v>67</v>
      </c>
      <c r="Q536" s="1026">
        <v>44468</v>
      </c>
      <c r="R536" s="1026">
        <v>44576</v>
      </c>
      <c r="S536" s="1027" t="s">
        <v>67</v>
      </c>
      <c r="T536" s="1028">
        <v>44576</v>
      </c>
      <c r="U536" s="1028">
        <v>44606</v>
      </c>
      <c r="V536" s="1028">
        <v>44609</v>
      </c>
      <c r="W536" s="1029" t="s">
        <v>67</v>
      </c>
      <c r="X536" s="1029">
        <v>44606</v>
      </c>
      <c r="Y536" s="1029">
        <v>44609</v>
      </c>
      <c r="Z536" s="1030">
        <v>2.976</v>
      </c>
      <c r="AA536" s="791"/>
      <c r="AB536" s="1031">
        <v>44593</v>
      </c>
      <c r="AC536" s="1147">
        <v>44593</v>
      </c>
      <c r="AD536" s="791"/>
      <c r="AE536" s="1035"/>
      <c r="AF536" s="1033"/>
      <c r="AG536" s="1033"/>
      <c r="AH536" s="1033"/>
      <c r="AI536" s="1033"/>
      <c r="AJ536" s="1033"/>
      <c r="AK536" s="1033"/>
      <c r="AL536" s="1033"/>
      <c r="AM536" s="1033"/>
      <c r="AN536" s="1033"/>
      <c r="AO536" s="1033"/>
      <c r="AP536" s="1033"/>
      <c r="AQ536" s="1033"/>
      <c r="AR536" s="1033"/>
      <c r="AS536" s="1033"/>
      <c r="AT536" s="599"/>
      <c r="AU536" s="1036"/>
      <c r="AV536" s="764"/>
      <c r="AW536" s="764"/>
      <c r="AX536" s="764"/>
      <c r="AY536" s="764"/>
      <c r="AZ536" s="764"/>
      <c r="BA536" s="764"/>
      <c r="BB536" s="764"/>
      <c r="BC536" s="764"/>
      <c r="BD536" s="764"/>
      <c r="BE536" s="764"/>
      <c r="BF536" s="764"/>
    </row>
    <row r="537" spans="1:58" ht="15.75" hidden="1" customHeight="1">
      <c r="A537" s="1023">
        <v>528</v>
      </c>
      <c r="B537" s="1024" t="s">
        <v>185</v>
      </c>
      <c r="C537" s="1024" t="s">
        <v>1160</v>
      </c>
      <c r="D537" s="1024" t="s">
        <v>529</v>
      </c>
      <c r="E537" s="1024" t="s">
        <v>6912</v>
      </c>
      <c r="F537" s="1024" t="s">
        <v>6913</v>
      </c>
      <c r="G537" s="1024" t="s">
        <v>6931</v>
      </c>
      <c r="H537" s="1025" t="s">
        <v>1164</v>
      </c>
      <c r="I537" s="1024">
        <v>1</v>
      </c>
      <c r="J537" s="1024">
        <v>9600</v>
      </c>
      <c r="K537" s="1024">
        <v>9600</v>
      </c>
      <c r="L537" s="1024">
        <v>3840</v>
      </c>
      <c r="M537" s="1024" t="s">
        <v>1167</v>
      </c>
      <c r="N537" s="1024" t="s">
        <v>6604</v>
      </c>
      <c r="O537" s="1024" t="s">
        <v>1163</v>
      </c>
      <c r="P537" s="1024" t="s">
        <v>67</v>
      </c>
      <c r="Q537" s="1026">
        <v>44468</v>
      </c>
      <c r="R537" s="1026">
        <v>44576</v>
      </c>
      <c r="S537" s="1027" t="s">
        <v>67</v>
      </c>
      <c r="T537" s="1028">
        <v>44576</v>
      </c>
      <c r="U537" s="1028">
        <v>44606</v>
      </c>
      <c r="V537" s="1028">
        <v>44609</v>
      </c>
      <c r="W537" s="1029" t="s">
        <v>67</v>
      </c>
      <c r="X537" s="1029">
        <v>44606</v>
      </c>
      <c r="Y537" s="1029">
        <v>44609</v>
      </c>
      <c r="Z537" s="1030">
        <v>3.84</v>
      </c>
      <c r="AA537" s="791"/>
      <c r="AB537" s="1031">
        <v>44593</v>
      </c>
      <c r="AC537" s="1147">
        <v>44593</v>
      </c>
      <c r="AD537" s="791"/>
      <c r="AE537" s="1035"/>
      <c r="AF537" s="1033"/>
      <c r="AG537" s="1033"/>
      <c r="AH537" s="1033"/>
      <c r="AI537" s="1033"/>
      <c r="AJ537" s="1033"/>
      <c r="AK537" s="1033"/>
      <c r="AL537" s="1033"/>
      <c r="AM537" s="1033"/>
      <c r="AN537" s="1033"/>
      <c r="AO537" s="1033"/>
      <c r="AP537" s="1033"/>
      <c r="AQ537" s="1033"/>
      <c r="AR537" s="1033"/>
      <c r="AS537" s="1033"/>
      <c r="AT537" s="599"/>
      <c r="AU537" s="1036"/>
      <c r="AV537" s="764"/>
      <c r="AW537" s="764"/>
      <c r="AX537" s="764"/>
      <c r="AY537" s="764"/>
      <c r="AZ537" s="764"/>
      <c r="BA537" s="764"/>
      <c r="BB537" s="764"/>
      <c r="BC537" s="764"/>
      <c r="BD537" s="764"/>
      <c r="BE537" s="764"/>
      <c r="BF537" s="764"/>
    </row>
    <row r="538" spans="1:58" ht="15.75" hidden="1" customHeight="1">
      <c r="A538" s="1023">
        <v>529</v>
      </c>
      <c r="B538" s="1024" t="s">
        <v>185</v>
      </c>
      <c r="C538" s="1024" t="s">
        <v>1160</v>
      </c>
      <c r="D538" s="1024" t="s">
        <v>529</v>
      </c>
      <c r="E538" s="1024" t="s">
        <v>6912</v>
      </c>
      <c r="F538" s="1024" t="s">
        <v>6913</v>
      </c>
      <c r="G538" s="1024" t="s">
        <v>6931</v>
      </c>
      <c r="H538" s="1025" t="s">
        <v>6916</v>
      </c>
      <c r="I538" s="1024">
        <v>1</v>
      </c>
      <c r="J538" s="1024">
        <v>9600</v>
      </c>
      <c r="K538" s="1024">
        <v>9600</v>
      </c>
      <c r="L538" s="1024">
        <v>2784</v>
      </c>
      <c r="M538" s="1024" t="s">
        <v>1167</v>
      </c>
      <c r="N538" s="1024" t="s">
        <v>6604</v>
      </c>
      <c r="O538" s="1024" t="s">
        <v>1163</v>
      </c>
      <c r="P538" s="1024" t="s">
        <v>67</v>
      </c>
      <c r="Q538" s="1026">
        <v>44468</v>
      </c>
      <c r="R538" s="1026">
        <v>44576</v>
      </c>
      <c r="S538" s="1027" t="s">
        <v>67</v>
      </c>
      <c r="T538" s="1028">
        <v>44576</v>
      </c>
      <c r="U538" s="1028">
        <v>44606</v>
      </c>
      <c r="V538" s="1028">
        <v>44609</v>
      </c>
      <c r="W538" s="1029" t="s">
        <v>67</v>
      </c>
      <c r="X538" s="1029">
        <v>44606</v>
      </c>
      <c r="Y538" s="1029">
        <v>44609</v>
      </c>
      <c r="Z538" s="1030">
        <v>2.7839999999999998</v>
      </c>
      <c r="AA538" s="791"/>
      <c r="AB538" s="1031">
        <v>44593</v>
      </c>
      <c r="AC538" s="1147">
        <v>44593</v>
      </c>
      <c r="AD538" s="791"/>
      <c r="AE538" s="1035"/>
      <c r="AF538" s="1033"/>
      <c r="AG538" s="1033"/>
      <c r="AH538" s="1033"/>
      <c r="AI538" s="1033"/>
      <c r="AJ538" s="1033"/>
      <c r="AK538" s="1033"/>
      <c r="AL538" s="1033"/>
      <c r="AM538" s="1033"/>
      <c r="AN538" s="1033"/>
      <c r="AO538" s="1033"/>
      <c r="AP538" s="1033"/>
      <c r="AQ538" s="1033"/>
      <c r="AR538" s="1033"/>
      <c r="AS538" s="1033"/>
      <c r="AT538" s="599"/>
      <c r="AU538" s="1036"/>
      <c r="AV538" s="764"/>
      <c r="AW538" s="764"/>
      <c r="AX538" s="764"/>
      <c r="AY538" s="764"/>
      <c r="AZ538" s="764"/>
      <c r="BA538" s="764"/>
      <c r="BB538" s="764"/>
      <c r="BC538" s="764"/>
      <c r="BD538" s="764"/>
      <c r="BE538" s="764"/>
      <c r="BF538" s="764"/>
    </row>
    <row r="539" spans="1:58" ht="15.75" hidden="1" customHeight="1">
      <c r="A539" s="1023">
        <v>530</v>
      </c>
      <c r="B539" s="1024" t="s">
        <v>185</v>
      </c>
      <c r="C539" s="1024" t="s">
        <v>1160</v>
      </c>
      <c r="D539" s="1024" t="s">
        <v>529</v>
      </c>
      <c r="E539" s="1024" t="s">
        <v>6912</v>
      </c>
      <c r="F539" s="1024" t="s">
        <v>6913</v>
      </c>
      <c r="G539" s="1024" t="s">
        <v>6932</v>
      </c>
      <c r="H539" s="1025" t="s">
        <v>6915</v>
      </c>
      <c r="I539" s="1024">
        <v>1</v>
      </c>
      <c r="J539" s="1024">
        <v>3450</v>
      </c>
      <c r="K539" s="1024">
        <v>3450</v>
      </c>
      <c r="L539" s="1024">
        <v>1070</v>
      </c>
      <c r="M539" s="1024" t="s">
        <v>1167</v>
      </c>
      <c r="N539" s="1024" t="s">
        <v>6604</v>
      </c>
      <c r="O539" s="1024" t="s">
        <v>1163</v>
      </c>
      <c r="P539" s="1024" t="s">
        <v>67</v>
      </c>
      <c r="Q539" s="1026">
        <v>44468</v>
      </c>
      <c r="R539" s="1026">
        <v>44576</v>
      </c>
      <c r="S539" s="1027" t="s">
        <v>67</v>
      </c>
      <c r="T539" s="1028">
        <v>44576</v>
      </c>
      <c r="U539" s="1028">
        <v>44606</v>
      </c>
      <c r="V539" s="1028">
        <v>44609</v>
      </c>
      <c r="W539" s="1029" t="s">
        <v>67</v>
      </c>
      <c r="X539" s="1029">
        <v>44606</v>
      </c>
      <c r="Y539" s="1029">
        <v>44609</v>
      </c>
      <c r="Z539" s="1030">
        <v>1.07</v>
      </c>
      <c r="AA539" s="791"/>
      <c r="AB539" s="1031">
        <v>44593</v>
      </c>
      <c r="AC539" s="1147">
        <v>44593</v>
      </c>
      <c r="AD539" s="791"/>
      <c r="AE539" s="1035"/>
      <c r="AF539" s="1033"/>
      <c r="AG539" s="1033"/>
      <c r="AH539" s="1033"/>
      <c r="AI539" s="1033"/>
      <c r="AJ539" s="1033"/>
      <c r="AK539" s="1033"/>
      <c r="AL539" s="1033"/>
      <c r="AM539" s="1033"/>
      <c r="AN539" s="1033"/>
      <c r="AO539" s="1033"/>
      <c r="AP539" s="1033"/>
      <c r="AQ539" s="1033"/>
      <c r="AR539" s="1033"/>
      <c r="AS539" s="1033"/>
      <c r="AT539" s="599"/>
      <c r="AU539" s="1036"/>
      <c r="AV539" s="764"/>
      <c r="AW539" s="764"/>
      <c r="AX539" s="764"/>
      <c r="AY539" s="764"/>
      <c r="AZ539" s="764"/>
      <c r="BA539" s="764"/>
      <c r="BB539" s="764"/>
      <c r="BC539" s="764"/>
      <c r="BD539" s="764"/>
      <c r="BE539" s="764"/>
      <c r="BF539" s="764"/>
    </row>
    <row r="540" spans="1:58" ht="15.75" hidden="1" customHeight="1">
      <c r="A540" s="1023">
        <v>531</v>
      </c>
      <c r="B540" s="1024" t="s">
        <v>185</v>
      </c>
      <c r="C540" s="1024" t="s">
        <v>1160</v>
      </c>
      <c r="D540" s="1024" t="s">
        <v>529</v>
      </c>
      <c r="E540" s="1024" t="s">
        <v>6912</v>
      </c>
      <c r="F540" s="1024" t="s">
        <v>6913</v>
      </c>
      <c r="G540" s="1024" t="s">
        <v>6932</v>
      </c>
      <c r="H540" s="1025" t="s">
        <v>1164</v>
      </c>
      <c r="I540" s="1024">
        <v>1</v>
      </c>
      <c r="J540" s="1024">
        <v>3450</v>
      </c>
      <c r="K540" s="1024">
        <v>3450</v>
      </c>
      <c r="L540" s="1024">
        <v>1380</v>
      </c>
      <c r="M540" s="1024" t="s">
        <v>1167</v>
      </c>
      <c r="N540" s="1024" t="s">
        <v>6604</v>
      </c>
      <c r="O540" s="1024" t="s">
        <v>1163</v>
      </c>
      <c r="P540" s="1024" t="s">
        <v>67</v>
      </c>
      <c r="Q540" s="1026">
        <v>44468</v>
      </c>
      <c r="R540" s="1026">
        <v>44576</v>
      </c>
      <c r="S540" s="1027" t="s">
        <v>67</v>
      </c>
      <c r="T540" s="1028">
        <v>44576</v>
      </c>
      <c r="U540" s="1028">
        <v>44606</v>
      </c>
      <c r="V540" s="1028">
        <v>44609</v>
      </c>
      <c r="W540" s="1029" t="s">
        <v>67</v>
      </c>
      <c r="X540" s="1029">
        <v>44606</v>
      </c>
      <c r="Y540" s="1029">
        <v>44609</v>
      </c>
      <c r="Z540" s="1030">
        <v>1.38</v>
      </c>
      <c r="AA540" s="791"/>
      <c r="AB540" s="1031">
        <v>44593</v>
      </c>
      <c r="AC540" s="1147">
        <v>44593</v>
      </c>
      <c r="AD540" s="791"/>
      <c r="AE540" s="1035"/>
      <c r="AF540" s="1033"/>
      <c r="AG540" s="1033"/>
      <c r="AH540" s="1033"/>
      <c r="AI540" s="1033"/>
      <c r="AJ540" s="1033"/>
      <c r="AK540" s="1033"/>
      <c r="AL540" s="1033"/>
      <c r="AM540" s="1033"/>
      <c r="AN540" s="1033"/>
      <c r="AO540" s="1033"/>
      <c r="AP540" s="1033"/>
      <c r="AQ540" s="1033"/>
      <c r="AR540" s="1033"/>
      <c r="AS540" s="1033"/>
      <c r="AT540" s="599"/>
      <c r="AU540" s="1036"/>
      <c r="AV540" s="764"/>
      <c r="AW540" s="764"/>
      <c r="AX540" s="764"/>
      <c r="AY540" s="764"/>
      <c r="AZ540" s="764"/>
      <c r="BA540" s="764"/>
      <c r="BB540" s="764"/>
      <c r="BC540" s="764"/>
      <c r="BD540" s="764"/>
      <c r="BE540" s="764"/>
      <c r="BF540" s="764"/>
    </row>
    <row r="541" spans="1:58" ht="15.75" hidden="1" customHeight="1">
      <c r="A541" s="1023">
        <v>532</v>
      </c>
      <c r="B541" s="1024" t="s">
        <v>185</v>
      </c>
      <c r="C541" s="1024" t="s">
        <v>1160</v>
      </c>
      <c r="D541" s="1024" t="s">
        <v>529</v>
      </c>
      <c r="E541" s="1024" t="s">
        <v>6912</v>
      </c>
      <c r="F541" s="1024" t="s">
        <v>6913</v>
      </c>
      <c r="G541" s="1024" t="s">
        <v>6932</v>
      </c>
      <c r="H541" s="1025" t="s">
        <v>6916</v>
      </c>
      <c r="I541" s="1024">
        <v>1</v>
      </c>
      <c r="J541" s="1024">
        <v>3450</v>
      </c>
      <c r="K541" s="1024">
        <v>3450</v>
      </c>
      <c r="L541" s="1024">
        <v>1001</v>
      </c>
      <c r="M541" s="1024" t="s">
        <v>1167</v>
      </c>
      <c r="N541" s="1024" t="s">
        <v>6604</v>
      </c>
      <c r="O541" s="1024" t="s">
        <v>1163</v>
      </c>
      <c r="P541" s="1024" t="s">
        <v>67</v>
      </c>
      <c r="Q541" s="1026">
        <v>44468</v>
      </c>
      <c r="R541" s="1026">
        <v>44576</v>
      </c>
      <c r="S541" s="1027" t="s">
        <v>67</v>
      </c>
      <c r="T541" s="1028">
        <v>44576</v>
      </c>
      <c r="U541" s="1028">
        <v>44606</v>
      </c>
      <c r="V541" s="1028">
        <v>44609</v>
      </c>
      <c r="W541" s="1029" t="s">
        <v>67</v>
      </c>
      <c r="X541" s="1029">
        <v>44606</v>
      </c>
      <c r="Y541" s="1029">
        <v>44609</v>
      </c>
      <c r="Z541" s="1030">
        <v>1.0009999999999999</v>
      </c>
      <c r="AA541" s="791"/>
      <c r="AB541" s="1031">
        <v>44593</v>
      </c>
      <c r="AC541" s="1147">
        <v>44593</v>
      </c>
      <c r="AD541" s="791"/>
      <c r="AE541" s="1035"/>
      <c r="AF541" s="1033"/>
      <c r="AG541" s="1033"/>
      <c r="AH541" s="1033"/>
      <c r="AI541" s="1033"/>
      <c r="AJ541" s="1033"/>
      <c r="AK541" s="1033"/>
      <c r="AL541" s="1033"/>
      <c r="AM541" s="1033"/>
      <c r="AN541" s="1033"/>
      <c r="AO541" s="1033"/>
      <c r="AP541" s="1033"/>
      <c r="AQ541" s="1033"/>
      <c r="AR541" s="1033"/>
      <c r="AS541" s="1033"/>
      <c r="AT541" s="599"/>
      <c r="AU541" s="1036"/>
      <c r="AV541" s="764"/>
      <c r="AW541" s="764"/>
      <c r="AX541" s="764"/>
      <c r="AY541" s="764"/>
      <c r="AZ541" s="764"/>
      <c r="BA541" s="764"/>
      <c r="BB541" s="764"/>
      <c r="BC541" s="764"/>
      <c r="BD541" s="764"/>
      <c r="BE541" s="764"/>
      <c r="BF541" s="764"/>
    </row>
    <row r="542" spans="1:58" ht="15.75" hidden="1" customHeight="1">
      <c r="A542" s="1023">
        <v>533</v>
      </c>
      <c r="B542" s="1024" t="s">
        <v>185</v>
      </c>
      <c r="C542" s="1024" t="s">
        <v>1160</v>
      </c>
      <c r="D542" s="1024" t="s">
        <v>529</v>
      </c>
      <c r="E542" s="1024" t="s">
        <v>6912</v>
      </c>
      <c r="F542" s="1024" t="s">
        <v>6913</v>
      </c>
      <c r="G542" s="1024" t="s">
        <v>6933</v>
      </c>
      <c r="H542" s="1025" t="s">
        <v>6915</v>
      </c>
      <c r="I542" s="1024">
        <v>1</v>
      </c>
      <c r="J542" s="1024">
        <v>2850</v>
      </c>
      <c r="K542" s="1024">
        <v>2850</v>
      </c>
      <c r="L542" s="1024">
        <v>884</v>
      </c>
      <c r="M542" s="1024" t="s">
        <v>1167</v>
      </c>
      <c r="N542" s="1024" t="s">
        <v>6604</v>
      </c>
      <c r="O542" s="1024" t="s">
        <v>1163</v>
      </c>
      <c r="P542" s="1024" t="s">
        <v>67</v>
      </c>
      <c r="Q542" s="1026">
        <v>44468</v>
      </c>
      <c r="R542" s="1026">
        <v>44576</v>
      </c>
      <c r="S542" s="1027" t="s">
        <v>67</v>
      </c>
      <c r="T542" s="1028">
        <v>44576</v>
      </c>
      <c r="U542" s="1028">
        <v>44606</v>
      </c>
      <c r="V542" s="1028">
        <v>44609</v>
      </c>
      <c r="W542" s="1029" t="s">
        <v>67</v>
      </c>
      <c r="X542" s="1029">
        <v>44606</v>
      </c>
      <c r="Y542" s="1029">
        <v>44609</v>
      </c>
      <c r="Z542" s="1030">
        <v>0.88400000000000001</v>
      </c>
      <c r="AA542" s="791"/>
      <c r="AB542" s="1031">
        <v>44593</v>
      </c>
      <c r="AC542" s="1147">
        <v>44593</v>
      </c>
      <c r="AD542" s="791"/>
      <c r="AE542" s="1035"/>
      <c r="AF542" s="1033"/>
      <c r="AG542" s="1033"/>
      <c r="AH542" s="1033"/>
      <c r="AI542" s="1033"/>
      <c r="AJ542" s="1033"/>
      <c r="AK542" s="1033"/>
      <c r="AL542" s="1033"/>
      <c r="AM542" s="1033"/>
      <c r="AN542" s="1033"/>
      <c r="AO542" s="1033"/>
      <c r="AP542" s="1033"/>
      <c r="AQ542" s="1033"/>
      <c r="AR542" s="1033"/>
      <c r="AS542" s="1033"/>
      <c r="AT542" s="599"/>
      <c r="AU542" s="1036"/>
      <c r="AV542" s="764"/>
      <c r="AW542" s="764"/>
      <c r="AX542" s="764"/>
      <c r="AY542" s="764"/>
      <c r="AZ542" s="764"/>
      <c r="BA542" s="764"/>
      <c r="BB542" s="764"/>
      <c r="BC542" s="764"/>
      <c r="BD542" s="764"/>
      <c r="BE542" s="764"/>
      <c r="BF542" s="764"/>
    </row>
    <row r="543" spans="1:58" ht="15.75" hidden="1" customHeight="1">
      <c r="A543" s="1023">
        <v>534</v>
      </c>
      <c r="B543" s="1024" t="s">
        <v>185</v>
      </c>
      <c r="C543" s="1024" t="s">
        <v>1160</v>
      </c>
      <c r="D543" s="1024" t="s">
        <v>529</v>
      </c>
      <c r="E543" s="1024" t="s">
        <v>6912</v>
      </c>
      <c r="F543" s="1024" t="s">
        <v>6913</v>
      </c>
      <c r="G543" s="1024" t="s">
        <v>6933</v>
      </c>
      <c r="H543" s="1025" t="s">
        <v>1164</v>
      </c>
      <c r="I543" s="1024">
        <v>1</v>
      </c>
      <c r="J543" s="1024">
        <v>2850</v>
      </c>
      <c r="K543" s="1024">
        <v>2850</v>
      </c>
      <c r="L543" s="1024">
        <v>1140</v>
      </c>
      <c r="M543" s="1024" t="s">
        <v>1167</v>
      </c>
      <c r="N543" s="1024" t="s">
        <v>6604</v>
      </c>
      <c r="O543" s="1024" t="s">
        <v>1163</v>
      </c>
      <c r="P543" s="1024" t="s">
        <v>67</v>
      </c>
      <c r="Q543" s="1026">
        <v>44468</v>
      </c>
      <c r="R543" s="1026">
        <v>44576</v>
      </c>
      <c r="S543" s="1027" t="s">
        <v>67</v>
      </c>
      <c r="T543" s="1028">
        <v>44576</v>
      </c>
      <c r="U543" s="1028">
        <v>44606</v>
      </c>
      <c r="V543" s="1028">
        <v>44609</v>
      </c>
      <c r="W543" s="1029" t="s">
        <v>67</v>
      </c>
      <c r="X543" s="1029">
        <v>44606</v>
      </c>
      <c r="Y543" s="1029">
        <v>44609</v>
      </c>
      <c r="Z543" s="1030">
        <v>1.1399999999999999</v>
      </c>
      <c r="AA543" s="791"/>
      <c r="AB543" s="1031">
        <v>44593</v>
      </c>
      <c r="AC543" s="1147">
        <v>44593</v>
      </c>
      <c r="AD543" s="791"/>
      <c r="AE543" s="1035"/>
      <c r="AF543" s="1033"/>
      <c r="AG543" s="1033"/>
      <c r="AH543" s="1033"/>
      <c r="AI543" s="1033"/>
      <c r="AJ543" s="1033"/>
      <c r="AK543" s="1033"/>
      <c r="AL543" s="1033"/>
      <c r="AM543" s="1033"/>
      <c r="AN543" s="1033"/>
      <c r="AO543" s="1033"/>
      <c r="AP543" s="1033"/>
      <c r="AQ543" s="1033"/>
      <c r="AR543" s="1033"/>
      <c r="AS543" s="1033"/>
      <c r="AT543" s="599"/>
      <c r="AU543" s="1036"/>
      <c r="AV543" s="764"/>
      <c r="AW543" s="764"/>
      <c r="AX543" s="764"/>
      <c r="AY543" s="764"/>
      <c r="AZ543" s="764"/>
      <c r="BA543" s="764"/>
      <c r="BB543" s="764"/>
      <c r="BC543" s="764"/>
      <c r="BD543" s="764"/>
      <c r="BE543" s="764"/>
      <c r="BF543" s="764"/>
    </row>
    <row r="544" spans="1:58" ht="15.75" hidden="1" customHeight="1">
      <c r="A544" s="1023">
        <v>535</v>
      </c>
      <c r="B544" s="1024" t="s">
        <v>185</v>
      </c>
      <c r="C544" s="1024" t="s">
        <v>1160</v>
      </c>
      <c r="D544" s="1024" t="s">
        <v>529</v>
      </c>
      <c r="E544" s="1024" t="s">
        <v>6912</v>
      </c>
      <c r="F544" s="1024" t="s">
        <v>6913</v>
      </c>
      <c r="G544" s="1024" t="s">
        <v>6933</v>
      </c>
      <c r="H544" s="1025" t="s">
        <v>6916</v>
      </c>
      <c r="I544" s="1024">
        <v>1</v>
      </c>
      <c r="J544" s="1024">
        <v>2850</v>
      </c>
      <c r="K544" s="1024">
        <v>2850</v>
      </c>
      <c r="L544" s="1024">
        <v>827</v>
      </c>
      <c r="M544" s="1024" t="s">
        <v>1167</v>
      </c>
      <c r="N544" s="1024" t="s">
        <v>6604</v>
      </c>
      <c r="O544" s="1024" t="s">
        <v>1163</v>
      </c>
      <c r="P544" s="1024" t="s">
        <v>67</v>
      </c>
      <c r="Q544" s="1026">
        <v>44468</v>
      </c>
      <c r="R544" s="1026">
        <v>44576</v>
      </c>
      <c r="S544" s="1027" t="s">
        <v>67</v>
      </c>
      <c r="T544" s="1028">
        <v>44576</v>
      </c>
      <c r="U544" s="1028">
        <v>44606</v>
      </c>
      <c r="V544" s="1028">
        <v>44609</v>
      </c>
      <c r="W544" s="1029" t="s">
        <v>67</v>
      </c>
      <c r="X544" s="1029">
        <v>44606</v>
      </c>
      <c r="Y544" s="1029">
        <v>44609</v>
      </c>
      <c r="Z544" s="1030">
        <v>0.82699999999999996</v>
      </c>
      <c r="AA544" s="791"/>
      <c r="AB544" s="1031">
        <v>44593</v>
      </c>
      <c r="AC544" s="1147">
        <v>44593</v>
      </c>
      <c r="AD544" s="791"/>
      <c r="AE544" s="1035"/>
      <c r="AF544" s="1033"/>
      <c r="AG544" s="1033"/>
      <c r="AH544" s="1033"/>
      <c r="AI544" s="1033"/>
      <c r="AJ544" s="1033"/>
      <c r="AK544" s="1033"/>
      <c r="AL544" s="1033"/>
      <c r="AM544" s="1033"/>
      <c r="AN544" s="1033"/>
      <c r="AO544" s="1033"/>
      <c r="AP544" s="1033"/>
      <c r="AQ544" s="1033"/>
      <c r="AR544" s="1033"/>
      <c r="AS544" s="1033"/>
      <c r="AT544" s="599"/>
      <c r="AU544" s="1036"/>
      <c r="AV544" s="764"/>
      <c r="AW544" s="764"/>
      <c r="AX544" s="764"/>
      <c r="AY544" s="764"/>
      <c r="AZ544" s="764"/>
      <c r="BA544" s="764"/>
      <c r="BB544" s="764"/>
      <c r="BC544" s="764"/>
      <c r="BD544" s="764"/>
      <c r="BE544" s="764"/>
      <c r="BF544" s="764"/>
    </row>
    <row r="545" spans="1:58" ht="15.75" hidden="1" customHeight="1">
      <c r="A545" s="1023">
        <v>536</v>
      </c>
      <c r="B545" s="1024" t="s">
        <v>185</v>
      </c>
      <c r="C545" s="1024" t="s">
        <v>1160</v>
      </c>
      <c r="D545" s="1024" t="s">
        <v>529</v>
      </c>
      <c r="E545" s="1024" t="s">
        <v>6912</v>
      </c>
      <c r="F545" s="1024" t="s">
        <v>6913</v>
      </c>
      <c r="G545" s="1024" t="s">
        <v>6934</v>
      </c>
      <c r="H545" s="1025" t="s">
        <v>6915</v>
      </c>
      <c r="I545" s="1024">
        <v>1</v>
      </c>
      <c r="J545" s="1024">
        <v>3400</v>
      </c>
      <c r="K545" s="1024">
        <v>3400</v>
      </c>
      <c r="L545" s="1024">
        <v>1054</v>
      </c>
      <c r="M545" s="1024" t="s">
        <v>1167</v>
      </c>
      <c r="N545" s="1024" t="s">
        <v>6604</v>
      </c>
      <c r="O545" s="1024" t="s">
        <v>1163</v>
      </c>
      <c r="P545" s="1024" t="s">
        <v>67</v>
      </c>
      <c r="Q545" s="1026">
        <v>44468</v>
      </c>
      <c r="R545" s="1026">
        <v>44576</v>
      </c>
      <c r="S545" s="1027" t="s">
        <v>67</v>
      </c>
      <c r="T545" s="1028">
        <v>44576</v>
      </c>
      <c r="U545" s="1028">
        <v>44606</v>
      </c>
      <c r="V545" s="1028">
        <v>44609</v>
      </c>
      <c r="W545" s="1029" t="s">
        <v>67</v>
      </c>
      <c r="X545" s="1029">
        <v>44606</v>
      </c>
      <c r="Y545" s="1029">
        <v>44609</v>
      </c>
      <c r="Z545" s="1030">
        <v>1.054</v>
      </c>
      <c r="AA545" s="791"/>
      <c r="AB545" s="1031">
        <v>44593</v>
      </c>
      <c r="AC545" s="1147">
        <v>44593</v>
      </c>
      <c r="AD545" s="791"/>
      <c r="AE545" s="1035"/>
      <c r="AF545" s="1033"/>
      <c r="AG545" s="1033"/>
      <c r="AH545" s="1033"/>
      <c r="AI545" s="1033"/>
      <c r="AJ545" s="1033"/>
      <c r="AK545" s="1033"/>
      <c r="AL545" s="1033"/>
      <c r="AM545" s="1033"/>
      <c r="AN545" s="1033"/>
      <c r="AO545" s="1033"/>
      <c r="AP545" s="1033"/>
      <c r="AQ545" s="1033"/>
      <c r="AR545" s="1033"/>
      <c r="AS545" s="1033"/>
      <c r="AT545" s="599"/>
      <c r="AU545" s="1036"/>
      <c r="AV545" s="764"/>
      <c r="AW545" s="764"/>
      <c r="AX545" s="764"/>
      <c r="AY545" s="764"/>
      <c r="AZ545" s="764"/>
      <c r="BA545" s="764"/>
      <c r="BB545" s="764"/>
      <c r="BC545" s="764"/>
      <c r="BD545" s="764"/>
      <c r="BE545" s="764"/>
      <c r="BF545" s="764"/>
    </row>
    <row r="546" spans="1:58" ht="15.75" hidden="1" customHeight="1">
      <c r="A546" s="1023">
        <v>537</v>
      </c>
      <c r="B546" s="1024" t="s">
        <v>185</v>
      </c>
      <c r="C546" s="1024" t="s">
        <v>1160</v>
      </c>
      <c r="D546" s="1024" t="s">
        <v>529</v>
      </c>
      <c r="E546" s="1024" t="s">
        <v>6912</v>
      </c>
      <c r="F546" s="1024" t="s">
        <v>6913</v>
      </c>
      <c r="G546" s="1024" t="s">
        <v>6934</v>
      </c>
      <c r="H546" s="1025" t="s">
        <v>1164</v>
      </c>
      <c r="I546" s="1024">
        <v>1</v>
      </c>
      <c r="J546" s="1024">
        <v>3400</v>
      </c>
      <c r="K546" s="1024">
        <v>3400</v>
      </c>
      <c r="L546" s="1024">
        <v>1360</v>
      </c>
      <c r="M546" s="1024" t="s">
        <v>1167</v>
      </c>
      <c r="N546" s="1024" t="s">
        <v>6604</v>
      </c>
      <c r="O546" s="1024" t="s">
        <v>1163</v>
      </c>
      <c r="P546" s="1024" t="s">
        <v>67</v>
      </c>
      <c r="Q546" s="1026">
        <v>44468</v>
      </c>
      <c r="R546" s="1026">
        <v>44576</v>
      </c>
      <c r="S546" s="1027" t="s">
        <v>67</v>
      </c>
      <c r="T546" s="1028">
        <v>44576</v>
      </c>
      <c r="U546" s="1028">
        <v>44606</v>
      </c>
      <c r="V546" s="1028">
        <v>44609</v>
      </c>
      <c r="W546" s="1029" t="s">
        <v>67</v>
      </c>
      <c r="X546" s="1029">
        <v>44606</v>
      </c>
      <c r="Y546" s="1029">
        <v>44609</v>
      </c>
      <c r="Z546" s="1030">
        <v>1.36</v>
      </c>
      <c r="AA546" s="791"/>
      <c r="AB546" s="1031">
        <v>44593</v>
      </c>
      <c r="AC546" s="1147">
        <v>44593</v>
      </c>
      <c r="AD546" s="791"/>
      <c r="AE546" s="1035"/>
      <c r="AF546" s="1033"/>
      <c r="AG546" s="1033"/>
      <c r="AH546" s="1033"/>
      <c r="AI546" s="1033"/>
      <c r="AJ546" s="1033"/>
      <c r="AK546" s="1033"/>
      <c r="AL546" s="1033"/>
      <c r="AM546" s="1033"/>
      <c r="AN546" s="1033"/>
      <c r="AO546" s="1033"/>
      <c r="AP546" s="1033"/>
      <c r="AQ546" s="1033"/>
      <c r="AR546" s="1033"/>
      <c r="AS546" s="1033"/>
      <c r="AT546" s="599"/>
      <c r="AU546" s="1036"/>
      <c r="AV546" s="764"/>
      <c r="AW546" s="764"/>
      <c r="AX546" s="764"/>
      <c r="AY546" s="764"/>
      <c r="AZ546" s="764"/>
      <c r="BA546" s="764"/>
      <c r="BB546" s="764"/>
      <c r="BC546" s="764"/>
      <c r="BD546" s="764"/>
      <c r="BE546" s="764"/>
      <c r="BF546" s="764"/>
    </row>
    <row r="547" spans="1:58" ht="15.75" hidden="1" customHeight="1">
      <c r="A547" s="1023">
        <v>538</v>
      </c>
      <c r="B547" s="1024" t="s">
        <v>185</v>
      </c>
      <c r="C547" s="1024" t="s">
        <v>1160</v>
      </c>
      <c r="D547" s="1024" t="s">
        <v>529</v>
      </c>
      <c r="E547" s="1024" t="s">
        <v>6912</v>
      </c>
      <c r="F547" s="1024" t="s">
        <v>6913</v>
      </c>
      <c r="G547" s="1024" t="s">
        <v>6934</v>
      </c>
      <c r="H547" s="1025" t="s">
        <v>6916</v>
      </c>
      <c r="I547" s="1024">
        <v>1</v>
      </c>
      <c r="J547" s="1024">
        <v>3400</v>
      </c>
      <c r="K547" s="1024">
        <v>3400</v>
      </c>
      <c r="L547" s="1024">
        <v>986</v>
      </c>
      <c r="M547" s="1024" t="s">
        <v>1167</v>
      </c>
      <c r="N547" s="1024" t="s">
        <v>6604</v>
      </c>
      <c r="O547" s="1024" t="s">
        <v>1163</v>
      </c>
      <c r="P547" s="1024" t="s">
        <v>67</v>
      </c>
      <c r="Q547" s="1026">
        <v>44468</v>
      </c>
      <c r="R547" s="1026">
        <v>44576</v>
      </c>
      <c r="S547" s="1027" t="s">
        <v>67</v>
      </c>
      <c r="T547" s="1028">
        <v>44576</v>
      </c>
      <c r="U547" s="1028">
        <v>44606</v>
      </c>
      <c r="V547" s="1028">
        <v>44609</v>
      </c>
      <c r="W547" s="1029" t="s">
        <v>67</v>
      </c>
      <c r="X547" s="1029">
        <v>44606</v>
      </c>
      <c r="Y547" s="1029">
        <v>44609</v>
      </c>
      <c r="Z547" s="1030">
        <v>0.98599999999999999</v>
      </c>
      <c r="AA547" s="791"/>
      <c r="AB547" s="1031">
        <v>44593</v>
      </c>
      <c r="AC547" s="1147">
        <v>44593</v>
      </c>
      <c r="AD547" s="791"/>
      <c r="AE547" s="1035"/>
      <c r="AF547" s="1033"/>
      <c r="AG547" s="1033"/>
      <c r="AH547" s="1033"/>
      <c r="AI547" s="1033"/>
      <c r="AJ547" s="1033"/>
      <c r="AK547" s="1033"/>
      <c r="AL547" s="1033"/>
      <c r="AM547" s="1033"/>
      <c r="AN547" s="1033"/>
      <c r="AO547" s="1033"/>
      <c r="AP547" s="1033"/>
      <c r="AQ547" s="1033"/>
      <c r="AR547" s="1033"/>
      <c r="AS547" s="1033"/>
      <c r="AT547" s="599"/>
      <c r="AU547" s="1036"/>
      <c r="AV547" s="764"/>
      <c r="AW547" s="764"/>
      <c r="AX547" s="764"/>
      <c r="AY547" s="764"/>
      <c r="AZ547" s="764"/>
      <c r="BA547" s="764"/>
      <c r="BB547" s="764"/>
      <c r="BC547" s="764"/>
      <c r="BD547" s="764"/>
      <c r="BE547" s="764"/>
      <c r="BF547" s="764"/>
    </row>
    <row r="548" spans="1:58" ht="15.75" hidden="1" customHeight="1">
      <c r="A548" s="1023">
        <v>539</v>
      </c>
      <c r="B548" s="1024" t="s">
        <v>185</v>
      </c>
      <c r="C548" s="1024" t="s">
        <v>1160</v>
      </c>
      <c r="D548" s="1024" t="s">
        <v>529</v>
      </c>
      <c r="E548" s="1024" t="s">
        <v>6912</v>
      </c>
      <c r="F548" s="1024" t="s">
        <v>6913</v>
      </c>
      <c r="G548" s="1024" t="s">
        <v>6935</v>
      </c>
      <c r="H548" s="1025" t="s">
        <v>6915</v>
      </c>
      <c r="I548" s="1024">
        <v>1</v>
      </c>
      <c r="J548" s="1024">
        <v>9600</v>
      </c>
      <c r="K548" s="1024">
        <v>9600</v>
      </c>
      <c r="L548" s="1024">
        <v>2976</v>
      </c>
      <c r="M548" s="1024" t="s">
        <v>1167</v>
      </c>
      <c r="N548" s="1024" t="s">
        <v>6604</v>
      </c>
      <c r="O548" s="1024" t="s">
        <v>1163</v>
      </c>
      <c r="P548" s="1024" t="s">
        <v>67</v>
      </c>
      <c r="Q548" s="1026">
        <v>44468</v>
      </c>
      <c r="R548" s="1026">
        <v>44576</v>
      </c>
      <c r="S548" s="1027" t="s">
        <v>67</v>
      </c>
      <c r="T548" s="1028">
        <v>44576</v>
      </c>
      <c r="U548" s="1028">
        <v>44606</v>
      </c>
      <c r="V548" s="1028">
        <v>44609</v>
      </c>
      <c r="W548" s="1029" t="s">
        <v>67</v>
      </c>
      <c r="X548" s="1029">
        <v>44606</v>
      </c>
      <c r="Y548" s="1029">
        <v>44609</v>
      </c>
      <c r="Z548" s="1030">
        <v>2.976</v>
      </c>
      <c r="AA548" s="791"/>
      <c r="AB548" s="1031">
        <v>44593</v>
      </c>
      <c r="AC548" s="1147">
        <v>44593</v>
      </c>
      <c r="AD548" s="791"/>
      <c r="AE548" s="1035"/>
      <c r="AF548" s="1033"/>
      <c r="AG548" s="1033"/>
      <c r="AH548" s="1033"/>
      <c r="AI548" s="1033"/>
      <c r="AJ548" s="1033"/>
      <c r="AK548" s="1033"/>
      <c r="AL548" s="1033"/>
      <c r="AM548" s="1033"/>
      <c r="AN548" s="1033"/>
      <c r="AO548" s="1033"/>
      <c r="AP548" s="1033"/>
      <c r="AQ548" s="1033"/>
      <c r="AR548" s="1033"/>
      <c r="AS548" s="1033"/>
      <c r="AT548" s="599"/>
      <c r="AU548" s="1036"/>
      <c r="AV548" s="764"/>
      <c r="AW548" s="764"/>
      <c r="AX548" s="764"/>
      <c r="AY548" s="764"/>
      <c r="AZ548" s="764"/>
      <c r="BA548" s="764"/>
      <c r="BB548" s="764"/>
      <c r="BC548" s="764"/>
      <c r="BD548" s="764"/>
      <c r="BE548" s="764"/>
      <c r="BF548" s="764"/>
    </row>
    <row r="549" spans="1:58" ht="15.75" hidden="1" customHeight="1">
      <c r="A549" s="1023">
        <v>540</v>
      </c>
      <c r="B549" s="1024" t="s">
        <v>185</v>
      </c>
      <c r="C549" s="1024" t="s">
        <v>1160</v>
      </c>
      <c r="D549" s="1024" t="s">
        <v>529</v>
      </c>
      <c r="E549" s="1024" t="s">
        <v>6912</v>
      </c>
      <c r="F549" s="1024" t="s">
        <v>6913</v>
      </c>
      <c r="G549" s="1024" t="s">
        <v>6935</v>
      </c>
      <c r="H549" s="1025" t="s">
        <v>1164</v>
      </c>
      <c r="I549" s="1024">
        <v>1</v>
      </c>
      <c r="J549" s="1024">
        <v>9600</v>
      </c>
      <c r="K549" s="1024">
        <v>9600</v>
      </c>
      <c r="L549" s="1024">
        <v>3840</v>
      </c>
      <c r="M549" s="1024" t="s">
        <v>1167</v>
      </c>
      <c r="N549" s="1024" t="s">
        <v>6604</v>
      </c>
      <c r="O549" s="1024" t="s">
        <v>1163</v>
      </c>
      <c r="P549" s="1024" t="s">
        <v>67</v>
      </c>
      <c r="Q549" s="1026">
        <v>44468</v>
      </c>
      <c r="R549" s="1026">
        <v>44576</v>
      </c>
      <c r="S549" s="1027" t="s">
        <v>67</v>
      </c>
      <c r="T549" s="1028">
        <v>44576</v>
      </c>
      <c r="U549" s="1028">
        <v>44606</v>
      </c>
      <c r="V549" s="1028">
        <v>44609</v>
      </c>
      <c r="W549" s="1029" t="s">
        <v>67</v>
      </c>
      <c r="X549" s="1029">
        <v>44606</v>
      </c>
      <c r="Y549" s="1029">
        <v>44609</v>
      </c>
      <c r="Z549" s="1030">
        <v>3.84</v>
      </c>
      <c r="AA549" s="791"/>
      <c r="AB549" s="1031">
        <v>44593</v>
      </c>
      <c r="AC549" s="1147">
        <v>44593</v>
      </c>
      <c r="AD549" s="791"/>
      <c r="AE549" s="1035"/>
      <c r="AF549" s="1033"/>
      <c r="AG549" s="1033"/>
      <c r="AH549" s="1033"/>
      <c r="AI549" s="1033"/>
      <c r="AJ549" s="1033"/>
      <c r="AK549" s="1033"/>
      <c r="AL549" s="1033"/>
      <c r="AM549" s="1033"/>
      <c r="AN549" s="1033"/>
      <c r="AO549" s="1033"/>
      <c r="AP549" s="1033"/>
      <c r="AQ549" s="1033"/>
      <c r="AR549" s="1033"/>
      <c r="AS549" s="1033"/>
      <c r="AT549" s="599"/>
      <c r="AU549" s="1036"/>
      <c r="AV549" s="764"/>
      <c r="AW549" s="764"/>
      <c r="AX549" s="764"/>
      <c r="AY549" s="764"/>
      <c r="AZ549" s="764"/>
      <c r="BA549" s="764"/>
      <c r="BB549" s="764"/>
      <c r="BC549" s="764"/>
      <c r="BD549" s="764"/>
      <c r="BE549" s="764"/>
      <c r="BF549" s="764"/>
    </row>
    <row r="550" spans="1:58" ht="15.75" hidden="1" customHeight="1">
      <c r="A550" s="1023">
        <v>541</v>
      </c>
      <c r="B550" s="1024" t="s">
        <v>185</v>
      </c>
      <c r="C550" s="1024" t="s">
        <v>1160</v>
      </c>
      <c r="D550" s="1024" t="s">
        <v>529</v>
      </c>
      <c r="E550" s="1024" t="s">
        <v>6912</v>
      </c>
      <c r="F550" s="1024" t="s">
        <v>6913</v>
      </c>
      <c r="G550" s="1024" t="s">
        <v>6935</v>
      </c>
      <c r="H550" s="1025" t="s">
        <v>6916</v>
      </c>
      <c r="I550" s="1024">
        <v>1</v>
      </c>
      <c r="J550" s="1024">
        <v>9600</v>
      </c>
      <c r="K550" s="1024">
        <v>9600</v>
      </c>
      <c r="L550" s="1024">
        <v>2784</v>
      </c>
      <c r="M550" s="1024" t="s">
        <v>1167</v>
      </c>
      <c r="N550" s="1024" t="s">
        <v>6604</v>
      </c>
      <c r="O550" s="1024" t="s">
        <v>1163</v>
      </c>
      <c r="P550" s="1024" t="s">
        <v>67</v>
      </c>
      <c r="Q550" s="1026">
        <v>44468</v>
      </c>
      <c r="R550" s="1026">
        <v>44576</v>
      </c>
      <c r="S550" s="1027" t="s">
        <v>67</v>
      </c>
      <c r="T550" s="1028">
        <v>44576</v>
      </c>
      <c r="U550" s="1028">
        <v>44606</v>
      </c>
      <c r="V550" s="1028">
        <v>44609</v>
      </c>
      <c r="W550" s="1029" t="s">
        <v>67</v>
      </c>
      <c r="X550" s="1029">
        <v>44606</v>
      </c>
      <c r="Y550" s="1029">
        <v>44609</v>
      </c>
      <c r="Z550" s="1030">
        <v>2.7839999999999998</v>
      </c>
      <c r="AA550" s="791"/>
      <c r="AB550" s="1031">
        <v>44593</v>
      </c>
      <c r="AC550" s="1147">
        <v>44593</v>
      </c>
      <c r="AD550" s="791"/>
      <c r="AE550" s="1035"/>
      <c r="AF550" s="1033"/>
      <c r="AG550" s="1033"/>
      <c r="AH550" s="1033"/>
      <c r="AI550" s="1033"/>
      <c r="AJ550" s="1033"/>
      <c r="AK550" s="1033"/>
      <c r="AL550" s="1033"/>
      <c r="AM550" s="1033"/>
      <c r="AN550" s="1033"/>
      <c r="AO550" s="1033"/>
      <c r="AP550" s="1033"/>
      <c r="AQ550" s="1033"/>
      <c r="AR550" s="1033"/>
      <c r="AS550" s="1033"/>
      <c r="AT550" s="599"/>
      <c r="AU550" s="1036"/>
      <c r="AV550" s="764"/>
      <c r="AW550" s="764"/>
      <c r="AX550" s="764"/>
      <c r="AY550" s="764"/>
      <c r="AZ550" s="764"/>
      <c r="BA550" s="764"/>
      <c r="BB550" s="764"/>
      <c r="BC550" s="764"/>
      <c r="BD550" s="764"/>
      <c r="BE550" s="764"/>
      <c r="BF550" s="764"/>
    </row>
    <row r="551" spans="1:58" ht="15.75" hidden="1" customHeight="1">
      <c r="A551" s="1023">
        <v>542</v>
      </c>
      <c r="B551" s="1024" t="s">
        <v>185</v>
      </c>
      <c r="C551" s="1024" t="s">
        <v>1160</v>
      </c>
      <c r="D551" s="1024" t="s">
        <v>529</v>
      </c>
      <c r="E551" s="1024" t="s">
        <v>6912</v>
      </c>
      <c r="F551" s="1024" t="s">
        <v>6913</v>
      </c>
      <c r="G551" s="1024" t="s">
        <v>6936</v>
      </c>
      <c r="H551" s="1025" t="s">
        <v>6915</v>
      </c>
      <c r="I551" s="1024">
        <v>1</v>
      </c>
      <c r="J551" s="1024">
        <v>0</v>
      </c>
      <c r="K551" s="1024">
        <v>0</v>
      </c>
      <c r="L551" s="1024">
        <v>0</v>
      </c>
      <c r="M551" s="1024" t="s">
        <v>1167</v>
      </c>
      <c r="N551" s="1024" t="s">
        <v>6604</v>
      </c>
      <c r="O551" s="1024" t="s">
        <v>1163</v>
      </c>
      <c r="P551" s="1024" t="s">
        <v>67</v>
      </c>
      <c r="Q551" s="1026">
        <v>44468</v>
      </c>
      <c r="R551" s="1026">
        <v>44576</v>
      </c>
      <c r="S551" s="1027" t="s">
        <v>67</v>
      </c>
      <c r="T551" s="1028">
        <v>44576</v>
      </c>
      <c r="U551" s="1028">
        <v>44606</v>
      </c>
      <c r="V551" s="1028">
        <v>44609</v>
      </c>
      <c r="W551" s="1029" t="s">
        <v>67</v>
      </c>
      <c r="X551" s="1029">
        <v>44606</v>
      </c>
      <c r="Y551" s="1029">
        <v>44609</v>
      </c>
      <c r="Z551" s="1030">
        <v>0</v>
      </c>
      <c r="AA551" s="791"/>
      <c r="AB551" s="1031">
        <v>44593</v>
      </c>
      <c r="AC551" s="1147">
        <v>44593</v>
      </c>
      <c r="AD551" s="791"/>
      <c r="AE551" s="1035"/>
      <c r="AF551" s="1033"/>
      <c r="AG551" s="1033"/>
      <c r="AH551" s="1033"/>
      <c r="AI551" s="1033"/>
      <c r="AJ551" s="1033"/>
      <c r="AK551" s="1033"/>
      <c r="AL551" s="1033"/>
      <c r="AM551" s="1033"/>
      <c r="AN551" s="1033"/>
      <c r="AO551" s="1033"/>
      <c r="AP551" s="1033"/>
      <c r="AQ551" s="1033"/>
      <c r="AR551" s="1033"/>
      <c r="AS551" s="1033"/>
      <c r="AT551" s="599"/>
      <c r="AU551" s="1036"/>
      <c r="AV551" s="764"/>
      <c r="AW551" s="764"/>
      <c r="AX551" s="764"/>
      <c r="AY551" s="764"/>
      <c r="AZ551" s="764"/>
      <c r="BA551" s="764"/>
      <c r="BB551" s="764"/>
      <c r="BC551" s="764"/>
      <c r="BD551" s="764"/>
      <c r="BE551" s="764"/>
      <c r="BF551" s="764"/>
    </row>
    <row r="552" spans="1:58" ht="15.75" hidden="1" customHeight="1">
      <c r="A552" s="1023">
        <v>543</v>
      </c>
      <c r="B552" s="1024" t="s">
        <v>185</v>
      </c>
      <c r="C552" s="1024" t="s">
        <v>1160</v>
      </c>
      <c r="D552" s="1024" t="s">
        <v>529</v>
      </c>
      <c r="E552" s="1024" t="s">
        <v>6912</v>
      </c>
      <c r="F552" s="1024" t="s">
        <v>6913</v>
      </c>
      <c r="G552" s="1024" t="s">
        <v>6936</v>
      </c>
      <c r="H552" s="1025" t="s">
        <v>1164</v>
      </c>
      <c r="I552" s="1024">
        <v>1</v>
      </c>
      <c r="J552" s="1024">
        <v>0</v>
      </c>
      <c r="K552" s="1024">
        <v>0</v>
      </c>
      <c r="L552" s="1024">
        <v>0</v>
      </c>
      <c r="M552" s="1024" t="s">
        <v>1167</v>
      </c>
      <c r="N552" s="1024" t="s">
        <v>6604</v>
      </c>
      <c r="O552" s="1024" t="s">
        <v>1163</v>
      </c>
      <c r="P552" s="1024" t="s">
        <v>67</v>
      </c>
      <c r="Q552" s="1026">
        <v>44468</v>
      </c>
      <c r="R552" s="1026">
        <v>44576</v>
      </c>
      <c r="S552" s="1027" t="s">
        <v>67</v>
      </c>
      <c r="T552" s="1028">
        <v>44576</v>
      </c>
      <c r="U552" s="1028">
        <v>44606</v>
      </c>
      <c r="V552" s="1028">
        <v>44609</v>
      </c>
      <c r="W552" s="1029" t="s">
        <v>67</v>
      </c>
      <c r="X552" s="1029">
        <v>44606</v>
      </c>
      <c r="Y552" s="1029">
        <v>44609</v>
      </c>
      <c r="Z552" s="1030">
        <v>0</v>
      </c>
      <c r="AA552" s="791"/>
      <c r="AB552" s="1031">
        <v>44593</v>
      </c>
      <c r="AC552" s="1147">
        <v>44593</v>
      </c>
      <c r="AD552" s="791"/>
      <c r="AE552" s="1035"/>
      <c r="AF552" s="1033"/>
      <c r="AG552" s="1033"/>
      <c r="AH552" s="1033"/>
      <c r="AI552" s="1033"/>
      <c r="AJ552" s="1033"/>
      <c r="AK552" s="1033"/>
      <c r="AL552" s="1033"/>
      <c r="AM552" s="1033"/>
      <c r="AN552" s="1033"/>
      <c r="AO552" s="1033"/>
      <c r="AP552" s="1033"/>
      <c r="AQ552" s="1033"/>
      <c r="AR552" s="1033"/>
      <c r="AS552" s="1033"/>
      <c r="AT552" s="599"/>
      <c r="AU552" s="1036"/>
      <c r="AV552" s="764"/>
      <c r="AW552" s="764"/>
      <c r="AX552" s="764"/>
      <c r="AY552" s="764"/>
      <c r="AZ552" s="764"/>
      <c r="BA552" s="764"/>
      <c r="BB552" s="764"/>
      <c r="BC552" s="764"/>
      <c r="BD552" s="764"/>
      <c r="BE552" s="764"/>
      <c r="BF552" s="764"/>
    </row>
    <row r="553" spans="1:58" ht="15.75" hidden="1" customHeight="1">
      <c r="A553" s="1023">
        <v>544</v>
      </c>
      <c r="B553" s="1024" t="s">
        <v>185</v>
      </c>
      <c r="C553" s="1024" t="s">
        <v>1160</v>
      </c>
      <c r="D553" s="1024" t="s">
        <v>529</v>
      </c>
      <c r="E553" s="1024" t="s">
        <v>6912</v>
      </c>
      <c r="F553" s="1024" t="s">
        <v>6913</v>
      </c>
      <c r="G553" s="1024" t="s">
        <v>6936</v>
      </c>
      <c r="H553" s="1025" t="s">
        <v>6916</v>
      </c>
      <c r="I553" s="1024">
        <v>1</v>
      </c>
      <c r="J553" s="1024">
        <v>0</v>
      </c>
      <c r="K553" s="1024">
        <v>0</v>
      </c>
      <c r="L553" s="1024">
        <v>0</v>
      </c>
      <c r="M553" s="1024" t="s">
        <v>1167</v>
      </c>
      <c r="N553" s="1024" t="s">
        <v>6604</v>
      </c>
      <c r="O553" s="1024" t="s">
        <v>1163</v>
      </c>
      <c r="P553" s="1024" t="s">
        <v>67</v>
      </c>
      <c r="Q553" s="1026">
        <v>44468</v>
      </c>
      <c r="R553" s="1026">
        <v>44576</v>
      </c>
      <c r="S553" s="1027" t="s">
        <v>67</v>
      </c>
      <c r="T553" s="1028">
        <v>44576</v>
      </c>
      <c r="U553" s="1028">
        <v>44606</v>
      </c>
      <c r="V553" s="1028">
        <v>44609</v>
      </c>
      <c r="W553" s="1029" t="s">
        <v>67</v>
      </c>
      <c r="X553" s="1029">
        <v>44606</v>
      </c>
      <c r="Y553" s="1029">
        <v>44609</v>
      </c>
      <c r="Z553" s="1030">
        <v>0</v>
      </c>
      <c r="AA553" s="791"/>
      <c r="AB553" s="1031">
        <v>44593</v>
      </c>
      <c r="AC553" s="1147">
        <v>44593</v>
      </c>
      <c r="AD553" s="791"/>
      <c r="AE553" s="1035"/>
      <c r="AF553" s="1033"/>
      <c r="AG553" s="1033"/>
      <c r="AH553" s="1033"/>
      <c r="AI553" s="1033"/>
      <c r="AJ553" s="1033"/>
      <c r="AK553" s="1033"/>
      <c r="AL553" s="1033"/>
      <c r="AM553" s="1033"/>
      <c r="AN553" s="1033"/>
      <c r="AO553" s="1033"/>
      <c r="AP553" s="1033"/>
      <c r="AQ553" s="1033"/>
      <c r="AR553" s="1033"/>
      <c r="AS553" s="1033"/>
      <c r="AT553" s="599"/>
      <c r="AU553" s="1036"/>
      <c r="AV553" s="764"/>
      <c r="AW553" s="764"/>
      <c r="AX553" s="764"/>
      <c r="AY553" s="764"/>
      <c r="AZ553" s="764"/>
      <c r="BA553" s="764"/>
      <c r="BB553" s="764"/>
      <c r="BC553" s="764"/>
      <c r="BD553" s="764"/>
      <c r="BE553" s="764"/>
      <c r="BF553" s="764"/>
    </row>
    <row r="554" spans="1:58" ht="15.75" hidden="1" customHeight="1">
      <c r="A554" s="1023">
        <v>545</v>
      </c>
      <c r="B554" s="1024" t="s">
        <v>185</v>
      </c>
      <c r="C554" s="1024" t="s">
        <v>1160</v>
      </c>
      <c r="D554" s="1024" t="s">
        <v>529</v>
      </c>
      <c r="E554" s="1024" t="s">
        <v>6912</v>
      </c>
      <c r="F554" s="1024" t="s">
        <v>6913</v>
      </c>
      <c r="G554" s="1024" t="s">
        <v>6937</v>
      </c>
      <c r="H554" s="1025" t="s">
        <v>6915</v>
      </c>
      <c r="I554" s="1024">
        <v>1</v>
      </c>
      <c r="J554" s="1024">
        <v>0</v>
      </c>
      <c r="K554" s="1024">
        <v>0</v>
      </c>
      <c r="L554" s="1024">
        <v>0</v>
      </c>
      <c r="M554" s="1024" t="s">
        <v>1167</v>
      </c>
      <c r="N554" s="1024" t="s">
        <v>6604</v>
      </c>
      <c r="O554" s="1024" t="s">
        <v>1163</v>
      </c>
      <c r="P554" s="1024" t="s">
        <v>67</v>
      </c>
      <c r="Q554" s="1026">
        <v>44468</v>
      </c>
      <c r="R554" s="1026">
        <v>44576</v>
      </c>
      <c r="S554" s="1027" t="s">
        <v>67</v>
      </c>
      <c r="T554" s="1028">
        <v>44576</v>
      </c>
      <c r="U554" s="1028">
        <v>44606</v>
      </c>
      <c r="V554" s="1028">
        <v>44609</v>
      </c>
      <c r="W554" s="1029" t="s">
        <v>67</v>
      </c>
      <c r="X554" s="1029">
        <v>44606</v>
      </c>
      <c r="Y554" s="1029">
        <v>44609</v>
      </c>
      <c r="Z554" s="1030">
        <v>0</v>
      </c>
      <c r="AA554" s="791"/>
      <c r="AB554" s="1031">
        <v>44593</v>
      </c>
      <c r="AC554" s="1147">
        <v>44593</v>
      </c>
      <c r="AD554" s="791"/>
      <c r="AE554" s="1035"/>
      <c r="AF554" s="1033"/>
      <c r="AG554" s="1033"/>
      <c r="AH554" s="1033"/>
      <c r="AI554" s="1033"/>
      <c r="AJ554" s="1033"/>
      <c r="AK554" s="1033"/>
      <c r="AL554" s="1033"/>
      <c r="AM554" s="1033"/>
      <c r="AN554" s="1033"/>
      <c r="AO554" s="1033"/>
      <c r="AP554" s="1033"/>
      <c r="AQ554" s="1033"/>
      <c r="AR554" s="1033"/>
      <c r="AS554" s="1033"/>
      <c r="AT554" s="599"/>
      <c r="AU554" s="1036"/>
      <c r="AV554" s="764"/>
      <c r="AW554" s="764"/>
      <c r="AX554" s="764"/>
      <c r="AY554" s="764"/>
      <c r="AZ554" s="764"/>
      <c r="BA554" s="764"/>
      <c r="BB554" s="764"/>
      <c r="BC554" s="764"/>
      <c r="BD554" s="764"/>
      <c r="BE554" s="764"/>
      <c r="BF554" s="764"/>
    </row>
    <row r="555" spans="1:58" ht="15.75" hidden="1" customHeight="1">
      <c r="A555" s="1023">
        <v>546</v>
      </c>
      <c r="B555" s="1024" t="s">
        <v>185</v>
      </c>
      <c r="C555" s="1024" t="s">
        <v>1160</v>
      </c>
      <c r="D555" s="1024" t="s">
        <v>529</v>
      </c>
      <c r="E555" s="1024" t="s">
        <v>6912</v>
      </c>
      <c r="F555" s="1024" t="s">
        <v>6913</v>
      </c>
      <c r="G555" s="1024" t="s">
        <v>6937</v>
      </c>
      <c r="H555" s="1025" t="s">
        <v>1164</v>
      </c>
      <c r="I555" s="1024">
        <v>1</v>
      </c>
      <c r="J555" s="1024">
        <v>0</v>
      </c>
      <c r="K555" s="1024">
        <v>0</v>
      </c>
      <c r="L555" s="1024">
        <v>0</v>
      </c>
      <c r="M555" s="1024" t="s">
        <v>1167</v>
      </c>
      <c r="N555" s="1024" t="s">
        <v>6604</v>
      </c>
      <c r="O555" s="1024" t="s">
        <v>1163</v>
      </c>
      <c r="P555" s="1024" t="s">
        <v>67</v>
      </c>
      <c r="Q555" s="1026">
        <v>44468</v>
      </c>
      <c r="R555" s="1026">
        <v>44576</v>
      </c>
      <c r="S555" s="1027" t="s">
        <v>67</v>
      </c>
      <c r="T555" s="1028">
        <v>44576</v>
      </c>
      <c r="U555" s="1028">
        <v>44606</v>
      </c>
      <c r="V555" s="1028">
        <v>44609</v>
      </c>
      <c r="W555" s="1029" t="s">
        <v>67</v>
      </c>
      <c r="X555" s="1029">
        <v>44606</v>
      </c>
      <c r="Y555" s="1029">
        <v>44609</v>
      </c>
      <c r="Z555" s="1030">
        <v>0</v>
      </c>
      <c r="AA555" s="791"/>
      <c r="AB555" s="1031">
        <v>44593</v>
      </c>
      <c r="AC555" s="1147">
        <v>44593</v>
      </c>
      <c r="AD555" s="791"/>
      <c r="AE555" s="1035"/>
      <c r="AF555" s="1033"/>
      <c r="AG555" s="1033"/>
      <c r="AH555" s="1033"/>
      <c r="AI555" s="1033"/>
      <c r="AJ555" s="1033"/>
      <c r="AK555" s="1033"/>
      <c r="AL555" s="1033"/>
      <c r="AM555" s="1033"/>
      <c r="AN555" s="1033"/>
      <c r="AO555" s="1033"/>
      <c r="AP555" s="1033"/>
      <c r="AQ555" s="1033"/>
      <c r="AR555" s="1033"/>
      <c r="AS555" s="1033"/>
      <c r="AT555" s="599"/>
      <c r="AU555" s="1036"/>
      <c r="AV555" s="764"/>
      <c r="AW555" s="764"/>
      <c r="AX555" s="764"/>
      <c r="AY555" s="764"/>
      <c r="AZ555" s="764"/>
      <c r="BA555" s="764"/>
      <c r="BB555" s="764"/>
      <c r="BC555" s="764"/>
      <c r="BD555" s="764"/>
      <c r="BE555" s="764"/>
      <c r="BF555" s="764"/>
    </row>
    <row r="556" spans="1:58" ht="15.75" hidden="1" customHeight="1">
      <c r="A556" s="1023">
        <v>547</v>
      </c>
      <c r="B556" s="1024" t="s">
        <v>185</v>
      </c>
      <c r="C556" s="1024" t="s">
        <v>1160</v>
      </c>
      <c r="D556" s="1024" t="s">
        <v>529</v>
      </c>
      <c r="E556" s="1024" t="s">
        <v>6912</v>
      </c>
      <c r="F556" s="1024" t="s">
        <v>6913</v>
      </c>
      <c r="G556" s="1024" t="s">
        <v>6937</v>
      </c>
      <c r="H556" s="1025" t="s">
        <v>6916</v>
      </c>
      <c r="I556" s="1024">
        <v>1</v>
      </c>
      <c r="J556" s="1024">
        <v>0</v>
      </c>
      <c r="K556" s="1024">
        <v>0</v>
      </c>
      <c r="L556" s="1024">
        <v>0</v>
      </c>
      <c r="M556" s="1024" t="s">
        <v>1167</v>
      </c>
      <c r="N556" s="1024" t="s">
        <v>6604</v>
      </c>
      <c r="O556" s="1024" t="s">
        <v>1163</v>
      </c>
      <c r="P556" s="1024" t="s">
        <v>67</v>
      </c>
      <c r="Q556" s="1026">
        <v>44468</v>
      </c>
      <c r="R556" s="1026">
        <v>44576</v>
      </c>
      <c r="S556" s="1027" t="s">
        <v>67</v>
      </c>
      <c r="T556" s="1028">
        <v>44576</v>
      </c>
      <c r="U556" s="1028">
        <v>44606</v>
      </c>
      <c r="V556" s="1028">
        <v>44609</v>
      </c>
      <c r="W556" s="1029" t="s">
        <v>67</v>
      </c>
      <c r="X556" s="1029">
        <v>44606</v>
      </c>
      <c r="Y556" s="1029">
        <v>44609</v>
      </c>
      <c r="Z556" s="1030">
        <v>0</v>
      </c>
      <c r="AA556" s="791"/>
      <c r="AB556" s="1031">
        <v>44593</v>
      </c>
      <c r="AC556" s="1147">
        <v>44593</v>
      </c>
      <c r="AD556" s="791"/>
      <c r="AE556" s="1035"/>
      <c r="AF556" s="1033"/>
      <c r="AG556" s="1033"/>
      <c r="AH556" s="1033"/>
      <c r="AI556" s="1033"/>
      <c r="AJ556" s="1033"/>
      <c r="AK556" s="1033"/>
      <c r="AL556" s="1033"/>
      <c r="AM556" s="1033"/>
      <c r="AN556" s="1033"/>
      <c r="AO556" s="1033"/>
      <c r="AP556" s="1033"/>
      <c r="AQ556" s="1033"/>
      <c r="AR556" s="1033"/>
      <c r="AS556" s="1033"/>
      <c r="AT556" s="599"/>
      <c r="AU556" s="1036"/>
      <c r="AV556" s="764"/>
      <c r="AW556" s="764"/>
      <c r="AX556" s="764"/>
      <c r="AY556" s="764"/>
      <c r="AZ556" s="764"/>
      <c r="BA556" s="764"/>
      <c r="BB556" s="764"/>
      <c r="BC556" s="764"/>
      <c r="BD556" s="764"/>
      <c r="BE556" s="764"/>
      <c r="BF556" s="764"/>
    </row>
    <row r="557" spans="1:58" ht="15.75" hidden="1" customHeight="1">
      <c r="A557" s="1023">
        <v>548</v>
      </c>
      <c r="B557" s="1024" t="s">
        <v>185</v>
      </c>
      <c r="C557" s="1024" t="s">
        <v>1160</v>
      </c>
      <c r="D557" s="1024" t="s">
        <v>529</v>
      </c>
      <c r="E557" s="1024" t="s">
        <v>6912</v>
      </c>
      <c r="F557" s="1024" t="s">
        <v>6913</v>
      </c>
      <c r="G557" s="1024" t="s">
        <v>6938</v>
      </c>
      <c r="H557" s="1025" t="s">
        <v>6915</v>
      </c>
      <c r="I557" s="1024">
        <v>1</v>
      </c>
      <c r="J557" s="1024">
        <v>3400</v>
      </c>
      <c r="K557" s="1024">
        <v>3400</v>
      </c>
      <c r="L557" s="1024">
        <v>1054</v>
      </c>
      <c r="M557" s="1024" t="s">
        <v>1167</v>
      </c>
      <c r="N557" s="1024" t="s">
        <v>6604</v>
      </c>
      <c r="O557" s="1024" t="s">
        <v>1163</v>
      </c>
      <c r="P557" s="1024" t="s">
        <v>67</v>
      </c>
      <c r="Q557" s="1026">
        <v>44468</v>
      </c>
      <c r="R557" s="1026">
        <v>44576</v>
      </c>
      <c r="S557" s="1027" t="s">
        <v>67</v>
      </c>
      <c r="T557" s="1028">
        <v>44576</v>
      </c>
      <c r="U557" s="1028">
        <v>44606</v>
      </c>
      <c r="V557" s="1028">
        <v>44609</v>
      </c>
      <c r="W557" s="1029" t="s">
        <v>67</v>
      </c>
      <c r="X557" s="1029">
        <v>44606</v>
      </c>
      <c r="Y557" s="1029">
        <v>44609</v>
      </c>
      <c r="Z557" s="1030">
        <v>1.054</v>
      </c>
      <c r="AA557" s="791"/>
      <c r="AB557" s="1031">
        <v>44593</v>
      </c>
      <c r="AC557" s="1147">
        <v>44593</v>
      </c>
      <c r="AD557" s="791"/>
      <c r="AE557" s="1035"/>
      <c r="AF557" s="1033"/>
      <c r="AG557" s="1033"/>
      <c r="AH557" s="1033"/>
      <c r="AI557" s="1033"/>
      <c r="AJ557" s="1033"/>
      <c r="AK557" s="1033"/>
      <c r="AL557" s="1033"/>
      <c r="AM557" s="1033"/>
      <c r="AN557" s="1033"/>
      <c r="AO557" s="1033"/>
      <c r="AP557" s="1033"/>
      <c r="AQ557" s="1033"/>
      <c r="AR557" s="1033"/>
      <c r="AS557" s="1033"/>
      <c r="AT557" s="599"/>
      <c r="AU557" s="1036"/>
      <c r="AV557" s="764"/>
      <c r="AW557" s="764"/>
      <c r="AX557" s="764"/>
      <c r="AY557" s="764"/>
      <c r="AZ557" s="764"/>
      <c r="BA557" s="764"/>
      <c r="BB557" s="764"/>
      <c r="BC557" s="764"/>
      <c r="BD557" s="764"/>
      <c r="BE557" s="764"/>
      <c r="BF557" s="764"/>
    </row>
    <row r="558" spans="1:58" ht="15.75" hidden="1" customHeight="1">
      <c r="A558" s="1023">
        <v>549</v>
      </c>
      <c r="B558" s="1024" t="s">
        <v>185</v>
      </c>
      <c r="C558" s="1024" t="s">
        <v>1160</v>
      </c>
      <c r="D558" s="1024" t="s">
        <v>529</v>
      </c>
      <c r="E558" s="1024" t="s">
        <v>6912</v>
      </c>
      <c r="F558" s="1024" t="s">
        <v>6913</v>
      </c>
      <c r="G558" s="1024" t="s">
        <v>6938</v>
      </c>
      <c r="H558" s="1025" t="s">
        <v>1164</v>
      </c>
      <c r="I558" s="1024">
        <v>1</v>
      </c>
      <c r="J558" s="1024">
        <v>3400</v>
      </c>
      <c r="K558" s="1024">
        <v>3400</v>
      </c>
      <c r="L558" s="1024">
        <v>1360</v>
      </c>
      <c r="M558" s="1024" t="s">
        <v>1167</v>
      </c>
      <c r="N558" s="1024" t="s">
        <v>6604</v>
      </c>
      <c r="O558" s="1024" t="s">
        <v>1163</v>
      </c>
      <c r="P558" s="1024" t="s">
        <v>67</v>
      </c>
      <c r="Q558" s="1026">
        <v>44468</v>
      </c>
      <c r="R558" s="1026">
        <v>44576</v>
      </c>
      <c r="S558" s="1027" t="s">
        <v>67</v>
      </c>
      <c r="T558" s="1028">
        <v>44576</v>
      </c>
      <c r="U558" s="1028">
        <v>44606</v>
      </c>
      <c r="V558" s="1028">
        <v>44609</v>
      </c>
      <c r="W558" s="1029" t="s">
        <v>67</v>
      </c>
      <c r="X558" s="1029">
        <v>44606</v>
      </c>
      <c r="Y558" s="1029">
        <v>44609</v>
      </c>
      <c r="Z558" s="1030">
        <v>1.36</v>
      </c>
      <c r="AA558" s="791"/>
      <c r="AB558" s="1031">
        <v>44593</v>
      </c>
      <c r="AC558" s="1147">
        <v>44593</v>
      </c>
      <c r="AD558" s="791"/>
      <c r="AE558" s="1035"/>
      <c r="AF558" s="1033"/>
      <c r="AG558" s="1033"/>
      <c r="AH558" s="1033"/>
      <c r="AI558" s="1033"/>
      <c r="AJ558" s="1033"/>
      <c r="AK558" s="1033"/>
      <c r="AL558" s="1033"/>
      <c r="AM558" s="1033"/>
      <c r="AN558" s="1033"/>
      <c r="AO558" s="1033"/>
      <c r="AP558" s="1033"/>
      <c r="AQ558" s="1033"/>
      <c r="AR558" s="1033"/>
      <c r="AS558" s="1033"/>
      <c r="AT558" s="599"/>
      <c r="AU558" s="1036"/>
      <c r="AV558" s="764"/>
      <c r="AW558" s="764"/>
      <c r="AX558" s="764"/>
      <c r="AY558" s="764"/>
      <c r="AZ558" s="764"/>
      <c r="BA558" s="764"/>
      <c r="BB558" s="764"/>
      <c r="BC558" s="764"/>
      <c r="BD558" s="764"/>
      <c r="BE558" s="764"/>
      <c r="BF558" s="764"/>
    </row>
    <row r="559" spans="1:58" ht="15.75" hidden="1" customHeight="1">
      <c r="A559" s="1023">
        <v>550</v>
      </c>
      <c r="B559" s="1024" t="s">
        <v>185</v>
      </c>
      <c r="C559" s="1024" t="s">
        <v>1160</v>
      </c>
      <c r="D559" s="1024" t="s">
        <v>529</v>
      </c>
      <c r="E559" s="1024" t="s">
        <v>6912</v>
      </c>
      <c r="F559" s="1024" t="s">
        <v>6913</v>
      </c>
      <c r="G559" s="1024" t="s">
        <v>6938</v>
      </c>
      <c r="H559" s="1025" t="s">
        <v>6916</v>
      </c>
      <c r="I559" s="1024">
        <v>1</v>
      </c>
      <c r="J559" s="1024">
        <v>3400</v>
      </c>
      <c r="K559" s="1024">
        <v>3400</v>
      </c>
      <c r="L559" s="1024">
        <v>986</v>
      </c>
      <c r="M559" s="1024" t="s">
        <v>1167</v>
      </c>
      <c r="N559" s="1024" t="s">
        <v>6604</v>
      </c>
      <c r="O559" s="1024" t="s">
        <v>1163</v>
      </c>
      <c r="P559" s="1024" t="s">
        <v>67</v>
      </c>
      <c r="Q559" s="1026">
        <v>44468</v>
      </c>
      <c r="R559" s="1026">
        <v>44576</v>
      </c>
      <c r="S559" s="1027" t="s">
        <v>67</v>
      </c>
      <c r="T559" s="1028">
        <v>44576</v>
      </c>
      <c r="U559" s="1028">
        <v>44606</v>
      </c>
      <c r="V559" s="1028">
        <v>44609</v>
      </c>
      <c r="W559" s="1029" t="s">
        <v>67</v>
      </c>
      <c r="X559" s="1029">
        <v>44606</v>
      </c>
      <c r="Y559" s="1029">
        <v>44609</v>
      </c>
      <c r="Z559" s="1030"/>
      <c r="AA559" s="791"/>
      <c r="AB559" s="1031">
        <v>44593</v>
      </c>
      <c r="AC559" s="1147">
        <v>44593</v>
      </c>
      <c r="AD559" s="791"/>
      <c r="AE559" s="1035"/>
      <c r="AF559" s="1033"/>
      <c r="AG559" s="1033"/>
      <c r="AH559" s="1033"/>
      <c r="AI559" s="1033"/>
      <c r="AJ559" s="1033"/>
      <c r="AK559" s="1033"/>
      <c r="AL559" s="1033"/>
      <c r="AM559" s="1033"/>
      <c r="AN559" s="1033"/>
      <c r="AO559" s="1033"/>
      <c r="AP559" s="1033"/>
      <c r="AQ559" s="1033"/>
      <c r="AR559" s="1033"/>
      <c r="AS559" s="1033"/>
      <c r="AT559" s="599"/>
      <c r="AU559" s="1036"/>
      <c r="AV559" s="764"/>
      <c r="AW559" s="764"/>
      <c r="AX559" s="764"/>
      <c r="AY559" s="764"/>
      <c r="AZ559" s="764"/>
      <c r="BA559" s="764"/>
      <c r="BB559" s="764"/>
      <c r="BC559" s="764"/>
      <c r="BD559" s="764"/>
      <c r="BE559" s="764"/>
      <c r="BF559" s="764"/>
    </row>
    <row r="560" spans="1:58" ht="15.75" hidden="1" customHeight="1">
      <c r="A560" s="1023">
        <v>551</v>
      </c>
      <c r="B560" s="1024" t="s">
        <v>189</v>
      </c>
      <c r="C560" s="1024" t="s">
        <v>1160</v>
      </c>
      <c r="D560" s="1024" t="s">
        <v>355</v>
      </c>
      <c r="E560" s="1024" t="s">
        <v>6939</v>
      </c>
      <c r="F560" s="1024" t="s">
        <v>6940</v>
      </c>
      <c r="G560" s="1024" t="s">
        <v>6940</v>
      </c>
      <c r="H560" s="1025" t="s">
        <v>1166</v>
      </c>
      <c r="I560" s="1024">
        <v>1</v>
      </c>
      <c r="J560" s="1024">
        <v>236</v>
      </c>
      <c r="K560" s="1024">
        <v>236</v>
      </c>
      <c r="L560" s="1024">
        <v>236</v>
      </c>
      <c r="M560" s="1024" t="s">
        <v>1162</v>
      </c>
      <c r="N560" s="1024" t="s">
        <v>333</v>
      </c>
      <c r="O560" s="1024" t="s">
        <v>1163</v>
      </c>
      <c r="P560" s="1024" t="s">
        <v>67</v>
      </c>
      <c r="Q560" s="1026">
        <v>44351</v>
      </c>
      <c r="R560" s="1026">
        <v>44499</v>
      </c>
      <c r="S560" s="1027" t="s">
        <v>67</v>
      </c>
      <c r="T560" s="1028">
        <v>44499</v>
      </c>
      <c r="U560" s="1028">
        <v>44509</v>
      </c>
      <c r="V560" s="1028">
        <v>44512</v>
      </c>
      <c r="W560" s="1029" t="s">
        <v>67</v>
      </c>
      <c r="X560" s="1029">
        <v>44509</v>
      </c>
      <c r="Y560" s="1029">
        <v>44512</v>
      </c>
      <c r="Z560" s="1030">
        <v>0.23599999999999999</v>
      </c>
      <c r="AA560" s="791"/>
      <c r="AB560" s="1031">
        <v>44501</v>
      </c>
      <c r="AC560" s="1554">
        <v>44501</v>
      </c>
      <c r="AD560" s="791"/>
      <c r="AE560" s="1035"/>
      <c r="AF560" s="1033"/>
      <c r="AG560" s="1033"/>
      <c r="AH560" s="1033"/>
      <c r="AI560" s="1033"/>
      <c r="AJ560" s="1033"/>
      <c r="AK560" s="1033"/>
      <c r="AL560" s="1033"/>
      <c r="AM560" s="1033"/>
      <c r="AN560" s="1033"/>
      <c r="AO560" s="1033"/>
      <c r="AP560" s="1033"/>
      <c r="AQ560" s="1033"/>
      <c r="AR560" s="1033"/>
      <c r="AS560" s="1033"/>
      <c r="AT560" s="599"/>
      <c r="AU560" s="1036"/>
      <c r="AV560" s="764"/>
      <c r="AW560" s="764"/>
      <c r="AX560" s="764"/>
      <c r="AY560" s="764"/>
      <c r="AZ560" s="764"/>
      <c r="BA560" s="764"/>
      <c r="BB560" s="764"/>
      <c r="BC560" s="764"/>
      <c r="BD560" s="764"/>
      <c r="BE560" s="764"/>
      <c r="BF560" s="764"/>
    </row>
    <row r="561" spans="1:58" ht="15.75" hidden="1" customHeight="1">
      <c r="A561" s="1023">
        <v>552</v>
      </c>
      <c r="B561" s="1024" t="s">
        <v>189</v>
      </c>
      <c r="C561" s="1024" t="s">
        <v>1160</v>
      </c>
      <c r="D561" s="1024" t="s">
        <v>356</v>
      </c>
      <c r="E561" s="1024" t="s">
        <v>6941</v>
      </c>
      <c r="F561" s="1024" t="s">
        <v>6942</v>
      </c>
      <c r="G561" s="1024" t="s">
        <v>6942</v>
      </c>
      <c r="H561" s="1025" t="s">
        <v>1166</v>
      </c>
      <c r="I561" s="1024">
        <v>1</v>
      </c>
      <c r="J561" s="1024">
        <v>510</v>
      </c>
      <c r="K561" s="1024">
        <v>510</v>
      </c>
      <c r="L561" s="1024">
        <v>510</v>
      </c>
      <c r="M561" s="1024" t="s">
        <v>1162</v>
      </c>
      <c r="N561" s="1024" t="s">
        <v>333</v>
      </c>
      <c r="O561" s="1024" t="s">
        <v>1163</v>
      </c>
      <c r="P561" s="1024" t="s">
        <v>67</v>
      </c>
      <c r="Q561" s="1026">
        <v>44454</v>
      </c>
      <c r="R561" s="1026">
        <v>44484</v>
      </c>
      <c r="S561" s="1027" t="s">
        <v>67</v>
      </c>
      <c r="T561" s="1028">
        <v>44484</v>
      </c>
      <c r="U561" s="1028">
        <v>44494</v>
      </c>
      <c r="V561" s="1028">
        <v>44497</v>
      </c>
      <c r="W561" s="1029" t="s">
        <v>67</v>
      </c>
      <c r="X561" s="1029">
        <v>44494</v>
      </c>
      <c r="Y561" s="1029">
        <v>44497</v>
      </c>
      <c r="Z561" s="1030">
        <v>0.51</v>
      </c>
      <c r="AA561" s="791"/>
      <c r="AB561" s="1031">
        <v>44470</v>
      </c>
      <c r="AC561" s="1554">
        <v>44470</v>
      </c>
      <c r="AD561" s="791"/>
      <c r="AE561" s="1035"/>
      <c r="AF561" s="1033"/>
      <c r="AG561" s="1033"/>
      <c r="AH561" s="1033"/>
      <c r="AI561" s="1033"/>
      <c r="AJ561" s="1033"/>
      <c r="AK561" s="1033"/>
      <c r="AL561" s="1033"/>
      <c r="AM561" s="1033"/>
      <c r="AN561" s="1033"/>
      <c r="AO561" s="1033"/>
      <c r="AP561" s="1033"/>
      <c r="AQ561" s="1033"/>
      <c r="AR561" s="1033"/>
      <c r="AS561" s="1033"/>
      <c r="AT561" s="599"/>
      <c r="AU561" s="1036"/>
      <c r="AV561" s="764"/>
      <c r="AW561" s="764"/>
      <c r="AX561" s="764"/>
      <c r="AY561" s="764"/>
      <c r="AZ561" s="764"/>
      <c r="BA561" s="764"/>
      <c r="BB561" s="764"/>
      <c r="BC561" s="764"/>
      <c r="BD561" s="764"/>
      <c r="BE561" s="764"/>
      <c r="BF561" s="764"/>
    </row>
    <row r="562" spans="1:58" ht="15.75" hidden="1" customHeight="1">
      <c r="A562" s="1023">
        <v>553</v>
      </c>
      <c r="B562" s="1024" t="s">
        <v>189</v>
      </c>
      <c r="C562" s="1024" t="s">
        <v>1160</v>
      </c>
      <c r="D562" s="1024" t="s">
        <v>356</v>
      </c>
      <c r="E562" s="1024" t="s">
        <v>6943</v>
      </c>
      <c r="F562" s="1024" t="s">
        <v>6944</v>
      </c>
      <c r="G562" s="1024" t="s">
        <v>6945</v>
      </c>
      <c r="H562" s="1025" t="s">
        <v>1166</v>
      </c>
      <c r="I562" s="1024">
        <v>1</v>
      </c>
      <c r="J562" s="1024">
        <v>188</v>
      </c>
      <c r="K562" s="1024">
        <v>188</v>
      </c>
      <c r="L562" s="1024">
        <v>188</v>
      </c>
      <c r="M562" s="1024" t="s">
        <v>1162</v>
      </c>
      <c r="N562" s="1024" t="s">
        <v>333</v>
      </c>
      <c r="O562" s="1024" t="s">
        <v>1163</v>
      </c>
      <c r="P562" s="1024" t="s">
        <v>67</v>
      </c>
      <c r="Q562" s="1026">
        <v>44463</v>
      </c>
      <c r="R562" s="1026">
        <v>44489</v>
      </c>
      <c r="S562" s="1027" t="s">
        <v>67</v>
      </c>
      <c r="T562" s="1028">
        <v>44489</v>
      </c>
      <c r="U562" s="1028">
        <v>44499</v>
      </c>
      <c r="V562" s="1028">
        <v>44502</v>
      </c>
      <c r="W562" s="1029" t="s">
        <v>67</v>
      </c>
      <c r="X562" s="1029">
        <v>44499</v>
      </c>
      <c r="Y562" s="1029">
        <v>44502</v>
      </c>
      <c r="Z562" s="1030">
        <v>0.188</v>
      </c>
      <c r="AA562" s="791"/>
      <c r="AB562" s="1031">
        <v>44470</v>
      </c>
      <c r="AC562" s="1554">
        <v>44501</v>
      </c>
      <c r="AD562" s="791"/>
      <c r="AE562" s="1035"/>
      <c r="AF562" s="1033"/>
      <c r="AG562" s="1033"/>
      <c r="AH562" s="1033"/>
      <c r="AI562" s="1033"/>
      <c r="AJ562" s="1033"/>
      <c r="AK562" s="1033"/>
      <c r="AL562" s="1033"/>
      <c r="AM562" s="1033"/>
      <c r="AN562" s="1033"/>
      <c r="AO562" s="1033"/>
      <c r="AP562" s="1033"/>
      <c r="AQ562" s="1033"/>
      <c r="AR562" s="1033"/>
      <c r="AS562" s="1033"/>
      <c r="AT562" s="599"/>
      <c r="AU562" s="1036"/>
      <c r="AV562" s="764"/>
      <c r="AW562" s="764"/>
      <c r="AX562" s="764"/>
      <c r="AY562" s="764"/>
      <c r="AZ562" s="764"/>
      <c r="BA562" s="764"/>
      <c r="BB562" s="764"/>
      <c r="BC562" s="764"/>
      <c r="BD562" s="764"/>
      <c r="BE562" s="764"/>
      <c r="BF562" s="764"/>
    </row>
    <row r="563" spans="1:58" ht="15.75" hidden="1" customHeight="1">
      <c r="A563" s="1023">
        <v>554</v>
      </c>
      <c r="B563" s="1024" t="s">
        <v>189</v>
      </c>
      <c r="C563" s="1024" t="s">
        <v>1160</v>
      </c>
      <c r="D563" s="1024" t="s">
        <v>356</v>
      </c>
      <c r="E563" s="1024" t="s">
        <v>6943</v>
      </c>
      <c r="F563" s="1024" t="s">
        <v>6944</v>
      </c>
      <c r="G563" s="1024" t="s">
        <v>6946</v>
      </c>
      <c r="H563" s="1025" t="s">
        <v>1166</v>
      </c>
      <c r="I563" s="1024">
        <v>1</v>
      </c>
      <c r="J563" s="1024">
        <v>532</v>
      </c>
      <c r="K563" s="1024">
        <v>532</v>
      </c>
      <c r="L563" s="1024">
        <v>532</v>
      </c>
      <c r="M563" s="1024" t="s">
        <v>1162</v>
      </c>
      <c r="N563" s="1024" t="s">
        <v>333</v>
      </c>
      <c r="O563" s="1024" t="s">
        <v>1163</v>
      </c>
      <c r="P563" s="1024" t="s">
        <v>67</v>
      </c>
      <c r="Q563" s="1026">
        <v>44463</v>
      </c>
      <c r="R563" s="1026">
        <v>44489</v>
      </c>
      <c r="S563" s="1027" t="s">
        <v>67</v>
      </c>
      <c r="T563" s="1028">
        <v>44489</v>
      </c>
      <c r="U563" s="1028">
        <v>44499</v>
      </c>
      <c r="V563" s="1028">
        <v>44502</v>
      </c>
      <c r="W563" s="1029" t="s">
        <v>67</v>
      </c>
      <c r="X563" s="1029">
        <v>44499</v>
      </c>
      <c r="Y563" s="1029">
        <v>44502</v>
      </c>
      <c r="Z563" s="1030">
        <v>0.53200000000000003</v>
      </c>
      <c r="AA563" s="791"/>
      <c r="AB563" s="1031">
        <v>44470</v>
      </c>
      <c r="AC563" s="1554">
        <v>44501</v>
      </c>
      <c r="AD563" s="791"/>
      <c r="AE563" s="1035"/>
      <c r="AF563" s="1033"/>
      <c r="AG563" s="1033"/>
      <c r="AH563" s="1033"/>
      <c r="AI563" s="1033"/>
      <c r="AJ563" s="1033"/>
      <c r="AK563" s="1033"/>
      <c r="AL563" s="1033"/>
      <c r="AM563" s="1033"/>
      <c r="AN563" s="1033"/>
      <c r="AO563" s="1033"/>
      <c r="AP563" s="1033"/>
      <c r="AQ563" s="1033"/>
      <c r="AR563" s="1033"/>
      <c r="AS563" s="1033"/>
      <c r="AT563" s="599"/>
      <c r="AU563" s="1036"/>
      <c r="AV563" s="764"/>
      <c r="AW563" s="764"/>
      <c r="AX563" s="764"/>
      <c r="AY563" s="764"/>
      <c r="AZ563" s="764"/>
      <c r="BA563" s="764"/>
      <c r="BB563" s="764"/>
      <c r="BC563" s="764"/>
      <c r="BD563" s="764"/>
      <c r="BE563" s="764"/>
      <c r="BF563" s="764"/>
    </row>
    <row r="564" spans="1:58" ht="15.75" hidden="1" customHeight="1">
      <c r="A564" s="1023">
        <v>555</v>
      </c>
      <c r="B564" s="1024" t="s">
        <v>189</v>
      </c>
      <c r="C564" s="1024" t="s">
        <v>1160</v>
      </c>
      <c r="D564" s="1024" t="s">
        <v>356</v>
      </c>
      <c r="E564" s="1024" t="s">
        <v>6943</v>
      </c>
      <c r="F564" s="1024" t="s">
        <v>6944</v>
      </c>
      <c r="G564" s="1024" t="s">
        <v>6947</v>
      </c>
      <c r="H564" s="1025" t="s">
        <v>1166</v>
      </c>
      <c r="I564" s="1024">
        <v>1</v>
      </c>
      <c r="J564" s="1024">
        <v>295</v>
      </c>
      <c r="K564" s="1024">
        <v>295</v>
      </c>
      <c r="L564" s="1024">
        <v>295</v>
      </c>
      <c r="M564" s="1024" t="s">
        <v>1162</v>
      </c>
      <c r="N564" s="1024" t="s">
        <v>333</v>
      </c>
      <c r="O564" s="1024" t="s">
        <v>1163</v>
      </c>
      <c r="P564" s="1024" t="s">
        <v>67</v>
      </c>
      <c r="Q564" s="1026">
        <v>44463</v>
      </c>
      <c r="R564" s="1026">
        <v>44489</v>
      </c>
      <c r="S564" s="1027" t="s">
        <v>67</v>
      </c>
      <c r="T564" s="1028">
        <v>44489</v>
      </c>
      <c r="U564" s="1028">
        <v>44499</v>
      </c>
      <c r="V564" s="1028">
        <v>44502</v>
      </c>
      <c r="W564" s="1029" t="s">
        <v>67</v>
      </c>
      <c r="X564" s="1029">
        <v>44499</v>
      </c>
      <c r="Y564" s="1029">
        <v>44502</v>
      </c>
      <c r="Z564" s="1030">
        <v>0.29499999999999998</v>
      </c>
      <c r="AA564" s="791"/>
      <c r="AB564" s="1031">
        <v>44470</v>
      </c>
      <c r="AC564" s="1554">
        <v>44501</v>
      </c>
      <c r="AD564" s="791"/>
      <c r="AE564" s="1035"/>
      <c r="AF564" s="1033"/>
      <c r="AG564" s="1033"/>
      <c r="AH564" s="1033"/>
      <c r="AI564" s="1033"/>
      <c r="AJ564" s="1033"/>
      <c r="AK564" s="1033"/>
      <c r="AL564" s="1033"/>
      <c r="AM564" s="1033"/>
      <c r="AN564" s="1033"/>
      <c r="AO564" s="1033"/>
      <c r="AP564" s="1033"/>
      <c r="AQ564" s="1033"/>
      <c r="AR564" s="1033"/>
      <c r="AS564" s="1033"/>
      <c r="AT564" s="599"/>
      <c r="AU564" s="1036"/>
      <c r="AV564" s="764"/>
      <c r="AW564" s="764"/>
      <c r="AX564" s="764"/>
      <c r="AY564" s="764"/>
      <c r="AZ564" s="764"/>
      <c r="BA564" s="764"/>
      <c r="BB564" s="764"/>
      <c r="BC564" s="764"/>
      <c r="BD564" s="764"/>
      <c r="BE564" s="764"/>
      <c r="BF564" s="764"/>
    </row>
    <row r="565" spans="1:58" ht="15.75" hidden="1" customHeight="1">
      <c r="A565" s="1023">
        <v>556</v>
      </c>
      <c r="B565" s="1024" t="s">
        <v>189</v>
      </c>
      <c r="C565" s="1024" t="s">
        <v>1160</v>
      </c>
      <c r="D565" s="1024" t="s">
        <v>356</v>
      </c>
      <c r="E565" s="1024" t="s">
        <v>6943</v>
      </c>
      <c r="F565" s="1024" t="s">
        <v>6944</v>
      </c>
      <c r="G565" s="1024" t="s">
        <v>6948</v>
      </c>
      <c r="H565" s="1025" t="s">
        <v>1166</v>
      </c>
      <c r="I565" s="1024">
        <v>1</v>
      </c>
      <c r="J565" s="1024">
        <v>639</v>
      </c>
      <c r="K565" s="1024">
        <v>639</v>
      </c>
      <c r="L565" s="1024">
        <v>639</v>
      </c>
      <c r="M565" s="1024" t="s">
        <v>1162</v>
      </c>
      <c r="N565" s="1024" t="s">
        <v>333</v>
      </c>
      <c r="O565" s="1024" t="s">
        <v>1163</v>
      </c>
      <c r="P565" s="1024" t="s">
        <v>67</v>
      </c>
      <c r="Q565" s="1026">
        <v>44463</v>
      </c>
      <c r="R565" s="1026">
        <v>44489</v>
      </c>
      <c r="S565" s="1027" t="s">
        <v>67</v>
      </c>
      <c r="T565" s="1028">
        <v>44489</v>
      </c>
      <c r="U565" s="1028">
        <v>44499</v>
      </c>
      <c r="V565" s="1028">
        <v>44502</v>
      </c>
      <c r="W565" s="1029" t="s">
        <v>67</v>
      </c>
      <c r="X565" s="1029">
        <v>44499</v>
      </c>
      <c r="Y565" s="1029">
        <v>44502</v>
      </c>
      <c r="Z565" s="1030">
        <v>0.63900000000000001</v>
      </c>
      <c r="AA565" s="791"/>
      <c r="AB565" s="1031">
        <v>44470</v>
      </c>
      <c r="AC565" s="1554">
        <v>44501</v>
      </c>
      <c r="AD565" s="791"/>
      <c r="AE565" s="1035"/>
      <c r="AF565" s="1033"/>
      <c r="AG565" s="1033"/>
      <c r="AH565" s="1033"/>
      <c r="AI565" s="1033"/>
      <c r="AJ565" s="1033"/>
      <c r="AK565" s="1033"/>
      <c r="AL565" s="1033"/>
      <c r="AM565" s="1033"/>
      <c r="AN565" s="1033"/>
      <c r="AO565" s="1033"/>
      <c r="AP565" s="1033"/>
      <c r="AQ565" s="1033"/>
      <c r="AR565" s="1033"/>
      <c r="AS565" s="1033"/>
      <c r="AT565" s="599"/>
      <c r="AU565" s="1036"/>
      <c r="AV565" s="764"/>
      <c r="AW565" s="764"/>
      <c r="AX565" s="764"/>
      <c r="AY565" s="764"/>
      <c r="AZ565" s="764"/>
      <c r="BA565" s="764"/>
      <c r="BB565" s="764"/>
      <c r="BC565" s="764"/>
      <c r="BD565" s="764"/>
      <c r="BE565" s="764"/>
      <c r="BF565" s="764"/>
    </row>
    <row r="566" spans="1:58" ht="15.75" hidden="1" customHeight="1">
      <c r="A566" s="1023">
        <v>557</v>
      </c>
      <c r="B566" s="1024" t="s">
        <v>189</v>
      </c>
      <c r="C566" s="1024" t="s">
        <v>1160</v>
      </c>
      <c r="D566" s="1024" t="s">
        <v>356</v>
      </c>
      <c r="E566" s="1024" t="s">
        <v>6949</v>
      </c>
      <c r="F566" s="1024" t="s">
        <v>6950</v>
      </c>
      <c r="G566" s="1024" t="s">
        <v>6951</v>
      </c>
      <c r="H566" s="1025" t="s">
        <v>1166</v>
      </c>
      <c r="I566" s="1024">
        <v>1</v>
      </c>
      <c r="J566" s="1024">
        <v>260</v>
      </c>
      <c r="K566" s="1024">
        <v>260</v>
      </c>
      <c r="L566" s="1024">
        <v>260</v>
      </c>
      <c r="M566" s="1024" t="s">
        <v>1162</v>
      </c>
      <c r="N566" s="1024" t="s">
        <v>333</v>
      </c>
      <c r="O566" s="1024" t="s">
        <v>1163</v>
      </c>
      <c r="P566" s="1024" t="s">
        <v>67</v>
      </c>
      <c r="Q566" s="1026">
        <v>44467</v>
      </c>
      <c r="R566" s="1026">
        <v>44479</v>
      </c>
      <c r="S566" s="1027" t="s">
        <v>67</v>
      </c>
      <c r="T566" s="1028">
        <v>44479</v>
      </c>
      <c r="U566" s="1028">
        <v>44489</v>
      </c>
      <c r="V566" s="1028">
        <v>44492</v>
      </c>
      <c r="W566" s="1029" t="s">
        <v>67</v>
      </c>
      <c r="X566" s="1029">
        <v>44489</v>
      </c>
      <c r="Y566" s="1029">
        <v>44492</v>
      </c>
      <c r="Z566" s="1030">
        <v>0.26</v>
      </c>
      <c r="AA566" s="791"/>
      <c r="AB566" s="1031">
        <v>44470</v>
      </c>
      <c r="AC566" s="1554">
        <v>44470</v>
      </c>
      <c r="AD566" s="791"/>
      <c r="AE566" s="1035"/>
      <c r="AF566" s="1033"/>
      <c r="AG566" s="1033"/>
      <c r="AH566" s="1033"/>
      <c r="AI566" s="1033"/>
      <c r="AJ566" s="1033"/>
      <c r="AK566" s="1033"/>
      <c r="AL566" s="1033"/>
      <c r="AM566" s="1033"/>
      <c r="AN566" s="1033"/>
      <c r="AO566" s="1033"/>
      <c r="AP566" s="1033"/>
      <c r="AQ566" s="1033"/>
      <c r="AR566" s="1033"/>
      <c r="AS566" s="1033"/>
      <c r="AT566" s="599"/>
      <c r="AU566" s="1036"/>
      <c r="AV566" s="764"/>
      <c r="AW566" s="764"/>
      <c r="AX566" s="764"/>
      <c r="AY566" s="764"/>
      <c r="AZ566" s="764"/>
      <c r="BA566" s="764"/>
      <c r="BB566" s="764"/>
      <c r="BC566" s="764"/>
      <c r="BD566" s="764"/>
      <c r="BE566" s="764"/>
      <c r="BF566" s="764"/>
    </row>
    <row r="567" spans="1:58" ht="15.75" hidden="1" customHeight="1">
      <c r="A567" s="1023">
        <v>558</v>
      </c>
      <c r="B567" s="1024" t="s">
        <v>189</v>
      </c>
      <c r="C567" s="1024" t="s">
        <v>1160</v>
      </c>
      <c r="D567" s="1024" t="s">
        <v>356</v>
      </c>
      <c r="E567" s="1024" t="s">
        <v>6949</v>
      </c>
      <c r="F567" s="1024" t="s">
        <v>6950</v>
      </c>
      <c r="G567" s="1024" t="s">
        <v>6952</v>
      </c>
      <c r="H567" s="1025" t="s">
        <v>1166</v>
      </c>
      <c r="I567" s="1024">
        <v>1</v>
      </c>
      <c r="J567" s="1024">
        <v>575</v>
      </c>
      <c r="K567" s="1024">
        <v>575</v>
      </c>
      <c r="L567" s="1024">
        <v>575</v>
      </c>
      <c r="M567" s="1024" t="s">
        <v>1162</v>
      </c>
      <c r="N567" s="1024" t="s">
        <v>333</v>
      </c>
      <c r="O567" s="1024" t="s">
        <v>1163</v>
      </c>
      <c r="P567" s="1024" t="s">
        <v>67</v>
      </c>
      <c r="Q567" s="1026">
        <v>44467</v>
      </c>
      <c r="R567" s="1026">
        <v>44479</v>
      </c>
      <c r="S567" s="1027" t="s">
        <v>67</v>
      </c>
      <c r="T567" s="1028">
        <v>44479</v>
      </c>
      <c r="U567" s="1028">
        <v>44489</v>
      </c>
      <c r="V567" s="1028">
        <v>44492</v>
      </c>
      <c r="W567" s="1029" t="s">
        <v>67</v>
      </c>
      <c r="X567" s="1029">
        <v>44489</v>
      </c>
      <c r="Y567" s="1029">
        <v>44492</v>
      </c>
      <c r="Z567" s="1030">
        <v>0.57499999999999996</v>
      </c>
      <c r="AA567" s="791"/>
      <c r="AB567" s="1031">
        <v>44470</v>
      </c>
      <c r="AC567" s="1554">
        <v>44470</v>
      </c>
      <c r="AD567" s="791"/>
      <c r="AE567" s="1035"/>
      <c r="AF567" s="1033"/>
      <c r="AG567" s="1033"/>
      <c r="AH567" s="1033"/>
      <c r="AI567" s="1033"/>
      <c r="AJ567" s="1033"/>
      <c r="AK567" s="1033"/>
      <c r="AL567" s="1033"/>
      <c r="AM567" s="1033"/>
      <c r="AN567" s="1033"/>
      <c r="AO567" s="1033"/>
      <c r="AP567" s="1033"/>
      <c r="AQ567" s="1033"/>
      <c r="AR567" s="1033"/>
      <c r="AS567" s="1033"/>
      <c r="AT567" s="599"/>
      <c r="AU567" s="1036"/>
      <c r="AV567" s="764"/>
      <c r="AW567" s="764"/>
      <c r="AX567" s="764"/>
      <c r="AY567" s="764"/>
      <c r="AZ567" s="764"/>
      <c r="BA567" s="764"/>
      <c r="BB567" s="764"/>
      <c r="BC567" s="764"/>
      <c r="BD567" s="764"/>
      <c r="BE567" s="764"/>
      <c r="BF567" s="764"/>
    </row>
    <row r="568" spans="1:58" ht="15.75" hidden="1" customHeight="1">
      <c r="A568" s="1023">
        <v>559</v>
      </c>
      <c r="B568" s="1024" t="s">
        <v>189</v>
      </c>
      <c r="C568" s="1024" t="s">
        <v>1160</v>
      </c>
      <c r="D568" s="1024" t="s">
        <v>356</v>
      </c>
      <c r="E568" s="1024" t="s">
        <v>6953</v>
      </c>
      <c r="F568" s="1024" t="s">
        <v>6950</v>
      </c>
      <c r="G568" s="1024" t="s">
        <v>6954</v>
      </c>
      <c r="H568" s="1025" t="s">
        <v>1166</v>
      </c>
      <c r="I568" s="1024">
        <v>1</v>
      </c>
      <c r="J568" s="1024">
        <v>737</v>
      </c>
      <c r="K568" s="1024">
        <v>737</v>
      </c>
      <c r="L568" s="1024">
        <v>737</v>
      </c>
      <c r="M568" s="1024" t="s">
        <v>1162</v>
      </c>
      <c r="N568" s="1024" t="s">
        <v>333</v>
      </c>
      <c r="O568" s="1024" t="s">
        <v>1163</v>
      </c>
      <c r="P568" s="1024" t="s">
        <v>67</v>
      </c>
      <c r="Q568" s="1026">
        <v>44467</v>
      </c>
      <c r="R568" s="1026">
        <v>44484</v>
      </c>
      <c r="S568" s="1027" t="s">
        <v>67</v>
      </c>
      <c r="T568" s="1028">
        <v>44484</v>
      </c>
      <c r="U568" s="1028">
        <v>44494</v>
      </c>
      <c r="V568" s="1028">
        <v>44497</v>
      </c>
      <c r="W568" s="1029" t="s">
        <v>67</v>
      </c>
      <c r="X568" s="1029">
        <v>44494</v>
      </c>
      <c r="Y568" s="1029">
        <v>44497</v>
      </c>
      <c r="Z568" s="1030">
        <v>0.73699999999999999</v>
      </c>
      <c r="AA568" s="791"/>
      <c r="AB568" s="1031">
        <v>44470</v>
      </c>
      <c r="AC568" s="1554">
        <v>44470</v>
      </c>
      <c r="AD568" s="791"/>
      <c r="AE568" s="1035"/>
      <c r="AF568" s="1033"/>
      <c r="AG568" s="1033"/>
      <c r="AH568" s="1033"/>
      <c r="AI568" s="1033"/>
      <c r="AJ568" s="1033"/>
      <c r="AK568" s="1033"/>
      <c r="AL568" s="1033"/>
      <c r="AM568" s="1033"/>
      <c r="AN568" s="1033"/>
      <c r="AO568" s="1033"/>
      <c r="AP568" s="1033"/>
      <c r="AQ568" s="1033"/>
      <c r="AR568" s="1033"/>
      <c r="AS568" s="1033"/>
      <c r="AT568" s="599"/>
      <c r="AU568" s="1036"/>
      <c r="AV568" s="764"/>
      <c r="AW568" s="764"/>
      <c r="AX568" s="764"/>
      <c r="AY568" s="764"/>
      <c r="AZ568" s="764"/>
      <c r="BA568" s="764"/>
      <c r="BB568" s="764"/>
      <c r="BC568" s="764"/>
      <c r="BD568" s="764"/>
      <c r="BE568" s="764"/>
      <c r="BF568" s="764"/>
    </row>
    <row r="569" spans="1:58" ht="15.75" hidden="1" customHeight="1">
      <c r="A569" s="1023">
        <v>560</v>
      </c>
      <c r="B569" s="1024" t="s">
        <v>245</v>
      </c>
      <c r="C569" s="1024"/>
      <c r="D569" s="1024" t="s">
        <v>529</v>
      </c>
      <c r="E569" s="1024" t="s">
        <v>6384</v>
      </c>
      <c r="F569" s="1024" t="s">
        <v>6955</v>
      </c>
      <c r="G569" s="1024" t="s">
        <v>6956</v>
      </c>
      <c r="H569" s="1025" t="s">
        <v>1170</v>
      </c>
      <c r="I569" s="1024">
        <v>1</v>
      </c>
      <c r="J569" s="1024">
        <v>854900</v>
      </c>
      <c r="K569" s="1024">
        <v>854900</v>
      </c>
      <c r="L569" s="1024">
        <v>14240</v>
      </c>
      <c r="M569" s="1024" t="s">
        <v>1167</v>
      </c>
      <c r="N569" s="1024" t="s">
        <v>6604</v>
      </c>
      <c r="O569" s="1024" t="s">
        <v>1163</v>
      </c>
      <c r="P569" s="1024" t="s">
        <v>67</v>
      </c>
      <c r="Q569" s="1026">
        <v>44316</v>
      </c>
      <c r="R569" s="1026">
        <v>44484</v>
      </c>
      <c r="S569" s="1027" t="s">
        <v>67</v>
      </c>
      <c r="T569" s="1028">
        <v>44484</v>
      </c>
      <c r="U569" s="1028">
        <v>44514</v>
      </c>
      <c r="V569" s="1028">
        <v>44517</v>
      </c>
      <c r="W569" s="1029" t="s">
        <v>67</v>
      </c>
      <c r="X569" s="1029">
        <v>44514</v>
      </c>
      <c r="Y569" s="1029">
        <v>44517</v>
      </c>
      <c r="Z569" s="1030"/>
      <c r="AA569" s="791"/>
      <c r="AB569" s="1031">
        <v>44501</v>
      </c>
      <c r="AC569" s="1147">
        <v>44501</v>
      </c>
      <c r="AD569" s="791"/>
      <c r="AE569" s="1035"/>
      <c r="AF569" s="1033"/>
      <c r="AG569" s="1033"/>
      <c r="AH569" s="1033"/>
      <c r="AI569" s="1033"/>
      <c r="AJ569" s="1033"/>
      <c r="AK569" s="1033"/>
      <c r="AL569" s="1033"/>
      <c r="AM569" s="1033"/>
      <c r="AN569" s="1033"/>
      <c r="AO569" s="1033"/>
      <c r="AP569" s="1033"/>
      <c r="AQ569" s="1033"/>
      <c r="AR569" s="1033"/>
      <c r="AS569" s="1033"/>
      <c r="AT569" s="599"/>
      <c r="AU569" s="1036"/>
      <c r="AV569" s="764"/>
      <c r="AW569" s="764"/>
      <c r="AX569" s="764"/>
      <c r="AY569" s="764"/>
      <c r="AZ569" s="764"/>
      <c r="BA569" s="764"/>
      <c r="BB569" s="764"/>
      <c r="BC569" s="764"/>
      <c r="BD569" s="764"/>
      <c r="BE569" s="764"/>
      <c r="BF569" s="764"/>
    </row>
    <row r="570" spans="1:58" ht="15.75" hidden="1" customHeight="1">
      <c r="A570" s="1023">
        <v>561</v>
      </c>
      <c r="B570" s="1024" t="s">
        <v>245</v>
      </c>
      <c r="C570" s="1024"/>
      <c r="D570" s="1024" t="s">
        <v>529</v>
      </c>
      <c r="E570" s="1024" t="s">
        <v>6384</v>
      </c>
      <c r="F570" s="1024" t="s">
        <v>6955</v>
      </c>
      <c r="G570" s="1024" t="s">
        <v>6957</v>
      </c>
      <c r="H570" s="1025" t="s">
        <v>1170</v>
      </c>
      <c r="I570" s="1024">
        <v>1</v>
      </c>
      <c r="J570" s="1024">
        <v>854900</v>
      </c>
      <c r="K570" s="1024">
        <v>854900</v>
      </c>
      <c r="L570" s="1024">
        <v>12960</v>
      </c>
      <c r="M570" s="1024" t="s">
        <v>1167</v>
      </c>
      <c r="N570" s="1024" t="s">
        <v>6604</v>
      </c>
      <c r="O570" s="1024" t="s">
        <v>1163</v>
      </c>
      <c r="P570" s="1024" t="s">
        <v>67</v>
      </c>
      <c r="Q570" s="1026">
        <v>44316</v>
      </c>
      <c r="R570" s="1026">
        <v>44484</v>
      </c>
      <c r="S570" s="1027" t="s">
        <v>67</v>
      </c>
      <c r="T570" s="1028">
        <v>44484</v>
      </c>
      <c r="U570" s="1028">
        <v>44514</v>
      </c>
      <c r="V570" s="1028">
        <v>44517</v>
      </c>
      <c r="W570" s="1029" t="s">
        <v>67</v>
      </c>
      <c r="X570" s="1029">
        <v>44514</v>
      </c>
      <c r="Y570" s="1029">
        <v>44517</v>
      </c>
      <c r="Z570" s="1030"/>
      <c r="AA570" s="791"/>
      <c r="AB570" s="1031">
        <v>44501</v>
      </c>
      <c r="AC570" s="1147">
        <v>44501</v>
      </c>
      <c r="AD570" s="791"/>
      <c r="AE570" s="1035"/>
      <c r="AF570" s="1033"/>
      <c r="AG570" s="1033"/>
      <c r="AH570" s="1033"/>
      <c r="AI570" s="1033"/>
      <c r="AJ570" s="1033"/>
      <c r="AK570" s="1033"/>
      <c r="AL570" s="1033"/>
      <c r="AM570" s="1033"/>
      <c r="AN570" s="1033"/>
      <c r="AO570" s="1033"/>
      <c r="AP570" s="1033"/>
      <c r="AQ570" s="1033"/>
      <c r="AR570" s="1033"/>
      <c r="AS570" s="1033"/>
      <c r="AT570" s="599"/>
      <c r="AU570" s="1036"/>
      <c r="AV570" s="764"/>
      <c r="AW570" s="764"/>
      <c r="AX570" s="764"/>
      <c r="AY570" s="764"/>
      <c r="AZ570" s="764"/>
      <c r="BA570" s="764"/>
      <c r="BB570" s="764"/>
      <c r="BC570" s="764"/>
      <c r="BD570" s="764"/>
      <c r="BE570" s="764"/>
      <c r="BF570" s="764"/>
    </row>
    <row r="571" spans="1:58" ht="15.75" hidden="1" customHeight="1">
      <c r="A571" s="1023">
        <v>562</v>
      </c>
      <c r="B571" s="1024" t="s">
        <v>245</v>
      </c>
      <c r="C571" s="1024"/>
      <c r="D571" s="1024" t="s">
        <v>529</v>
      </c>
      <c r="E571" s="1024" t="s">
        <v>6384</v>
      </c>
      <c r="F571" s="1024" t="s">
        <v>6955</v>
      </c>
      <c r="G571" s="1024" t="s">
        <v>6956</v>
      </c>
      <c r="H571" s="1025" t="s">
        <v>1171</v>
      </c>
      <c r="I571" s="1024">
        <v>1</v>
      </c>
      <c r="J571" s="1024">
        <v>778000</v>
      </c>
      <c r="K571" s="1024">
        <v>778000</v>
      </c>
      <c r="L571" s="1024">
        <v>3560</v>
      </c>
      <c r="M571" s="1024" t="s">
        <v>1167</v>
      </c>
      <c r="N571" s="1024" t="s">
        <v>6604</v>
      </c>
      <c r="O571" s="1024" t="s">
        <v>1163</v>
      </c>
      <c r="P571" s="1024" t="s">
        <v>67</v>
      </c>
      <c r="Q571" s="1026">
        <v>44316</v>
      </c>
      <c r="R571" s="1026">
        <v>44484</v>
      </c>
      <c r="S571" s="1027" t="s">
        <v>67</v>
      </c>
      <c r="T571" s="1028">
        <v>44484</v>
      </c>
      <c r="U571" s="1028">
        <v>44514</v>
      </c>
      <c r="V571" s="1028">
        <v>44517</v>
      </c>
      <c r="W571" s="1029" t="s">
        <v>67</v>
      </c>
      <c r="X571" s="1029">
        <v>44514</v>
      </c>
      <c r="Y571" s="1029">
        <v>44517</v>
      </c>
      <c r="Z571" s="1030">
        <v>3.56</v>
      </c>
      <c r="AA571" s="791"/>
      <c r="AB571" s="1031">
        <v>44501</v>
      </c>
      <c r="AC571" s="1147">
        <v>44501</v>
      </c>
      <c r="AD571" s="791"/>
      <c r="AE571" s="1035"/>
      <c r="AF571" s="1033"/>
      <c r="AG571" s="1033"/>
      <c r="AH571" s="1033"/>
      <c r="AI571" s="1033"/>
      <c r="AJ571" s="1033"/>
      <c r="AK571" s="1033"/>
      <c r="AL571" s="1033"/>
      <c r="AM571" s="1033"/>
      <c r="AN571" s="1033"/>
      <c r="AO571" s="1033"/>
      <c r="AP571" s="1033"/>
      <c r="AQ571" s="1033"/>
      <c r="AR571" s="1033"/>
      <c r="AS571" s="1033"/>
      <c r="AT571" s="599"/>
      <c r="AU571" s="1036"/>
      <c r="AV571" s="764"/>
      <c r="AW571" s="764"/>
      <c r="AX571" s="764"/>
      <c r="AY571" s="764"/>
      <c r="AZ571" s="764"/>
      <c r="BA571" s="764"/>
      <c r="BB571" s="764"/>
      <c r="BC571" s="764"/>
      <c r="BD571" s="764"/>
      <c r="BE571" s="764"/>
      <c r="BF571" s="764"/>
    </row>
    <row r="572" spans="1:58" ht="15.75" hidden="1" customHeight="1">
      <c r="A572" s="1023">
        <v>563</v>
      </c>
      <c r="B572" s="1024" t="s">
        <v>245</v>
      </c>
      <c r="C572" s="1024"/>
      <c r="D572" s="1024" t="s">
        <v>529</v>
      </c>
      <c r="E572" s="1024" t="s">
        <v>6384</v>
      </c>
      <c r="F572" s="1024" t="s">
        <v>6955</v>
      </c>
      <c r="G572" s="1024" t="s">
        <v>6957</v>
      </c>
      <c r="H572" s="1025" t="s">
        <v>1171</v>
      </c>
      <c r="I572" s="1024">
        <v>1</v>
      </c>
      <c r="J572" s="1024">
        <v>778000</v>
      </c>
      <c r="K572" s="1024">
        <v>778000</v>
      </c>
      <c r="L572" s="1024">
        <v>3240</v>
      </c>
      <c r="M572" s="1024" t="s">
        <v>1167</v>
      </c>
      <c r="N572" s="1024" t="s">
        <v>6604</v>
      </c>
      <c r="O572" s="1024" t="s">
        <v>1163</v>
      </c>
      <c r="P572" s="1024" t="s">
        <v>67</v>
      </c>
      <c r="Q572" s="1026">
        <v>44316</v>
      </c>
      <c r="R572" s="1026">
        <v>44484</v>
      </c>
      <c r="S572" s="1027" t="s">
        <v>67</v>
      </c>
      <c r="T572" s="1028">
        <v>44484</v>
      </c>
      <c r="U572" s="1028">
        <v>44514</v>
      </c>
      <c r="V572" s="1028">
        <v>44517</v>
      </c>
      <c r="W572" s="1029" t="s">
        <v>67</v>
      </c>
      <c r="X572" s="1029">
        <v>44514</v>
      </c>
      <c r="Y572" s="1029">
        <v>44517</v>
      </c>
      <c r="Z572" s="1030">
        <v>3.24</v>
      </c>
      <c r="AA572" s="791"/>
      <c r="AB572" s="1031">
        <v>44501</v>
      </c>
      <c r="AC572" s="1147">
        <v>44501</v>
      </c>
      <c r="AD572" s="791"/>
      <c r="AE572" s="1035"/>
      <c r="AF572" s="1033"/>
      <c r="AG572" s="1033"/>
      <c r="AH572" s="1033"/>
      <c r="AI572" s="1033"/>
      <c r="AJ572" s="1033"/>
      <c r="AK572" s="1033"/>
      <c r="AL572" s="1033"/>
      <c r="AM572" s="1033"/>
      <c r="AN572" s="1033"/>
      <c r="AO572" s="1033"/>
      <c r="AP572" s="1033"/>
      <c r="AQ572" s="1033"/>
      <c r="AR572" s="1033"/>
      <c r="AS572" s="1033"/>
      <c r="AT572" s="599"/>
      <c r="AU572" s="1036"/>
      <c r="AV572" s="764"/>
      <c r="AW572" s="764"/>
      <c r="AX572" s="764"/>
      <c r="AY572" s="764"/>
      <c r="AZ572" s="764"/>
      <c r="BA572" s="764"/>
      <c r="BB572" s="764"/>
      <c r="BC572" s="764"/>
      <c r="BD572" s="764"/>
      <c r="BE572" s="764"/>
      <c r="BF572" s="764"/>
    </row>
    <row r="573" spans="1:58" ht="15.75" hidden="1" customHeight="1">
      <c r="A573" s="1023">
        <v>564</v>
      </c>
      <c r="B573" s="1024" t="s">
        <v>245</v>
      </c>
      <c r="C573" s="1024"/>
      <c r="D573" s="1024" t="s">
        <v>529</v>
      </c>
      <c r="E573" s="1024" t="s">
        <v>6384</v>
      </c>
      <c r="F573" s="1024" t="s">
        <v>6955</v>
      </c>
      <c r="G573" s="1024" t="s">
        <v>6958</v>
      </c>
      <c r="H573" s="1025" t="s">
        <v>1170</v>
      </c>
      <c r="I573" s="1024">
        <v>1</v>
      </c>
      <c r="J573" s="1024">
        <v>336200</v>
      </c>
      <c r="K573" s="1024">
        <v>336200</v>
      </c>
      <c r="L573" s="1024">
        <v>5600</v>
      </c>
      <c r="M573" s="1024" t="s">
        <v>1167</v>
      </c>
      <c r="N573" s="1024" t="s">
        <v>6604</v>
      </c>
      <c r="O573" s="1024" t="s">
        <v>1163</v>
      </c>
      <c r="P573" s="1024" t="s">
        <v>67</v>
      </c>
      <c r="Q573" s="1026">
        <v>44316</v>
      </c>
      <c r="R573" s="1026">
        <v>44484</v>
      </c>
      <c r="S573" s="1027" t="s">
        <v>67</v>
      </c>
      <c r="T573" s="1028">
        <v>44484</v>
      </c>
      <c r="U573" s="1028">
        <v>44514</v>
      </c>
      <c r="V573" s="1028">
        <v>44517</v>
      </c>
      <c r="W573" s="1029" t="s">
        <v>67</v>
      </c>
      <c r="X573" s="1029">
        <v>44514</v>
      </c>
      <c r="Y573" s="1029">
        <v>44517</v>
      </c>
      <c r="Z573" s="1030">
        <v>5.6</v>
      </c>
      <c r="AA573" s="791"/>
      <c r="AB573" s="1031">
        <v>44501</v>
      </c>
      <c r="AC573" s="1147">
        <v>44501</v>
      </c>
      <c r="AD573" s="791"/>
      <c r="AE573" s="1035"/>
      <c r="AF573" s="1033"/>
      <c r="AG573" s="1033"/>
      <c r="AH573" s="1033"/>
      <c r="AI573" s="1033"/>
      <c r="AJ573" s="1033"/>
      <c r="AK573" s="1033"/>
      <c r="AL573" s="1033"/>
      <c r="AM573" s="1033"/>
      <c r="AN573" s="1033"/>
      <c r="AO573" s="1033"/>
      <c r="AP573" s="1033"/>
      <c r="AQ573" s="1033"/>
      <c r="AR573" s="1033"/>
      <c r="AS573" s="1033"/>
      <c r="AT573" s="599"/>
      <c r="AU573" s="1036"/>
      <c r="AV573" s="764"/>
      <c r="AW573" s="764"/>
      <c r="AX573" s="764"/>
      <c r="AY573" s="764"/>
      <c r="AZ573" s="764"/>
      <c r="BA573" s="764"/>
      <c r="BB573" s="764"/>
      <c r="BC573" s="764"/>
      <c r="BD573" s="764"/>
      <c r="BE573" s="764"/>
      <c r="BF573" s="764"/>
    </row>
    <row r="574" spans="1:58" ht="15.75" hidden="1" customHeight="1">
      <c r="A574" s="1023">
        <v>565</v>
      </c>
      <c r="B574" s="1024" t="s">
        <v>245</v>
      </c>
      <c r="C574" s="1024"/>
      <c r="D574" s="1024" t="s">
        <v>529</v>
      </c>
      <c r="E574" s="1024" t="s">
        <v>6384</v>
      </c>
      <c r="F574" s="1024" t="s">
        <v>6955</v>
      </c>
      <c r="G574" s="1024" t="s">
        <v>6958</v>
      </c>
      <c r="H574" s="1025" t="s">
        <v>1171</v>
      </c>
      <c r="I574" s="1024">
        <v>1</v>
      </c>
      <c r="J574" s="1024">
        <v>336200</v>
      </c>
      <c r="K574" s="1024">
        <v>336200</v>
      </c>
      <c r="L574" s="1024">
        <v>1400</v>
      </c>
      <c r="M574" s="1024" t="s">
        <v>1167</v>
      </c>
      <c r="N574" s="1024" t="s">
        <v>6604</v>
      </c>
      <c r="O574" s="1024" t="s">
        <v>1163</v>
      </c>
      <c r="P574" s="1024" t="s">
        <v>67</v>
      </c>
      <c r="Q574" s="1026">
        <v>44316</v>
      </c>
      <c r="R574" s="1026">
        <v>44484</v>
      </c>
      <c r="S574" s="1027" t="s">
        <v>67</v>
      </c>
      <c r="T574" s="1028">
        <v>44484</v>
      </c>
      <c r="U574" s="1028">
        <v>44514</v>
      </c>
      <c r="V574" s="1028">
        <v>44517</v>
      </c>
      <c r="W574" s="1029" t="s">
        <v>67</v>
      </c>
      <c r="X574" s="1029">
        <v>44514</v>
      </c>
      <c r="Y574" s="1029">
        <v>44517</v>
      </c>
      <c r="Z574" s="1030">
        <v>1.4</v>
      </c>
      <c r="AA574" s="791"/>
      <c r="AB574" s="1031">
        <v>44501</v>
      </c>
      <c r="AC574" s="1147">
        <v>44501</v>
      </c>
      <c r="AD574" s="791"/>
      <c r="AE574" s="1035"/>
      <c r="AF574" s="1033"/>
      <c r="AG574" s="1033"/>
      <c r="AH574" s="1033"/>
      <c r="AI574" s="1033"/>
      <c r="AJ574" s="1033"/>
      <c r="AK574" s="1033"/>
      <c r="AL574" s="1033"/>
      <c r="AM574" s="1033"/>
      <c r="AN574" s="1033"/>
      <c r="AO574" s="1033"/>
      <c r="AP574" s="1033"/>
      <c r="AQ574" s="1033"/>
      <c r="AR574" s="1033"/>
      <c r="AS574" s="1033"/>
      <c r="AT574" s="599"/>
      <c r="AU574" s="1036"/>
      <c r="AV574" s="764"/>
      <c r="AW574" s="764"/>
      <c r="AX574" s="764"/>
      <c r="AY574" s="764"/>
      <c r="AZ574" s="764"/>
      <c r="BA574" s="764"/>
      <c r="BB574" s="764"/>
      <c r="BC574" s="764"/>
      <c r="BD574" s="764"/>
      <c r="BE574" s="764"/>
      <c r="BF574" s="764"/>
    </row>
    <row r="575" spans="1:58" ht="15.75" hidden="1" customHeight="1">
      <c r="A575" s="1023">
        <v>566</v>
      </c>
      <c r="B575" s="1024" t="s">
        <v>245</v>
      </c>
      <c r="C575" s="1024"/>
      <c r="D575" s="1024" t="s">
        <v>529</v>
      </c>
      <c r="E575" s="1024" t="s">
        <v>6384</v>
      </c>
      <c r="F575" s="1024" t="s">
        <v>6955</v>
      </c>
      <c r="G575" s="1024" t="s">
        <v>6959</v>
      </c>
      <c r="H575" s="1025" t="s">
        <v>1170</v>
      </c>
      <c r="I575" s="1024">
        <v>1</v>
      </c>
      <c r="J575" s="1024">
        <v>59100</v>
      </c>
      <c r="K575" s="1024">
        <v>59100</v>
      </c>
      <c r="L575" s="1024">
        <v>984</v>
      </c>
      <c r="M575" s="1024" t="s">
        <v>1167</v>
      </c>
      <c r="N575" s="1024" t="s">
        <v>6604</v>
      </c>
      <c r="O575" s="1024" t="s">
        <v>1163</v>
      </c>
      <c r="P575" s="1024" t="s">
        <v>67</v>
      </c>
      <c r="Q575" s="1026">
        <v>44316</v>
      </c>
      <c r="R575" s="1026">
        <v>44484</v>
      </c>
      <c r="S575" s="1027" t="s">
        <v>67</v>
      </c>
      <c r="T575" s="1028">
        <v>44484</v>
      </c>
      <c r="U575" s="1028">
        <v>44514</v>
      </c>
      <c r="V575" s="1028">
        <v>44517</v>
      </c>
      <c r="W575" s="1029" t="s">
        <v>67</v>
      </c>
      <c r="X575" s="1029">
        <v>44514</v>
      </c>
      <c r="Y575" s="1029">
        <v>44517</v>
      </c>
      <c r="Z575" s="1030">
        <v>0.98399999999999999</v>
      </c>
      <c r="AA575" s="791"/>
      <c r="AB575" s="1031">
        <v>44501</v>
      </c>
      <c r="AC575" s="1147">
        <v>44501</v>
      </c>
      <c r="AD575" s="791"/>
      <c r="AE575" s="1035"/>
      <c r="AF575" s="1033"/>
      <c r="AG575" s="1033"/>
      <c r="AH575" s="1033"/>
      <c r="AI575" s="1033"/>
      <c r="AJ575" s="1033"/>
      <c r="AK575" s="1033"/>
      <c r="AL575" s="1033"/>
      <c r="AM575" s="1033"/>
      <c r="AN575" s="1033"/>
      <c r="AO575" s="1033"/>
      <c r="AP575" s="1033"/>
      <c r="AQ575" s="1033"/>
      <c r="AR575" s="1033"/>
      <c r="AS575" s="1033"/>
      <c r="AT575" s="599"/>
      <c r="AU575" s="1036"/>
      <c r="AV575" s="764"/>
      <c r="AW575" s="764"/>
      <c r="AX575" s="764"/>
      <c r="AY575" s="764"/>
      <c r="AZ575" s="764"/>
      <c r="BA575" s="764"/>
      <c r="BB575" s="764"/>
      <c r="BC575" s="764"/>
      <c r="BD575" s="764"/>
      <c r="BE575" s="764"/>
      <c r="BF575" s="764"/>
    </row>
    <row r="576" spans="1:58" ht="15.75" hidden="1" customHeight="1">
      <c r="A576" s="1023">
        <v>567</v>
      </c>
      <c r="B576" s="1024" t="s">
        <v>245</v>
      </c>
      <c r="C576" s="1024"/>
      <c r="D576" s="1024" t="s">
        <v>529</v>
      </c>
      <c r="E576" s="1024" t="s">
        <v>6384</v>
      </c>
      <c r="F576" s="1024" t="s">
        <v>6955</v>
      </c>
      <c r="G576" s="1024" t="s">
        <v>6959</v>
      </c>
      <c r="H576" s="1025" t="s">
        <v>1171</v>
      </c>
      <c r="I576" s="1024">
        <v>1</v>
      </c>
      <c r="J576" s="1024">
        <v>59100</v>
      </c>
      <c r="K576" s="1024">
        <v>59100</v>
      </c>
      <c r="L576" s="1024">
        <v>246</v>
      </c>
      <c r="M576" s="1024" t="s">
        <v>1167</v>
      </c>
      <c r="N576" s="1024" t="s">
        <v>6604</v>
      </c>
      <c r="O576" s="1024" t="s">
        <v>1163</v>
      </c>
      <c r="P576" s="1024" t="s">
        <v>67</v>
      </c>
      <c r="Q576" s="1026">
        <v>44316</v>
      </c>
      <c r="R576" s="1026">
        <v>44484</v>
      </c>
      <c r="S576" s="1027" t="s">
        <v>67</v>
      </c>
      <c r="T576" s="1028">
        <v>44484</v>
      </c>
      <c r="U576" s="1028">
        <v>44514</v>
      </c>
      <c r="V576" s="1028">
        <v>44517</v>
      </c>
      <c r="W576" s="1029" t="s">
        <v>67</v>
      </c>
      <c r="X576" s="1029">
        <v>44514</v>
      </c>
      <c r="Y576" s="1029">
        <v>44517</v>
      </c>
      <c r="Z576" s="1030">
        <v>0.246</v>
      </c>
      <c r="AA576" s="791"/>
      <c r="AB576" s="1031">
        <v>44501</v>
      </c>
      <c r="AC576" s="1147">
        <v>44501</v>
      </c>
      <c r="AD576" s="791"/>
      <c r="AE576" s="1035"/>
      <c r="AF576" s="1033"/>
      <c r="AG576" s="1033"/>
      <c r="AH576" s="1033"/>
      <c r="AI576" s="1033"/>
      <c r="AJ576" s="1033"/>
      <c r="AK576" s="1033"/>
      <c r="AL576" s="1033"/>
      <c r="AM576" s="1033"/>
      <c r="AN576" s="1033"/>
      <c r="AO576" s="1033"/>
      <c r="AP576" s="1033"/>
      <c r="AQ576" s="1033"/>
      <c r="AR576" s="1033"/>
      <c r="AS576" s="1033"/>
      <c r="AT576" s="599"/>
      <c r="AU576" s="1036"/>
      <c r="AV576" s="764"/>
      <c r="AW576" s="764"/>
      <c r="AX576" s="764"/>
      <c r="AY576" s="764"/>
      <c r="AZ576" s="764"/>
      <c r="BA576" s="764"/>
      <c r="BB576" s="764"/>
      <c r="BC576" s="764"/>
      <c r="BD576" s="764"/>
      <c r="BE576" s="764"/>
      <c r="BF576" s="764"/>
    </row>
    <row r="577" spans="1:58" ht="15.75" hidden="1" customHeight="1">
      <c r="A577" s="1023">
        <v>568</v>
      </c>
      <c r="B577" s="1024" t="s">
        <v>245</v>
      </c>
      <c r="C577" s="1024"/>
      <c r="D577" s="1024" t="s">
        <v>529</v>
      </c>
      <c r="E577" s="1024" t="s">
        <v>6384</v>
      </c>
      <c r="F577" s="1024" t="s">
        <v>6955</v>
      </c>
      <c r="G577" s="1024" t="s">
        <v>6386</v>
      </c>
      <c r="H577" s="1025" t="s">
        <v>1170</v>
      </c>
      <c r="I577" s="1024">
        <v>1</v>
      </c>
      <c r="J577" s="1024">
        <v>236300</v>
      </c>
      <c r="K577" s="1024">
        <v>236300</v>
      </c>
      <c r="L577" s="1024">
        <v>3936</v>
      </c>
      <c r="M577" s="1024" t="s">
        <v>1167</v>
      </c>
      <c r="N577" s="1024" t="s">
        <v>6604</v>
      </c>
      <c r="O577" s="1024" t="s">
        <v>1163</v>
      </c>
      <c r="P577" s="1024" t="s">
        <v>67</v>
      </c>
      <c r="Q577" s="1026">
        <v>44316</v>
      </c>
      <c r="R577" s="1026">
        <v>44484</v>
      </c>
      <c r="S577" s="1027" t="s">
        <v>67</v>
      </c>
      <c r="T577" s="1028">
        <v>44484</v>
      </c>
      <c r="U577" s="1028">
        <v>44514</v>
      </c>
      <c r="V577" s="1028">
        <v>44517</v>
      </c>
      <c r="W577" s="1029" t="s">
        <v>67</v>
      </c>
      <c r="X577" s="1029">
        <v>44514</v>
      </c>
      <c r="Y577" s="1029">
        <v>44517</v>
      </c>
      <c r="Z577" s="1030">
        <v>3.9359999999999999</v>
      </c>
      <c r="AA577" s="791"/>
      <c r="AB577" s="1031">
        <v>44501</v>
      </c>
      <c r="AC577" s="1147">
        <v>44501</v>
      </c>
      <c r="AD577" s="791"/>
      <c r="AE577" s="1035"/>
      <c r="AF577" s="1033"/>
      <c r="AG577" s="1033"/>
      <c r="AH577" s="1033"/>
      <c r="AI577" s="1033"/>
      <c r="AJ577" s="1033"/>
      <c r="AK577" s="1033"/>
      <c r="AL577" s="1033"/>
      <c r="AM577" s="1033"/>
      <c r="AN577" s="1033"/>
      <c r="AO577" s="1033"/>
      <c r="AP577" s="1033"/>
      <c r="AQ577" s="1033"/>
      <c r="AR577" s="1033"/>
      <c r="AS577" s="1033"/>
      <c r="AT577" s="599"/>
      <c r="AU577" s="1036"/>
      <c r="AV577" s="764"/>
      <c r="AW577" s="764"/>
      <c r="AX577" s="764"/>
      <c r="AY577" s="764"/>
      <c r="AZ577" s="764"/>
      <c r="BA577" s="764"/>
      <c r="BB577" s="764"/>
      <c r="BC577" s="764"/>
      <c r="BD577" s="764"/>
      <c r="BE577" s="764"/>
      <c r="BF577" s="764"/>
    </row>
    <row r="578" spans="1:58" ht="15.75" hidden="1" customHeight="1">
      <c r="A578" s="1023">
        <v>569</v>
      </c>
      <c r="B578" s="1024" t="s">
        <v>245</v>
      </c>
      <c r="C578" s="1024"/>
      <c r="D578" s="1024" t="s">
        <v>529</v>
      </c>
      <c r="E578" s="1024" t="s">
        <v>6384</v>
      </c>
      <c r="F578" s="1024" t="s">
        <v>6955</v>
      </c>
      <c r="G578" s="1024" t="s">
        <v>6386</v>
      </c>
      <c r="H578" s="1025" t="s">
        <v>1171</v>
      </c>
      <c r="I578" s="1024">
        <v>1</v>
      </c>
      <c r="J578" s="1024">
        <v>236300</v>
      </c>
      <c r="K578" s="1024">
        <v>236300</v>
      </c>
      <c r="L578" s="1024">
        <v>984</v>
      </c>
      <c r="M578" s="1024" t="s">
        <v>1167</v>
      </c>
      <c r="N578" s="1024" t="s">
        <v>6604</v>
      </c>
      <c r="O578" s="1024" t="s">
        <v>1163</v>
      </c>
      <c r="P578" s="1024" t="s">
        <v>67</v>
      </c>
      <c r="Q578" s="1026">
        <v>44316</v>
      </c>
      <c r="R578" s="1026">
        <v>44484</v>
      </c>
      <c r="S578" s="1027" t="s">
        <v>67</v>
      </c>
      <c r="T578" s="1028">
        <v>44484</v>
      </c>
      <c r="U578" s="1028">
        <v>44514</v>
      </c>
      <c r="V578" s="1028">
        <v>44517</v>
      </c>
      <c r="W578" s="1029" t="s">
        <v>67</v>
      </c>
      <c r="X578" s="1029">
        <v>44514</v>
      </c>
      <c r="Y578" s="1029">
        <v>44517</v>
      </c>
      <c r="Z578" s="1030">
        <v>0.98399999999999999</v>
      </c>
      <c r="AA578" s="791"/>
      <c r="AB578" s="1031">
        <v>44501</v>
      </c>
      <c r="AC578" s="1147">
        <v>44501</v>
      </c>
      <c r="AD578" s="791"/>
      <c r="AE578" s="1035"/>
      <c r="AF578" s="1033"/>
      <c r="AG578" s="1033"/>
      <c r="AH578" s="1033"/>
      <c r="AI578" s="1033"/>
      <c r="AJ578" s="1033"/>
      <c r="AK578" s="1033"/>
      <c r="AL578" s="1033"/>
      <c r="AM578" s="1033"/>
      <c r="AN578" s="1033"/>
      <c r="AO578" s="1033"/>
      <c r="AP578" s="1033"/>
      <c r="AQ578" s="1033"/>
      <c r="AR578" s="1033"/>
      <c r="AS578" s="1033"/>
      <c r="AT578" s="599"/>
      <c r="AU578" s="1036"/>
      <c r="AV578" s="764"/>
      <c r="AW578" s="764"/>
      <c r="AX578" s="764"/>
      <c r="AY578" s="764"/>
      <c r="AZ578" s="764"/>
      <c r="BA578" s="764"/>
      <c r="BB578" s="764"/>
      <c r="BC578" s="764"/>
      <c r="BD578" s="764"/>
      <c r="BE578" s="764"/>
      <c r="BF578" s="764"/>
    </row>
    <row r="579" spans="1:58" ht="15.75" hidden="1" customHeight="1">
      <c r="A579" s="1023">
        <v>570</v>
      </c>
      <c r="B579" s="1024" t="s">
        <v>245</v>
      </c>
      <c r="C579" s="1024"/>
      <c r="D579" s="1024" t="s">
        <v>529</v>
      </c>
      <c r="E579" s="1024" t="s">
        <v>6387</v>
      </c>
      <c r="F579" s="1024" t="s">
        <v>6960</v>
      </c>
      <c r="G579" s="1024" t="s">
        <v>6385</v>
      </c>
      <c r="H579" s="1025" t="s">
        <v>1170</v>
      </c>
      <c r="I579" s="1024">
        <v>1</v>
      </c>
      <c r="J579" s="1024">
        <v>1903500</v>
      </c>
      <c r="K579" s="1024">
        <v>1903500</v>
      </c>
      <c r="L579" s="1024">
        <v>31709</v>
      </c>
      <c r="M579" s="1024" t="s">
        <v>1167</v>
      </c>
      <c r="N579" s="1024" t="s">
        <v>6604</v>
      </c>
      <c r="O579" s="1024" t="s">
        <v>1163</v>
      </c>
      <c r="P579" s="1024" t="s">
        <v>67</v>
      </c>
      <c r="Q579" s="1026">
        <v>44322</v>
      </c>
      <c r="R579" s="1026">
        <v>44484</v>
      </c>
      <c r="S579" s="1027" t="s">
        <v>67</v>
      </c>
      <c r="T579" s="1028">
        <v>44484</v>
      </c>
      <c r="U579" s="1028">
        <v>44514</v>
      </c>
      <c r="V579" s="1028">
        <v>44517</v>
      </c>
      <c r="W579" s="1029" t="s">
        <v>67</v>
      </c>
      <c r="X579" s="1029">
        <v>44514</v>
      </c>
      <c r="Y579" s="1029">
        <v>44517</v>
      </c>
      <c r="Z579" s="1030">
        <v>31.709</v>
      </c>
      <c r="AA579" s="791"/>
      <c r="AB579" s="1031">
        <v>44501</v>
      </c>
      <c r="AC579" s="1147">
        <v>44501</v>
      </c>
      <c r="AD579" s="791"/>
      <c r="AE579" s="1035"/>
      <c r="AF579" s="1033"/>
      <c r="AG579" s="1033"/>
      <c r="AH579" s="1033"/>
      <c r="AI579" s="1033"/>
      <c r="AJ579" s="1033"/>
      <c r="AK579" s="1033"/>
      <c r="AL579" s="1033"/>
      <c r="AM579" s="1033"/>
      <c r="AN579" s="1033"/>
      <c r="AO579" s="1033"/>
      <c r="AP579" s="1033"/>
      <c r="AQ579" s="1033"/>
      <c r="AR579" s="1033"/>
      <c r="AS579" s="1033"/>
      <c r="AT579" s="599"/>
      <c r="AU579" s="1036"/>
      <c r="AV579" s="764"/>
      <c r="AW579" s="764"/>
      <c r="AX579" s="764"/>
      <c r="AY579" s="764"/>
      <c r="AZ579" s="764"/>
      <c r="BA579" s="764"/>
      <c r="BB579" s="764"/>
      <c r="BC579" s="764"/>
      <c r="BD579" s="764"/>
      <c r="BE579" s="764"/>
      <c r="BF579" s="764"/>
    </row>
    <row r="580" spans="1:58" ht="15.75" hidden="1" customHeight="1">
      <c r="A580" s="1023">
        <v>571</v>
      </c>
      <c r="B580" s="1024" t="s">
        <v>245</v>
      </c>
      <c r="C580" s="1024"/>
      <c r="D580" s="1024" t="s">
        <v>529</v>
      </c>
      <c r="E580" s="1024" t="s">
        <v>6387</v>
      </c>
      <c r="F580" s="1024" t="s">
        <v>6960</v>
      </c>
      <c r="G580" s="1024" t="s">
        <v>6385</v>
      </c>
      <c r="H580" s="1025" t="s">
        <v>1171</v>
      </c>
      <c r="I580" s="1024">
        <v>1</v>
      </c>
      <c r="J580" s="1024">
        <v>1903500</v>
      </c>
      <c r="K580" s="1024">
        <v>1903500</v>
      </c>
      <c r="L580" s="1024">
        <v>7927</v>
      </c>
      <c r="M580" s="1024" t="s">
        <v>1167</v>
      </c>
      <c r="N580" s="1024" t="s">
        <v>6604</v>
      </c>
      <c r="O580" s="1024" t="s">
        <v>1163</v>
      </c>
      <c r="P580" s="1024" t="s">
        <v>67</v>
      </c>
      <c r="Q580" s="1026">
        <v>44322</v>
      </c>
      <c r="R580" s="1026">
        <v>44484</v>
      </c>
      <c r="S580" s="1027" t="s">
        <v>67</v>
      </c>
      <c r="T580" s="1028">
        <v>44484</v>
      </c>
      <c r="U580" s="1028">
        <v>44514</v>
      </c>
      <c r="V580" s="1028">
        <v>44517</v>
      </c>
      <c r="W580" s="1029" t="s">
        <v>67</v>
      </c>
      <c r="X580" s="1029">
        <v>44514</v>
      </c>
      <c r="Y580" s="1029">
        <v>44517</v>
      </c>
      <c r="Z580" s="1030">
        <v>7.9269999999999996</v>
      </c>
      <c r="AA580" s="791"/>
      <c r="AB580" s="1031">
        <v>44501</v>
      </c>
      <c r="AC580" s="1147">
        <v>44501</v>
      </c>
      <c r="AD580" s="791"/>
      <c r="AE580" s="1035"/>
      <c r="AF580" s="1033"/>
      <c r="AG580" s="1033"/>
      <c r="AH580" s="1033"/>
      <c r="AI580" s="1033"/>
      <c r="AJ580" s="1033"/>
      <c r="AK580" s="1033"/>
      <c r="AL580" s="1033"/>
      <c r="AM580" s="1033"/>
      <c r="AN580" s="1033"/>
      <c r="AO580" s="1033"/>
      <c r="AP580" s="1033"/>
      <c r="AQ580" s="1033"/>
      <c r="AR580" s="1033"/>
      <c r="AS580" s="1033"/>
      <c r="AT580" s="599"/>
      <c r="AU580" s="1036"/>
      <c r="AV580" s="764"/>
      <c r="AW580" s="764"/>
      <c r="AX580" s="764"/>
      <c r="AY580" s="764"/>
      <c r="AZ580" s="764"/>
      <c r="BA580" s="764"/>
      <c r="BB580" s="764"/>
      <c r="BC580" s="764"/>
      <c r="BD580" s="764"/>
      <c r="BE580" s="764"/>
      <c r="BF580" s="764"/>
    </row>
    <row r="581" spans="1:58" ht="15.75" hidden="1" customHeight="1">
      <c r="A581" s="1023">
        <v>572</v>
      </c>
      <c r="B581" s="1024" t="s">
        <v>245</v>
      </c>
      <c r="C581" s="1024"/>
      <c r="D581" s="1024" t="s">
        <v>529</v>
      </c>
      <c r="E581" s="1024" t="s">
        <v>6387</v>
      </c>
      <c r="F581" s="1024" t="s">
        <v>6960</v>
      </c>
      <c r="G581" s="1024" t="s">
        <v>6959</v>
      </c>
      <c r="H581" s="1025" t="s">
        <v>1170</v>
      </c>
      <c r="I581" s="1024">
        <v>1</v>
      </c>
      <c r="J581" s="1024">
        <v>57200</v>
      </c>
      <c r="K581" s="1024">
        <v>57200</v>
      </c>
      <c r="L581" s="1024">
        <v>951</v>
      </c>
      <c r="M581" s="1024" t="s">
        <v>1167</v>
      </c>
      <c r="N581" s="1024" t="s">
        <v>6604</v>
      </c>
      <c r="O581" s="1024" t="s">
        <v>1163</v>
      </c>
      <c r="P581" s="1024" t="s">
        <v>67</v>
      </c>
      <c r="Q581" s="1026">
        <v>44322</v>
      </c>
      <c r="R581" s="1026">
        <v>44484</v>
      </c>
      <c r="S581" s="1027" t="s">
        <v>67</v>
      </c>
      <c r="T581" s="1028">
        <v>44484</v>
      </c>
      <c r="U581" s="1028">
        <v>44514</v>
      </c>
      <c r="V581" s="1028">
        <v>44517</v>
      </c>
      <c r="W581" s="1029" t="s">
        <v>67</v>
      </c>
      <c r="X581" s="1029">
        <v>44514</v>
      </c>
      <c r="Y581" s="1029">
        <v>44517</v>
      </c>
      <c r="Z581" s="1030">
        <v>0.95099999999999996</v>
      </c>
      <c r="AA581" s="791"/>
      <c r="AB581" s="1031">
        <v>44501</v>
      </c>
      <c r="AC581" s="1147">
        <v>44501</v>
      </c>
      <c r="AD581" s="791"/>
      <c r="AE581" s="1035"/>
      <c r="AF581" s="1033"/>
      <c r="AG581" s="1033"/>
      <c r="AH581" s="1033"/>
      <c r="AI581" s="1033"/>
      <c r="AJ581" s="1033"/>
      <c r="AK581" s="1033"/>
      <c r="AL581" s="1033"/>
      <c r="AM581" s="1033"/>
      <c r="AN581" s="1033"/>
      <c r="AO581" s="1033"/>
      <c r="AP581" s="1033"/>
      <c r="AQ581" s="1033"/>
      <c r="AR581" s="1033"/>
      <c r="AS581" s="1033"/>
      <c r="AT581" s="599"/>
      <c r="AU581" s="1036"/>
      <c r="AV581" s="764"/>
      <c r="AW581" s="764"/>
      <c r="AX581" s="764"/>
      <c r="AY581" s="764"/>
      <c r="AZ581" s="764"/>
      <c r="BA581" s="764"/>
      <c r="BB581" s="764"/>
      <c r="BC581" s="764"/>
      <c r="BD581" s="764"/>
      <c r="BE581" s="764"/>
      <c r="BF581" s="764"/>
    </row>
    <row r="582" spans="1:58" ht="15.75" hidden="1" customHeight="1">
      <c r="A582" s="1023">
        <v>573</v>
      </c>
      <c r="B582" s="1024" t="s">
        <v>245</v>
      </c>
      <c r="C582" s="1024"/>
      <c r="D582" s="1024" t="s">
        <v>529</v>
      </c>
      <c r="E582" s="1024" t="s">
        <v>6387</v>
      </c>
      <c r="F582" s="1024" t="s">
        <v>6960</v>
      </c>
      <c r="G582" s="1024" t="s">
        <v>6959</v>
      </c>
      <c r="H582" s="1025" t="s">
        <v>1171</v>
      </c>
      <c r="I582" s="1024">
        <v>1</v>
      </c>
      <c r="J582" s="1024">
        <v>57200</v>
      </c>
      <c r="K582" s="1024">
        <v>57200</v>
      </c>
      <c r="L582" s="1024">
        <v>238</v>
      </c>
      <c r="M582" s="1024" t="s">
        <v>1167</v>
      </c>
      <c r="N582" s="1024" t="s">
        <v>6604</v>
      </c>
      <c r="O582" s="1024" t="s">
        <v>1163</v>
      </c>
      <c r="P582" s="1024" t="s">
        <v>67</v>
      </c>
      <c r="Q582" s="1026">
        <v>44322</v>
      </c>
      <c r="R582" s="1026">
        <v>44484</v>
      </c>
      <c r="S582" s="1027" t="s">
        <v>67</v>
      </c>
      <c r="T582" s="1028">
        <v>44484</v>
      </c>
      <c r="U582" s="1028">
        <v>44514</v>
      </c>
      <c r="V582" s="1028">
        <v>44517</v>
      </c>
      <c r="W582" s="1029" t="s">
        <v>67</v>
      </c>
      <c r="X582" s="1029">
        <v>44514</v>
      </c>
      <c r="Y582" s="1029">
        <v>44517</v>
      </c>
      <c r="Z582" s="1030">
        <v>0.23799999999999999</v>
      </c>
      <c r="AA582" s="791"/>
      <c r="AB582" s="1031">
        <v>44501</v>
      </c>
      <c r="AC582" s="1147">
        <v>44501</v>
      </c>
      <c r="AD582" s="791"/>
      <c r="AE582" s="1035"/>
      <c r="AF582" s="1033"/>
      <c r="AG582" s="1033"/>
      <c r="AH582" s="1033"/>
      <c r="AI582" s="1033"/>
      <c r="AJ582" s="1033"/>
      <c r="AK582" s="1033"/>
      <c r="AL582" s="1033"/>
      <c r="AM582" s="1033"/>
      <c r="AN582" s="1033"/>
      <c r="AO582" s="1033"/>
      <c r="AP582" s="1033"/>
      <c r="AQ582" s="1033"/>
      <c r="AR582" s="1033"/>
      <c r="AS582" s="1033"/>
      <c r="AT582" s="599"/>
      <c r="AU582" s="1036"/>
      <c r="AV582" s="764"/>
      <c r="AW582" s="764"/>
      <c r="AX582" s="764"/>
      <c r="AY582" s="764"/>
      <c r="AZ582" s="764"/>
      <c r="BA582" s="764"/>
      <c r="BB582" s="764"/>
      <c r="BC582" s="764"/>
      <c r="BD582" s="764"/>
      <c r="BE582" s="764"/>
      <c r="BF582" s="764"/>
    </row>
    <row r="583" spans="1:58" ht="15.75" hidden="1" customHeight="1">
      <c r="A583" s="1023">
        <v>574</v>
      </c>
      <c r="B583" s="1024" t="s">
        <v>245</v>
      </c>
      <c r="C583" s="1024"/>
      <c r="D583" s="1024" t="s">
        <v>529</v>
      </c>
      <c r="E583" s="1024" t="s">
        <v>6387</v>
      </c>
      <c r="F583" s="1024" t="s">
        <v>6960</v>
      </c>
      <c r="G583" s="1024" t="s">
        <v>6386</v>
      </c>
      <c r="H583" s="1025" t="s">
        <v>1170</v>
      </c>
      <c r="I583" s="1024">
        <v>1</v>
      </c>
      <c r="J583" s="1024">
        <v>228500</v>
      </c>
      <c r="K583" s="1024">
        <v>228500</v>
      </c>
      <c r="L583" s="1024">
        <v>3805</v>
      </c>
      <c r="M583" s="1024" t="s">
        <v>1167</v>
      </c>
      <c r="N583" s="1024" t="s">
        <v>6604</v>
      </c>
      <c r="O583" s="1024" t="s">
        <v>1163</v>
      </c>
      <c r="P583" s="1024" t="s">
        <v>67</v>
      </c>
      <c r="Q583" s="1026">
        <v>44322</v>
      </c>
      <c r="R583" s="1026">
        <v>44484</v>
      </c>
      <c r="S583" s="1027" t="s">
        <v>67</v>
      </c>
      <c r="T583" s="1028">
        <v>44484</v>
      </c>
      <c r="U583" s="1028">
        <v>44514</v>
      </c>
      <c r="V583" s="1028">
        <v>44517</v>
      </c>
      <c r="W583" s="1029" t="s">
        <v>67</v>
      </c>
      <c r="X583" s="1029">
        <v>44514</v>
      </c>
      <c r="Y583" s="1029">
        <v>44517</v>
      </c>
      <c r="Z583" s="1030">
        <v>3.8050000000000002</v>
      </c>
      <c r="AA583" s="791"/>
      <c r="AB583" s="1031">
        <v>44501</v>
      </c>
      <c r="AC583" s="1147">
        <v>44501</v>
      </c>
      <c r="AD583" s="791"/>
      <c r="AE583" s="1035"/>
      <c r="AF583" s="1033"/>
      <c r="AG583" s="1033"/>
      <c r="AH583" s="1033"/>
      <c r="AI583" s="1033"/>
      <c r="AJ583" s="1033"/>
      <c r="AK583" s="1033"/>
      <c r="AL583" s="1033"/>
      <c r="AM583" s="1033"/>
      <c r="AN583" s="1033"/>
      <c r="AO583" s="1033"/>
      <c r="AP583" s="1033"/>
      <c r="AQ583" s="1033"/>
      <c r="AR583" s="1033"/>
      <c r="AS583" s="1033"/>
      <c r="AT583" s="599"/>
      <c r="AU583" s="1036"/>
      <c r="AV583" s="764"/>
      <c r="AW583" s="764"/>
      <c r="AX583" s="764"/>
      <c r="AY583" s="764"/>
      <c r="AZ583" s="764"/>
      <c r="BA583" s="764"/>
      <c r="BB583" s="764"/>
      <c r="BC583" s="764"/>
      <c r="BD583" s="764"/>
      <c r="BE583" s="764"/>
      <c r="BF583" s="764"/>
    </row>
    <row r="584" spans="1:58" ht="15.75" hidden="1" customHeight="1">
      <c r="A584" s="1023">
        <v>575</v>
      </c>
      <c r="B584" s="1024" t="s">
        <v>245</v>
      </c>
      <c r="C584" s="1024"/>
      <c r="D584" s="1024" t="s">
        <v>529</v>
      </c>
      <c r="E584" s="1024" t="s">
        <v>6387</v>
      </c>
      <c r="F584" s="1024" t="s">
        <v>6960</v>
      </c>
      <c r="G584" s="1024" t="s">
        <v>6386</v>
      </c>
      <c r="H584" s="1025" t="s">
        <v>1171</v>
      </c>
      <c r="I584" s="1024">
        <v>1</v>
      </c>
      <c r="J584" s="1024">
        <v>228500</v>
      </c>
      <c r="K584" s="1024">
        <v>228500</v>
      </c>
      <c r="L584" s="1024">
        <v>951</v>
      </c>
      <c r="M584" s="1024" t="s">
        <v>1167</v>
      </c>
      <c r="N584" s="1024" t="s">
        <v>6604</v>
      </c>
      <c r="O584" s="1024" t="s">
        <v>1163</v>
      </c>
      <c r="P584" s="1024" t="s">
        <v>67</v>
      </c>
      <c r="Q584" s="1026">
        <v>44322</v>
      </c>
      <c r="R584" s="1026">
        <v>44484</v>
      </c>
      <c r="S584" s="1027" t="s">
        <v>67</v>
      </c>
      <c r="T584" s="1028">
        <v>44484</v>
      </c>
      <c r="U584" s="1028">
        <v>44514</v>
      </c>
      <c r="V584" s="1028">
        <v>44517</v>
      </c>
      <c r="W584" s="1029" t="s">
        <v>67</v>
      </c>
      <c r="X584" s="1029">
        <v>44514</v>
      </c>
      <c r="Y584" s="1029">
        <v>44517</v>
      </c>
      <c r="Z584" s="1030">
        <v>0.95099999999999996</v>
      </c>
      <c r="AA584" s="791"/>
      <c r="AB584" s="1031">
        <v>44501</v>
      </c>
      <c r="AC584" s="1147">
        <v>44501</v>
      </c>
      <c r="AD584" s="791"/>
      <c r="AE584" s="1035"/>
      <c r="AF584" s="1033"/>
      <c r="AG584" s="1033"/>
      <c r="AH584" s="1033"/>
      <c r="AI584" s="1033"/>
      <c r="AJ584" s="1033"/>
      <c r="AK584" s="1033"/>
      <c r="AL584" s="1033"/>
      <c r="AM584" s="1033"/>
      <c r="AN584" s="1033"/>
      <c r="AO584" s="1033"/>
      <c r="AP584" s="1033"/>
      <c r="AQ584" s="1033"/>
      <c r="AR584" s="1033"/>
      <c r="AS584" s="1033"/>
      <c r="AT584" s="599"/>
      <c r="AU584" s="1036"/>
      <c r="AV584" s="764"/>
      <c r="AW584" s="764"/>
      <c r="AX584" s="764"/>
      <c r="AY584" s="764"/>
      <c r="AZ584" s="764"/>
      <c r="BA584" s="764"/>
      <c r="BB584" s="764"/>
      <c r="BC584" s="764"/>
      <c r="BD584" s="764"/>
      <c r="BE584" s="764"/>
      <c r="BF584" s="764"/>
    </row>
    <row r="585" spans="1:58" ht="15.75" hidden="1" customHeight="1">
      <c r="A585" s="1023">
        <v>576</v>
      </c>
      <c r="B585" s="1024" t="s">
        <v>245</v>
      </c>
      <c r="C585" s="1024" t="s">
        <v>1160</v>
      </c>
      <c r="D585" s="1024" t="s">
        <v>529</v>
      </c>
      <c r="E585" s="1024" t="s">
        <v>1168</v>
      </c>
      <c r="F585" s="1024" t="s">
        <v>6281</v>
      </c>
      <c r="G585" s="1024" t="s">
        <v>1169</v>
      </c>
      <c r="H585" s="1025" t="s">
        <v>1170</v>
      </c>
      <c r="I585" s="1024">
        <v>1</v>
      </c>
      <c r="J585" s="1024">
        <v>582100</v>
      </c>
      <c r="K585" s="1024">
        <v>582100</v>
      </c>
      <c r="L585" s="1024">
        <v>9696</v>
      </c>
      <c r="M585" s="1024" t="s">
        <v>1167</v>
      </c>
      <c r="N585" s="1024" t="s">
        <v>6604</v>
      </c>
      <c r="O585" s="1024" t="s">
        <v>1163</v>
      </c>
      <c r="P585" s="1024" t="s">
        <v>67</v>
      </c>
      <c r="Q585" s="1026">
        <v>44414</v>
      </c>
      <c r="R585" s="1026">
        <v>44515</v>
      </c>
      <c r="S585" s="1027" t="s">
        <v>67</v>
      </c>
      <c r="T585" s="1028">
        <v>44515</v>
      </c>
      <c r="U585" s="1028">
        <v>44545</v>
      </c>
      <c r="V585" s="1028">
        <v>44548</v>
      </c>
      <c r="W585" s="1029" t="s">
        <v>67</v>
      </c>
      <c r="X585" s="1029">
        <v>44545</v>
      </c>
      <c r="Y585" s="1029">
        <v>44548</v>
      </c>
      <c r="Z585" s="1030">
        <v>9.6959999999999997</v>
      </c>
      <c r="AA585" s="791"/>
      <c r="AB585" s="1031">
        <v>44531</v>
      </c>
      <c r="AC585" s="1147">
        <v>44531</v>
      </c>
      <c r="AD585" s="791"/>
      <c r="AE585" s="1035"/>
      <c r="AF585" s="1033"/>
      <c r="AG585" s="1033"/>
      <c r="AH585" s="1033"/>
      <c r="AI585" s="1033"/>
      <c r="AJ585" s="1033"/>
      <c r="AK585" s="1033"/>
      <c r="AL585" s="1033"/>
      <c r="AM585" s="1033"/>
      <c r="AN585" s="1033"/>
      <c r="AO585" s="1033"/>
      <c r="AP585" s="1033"/>
      <c r="AQ585" s="1033"/>
      <c r="AR585" s="1033"/>
      <c r="AS585" s="1033"/>
      <c r="AT585" s="599"/>
      <c r="AU585" s="1036"/>
      <c r="AV585" s="764"/>
      <c r="AW585" s="764"/>
      <c r="AX585" s="764"/>
      <c r="AY585" s="764"/>
      <c r="AZ585" s="764"/>
      <c r="BA585" s="764"/>
      <c r="BB585" s="764"/>
      <c r="BC585" s="764"/>
      <c r="BD585" s="764"/>
      <c r="BE585" s="764"/>
      <c r="BF585" s="764"/>
    </row>
    <row r="586" spans="1:58" ht="15.75" hidden="1" customHeight="1">
      <c r="A586" s="1023">
        <v>577</v>
      </c>
      <c r="B586" s="1024" t="s">
        <v>245</v>
      </c>
      <c r="C586" s="1024" t="s">
        <v>1160</v>
      </c>
      <c r="D586" s="1024" t="s">
        <v>529</v>
      </c>
      <c r="E586" s="1024" t="s">
        <v>1168</v>
      </c>
      <c r="F586" s="1024" t="s">
        <v>6281</v>
      </c>
      <c r="G586" s="1024" t="s">
        <v>1169</v>
      </c>
      <c r="H586" s="1025" t="s">
        <v>1171</v>
      </c>
      <c r="I586" s="1024">
        <v>1</v>
      </c>
      <c r="J586" s="1024">
        <v>582100</v>
      </c>
      <c r="K586" s="1024">
        <v>582100</v>
      </c>
      <c r="L586" s="1024">
        <v>2424</v>
      </c>
      <c r="M586" s="1024" t="s">
        <v>1167</v>
      </c>
      <c r="N586" s="1024" t="s">
        <v>6604</v>
      </c>
      <c r="O586" s="1024" t="s">
        <v>1163</v>
      </c>
      <c r="P586" s="1024" t="s">
        <v>67</v>
      </c>
      <c r="Q586" s="1026">
        <v>44414</v>
      </c>
      <c r="R586" s="1026">
        <v>44515</v>
      </c>
      <c r="S586" s="1027" t="s">
        <v>67</v>
      </c>
      <c r="T586" s="1028">
        <v>44515</v>
      </c>
      <c r="U586" s="1028">
        <v>44545</v>
      </c>
      <c r="V586" s="1028">
        <v>44548</v>
      </c>
      <c r="W586" s="1029" t="s">
        <v>67</v>
      </c>
      <c r="X586" s="1029">
        <v>44545</v>
      </c>
      <c r="Y586" s="1029">
        <v>44548</v>
      </c>
      <c r="Z586" s="1030">
        <v>2.4239999999999999</v>
      </c>
      <c r="AA586" s="791"/>
      <c r="AB586" s="1031">
        <v>44531</v>
      </c>
      <c r="AC586" s="1147">
        <v>44531</v>
      </c>
      <c r="AD586" s="791"/>
      <c r="AE586" s="1035"/>
      <c r="AF586" s="1033"/>
      <c r="AG586" s="1033"/>
      <c r="AH586" s="1033"/>
      <c r="AI586" s="1033"/>
      <c r="AJ586" s="1033"/>
      <c r="AK586" s="1033"/>
      <c r="AL586" s="1033"/>
      <c r="AM586" s="1033"/>
      <c r="AN586" s="1033"/>
      <c r="AO586" s="1033"/>
      <c r="AP586" s="1033"/>
      <c r="AQ586" s="1033"/>
      <c r="AR586" s="1033"/>
      <c r="AS586" s="1033"/>
      <c r="AT586" s="599"/>
      <c r="AU586" s="1036"/>
      <c r="AV586" s="764"/>
      <c r="AW586" s="764"/>
      <c r="AX586" s="764"/>
      <c r="AY586" s="764"/>
      <c r="AZ586" s="764"/>
      <c r="BA586" s="764"/>
      <c r="BB586" s="764"/>
      <c r="BC586" s="764"/>
      <c r="BD586" s="764"/>
      <c r="BE586" s="764"/>
      <c r="BF586" s="764"/>
    </row>
    <row r="587" spans="1:58" ht="15.75" hidden="1" customHeight="1">
      <c r="A587" s="1023">
        <v>578</v>
      </c>
      <c r="B587" s="1024" t="s">
        <v>245</v>
      </c>
      <c r="C587" s="1024" t="s">
        <v>1160</v>
      </c>
      <c r="D587" s="1024" t="s">
        <v>529</v>
      </c>
      <c r="E587" s="1024" t="s">
        <v>1168</v>
      </c>
      <c r="F587" s="1024" t="s">
        <v>6281</v>
      </c>
      <c r="G587" s="1024" t="s">
        <v>1172</v>
      </c>
      <c r="H587" s="1025" t="s">
        <v>1170</v>
      </c>
      <c r="I587" s="1024">
        <v>1</v>
      </c>
      <c r="J587" s="1024">
        <v>273800</v>
      </c>
      <c r="K587" s="1024">
        <v>273800</v>
      </c>
      <c r="L587" s="1024">
        <v>4560</v>
      </c>
      <c r="M587" s="1024" t="s">
        <v>1167</v>
      </c>
      <c r="N587" s="1024" t="s">
        <v>6604</v>
      </c>
      <c r="O587" s="1024" t="s">
        <v>1163</v>
      </c>
      <c r="P587" s="1024" t="s">
        <v>67</v>
      </c>
      <c r="Q587" s="1026">
        <v>44414</v>
      </c>
      <c r="R587" s="1026">
        <v>44515</v>
      </c>
      <c r="S587" s="1027" t="s">
        <v>67</v>
      </c>
      <c r="T587" s="1028">
        <v>44515</v>
      </c>
      <c r="U587" s="1028">
        <v>44545</v>
      </c>
      <c r="V587" s="1028">
        <v>44548</v>
      </c>
      <c r="W587" s="1029" t="s">
        <v>67</v>
      </c>
      <c r="X587" s="1029">
        <v>44545</v>
      </c>
      <c r="Y587" s="1029">
        <v>44548</v>
      </c>
      <c r="Z587" s="1030">
        <v>4.5599999999999996</v>
      </c>
      <c r="AA587" s="791"/>
      <c r="AB587" s="1031">
        <v>44531</v>
      </c>
      <c r="AC587" s="1147">
        <v>44531</v>
      </c>
      <c r="AD587" s="791"/>
      <c r="AE587" s="1035"/>
      <c r="AF587" s="1033"/>
      <c r="AG587" s="1033"/>
      <c r="AH587" s="1033"/>
      <c r="AI587" s="1033"/>
      <c r="AJ587" s="1033"/>
      <c r="AK587" s="1033"/>
      <c r="AL587" s="1033"/>
      <c r="AM587" s="1033"/>
      <c r="AN587" s="1033"/>
      <c r="AO587" s="1033"/>
      <c r="AP587" s="1033"/>
      <c r="AQ587" s="1033"/>
      <c r="AR587" s="1033"/>
      <c r="AS587" s="1033"/>
      <c r="AT587" s="599"/>
      <c r="AU587" s="1036"/>
      <c r="AV587" s="764"/>
      <c r="AW587" s="764"/>
      <c r="AX587" s="764"/>
      <c r="AY587" s="764"/>
      <c r="AZ587" s="764"/>
      <c r="BA587" s="764"/>
      <c r="BB587" s="764"/>
      <c r="BC587" s="764"/>
      <c r="BD587" s="764"/>
      <c r="BE587" s="764"/>
      <c r="BF587" s="764"/>
    </row>
    <row r="588" spans="1:58" ht="15.75" hidden="1" customHeight="1">
      <c r="A588" s="1023">
        <v>579</v>
      </c>
      <c r="B588" s="1024" t="s">
        <v>245</v>
      </c>
      <c r="C588" s="1024" t="s">
        <v>1160</v>
      </c>
      <c r="D588" s="1024" t="s">
        <v>529</v>
      </c>
      <c r="E588" s="1024" t="s">
        <v>1168</v>
      </c>
      <c r="F588" s="1024" t="s">
        <v>6281</v>
      </c>
      <c r="G588" s="1024" t="s">
        <v>1172</v>
      </c>
      <c r="H588" s="1025" t="s">
        <v>1171</v>
      </c>
      <c r="I588" s="1024">
        <v>1</v>
      </c>
      <c r="J588" s="1024">
        <v>273800</v>
      </c>
      <c r="K588" s="1024">
        <v>273800</v>
      </c>
      <c r="L588" s="1024">
        <v>1140</v>
      </c>
      <c r="M588" s="1024" t="s">
        <v>1167</v>
      </c>
      <c r="N588" s="1024" t="s">
        <v>6604</v>
      </c>
      <c r="O588" s="1024" t="s">
        <v>1163</v>
      </c>
      <c r="P588" s="1024" t="s">
        <v>67</v>
      </c>
      <c r="Q588" s="1026">
        <v>44414</v>
      </c>
      <c r="R588" s="1026">
        <v>44515</v>
      </c>
      <c r="S588" s="1027" t="s">
        <v>67</v>
      </c>
      <c r="T588" s="1028">
        <v>44515</v>
      </c>
      <c r="U588" s="1028">
        <v>44545</v>
      </c>
      <c r="V588" s="1028">
        <v>44548</v>
      </c>
      <c r="W588" s="1029" t="s">
        <v>67</v>
      </c>
      <c r="X588" s="1029">
        <v>44545</v>
      </c>
      <c r="Y588" s="1029">
        <v>44548</v>
      </c>
      <c r="Z588" s="1030">
        <v>1.1399999999999999</v>
      </c>
      <c r="AA588" s="791"/>
      <c r="AB588" s="1031">
        <v>44531</v>
      </c>
      <c r="AC588" s="1147">
        <v>44531</v>
      </c>
      <c r="AD588" s="791"/>
      <c r="AE588" s="1035"/>
      <c r="AF588" s="1033"/>
      <c r="AG588" s="1033"/>
      <c r="AH588" s="1033"/>
      <c r="AI588" s="1033"/>
      <c r="AJ588" s="1033"/>
      <c r="AK588" s="1033"/>
      <c r="AL588" s="1033"/>
      <c r="AM588" s="1033"/>
      <c r="AN588" s="1033"/>
      <c r="AO588" s="1033"/>
      <c r="AP588" s="1033"/>
      <c r="AQ588" s="1033"/>
      <c r="AR588" s="1033"/>
      <c r="AS588" s="1033"/>
      <c r="AT588" s="599"/>
      <c r="AU588" s="1036"/>
      <c r="AV588" s="764"/>
      <c r="AW588" s="764"/>
      <c r="AX588" s="764"/>
      <c r="AY588" s="764"/>
      <c r="AZ588" s="764"/>
      <c r="BA588" s="764"/>
      <c r="BB588" s="764"/>
      <c r="BC588" s="764"/>
      <c r="BD588" s="764"/>
      <c r="BE588" s="764"/>
      <c r="BF588" s="764"/>
    </row>
    <row r="589" spans="1:58" ht="15.75" hidden="1" customHeight="1">
      <c r="A589" s="1023">
        <v>580</v>
      </c>
      <c r="B589" s="1024" t="s">
        <v>245</v>
      </c>
      <c r="C589" s="1024" t="s">
        <v>1160</v>
      </c>
      <c r="D589" s="1024" t="s">
        <v>529</v>
      </c>
      <c r="E589" s="1024" t="s">
        <v>1168</v>
      </c>
      <c r="F589" s="1024" t="s">
        <v>6281</v>
      </c>
      <c r="G589" s="1024" t="s">
        <v>1173</v>
      </c>
      <c r="H589" s="1025" t="s">
        <v>1170</v>
      </c>
      <c r="I589" s="1024">
        <v>1</v>
      </c>
      <c r="J589" s="1024">
        <v>582100</v>
      </c>
      <c r="K589" s="1024">
        <v>582100</v>
      </c>
      <c r="L589" s="1024">
        <v>9696</v>
      </c>
      <c r="M589" s="1024" t="s">
        <v>1167</v>
      </c>
      <c r="N589" s="1024" t="s">
        <v>6604</v>
      </c>
      <c r="O589" s="1024" t="s">
        <v>1163</v>
      </c>
      <c r="P589" s="1024" t="s">
        <v>67</v>
      </c>
      <c r="Q589" s="1026">
        <v>44414</v>
      </c>
      <c r="R589" s="1026">
        <v>44515</v>
      </c>
      <c r="S589" s="1027" t="s">
        <v>67</v>
      </c>
      <c r="T589" s="1028">
        <v>44515</v>
      </c>
      <c r="U589" s="1028">
        <v>44545</v>
      </c>
      <c r="V589" s="1028">
        <v>44548</v>
      </c>
      <c r="W589" s="1029" t="s">
        <v>67</v>
      </c>
      <c r="X589" s="1029">
        <v>44545</v>
      </c>
      <c r="Y589" s="1029">
        <v>44548</v>
      </c>
      <c r="Z589" s="1030"/>
      <c r="AA589" s="791"/>
      <c r="AB589" s="1031">
        <v>44531</v>
      </c>
      <c r="AC589" s="1147">
        <v>44531</v>
      </c>
      <c r="AD589" s="791"/>
      <c r="AE589" s="1035"/>
      <c r="AF589" s="1033"/>
      <c r="AG589" s="1033"/>
      <c r="AH589" s="1033"/>
      <c r="AI589" s="1033"/>
      <c r="AJ589" s="1033"/>
      <c r="AK589" s="1033"/>
      <c r="AL589" s="1033"/>
      <c r="AM589" s="1033"/>
      <c r="AN589" s="1033"/>
      <c r="AO589" s="1033"/>
      <c r="AP589" s="1033"/>
      <c r="AQ589" s="1033"/>
      <c r="AR589" s="1033"/>
      <c r="AS589" s="1033"/>
      <c r="AT589" s="599"/>
      <c r="AU589" s="1036"/>
      <c r="AV589" s="764"/>
      <c r="AW589" s="764"/>
      <c r="AX589" s="764"/>
      <c r="AY589" s="764"/>
      <c r="AZ589" s="764"/>
      <c r="BA589" s="764"/>
      <c r="BB589" s="764"/>
      <c r="BC589" s="764"/>
      <c r="BD589" s="764"/>
      <c r="BE589" s="764"/>
      <c r="BF589" s="764"/>
    </row>
    <row r="590" spans="1:58" ht="15.75" hidden="1" customHeight="1">
      <c r="A590" s="1023">
        <v>581</v>
      </c>
      <c r="B590" s="1024" t="s">
        <v>245</v>
      </c>
      <c r="C590" s="1024" t="s">
        <v>1160</v>
      </c>
      <c r="D590" s="1024" t="s">
        <v>529</v>
      </c>
      <c r="E590" s="1024" t="s">
        <v>1168</v>
      </c>
      <c r="F590" s="1024" t="s">
        <v>6281</v>
      </c>
      <c r="G590" s="1024" t="s">
        <v>1173</v>
      </c>
      <c r="H590" s="1025" t="s">
        <v>1171</v>
      </c>
      <c r="I590" s="1024">
        <v>1</v>
      </c>
      <c r="J590" s="1024">
        <v>582100</v>
      </c>
      <c r="K590" s="1024">
        <v>582100</v>
      </c>
      <c r="L590" s="1024">
        <v>2424</v>
      </c>
      <c r="M590" s="1024" t="s">
        <v>1167</v>
      </c>
      <c r="N590" s="1024" t="s">
        <v>6604</v>
      </c>
      <c r="O590" s="1024" t="s">
        <v>1163</v>
      </c>
      <c r="P590" s="1024" t="s">
        <v>67</v>
      </c>
      <c r="Q590" s="1026">
        <v>44414</v>
      </c>
      <c r="R590" s="1026">
        <v>44515</v>
      </c>
      <c r="S590" s="1027" t="s">
        <v>67</v>
      </c>
      <c r="T590" s="1028">
        <v>44515</v>
      </c>
      <c r="U590" s="1028">
        <v>44545</v>
      </c>
      <c r="V590" s="1028">
        <v>44548</v>
      </c>
      <c r="W590" s="1029" t="s">
        <v>67</v>
      </c>
      <c r="X590" s="1029">
        <v>44545</v>
      </c>
      <c r="Y590" s="1029">
        <v>44548</v>
      </c>
      <c r="Z590" s="1030"/>
      <c r="AA590" s="791"/>
      <c r="AB590" s="1031">
        <v>44531</v>
      </c>
      <c r="AC590" s="1147">
        <v>44531</v>
      </c>
      <c r="AD590" s="791"/>
      <c r="AE590" s="1035"/>
      <c r="AF590" s="1033"/>
      <c r="AG590" s="1033"/>
      <c r="AH590" s="1033"/>
      <c r="AI590" s="1033"/>
      <c r="AJ590" s="1033"/>
      <c r="AK590" s="1033"/>
      <c r="AL590" s="1033"/>
      <c r="AM590" s="1033"/>
      <c r="AN590" s="1033"/>
      <c r="AO590" s="1033"/>
      <c r="AP590" s="1033"/>
      <c r="AQ590" s="1033"/>
      <c r="AR590" s="1033"/>
      <c r="AS590" s="1033"/>
      <c r="AT590" s="599"/>
      <c r="AU590" s="1036"/>
      <c r="AV590" s="764"/>
      <c r="AW590" s="764"/>
      <c r="AX590" s="764"/>
      <c r="AY590" s="764"/>
      <c r="AZ590" s="764"/>
      <c r="BA590" s="764"/>
      <c r="BB590" s="764"/>
      <c r="BC590" s="764"/>
      <c r="BD590" s="764"/>
      <c r="BE590" s="764"/>
      <c r="BF590" s="764"/>
    </row>
    <row r="591" spans="1:58" ht="15.75" hidden="1" customHeight="1">
      <c r="A591" s="1023">
        <v>582</v>
      </c>
      <c r="B591" s="1024" t="s">
        <v>245</v>
      </c>
      <c r="C591" s="1024" t="s">
        <v>1160</v>
      </c>
      <c r="D591" s="1024" t="s">
        <v>529</v>
      </c>
      <c r="E591" s="1024" t="s">
        <v>1168</v>
      </c>
      <c r="F591" s="1024" t="s">
        <v>6281</v>
      </c>
      <c r="G591" s="1024" t="s">
        <v>1174</v>
      </c>
      <c r="H591" s="1025" t="s">
        <v>1170</v>
      </c>
      <c r="I591" s="1024">
        <v>1</v>
      </c>
      <c r="J591" s="1024">
        <v>273800</v>
      </c>
      <c r="K591" s="1024">
        <v>273800</v>
      </c>
      <c r="L591" s="1024">
        <v>4560</v>
      </c>
      <c r="M591" s="1024" t="s">
        <v>1167</v>
      </c>
      <c r="N591" s="1024" t="s">
        <v>6604</v>
      </c>
      <c r="O591" s="1024" t="s">
        <v>1163</v>
      </c>
      <c r="P591" s="1024" t="s">
        <v>67</v>
      </c>
      <c r="Q591" s="1026">
        <v>44414</v>
      </c>
      <c r="R591" s="1026">
        <v>44515</v>
      </c>
      <c r="S591" s="1027" t="s">
        <v>67</v>
      </c>
      <c r="T591" s="1028">
        <v>44515</v>
      </c>
      <c r="U591" s="1028">
        <v>44545</v>
      </c>
      <c r="V591" s="1028">
        <v>44548</v>
      </c>
      <c r="W591" s="1029" t="s">
        <v>67</v>
      </c>
      <c r="X591" s="1029">
        <v>44545</v>
      </c>
      <c r="Y591" s="1029">
        <v>44548</v>
      </c>
      <c r="Z591" s="1030">
        <v>4.5599999999999996</v>
      </c>
      <c r="AA591" s="791"/>
      <c r="AB591" s="1031">
        <v>44531</v>
      </c>
      <c r="AC591" s="1147">
        <v>44531</v>
      </c>
      <c r="AD591" s="791"/>
      <c r="AE591" s="1035"/>
      <c r="AF591" s="1033"/>
      <c r="AG591" s="1033"/>
      <c r="AH591" s="1033"/>
      <c r="AI591" s="1033"/>
      <c r="AJ591" s="1033"/>
      <c r="AK591" s="1033"/>
      <c r="AL591" s="1033"/>
      <c r="AM591" s="1033"/>
      <c r="AN591" s="1033"/>
      <c r="AO591" s="1033"/>
      <c r="AP591" s="1033"/>
      <c r="AQ591" s="1033"/>
      <c r="AR591" s="1033"/>
      <c r="AS591" s="1033"/>
      <c r="AT591" s="599"/>
      <c r="AU591" s="1036"/>
      <c r="AV591" s="764"/>
      <c r="AW591" s="764"/>
      <c r="AX591" s="764"/>
      <c r="AY591" s="764"/>
      <c r="AZ591" s="764"/>
      <c r="BA591" s="764"/>
      <c r="BB591" s="764"/>
      <c r="BC591" s="764"/>
      <c r="BD591" s="764"/>
      <c r="BE591" s="764"/>
      <c r="BF591" s="764"/>
    </row>
    <row r="592" spans="1:58" ht="15.75" hidden="1" customHeight="1">
      <c r="A592" s="1023">
        <v>583</v>
      </c>
      <c r="B592" s="1024" t="s">
        <v>245</v>
      </c>
      <c r="C592" s="1024" t="s">
        <v>1160</v>
      </c>
      <c r="D592" s="1024" t="s">
        <v>529</v>
      </c>
      <c r="E592" s="1024" t="s">
        <v>1168</v>
      </c>
      <c r="F592" s="1024" t="s">
        <v>6281</v>
      </c>
      <c r="G592" s="1024" t="s">
        <v>1174</v>
      </c>
      <c r="H592" s="1025" t="s">
        <v>1171</v>
      </c>
      <c r="I592" s="1024">
        <v>1</v>
      </c>
      <c r="J592" s="1024">
        <v>273800</v>
      </c>
      <c r="K592" s="1024">
        <v>273800</v>
      </c>
      <c r="L592" s="1024">
        <v>1140</v>
      </c>
      <c r="M592" s="1024" t="s">
        <v>1167</v>
      </c>
      <c r="N592" s="1024" t="s">
        <v>6604</v>
      </c>
      <c r="O592" s="1024" t="s">
        <v>1163</v>
      </c>
      <c r="P592" s="1024" t="s">
        <v>67</v>
      </c>
      <c r="Q592" s="1026">
        <v>44414</v>
      </c>
      <c r="R592" s="1026">
        <v>44515</v>
      </c>
      <c r="S592" s="1027" t="s">
        <v>67</v>
      </c>
      <c r="T592" s="1028">
        <v>44515</v>
      </c>
      <c r="U592" s="1028">
        <v>44545</v>
      </c>
      <c r="V592" s="1028">
        <v>44548</v>
      </c>
      <c r="W592" s="1029" t="s">
        <v>67</v>
      </c>
      <c r="X592" s="1029">
        <v>44545</v>
      </c>
      <c r="Y592" s="1029">
        <v>44548</v>
      </c>
      <c r="Z592" s="1030">
        <v>1.1399999999999999</v>
      </c>
      <c r="AA592" s="791"/>
      <c r="AB592" s="1031">
        <v>44531</v>
      </c>
      <c r="AC592" s="1147">
        <v>44531</v>
      </c>
      <c r="AD592" s="791"/>
      <c r="AE592" s="1035"/>
      <c r="AF592" s="1033"/>
      <c r="AG592" s="1033"/>
      <c r="AH592" s="1033"/>
      <c r="AI592" s="1033"/>
      <c r="AJ592" s="1033"/>
      <c r="AK592" s="1033"/>
      <c r="AL592" s="1033"/>
      <c r="AM592" s="1033"/>
      <c r="AN592" s="1033"/>
      <c r="AO592" s="1033"/>
      <c r="AP592" s="1033"/>
      <c r="AQ592" s="1033"/>
      <c r="AR592" s="1033"/>
      <c r="AS592" s="1033"/>
      <c r="AT592" s="599"/>
      <c r="AU592" s="1036"/>
      <c r="AV592" s="764"/>
      <c r="AW592" s="764"/>
      <c r="AX592" s="764"/>
      <c r="AY592" s="764"/>
      <c r="AZ592" s="764"/>
      <c r="BA592" s="764"/>
      <c r="BB592" s="764"/>
      <c r="BC592" s="764"/>
      <c r="BD592" s="764"/>
      <c r="BE592" s="764"/>
      <c r="BF592" s="764"/>
    </row>
    <row r="593" spans="1:58" ht="15.75" hidden="1" customHeight="1">
      <c r="A593" s="1023">
        <v>584</v>
      </c>
      <c r="B593" s="1024" t="s">
        <v>245</v>
      </c>
      <c r="C593" s="1024" t="s">
        <v>1160</v>
      </c>
      <c r="D593" s="1024" t="s">
        <v>529</v>
      </c>
      <c r="E593" s="1024" t="s">
        <v>1168</v>
      </c>
      <c r="F593" s="1024" t="s">
        <v>6281</v>
      </c>
      <c r="G593" s="1024" t="s">
        <v>1175</v>
      </c>
      <c r="H593" s="1025" t="s">
        <v>1170</v>
      </c>
      <c r="I593" s="1024">
        <v>1</v>
      </c>
      <c r="J593" s="1024">
        <v>429900</v>
      </c>
      <c r="K593" s="1024">
        <v>429900</v>
      </c>
      <c r="L593" s="1024">
        <v>7160</v>
      </c>
      <c r="M593" s="1024" t="s">
        <v>1167</v>
      </c>
      <c r="N593" s="1024" t="s">
        <v>6604</v>
      </c>
      <c r="O593" s="1024" t="s">
        <v>1163</v>
      </c>
      <c r="P593" s="1024" t="s">
        <v>67</v>
      </c>
      <c r="Q593" s="1026">
        <v>44414</v>
      </c>
      <c r="R593" s="1026">
        <v>44545</v>
      </c>
      <c r="S593" s="1027" t="s">
        <v>67</v>
      </c>
      <c r="T593" s="1028">
        <v>44545</v>
      </c>
      <c r="U593" s="1028">
        <v>44575</v>
      </c>
      <c r="V593" s="1028">
        <v>44578</v>
      </c>
      <c r="W593" s="1029" t="s">
        <v>67</v>
      </c>
      <c r="X593" s="1029">
        <v>44575</v>
      </c>
      <c r="Y593" s="1029">
        <v>44578</v>
      </c>
      <c r="Z593" s="1030">
        <v>7.16</v>
      </c>
      <c r="AA593" s="791"/>
      <c r="AB593" s="1031">
        <v>44562</v>
      </c>
      <c r="AC593" s="1147">
        <v>44562</v>
      </c>
      <c r="AD593" s="791"/>
      <c r="AE593" s="1035"/>
      <c r="AF593" s="1033"/>
      <c r="AG593" s="1033"/>
      <c r="AH593" s="1033"/>
      <c r="AI593" s="1033"/>
      <c r="AJ593" s="1033"/>
      <c r="AK593" s="1033"/>
      <c r="AL593" s="1033"/>
      <c r="AM593" s="1033"/>
      <c r="AN593" s="1033"/>
      <c r="AO593" s="1033"/>
      <c r="AP593" s="1033"/>
      <c r="AQ593" s="1033"/>
      <c r="AR593" s="1033"/>
      <c r="AS593" s="1033"/>
      <c r="AT593" s="599"/>
      <c r="AU593" s="1036"/>
      <c r="AV593" s="764"/>
      <c r="AW593" s="764"/>
      <c r="AX593" s="764"/>
      <c r="AY593" s="764"/>
      <c r="AZ593" s="764"/>
      <c r="BA593" s="764"/>
      <c r="BB593" s="764"/>
      <c r="BC593" s="764"/>
      <c r="BD593" s="764"/>
      <c r="BE593" s="764"/>
      <c r="BF593" s="764"/>
    </row>
    <row r="594" spans="1:58" ht="15.75" hidden="1" customHeight="1">
      <c r="A594" s="1023">
        <v>585</v>
      </c>
      <c r="B594" s="1024" t="s">
        <v>245</v>
      </c>
      <c r="C594" s="1024" t="s">
        <v>1160</v>
      </c>
      <c r="D594" s="1024" t="s">
        <v>529</v>
      </c>
      <c r="E594" s="1024" t="s">
        <v>1168</v>
      </c>
      <c r="F594" s="1024" t="s">
        <v>6281</v>
      </c>
      <c r="G594" s="1024" t="s">
        <v>1175</v>
      </c>
      <c r="H594" s="1025" t="s">
        <v>1171</v>
      </c>
      <c r="I594" s="1024">
        <v>1</v>
      </c>
      <c r="J594" s="1024">
        <v>429900</v>
      </c>
      <c r="K594" s="1024">
        <v>429900</v>
      </c>
      <c r="L594" s="1024">
        <v>1790</v>
      </c>
      <c r="M594" s="1024" t="s">
        <v>1167</v>
      </c>
      <c r="N594" s="1024" t="s">
        <v>6604</v>
      </c>
      <c r="O594" s="1024" t="s">
        <v>1163</v>
      </c>
      <c r="P594" s="1024" t="s">
        <v>67</v>
      </c>
      <c r="Q594" s="1026">
        <v>44414</v>
      </c>
      <c r="R594" s="1026">
        <v>44545</v>
      </c>
      <c r="S594" s="1027" t="s">
        <v>67</v>
      </c>
      <c r="T594" s="1028">
        <v>44545</v>
      </c>
      <c r="U594" s="1028">
        <v>44575</v>
      </c>
      <c r="V594" s="1028">
        <v>44578</v>
      </c>
      <c r="W594" s="1029" t="s">
        <v>67</v>
      </c>
      <c r="X594" s="1029">
        <v>44575</v>
      </c>
      <c r="Y594" s="1029">
        <v>44578</v>
      </c>
      <c r="Z594" s="1030">
        <v>1.79</v>
      </c>
      <c r="AA594" s="791"/>
      <c r="AB594" s="1031">
        <v>44562</v>
      </c>
      <c r="AC594" s="1147">
        <v>44562</v>
      </c>
      <c r="AD594" s="791"/>
      <c r="AE594" s="1035"/>
      <c r="AF594" s="1033"/>
      <c r="AG594" s="1033"/>
      <c r="AH594" s="1033"/>
      <c r="AI594" s="1033"/>
      <c r="AJ594" s="1033"/>
      <c r="AK594" s="1033"/>
      <c r="AL594" s="1033"/>
      <c r="AM594" s="1033"/>
      <c r="AN594" s="1033"/>
      <c r="AO594" s="1033"/>
      <c r="AP594" s="1033"/>
      <c r="AQ594" s="1033"/>
      <c r="AR594" s="1033"/>
      <c r="AS594" s="1033"/>
      <c r="AT594" s="599"/>
      <c r="AU594" s="1036"/>
      <c r="AV594" s="764"/>
      <c r="AW594" s="764"/>
      <c r="AX594" s="764"/>
      <c r="AY594" s="764"/>
      <c r="AZ594" s="764"/>
      <c r="BA594" s="764"/>
      <c r="BB594" s="764"/>
      <c r="BC594" s="764"/>
      <c r="BD594" s="764"/>
      <c r="BE594" s="764"/>
      <c r="BF594" s="764"/>
    </row>
    <row r="595" spans="1:58" ht="15.75" hidden="1" customHeight="1">
      <c r="A595" s="1023">
        <v>586</v>
      </c>
      <c r="B595" s="1024" t="s">
        <v>245</v>
      </c>
      <c r="C595" s="1024" t="s">
        <v>1160</v>
      </c>
      <c r="D595" s="1024" t="s">
        <v>529</v>
      </c>
      <c r="E595" s="1024" t="s">
        <v>1168</v>
      </c>
      <c r="F595" s="1024" t="s">
        <v>6281</v>
      </c>
      <c r="G595" s="1024" t="s">
        <v>1176</v>
      </c>
      <c r="H595" s="1025" t="s">
        <v>1170</v>
      </c>
      <c r="I595" s="1024">
        <v>1</v>
      </c>
      <c r="J595" s="1024">
        <v>202700</v>
      </c>
      <c r="K595" s="1024">
        <v>202700</v>
      </c>
      <c r="L595" s="1024">
        <v>3376</v>
      </c>
      <c r="M595" s="1024" t="s">
        <v>1167</v>
      </c>
      <c r="N595" s="1024" t="s">
        <v>6604</v>
      </c>
      <c r="O595" s="1024" t="s">
        <v>1163</v>
      </c>
      <c r="P595" s="1024" t="s">
        <v>67</v>
      </c>
      <c r="Q595" s="1026">
        <v>44414</v>
      </c>
      <c r="R595" s="1026">
        <v>44545</v>
      </c>
      <c r="S595" s="1027" t="s">
        <v>67</v>
      </c>
      <c r="T595" s="1028">
        <v>44545</v>
      </c>
      <c r="U595" s="1028">
        <v>44575</v>
      </c>
      <c r="V595" s="1028">
        <v>44578</v>
      </c>
      <c r="W595" s="1029" t="s">
        <v>67</v>
      </c>
      <c r="X595" s="1029">
        <v>44575</v>
      </c>
      <c r="Y595" s="1029">
        <v>44578</v>
      </c>
      <c r="Z595" s="1030">
        <v>3.3759999999999999</v>
      </c>
      <c r="AA595" s="791"/>
      <c r="AB595" s="1031">
        <v>44562</v>
      </c>
      <c r="AC595" s="1147">
        <v>44562</v>
      </c>
      <c r="AD595" s="791"/>
      <c r="AE595" s="1035"/>
      <c r="AF595" s="1033"/>
      <c r="AG595" s="1033"/>
      <c r="AH595" s="1033"/>
      <c r="AI595" s="1033"/>
      <c r="AJ595" s="1033"/>
      <c r="AK595" s="1033"/>
      <c r="AL595" s="1033"/>
      <c r="AM595" s="1033"/>
      <c r="AN595" s="1033"/>
      <c r="AO595" s="1033"/>
      <c r="AP595" s="1033"/>
      <c r="AQ595" s="1033"/>
      <c r="AR595" s="1033"/>
      <c r="AS595" s="1033"/>
      <c r="AT595" s="599"/>
      <c r="AU595" s="1036"/>
      <c r="AV595" s="764"/>
      <c r="AW595" s="764"/>
      <c r="AX595" s="764"/>
      <c r="AY595" s="764"/>
      <c r="AZ595" s="764"/>
      <c r="BA595" s="764"/>
      <c r="BB595" s="764"/>
      <c r="BC595" s="764"/>
      <c r="BD595" s="764"/>
      <c r="BE595" s="764"/>
      <c r="BF595" s="764"/>
    </row>
    <row r="596" spans="1:58" ht="15.75" hidden="1" customHeight="1">
      <c r="A596" s="1023">
        <v>587</v>
      </c>
      <c r="B596" s="1024" t="s">
        <v>245</v>
      </c>
      <c r="C596" s="1024" t="s">
        <v>1160</v>
      </c>
      <c r="D596" s="1024" t="s">
        <v>529</v>
      </c>
      <c r="E596" s="1024" t="s">
        <v>1168</v>
      </c>
      <c r="F596" s="1024" t="s">
        <v>6281</v>
      </c>
      <c r="G596" s="1024" t="s">
        <v>1176</v>
      </c>
      <c r="H596" s="1025" t="s">
        <v>1171</v>
      </c>
      <c r="I596" s="1024">
        <v>1</v>
      </c>
      <c r="J596" s="1024">
        <v>202700</v>
      </c>
      <c r="K596" s="1024">
        <v>202700</v>
      </c>
      <c r="L596" s="1024">
        <v>844</v>
      </c>
      <c r="M596" s="1024" t="s">
        <v>1167</v>
      </c>
      <c r="N596" s="1024" t="s">
        <v>6604</v>
      </c>
      <c r="O596" s="1024" t="s">
        <v>1163</v>
      </c>
      <c r="P596" s="1024" t="s">
        <v>67</v>
      </c>
      <c r="Q596" s="1026">
        <v>44414</v>
      </c>
      <c r="R596" s="1026">
        <v>44545</v>
      </c>
      <c r="S596" s="1027" t="s">
        <v>67</v>
      </c>
      <c r="T596" s="1028">
        <v>44545</v>
      </c>
      <c r="U596" s="1028">
        <v>44575</v>
      </c>
      <c r="V596" s="1028">
        <v>44578</v>
      </c>
      <c r="W596" s="1029" t="s">
        <v>67</v>
      </c>
      <c r="X596" s="1029">
        <v>44575</v>
      </c>
      <c r="Y596" s="1029">
        <v>44578</v>
      </c>
      <c r="Z596" s="1030">
        <v>0.84399999999999997</v>
      </c>
      <c r="AA596" s="791"/>
      <c r="AB596" s="1031">
        <v>44562</v>
      </c>
      <c r="AC596" s="1147">
        <v>44562</v>
      </c>
      <c r="AD596" s="791"/>
      <c r="AE596" s="1035"/>
      <c r="AF596" s="1033"/>
      <c r="AG596" s="1033"/>
      <c r="AH596" s="1033"/>
      <c r="AI596" s="1033"/>
      <c r="AJ596" s="1033"/>
      <c r="AK596" s="1033"/>
      <c r="AL596" s="1033"/>
      <c r="AM596" s="1033"/>
      <c r="AN596" s="1033"/>
      <c r="AO596" s="1033"/>
      <c r="AP596" s="1033"/>
      <c r="AQ596" s="1033"/>
      <c r="AR596" s="1033"/>
      <c r="AS596" s="1033"/>
      <c r="AT596" s="599"/>
      <c r="AU596" s="1036"/>
      <c r="AV596" s="764"/>
      <c r="AW596" s="764"/>
      <c r="AX596" s="764"/>
      <c r="AY596" s="764"/>
      <c r="AZ596" s="764"/>
      <c r="BA596" s="764"/>
      <c r="BB596" s="764"/>
      <c r="BC596" s="764"/>
      <c r="BD596" s="764"/>
      <c r="BE596" s="764"/>
      <c r="BF596" s="764"/>
    </row>
    <row r="597" spans="1:58" ht="15.75" hidden="1" customHeight="1">
      <c r="A597" s="1023">
        <v>588</v>
      </c>
      <c r="B597" s="1024" t="s">
        <v>245</v>
      </c>
      <c r="C597" s="1024" t="s">
        <v>1160</v>
      </c>
      <c r="D597" s="1024" t="s">
        <v>529</v>
      </c>
      <c r="E597" s="1024" t="s">
        <v>1168</v>
      </c>
      <c r="F597" s="1024" t="s">
        <v>6281</v>
      </c>
      <c r="G597" s="1024" t="s">
        <v>1177</v>
      </c>
      <c r="H597" s="1025" t="s">
        <v>1170</v>
      </c>
      <c r="I597" s="1024">
        <v>1</v>
      </c>
      <c r="J597" s="1024">
        <v>368400</v>
      </c>
      <c r="K597" s="1024">
        <v>368400</v>
      </c>
      <c r="L597" s="1024">
        <v>6136</v>
      </c>
      <c r="M597" s="1024" t="s">
        <v>1167</v>
      </c>
      <c r="N597" s="1024" t="s">
        <v>6604</v>
      </c>
      <c r="O597" s="1024" t="s">
        <v>1163</v>
      </c>
      <c r="P597" s="1024" t="s">
        <v>67</v>
      </c>
      <c r="Q597" s="1026">
        <v>44414</v>
      </c>
      <c r="R597" s="1026">
        <v>44545</v>
      </c>
      <c r="S597" s="1027" t="s">
        <v>67</v>
      </c>
      <c r="T597" s="1028">
        <v>44545</v>
      </c>
      <c r="U597" s="1028">
        <v>44575</v>
      </c>
      <c r="V597" s="1028">
        <v>44578</v>
      </c>
      <c r="W597" s="1029" t="s">
        <v>67</v>
      </c>
      <c r="X597" s="1029">
        <v>44575</v>
      </c>
      <c r="Y597" s="1029">
        <v>44578</v>
      </c>
      <c r="Z597" s="1030">
        <v>6.1360000000000001</v>
      </c>
      <c r="AA597" s="791"/>
      <c r="AB597" s="1031">
        <v>44562</v>
      </c>
      <c r="AC597" s="1147">
        <v>44562</v>
      </c>
      <c r="AD597" s="791"/>
      <c r="AE597" s="1035"/>
      <c r="AF597" s="1033"/>
      <c r="AG597" s="1033"/>
      <c r="AH597" s="1033"/>
      <c r="AI597" s="1033"/>
      <c r="AJ597" s="1033"/>
      <c r="AK597" s="1033"/>
      <c r="AL597" s="1033"/>
      <c r="AM597" s="1033"/>
      <c r="AN597" s="1033"/>
      <c r="AO597" s="1033"/>
      <c r="AP597" s="1033"/>
      <c r="AQ597" s="1033"/>
      <c r="AR597" s="1033"/>
      <c r="AS597" s="1033"/>
      <c r="AT597" s="599"/>
      <c r="AU597" s="1036"/>
      <c r="AV597" s="764"/>
      <c r="AW597" s="764"/>
      <c r="AX597" s="764"/>
      <c r="AY597" s="764"/>
      <c r="AZ597" s="764"/>
      <c r="BA597" s="764"/>
      <c r="BB597" s="764"/>
      <c r="BC597" s="764"/>
      <c r="BD597" s="764"/>
      <c r="BE597" s="764"/>
      <c r="BF597" s="764"/>
    </row>
    <row r="598" spans="1:58" ht="15.75" hidden="1" customHeight="1">
      <c r="A598" s="1023">
        <v>589</v>
      </c>
      <c r="B598" s="1024" t="s">
        <v>245</v>
      </c>
      <c r="C598" s="1024" t="s">
        <v>1160</v>
      </c>
      <c r="D598" s="1024" t="s">
        <v>529</v>
      </c>
      <c r="E598" s="1024" t="s">
        <v>1168</v>
      </c>
      <c r="F598" s="1024" t="s">
        <v>6281</v>
      </c>
      <c r="G598" s="1024" t="s">
        <v>1177</v>
      </c>
      <c r="H598" s="1025" t="s">
        <v>1171</v>
      </c>
      <c r="I598" s="1024">
        <v>1</v>
      </c>
      <c r="J598" s="1024">
        <v>368400</v>
      </c>
      <c r="K598" s="1024">
        <v>368400</v>
      </c>
      <c r="L598" s="1024">
        <v>1534</v>
      </c>
      <c r="M598" s="1024" t="s">
        <v>1167</v>
      </c>
      <c r="N598" s="1024" t="s">
        <v>6604</v>
      </c>
      <c r="O598" s="1024" t="s">
        <v>1163</v>
      </c>
      <c r="P598" s="1024" t="s">
        <v>67</v>
      </c>
      <c r="Q598" s="1026">
        <v>44414</v>
      </c>
      <c r="R598" s="1026">
        <v>44545</v>
      </c>
      <c r="S598" s="1027" t="s">
        <v>67</v>
      </c>
      <c r="T598" s="1028">
        <v>44545</v>
      </c>
      <c r="U598" s="1028">
        <v>44575</v>
      </c>
      <c r="V598" s="1028">
        <v>44578</v>
      </c>
      <c r="W598" s="1029" t="s">
        <v>67</v>
      </c>
      <c r="X598" s="1029">
        <v>44575</v>
      </c>
      <c r="Y598" s="1029">
        <v>44578</v>
      </c>
      <c r="Z598" s="1030">
        <v>1.534</v>
      </c>
      <c r="AA598" s="791"/>
      <c r="AB598" s="1031">
        <v>44562</v>
      </c>
      <c r="AC598" s="1147">
        <v>44562</v>
      </c>
      <c r="AD598" s="791"/>
      <c r="AE598" s="1035"/>
      <c r="AF598" s="1033"/>
      <c r="AG598" s="1033"/>
      <c r="AH598" s="1033"/>
      <c r="AI598" s="1033"/>
      <c r="AJ598" s="1033"/>
      <c r="AK598" s="1033"/>
      <c r="AL598" s="1033"/>
      <c r="AM598" s="1033"/>
      <c r="AN598" s="1033"/>
      <c r="AO598" s="1033"/>
      <c r="AP598" s="1033"/>
      <c r="AQ598" s="1033"/>
      <c r="AR598" s="1033"/>
      <c r="AS598" s="1033"/>
      <c r="AT598" s="599"/>
      <c r="AU598" s="1036"/>
      <c r="AV598" s="764"/>
      <c r="AW598" s="764"/>
      <c r="AX598" s="764"/>
      <c r="AY598" s="764"/>
      <c r="AZ598" s="764"/>
      <c r="BA598" s="764"/>
      <c r="BB598" s="764"/>
      <c r="BC598" s="764"/>
      <c r="BD598" s="764"/>
      <c r="BE598" s="764"/>
      <c r="BF598" s="764"/>
    </row>
    <row r="599" spans="1:58" ht="15.75" hidden="1" customHeight="1">
      <c r="A599" s="1023">
        <v>590</v>
      </c>
      <c r="B599" s="1024" t="s">
        <v>245</v>
      </c>
      <c r="C599" s="1024" t="s">
        <v>1160</v>
      </c>
      <c r="D599" s="1024" t="s">
        <v>529</v>
      </c>
      <c r="E599" s="1024" t="s">
        <v>1168</v>
      </c>
      <c r="F599" s="1024" t="s">
        <v>6281</v>
      </c>
      <c r="G599" s="1024" t="s">
        <v>1178</v>
      </c>
      <c r="H599" s="1025" t="s">
        <v>1170</v>
      </c>
      <c r="I599" s="1024">
        <v>1</v>
      </c>
      <c r="J599" s="1024">
        <v>176300</v>
      </c>
      <c r="K599" s="1024">
        <v>176300</v>
      </c>
      <c r="L599" s="1024">
        <v>2936</v>
      </c>
      <c r="M599" s="1024" t="s">
        <v>1167</v>
      </c>
      <c r="N599" s="1024" t="s">
        <v>6604</v>
      </c>
      <c r="O599" s="1024" t="s">
        <v>1163</v>
      </c>
      <c r="P599" s="1024" t="s">
        <v>67</v>
      </c>
      <c r="Q599" s="1026">
        <v>44414</v>
      </c>
      <c r="R599" s="1026">
        <v>44545</v>
      </c>
      <c r="S599" s="1027" t="s">
        <v>67</v>
      </c>
      <c r="T599" s="1028">
        <v>44545</v>
      </c>
      <c r="U599" s="1028">
        <v>44575</v>
      </c>
      <c r="V599" s="1028">
        <v>44578</v>
      </c>
      <c r="W599" s="1029" t="s">
        <v>67</v>
      </c>
      <c r="X599" s="1029">
        <v>44575</v>
      </c>
      <c r="Y599" s="1029">
        <v>44578</v>
      </c>
      <c r="Z599" s="1030">
        <v>2.9359999999999999</v>
      </c>
      <c r="AA599" s="791"/>
      <c r="AB599" s="1031">
        <v>44562</v>
      </c>
      <c r="AC599" s="1147">
        <v>44562</v>
      </c>
      <c r="AD599" s="791"/>
      <c r="AE599" s="1035"/>
      <c r="AF599" s="1033"/>
      <c r="AG599" s="1033"/>
      <c r="AH599" s="1033"/>
      <c r="AI599" s="1033"/>
      <c r="AJ599" s="1033"/>
      <c r="AK599" s="1033"/>
      <c r="AL599" s="1033"/>
      <c r="AM599" s="1033"/>
      <c r="AN599" s="1033"/>
      <c r="AO599" s="1033"/>
      <c r="AP599" s="1033"/>
      <c r="AQ599" s="1033"/>
      <c r="AR599" s="1033"/>
      <c r="AS599" s="1033"/>
      <c r="AT599" s="599"/>
      <c r="AU599" s="1036"/>
      <c r="AV599" s="764"/>
      <c r="AW599" s="764"/>
      <c r="AX599" s="764"/>
      <c r="AY599" s="764"/>
      <c r="AZ599" s="764"/>
      <c r="BA599" s="764"/>
      <c r="BB599" s="764"/>
      <c r="BC599" s="764"/>
      <c r="BD599" s="764"/>
      <c r="BE599" s="764"/>
      <c r="BF599" s="764"/>
    </row>
    <row r="600" spans="1:58" ht="15.75" hidden="1" customHeight="1">
      <c r="A600" s="1023">
        <v>591</v>
      </c>
      <c r="B600" s="1024" t="s">
        <v>245</v>
      </c>
      <c r="C600" s="1024" t="s">
        <v>1160</v>
      </c>
      <c r="D600" s="1024" t="s">
        <v>529</v>
      </c>
      <c r="E600" s="1024" t="s">
        <v>1168</v>
      </c>
      <c r="F600" s="1024" t="s">
        <v>6281</v>
      </c>
      <c r="G600" s="1024" t="s">
        <v>1178</v>
      </c>
      <c r="H600" s="1025" t="s">
        <v>1171</v>
      </c>
      <c r="I600" s="1024">
        <v>1</v>
      </c>
      <c r="J600" s="1024">
        <v>176300</v>
      </c>
      <c r="K600" s="1024">
        <v>176300</v>
      </c>
      <c r="L600" s="1024">
        <v>734</v>
      </c>
      <c r="M600" s="1024" t="s">
        <v>1167</v>
      </c>
      <c r="N600" s="1024" t="s">
        <v>6604</v>
      </c>
      <c r="O600" s="1024" t="s">
        <v>1163</v>
      </c>
      <c r="P600" s="1024" t="s">
        <v>67</v>
      </c>
      <c r="Q600" s="1026">
        <v>44414</v>
      </c>
      <c r="R600" s="1026">
        <v>44545</v>
      </c>
      <c r="S600" s="1027" t="s">
        <v>67</v>
      </c>
      <c r="T600" s="1028">
        <v>44545</v>
      </c>
      <c r="U600" s="1028">
        <v>44575</v>
      </c>
      <c r="V600" s="1028">
        <v>44578</v>
      </c>
      <c r="W600" s="1029" t="s">
        <v>67</v>
      </c>
      <c r="X600" s="1029">
        <v>44575</v>
      </c>
      <c r="Y600" s="1029">
        <v>44578</v>
      </c>
      <c r="Z600" s="1030">
        <v>0.73399999999999999</v>
      </c>
      <c r="AA600" s="791"/>
      <c r="AB600" s="1031">
        <v>44562</v>
      </c>
      <c r="AC600" s="1147">
        <v>44562</v>
      </c>
      <c r="AD600" s="791"/>
      <c r="AE600" s="1035"/>
      <c r="AF600" s="1033"/>
      <c r="AG600" s="1033"/>
      <c r="AH600" s="1033"/>
      <c r="AI600" s="1033"/>
      <c r="AJ600" s="1033"/>
      <c r="AK600" s="1033"/>
      <c r="AL600" s="1033"/>
      <c r="AM600" s="1033"/>
      <c r="AN600" s="1033"/>
      <c r="AO600" s="1033"/>
      <c r="AP600" s="1033"/>
      <c r="AQ600" s="1033"/>
      <c r="AR600" s="1033"/>
      <c r="AS600" s="1033"/>
      <c r="AT600" s="599"/>
      <c r="AU600" s="1036"/>
      <c r="AV600" s="764"/>
      <c r="AW600" s="764"/>
      <c r="AX600" s="764"/>
      <c r="AY600" s="764"/>
      <c r="AZ600" s="764"/>
      <c r="BA600" s="764"/>
      <c r="BB600" s="764"/>
      <c r="BC600" s="764"/>
      <c r="BD600" s="764"/>
      <c r="BE600" s="764"/>
      <c r="BF600" s="764"/>
    </row>
    <row r="601" spans="1:58" ht="15.75" hidden="1" customHeight="1">
      <c r="A601" s="1023">
        <v>592</v>
      </c>
      <c r="B601" s="1024" t="s">
        <v>245</v>
      </c>
      <c r="C601" s="1024" t="s">
        <v>1160</v>
      </c>
      <c r="D601" s="1024" t="s">
        <v>529</v>
      </c>
      <c r="E601" s="1024" t="s">
        <v>1168</v>
      </c>
      <c r="F601" s="1024" t="s">
        <v>6281</v>
      </c>
      <c r="G601" s="1024" t="s">
        <v>1179</v>
      </c>
      <c r="H601" s="1025" t="s">
        <v>1170</v>
      </c>
      <c r="I601" s="1024">
        <v>1</v>
      </c>
      <c r="J601" s="1024">
        <v>220500</v>
      </c>
      <c r="K601" s="1024">
        <v>220500</v>
      </c>
      <c r="L601" s="1024">
        <v>3672</v>
      </c>
      <c r="M601" s="1024" t="s">
        <v>1167</v>
      </c>
      <c r="N601" s="1024" t="s">
        <v>6604</v>
      </c>
      <c r="O601" s="1024" t="s">
        <v>1163</v>
      </c>
      <c r="P601" s="1024" t="s">
        <v>67</v>
      </c>
      <c r="Q601" s="1026">
        <v>44414</v>
      </c>
      <c r="R601" s="1026">
        <v>44545</v>
      </c>
      <c r="S601" s="1027" t="s">
        <v>67</v>
      </c>
      <c r="T601" s="1028">
        <v>44545</v>
      </c>
      <c r="U601" s="1028">
        <v>44575</v>
      </c>
      <c r="V601" s="1028">
        <v>44578</v>
      </c>
      <c r="W601" s="1029" t="s">
        <v>67</v>
      </c>
      <c r="X601" s="1029">
        <v>44575</v>
      </c>
      <c r="Y601" s="1029">
        <v>44578</v>
      </c>
      <c r="Z601" s="1030">
        <v>3.6720000000000002</v>
      </c>
      <c r="AA601" s="791"/>
      <c r="AB601" s="1031">
        <v>44562</v>
      </c>
      <c r="AC601" s="1147">
        <v>44562</v>
      </c>
      <c r="AD601" s="791"/>
      <c r="AE601" s="1035"/>
      <c r="AF601" s="1033"/>
      <c r="AG601" s="1033"/>
      <c r="AH601" s="1033"/>
      <c r="AI601" s="1033"/>
      <c r="AJ601" s="1033"/>
      <c r="AK601" s="1033"/>
      <c r="AL601" s="1033"/>
      <c r="AM601" s="1033"/>
      <c r="AN601" s="1033"/>
      <c r="AO601" s="1033"/>
      <c r="AP601" s="1033"/>
      <c r="AQ601" s="1033"/>
      <c r="AR601" s="1033"/>
      <c r="AS601" s="1033"/>
      <c r="AT601" s="599"/>
      <c r="AU601" s="1036"/>
      <c r="AV601" s="764"/>
      <c r="AW601" s="764"/>
      <c r="AX601" s="764"/>
      <c r="AY601" s="764"/>
      <c r="AZ601" s="764"/>
      <c r="BA601" s="764"/>
      <c r="BB601" s="764"/>
      <c r="BC601" s="764"/>
      <c r="BD601" s="764"/>
      <c r="BE601" s="764"/>
      <c r="BF601" s="764"/>
    </row>
    <row r="602" spans="1:58" ht="15.75" hidden="1" customHeight="1">
      <c r="A602" s="1023">
        <v>593</v>
      </c>
      <c r="B602" s="1024" t="s">
        <v>245</v>
      </c>
      <c r="C602" s="1024" t="s">
        <v>1160</v>
      </c>
      <c r="D602" s="1024" t="s">
        <v>529</v>
      </c>
      <c r="E602" s="1024" t="s">
        <v>1168</v>
      </c>
      <c r="F602" s="1024" t="s">
        <v>6281</v>
      </c>
      <c r="G602" s="1024" t="s">
        <v>1179</v>
      </c>
      <c r="H602" s="1025" t="s">
        <v>1171</v>
      </c>
      <c r="I602" s="1024">
        <v>1</v>
      </c>
      <c r="J602" s="1024">
        <v>220500</v>
      </c>
      <c r="K602" s="1024">
        <v>220500</v>
      </c>
      <c r="L602" s="1024">
        <v>918</v>
      </c>
      <c r="M602" s="1024" t="s">
        <v>1167</v>
      </c>
      <c r="N602" s="1024" t="s">
        <v>6604</v>
      </c>
      <c r="O602" s="1024" t="s">
        <v>1163</v>
      </c>
      <c r="P602" s="1024" t="s">
        <v>67</v>
      </c>
      <c r="Q602" s="1026">
        <v>44414</v>
      </c>
      <c r="R602" s="1026">
        <v>44545</v>
      </c>
      <c r="S602" s="1027" t="s">
        <v>67</v>
      </c>
      <c r="T602" s="1028">
        <v>44545</v>
      </c>
      <c r="U602" s="1028">
        <v>44575</v>
      </c>
      <c r="V602" s="1028">
        <v>44578</v>
      </c>
      <c r="W602" s="1029" t="s">
        <v>67</v>
      </c>
      <c r="X602" s="1029">
        <v>44575</v>
      </c>
      <c r="Y602" s="1029">
        <v>44578</v>
      </c>
      <c r="Z602" s="1030">
        <v>0.91800000000000004</v>
      </c>
      <c r="AA602" s="791"/>
      <c r="AB602" s="1031">
        <v>44562</v>
      </c>
      <c r="AC602" s="1147">
        <v>44562</v>
      </c>
      <c r="AD602" s="791"/>
      <c r="AE602" s="1035"/>
      <c r="AF602" s="1033"/>
      <c r="AG602" s="1033"/>
      <c r="AH602" s="1033"/>
      <c r="AI602" s="1033"/>
      <c r="AJ602" s="1033"/>
      <c r="AK602" s="1033"/>
      <c r="AL602" s="1033"/>
      <c r="AM602" s="1033"/>
      <c r="AN602" s="1033"/>
      <c r="AO602" s="1033"/>
      <c r="AP602" s="1033"/>
      <c r="AQ602" s="1033"/>
      <c r="AR602" s="1033"/>
      <c r="AS602" s="1033"/>
      <c r="AT602" s="599"/>
      <c r="AU602" s="1036"/>
      <c r="AV602" s="764"/>
      <c r="AW602" s="764"/>
      <c r="AX602" s="764"/>
      <c r="AY602" s="764"/>
      <c r="AZ602" s="764"/>
      <c r="BA602" s="764"/>
      <c r="BB602" s="764"/>
      <c r="BC602" s="764"/>
      <c r="BD602" s="764"/>
      <c r="BE602" s="764"/>
      <c r="BF602" s="764"/>
    </row>
    <row r="603" spans="1:58" ht="15.75" hidden="1" customHeight="1">
      <c r="A603" s="1023">
        <v>594</v>
      </c>
      <c r="B603" s="1024" t="s">
        <v>245</v>
      </c>
      <c r="C603" s="1024" t="s">
        <v>1160</v>
      </c>
      <c r="D603" s="1024" t="s">
        <v>529</v>
      </c>
      <c r="E603" s="1024" t="s">
        <v>1168</v>
      </c>
      <c r="F603" s="1024" t="s">
        <v>6281</v>
      </c>
      <c r="G603" s="1024" t="s">
        <v>1180</v>
      </c>
      <c r="H603" s="1025" t="s">
        <v>1170</v>
      </c>
      <c r="I603" s="1024">
        <v>1</v>
      </c>
      <c r="J603" s="1024">
        <v>333800</v>
      </c>
      <c r="K603" s="1024">
        <v>333800</v>
      </c>
      <c r="L603" s="1024">
        <v>5560</v>
      </c>
      <c r="M603" s="1024" t="s">
        <v>1167</v>
      </c>
      <c r="N603" s="1024" t="s">
        <v>6604</v>
      </c>
      <c r="O603" s="1024" t="s">
        <v>1163</v>
      </c>
      <c r="P603" s="1024" t="s">
        <v>67</v>
      </c>
      <c r="Q603" s="1026">
        <v>44414</v>
      </c>
      <c r="R603" s="1026">
        <v>44545</v>
      </c>
      <c r="S603" s="1027" t="s">
        <v>67</v>
      </c>
      <c r="T603" s="1028">
        <v>44545</v>
      </c>
      <c r="U603" s="1028">
        <v>44575</v>
      </c>
      <c r="V603" s="1028">
        <v>44578</v>
      </c>
      <c r="W603" s="1029" t="s">
        <v>67</v>
      </c>
      <c r="X603" s="1029">
        <v>44575</v>
      </c>
      <c r="Y603" s="1029">
        <v>44578</v>
      </c>
      <c r="Z603" s="1030">
        <v>5.56</v>
      </c>
      <c r="AA603" s="791"/>
      <c r="AB603" s="1031">
        <v>44562</v>
      </c>
      <c r="AC603" s="1147">
        <v>44562</v>
      </c>
      <c r="AD603" s="791"/>
      <c r="AE603" s="1035"/>
      <c r="AF603" s="1033"/>
      <c r="AG603" s="1033"/>
      <c r="AH603" s="1033"/>
      <c r="AI603" s="1033"/>
      <c r="AJ603" s="1033"/>
      <c r="AK603" s="1033"/>
      <c r="AL603" s="1033"/>
      <c r="AM603" s="1033"/>
      <c r="AN603" s="1033"/>
      <c r="AO603" s="1033"/>
      <c r="AP603" s="1033"/>
      <c r="AQ603" s="1033"/>
      <c r="AR603" s="1033"/>
      <c r="AS603" s="1033"/>
      <c r="AT603" s="599"/>
      <c r="AU603" s="1036"/>
      <c r="AV603" s="764"/>
      <c r="AW603" s="764"/>
      <c r="AX603" s="764"/>
      <c r="AY603" s="764"/>
      <c r="AZ603" s="764"/>
      <c r="BA603" s="764"/>
      <c r="BB603" s="764"/>
      <c r="BC603" s="764"/>
      <c r="BD603" s="764"/>
      <c r="BE603" s="764"/>
      <c r="BF603" s="764"/>
    </row>
    <row r="604" spans="1:58" ht="15.75" hidden="1" customHeight="1">
      <c r="A604" s="1023">
        <v>595</v>
      </c>
      <c r="B604" s="1024" t="s">
        <v>245</v>
      </c>
      <c r="C604" s="1024" t="s">
        <v>1160</v>
      </c>
      <c r="D604" s="1024" t="s">
        <v>529</v>
      </c>
      <c r="E604" s="1024" t="s">
        <v>1168</v>
      </c>
      <c r="F604" s="1024" t="s">
        <v>6281</v>
      </c>
      <c r="G604" s="1024" t="s">
        <v>1180</v>
      </c>
      <c r="H604" s="1025" t="s">
        <v>1171</v>
      </c>
      <c r="I604" s="1024">
        <v>1</v>
      </c>
      <c r="J604" s="1024">
        <v>333800</v>
      </c>
      <c r="K604" s="1024">
        <v>333800</v>
      </c>
      <c r="L604" s="1024">
        <v>1390</v>
      </c>
      <c r="M604" s="1024" t="s">
        <v>1167</v>
      </c>
      <c r="N604" s="1024" t="s">
        <v>6604</v>
      </c>
      <c r="O604" s="1024" t="s">
        <v>1163</v>
      </c>
      <c r="P604" s="1024" t="s">
        <v>67</v>
      </c>
      <c r="Q604" s="1026">
        <v>44414</v>
      </c>
      <c r="R604" s="1026">
        <v>44545</v>
      </c>
      <c r="S604" s="1027" t="s">
        <v>67</v>
      </c>
      <c r="T604" s="1028">
        <v>44545</v>
      </c>
      <c r="U604" s="1028">
        <v>44575</v>
      </c>
      <c r="V604" s="1028">
        <v>44578</v>
      </c>
      <c r="W604" s="1029" t="s">
        <v>67</v>
      </c>
      <c r="X604" s="1029">
        <v>44575</v>
      </c>
      <c r="Y604" s="1029">
        <v>44578</v>
      </c>
      <c r="Z604" s="1030">
        <v>1.39</v>
      </c>
      <c r="AA604" s="791"/>
      <c r="AB604" s="1031">
        <v>44562</v>
      </c>
      <c r="AC604" s="1147">
        <v>44562</v>
      </c>
      <c r="AD604" s="791"/>
      <c r="AE604" s="1035"/>
      <c r="AF604" s="1033"/>
      <c r="AG604" s="1033"/>
      <c r="AH604" s="1033"/>
      <c r="AI604" s="1033"/>
      <c r="AJ604" s="1033"/>
      <c r="AK604" s="1033"/>
      <c r="AL604" s="1033"/>
      <c r="AM604" s="1033"/>
      <c r="AN604" s="1033"/>
      <c r="AO604" s="1033"/>
      <c r="AP604" s="1033"/>
      <c r="AQ604" s="1033"/>
      <c r="AR604" s="1033"/>
      <c r="AS604" s="1033"/>
      <c r="AT604" s="599"/>
      <c r="AU604" s="1036"/>
      <c r="AV604" s="764"/>
      <c r="AW604" s="764"/>
      <c r="AX604" s="764"/>
      <c r="AY604" s="764"/>
      <c r="AZ604" s="764"/>
      <c r="BA604" s="764"/>
      <c r="BB604" s="764"/>
      <c r="BC604" s="764"/>
      <c r="BD604" s="764"/>
      <c r="BE604" s="764"/>
      <c r="BF604" s="764"/>
    </row>
    <row r="605" spans="1:58" ht="15.75" hidden="1" customHeight="1">
      <c r="A605" s="1023">
        <v>596</v>
      </c>
      <c r="B605" s="1024" t="s">
        <v>245</v>
      </c>
      <c r="C605" s="1024" t="s">
        <v>1160</v>
      </c>
      <c r="D605" s="1024" t="s">
        <v>529</v>
      </c>
      <c r="E605" s="1024" t="s">
        <v>1168</v>
      </c>
      <c r="F605" s="1024" t="s">
        <v>6281</v>
      </c>
      <c r="G605" s="1024" t="s">
        <v>1181</v>
      </c>
      <c r="H605" s="1025" t="s">
        <v>1170</v>
      </c>
      <c r="I605" s="1024">
        <v>1</v>
      </c>
      <c r="J605" s="1024">
        <v>333800</v>
      </c>
      <c r="K605" s="1024">
        <v>333800</v>
      </c>
      <c r="L605" s="1024">
        <v>5560</v>
      </c>
      <c r="M605" s="1024" t="s">
        <v>1167</v>
      </c>
      <c r="N605" s="1024" t="s">
        <v>6604</v>
      </c>
      <c r="O605" s="1024" t="s">
        <v>1163</v>
      </c>
      <c r="P605" s="1024" t="s">
        <v>67</v>
      </c>
      <c r="Q605" s="1026">
        <v>44414</v>
      </c>
      <c r="R605" s="1026">
        <v>44545</v>
      </c>
      <c r="S605" s="1027" t="s">
        <v>67</v>
      </c>
      <c r="T605" s="1028">
        <v>44545</v>
      </c>
      <c r="U605" s="1028">
        <v>44575</v>
      </c>
      <c r="V605" s="1028">
        <v>44578</v>
      </c>
      <c r="W605" s="1029" t="s">
        <v>67</v>
      </c>
      <c r="X605" s="1029">
        <v>44575</v>
      </c>
      <c r="Y605" s="1029">
        <v>44578</v>
      </c>
      <c r="Z605" s="1030">
        <v>5.56</v>
      </c>
      <c r="AA605" s="791"/>
      <c r="AB605" s="1031">
        <v>44562</v>
      </c>
      <c r="AC605" s="1147">
        <v>44562</v>
      </c>
      <c r="AD605" s="791"/>
      <c r="AE605" s="1035"/>
      <c r="AF605" s="1033"/>
      <c r="AG605" s="1033"/>
      <c r="AH605" s="1033"/>
      <c r="AI605" s="1033"/>
      <c r="AJ605" s="1033"/>
      <c r="AK605" s="1033"/>
      <c r="AL605" s="1033"/>
      <c r="AM605" s="1033"/>
      <c r="AN605" s="1033"/>
      <c r="AO605" s="1033"/>
      <c r="AP605" s="1033"/>
      <c r="AQ605" s="1033"/>
      <c r="AR605" s="1033"/>
      <c r="AS605" s="1033"/>
      <c r="AT605" s="599"/>
      <c r="AU605" s="1036"/>
      <c r="AV605" s="764"/>
      <c r="AW605" s="764"/>
      <c r="AX605" s="764"/>
      <c r="AY605" s="764"/>
      <c r="AZ605" s="764"/>
      <c r="BA605" s="764"/>
      <c r="BB605" s="764"/>
      <c r="BC605" s="764"/>
      <c r="BD605" s="764"/>
      <c r="BE605" s="764"/>
      <c r="BF605" s="764"/>
    </row>
    <row r="606" spans="1:58" ht="15.75" hidden="1" customHeight="1">
      <c r="A606" s="1023">
        <v>597</v>
      </c>
      <c r="B606" s="1024" t="s">
        <v>245</v>
      </c>
      <c r="C606" s="1024" t="s">
        <v>1160</v>
      </c>
      <c r="D606" s="1024" t="s">
        <v>529</v>
      </c>
      <c r="E606" s="1024" t="s">
        <v>1168</v>
      </c>
      <c r="F606" s="1024" t="s">
        <v>6281</v>
      </c>
      <c r="G606" s="1024" t="s">
        <v>1181</v>
      </c>
      <c r="H606" s="1025" t="s">
        <v>1171</v>
      </c>
      <c r="I606" s="1024">
        <v>1</v>
      </c>
      <c r="J606" s="1024">
        <v>333800</v>
      </c>
      <c r="K606" s="1024">
        <v>333800</v>
      </c>
      <c r="L606" s="1024">
        <v>1390</v>
      </c>
      <c r="M606" s="1024" t="s">
        <v>1167</v>
      </c>
      <c r="N606" s="1024" t="s">
        <v>6604</v>
      </c>
      <c r="O606" s="1024" t="s">
        <v>1163</v>
      </c>
      <c r="P606" s="1024" t="s">
        <v>67</v>
      </c>
      <c r="Q606" s="1026">
        <v>44414</v>
      </c>
      <c r="R606" s="1026">
        <v>44545</v>
      </c>
      <c r="S606" s="1027" t="s">
        <v>67</v>
      </c>
      <c r="T606" s="1028">
        <v>44545</v>
      </c>
      <c r="U606" s="1028">
        <v>44575</v>
      </c>
      <c r="V606" s="1028">
        <v>44578</v>
      </c>
      <c r="W606" s="1029" t="s">
        <v>67</v>
      </c>
      <c r="X606" s="1029">
        <v>44575</v>
      </c>
      <c r="Y606" s="1029">
        <v>44578</v>
      </c>
      <c r="Z606" s="1030">
        <v>1.39</v>
      </c>
      <c r="AA606" s="791"/>
      <c r="AB606" s="1031">
        <v>44562</v>
      </c>
      <c r="AC606" s="1147">
        <v>44562</v>
      </c>
      <c r="AD606" s="791"/>
      <c r="AE606" s="1035"/>
      <c r="AF606" s="1033"/>
      <c r="AG606" s="1033"/>
      <c r="AH606" s="1033"/>
      <c r="AI606" s="1033"/>
      <c r="AJ606" s="1033"/>
      <c r="AK606" s="1033"/>
      <c r="AL606" s="1033"/>
      <c r="AM606" s="1033"/>
      <c r="AN606" s="1033"/>
      <c r="AO606" s="1033"/>
      <c r="AP606" s="1033"/>
      <c r="AQ606" s="1033"/>
      <c r="AR606" s="1033"/>
      <c r="AS606" s="1033"/>
      <c r="AT606" s="599"/>
      <c r="AU606" s="1036"/>
      <c r="AV606" s="764"/>
      <c r="AW606" s="764"/>
      <c r="AX606" s="764"/>
      <c r="AY606" s="764"/>
      <c r="AZ606" s="764"/>
      <c r="BA606" s="764"/>
      <c r="BB606" s="764"/>
      <c r="BC606" s="764"/>
      <c r="BD606" s="764"/>
      <c r="BE606" s="764"/>
      <c r="BF606" s="764"/>
    </row>
    <row r="607" spans="1:58" ht="15.75" hidden="1" customHeight="1">
      <c r="A607" s="1023">
        <v>598</v>
      </c>
      <c r="B607" s="1024" t="s">
        <v>245</v>
      </c>
      <c r="C607" s="1024" t="s">
        <v>1160</v>
      </c>
      <c r="D607" s="1024" t="s">
        <v>529</v>
      </c>
      <c r="E607" s="1024" t="s">
        <v>1168</v>
      </c>
      <c r="F607" s="1024" t="s">
        <v>6281</v>
      </c>
      <c r="G607" s="1024" t="s">
        <v>1182</v>
      </c>
      <c r="H607" s="1025" t="s">
        <v>1170</v>
      </c>
      <c r="I607" s="1024">
        <v>1</v>
      </c>
      <c r="J607" s="1024">
        <v>528300</v>
      </c>
      <c r="K607" s="1024">
        <v>528300</v>
      </c>
      <c r="L607" s="1024">
        <v>8800</v>
      </c>
      <c r="M607" s="1024" t="s">
        <v>1167</v>
      </c>
      <c r="N607" s="1024" t="s">
        <v>6604</v>
      </c>
      <c r="O607" s="1024" t="s">
        <v>1163</v>
      </c>
      <c r="P607" s="1024" t="s">
        <v>67</v>
      </c>
      <c r="Q607" s="1026">
        <v>44414</v>
      </c>
      <c r="R607" s="1026">
        <v>44545</v>
      </c>
      <c r="S607" s="1027" t="s">
        <v>67</v>
      </c>
      <c r="T607" s="1028">
        <v>44545</v>
      </c>
      <c r="U607" s="1028">
        <v>44575</v>
      </c>
      <c r="V607" s="1028">
        <v>44578</v>
      </c>
      <c r="W607" s="1029" t="s">
        <v>67</v>
      </c>
      <c r="X607" s="1029">
        <v>44575</v>
      </c>
      <c r="Y607" s="1029">
        <v>44578</v>
      </c>
      <c r="Z607" s="1030">
        <v>8.8000000000000007</v>
      </c>
      <c r="AA607" s="791"/>
      <c r="AB607" s="1031">
        <v>44562</v>
      </c>
      <c r="AC607" s="1147">
        <v>44562</v>
      </c>
      <c r="AD607" s="791"/>
      <c r="AE607" s="1035"/>
      <c r="AF607" s="1033"/>
      <c r="AG607" s="1033"/>
      <c r="AH607" s="1033"/>
      <c r="AI607" s="1033"/>
      <c r="AJ607" s="1033"/>
      <c r="AK607" s="1033"/>
      <c r="AL607" s="1033"/>
      <c r="AM607" s="1033"/>
      <c r="AN607" s="1033"/>
      <c r="AO607" s="1033"/>
      <c r="AP607" s="1033"/>
      <c r="AQ607" s="1033"/>
      <c r="AR607" s="1033"/>
      <c r="AS607" s="1033"/>
      <c r="AT607" s="599"/>
      <c r="AU607" s="1036"/>
      <c r="AV607" s="764"/>
      <c r="AW607" s="764"/>
      <c r="AX607" s="764"/>
      <c r="AY607" s="764"/>
      <c r="AZ607" s="764"/>
      <c r="BA607" s="764"/>
      <c r="BB607" s="764"/>
      <c r="BC607" s="764"/>
      <c r="BD607" s="764"/>
      <c r="BE607" s="764"/>
      <c r="BF607" s="764"/>
    </row>
    <row r="608" spans="1:58" ht="15.75" hidden="1" customHeight="1">
      <c r="A608" s="1023">
        <v>599</v>
      </c>
      <c r="B608" s="1024" t="s">
        <v>245</v>
      </c>
      <c r="C608" s="1024" t="s">
        <v>1160</v>
      </c>
      <c r="D608" s="1024" t="s">
        <v>529</v>
      </c>
      <c r="E608" s="1024" t="s">
        <v>1168</v>
      </c>
      <c r="F608" s="1024" t="s">
        <v>6281</v>
      </c>
      <c r="G608" s="1024" t="s">
        <v>1182</v>
      </c>
      <c r="H608" s="1025" t="s">
        <v>1171</v>
      </c>
      <c r="I608" s="1024">
        <v>1</v>
      </c>
      <c r="J608" s="1024">
        <v>528300</v>
      </c>
      <c r="K608" s="1024">
        <v>528300</v>
      </c>
      <c r="L608" s="1024">
        <v>2200</v>
      </c>
      <c r="M608" s="1024" t="s">
        <v>1167</v>
      </c>
      <c r="N608" s="1024" t="s">
        <v>6604</v>
      </c>
      <c r="O608" s="1024" t="s">
        <v>1163</v>
      </c>
      <c r="P608" s="1024" t="s">
        <v>67</v>
      </c>
      <c r="Q608" s="1026">
        <v>44414</v>
      </c>
      <c r="R608" s="1026">
        <v>44545</v>
      </c>
      <c r="S608" s="1027" t="s">
        <v>67</v>
      </c>
      <c r="T608" s="1028">
        <v>44545</v>
      </c>
      <c r="U608" s="1028">
        <v>44575</v>
      </c>
      <c r="V608" s="1028">
        <v>44578</v>
      </c>
      <c r="W608" s="1029" t="s">
        <v>67</v>
      </c>
      <c r="X608" s="1029">
        <v>44575</v>
      </c>
      <c r="Y608" s="1029">
        <v>44578</v>
      </c>
      <c r="Z608" s="1030">
        <v>2.2000000000000002</v>
      </c>
      <c r="AA608" s="791"/>
      <c r="AB608" s="1031">
        <v>44562</v>
      </c>
      <c r="AC608" s="1147">
        <v>44562</v>
      </c>
      <c r="AD608" s="791"/>
      <c r="AE608" s="1035"/>
      <c r="AF608" s="1033"/>
      <c r="AG608" s="1033"/>
      <c r="AH608" s="1033"/>
      <c r="AI608" s="1033"/>
      <c r="AJ608" s="1033"/>
      <c r="AK608" s="1033"/>
      <c r="AL608" s="1033"/>
      <c r="AM608" s="1033"/>
      <c r="AN608" s="1033"/>
      <c r="AO608" s="1033"/>
      <c r="AP608" s="1033"/>
      <c r="AQ608" s="1033"/>
      <c r="AR608" s="1033"/>
      <c r="AS608" s="1033"/>
      <c r="AT608" s="599"/>
      <c r="AU608" s="1036"/>
      <c r="AV608" s="764"/>
      <c r="AW608" s="764"/>
      <c r="AX608" s="764"/>
      <c r="AY608" s="764"/>
      <c r="AZ608" s="764"/>
      <c r="BA608" s="764"/>
      <c r="BB608" s="764"/>
      <c r="BC608" s="764"/>
      <c r="BD608" s="764"/>
      <c r="BE608" s="764"/>
      <c r="BF608" s="764"/>
    </row>
    <row r="609" spans="1:58" ht="15.75" hidden="1" customHeight="1">
      <c r="A609" s="1023">
        <v>600</v>
      </c>
      <c r="B609" s="1024" t="s">
        <v>245</v>
      </c>
      <c r="C609" s="1024" t="s">
        <v>1160</v>
      </c>
      <c r="D609" s="1024" t="s">
        <v>529</v>
      </c>
      <c r="E609" s="1024" t="s">
        <v>1168</v>
      </c>
      <c r="F609" s="1024" t="s">
        <v>6281</v>
      </c>
      <c r="G609" s="1024" t="s">
        <v>1183</v>
      </c>
      <c r="H609" s="1025" t="s">
        <v>1170</v>
      </c>
      <c r="I609" s="1024">
        <v>1</v>
      </c>
      <c r="J609" s="1024">
        <v>518700</v>
      </c>
      <c r="K609" s="1024">
        <v>518700</v>
      </c>
      <c r="L609" s="1024">
        <v>8640</v>
      </c>
      <c r="M609" s="1024" t="s">
        <v>1167</v>
      </c>
      <c r="N609" s="1024" t="s">
        <v>6604</v>
      </c>
      <c r="O609" s="1024" t="s">
        <v>1163</v>
      </c>
      <c r="P609" s="1024" t="s">
        <v>67</v>
      </c>
      <c r="Q609" s="1026">
        <v>44414</v>
      </c>
      <c r="R609" s="1026">
        <v>44545</v>
      </c>
      <c r="S609" s="1027" t="s">
        <v>67</v>
      </c>
      <c r="T609" s="1028">
        <v>44545</v>
      </c>
      <c r="U609" s="1028">
        <v>44575</v>
      </c>
      <c r="V609" s="1028">
        <v>44578</v>
      </c>
      <c r="W609" s="1029" t="s">
        <v>67</v>
      </c>
      <c r="X609" s="1029">
        <v>44575</v>
      </c>
      <c r="Y609" s="1029">
        <v>44578</v>
      </c>
      <c r="Z609" s="1030">
        <v>8.64</v>
      </c>
      <c r="AA609" s="791"/>
      <c r="AB609" s="1031">
        <v>44562</v>
      </c>
      <c r="AC609" s="1147">
        <v>44562</v>
      </c>
      <c r="AD609" s="791"/>
      <c r="AE609" s="1035"/>
      <c r="AF609" s="1033"/>
      <c r="AG609" s="1033"/>
      <c r="AH609" s="1033"/>
      <c r="AI609" s="1033"/>
      <c r="AJ609" s="1033"/>
      <c r="AK609" s="1033"/>
      <c r="AL609" s="1033"/>
      <c r="AM609" s="1033"/>
      <c r="AN609" s="1033"/>
      <c r="AO609" s="1033"/>
      <c r="AP609" s="1033"/>
      <c r="AQ609" s="1033"/>
      <c r="AR609" s="1033"/>
      <c r="AS609" s="1033"/>
      <c r="AT609" s="599"/>
      <c r="AU609" s="1036"/>
      <c r="AV609" s="764"/>
      <c r="AW609" s="764"/>
      <c r="AX609" s="764"/>
      <c r="AY609" s="764"/>
      <c r="AZ609" s="764"/>
      <c r="BA609" s="764"/>
      <c r="BB609" s="764"/>
      <c r="BC609" s="764"/>
      <c r="BD609" s="764"/>
      <c r="BE609" s="764"/>
      <c r="BF609" s="764"/>
    </row>
    <row r="610" spans="1:58" ht="15.75" hidden="1" customHeight="1">
      <c r="A610" s="1023">
        <v>601</v>
      </c>
      <c r="B610" s="1024" t="s">
        <v>245</v>
      </c>
      <c r="C610" s="1024" t="s">
        <v>1160</v>
      </c>
      <c r="D610" s="1024" t="s">
        <v>529</v>
      </c>
      <c r="E610" s="1024" t="s">
        <v>1168</v>
      </c>
      <c r="F610" s="1024" t="s">
        <v>6281</v>
      </c>
      <c r="G610" s="1024" t="s">
        <v>1183</v>
      </c>
      <c r="H610" s="1025" t="s">
        <v>1171</v>
      </c>
      <c r="I610" s="1024">
        <v>1</v>
      </c>
      <c r="J610" s="1024">
        <v>518700</v>
      </c>
      <c r="K610" s="1024">
        <v>518700</v>
      </c>
      <c r="L610" s="1024">
        <v>2160</v>
      </c>
      <c r="M610" s="1024" t="s">
        <v>1167</v>
      </c>
      <c r="N610" s="1024" t="s">
        <v>6604</v>
      </c>
      <c r="O610" s="1024" t="s">
        <v>1163</v>
      </c>
      <c r="P610" s="1024" t="s">
        <v>67</v>
      </c>
      <c r="Q610" s="1026">
        <v>44414</v>
      </c>
      <c r="R610" s="1026">
        <v>44545</v>
      </c>
      <c r="S610" s="1027" t="s">
        <v>67</v>
      </c>
      <c r="T610" s="1028">
        <v>44545</v>
      </c>
      <c r="U610" s="1028">
        <v>44575</v>
      </c>
      <c r="V610" s="1028">
        <v>44578</v>
      </c>
      <c r="W610" s="1029" t="s">
        <v>67</v>
      </c>
      <c r="X610" s="1029">
        <v>44575</v>
      </c>
      <c r="Y610" s="1029">
        <v>44578</v>
      </c>
      <c r="Z610" s="1030">
        <v>2.16</v>
      </c>
      <c r="AA610" s="791"/>
      <c r="AB610" s="1031">
        <v>44562</v>
      </c>
      <c r="AC610" s="1147">
        <v>44562</v>
      </c>
      <c r="AD610" s="791"/>
      <c r="AE610" s="1035"/>
      <c r="AF610" s="1033"/>
      <c r="AG610" s="1033"/>
      <c r="AH610" s="1033"/>
      <c r="AI610" s="1033"/>
      <c r="AJ610" s="1033"/>
      <c r="AK610" s="1033"/>
      <c r="AL610" s="1033"/>
      <c r="AM610" s="1033"/>
      <c r="AN610" s="1033"/>
      <c r="AO610" s="1033"/>
      <c r="AP610" s="1033"/>
      <c r="AQ610" s="1033"/>
      <c r="AR610" s="1033"/>
      <c r="AS610" s="1033"/>
      <c r="AT610" s="599"/>
      <c r="AU610" s="1036"/>
      <c r="AV610" s="764"/>
      <c r="AW610" s="764"/>
      <c r="AX610" s="764"/>
      <c r="AY610" s="764"/>
      <c r="AZ610" s="764"/>
      <c r="BA610" s="764"/>
      <c r="BB610" s="764"/>
      <c r="BC610" s="764"/>
      <c r="BD610" s="764"/>
      <c r="BE610" s="764"/>
      <c r="BF610" s="764"/>
    </row>
    <row r="611" spans="1:58" ht="15.75" hidden="1" customHeight="1">
      <c r="A611" s="1023">
        <v>602</v>
      </c>
      <c r="B611" s="1024" t="s">
        <v>245</v>
      </c>
      <c r="C611" s="1024" t="s">
        <v>1160</v>
      </c>
      <c r="D611" s="1024" t="s">
        <v>529</v>
      </c>
      <c r="E611" s="1024" t="s">
        <v>1168</v>
      </c>
      <c r="F611" s="1024" t="s">
        <v>6281</v>
      </c>
      <c r="G611" s="1024" t="s">
        <v>1184</v>
      </c>
      <c r="H611" s="1025" t="s">
        <v>1170</v>
      </c>
      <c r="I611" s="1024">
        <v>1</v>
      </c>
      <c r="J611" s="1024">
        <v>366000</v>
      </c>
      <c r="K611" s="1024">
        <v>366000</v>
      </c>
      <c r="L611" s="1024">
        <v>6096</v>
      </c>
      <c r="M611" s="1024" t="s">
        <v>1167</v>
      </c>
      <c r="N611" s="1024" t="s">
        <v>6604</v>
      </c>
      <c r="O611" s="1024" t="s">
        <v>1163</v>
      </c>
      <c r="P611" s="1024" t="s">
        <v>67</v>
      </c>
      <c r="Q611" s="1026">
        <v>44414</v>
      </c>
      <c r="R611" s="1026">
        <v>44545</v>
      </c>
      <c r="S611" s="1027" t="s">
        <v>67</v>
      </c>
      <c r="T611" s="1028">
        <v>44545</v>
      </c>
      <c r="U611" s="1028">
        <v>44575</v>
      </c>
      <c r="V611" s="1028">
        <v>44578</v>
      </c>
      <c r="W611" s="1029" t="s">
        <v>67</v>
      </c>
      <c r="X611" s="1029">
        <v>44575</v>
      </c>
      <c r="Y611" s="1029">
        <v>44578</v>
      </c>
      <c r="Z611" s="1030">
        <v>6.0960000000000001</v>
      </c>
      <c r="AA611" s="791"/>
      <c r="AB611" s="1031">
        <v>44562</v>
      </c>
      <c r="AC611" s="1147">
        <v>44562</v>
      </c>
      <c r="AD611" s="791"/>
      <c r="AE611" s="1035"/>
      <c r="AF611" s="1033"/>
      <c r="AG611" s="1033"/>
      <c r="AH611" s="1033"/>
      <c r="AI611" s="1033"/>
      <c r="AJ611" s="1033"/>
      <c r="AK611" s="1033"/>
      <c r="AL611" s="1033"/>
      <c r="AM611" s="1033"/>
      <c r="AN611" s="1033"/>
      <c r="AO611" s="1033"/>
      <c r="AP611" s="1033"/>
      <c r="AQ611" s="1033"/>
      <c r="AR611" s="1033"/>
      <c r="AS611" s="1033"/>
      <c r="AT611" s="599"/>
      <c r="AU611" s="1036"/>
      <c r="AV611" s="764"/>
      <c r="AW611" s="764"/>
      <c r="AX611" s="764"/>
      <c r="AY611" s="764"/>
      <c r="AZ611" s="764"/>
      <c r="BA611" s="764"/>
      <c r="BB611" s="764"/>
      <c r="BC611" s="764"/>
      <c r="BD611" s="764"/>
      <c r="BE611" s="764"/>
      <c r="BF611" s="764"/>
    </row>
    <row r="612" spans="1:58" ht="15.75" hidden="1" customHeight="1">
      <c r="A612" s="1023">
        <v>603</v>
      </c>
      <c r="B612" s="1024" t="s">
        <v>245</v>
      </c>
      <c r="C612" s="1024" t="s">
        <v>1160</v>
      </c>
      <c r="D612" s="1024" t="s">
        <v>529</v>
      </c>
      <c r="E612" s="1024" t="s">
        <v>1168</v>
      </c>
      <c r="F612" s="1024" t="s">
        <v>6281</v>
      </c>
      <c r="G612" s="1024" t="s">
        <v>1184</v>
      </c>
      <c r="H612" s="1025" t="s">
        <v>1171</v>
      </c>
      <c r="I612" s="1024">
        <v>1</v>
      </c>
      <c r="J612" s="1024">
        <v>366000</v>
      </c>
      <c r="K612" s="1024">
        <v>366000</v>
      </c>
      <c r="L612" s="1024">
        <v>1524</v>
      </c>
      <c r="M612" s="1024" t="s">
        <v>1167</v>
      </c>
      <c r="N612" s="1024" t="s">
        <v>6604</v>
      </c>
      <c r="O612" s="1024" t="s">
        <v>1163</v>
      </c>
      <c r="P612" s="1024" t="s">
        <v>67</v>
      </c>
      <c r="Q612" s="1026">
        <v>44414</v>
      </c>
      <c r="R612" s="1026">
        <v>44545</v>
      </c>
      <c r="S612" s="1027" t="s">
        <v>67</v>
      </c>
      <c r="T612" s="1028">
        <v>44545</v>
      </c>
      <c r="U612" s="1028">
        <v>44575</v>
      </c>
      <c r="V612" s="1028">
        <v>44578</v>
      </c>
      <c r="W612" s="1029" t="s">
        <v>67</v>
      </c>
      <c r="X612" s="1029">
        <v>44575</v>
      </c>
      <c r="Y612" s="1029">
        <v>44578</v>
      </c>
      <c r="Z612" s="1030">
        <v>1.524</v>
      </c>
      <c r="AA612" s="791"/>
      <c r="AB612" s="1031">
        <v>44562</v>
      </c>
      <c r="AC612" s="1147">
        <v>44562</v>
      </c>
      <c r="AD612" s="791"/>
      <c r="AE612" s="1035"/>
      <c r="AF612" s="1033"/>
      <c r="AG612" s="1033"/>
      <c r="AH612" s="1033"/>
      <c r="AI612" s="1033"/>
      <c r="AJ612" s="1033"/>
      <c r="AK612" s="1033"/>
      <c r="AL612" s="1033"/>
      <c r="AM612" s="1033"/>
      <c r="AN612" s="1033"/>
      <c r="AO612" s="1033"/>
      <c r="AP612" s="1033"/>
      <c r="AQ612" s="1033"/>
      <c r="AR612" s="1033"/>
      <c r="AS612" s="1033"/>
      <c r="AT612" s="599"/>
      <c r="AU612" s="1036"/>
      <c r="AV612" s="764"/>
      <c r="AW612" s="764"/>
      <c r="AX612" s="764"/>
      <c r="AY612" s="764"/>
      <c r="AZ612" s="764"/>
      <c r="BA612" s="764"/>
      <c r="BB612" s="764"/>
      <c r="BC612" s="764"/>
      <c r="BD612" s="764"/>
      <c r="BE612" s="764"/>
      <c r="BF612" s="764"/>
    </row>
    <row r="613" spans="1:58" ht="15.75" hidden="1" customHeight="1">
      <c r="A613" s="1023">
        <v>604</v>
      </c>
      <c r="B613" s="1024" t="s">
        <v>245</v>
      </c>
      <c r="C613" s="1024" t="s">
        <v>1160</v>
      </c>
      <c r="D613" s="1024" t="s">
        <v>529</v>
      </c>
      <c r="E613" s="1024" t="s">
        <v>1168</v>
      </c>
      <c r="F613" s="1024" t="s">
        <v>6281</v>
      </c>
      <c r="G613" s="1024" t="s">
        <v>1185</v>
      </c>
      <c r="H613" s="1025" t="s">
        <v>1170</v>
      </c>
      <c r="I613" s="1024">
        <v>1</v>
      </c>
      <c r="J613" s="1024">
        <v>536000</v>
      </c>
      <c r="K613" s="1024">
        <v>536000</v>
      </c>
      <c r="L613" s="1024">
        <v>8928</v>
      </c>
      <c r="M613" s="1024" t="s">
        <v>1167</v>
      </c>
      <c r="N613" s="1024" t="s">
        <v>6604</v>
      </c>
      <c r="O613" s="1024" t="s">
        <v>1163</v>
      </c>
      <c r="P613" s="1024" t="s">
        <v>67</v>
      </c>
      <c r="Q613" s="1026">
        <v>44414</v>
      </c>
      <c r="R613" s="1026">
        <v>44545</v>
      </c>
      <c r="S613" s="1027" t="s">
        <v>67</v>
      </c>
      <c r="T613" s="1028">
        <v>44545</v>
      </c>
      <c r="U613" s="1028">
        <v>44575</v>
      </c>
      <c r="V613" s="1028">
        <v>44578</v>
      </c>
      <c r="W613" s="1029" t="s">
        <v>67</v>
      </c>
      <c r="X613" s="1029">
        <v>44575</v>
      </c>
      <c r="Y613" s="1029">
        <v>44578</v>
      </c>
      <c r="Z613" s="1030">
        <v>8.9280000000000008</v>
      </c>
      <c r="AA613" s="791"/>
      <c r="AB613" s="1031">
        <v>44562</v>
      </c>
      <c r="AC613" s="1147">
        <v>44562</v>
      </c>
      <c r="AD613" s="791"/>
      <c r="AE613" s="1035"/>
      <c r="AF613" s="1033"/>
      <c r="AG613" s="1033"/>
      <c r="AH613" s="1033"/>
      <c r="AI613" s="1033"/>
      <c r="AJ613" s="1033"/>
      <c r="AK613" s="1033"/>
      <c r="AL613" s="1033"/>
      <c r="AM613" s="1033"/>
      <c r="AN613" s="1033"/>
      <c r="AO613" s="1033"/>
      <c r="AP613" s="1033"/>
      <c r="AQ613" s="1033"/>
      <c r="AR613" s="1033"/>
      <c r="AS613" s="1033"/>
      <c r="AT613" s="599"/>
      <c r="AU613" s="1036"/>
      <c r="AV613" s="764"/>
      <c r="AW613" s="764"/>
      <c r="AX613" s="764"/>
      <c r="AY613" s="764"/>
      <c r="AZ613" s="764"/>
      <c r="BA613" s="764"/>
      <c r="BB613" s="764"/>
      <c r="BC613" s="764"/>
      <c r="BD613" s="764"/>
      <c r="BE613" s="764"/>
      <c r="BF613" s="764"/>
    </row>
    <row r="614" spans="1:58" ht="15.75" hidden="1" customHeight="1">
      <c r="A614" s="1023">
        <v>605</v>
      </c>
      <c r="B614" s="1024" t="s">
        <v>245</v>
      </c>
      <c r="C614" s="1024" t="s">
        <v>1160</v>
      </c>
      <c r="D614" s="1024" t="s">
        <v>529</v>
      </c>
      <c r="E614" s="1024" t="s">
        <v>1168</v>
      </c>
      <c r="F614" s="1024" t="s">
        <v>6281</v>
      </c>
      <c r="G614" s="1024" t="s">
        <v>1185</v>
      </c>
      <c r="H614" s="1025" t="s">
        <v>1171</v>
      </c>
      <c r="I614" s="1024">
        <v>1</v>
      </c>
      <c r="J614" s="1024">
        <v>536000</v>
      </c>
      <c r="K614" s="1024">
        <v>536000</v>
      </c>
      <c r="L614" s="1024">
        <v>2232</v>
      </c>
      <c r="M614" s="1024" t="s">
        <v>1167</v>
      </c>
      <c r="N614" s="1024" t="s">
        <v>6604</v>
      </c>
      <c r="O614" s="1024" t="s">
        <v>1163</v>
      </c>
      <c r="P614" s="1024" t="s">
        <v>67</v>
      </c>
      <c r="Q614" s="1026">
        <v>44414</v>
      </c>
      <c r="R614" s="1026">
        <v>44545</v>
      </c>
      <c r="S614" s="1027" t="s">
        <v>67</v>
      </c>
      <c r="T614" s="1028">
        <v>44545</v>
      </c>
      <c r="U614" s="1028">
        <v>44575</v>
      </c>
      <c r="V614" s="1028">
        <v>44578</v>
      </c>
      <c r="W614" s="1029" t="s">
        <v>67</v>
      </c>
      <c r="X614" s="1029">
        <v>44575</v>
      </c>
      <c r="Y614" s="1029">
        <v>44578</v>
      </c>
      <c r="Z614" s="1030">
        <v>2.2320000000000002</v>
      </c>
      <c r="AA614" s="791"/>
      <c r="AB614" s="1031">
        <v>44562</v>
      </c>
      <c r="AC614" s="1147">
        <v>44562</v>
      </c>
      <c r="AD614" s="791"/>
      <c r="AE614" s="1035"/>
      <c r="AF614" s="1033"/>
      <c r="AG614" s="1033"/>
      <c r="AH614" s="1033"/>
      <c r="AI614" s="1033"/>
      <c r="AJ614" s="1033"/>
      <c r="AK614" s="1033"/>
      <c r="AL614" s="1033"/>
      <c r="AM614" s="1033"/>
      <c r="AN614" s="1033"/>
      <c r="AO614" s="1033"/>
      <c r="AP614" s="1033"/>
      <c r="AQ614" s="1033"/>
      <c r="AR614" s="1033"/>
      <c r="AS614" s="1033"/>
      <c r="AT614" s="599"/>
      <c r="AU614" s="1036"/>
      <c r="AV614" s="764"/>
      <c r="AW614" s="764"/>
      <c r="AX614" s="764"/>
      <c r="AY614" s="764"/>
      <c r="AZ614" s="764"/>
      <c r="BA614" s="764"/>
      <c r="BB614" s="764"/>
      <c r="BC614" s="764"/>
      <c r="BD614" s="764"/>
      <c r="BE614" s="764"/>
      <c r="BF614" s="764"/>
    </row>
    <row r="615" spans="1:58" ht="15.75" hidden="1" customHeight="1">
      <c r="A615" s="1023">
        <v>606</v>
      </c>
      <c r="B615" s="1024" t="s">
        <v>245</v>
      </c>
      <c r="C615" s="1024" t="s">
        <v>1160</v>
      </c>
      <c r="D615" s="1024" t="s">
        <v>529</v>
      </c>
      <c r="E615" s="1024" t="s">
        <v>1168</v>
      </c>
      <c r="F615" s="1024" t="s">
        <v>6281</v>
      </c>
      <c r="G615" s="1024" t="s">
        <v>1186</v>
      </c>
      <c r="H615" s="1025" t="s">
        <v>1170</v>
      </c>
      <c r="I615" s="1024">
        <v>1</v>
      </c>
      <c r="J615" s="1024">
        <v>482900</v>
      </c>
      <c r="K615" s="1024">
        <v>482900</v>
      </c>
      <c r="L615" s="1024">
        <v>8044</v>
      </c>
      <c r="M615" s="1024" t="s">
        <v>1167</v>
      </c>
      <c r="N615" s="1024" t="s">
        <v>6604</v>
      </c>
      <c r="O615" s="1024" t="s">
        <v>1163</v>
      </c>
      <c r="P615" s="1024" t="s">
        <v>67</v>
      </c>
      <c r="Q615" s="1026">
        <v>44414</v>
      </c>
      <c r="R615" s="1026">
        <v>44545</v>
      </c>
      <c r="S615" s="1027" t="s">
        <v>67</v>
      </c>
      <c r="T615" s="1028">
        <v>44545</v>
      </c>
      <c r="U615" s="1028">
        <v>44575</v>
      </c>
      <c r="V615" s="1028">
        <v>44578</v>
      </c>
      <c r="W615" s="1029" t="s">
        <v>67</v>
      </c>
      <c r="X615" s="1029">
        <v>44575</v>
      </c>
      <c r="Y615" s="1029">
        <v>44578</v>
      </c>
      <c r="Z615" s="1030">
        <v>8.0440000000000005</v>
      </c>
      <c r="AA615" s="791"/>
      <c r="AB615" s="1031">
        <v>44562</v>
      </c>
      <c r="AC615" s="1147">
        <v>44562</v>
      </c>
      <c r="AD615" s="791"/>
      <c r="AE615" s="1035"/>
      <c r="AF615" s="1033"/>
      <c r="AG615" s="1033"/>
      <c r="AH615" s="1033"/>
      <c r="AI615" s="1033"/>
      <c r="AJ615" s="1033"/>
      <c r="AK615" s="1033"/>
      <c r="AL615" s="1033"/>
      <c r="AM615" s="1033"/>
      <c r="AN615" s="1033"/>
      <c r="AO615" s="1033"/>
      <c r="AP615" s="1033"/>
      <c r="AQ615" s="1033"/>
      <c r="AR615" s="1033"/>
      <c r="AS615" s="1033"/>
      <c r="AT615" s="599"/>
      <c r="AU615" s="1036"/>
      <c r="AV615" s="764"/>
      <c r="AW615" s="764"/>
      <c r="AX615" s="764"/>
      <c r="AY615" s="764"/>
      <c r="AZ615" s="764"/>
      <c r="BA615" s="764"/>
      <c r="BB615" s="764"/>
      <c r="BC615" s="764"/>
      <c r="BD615" s="764"/>
      <c r="BE615" s="764"/>
      <c r="BF615" s="764"/>
    </row>
    <row r="616" spans="1:58" ht="15.75" hidden="1" customHeight="1">
      <c r="A616" s="1023">
        <v>607</v>
      </c>
      <c r="B616" s="1024" t="s">
        <v>245</v>
      </c>
      <c r="C616" s="1024" t="s">
        <v>1160</v>
      </c>
      <c r="D616" s="1024" t="s">
        <v>529</v>
      </c>
      <c r="E616" s="1024" t="s">
        <v>1168</v>
      </c>
      <c r="F616" s="1024" t="s">
        <v>6281</v>
      </c>
      <c r="G616" s="1024" t="s">
        <v>1186</v>
      </c>
      <c r="H616" s="1025" t="s">
        <v>1171</v>
      </c>
      <c r="I616" s="1024">
        <v>1</v>
      </c>
      <c r="J616" s="1024">
        <v>482900</v>
      </c>
      <c r="K616" s="1024">
        <v>482900</v>
      </c>
      <c r="L616" s="1024">
        <v>2011</v>
      </c>
      <c r="M616" s="1024" t="s">
        <v>1167</v>
      </c>
      <c r="N616" s="1024" t="s">
        <v>6604</v>
      </c>
      <c r="O616" s="1024" t="s">
        <v>1163</v>
      </c>
      <c r="P616" s="1024" t="s">
        <v>67</v>
      </c>
      <c r="Q616" s="1026">
        <v>44414</v>
      </c>
      <c r="R616" s="1026">
        <v>44545</v>
      </c>
      <c r="S616" s="1027" t="s">
        <v>67</v>
      </c>
      <c r="T616" s="1028">
        <v>44545</v>
      </c>
      <c r="U616" s="1028">
        <v>44575</v>
      </c>
      <c r="V616" s="1028">
        <v>44578</v>
      </c>
      <c r="W616" s="1029" t="s">
        <v>67</v>
      </c>
      <c r="X616" s="1029">
        <v>44575</v>
      </c>
      <c r="Y616" s="1029">
        <v>44578</v>
      </c>
      <c r="Z616" s="1030">
        <v>2.0110000000000001</v>
      </c>
      <c r="AA616" s="791"/>
      <c r="AB616" s="1031">
        <v>44562</v>
      </c>
      <c r="AC616" s="1147">
        <v>44562</v>
      </c>
      <c r="AD616" s="791"/>
      <c r="AE616" s="1035"/>
      <c r="AF616" s="1033"/>
      <c r="AG616" s="1033"/>
      <c r="AH616" s="1033"/>
      <c r="AI616" s="1033"/>
      <c r="AJ616" s="1033"/>
      <c r="AK616" s="1033"/>
      <c r="AL616" s="1033"/>
      <c r="AM616" s="1033"/>
      <c r="AN616" s="1033"/>
      <c r="AO616" s="1033"/>
      <c r="AP616" s="1033"/>
      <c r="AQ616" s="1033"/>
      <c r="AR616" s="1033"/>
      <c r="AS616" s="1033"/>
      <c r="AT616" s="599"/>
      <c r="AU616" s="1036"/>
      <c r="AV616" s="764"/>
      <c r="AW616" s="764"/>
      <c r="AX616" s="764"/>
      <c r="AY616" s="764"/>
      <c r="AZ616" s="764"/>
      <c r="BA616" s="764"/>
      <c r="BB616" s="764"/>
      <c r="BC616" s="764"/>
      <c r="BD616" s="764"/>
      <c r="BE616" s="764"/>
      <c r="BF616" s="764"/>
    </row>
    <row r="617" spans="1:58" ht="15.75" hidden="1" customHeight="1">
      <c r="A617" s="1023">
        <v>608</v>
      </c>
      <c r="B617" s="1024" t="s">
        <v>245</v>
      </c>
      <c r="C617" s="1024" t="s">
        <v>1160</v>
      </c>
      <c r="D617" s="1024" t="s">
        <v>529</v>
      </c>
      <c r="E617" s="1024" t="s">
        <v>1168</v>
      </c>
      <c r="F617" s="1024" t="s">
        <v>6281</v>
      </c>
      <c r="G617" s="1024" t="s">
        <v>1187</v>
      </c>
      <c r="H617" s="1025" t="s">
        <v>1170</v>
      </c>
      <c r="I617" s="1024">
        <v>1</v>
      </c>
      <c r="J617" s="1024">
        <v>458200</v>
      </c>
      <c r="K617" s="1024">
        <v>458200</v>
      </c>
      <c r="L617" s="1024">
        <v>7633</v>
      </c>
      <c r="M617" s="1024" t="s">
        <v>1167</v>
      </c>
      <c r="N617" s="1024" t="s">
        <v>6604</v>
      </c>
      <c r="O617" s="1024" t="s">
        <v>1163</v>
      </c>
      <c r="P617" s="1024" t="s">
        <v>67</v>
      </c>
      <c r="Q617" s="1026">
        <v>44414</v>
      </c>
      <c r="R617" s="1026">
        <v>44545</v>
      </c>
      <c r="S617" s="1027" t="s">
        <v>67</v>
      </c>
      <c r="T617" s="1028">
        <v>44545</v>
      </c>
      <c r="U617" s="1028">
        <v>44575</v>
      </c>
      <c r="V617" s="1028">
        <v>44578</v>
      </c>
      <c r="W617" s="1029" t="s">
        <v>67</v>
      </c>
      <c r="X617" s="1029">
        <v>44575</v>
      </c>
      <c r="Y617" s="1029">
        <v>44578</v>
      </c>
      <c r="Z617" s="1030">
        <v>7.633</v>
      </c>
      <c r="AA617" s="791"/>
      <c r="AB617" s="1031">
        <v>44562</v>
      </c>
      <c r="AC617" s="1147">
        <v>44562</v>
      </c>
      <c r="AD617" s="791"/>
      <c r="AE617" s="1035"/>
      <c r="AF617" s="1033"/>
      <c r="AG617" s="1033"/>
      <c r="AH617" s="1033"/>
      <c r="AI617" s="1033"/>
      <c r="AJ617" s="1033"/>
      <c r="AK617" s="1033"/>
      <c r="AL617" s="1033"/>
      <c r="AM617" s="1033"/>
      <c r="AN617" s="1033"/>
      <c r="AO617" s="1033"/>
      <c r="AP617" s="1033"/>
      <c r="AQ617" s="1033"/>
      <c r="AR617" s="1033"/>
      <c r="AS617" s="1033"/>
      <c r="AT617" s="599"/>
      <c r="AU617" s="1036"/>
      <c r="AV617" s="764"/>
      <c r="AW617" s="764"/>
      <c r="AX617" s="764"/>
      <c r="AY617" s="764"/>
      <c r="AZ617" s="764"/>
      <c r="BA617" s="764"/>
      <c r="BB617" s="764"/>
      <c r="BC617" s="764"/>
      <c r="BD617" s="764"/>
      <c r="BE617" s="764"/>
      <c r="BF617" s="764"/>
    </row>
    <row r="618" spans="1:58" ht="15.75" hidden="1" customHeight="1">
      <c r="A618" s="1023">
        <v>609</v>
      </c>
      <c r="B618" s="1024" t="s">
        <v>245</v>
      </c>
      <c r="C618" s="1024" t="s">
        <v>1160</v>
      </c>
      <c r="D618" s="1024" t="s">
        <v>529</v>
      </c>
      <c r="E618" s="1024" t="s">
        <v>1168</v>
      </c>
      <c r="F618" s="1024" t="s">
        <v>6281</v>
      </c>
      <c r="G618" s="1024" t="s">
        <v>1187</v>
      </c>
      <c r="H618" s="1025" t="s">
        <v>1171</v>
      </c>
      <c r="I618" s="1024">
        <v>1</v>
      </c>
      <c r="J618" s="1024">
        <v>458200</v>
      </c>
      <c r="K618" s="1024">
        <v>458200</v>
      </c>
      <c r="L618" s="1024">
        <v>1908</v>
      </c>
      <c r="M618" s="1024" t="s">
        <v>1167</v>
      </c>
      <c r="N618" s="1024" t="s">
        <v>6604</v>
      </c>
      <c r="O618" s="1024" t="s">
        <v>1163</v>
      </c>
      <c r="P618" s="1024" t="s">
        <v>67</v>
      </c>
      <c r="Q618" s="1026">
        <v>44414</v>
      </c>
      <c r="R618" s="1026">
        <v>44545</v>
      </c>
      <c r="S618" s="1027" t="s">
        <v>67</v>
      </c>
      <c r="T618" s="1028">
        <v>44545</v>
      </c>
      <c r="U618" s="1028">
        <v>44575</v>
      </c>
      <c r="V618" s="1028">
        <v>44578</v>
      </c>
      <c r="W618" s="1029" t="s">
        <v>67</v>
      </c>
      <c r="X618" s="1029">
        <v>44575</v>
      </c>
      <c r="Y618" s="1029">
        <v>44578</v>
      </c>
      <c r="Z618" s="1030">
        <v>1.9079999999999999</v>
      </c>
      <c r="AA618" s="791"/>
      <c r="AB618" s="1031">
        <v>44562</v>
      </c>
      <c r="AC618" s="1147">
        <v>44562</v>
      </c>
      <c r="AD618" s="791"/>
      <c r="AE618" s="1035"/>
      <c r="AF618" s="1033"/>
      <c r="AG618" s="1033"/>
      <c r="AH618" s="1033"/>
      <c r="AI618" s="1033"/>
      <c r="AJ618" s="1033"/>
      <c r="AK618" s="1033"/>
      <c r="AL618" s="1033"/>
      <c r="AM618" s="1033"/>
      <c r="AN618" s="1033"/>
      <c r="AO618" s="1033"/>
      <c r="AP618" s="1033"/>
      <c r="AQ618" s="1033"/>
      <c r="AR618" s="1033"/>
      <c r="AS618" s="1033"/>
      <c r="AT618" s="599"/>
      <c r="AU618" s="1036"/>
      <c r="AV618" s="764"/>
      <c r="AW618" s="764"/>
      <c r="AX618" s="764"/>
      <c r="AY618" s="764"/>
      <c r="AZ618" s="764"/>
      <c r="BA618" s="764"/>
      <c r="BB618" s="764"/>
      <c r="BC618" s="764"/>
      <c r="BD618" s="764"/>
      <c r="BE618" s="764"/>
      <c r="BF618" s="764"/>
    </row>
    <row r="619" spans="1:58" ht="15.75" hidden="1" customHeight="1">
      <c r="A619" s="1023">
        <v>610</v>
      </c>
      <c r="B619" s="1024" t="s">
        <v>245</v>
      </c>
      <c r="C619" s="1024" t="s">
        <v>1160</v>
      </c>
      <c r="D619" s="1024" t="s">
        <v>529</v>
      </c>
      <c r="E619" s="1024" t="s">
        <v>1168</v>
      </c>
      <c r="F619" s="1024" t="s">
        <v>6281</v>
      </c>
      <c r="G619" s="1024" t="s">
        <v>6280</v>
      </c>
      <c r="H619" s="1025" t="s">
        <v>1170</v>
      </c>
      <c r="I619" s="1024">
        <v>1</v>
      </c>
      <c r="J619" s="1024">
        <v>18200</v>
      </c>
      <c r="K619" s="1024">
        <v>18200</v>
      </c>
      <c r="L619" s="1024">
        <v>302</v>
      </c>
      <c r="M619" s="1024" t="s">
        <v>1167</v>
      </c>
      <c r="N619" s="1024" t="s">
        <v>6604</v>
      </c>
      <c r="O619" s="1024" t="s">
        <v>1163</v>
      </c>
      <c r="P619" s="1024" t="s">
        <v>67</v>
      </c>
      <c r="Q619" s="1026">
        <v>44414</v>
      </c>
      <c r="R619" s="1026">
        <v>44545</v>
      </c>
      <c r="S619" s="1027" t="s">
        <v>67</v>
      </c>
      <c r="T619" s="1028">
        <v>44545</v>
      </c>
      <c r="U619" s="1028">
        <v>44575</v>
      </c>
      <c r="V619" s="1028">
        <v>44578</v>
      </c>
      <c r="W619" s="1029" t="s">
        <v>67</v>
      </c>
      <c r="X619" s="1029">
        <v>44575</v>
      </c>
      <c r="Y619" s="1029">
        <v>44578</v>
      </c>
      <c r="Z619" s="1030">
        <v>0.30199999999999999</v>
      </c>
      <c r="AA619" s="791"/>
      <c r="AB619" s="1031">
        <v>44562</v>
      </c>
      <c r="AC619" s="1147">
        <v>44562</v>
      </c>
      <c r="AD619" s="791"/>
      <c r="AE619" s="1035"/>
      <c r="AF619" s="1033"/>
      <c r="AG619" s="1033"/>
      <c r="AH619" s="1033"/>
      <c r="AI619" s="1033"/>
      <c r="AJ619" s="1033"/>
      <c r="AK619" s="1033"/>
      <c r="AL619" s="1033"/>
      <c r="AM619" s="1033"/>
      <c r="AN619" s="1033"/>
      <c r="AO619" s="1033"/>
      <c r="AP619" s="1033"/>
      <c r="AQ619" s="1033"/>
      <c r="AR619" s="1033"/>
      <c r="AS619" s="1033"/>
      <c r="AT619" s="599"/>
      <c r="AU619" s="1036"/>
      <c r="AV619" s="764"/>
      <c r="AW619" s="764"/>
      <c r="AX619" s="764"/>
      <c r="AY619" s="764"/>
      <c r="AZ619" s="764"/>
      <c r="BA619" s="764"/>
      <c r="BB619" s="764"/>
      <c r="BC619" s="764"/>
      <c r="BD619" s="764"/>
      <c r="BE619" s="764"/>
      <c r="BF619" s="764"/>
    </row>
    <row r="620" spans="1:58" ht="15.75" hidden="1" customHeight="1">
      <c r="A620" s="1023">
        <v>611</v>
      </c>
      <c r="B620" s="1024" t="s">
        <v>245</v>
      </c>
      <c r="C620" s="1024" t="s">
        <v>1160</v>
      </c>
      <c r="D620" s="1024" t="s">
        <v>529</v>
      </c>
      <c r="E620" s="1024" t="s">
        <v>1168</v>
      </c>
      <c r="F620" s="1024" t="s">
        <v>6281</v>
      </c>
      <c r="G620" s="1024" t="s">
        <v>6280</v>
      </c>
      <c r="H620" s="1025" t="s">
        <v>1171</v>
      </c>
      <c r="I620" s="1024">
        <v>1</v>
      </c>
      <c r="J620" s="1024">
        <v>18200</v>
      </c>
      <c r="K620" s="1024">
        <v>18200</v>
      </c>
      <c r="L620" s="1024">
        <v>75</v>
      </c>
      <c r="M620" s="1024" t="s">
        <v>1167</v>
      </c>
      <c r="N620" s="1024" t="s">
        <v>6604</v>
      </c>
      <c r="O620" s="1024" t="s">
        <v>1163</v>
      </c>
      <c r="P620" s="1024" t="s">
        <v>67</v>
      </c>
      <c r="Q620" s="1026">
        <v>44414</v>
      </c>
      <c r="R620" s="1026">
        <v>44545</v>
      </c>
      <c r="S620" s="1027" t="s">
        <v>67</v>
      </c>
      <c r="T620" s="1028">
        <v>44545</v>
      </c>
      <c r="U620" s="1028">
        <v>44575</v>
      </c>
      <c r="V620" s="1028">
        <v>44578</v>
      </c>
      <c r="W620" s="1029" t="s">
        <v>67</v>
      </c>
      <c r="X620" s="1029">
        <v>44575</v>
      </c>
      <c r="Y620" s="1029">
        <v>44578</v>
      </c>
      <c r="Z620" s="1030">
        <v>7.4999999999999997E-2</v>
      </c>
      <c r="AA620" s="791"/>
      <c r="AB620" s="1031">
        <v>44562</v>
      </c>
      <c r="AC620" s="1147">
        <v>44562</v>
      </c>
      <c r="AD620" s="791"/>
      <c r="AE620" s="1035"/>
      <c r="AF620" s="1033"/>
      <c r="AG620" s="1033"/>
      <c r="AH620" s="1033"/>
      <c r="AI620" s="1033"/>
      <c r="AJ620" s="1033"/>
      <c r="AK620" s="1033"/>
      <c r="AL620" s="1033"/>
      <c r="AM620" s="1033"/>
      <c r="AN620" s="1033"/>
      <c r="AO620" s="1033"/>
      <c r="AP620" s="1033"/>
      <c r="AQ620" s="1033"/>
      <c r="AR620" s="1033"/>
      <c r="AS620" s="1033"/>
      <c r="AT620" s="599"/>
      <c r="AU620" s="1036"/>
      <c r="AV620" s="764"/>
      <c r="AW620" s="764"/>
      <c r="AX620" s="764"/>
      <c r="AY620" s="764"/>
      <c r="AZ620" s="764"/>
      <c r="BA620" s="764"/>
      <c r="BB620" s="764"/>
      <c r="BC620" s="764"/>
      <c r="BD620" s="764"/>
      <c r="BE620" s="764"/>
      <c r="BF620" s="764"/>
    </row>
    <row r="621" spans="1:58" ht="15.75" hidden="1" customHeight="1">
      <c r="A621" s="1023">
        <v>612</v>
      </c>
      <c r="B621" s="1024" t="s">
        <v>245</v>
      </c>
      <c r="C621" s="1024" t="s">
        <v>1160</v>
      </c>
      <c r="D621" s="1024" t="s">
        <v>529</v>
      </c>
      <c r="E621" s="1024" t="s">
        <v>1168</v>
      </c>
      <c r="F621" s="1024" t="s">
        <v>6281</v>
      </c>
      <c r="G621" s="1024" t="s">
        <v>6278</v>
      </c>
      <c r="H621" s="1025" t="s">
        <v>1170</v>
      </c>
      <c r="I621" s="1024">
        <v>1</v>
      </c>
      <c r="J621" s="1024">
        <v>200600</v>
      </c>
      <c r="K621" s="1024">
        <v>200600</v>
      </c>
      <c r="L621" s="1024">
        <v>3341</v>
      </c>
      <c r="M621" s="1024" t="s">
        <v>1167</v>
      </c>
      <c r="N621" s="1024" t="s">
        <v>6604</v>
      </c>
      <c r="O621" s="1024" t="s">
        <v>1163</v>
      </c>
      <c r="P621" s="1024" t="s">
        <v>67</v>
      </c>
      <c r="Q621" s="1026">
        <v>44414</v>
      </c>
      <c r="R621" s="1026">
        <v>44545</v>
      </c>
      <c r="S621" s="1027" t="s">
        <v>67</v>
      </c>
      <c r="T621" s="1028">
        <v>44545</v>
      </c>
      <c r="U621" s="1028">
        <v>44575</v>
      </c>
      <c r="V621" s="1028">
        <v>44578</v>
      </c>
      <c r="W621" s="1029" t="s">
        <v>67</v>
      </c>
      <c r="X621" s="1029">
        <v>44575</v>
      </c>
      <c r="Y621" s="1029">
        <v>44578</v>
      </c>
      <c r="Z621" s="1030">
        <v>3.3410000000000002</v>
      </c>
      <c r="AA621" s="791"/>
      <c r="AB621" s="1031">
        <v>44562</v>
      </c>
      <c r="AC621" s="1147">
        <v>44562</v>
      </c>
      <c r="AD621" s="791"/>
      <c r="AE621" s="1035"/>
      <c r="AF621" s="1033"/>
      <c r="AG621" s="1033"/>
      <c r="AH621" s="1033"/>
      <c r="AI621" s="1033"/>
      <c r="AJ621" s="1033"/>
      <c r="AK621" s="1033"/>
      <c r="AL621" s="1033"/>
      <c r="AM621" s="1033"/>
      <c r="AN621" s="1033"/>
      <c r="AO621" s="1033"/>
      <c r="AP621" s="1033"/>
      <c r="AQ621" s="1033"/>
      <c r="AR621" s="1033"/>
      <c r="AS621" s="1033"/>
      <c r="AT621" s="599"/>
      <c r="AU621" s="1036"/>
      <c r="AV621" s="764"/>
      <c r="AW621" s="764"/>
      <c r="AX621" s="764"/>
      <c r="AY621" s="764"/>
      <c r="AZ621" s="764"/>
      <c r="BA621" s="764"/>
      <c r="BB621" s="764"/>
      <c r="BC621" s="764"/>
      <c r="BD621" s="764"/>
      <c r="BE621" s="764"/>
      <c r="BF621" s="764"/>
    </row>
    <row r="622" spans="1:58" ht="15.75" hidden="1" customHeight="1">
      <c r="A622" s="1023">
        <v>613</v>
      </c>
      <c r="B622" s="1024" t="s">
        <v>245</v>
      </c>
      <c r="C622" s="1024" t="s">
        <v>1160</v>
      </c>
      <c r="D622" s="1024" t="s">
        <v>529</v>
      </c>
      <c r="E622" s="1024" t="s">
        <v>1168</v>
      </c>
      <c r="F622" s="1024" t="s">
        <v>6281</v>
      </c>
      <c r="G622" s="1024" t="s">
        <v>6278</v>
      </c>
      <c r="H622" s="1025" t="s">
        <v>1171</v>
      </c>
      <c r="I622" s="1024">
        <v>1</v>
      </c>
      <c r="J622" s="1024">
        <v>200600</v>
      </c>
      <c r="K622" s="1024">
        <v>200600</v>
      </c>
      <c r="L622" s="1024">
        <v>835</v>
      </c>
      <c r="M622" s="1024" t="s">
        <v>1167</v>
      </c>
      <c r="N622" s="1024" t="s">
        <v>6604</v>
      </c>
      <c r="O622" s="1024" t="s">
        <v>1163</v>
      </c>
      <c r="P622" s="1024" t="s">
        <v>67</v>
      </c>
      <c r="Q622" s="1026">
        <v>44414</v>
      </c>
      <c r="R622" s="1026">
        <v>44545</v>
      </c>
      <c r="S622" s="1027" t="s">
        <v>67</v>
      </c>
      <c r="T622" s="1028">
        <v>44545</v>
      </c>
      <c r="U622" s="1028">
        <v>44575</v>
      </c>
      <c r="V622" s="1028">
        <v>44578</v>
      </c>
      <c r="W622" s="1029" t="s">
        <v>67</v>
      </c>
      <c r="X622" s="1029">
        <v>44575</v>
      </c>
      <c r="Y622" s="1029">
        <v>44578</v>
      </c>
      <c r="Z622" s="1030">
        <v>0.83499999999999996</v>
      </c>
      <c r="AA622" s="791"/>
      <c r="AB622" s="1031">
        <v>44562</v>
      </c>
      <c r="AC622" s="1147">
        <v>44562</v>
      </c>
      <c r="AD622" s="791"/>
      <c r="AE622" s="1035"/>
      <c r="AF622" s="1033"/>
      <c r="AG622" s="1033"/>
      <c r="AH622" s="1033"/>
      <c r="AI622" s="1033"/>
      <c r="AJ622" s="1033"/>
      <c r="AK622" s="1033"/>
      <c r="AL622" s="1033"/>
      <c r="AM622" s="1033"/>
      <c r="AN622" s="1033"/>
      <c r="AO622" s="1033"/>
      <c r="AP622" s="1033"/>
      <c r="AQ622" s="1033"/>
      <c r="AR622" s="1033"/>
      <c r="AS622" s="1033"/>
      <c r="AT622" s="599"/>
      <c r="AU622" s="1036"/>
      <c r="AV622" s="764"/>
      <c r="AW622" s="764"/>
      <c r="AX622" s="764"/>
      <c r="AY622" s="764"/>
      <c r="AZ622" s="764"/>
      <c r="BA622" s="764"/>
      <c r="BB622" s="764"/>
      <c r="BC622" s="764"/>
      <c r="BD622" s="764"/>
      <c r="BE622" s="764"/>
      <c r="BF622" s="764"/>
    </row>
    <row r="623" spans="1:58" ht="15.75" hidden="1" customHeight="1">
      <c r="A623" s="1023">
        <v>614</v>
      </c>
      <c r="B623" s="1024" t="s">
        <v>245</v>
      </c>
      <c r="C623" s="1024" t="s">
        <v>1160</v>
      </c>
      <c r="D623" s="1024" t="s">
        <v>529</v>
      </c>
      <c r="E623" s="1024" t="s">
        <v>1168</v>
      </c>
      <c r="F623" s="1024" t="s">
        <v>6281</v>
      </c>
      <c r="G623" s="1024" t="s">
        <v>6279</v>
      </c>
      <c r="H623" s="1025" t="s">
        <v>1170</v>
      </c>
      <c r="I623" s="1024">
        <v>1</v>
      </c>
      <c r="J623" s="1024">
        <v>802200</v>
      </c>
      <c r="K623" s="1024">
        <v>802200</v>
      </c>
      <c r="L623" s="1024">
        <v>13363</v>
      </c>
      <c r="M623" s="1024" t="s">
        <v>1167</v>
      </c>
      <c r="N623" s="1024" t="s">
        <v>6604</v>
      </c>
      <c r="O623" s="1024" t="s">
        <v>1163</v>
      </c>
      <c r="P623" s="1024" t="s">
        <v>67</v>
      </c>
      <c r="Q623" s="1026">
        <v>44414</v>
      </c>
      <c r="R623" s="1026">
        <v>44545</v>
      </c>
      <c r="S623" s="1027" t="s">
        <v>67</v>
      </c>
      <c r="T623" s="1028">
        <v>44545</v>
      </c>
      <c r="U623" s="1028">
        <v>44575</v>
      </c>
      <c r="V623" s="1028">
        <v>44578</v>
      </c>
      <c r="W623" s="1029" t="s">
        <v>67</v>
      </c>
      <c r="X623" s="1029">
        <v>44575</v>
      </c>
      <c r="Y623" s="1029">
        <v>44578</v>
      </c>
      <c r="Z623" s="1030">
        <v>13.363</v>
      </c>
      <c r="AA623" s="791"/>
      <c r="AB623" s="1031">
        <v>44562</v>
      </c>
      <c r="AC623" s="1147">
        <v>44562</v>
      </c>
      <c r="AD623" s="791"/>
      <c r="AE623" s="1035"/>
      <c r="AF623" s="1033"/>
      <c r="AG623" s="1033"/>
      <c r="AH623" s="1033"/>
      <c r="AI623" s="1033"/>
      <c r="AJ623" s="1033"/>
      <c r="AK623" s="1033"/>
      <c r="AL623" s="1033"/>
      <c r="AM623" s="1033"/>
      <c r="AN623" s="1033"/>
      <c r="AO623" s="1033"/>
      <c r="AP623" s="1033"/>
      <c r="AQ623" s="1033"/>
      <c r="AR623" s="1033"/>
      <c r="AS623" s="1033"/>
      <c r="AT623" s="599"/>
      <c r="AU623" s="1036"/>
      <c r="AV623" s="764"/>
      <c r="AW623" s="764"/>
      <c r="AX623" s="764"/>
      <c r="AY623" s="764"/>
      <c r="AZ623" s="764"/>
      <c r="BA623" s="764"/>
      <c r="BB623" s="764"/>
      <c r="BC623" s="764"/>
      <c r="BD623" s="764"/>
      <c r="BE623" s="764"/>
      <c r="BF623" s="764"/>
    </row>
    <row r="624" spans="1:58" ht="15.75" hidden="1" customHeight="1">
      <c r="A624" s="1023">
        <v>615</v>
      </c>
      <c r="B624" s="1024" t="s">
        <v>245</v>
      </c>
      <c r="C624" s="1024" t="s">
        <v>1160</v>
      </c>
      <c r="D624" s="1024" t="s">
        <v>529</v>
      </c>
      <c r="E624" s="1024" t="s">
        <v>1168</v>
      </c>
      <c r="F624" s="1024" t="s">
        <v>6281</v>
      </c>
      <c r="G624" s="1024" t="s">
        <v>6279</v>
      </c>
      <c r="H624" s="1025" t="s">
        <v>1171</v>
      </c>
      <c r="I624" s="1024">
        <v>1</v>
      </c>
      <c r="J624" s="1024">
        <v>802200</v>
      </c>
      <c r="K624" s="1024">
        <v>802200</v>
      </c>
      <c r="L624" s="1024">
        <v>3341</v>
      </c>
      <c r="M624" s="1024" t="s">
        <v>1167</v>
      </c>
      <c r="N624" s="1024" t="s">
        <v>6604</v>
      </c>
      <c r="O624" s="1024" t="s">
        <v>1163</v>
      </c>
      <c r="P624" s="1024" t="s">
        <v>67</v>
      </c>
      <c r="Q624" s="1026">
        <v>44414</v>
      </c>
      <c r="R624" s="1026">
        <v>44545</v>
      </c>
      <c r="S624" s="1027" t="s">
        <v>67</v>
      </c>
      <c r="T624" s="1028">
        <v>44545</v>
      </c>
      <c r="U624" s="1028">
        <v>44575</v>
      </c>
      <c r="V624" s="1028">
        <v>44578</v>
      </c>
      <c r="W624" s="1029" t="s">
        <v>67</v>
      </c>
      <c r="X624" s="1029">
        <v>44575</v>
      </c>
      <c r="Y624" s="1029">
        <v>44578</v>
      </c>
      <c r="Z624" s="1030">
        <v>3.3410000000000002</v>
      </c>
      <c r="AA624" s="791"/>
      <c r="AB624" s="1031">
        <v>44562</v>
      </c>
      <c r="AC624" s="1147">
        <v>44562</v>
      </c>
      <c r="AD624" s="791"/>
      <c r="AE624" s="1035"/>
      <c r="AF624" s="1033"/>
      <c r="AG624" s="1033"/>
      <c r="AH624" s="1033"/>
      <c r="AI624" s="1033"/>
      <c r="AJ624" s="1033"/>
      <c r="AK624" s="1033"/>
      <c r="AL624" s="1033"/>
      <c r="AM624" s="1033"/>
      <c r="AN624" s="1033"/>
      <c r="AO624" s="1033"/>
      <c r="AP624" s="1033"/>
      <c r="AQ624" s="1033"/>
      <c r="AR624" s="1033"/>
      <c r="AS624" s="1033"/>
      <c r="AT624" s="599"/>
      <c r="AU624" s="1036"/>
      <c r="AV624" s="764"/>
      <c r="AW624" s="764"/>
      <c r="AX624" s="764"/>
      <c r="AY624" s="764"/>
      <c r="AZ624" s="764"/>
      <c r="BA624" s="764"/>
      <c r="BB624" s="764"/>
      <c r="BC624" s="764"/>
      <c r="BD624" s="764"/>
      <c r="BE624" s="764"/>
      <c r="BF624" s="764"/>
    </row>
    <row r="625" spans="1:58" ht="15.75" hidden="1" customHeight="1">
      <c r="A625" s="1023">
        <v>616</v>
      </c>
      <c r="B625" s="1024" t="s">
        <v>245</v>
      </c>
      <c r="C625" s="1024" t="s">
        <v>1160</v>
      </c>
      <c r="D625" s="1024" t="s">
        <v>529</v>
      </c>
      <c r="E625" s="1024" t="s">
        <v>6961</v>
      </c>
      <c r="F625" s="1024" t="s">
        <v>6962</v>
      </c>
      <c r="G625" s="1024" t="s">
        <v>6963</v>
      </c>
      <c r="H625" s="1025" t="s">
        <v>1170</v>
      </c>
      <c r="I625" s="1024">
        <v>1</v>
      </c>
      <c r="J625" s="1024">
        <v>550000</v>
      </c>
      <c r="K625" s="1024">
        <v>550000</v>
      </c>
      <c r="L625" s="1024">
        <v>9223</v>
      </c>
      <c r="M625" s="1024" t="s">
        <v>1167</v>
      </c>
      <c r="N625" s="1024" t="s">
        <v>6604</v>
      </c>
      <c r="O625" s="1024" t="s">
        <v>1163</v>
      </c>
      <c r="P625" s="1024" t="s">
        <v>67</v>
      </c>
      <c r="Q625" s="1026">
        <v>44377</v>
      </c>
      <c r="R625" s="1026">
        <v>44484</v>
      </c>
      <c r="S625" s="1027" t="s">
        <v>67</v>
      </c>
      <c r="T625" s="1028">
        <v>44484</v>
      </c>
      <c r="U625" s="1028">
        <v>44514</v>
      </c>
      <c r="V625" s="1028">
        <v>44517</v>
      </c>
      <c r="W625" s="1029" t="s">
        <v>67</v>
      </c>
      <c r="X625" s="1029">
        <v>44514</v>
      </c>
      <c r="Y625" s="1029">
        <v>44517</v>
      </c>
      <c r="Z625" s="1030">
        <v>9.2230000000000008</v>
      </c>
      <c r="AA625" s="791"/>
      <c r="AB625" s="1031">
        <v>44501</v>
      </c>
      <c r="AC625" s="1147">
        <v>44501</v>
      </c>
      <c r="AD625" s="791"/>
      <c r="AE625" s="1035"/>
      <c r="AF625" s="1033"/>
      <c r="AG625" s="1033"/>
      <c r="AH625" s="1033"/>
      <c r="AI625" s="1033"/>
      <c r="AJ625" s="1033"/>
      <c r="AK625" s="1033"/>
      <c r="AL625" s="1033"/>
      <c r="AM625" s="1033"/>
      <c r="AN625" s="1033"/>
      <c r="AO625" s="1033"/>
      <c r="AP625" s="1033"/>
      <c r="AQ625" s="1033"/>
      <c r="AR625" s="1033"/>
      <c r="AS625" s="1033"/>
      <c r="AT625" s="599"/>
      <c r="AU625" s="1036"/>
      <c r="AV625" s="764"/>
      <c r="AW625" s="764"/>
      <c r="AX625" s="764"/>
      <c r="AY625" s="764"/>
      <c r="AZ625" s="764"/>
      <c r="BA625" s="764"/>
      <c r="BB625" s="764"/>
      <c r="BC625" s="764"/>
      <c r="BD625" s="764"/>
      <c r="BE625" s="764"/>
      <c r="BF625" s="764"/>
    </row>
    <row r="626" spans="1:58" ht="15.75" hidden="1" customHeight="1">
      <c r="A626" s="1023">
        <v>617</v>
      </c>
      <c r="B626" s="1024" t="s">
        <v>245</v>
      </c>
      <c r="C626" s="1024" t="s">
        <v>1160</v>
      </c>
      <c r="D626" s="1024" t="s">
        <v>529</v>
      </c>
      <c r="E626" s="1024" t="s">
        <v>6961</v>
      </c>
      <c r="F626" s="1024" t="s">
        <v>6962</v>
      </c>
      <c r="G626" s="1024" t="s">
        <v>6963</v>
      </c>
      <c r="H626" s="1025" t="s">
        <v>1171</v>
      </c>
      <c r="I626" s="1024">
        <v>1</v>
      </c>
      <c r="J626" s="1024">
        <v>550000</v>
      </c>
      <c r="K626" s="1024">
        <v>550000</v>
      </c>
      <c r="L626" s="1024">
        <v>2306</v>
      </c>
      <c r="M626" s="1024" t="s">
        <v>1167</v>
      </c>
      <c r="N626" s="1024" t="s">
        <v>6604</v>
      </c>
      <c r="O626" s="1024" t="s">
        <v>1163</v>
      </c>
      <c r="P626" s="1024" t="s">
        <v>67</v>
      </c>
      <c r="Q626" s="1026">
        <v>44377</v>
      </c>
      <c r="R626" s="1026">
        <v>44484</v>
      </c>
      <c r="S626" s="1027" t="s">
        <v>67</v>
      </c>
      <c r="T626" s="1028">
        <v>44484</v>
      </c>
      <c r="U626" s="1028">
        <v>44514</v>
      </c>
      <c r="V626" s="1028">
        <v>44517</v>
      </c>
      <c r="W626" s="1029" t="s">
        <v>67</v>
      </c>
      <c r="X626" s="1029">
        <v>44514</v>
      </c>
      <c r="Y626" s="1029">
        <v>44517</v>
      </c>
      <c r="Z626" s="1030">
        <v>2.306</v>
      </c>
      <c r="AA626" s="791"/>
      <c r="AB626" s="1031">
        <v>44501</v>
      </c>
      <c r="AC626" s="1147">
        <v>44501</v>
      </c>
      <c r="AD626" s="791"/>
      <c r="AE626" s="1035"/>
      <c r="AF626" s="1033"/>
      <c r="AG626" s="1033"/>
      <c r="AH626" s="1033"/>
      <c r="AI626" s="1033"/>
      <c r="AJ626" s="1033"/>
      <c r="AK626" s="1033"/>
      <c r="AL626" s="1033"/>
      <c r="AM626" s="1033"/>
      <c r="AN626" s="1033"/>
      <c r="AO626" s="1033"/>
      <c r="AP626" s="1033"/>
      <c r="AQ626" s="1033"/>
      <c r="AR626" s="1033"/>
      <c r="AS626" s="1033"/>
      <c r="AT626" s="599"/>
      <c r="AU626" s="1036"/>
      <c r="AV626" s="764"/>
      <c r="AW626" s="764"/>
      <c r="AX626" s="764"/>
      <c r="AY626" s="764"/>
      <c r="AZ626" s="764"/>
      <c r="BA626" s="764"/>
      <c r="BB626" s="764"/>
      <c r="BC626" s="764"/>
      <c r="BD626" s="764"/>
      <c r="BE626" s="764"/>
      <c r="BF626" s="764"/>
    </row>
    <row r="627" spans="1:58" ht="15.75" hidden="1" customHeight="1">
      <c r="A627" s="1023">
        <v>618</v>
      </c>
      <c r="B627" s="1024" t="s">
        <v>245</v>
      </c>
      <c r="C627" s="1024" t="s">
        <v>1160</v>
      </c>
      <c r="D627" s="1024" t="s">
        <v>529</v>
      </c>
      <c r="E627" s="1024" t="s">
        <v>6961</v>
      </c>
      <c r="F627" s="1024" t="s">
        <v>6962</v>
      </c>
      <c r="G627" s="1024" t="s">
        <v>6278</v>
      </c>
      <c r="H627" s="1025" t="s">
        <v>1170</v>
      </c>
      <c r="I627" s="1024">
        <v>1</v>
      </c>
      <c r="J627" s="1024">
        <v>16500</v>
      </c>
      <c r="K627" s="1024">
        <v>16500</v>
      </c>
      <c r="L627" s="1024">
        <v>277</v>
      </c>
      <c r="M627" s="1024" t="s">
        <v>1167</v>
      </c>
      <c r="N627" s="1024" t="s">
        <v>6604</v>
      </c>
      <c r="O627" s="1024" t="s">
        <v>1163</v>
      </c>
      <c r="P627" s="1024" t="s">
        <v>67</v>
      </c>
      <c r="Q627" s="1026">
        <v>44377</v>
      </c>
      <c r="R627" s="1026">
        <v>44484</v>
      </c>
      <c r="S627" s="1027" t="s">
        <v>67</v>
      </c>
      <c r="T627" s="1028">
        <v>44484</v>
      </c>
      <c r="U627" s="1028">
        <v>44514</v>
      </c>
      <c r="V627" s="1028">
        <v>44517</v>
      </c>
      <c r="W627" s="1029" t="s">
        <v>67</v>
      </c>
      <c r="X627" s="1029">
        <v>44514</v>
      </c>
      <c r="Y627" s="1029">
        <v>44517</v>
      </c>
      <c r="Z627" s="1030">
        <v>0.27700000000000002</v>
      </c>
      <c r="AA627" s="791"/>
      <c r="AB627" s="1031">
        <v>44501</v>
      </c>
      <c r="AC627" s="1147">
        <v>44501</v>
      </c>
      <c r="AD627" s="791"/>
      <c r="AE627" s="1035"/>
      <c r="AF627" s="1033"/>
      <c r="AG627" s="1033"/>
      <c r="AH627" s="1033"/>
      <c r="AI627" s="1033"/>
      <c r="AJ627" s="1033"/>
      <c r="AK627" s="1033"/>
      <c r="AL627" s="1033"/>
      <c r="AM627" s="1033"/>
      <c r="AN627" s="1033"/>
      <c r="AO627" s="1033"/>
      <c r="AP627" s="1033"/>
      <c r="AQ627" s="1033"/>
      <c r="AR627" s="1033"/>
      <c r="AS627" s="1033"/>
      <c r="AT627" s="599"/>
      <c r="AU627" s="1036"/>
      <c r="AV627" s="764"/>
      <c r="AW627" s="764"/>
      <c r="AX627" s="764"/>
      <c r="AY627" s="764"/>
      <c r="AZ627" s="764"/>
      <c r="BA627" s="764"/>
      <c r="BB627" s="764"/>
      <c r="BC627" s="764"/>
      <c r="BD627" s="764"/>
      <c r="BE627" s="764"/>
      <c r="BF627" s="764"/>
    </row>
    <row r="628" spans="1:58" ht="15.75" hidden="1" customHeight="1">
      <c r="A628" s="1023">
        <v>619</v>
      </c>
      <c r="B628" s="1024" t="s">
        <v>245</v>
      </c>
      <c r="C628" s="1024" t="s">
        <v>1160</v>
      </c>
      <c r="D628" s="1024" t="s">
        <v>529</v>
      </c>
      <c r="E628" s="1024" t="s">
        <v>6961</v>
      </c>
      <c r="F628" s="1024" t="s">
        <v>6962</v>
      </c>
      <c r="G628" s="1024" t="s">
        <v>6278</v>
      </c>
      <c r="H628" s="1025" t="s">
        <v>1171</v>
      </c>
      <c r="I628" s="1024">
        <v>1</v>
      </c>
      <c r="J628" s="1024">
        <v>16500</v>
      </c>
      <c r="K628" s="1024">
        <v>16500</v>
      </c>
      <c r="L628" s="1024">
        <v>69</v>
      </c>
      <c r="M628" s="1024" t="s">
        <v>1167</v>
      </c>
      <c r="N628" s="1024" t="s">
        <v>6604</v>
      </c>
      <c r="O628" s="1024" t="s">
        <v>1163</v>
      </c>
      <c r="P628" s="1024" t="s">
        <v>67</v>
      </c>
      <c r="Q628" s="1026">
        <v>44377</v>
      </c>
      <c r="R628" s="1026">
        <v>44484</v>
      </c>
      <c r="S628" s="1027" t="s">
        <v>67</v>
      </c>
      <c r="T628" s="1028">
        <v>44484</v>
      </c>
      <c r="U628" s="1028">
        <v>44514</v>
      </c>
      <c r="V628" s="1028">
        <v>44517</v>
      </c>
      <c r="W628" s="1029" t="s">
        <v>67</v>
      </c>
      <c r="X628" s="1029">
        <v>44514</v>
      </c>
      <c r="Y628" s="1029">
        <v>44517</v>
      </c>
      <c r="Z628" s="1030">
        <v>6.9000000000000006E-2</v>
      </c>
      <c r="AA628" s="791"/>
      <c r="AB628" s="1031">
        <v>44501</v>
      </c>
      <c r="AC628" s="1147">
        <v>44501</v>
      </c>
      <c r="AD628" s="791"/>
      <c r="AE628" s="1035"/>
      <c r="AF628" s="1033"/>
      <c r="AG628" s="1033"/>
      <c r="AH628" s="1033"/>
      <c r="AI628" s="1033"/>
      <c r="AJ628" s="1033"/>
      <c r="AK628" s="1033"/>
      <c r="AL628" s="1033"/>
      <c r="AM628" s="1033"/>
      <c r="AN628" s="1033"/>
      <c r="AO628" s="1033"/>
      <c r="AP628" s="1033"/>
      <c r="AQ628" s="1033"/>
      <c r="AR628" s="1033"/>
      <c r="AS628" s="1033"/>
      <c r="AT628" s="599"/>
      <c r="AU628" s="1036"/>
      <c r="AV628" s="764"/>
      <c r="AW628" s="764"/>
      <c r="AX628" s="764"/>
      <c r="AY628" s="764"/>
      <c r="AZ628" s="764"/>
      <c r="BA628" s="764"/>
      <c r="BB628" s="764"/>
      <c r="BC628" s="764"/>
      <c r="BD628" s="764"/>
      <c r="BE628" s="764"/>
      <c r="BF628" s="764"/>
    </row>
    <row r="629" spans="1:58" ht="15.75" hidden="1" customHeight="1">
      <c r="A629" s="1023">
        <v>620</v>
      </c>
      <c r="B629" s="1024" t="s">
        <v>245</v>
      </c>
      <c r="C629" s="1024" t="s">
        <v>1160</v>
      </c>
      <c r="D629" s="1024" t="s">
        <v>529</v>
      </c>
      <c r="E629" s="1024" t="s">
        <v>6961</v>
      </c>
      <c r="F629" s="1024" t="s">
        <v>6962</v>
      </c>
      <c r="G629" s="1024" t="s">
        <v>6279</v>
      </c>
      <c r="H629" s="1025" t="s">
        <v>1170</v>
      </c>
      <c r="I629" s="1024">
        <v>1</v>
      </c>
      <c r="J629" s="1024">
        <v>66000</v>
      </c>
      <c r="K629" s="1024">
        <v>66000</v>
      </c>
      <c r="L629" s="1024">
        <v>1107</v>
      </c>
      <c r="M629" s="1024" t="s">
        <v>1167</v>
      </c>
      <c r="N629" s="1024" t="s">
        <v>6604</v>
      </c>
      <c r="O629" s="1024" t="s">
        <v>1163</v>
      </c>
      <c r="P629" s="1024" t="s">
        <v>67</v>
      </c>
      <c r="Q629" s="1026">
        <v>44377</v>
      </c>
      <c r="R629" s="1026">
        <v>44484</v>
      </c>
      <c r="S629" s="1027" t="s">
        <v>67</v>
      </c>
      <c r="T629" s="1028">
        <v>44484</v>
      </c>
      <c r="U629" s="1028">
        <v>44514</v>
      </c>
      <c r="V629" s="1028">
        <v>44517</v>
      </c>
      <c r="W629" s="1029" t="s">
        <v>67</v>
      </c>
      <c r="X629" s="1029">
        <v>44514</v>
      </c>
      <c r="Y629" s="1029">
        <v>44517</v>
      </c>
      <c r="Z629" s="1030">
        <v>1.107</v>
      </c>
      <c r="AA629" s="791"/>
      <c r="AB629" s="1031">
        <v>44501</v>
      </c>
      <c r="AC629" s="1147">
        <v>44501</v>
      </c>
      <c r="AD629" s="791"/>
      <c r="AE629" s="1035"/>
      <c r="AF629" s="1033"/>
      <c r="AG629" s="1033"/>
      <c r="AH629" s="1033"/>
      <c r="AI629" s="1033"/>
      <c r="AJ629" s="1033"/>
      <c r="AK629" s="1033"/>
      <c r="AL629" s="1033"/>
      <c r="AM629" s="1033"/>
      <c r="AN629" s="1033"/>
      <c r="AO629" s="1033"/>
      <c r="AP629" s="1033"/>
      <c r="AQ629" s="1033"/>
      <c r="AR629" s="1033"/>
      <c r="AS629" s="1033"/>
      <c r="AT629" s="599"/>
      <c r="AU629" s="1036"/>
      <c r="AV629" s="764"/>
      <c r="AW629" s="764"/>
      <c r="AX629" s="764"/>
      <c r="AY629" s="764"/>
      <c r="AZ629" s="764"/>
      <c r="BA629" s="764"/>
      <c r="BB629" s="764"/>
      <c r="BC629" s="764"/>
      <c r="BD629" s="764"/>
      <c r="BE629" s="764"/>
      <c r="BF629" s="764"/>
    </row>
    <row r="630" spans="1:58" ht="15.75" hidden="1" customHeight="1">
      <c r="A630" s="1023">
        <v>621</v>
      </c>
      <c r="B630" s="1024" t="s">
        <v>245</v>
      </c>
      <c r="C630" s="1024" t="s">
        <v>1160</v>
      </c>
      <c r="D630" s="1024" t="s">
        <v>529</v>
      </c>
      <c r="E630" s="1024" t="s">
        <v>6961</v>
      </c>
      <c r="F630" s="1024" t="s">
        <v>6962</v>
      </c>
      <c r="G630" s="1024" t="s">
        <v>6279</v>
      </c>
      <c r="H630" s="1025" t="s">
        <v>1171</v>
      </c>
      <c r="I630" s="1024">
        <v>1</v>
      </c>
      <c r="J630" s="1024">
        <v>66000</v>
      </c>
      <c r="K630" s="1024">
        <v>66000</v>
      </c>
      <c r="L630" s="1024">
        <v>277</v>
      </c>
      <c r="M630" s="1024" t="s">
        <v>1167</v>
      </c>
      <c r="N630" s="1024" t="s">
        <v>6604</v>
      </c>
      <c r="O630" s="1024" t="s">
        <v>1163</v>
      </c>
      <c r="P630" s="1024" t="s">
        <v>67</v>
      </c>
      <c r="Q630" s="1026">
        <v>44377</v>
      </c>
      <c r="R630" s="1026">
        <v>44484</v>
      </c>
      <c r="S630" s="1027" t="s">
        <v>67</v>
      </c>
      <c r="T630" s="1028">
        <v>44484</v>
      </c>
      <c r="U630" s="1028">
        <v>44514</v>
      </c>
      <c r="V630" s="1028">
        <v>44517</v>
      </c>
      <c r="W630" s="1029" t="s">
        <v>67</v>
      </c>
      <c r="X630" s="1029">
        <v>44514</v>
      </c>
      <c r="Y630" s="1029">
        <v>44517</v>
      </c>
      <c r="Z630" s="1030">
        <v>0.27700000000000002</v>
      </c>
      <c r="AA630" s="791"/>
      <c r="AB630" s="1031">
        <v>44501</v>
      </c>
      <c r="AC630" s="1147">
        <v>44501</v>
      </c>
      <c r="AD630" s="791"/>
      <c r="AE630" s="1035"/>
      <c r="AF630" s="1033"/>
      <c r="AG630" s="1033"/>
      <c r="AH630" s="1033"/>
      <c r="AI630" s="1033"/>
      <c r="AJ630" s="1033"/>
      <c r="AK630" s="1033"/>
      <c r="AL630" s="1033"/>
      <c r="AM630" s="1033"/>
      <c r="AN630" s="1033"/>
      <c r="AO630" s="1033"/>
      <c r="AP630" s="1033"/>
      <c r="AQ630" s="1033"/>
      <c r="AR630" s="1033"/>
      <c r="AS630" s="1033"/>
      <c r="AT630" s="599"/>
      <c r="AU630" s="1036"/>
      <c r="AV630" s="764"/>
      <c r="AW630" s="764"/>
      <c r="AX630" s="764"/>
      <c r="AY630" s="764"/>
      <c r="AZ630" s="764"/>
      <c r="BA630" s="764"/>
      <c r="BB630" s="764"/>
      <c r="BC630" s="764"/>
      <c r="BD630" s="764"/>
      <c r="BE630" s="764"/>
      <c r="BF630" s="764"/>
    </row>
    <row r="631" spans="1:58" ht="15.75" hidden="1" customHeight="1">
      <c r="A631" s="1023">
        <v>622</v>
      </c>
      <c r="B631" s="1024" t="s">
        <v>245</v>
      </c>
      <c r="C631" s="1024" t="s">
        <v>1160</v>
      </c>
      <c r="D631" s="1024" t="s">
        <v>529</v>
      </c>
      <c r="E631" s="1024" t="s">
        <v>6961</v>
      </c>
      <c r="F631" s="1024" t="s">
        <v>6962</v>
      </c>
      <c r="G631" s="1024" t="s">
        <v>6280</v>
      </c>
      <c r="H631" s="1025" t="s">
        <v>1170</v>
      </c>
      <c r="I631" s="1024">
        <v>1</v>
      </c>
      <c r="J631" s="1024">
        <v>18000</v>
      </c>
      <c r="K631" s="1024">
        <v>18000</v>
      </c>
      <c r="L631" s="1024">
        <v>302</v>
      </c>
      <c r="M631" s="1024" t="s">
        <v>1167</v>
      </c>
      <c r="N631" s="1024" t="s">
        <v>6604</v>
      </c>
      <c r="O631" s="1024" t="s">
        <v>1163</v>
      </c>
      <c r="P631" s="1024" t="s">
        <v>67</v>
      </c>
      <c r="Q631" s="1026">
        <v>44377</v>
      </c>
      <c r="R631" s="1026">
        <v>44484</v>
      </c>
      <c r="S631" s="1027" t="s">
        <v>67</v>
      </c>
      <c r="T631" s="1028">
        <v>44484</v>
      </c>
      <c r="U631" s="1028">
        <v>44514</v>
      </c>
      <c r="V631" s="1028">
        <v>44517</v>
      </c>
      <c r="W631" s="1029" t="s">
        <v>67</v>
      </c>
      <c r="X631" s="1029">
        <v>44514</v>
      </c>
      <c r="Y631" s="1029">
        <v>44517</v>
      </c>
      <c r="Z631" s="1030">
        <v>0.30199999999999999</v>
      </c>
      <c r="AA631" s="791"/>
      <c r="AB631" s="1031">
        <v>44501</v>
      </c>
      <c r="AC631" s="1147">
        <v>44501</v>
      </c>
      <c r="AD631" s="791"/>
      <c r="AE631" s="1035"/>
      <c r="AF631" s="1033"/>
      <c r="AG631" s="1033"/>
      <c r="AH631" s="1033"/>
      <c r="AI631" s="1033"/>
      <c r="AJ631" s="1033"/>
      <c r="AK631" s="1033"/>
      <c r="AL631" s="1033"/>
      <c r="AM631" s="1033"/>
      <c r="AN631" s="1033"/>
      <c r="AO631" s="1033"/>
      <c r="AP631" s="1033"/>
      <c r="AQ631" s="1033"/>
      <c r="AR631" s="1033"/>
      <c r="AS631" s="1033"/>
      <c r="AT631" s="599"/>
      <c r="AU631" s="1036"/>
      <c r="AV631" s="764"/>
      <c r="AW631" s="764"/>
      <c r="AX631" s="764"/>
      <c r="AY631" s="764"/>
      <c r="AZ631" s="764"/>
      <c r="BA631" s="764"/>
      <c r="BB631" s="764"/>
      <c r="BC631" s="764"/>
      <c r="BD631" s="764"/>
      <c r="BE631" s="764"/>
      <c r="BF631" s="764"/>
    </row>
    <row r="632" spans="1:58" ht="15.75" hidden="1" customHeight="1">
      <c r="A632" s="1023">
        <v>623</v>
      </c>
      <c r="B632" s="1024" t="s">
        <v>245</v>
      </c>
      <c r="C632" s="1024" t="s">
        <v>1160</v>
      </c>
      <c r="D632" s="1024" t="s">
        <v>529</v>
      </c>
      <c r="E632" s="1024" t="s">
        <v>6961</v>
      </c>
      <c r="F632" s="1024" t="s">
        <v>6962</v>
      </c>
      <c r="G632" s="1024" t="s">
        <v>6280</v>
      </c>
      <c r="H632" s="1025" t="s">
        <v>1171</v>
      </c>
      <c r="I632" s="1024">
        <v>1</v>
      </c>
      <c r="J632" s="1024">
        <v>18000</v>
      </c>
      <c r="K632" s="1024">
        <v>18000</v>
      </c>
      <c r="L632" s="1024">
        <v>75</v>
      </c>
      <c r="M632" s="1024" t="s">
        <v>1167</v>
      </c>
      <c r="N632" s="1024" t="s">
        <v>6604</v>
      </c>
      <c r="O632" s="1024" t="s">
        <v>1163</v>
      </c>
      <c r="P632" s="1024" t="s">
        <v>67</v>
      </c>
      <c r="Q632" s="1026">
        <v>44377</v>
      </c>
      <c r="R632" s="1026">
        <v>44484</v>
      </c>
      <c r="S632" s="1027" t="s">
        <v>67</v>
      </c>
      <c r="T632" s="1028">
        <v>44484</v>
      </c>
      <c r="U632" s="1028">
        <v>44514</v>
      </c>
      <c r="V632" s="1028">
        <v>44517</v>
      </c>
      <c r="W632" s="1029" t="s">
        <v>67</v>
      </c>
      <c r="X632" s="1029">
        <v>44514</v>
      </c>
      <c r="Y632" s="1029">
        <v>44517</v>
      </c>
      <c r="Z632" s="1030">
        <v>7.4999999999999997E-2</v>
      </c>
      <c r="AA632" s="791"/>
      <c r="AB632" s="1031">
        <v>44501</v>
      </c>
      <c r="AC632" s="1147">
        <v>44501</v>
      </c>
      <c r="AD632" s="791"/>
      <c r="AE632" s="1035"/>
      <c r="AF632" s="1033"/>
      <c r="AG632" s="1033"/>
      <c r="AH632" s="1033"/>
      <c r="AI632" s="1033"/>
      <c r="AJ632" s="1033"/>
      <c r="AK632" s="1033"/>
      <c r="AL632" s="1033"/>
      <c r="AM632" s="1033"/>
      <c r="AN632" s="1033"/>
      <c r="AO632" s="1033"/>
      <c r="AP632" s="1033"/>
      <c r="AQ632" s="1033"/>
      <c r="AR632" s="1033"/>
      <c r="AS632" s="1033"/>
      <c r="AT632" s="599"/>
      <c r="AU632" s="1036"/>
      <c r="AV632" s="764"/>
      <c r="AW632" s="764"/>
      <c r="AX632" s="764"/>
      <c r="AY632" s="764"/>
      <c r="AZ632" s="764"/>
      <c r="BA632" s="764"/>
      <c r="BB632" s="764"/>
      <c r="BC632" s="764"/>
      <c r="BD632" s="764"/>
      <c r="BE632" s="764"/>
      <c r="BF632" s="764"/>
    </row>
    <row r="633" spans="1:58" ht="15.75" hidden="1" customHeight="1">
      <c r="A633" s="1023">
        <v>624</v>
      </c>
      <c r="B633" s="1024" t="s">
        <v>245</v>
      </c>
      <c r="C633" s="1024" t="s">
        <v>1160</v>
      </c>
      <c r="D633" s="1024" t="s">
        <v>529</v>
      </c>
      <c r="E633" s="1024" t="s">
        <v>6964</v>
      </c>
      <c r="F633" s="1024" t="s">
        <v>6271</v>
      </c>
      <c r="G633" s="1024" t="s">
        <v>6965</v>
      </c>
      <c r="H633" s="1025" t="s">
        <v>1170</v>
      </c>
      <c r="I633" s="1024">
        <v>1</v>
      </c>
      <c r="J633" s="1024">
        <v>186100</v>
      </c>
      <c r="K633" s="1024">
        <v>186100</v>
      </c>
      <c r="L633" s="1024">
        <v>3120</v>
      </c>
      <c r="M633" s="1024" t="s">
        <v>1167</v>
      </c>
      <c r="N633" s="1024" t="s">
        <v>6604</v>
      </c>
      <c r="O633" s="1024" t="s">
        <v>1163</v>
      </c>
      <c r="P633" s="1024" t="s">
        <v>67</v>
      </c>
      <c r="Q633" s="1026">
        <v>44407</v>
      </c>
      <c r="R633" s="1026">
        <v>44515</v>
      </c>
      <c r="S633" s="1027" t="s">
        <v>67</v>
      </c>
      <c r="T633" s="1028">
        <v>44515</v>
      </c>
      <c r="U633" s="1028">
        <v>44545</v>
      </c>
      <c r="V633" s="1028">
        <v>44548</v>
      </c>
      <c r="W633" s="1029" t="s">
        <v>67</v>
      </c>
      <c r="X633" s="1029">
        <v>44545</v>
      </c>
      <c r="Y633" s="1029">
        <v>44548</v>
      </c>
      <c r="Z633" s="1030">
        <v>3.12</v>
      </c>
      <c r="AA633" s="791"/>
      <c r="AB633" s="1031">
        <v>44531</v>
      </c>
      <c r="AC633" s="1147">
        <v>44531</v>
      </c>
      <c r="AD633" s="791"/>
      <c r="AE633" s="1035"/>
      <c r="AF633" s="1033"/>
      <c r="AG633" s="1033"/>
      <c r="AH633" s="1033"/>
      <c r="AI633" s="1033"/>
      <c r="AJ633" s="1033"/>
      <c r="AK633" s="1033"/>
      <c r="AL633" s="1033"/>
      <c r="AM633" s="1033"/>
      <c r="AN633" s="1033"/>
      <c r="AO633" s="1033"/>
      <c r="AP633" s="1033"/>
      <c r="AQ633" s="1033"/>
      <c r="AR633" s="1033"/>
      <c r="AS633" s="1033"/>
      <c r="AT633" s="599"/>
      <c r="AU633" s="1036"/>
      <c r="AV633" s="764"/>
      <c r="AW633" s="764"/>
      <c r="AX633" s="764"/>
      <c r="AY633" s="764"/>
      <c r="AZ633" s="764"/>
      <c r="BA633" s="764"/>
      <c r="BB633" s="764"/>
      <c r="BC633" s="764"/>
      <c r="BD633" s="764"/>
      <c r="BE633" s="764"/>
      <c r="BF633" s="764"/>
    </row>
    <row r="634" spans="1:58" ht="15.75" hidden="1" customHeight="1">
      <c r="A634" s="1023">
        <v>625</v>
      </c>
      <c r="B634" s="1024" t="s">
        <v>245</v>
      </c>
      <c r="C634" s="1024" t="s">
        <v>1160</v>
      </c>
      <c r="D634" s="1024" t="s">
        <v>529</v>
      </c>
      <c r="E634" s="1024" t="s">
        <v>6964</v>
      </c>
      <c r="F634" s="1024" t="s">
        <v>6271</v>
      </c>
      <c r="G634" s="1024" t="s">
        <v>6965</v>
      </c>
      <c r="H634" s="1025" t="s">
        <v>1171</v>
      </c>
      <c r="I634" s="1024">
        <v>1</v>
      </c>
      <c r="J634" s="1024">
        <v>186100</v>
      </c>
      <c r="K634" s="1024">
        <v>186100</v>
      </c>
      <c r="L634" s="1024">
        <v>780</v>
      </c>
      <c r="M634" s="1024" t="s">
        <v>1167</v>
      </c>
      <c r="N634" s="1024" t="s">
        <v>6604</v>
      </c>
      <c r="O634" s="1024" t="s">
        <v>1163</v>
      </c>
      <c r="P634" s="1024" t="s">
        <v>67</v>
      </c>
      <c r="Q634" s="1026">
        <v>44407</v>
      </c>
      <c r="R634" s="1026">
        <v>44515</v>
      </c>
      <c r="S634" s="1027" t="s">
        <v>67</v>
      </c>
      <c r="T634" s="1028">
        <v>44515</v>
      </c>
      <c r="U634" s="1028">
        <v>44545</v>
      </c>
      <c r="V634" s="1028">
        <v>44548</v>
      </c>
      <c r="W634" s="1029" t="s">
        <v>67</v>
      </c>
      <c r="X634" s="1029">
        <v>44545</v>
      </c>
      <c r="Y634" s="1029">
        <v>44548</v>
      </c>
      <c r="Z634" s="1030">
        <v>0.78</v>
      </c>
      <c r="AA634" s="791"/>
      <c r="AB634" s="1031">
        <v>44531</v>
      </c>
      <c r="AC634" s="1147">
        <v>44531</v>
      </c>
      <c r="AD634" s="791"/>
      <c r="AE634" s="1035"/>
      <c r="AF634" s="1033"/>
      <c r="AG634" s="1033"/>
      <c r="AH634" s="1033"/>
      <c r="AI634" s="1033"/>
      <c r="AJ634" s="1033"/>
      <c r="AK634" s="1033"/>
      <c r="AL634" s="1033"/>
      <c r="AM634" s="1033"/>
      <c r="AN634" s="1033"/>
      <c r="AO634" s="1033"/>
      <c r="AP634" s="1033"/>
      <c r="AQ634" s="1033"/>
      <c r="AR634" s="1033"/>
      <c r="AS634" s="1033"/>
      <c r="AT634" s="599"/>
      <c r="AU634" s="1036"/>
      <c r="AV634" s="764"/>
      <c r="AW634" s="764"/>
      <c r="AX634" s="764"/>
      <c r="AY634" s="764"/>
      <c r="AZ634" s="764"/>
      <c r="BA634" s="764"/>
      <c r="BB634" s="764"/>
      <c r="BC634" s="764"/>
      <c r="BD634" s="764"/>
      <c r="BE634" s="764"/>
      <c r="BF634" s="764"/>
    </row>
    <row r="635" spans="1:58" ht="15.75" hidden="1" customHeight="1">
      <c r="A635" s="1023">
        <v>626</v>
      </c>
      <c r="B635" s="1024" t="s">
        <v>245</v>
      </c>
      <c r="C635" s="1024" t="s">
        <v>1160</v>
      </c>
      <c r="D635" s="1024" t="s">
        <v>529</v>
      </c>
      <c r="E635" s="1024" t="s">
        <v>6964</v>
      </c>
      <c r="F635" s="1024" t="s">
        <v>6271</v>
      </c>
      <c r="G635" s="1024" t="s">
        <v>6966</v>
      </c>
      <c r="H635" s="1025" t="s">
        <v>1170</v>
      </c>
      <c r="I635" s="1024">
        <v>1</v>
      </c>
      <c r="J635" s="1024">
        <v>147900</v>
      </c>
      <c r="K635" s="1024">
        <v>147900</v>
      </c>
      <c r="L635" s="1024">
        <v>2480</v>
      </c>
      <c r="M635" s="1024" t="s">
        <v>1167</v>
      </c>
      <c r="N635" s="1024" t="s">
        <v>6604</v>
      </c>
      <c r="O635" s="1024" t="s">
        <v>1163</v>
      </c>
      <c r="P635" s="1024" t="s">
        <v>67</v>
      </c>
      <c r="Q635" s="1026">
        <v>44407</v>
      </c>
      <c r="R635" s="1026">
        <v>44515</v>
      </c>
      <c r="S635" s="1027" t="s">
        <v>67</v>
      </c>
      <c r="T635" s="1028">
        <v>44515</v>
      </c>
      <c r="U635" s="1028">
        <v>44545</v>
      </c>
      <c r="V635" s="1028">
        <v>44548</v>
      </c>
      <c r="W635" s="1029" t="s">
        <v>67</v>
      </c>
      <c r="X635" s="1029">
        <v>44545</v>
      </c>
      <c r="Y635" s="1029">
        <v>44548</v>
      </c>
      <c r="Z635" s="1030">
        <v>2.48</v>
      </c>
      <c r="AA635" s="791"/>
      <c r="AB635" s="1031">
        <v>44531</v>
      </c>
      <c r="AC635" s="1147">
        <v>44531</v>
      </c>
      <c r="AD635" s="791"/>
      <c r="AE635" s="1035"/>
      <c r="AF635" s="1033"/>
      <c r="AG635" s="1033"/>
      <c r="AH635" s="1033"/>
      <c r="AI635" s="1033"/>
      <c r="AJ635" s="1033"/>
      <c r="AK635" s="1033"/>
      <c r="AL635" s="1033"/>
      <c r="AM635" s="1033"/>
      <c r="AN635" s="1033"/>
      <c r="AO635" s="1033"/>
      <c r="AP635" s="1033"/>
      <c r="AQ635" s="1033"/>
      <c r="AR635" s="1033"/>
      <c r="AS635" s="1033"/>
      <c r="AT635" s="599"/>
      <c r="AU635" s="1036"/>
      <c r="AV635" s="764"/>
      <c r="AW635" s="764"/>
      <c r="AX635" s="764"/>
      <c r="AY635" s="764"/>
      <c r="AZ635" s="764"/>
      <c r="BA635" s="764"/>
      <c r="BB635" s="764"/>
      <c r="BC635" s="764"/>
      <c r="BD635" s="764"/>
      <c r="BE635" s="764"/>
      <c r="BF635" s="764"/>
    </row>
    <row r="636" spans="1:58" ht="15.75" hidden="1" customHeight="1">
      <c r="A636" s="1023">
        <v>627</v>
      </c>
      <c r="B636" s="1024" t="s">
        <v>245</v>
      </c>
      <c r="C636" s="1024" t="s">
        <v>1160</v>
      </c>
      <c r="D636" s="1024" t="s">
        <v>529</v>
      </c>
      <c r="E636" s="1024" t="s">
        <v>6964</v>
      </c>
      <c r="F636" s="1024" t="s">
        <v>6271</v>
      </c>
      <c r="G636" s="1024" t="s">
        <v>6966</v>
      </c>
      <c r="H636" s="1025" t="s">
        <v>1171</v>
      </c>
      <c r="I636" s="1024">
        <v>1</v>
      </c>
      <c r="J636" s="1024">
        <v>147900</v>
      </c>
      <c r="K636" s="1024">
        <v>147900</v>
      </c>
      <c r="L636" s="1024">
        <v>620</v>
      </c>
      <c r="M636" s="1024" t="s">
        <v>1167</v>
      </c>
      <c r="N636" s="1024" t="s">
        <v>6604</v>
      </c>
      <c r="O636" s="1024" t="s">
        <v>1163</v>
      </c>
      <c r="P636" s="1024" t="s">
        <v>67</v>
      </c>
      <c r="Q636" s="1026">
        <v>44407</v>
      </c>
      <c r="R636" s="1026">
        <v>44515</v>
      </c>
      <c r="S636" s="1027" t="s">
        <v>67</v>
      </c>
      <c r="T636" s="1028">
        <v>44515</v>
      </c>
      <c r="U636" s="1028">
        <v>44545</v>
      </c>
      <c r="V636" s="1028">
        <v>44548</v>
      </c>
      <c r="W636" s="1029" t="s">
        <v>67</v>
      </c>
      <c r="X636" s="1029">
        <v>44545</v>
      </c>
      <c r="Y636" s="1029">
        <v>44548</v>
      </c>
      <c r="Z636" s="1030">
        <v>0.62</v>
      </c>
      <c r="AA636" s="791"/>
      <c r="AB636" s="1031">
        <v>44531</v>
      </c>
      <c r="AC636" s="1147">
        <v>44531</v>
      </c>
      <c r="AD636" s="791"/>
      <c r="AE636" s="1035"/>
      <c r="AF636" s="1033"/>
      <c r="AG636" s="1033"/>
      <c r="AH636" s="1033"/>
      <c r="AI636" s="1033"/>
      <c r="AJ636" s="1033"/>
      <c r="AK636" s="1033"/>
      <c r="AL636" s="1033"/>
      <c r="AM636" s="1033"/>
      <c r="AN636" s="1033"/>
      <c r="AO636" s="1033"/>
      <c r="AP636" s="1033"/>
      <c r="AQ636" s="1033"/>
      <c r="AR636" s="1033"/>
      <c r="AS636" s="1033"/>
      <c r="AT636" s="599"/>
      <c r="AU636" s="1036"/>
      <c r="AV636" s="764"/>
      <c r="AW636" s="764"/>
      <c r="AX636" s="764"/>
      <c r="AY636" s="764"/>
      <c r="AZ636" s="764"/>
      <c r="BA636" s="764"/>
      <c r="BB636" s="764"/>
      <c r="BC636" s="764"/>
      <c r="BD636" s="764"/>
      <c r="BE636" s="764"/>
      <c r="BF636" s="764"/>
    </row>
    <row r="637" spans="1:58" ht="15.75" hidden="1" customHeight="1">
      <c r="A637" s="1023">
        <v>628</v>
      </c>
      <c r="B637" s="1024" t="s">
        <v>245</v>
      </c>
      <c r="C637" s="1024" t="s">
        <v>1160</v>
      </c>
      <c r="D637" s="1024" t="s">
        <v>529</v>
      </c>
      <c r="E637" s="1024" t="s">
        <v>6964</v>
      </c>
      <c r="F637" s="1024" t="s">
        <v>6271</v>
      </c>
      <c r="G637" s="1024" t="s">
        <v>6967</v>
      </c>
      <c r="H637" s="1025" t="s">
        <v>1170</v>
      </c>
      <c r="I637" s="1024">
        <v>1</v>
      </c>
      <c r="J637" s="1024">
        <v>117400</v>
      </c>
      <c r="K637" s="1024">
        <v>117400</v>
      </c>
      <c r="L637" s="1024">
        <v>1968</v>
      </c>
      <c r="M637" s="1024" t="s">
        <v>1167</v>
      </c>
      <c r="N637" s="1024" t="s">
        <v>6604</v>
      </c>
      <c r="O637" s="1024" t="s">
        <v>1163</v>
      </c>
      <c r="P637" s="1024" t="s">
        <v>67</v>
      </c>
      <c r="Q637" s="1026">
        <v>44407</v>
      </c>
      <c r="R637" s="1026">
        <v>44515</v>
      </c>
      <c r="S637" s="1027" t="s">
        <v>67</v>
      </c>
      <c r="T637" s="1028">
        <v>44515</v>
      </c>
      <c r="U637" s="1028">
        <v>44545</v>
      </c>
      <c r="V637" s="1028">
        <v>44548</v>
      </c>
      <c r="W637" s="1029" t="s">
        <v>67</v>
      </c>
      <c r="X637" s="1029">
        <v>44545</v>
      </c>
      <c r="Y637" s="1029">
        <v>44548</v>
      </c>
      <c r="Z637" s="1030">
        <v>1.968</v>
      </c>
      <c r="AA637" s="791"/>
      <c r="AB637" s="1031">
        <v>44531</v>
      </c>
      <c r="AC637" s="1147">
        <v>44531</v>
      </c>
      <c r="AD637" s="791"/>
      <c r="AE637" s="1035"/>
      <c r="AF637" s="1033"/>
      <c r="AG637" s="1033"/>
      <c r="AH637" s="1033"/>
      <c r="AI637" s="1033"/>
      <c r="AJ637" s="1033"/>
      <c r="AK637" s="1033"/>
      <c r="AL637" s="1033"/>
      <c r="AM637" s="1033"/>
      <c r="AN637" s="1033"/>
      <c r="AO637" s="1033"/>
      <c r="AP637" s="1033"/>
      <c r="AQ637" s="1033"/>
      <c r="AR637" s="1033"/>
      <c r="AS637" s="1033"/>
      <c r="AT637" s="599"/>
      <c r="AU637" s="1036"/>
      <c r="AV637" s="764"/>
      <c r="AW637" s="764"/>
      <c r="AX637" s="764"/>
      <c r="AY637" s="764"/>
      <c r="AZ637" s="764"/>
      <c r="BA637" s="764"/>
      <c r="BB637" s="764"/>
      <c r="BC637" s="764"/>
      <c r="BD637" s="764"/>
      <c r="BE637" s="764"/>
      <c r="BF637" s="764"/>
    </row>
    <row r="638" spans="1:58" ht="15.75" hidden="1" customHeight="1">
      <c r="A638" s="1023">
        <v>629</v>
      </c>
      <c r="B638" s="1024" t="s">
        <v>245</v>
      </c>
      <c r="C638" s="1024" t="s">
        <v>1160</v>
      </c>
      <c r="D638" s="1024" t="s">
        <v>529</v>
      </c>
      <c r="E638" s="1024" t="s">
        <v>6964</v>
      </c>
      <c r="F638" s="1024" t="s">
        <v>6271</v>
      </c>
      <c r="G638" s="1024" t="s">
        <v>6967</v>
      </c>
      <c r="H638" s="1025" t="s">
        <v>1171</v>
      </c>
      <c r="I638" s="1024">
        <v>1</v>
      </c>
      <c r="J638" s="1024">
        <v>117400</v>
      </c>
      <c r="K638" s="1024">
        <v>117400</v>
      </c>
      <c r="L638" s="1024">
        <v>492</v>
      </c>
      <c r="M638" s="1024" t="s">
        <v>1167</v>
      </c>
      <c r="N638" s="1024" t="s">
        <v>6604</v>
      </c>
      <c r="O638" s="1024" t="s">
        <v>1163</v>
      </c>
      <c r="P638" s="1024" t="s">
        <v>67</v>
      </c>
      <c r="Q638" s="1026">
        <v>44407</v>
      </c>
      <c r="R638" s="1026">
        <v>44515</v>
      </c>
      <c r="S638" s="1027" t="s">
        <v>67</v>
      </c>
      <c r="T638" s="1028">
        <v>44515</v>
      </c>
      <c r="U638" s="1028">
        <v>44545</v>
      </c>
      <c r="V638" s="1028">
        <v>44548</v>
      </c>
      <c r="W638" s="1029" t="s">
        <v>67</v>
      </c>
      <c r="X638" s="1029">
        <v>44545</v>
      </c>
      <c r="Y638" s="1029">
        <v>44548</v>
      </c>
      <c r="Z638" s="1030">
        <v>0.49199999999999999</v>
      </c>
      <c r="AA638" s="791"/>
      <c r="AB638" s="1031">
        <v>44531</v>
      </c>
      <c r="AC638" s="1147">
        <v>44531</v>
      </c>
      <c r="AD638" s="791"/>
      <c r="AE638" s="1035"/>
      <c r="AF638" s="1033"/>
      <c r="AG638" s="1033"/>
      <c r="AH638" s="1033"/>
      <c r="AI638" s="1033"/>
      <c r="AJ638" s="1033"/>
      <c r="AK638" s="1033"/>
      <c r="AL638" s="1033"/>
      <c r="AM638" s="1033"/>
      <c r="AN638" s="1033"/>
      <c r="AO638" s="1033"/>
      <c r="AP638" s="1033"/>
      <c r="AQ638" s="1033"/>
      <c r="AR638" s="1033"/>
      <c r="AS638" s="1033"/>
      <c r="AT638" s="599"/>
      <c r="AU638" s="1036"/>
      <c r="AV638" s="764"/>
      <c r="AW638" s="764"/>
      <c r="AX638" s="764"/>
      <c r="AY638" s="764"/>
      <c r="AZ638" s="764"/>
      <c r="BA638" s="764"/>
      <c r="BB638" s="764"/>
      <c r="BC638" s="764"/>
      <c r="BD638" s="764"/>
      <c r="BE638" s="764"/>
      <c r="BF638" s="764"/>
    </row>
    <row r="639" spans="1:58" ht="15.75" hidden="1" customHeight="1">
      <c r="A639" s="1023">
        <v>630</v>
      </c>
      <c r="B639" s="1024" t="s">
        <v>245</v>
      </c>
      <c r="C639" s="1024" t="s">
        <v>1160</v>
      </c>
      <c r="D639" s="1024" t="s">
        <v>529</v>
      </c>
      <c r="E639" s="1024" t="s">
        <v>6964</v>
      </c>
      <c r="F639" s="1024" t="s">
        <v>6271</v>
      </c>
      <c r="G639" s="1024" t="s">
        <v>6968</v>
      </c>
      <c r="H639" s="1025" t="s">
        <v>1170</v>
      </c>
      <c r="I639" s="1024">
        <v>1</v>
      </c>
      <c r="J639" s="1024">
        <v>74000</v>
      </c>
      <c r="K639" s="1024">
        <v>74000</v>
      </c>
      <c r="L639" s="1024">
        <v>1240</v>
      </c>
      <c r="M639" s="1024" t="s">
        <v>1167</v>
      </c>
      <c r="N639" s="1024" t="s">
        <v>6604</v>
      </c>
      <c r="O639" s="1024" t="s">
        <v>1163</v>
      </c>
      <c r="P639" s="1024" t="s">
        <v>67</v>
      </c>
      <c r="Q639" s="1026">
        <v>44407</v>
      </c>
      <c r="R639" s="1026">
        <v>44515</v>
      </c>
      <c r="S639" s="1027" t="s">
        <v>67</v>
      </c>
      <c r="T639" s="1028">
        <v>44515</v>
      </c>
      <c r="U639" s="1028">
        <v>44545</v>
      </c>
      <c r="V639" s="1028">
        <v>44548</v>
      </c>
      <c r="W639" s="1029" t="s">
        <v>67</v>
      </c>
      <c r="X639" s="1029">
        <v>44545</v>
      </c>
      <c r="Y639" s="1029">
        <v>44548</v>
      </c>
      <c r="Z639" s="1030">
        <v>1.24</v>
      </c>
      <c r="AA639" s="791"/>
      <c r="AB639" s="1031">
        <v>44531</v>
      </c>
      <c r="AC639" s="1147">
        <v>44531</v>
      </c>
      <c r="AD639" s="791"/>
      <c r="AE639" s="1035"/>
      <c r="AF639" s="1033"/>
      <c r="AG639" s="1033"/>
      <c r="AH639" s="1033"/>
      <c r="AI639" s="1033"/>
      <c r="AJ639" s="1033"/>
      <c r="AK639" s="1033"/>
      <c r="AL639" s="1033"/>
      <c r="AM639" s="1033"/>
      <c r="AN639" s="1033"/>
      <c r="AO639" s="1033"/>
      <c r="AP639" s="1033"/>
      <c r="AQ639" s="1033"/>
      <c r="AR639" s="1033"/>
      <c r="AS639" s="1033"/>
      <c r="AT639" s="599"/>
      <c r="AU639" s="1036"/>
      <c r="AV639" s="764"/>
      <c r="AW639" s="764"/>
      <c r="AX639" s="764"/>
      <c r="AY639" s="764"/>
      <c r="AZ639" s="764"/>
      <c r="BA639" s="764"/>
      <c r="BB639" s="764"/>
      <c r="BC639" s="764"/>
      <c r="BD639" s="764"/>
      <c r="BE639" s="764"/>
      <c r="BF639" s="764"/>
    </row>
    <row r="640" spans="1:58" ht="15.75" hidden="1" customHeight="1">
      <c r="A640" s="1023">
        <v>631</v>
      </c>
      <c r="B640" s="1024" t="s">
        <v>245</v>
      </c>
      <c r="C640" s="1024" t="s">
        <v>1160</v>
      </c>
      <c r="D640" s="1024" t="s">
        <v>529</v>
      </c>
      <c r="E640" s="1024" t="s">
        <v>6964</v>
      </c>
      <c r="F640" s="1024" t="s">
        <v>6271</v>
      </c>
      <c r="G640" s="1024" t="s">
        <v>6968</v>
      </c>
      <c r="H640" s="1025" t="s">
        <v>1171</v>
      </c>
      <c r="I640" s="1024">
        <v>1</v>
      </c>
      <c r="J640" s="1024">
        <v>74000</v>
      </c>
      <c r="K640" s="1024">
        <v>74000</v>
      </c>
      <c r="L640" s="1024">
        <v>310</v>
      </c>
      <c r="M640" s="1024" t="s">
        <v>1167</v>
      </c>
      <c r="N640" s="1024" t="s">
        <v>6604</v>
      </c>
      <c r="O640" s="1024" t="s">
        <v>1163</v>
      </c>
      <c r="P640" s="1024" t="s">
        <v>67</v>
      </c>
      <c r="Q640" s="1026">
        <v>44407</v>
      </c>
      <c r="R640" s="1026">
        <v>44515</v>
      </c>
      <c r="S640" s="1027" t="s">
        <v>67</v>
      </c>
      <c r="T640" s="1028">
        <v>44515</v>
      </c>
      <c r="U640" s="1028">
        <v>44545</v>
      </c>
      <c r="V640" s="1028">
        <v>44548</v>
      </c>
      <c r="W640" s="1029" t="s">
        <v>67</v>
      </c>
      <c r="X640" s="1029">
        <v>44545</v>
      </c>
      <c r="Y640" s="1029">
        <v>44548</v>
      </c>
      <c r="Z640" s="1030">
        <v>0.31</v>
      </c>
      <c r="AA640" s="791"/>
      <c r="AB640" s="1031">
        <v>44531</v>
      </c>
      <c r="AC640" s="1147">
        <v>44531</v>
      </c>
      <c r="AD640" s="791"/>
      <c r="AE640" s="1035"/>
      <c r="AF640" s="1033"/>
      <c r="AG640" s="1033"/>
      <c r="AH640" s="1033"/>
      <c r="AI640" s="1033"/>
      <c r="AJ640" s="1033"/>
      <c r="AK640" s="1033"/>
      <c r="AL640" s="1033"/>
      <c r="AM640" s="1033"/>
      <c r="AN640" s="1033"/>
      <c r="AO640" s="1033"/>
      <c r="AP640" s="1033"/>
      <c r="AQ640" s="1033"/>
      <c r="AR640" s="1033"/>
      <c r="AS640" s="1033"/>
      <c r="AT640" s="599"/>
      <c r="AU640" s="1036"/>
      <c r="AV640" s="764"/>
      <c r="AW640" s="764"/>
      <c r="AX640" s="764"/>
      <c r="AY640" s="764"/>
      <c r="AZ640" s="764"/>
      <c r="BA640" s="764"/>
      <c r="BB640" s="764"/>
      <c r="BC640" s="764"/>
      <c r="BD640" s="764"/>
      <c r="BE640" s="764"/>
      <c r="BF640" s="764"/>
    </row>
    <row r="641" spans="1:58" ht="15.75" hidden="1" customHeight="1">
      <c r="A641" s="1023">
        <v>632</v>
      </c>
      <c r="B641" s="1024" t="s">
        <v>245</v>
      </c>
      <c r="C641" s="1024" t="s">
        <v>1160</v>
      </c>
      <c r="D641" s="1024" t="s">
        <v>529</v>
      </c>
      <c r="E641" s="1024" t="s">
        <v>6964</v>
      </c>
      <c r="F641" s="1024" t="s">
        <v>6271</v>
      </c>
      <c r="G641" s="1024" t="s">
        <v>6969</v>
      </c>
      <c r="H641" s="1025" t="s">
        <v>1170</v>
      </c>
      <c r="I641" s="1024">
        <v>1</v>
      </c>
      <c r="J641" s="1024">
        <v>106400</v>
      </c>
      <c r="K641" s="1024">
        <v>106400</v>
      </c>
      <c r="L641" s="1024">
        <v>1784</v>
      </c>
      <c r="M641" s="1024" t="s">
        <v>1167</v>
      </c>
      <c r="N641" s="1024" t="s">
        <v>6604</v>
      </c>
      <c r="O641" s="1024" t="s">
        <v>1163</v>
      </c>
      <c r="P641" s="1024" t="s">
        <v>67</v>
      </c>
      <c r="Q641" s="1026">
        <v>44407</v>
      </c>
      <c r="R641" s="1026">
        <v>44515</v>
      </c>
      <c r="S641" s="1027" t="s">
        <v>67</v>
      </c>
      <c r="T641" s="1028">
        <v>44515</v>
      </c>
      <c r="U641" s="1028">
        <v>44545</v>
      </c>
      <c r="V641" s="1028">
        <v>44548</v>
      </c>
      <c r="W641" s="1029" t="s">
        <v>67</v>
      </c>
      <c r="X641" s="1029">
        <v>44545</v>
      </c>
      <c r="Y641" s="1029">
        <v>44548</v>
      </c>
      <c r="Z641" s="1030">
        <v>1.784</v>
      </c>
      <c r="AA641" s="791"/>
      <c r="AB641" s="1031">
        <v>44531</v>
      </c>
      <c r="AC641" s="1147">
        <v>44531</v>
      </c>
      <c r="AD641" s="791"/>
      <c r="AE641" s="1035"/>
      <c r="AF641" s="1033"/>
      <c r="AG641" s="1033"/>
      <c r="AH641" s="1033"/>
      <c r="AI641" s="1033"/>
      <c r="AJ641" s="1033"/>
      <c r="AK641" s="1033"/>
      <c r="AL641" s="1033"/>
      <c r="AM641" s="1033"/>
      <c r="AN641" s="1033"/>
      <c r="AO641" s="1033"/>
      <c r="AP641" s="1033"/>
      <c r="AQ641" s="1033"/>
      <c r="AR641" s="1033"/>
      <c r="AS641" s="1033"/>
      <c r="AT641" s="599"/>
      <c r="AU641" s="1036"/>
      <c r="AV641" s="764"/>
      <c r="AW641" s="764"/>
      <c r="AX641" s="764"/>
      <c r="AY641" s="764"/>
      <c r="AZ641" s="764"/>
      <c r="BA641" s="764"/>
      <c r="BB641" s="764"/>
      <c r="BC641" s="764"/>
      <c r="BD641" s="764"/>
      <c r="BE641" s="764"/>
      <c r="BF641" s="764"/>
    </row>
    <row r="642" spans="1:58" ht="15.75" hidden="1" customHeight="1">
      <c r="A642" s="1023">
        <v>633</v>
      </c>
      <c r="B642" s="1024" t="s">
        <v>245</v>
      </c>
      <c r="C642" s="1024" t="s">
        <v>1160</v>
      </c>
      <c r="D642" s="1024" t="s">
        <v>529</v>
      </c>
      <c r="E642" s="1024" t="s">
        <v>6964</v>
      </c>
      <c r="F642" s="1024" t="s">
        <v>6271</v>
      </c>
      <c r="G642" s="1024" t="s">
        <v>6969</v>
      </c>
      <c r="H642" s="1025" t="s">
        <v>1171</v>
      </c>
      <c r="I642" s="1024">
        <v>1</v>
      </c>
      <c r="J642" s="1024">
        <v>106400</v>
      </c>
      <c r="K642" s="1024">
        <v>106400</v>
      </c>
      <c r="L642" s="1024">
        <v>446</v>
      </c>
      <c r="M642" s="1024" t="s">
        <v>1167</v>
      </c>
      <c r="N642" s="1024" t="s">
        <v>6604</v>
      </c>
      <c r="O642" s="1024" t="s">
        <v>1163</v>
      </c>
      <c r="P642" s="1024" t="s">
        <v>67</v>
      </c>
      <c r="Q642" s="1026">
        <v>44407</v>
      </c>
      <c r="R642" s="1026">
        <v>44515</v>
      </c>
      <c r="S642" s="1027" t="s">
        <v>67</v>
      </c>
      <c r="T642" s="1028">
        <v>44515</v>
      </c>
      <c r="U642" s="1028">
        <v>44545</v>
      </c>
      <c r="V642" s="1028">
        <v>44548</v>
      </c>
      <c r="W642" s="1029" t="s">
        <v>67</v>
      </c>
      <c r="X642" s="1029">
        <v>44545</v>
      </c>
      <c r="Y642" s="1029">
        <v>44548</v>
      </c>
      <c r="Z642" s="1030">
        <v>0.44600000000000001</v>
      </c>
      <c r="AA642" s="791"/>
      <c r="AB642" s="1031">
        <v>44531</v>
      </c>
      <c r="AC642" s="1147">
        <v>44531</v>
      </c>
      <c r="AD642" s="791"/>
      <c r="AE642" s="1035"/>
      <c r="AF642" s="1033"/>
      <c r="AG642" s="1033"/>
      <c r="AH642" s="1033"/>
      <c r="AI642" s="1033"/>
      <c r="AJ642" s="1033"/>
      <c r="AK642" s="1033"/>
      <c r="AL642" s="1033"/>
      <c r="AM642" s="1033"/>
      <c r="AN642" s="1033"/>
      <c r="AO642" s="1033"/>
      <c r="AP642" s="1033"/>
      <c r="AQ642" s="1033"/>
      <c r="AR642" s="1033"/>
      <c r="AS642" s="1033"/>
      <c r="AT642" s="599"/>
      <c r="AU642" s="1036"/>
      <c r="AV642" s="764"/>
      <c r="AW642" s="764"/>
      <c r="AX642" s="764"/>
      <c r="AY642" s="764"/>
      <c r="AZ642" s="764"/>
      <c r="BA642" s="764"/>
      <c r="BB642" s="764"/>
      <c r="BC642" s="764"/>
      <c r="BD642" s="764"/>
      <c r="BE642" s="764"/>
      <c r="BF642" s="764"/>
    </row>
    <row r="643" spans="1:58" ht="15.75" hidden="1" customHeight="1">
      <c r="A643" s="1023">
        <v>634</v>
      </c>
      <c r="B643" s="1024" t="s">
        <v>245</v>
      </c>
      <c r="C643" s="1024" t="s">
        <v>1160</v>
      </c>
      <c r="D643" s="1024" t="s">
        <v>529</v>
      </c>
      <c r="E643" s="1024" t="s">
        <v>6964</v>
      </c>
      <c r="F643" s="1024" t="s">
        <v>6271</v>
      </c>
      <c r="G643" s="1024" t="s">
        <v>6970</v>
      </c>
      <c r="H643" s="1025" t="s">
        <v>1170</v>
      </c>
      <c r="I643" s="1024">
        <v>1</v>
      </c>
      <c r="J643" s="1024">
        <v>95400</v>
      </c>
      <c r="K643" s="1024">
        <v>95400</v>
      </c>
      <c r="L643" s="1024">
        <v>1600</v>
      </c>
      <c r="M643" s="1024" t="s">
        <v>1167</v>
      </c>
      <c r="N643" s="1024" t="s">
        <v>6604</v>
      </c>
      <c r="O643" s="1024" t="s">
        <v>1163</v>
      </c>
      <c r="P643" s="1024" t="s">
        <v>67</v>
      </c>
      <c r="Q643" s="1026">
        <v>44407</v>
      </c>
      <c r="R643" s="1026">
        <v>44515</v>
      </c>
      <c r="S643" s="1027" t="s">
        <v>67</v>
      </c>
      <c r="T643" s="1028">
        <v>44515</v>
      </c>
      <c r="U643" s="1028">
        <v>44545</v>
      </c>
      <c r="V643" s="1028">
        <v>44548</v>
      </c>
      <c r="W643" s="1029" t="s">
        <v>67</v>
      </c>
      <c r="X643" s="1029">
        <v>44545</v>
      </c>
      <c r="Y643" s="1029">
        <v>44548</v>
      </c>
      <c r="Z643" s="1030">
        <v>1.6</v>
      </c>
      <c r="AA643" s="791"/>
      <c r="AB643" s="1031">
        <v>44531</v>
      </c>
      <c r="AC643" s="1147">
        <v>44531</v>
      </c>
      <c r="AD643" s="791"/>
      <c r="AE643" s="1035"/>
      <c r="AF643" s="1033"/>
      <c r="AG643" s="1033"/>
      <c r="AH643" s="1033"/>
      <c r="AI643" s="1033"/>
      <c r="AJ643" s="1033"/>
      <c r="AK643" s="1033"/>
      <c r="AL643" s="1033"/>
      <c r="AM643" s="1033"/>
      <c r="AN643" s="1033"/>
      <c r="AO643" s="1033"/>
      <c r="AP643" s="1033"/>
      <c r="AQ643" s="1033"/>
      <c r="AR643" s="1033"/>
      <c r="AS643" s="1033"/>
      <c r="AT643" s="599"/>
      <c r="AU643" s="1036"/>
      <c r="AV643" s="764"/>
      <c r="AW643" s="764"/>
      <c r="AX643" s="764"/>
      <c r="AY643" s="764"/>
      <c r="AZ643" s="764"/>
      <c r="BA643" s="764"/>
      <c r="BB643" s="764"/>
      <c r="BC643" s="764"/>
      <c r="BD643" s="764"/>
      <c r="BE643" s="764"/>
      <c r="BF643" s="764"/>
    </row>
    <row r="644" spans="1:58" ht="15.75" hidden="1" customHeight="1">
      <c r="A644" s="1023">
        <v>635</v>
      </c>
      <c r="B644" s="1024" t="s">
        <v>245</v>
      </c>
      <c r="C644" s="1024" t="s">
        <v>1160</v>
      </c>
      <c r="D644" s="1024" t="s">
        <v>529</v>
      </c>
      <c r="E644" s="1024" t="s">
        <v>6964</v>
      </c>
      <c r="F644" s="1024" t="s">
        <v>6271</v>
      </c>
      <c r="G644" s="1024" t="s">
        <v>6970</v>
      </c>
      <c r="H644" s="1025" t="s">
        <v>1171</v>
      </c>
      <c r="I644" s="1024">
        <v>1</v>
      </c>
      <c r="J644" s="1024">
        <v>95400</v>
      </c>
      <c r="K644" s="1024">
        <v>95400</v>
      </c>
      <c r="L644" s="1024">
        <v>400</v>
      </c>
      <c r="M644" s="1024" t="s">
        <v>1167</v>
      </c>
      <c r="N644" s="1024" t="s">
        <v>6604</v>
      </c>
      <c r="O644" s="1024" t="s">
        <v>1163</v>
      </c>
      <c r="P644" s="1024" t="s">
        <v>67</v>
      </c>
      <c r="Q644" s="1026">
        <v>44407</v>
      </c>
      <c r="R644" s="1026">
        <v>44515</v>
      </c>
      <c r="S644" s="1027" t="s">
        <v>67</v>
      </c>
      <c r="T644" s="1028">
        <v>44515</v>
      </c>
      <c r="U644" s="1028">
        <v>44545</v>
      </c>
      <c r="V644" s="1028">
        <v>44548</v>
      </c>
      <c r="W644" s="1029" t="s">
        <v>67</v>
      </c>
      <c r="X644" s="1029">
        <v>44545</v>
      </c>
      <c r="Y644" s="1029">
        <v>44548</v>
      </c>
      <c r="Z644" s="1030">
        <v>0.4</v>
      </c>
      <c r="AA644" s="791"/>
      <c r="AB644" s="1031">
        <v>44531</v>
      </c>
      <c r="AC644" s="1147">
        <v>44531</v>
      </c>
      <c r="AD644" s="791"/>
      <c r="AE644" s="1035"/>
      <c r="AF644" s="1033"/>
      <c r="AG644" s="1033"/>
      <c r="AH644" s="1033"/>
      <c r="AI644" s="1033"/>
      <c r="AJ644" s="1033"/>
      <c r="AK644" s="1033"/>
      <c r="AL644" s="1033"/>
      <c r="AM644" s="1033"/>
      <c r="AN644" s="1033"/>
      <c r="AO644" s="1033"/>
      <c r="AP644" s="1033"/>
      <c r="AQ644" s="1033"/>
      <c r="AR644" s="1033"/>
      <c r="AS644" s="1033"/>
      <c r="AT644" s="599"/>
      <c r="AU644" s="1036"/>
      <c r="AV644" s="764"/>
      <c r="AW644" s="764"/>
      <c r="AX644" s="764"/>
      <c r="AY644" s="764"/>
      <c r="AZ644" s="764"/>
      <c r="BA644" s="764"/>
      <c r="BB644" s="764"/>
      <c r="BC644" s="764"/>
      <c r="BD644" s="764"/>
      <c r="BE644" s="764"/>
      <c r="BF644" s="764"/>
    </row>
    <row r="645" spans="1:58" ht="15.75" hidden="1" customHeight="1">
      <c r="A645" s="1023">
        <v>636</v>
      </c>
      <c r="B645" s="1024" t="s">
        <v>245</v>
      </c>
      <c r="C645" s="1024" t="s">
        <v>1160</v>
      </c>
      <c r="D645" s="1024" t="s">
        <v>529</v>
      </c>
      <c r="E645" s="1024" t="s">
        <v>6964</v>
      </c>
      <c r="F645" s="1024" t="s">
        <v>6271</v>
      </c>
      <c r="G645" s="1024" t="s">
        <v>6971</v>
      </c>
      <c r="H645" s="1025" t="s">
        <v>1170</v>
      </c>
      <c r="I645" s="1024">
        <v>1</v>
      </c>
      <c r="J645" s="1024">
        <v>79200</v>
      </c>
      <c r="K645" s="1024">
        <v>79200</v>
      </c>
      <c r="L645" s="1024">
        <v>1328</v>
      </c>
      <c r="M645" s="1024" t="s">
        <v>1167</v>
      </c>
      <c r="N645" s="1024" t="s">
        <v>6604</v>
      </c>
      <c r="O645" s="1024" t="s">
        <v>1163</v>
      </c>
      <c r="P645" s="1024" t="s">
        <v>67</v>
      </c>
      <c r="Q645" s="1026">
        <v>44407</v>
      </c>
      <c r="R645" s="1026">
        <v>44515</v>
      </c>
      <c r="S645" s="1027" t="s">
        <v>67</v>
      </c>
      <c r="T645" s="1028">
        <v>44515</v>
      </c>
      <c r="U645" s="1028">
        <v>44545</v>
      </c>
      <c r="V645" s="1028">
        <v>44548</v>
      </c>
      <c r="W645" s="1029" t="s">
        <v>67</v>
      </c>
      <c r="X645" s="1029">
        <v>44545</v>
      </c>
      <c r="Y645" s="1029">
        <v>44548</v>
      </c>
      <c r="Z645" s="1030">
        <v>1.3280000000000001</v>
      </c>
      <c r="AA645" s="791"/>
      <c r="AB645" s="1031">
        <v>44531</v>
      </c>
      <c r="AC645" s="1147">
        <v>44531</v>
      </c>
      <c r="AD645" s="791"/>
      <c r="AE645" s="1035"/>
      <c r="AF645" s="1033"/>
      <c r="AG645" s="1033"/>
      <c r="AH645" s="1033"/>
      <c r="AI645" s="1033"/>
      <c r="AJ645" s="1033"/>
      <c r="AK645" s="1033"/>
      <c r="AL645" s="1033"/>
      <c r="AM645" s="1033"/>
      <c r="AN645" s="1033"/>
      <c r="AO645" s="1033"/>
      <c r="AP645" s="1033"/>
      <c r="AQ645" s="1033"/>
      <c r="AR645" s="1033"/>
      <c r="AS645" s="1033"/>
      <c r="AT645" s="599"/>
      <c r="AU645" s="1036"/>
      <c r="AV645" s="764"/>
      <c r="AW645" s="764"/>
      <c r="AX645" s="764"/>
      <c r="AY645" s="764"/>
      <c r="AZ645" s="764"/>
      <c r="BA645" s="764"/>
      <c r="BB645" s="764"/>
      <c r="BC645" s="764"/>
      <c r="BD645" s="764"/>
      <c r="BE645" s="764"/>
      <c r="BF645" s="764"/>
    </row>
    <row r="646" spans="1:58" ht="15.75" hidden="1" customHeight="1">
      <c r="A646" s="1023">
        <v>637</v>
      </c>
      <c r="B646" s="1024" t="s">
        <v>245</v>
      </c>
      <c r="C646" s="1024" t="s">
        <v>1160</v>
      </c>
      <c r="D646" s="1024" t="s">
        <v>529</v>
      </c>
      <c r="E646" s="1024" t="s">
        <v>6964</v>
      </c>
      <c r="F646" s="1024" t="s">
        <v>6271</v>
      </c>
      <c r="G646" s="1024" t="s">
        <v>6971</v>
      </c>
      <c r="H646" s="1025" t="s">
        <v>1171</v>
      </c>
      <c r="I646" s="1024">
        <v>1</v>
      </c>
      <c r="J646" s="1024">
        <v>79200</v>
      </c>
      <c r="K646" s="1024">
        <v>79200</v>
      </c>
      <c r="L646" s="1024">
        <v>332</v>
      </c>
      <c r="M646" s="1024" t="s">
        <v>1167</v>
      </c>
      <c r="N646" s="1024" t="s">
        <v>6604</v>
      </c>
      <c r="O646" s="1024" t="s">
        <v>1163</v>
      </c>
      <c r="P646" s="1024" t="s">
        <v>67</v>
      </c>
      <c r="Q646" s="1026">
        <v>44407</v>
      </c>
      <c r="R646" s="1026">
        <v>44515</v>
      </c>
      <c r="S646" s="1027" t="s">
        <v>67</v>
      </c>
      <c r="T646" s="1028">
        <v>44515</v>
      </c>
      <c r="U646" s="1028">
        <v>44545</v>
      </c>
      <c r="V646" s="1028">
        <v>44548</v>
      </c>
      <c r="W646" s="1029" t="s">
        <v>67</v>
      </c>
      <c r="X646" s="1029">
        <v>44545</v>
      </c>
      <c r="Y646" s="1029">
        <v>44548</v>
      </c>
      <c r="Z646" s="1030">
        <v>0.33200000000000002</v>
      </c>
      <c r="AA646" s="791"/>
      <c r="AB646" s="1031">
        <v>44531</v>
      </c>
      <c r="AC646" s="1147">
        <v>44531</v>
      </c>
      <c r="AD646" s="791"/>
      <c r="AE646" s="1035"/>
      <c r="AF646" s="1033"/>
      <c r="AG646" s="1033"/>
      <c r="AH646" s="1033"/>
      <c r="AI646" s="1033"/>
      <c r="AJ646" s="1033"/>
      <c r="AK646" s="1033"/>
      <c r="AL646" s="1033"/>
      <c r="AM646" s="1033"/>
      <c r="AN646" s="1033"/>
      <c r="AO646" s="1033"/>
      <c r="AP646" s="1033"/>
      <c r="AQ646" s="1033"/>
      <c r="AR646" s="1033"/>
      <c r="AS646" s="1033"/>
      <c r="AT646" s="599"/>
      <c r="AU646" s="1036"/>
      <c r="AV646" s="764"/>
      <c r="AW646" s="764"/>
      <c r="AX646" s="764"/>
      <c r="AY646" s="764"/>
      <c r="AZ646" s="764"/>
      <c r="BA646" s="764"/>
      <c r="BB646" s="764"/>
      <c r="BC646" s="764"/>
      <c r="BD646" s="764"/>
      <c r="BE646" s="764"/>
      <c r="BF646" s="764"/>
    </row>
    <row r="647" spans="1:58" ht="15.75" hidden="1" customHeight="1">
      <c r="A647" s="1023">
        <v>638</v>
      </c>
      <c r="B647" s="1024" t="s">
        <v>245</v>
      </c>
      <c r="C647" s="1024" t="s">
        <v>1160</v>
      </c>
      <c r="D647" s="1024" t="s">
        <v>529</v>
      </c>
      <c r="E647" s="1024" t="s">
        <v>6964</v>
      </c>
      <c r="F647" s="1024" t="s">
        <v>6271</v>
      </c>
      <c r="G647" s="1024" t="s">
        <v>6972</v>
      </c>
      <c r="H647" s="1025" t="s">
        <v>1170</v>
      </c>
      <c r="I647" s="1024">
        <v>1</v>
      </c>
      <c r="J647" s="1024">
        <v>245700</v>
      </c>
      <c r="K647" s="1024">
        <v>245700</v>
      </c>
      <c r="L647" s="1024">
        <v>4120</v>
      </c>
      <c r="M647" s="1024" t="s">
        <v>1167</v>
      </c>
      <c r="N647" s="1024" t="s">
        <v>6604</v>
      </c>
      <c r="O647" s="1024" t="s">
        <v>1163</v>
      </c>
      <c r="P647" s="1024" t="s">
        <v>67</v>
      </c>
      <c r="Q647" s="1026">
        <v>44407</v>
      </c>
      <c r="R647" s="1026">
        <v>44515</v>
      </c>
      <c r="S647" s="1027" t="s">
        <v>67</v>
      </c>
      <c r="T647" s="1028">
        <v>44515</v>
      </c>
      <c r="U647" s="1028">
        <v>44545</v>
      </c>
      <c r="V647" s="1028">
        <v>44548</v>
      </c>
      <c r="W647" s="1029" t="s">
        <v>67</v>
      </c>
      <c r="X647" s="1029">
        <v>44545</v>
      </c>
      <c r="Y647" s="1029">
        <v>44548</v>
      </c>
      <c r="Z647" s="1030">
        <v>4.12</v>
      </c>
      <c r="AA647" s="791"/>
      <c r="AB647" s="1031">
        <v>44531</v>
      </c>
      <c r="AC647" s="1147">
        <v>44531</v>
      </c>
      <c r="AD647" s="791"/>
      <c r="AE647" s="1035"/>
      <c r="AF647" s="1033"/>
      <c r="AG647" s="1033"/>
      <c r="AH647" s="1033"/>
      <c r="AI647" s="1033"/>
      <c r="AJ647" s="1033"/>
      <c r="AK647" s="1033"/>
      <c r="AL647" s="1033"/>
      <c r="AM647" s="1033"/>
      <c r="AN647" s="1033"/>
      <c r="AO647" s="1033"/>
      <c r="AP647" s="1033"/>
      <c r="AQ647" s="1033"/>
      <c r="AR647" s="1033"/>
      <c r="AS647" s="1033"/>
      <c r="AT647" s="599"/>
      <c r="AU647" s="1036"/>
      <c r="AV647" s="764"/>
      <c r="AW647" s="764"/>
      <c r="AX647" s="764"/>
      <c r="AY647" s="764"/>
      <c r="AZ647" s="764"/>
      <c r="BA647" s="764"/>
      <c r="BB647" s="764"/>
      <c r="BC647" s="764"/>
      <c r="BD647" s="764"/>
      <c r="BE647" s="764"/>
      <c r="BF647" s="764"/>
    </row>
    <row r="648" spans="1:58" ht="15.75" hidden="1" customHeight="1">
      <c r="A648" s="1023">
        <v>639</v>
      </c>
      <c r="B648" s="1024" t="s">
        <v>245</v>
      </c>
      <c r="C648" s="1024" t="s">
        <v>1160</v>
      </c>
      <c r="D648" s="1024" t="s">
        <v>529</v>
      </c>
      <c r="E648" s="1024" t="s">
        <v>6964</v>
      </c>
      <c r="F648" s="1024" t="s">
        <v>6271</v>
      </c>
      <c r="G648" s="1024" t="s">
        <v>6972</v>
      </c>
      <c r="H648" s="1025" t="s">
        <v>1171</v>
      </c>
      <c r="I648" s="1024">
        <v>1</v>
      </c>
      <c r="J648" s="1024">
        <v>245700</v>
      </c>
      <c r="K648" s="1024">
        <v>245700</v>
      </c>
      <c r="L648" s="1024">
        <v>1030</v>
      </c>
      <c r="M648" s="1024" t="s">
        <v>1167</v>
      </c>
      <c r="N648" s="1024" t="s">
        <v>6604</v>
      </c>
      <c r="O648" s="1024" t="s">
        <v>1163</v>
      </c>
      <c r="P648" s="1024" t="s">
        <v>67</v>
      </c>
      <c r="Q648" s="1026">
        <v>44407</v>
      </c>
      <c r="R648" s="1026">
        <v>44515</v>
      </c>
      <c r="S648" s="1027" t="s">
        <v>67</v>
      </c>
      <c r="T648" s="1028">
        <v>44515</v>
      </c>
      <c r="U648" s="1028">
        <v>44545</v>
      </c>
      <c r="V648" s="1028">
        <v>44548</v>
      </c>
      <c r="W648" s="1029" t="s">
        <v>67</v>
      </c>
      <c r="X648" s="1029">
        <v>44545</v>
      </c>
      <c r="Y648" s="1029">
        <v>44548</v>
      </c>
      <c r="Z648" s="1030">
        <v>1.03</v>
      </c>
      <c r="AA648" s="791"/>
      <c r="AB648" s="1031">
        <v>44531</v>
      </c>
      <c r="AC648" s="1147">
        <v>44531</v>
      </c>
      <c r="AD648" s="791"/>
      <c r="AE648" s="1035"/>
      <c r="AF648" s="1033"/>
      <c r="AG648" s="1033"/>
      <c r="AH648" s="1033"/>
      <c r="AI648" s="1033"/>
      <c r="AJ648" s="1033"/>
      <c r="AK648" s="1033"/>
      <c r="AL648" s="1033"/>
      <c r="AM648" s="1033"/>
      <c r="AN648" s="1033"/>
      <c r="AO648" s="1033"/>
      <c r="AP648" s="1033"/>
      <c r="AQ648" s="1033"/>
      <c r="AR648" s="1033"/>
      <c r="AS648" s="1033"/>
      <c r="AT648" s="599"/>
      <c r="AU648" s="1036"/>
      <c r="AV648" s="764"/>
      <c r="AW648" s="764"/>
      <c r="AX648" s="764"/>
      <c r="AY648" s="764"/>
      <c r="AZ648" s="764"/>
      <c r="BA648" s="764"/>
      <c r="BB648" s="764"/>
      <c r="BC648" s="764"/>
      <c r="BD648" s="764"/>
      <c r="BE648" s="764"/>
      <c r="BF648" s="764"/>
    </row>
    <row r="649" spans="1:58" ht="15.75" hidden="1" customHeight="1">
      <c r="A649" s="1023">
        <v>640</v>
      </c>
      <c r="B649" s="1024" t="s">
        <v>245</v>
      </c>
      <c r="C649" s="1024" t="s">
        <v>1160</v>
      </c>
      <c r="D649" s="1024" t="s">
        <v>529</v>
      </c>
      <c r="E649" s="1024" t="s">
        <v>6964</v>
      </c>
      <c r="F649" s="1024" t="s">
        <v>6271</v>
      </c>
      <c r="G649" s="1024" t="s">
        <v>6973</v>
      </c>
      <c r="H649" s="1025" t="s">
        <v>1170</v>
      </c>
      <c r="I649" s="1024">
        <v>1</v>
      </c>
      <c r="J649" s="1024">
        <v>152700</v>
      </c>
      <c r="K649" s="1024">
        <v>152700</v>
      </c>
      <c r="L649" s="1024">
        <v>2560</v>
      </c>
      <c r="M649" s="1024" t="s">
        <v>1167</v>
      </c>
      <c r="N649" s="1024" t="s">
        <v>6604</v>
      </c>
      <c r="O649" s="1024" t="s">
        <v>1163</v>
      </c>
      <c r="P649" s="1024" t="s">
        <v>67</v>
      </c>
      <c r="Q649" s="1026">
        <v>44407</v>
      </c>
      <c r="R649" s="1026">
        <v>44515</v>
      </c>
      <c r="S649" s="1027" t="s">
        <v>67</v>
      </c>
      <c r="T649" s="1028">
        <v>44515</v>
      </c>
      <c r="U649" s="1028">
        <v>44545</v>
      </c>
      <c r="V649" s="1028">
        <v>44548</v>
      </c>
      <c r="W649" s="1029" t="s">
        <v>67</v>
      </c>
      <c r="X649" s="1029">
        <v>44545</v>
      </c>
      <c r="Y649" s="1029">
        <v>44548</v>
      </c>
      <c r="Z649" s="1030">
        <v>2.56</v>
      </c>
      <c r="AA649" s="791"/>
      <c r="AB649" s="1031">
        <v>44531</v>
      </c>
      <c r="AC649" s="1147">
        <v>44531</v>
      </c>
      <c r="AD649" s="791"/>
      <c r="AE649" s="1035"/>
      <c r="AF649" s="1033"/>
      <c r="AG649" s="1033"/>
      <c r="AH649" s="1033"/>
      <c r="AI649" s="1033"/>
      <c r="AJ649" s="1033"/>
      <c r="AK649" s="1033"/>
      <c r="AL649" s="1033"/>
      <c r="AM649" s="1033"/>
      <c r="AN649" s="1033"/>
      <c r="AO649" s="1033"/>
      <c r="AP649" s="1033"/>
      <c r="AQ649" s="1033"/>
      <c r="AR649" s="1033"/>
      <c r="AS649" s="1033"/>
      <c r="AT649" s="599"/>
      <c r="AU649" s="1036"/>
      <c r="AV649" s="764"/>
      <c r="AW649" s="764"/>
      <c r="AX649" s="764"/>
      <c r="AY649" s="764"/>
      <c r="AZ649" s="764"/>
      <c r="BA649" s="764"/>
      <c r="BB649" s="764"/>
      <c r="BC649" s="764"/>
      <c r="BD649" s="764"/>
      <c r="BE649" s="764"/>
      <c r="BF649" s="764"/>
    </row>
    <row r="650" spans="1:58" ht="15.75" hidden="1" customHeight="1">
      <c r="A650" s="1023">
        <v>641</v>
      </c>
      <c r="B650" s="1024" t="s">
        <v>245</v>
      </c>
      <c r="C650" s="1024" t="s">
        <v>1160</v>
      </c>
      <c r="D650" s="1024" t="s">
        <v>529</v>
      </c>
      <c r="E650" s="1024" t="s">
        <v>6964</v>
      </c>
      <c r="F650" s="1024" t="s">
        <v>6271</v>
      </c>
      <c r="G650" s="1024" t="s">
        <v>6973</v>
      </c>
      <c r="H650" s="1025" t="s">
        <v>1171</v>
      </c>
      <c r="I650" s="1024">
        <v>1</v>
      </c>
      <c r="J650" s="1024">
        <v>152700</v>
      </c>
      <c r="K650" s="1024">
        <v>152700</v>
      </c>
      <c r="L650" s="1024">
        <v>640</v>
      </c>
      <c r="M650" s="1024" t="s">
        <v>1167</v>
      </c>
      <c r="N650" s="1024" t="s">
        <v>6604</v>
      </c>
      <c r="O650" s="1024" t="s">
        <v>1163</v>
      </c>
      <c r="P650" s="1024" t="s">
        <v>67</v>
      </c>
      <c r="Q650" s="1026">
        <v>44407</v>
      </c>
      <c r="R650" s="1026">
        <v>44515</v>
      </c>
      <c r="S650" s="1027" t="s">
        <v>67</v>
      </c>
      <c r="T650" s="1028">
        <v>44515</v>
      </c>
      <c r="U650" s="1028">
        <v>44545</v>
      </c>
      <c r="V650" s="1028">
        <v>44548</v>
      </c>
      <c r="W650" s="1029" t="s">
        <v>67</v>
      </c>
      <c r="X650" s="1029">
        <v>44545</v>
      </c>
      <c r="Y650" s="1029">
        <v>44548</v>
      </c>
      <c r="Z650" s="1030">
        <v>0.64</v>
      </c>
      <c r="AA650" s="791"/>
      <c r="AB650" s="1031">
        <v>44531</v>
      </c>
      <c r="AC650" s="1147">
        <v>44531</v>
      </c>
      <c r="AD650" s="791"/>
      <c r="AE650" s="1035"/>
      <c r="AF650" s="1033"/>
      <c r="AG650" s="1033"/>
      <c r="AH650" s="1033"/>
      <c r="AI650" s="1033"/>
      <c r="AJ650" s="1033"/>
      <c r="AK650" s="1033"/>
      <c r="AL650" s="1033"/>
      <c r="AM650" s="1033"/>
      <c r="AN650" s="1033"/>
      <c r="AO650" s="1033"/>
      <c r="AP650" s="1033"/>
      <c r="AQ650" s="1033"/>
      <c r="AR650" s="1033"/>
      <c r="AS650" s="1033"/>
      <c r="AT650" s="599"/>
      <c r="AU650" s="1036"/>
      <c r="AV650" s="764"/>
      <c r="AW650" s="764"/>
      <c r="AX650" s="764"/>
      <c r="AY650" s="764"/>
      <c r="AZ650" s="764"/>
      <c r="BA650" s="764"/>
      <c r="BB650" s="764"/>
      <c r="BC650" s="764"/>
      <c r="BD650" s="764"/>
      <c r="BE650" s="764"/>
      <c r="BF650" s="764"/>
    </row>
    <row r="651" spans="1:58" ht="15.75" hidden="1" customHeight="1">
      <c r="A651" s="1023">
        <v>642</v>
      </c>
      <c r="B651" s="1024" t="s">
        <v>245</v>
      </c>
      <c r="C651" s="1024" t="s">
        <v>1160</v>
      </c>
      <c r="D651" s="1024" t="s">
        <v>529</v>
      </c>
      <c r="E651" s="1024" t="s">
        <v>6964</v>
      </c>
      <c r="F651" s="1024" t="s">
        <v>6271</v>
      </c>
      <c r="G651" s="1024" t="s">
        <v>6974</v>
      </c>
      <c r="H651" s="1025" t="s">
        <v>1170</v>
      </c>
      <c r="I651" s="1024">
        <v>1</v>
      </c>
      <c r="J651" s="1024">
        <v>163200</v>
      </c>
      <c r="K651" s="1024">
        <v>163200</v>
      </c>
      <c r="L651" s="1024">
        <v>2736</v>
      </c>
      <c r="M651" s="1024" t="s">
        <v>1167</v>
      </c>
      <c r="N651" s="1024" t="s">
        <v>6604</v>
      </c>
      <c r="O651" s="1024" t="s">
        <v>1163</v>
      </c>
      <c r="P651" s="1024" t="s">
        <v>67</v>
      </c>
      <c r="Q651" s="1026">
        <v>44407</v>
      </c>
      <c r="R651" s="1026">
        <v>44515</v>
      </c>
      <c r="S651" s="1027" t="s">
        <v>67</v>
      </c>
      <c r="T651" s="1028">
        <v>44515</v>
      </c>
      <c r="U651" s="1028">
        <v>44545</v>
      </c>
      <c r="V651" s="1028">
        <v>44548</v>
      </c>
      <c r="W651" s="1029" t="s">
        <v>67</v>
      </c>
      <c r="X651" s="1029">
        <v>44545</v>
      </c>
      <c r="Y651" s="1029">
        <v>44548</v>
      </c>
      <c r="Z651" s="1030">
        <v>2.7360000000000002</v>
      </c>
      <c r="AA651" s="791"/>
      <c r="AB651" s="1031">
        <v>44531</v>
      </c>
      <c r="AC651" s="1147">
        <v>44531</v>
      </c>
      <c r="AD651" s="791"/>
      <c r="AE651" s="1035"/>
      <c r="AF651" s="1033"/>
      <c r="AG651" s="1033"/>
      <c r="AH651" s="1033"/>
      <c r="AI651" s="1033"/>
      <c r="AJ651" s="1033"/>
      <c r="AK651" s="1033"/>
      <c r="AL651" s="1033"/>
      <c r="AM651" s="1033"/>
      <c r="AN651" s="1033"/>
      <c r="AO651" s="1033"/>
      <c r="AP651" s="1033"/>
      <c r="AQ651" s="1033"/>
      <c r="AR651" s="1033"/>
      <c r="AS651" s="1033"/>
      <c r="AT651" s="599"/>
      <c r="AU651" s="1036"/>
      <c r="AV651" s="764"/>
      <c r="AW651" s="764"/>
      <c r="AX651" s="764"/>
      <c r="AY651" s="764"/>
      <c r="AZ651" s="764"/>
      <c r="BA651" s="764"/>
      <c r="BB651" s="764"/>
      <c r="BC651" s="764"/>
      <c r="BD651" s="764"/>
      <c r="BE651" s="764"/>
      <c r="BF651" s="764"/>
    </row>
    <row r="652" spans="1:58" ht="15.75" hidden="1" customHeight="1">
      <c r="A652" s="1023">
        <v>643</v>
      </c>
      <c r="B652" s="1024" t="s">
        <v>245</v>
      </c>
      <c r="C652" s="1024" t="s">
        <v>1160</v>
      </c>
      <c r="D652" s="1024" t="s">
        <v>529</v>
      </c>
      <c r="E652" s="1024" t="s">
        <v>6964</v>
      </c>
      <c r="F652" s="1024" t="s">
        <v>6271</v>
      </c>
      <c r="G652" s="1024" t="s">
        <v>6974</v>
      </c>
      <c r="H652" s="1025" t="s">
        <v>1171</v>
      </c>
      <c r="I652" s="1024">
        <v>1</v>
      </c>
      <c r="J652" s="1024">
        <v>163200</v>
      </c>
      <c r="K652" s="1024">
        <v>163200</v>
      </c>
      <c r="L652" s="1024">
        <v>684</v>
      </c>
      <c r="M652" s="1024" t="s">
        <v>1167</v>
      </c>
      <c r="N652" s="1024" t="s">
        <v>6604</v>
      </c>
      <c r="O652" s="1024" t="s">
        <v>1163</v>
      </c>
      <c r="P652" s="1024" t="s">
        <v>67</v>
      </c>
      <c r="Q652" s="1026">
        <v>44407</v>
      </c>
      <c r="R652" s="1026">
        <v>44515</v>
      </c>
      <c r="S652" s="1027" t="s">
        <v>67</v>
      </c>
      <c r="T652" s="1028">
        <v>44515</v>
      </c>
      <c r="U652" s="1028">
        <v>44545</v>
      </c>
      <c r="V652" s="1028">
        <v>44548</v>
      </c>
      <c r="W652" s="1029" t="s">
        <v>67</v>
      </c>
      <c r="X652" s="1029">
        <v>44545</v>
      </c>
      <c r="Y652" s="1029">
        <v>44548</v>
      </c>
      <c r="Z652" s="1030">
        <v>0.68400000000000005</v>
      </c>
      <c r="AA652" s="791"/>
      <c r="AB652" s="1031">
        <v>44531</v>
      </c>
      <c r="AC652" s="1147">
        <v>44531</v>
      </c>
      <c r="AD652" s="791"/>
      <c r="AE652" s="1035"/>
      <c r="AF652" s="1033"/>
      <c r="AG652" s="1033"/>
      <c r="AH652" s="1033"/>
      <c r="AI652" s="1033"/>
      <c r="AJ652" s="1033"/>
      <c r="AK652" s="1033"/>
      <c r="AL652" s="1033"/>
      <c r="AM652" s="1033"/>
      <c r="AN652" s="1033"/>
      <c r="AO652" s="1033"/>
      <c r="AP652" s="1033"/>
      <c r="AQ652" s="1033"/>
      <c r="AR652" s="1033"/>
      <c r="AS652" s="1033"/>
      <c r="AT652" s="599"/>
      <c r="AU652" s="1036"/>
      <c r="AV652" s="764"/>
      <c r="AW652" s="764"/>
      <c r="AX652" s="764"/>
      <c r="AY652" s="764"/>
      <c r="AZ652" s="764"/>
      <c r="BA652" s="764"/>
      <c r="BB652" s="764"/>
      <c r="BC652" s="764"/>
      <c r="BD652" s="764"/>
      <c r="BE652" s="764"/>
      <c r="BF652" s="764"/>
    </row>
    <row r="653" spans="1:58" ht="15.75" hidden="1" customHeight="1">
      <c r="A653" s="1023">
        <v>644</v>
      </c>
      <c r="B653" s="1024" t="s">
        <v>245</v>
      </c>
      <c r="C653" s="1024" t="s">
        <v>1160</v>
      </c>
      <c r="D653" s="1024" t="s">
        <v>529</v>
      </c>
      <c r="E653" s="1024" t="s">
        <v>6964</v>
      </c>
      <c r="F653" s="1024" t="s">
        <v>6271</v>
      </c>
      <c r="G653" s="1024" t="s">
        <v>6975</v>
      </c>
      <c r="H653" s="1025" t="s">
        <v>1170</v>
      </c>
      <c r="I653" s="1024">
        <v>1</v>
      </c>
      <c r="J653" s="1024">
        <v>375700</v>
      </c>
      <c r="K653" s="1024">
        <v>375700</v>
      </c>
      <c r="L653" s="1024">
        <v>6300</v>
      </c>
      <c r="M653" s="1024" t="s">
        <v>1167</v>
      </c>
      <c r="N653" s="1024" t="s">
        <v>6604</v>
      </c>
      <c r="O653" s="1024" t="s">
        <v>1163</v>
      </c>
      <c r="P653" s="1024" t="s">
        <v>67</v>
      </c>
      <c r="Q653" s="1026">
        <v>44407</v>
      </c>
      <c r="R653" s="1026">
        <v>44515</v>
      </c>
      <c r="S653" s="1027" t="s">
        <v>67</v>
      </c>
      <c r="T653" s="1028">
        <v>44515</v>
      </c>
      <c r="U653" s="1028">
        <v>44545</v>
      </c>
      <c r="V653" s="1028">
        <v>44548</v>
      </c>
      <c r="W653" s="1029" t="s">
        <v>67</v>
      </c>
      <c r="X653" s="1029">
        <v>44545</v>
      </c>
      <c r="Y653" s="1029">
        <v>44548</v>
      </c>
      <c r="Z653" s="1030">
        <v>6.3</v>
      </c>
      <c r="AA653" s="791"/>
      <c r="AB653" s="1031">
        <v>44531</v>
      </c>
      <c r="AC653" s="1147">
        <v>44531</v>
      </c>
      <c r="AD653" s="791"/>
      <c r="AE653" s="1035"/>
      <c r="AF653" s="1033"/>
      <c r="AG653" s="1033"/>
      <c r="AH653" s="1033"/>
      <c r="AI653" s="1033"/>
      <c r="AJ653" s="1033"/>
      <c r="AK653" s="1033"/>
      <c r="AL653" s="1033"/>
      <c r="AM653" s="1033"/>
      <c r="AN653" s="1033"/>
      <c r="AO653" s="1033"/>
      <c r="AP653" s="1033"/>
      <c r="AQ653" s="1033"/>
      <c r="AR653" s="1033"/>
      <c r="AS653" s="1033"/>
      <c r="AT653" s="599"/>
      <c r="AU653" s="1036"/>
      <c r="AV653" s="764"/>
      <c r="AW653" s="764"/>
      <c r="AX653" s="764"/>
      <c r="AY653" s="764"/>
      <c r="AZ653" s="764"/>
      <c r="BA653" s="764"/>
      <c r="BB653" s="764"/>
      <c r="BC653" s="764"/>
      <c r="BD653" s="764"/>
      <c r="BE653" s="764"/>
      <c r="BF653" s="764"/>
    </row>
    <row r="654" spans="1:58" ht="15.75" hidden="1" customHeight="1">
      <c r="A654" s="1023">
        <v>645</v>
      </c>
      <c r="B654" s="1024" t="s">
        <v>245</v>
      </c>
      <c r="C654" s="1024" t="s">
        <v>1160</v>
      </c>
      <c r="D654" s="1024" t="s">
        <v>529</v>
      </c>
      <c r="E654" s="1024" t="s">
        <v>6964</v>
      </c>
      <c r="F654" s="1024" t="s">
        <v>6271</v>
      </c>
      <c r="G654" s="1024" t="s">
        <v>6975</v>
      </c>
      <c r="H654" s="1025" t="s">
        <v>1171</v>
      </c>
      <c r="I654" s="1024">
        <v>1</v>
      </c>
      <c r="J654" s="1024">
        <v>375700</v>
      </c>
      <c r="K654" s="1024">
        <v>375700</v>
      </c>
      <c r="L654" s="1024">
        <v>1575</v>
      </c>
      <c r="M654" s="1024" t="s">
        <v>1167</v>
      </c>
      <c r="N654" s="1024" t="s">
        <v>6604</v>
      </c>
      <c r="O654" s="1024" t="s">
        <v>1163</v>
      </c>
      <c r="P654" s="1024" t="s">
        <v>67</v>
      </c>
      <c r="Q654" s="1026">
        <v>44407</v>
      </c>
      <c r="R654" s="1026">
        <v>44515</v>
      </c>
      <c r="S654" s="1027" t="s">
        <v>67</v>
      </c>
      <c r="T654" s="1028">
        <v>44515</v>
      </c>
      <c r="U654" s="1028">
        <v>44545</v>
      </c>
      <c r="V654" s="1028">
        <v>44548</v>
      </c>
      <c r="W654" s="1029" t="s">
        <v>67</v>
      </c>
      <c r="X654" s="1029">
        <v>44545</v>
      </c>
      <c r="Y654" s="1029">
        <v>44548</v>
      </c>
      <c r="Z654" s="1030">
        <v>1.575</v>
      </c>
      <c r="AA654" s="791"/>
      <c r="AB654" s="1031">
        <v>44531</v>
      </c>
      <c r="AC654" s="1147">
        <v>44531</v>
      </c>
      <c r="AD654" s="791"/>
      <c r="AE654" s="1035"/>
      <c r="AF654" s="1033"/>
      <c r="AG654" s="1033"/>
      <c r="AH654" s="1033"/>
      <c r="AI654" s="1033"/>
      <c r="AJ654" s="1033"/>
      <c r="AK654" s="1033"/>
      <c r="AL654" s="1033"/>
      <c r="AM654" s="1033"/>
      <c r="AN654" s="1033"/>
      <c r="AO654" s="1033"/>
      <c r="AP654" s="1033"/>
      <c r="AQ654" s="1033"/>
      <c r="AR654" s="1033"/>
      <c r="AS654" s="1033"/>
      <c r="AT654" s="599"/>
      <c r="AU654" s="1036"/>
      <c r="AV654" s="764"/>
      <c r="AW654" s="764"/>
      <c r="AX654" s="764"/>
      <c r="AY654" s="764"/>
      <c r="AZ654" s="764"/>
      <c r="BA654" s="764"/>
      <c r="BB654" s="764"/>
      <c r="BC654" s="764"/>
      <c r="BD654" s="764"/>
      <c r="BE654" s="764"/>
      <c r="BF654" s="764"/>
    </row>
    <row r="655" spans="1:58" ht="15.75" hidden="1" customHeight="1">
      <c r="A655" s="1023">
        <v>646</v>
      </c>
      <c r="B655" s="1024" t="s">
        <v>245</v>
      </c>
      <c r="C655" s="1024" t="s">
        <v>1160</v>
      </c>
      <c r="D655" s="1024" t="s">
        <v>529</v>
      </c>
      <c r="E655" s="1024" t="s">
        <v>6964</v>
      </c>
      <c r="F655" s="1024" t="s">
        <v>6271</v>
      </c>
      <c r="G655" s="1024" t="s">
        <v>6280</v>
      </c>
      <c r="H655" s="1025" t="s">
        <v>1170</v>
      </c>
      <c r="I655" s="1024">
        <v>1</v>
      </c>
      <c r="J655" s="1024">
        <v>18000</v>
      </c>
      <c r="K655" s="1024">
        <v>18000</v>
      </c>
      <c r="L655" s="1024">
        <v>302</v>
      </c>
      <c r="M655" s="1024" t="s">
        <v>1167</v>
      </c>
      <c r="N655" s="1024" t="s">
        <v>6604</v>
      </c>
      <c r="O655" s="1024" t="s">
        <v>1163</v>
      </c>
      <c r="P655" s="1024" t="s">
        <v>67</v>
      </c>
      <c r="Q655" s="1026">
        <v>44407</v>
      </c>
      <c r="R655" s="1026">
        <v>44515</v>
      </c>
      <c r="S655" s="1027" t="s">
        <v>67</v>
      </c>
      <c r="T655" s="1028">
        <v>44515</v>
      </c>
      <c r="U655" s="1028">
        <v>44545</v>
      </c>
      <c r="V655" s="1028">
        <v>44548</v>
      </c>
      <c r="W655" s="1029" t="s">
        <v>67</v>
      </c>
      <c r="X655" s="1029">
        <v>44545</v>
      </c>
      <c r="Y655" s="1029">
        <v>44548</v>
      </c>
      <c r="Z655" s="1030">
        <v>0.30199999999999999</v>
      </c>
      <c r="AA655" s="791"/>
      <c r="AB655" s="1031">
        <v>44531</v>
      </c>
      <c r="AC655" s="1147">
        <v>44531</v>
      </c>
      <c r="AD655" s="791"/>
      <c r="AE655" s="1035"/>
      <c r="AF655" s="1033"/>
      <c r="AG655" s="1033"/>
      <c r="AH655" s="1033"/>
      <c r="AI655" s="1033"/>
      <c r="AJ655" s="1033"/>
      <c r="AK655" s="1033"/>
      <c r="AL655" s="1033"/>
      <c r="AM655" s="1033"/>
      <c r="AN655" s="1033"/>
      <c r="AO655" s="1033"/>
      <c r="AP655" s="1033"/>
      <c r="AQ655" s="1033"/>
      <c r="AR655" s="1033"/>
      <c r="AS655" s="1033"/>
      <c r="AT655" s="599"/>
      <c r="AU655" s="1036"/>
      <c r="AV655" s="764"/>
      <c r="AW655" s="764"/>
      <c r="AX655" s="764"/>
      <c r="AY655" s="764"/>
      <c r="AZ655" s="764"/>
      <c r="BA655" s="764"/>
      <c r="BB655" s="764"/>
      <c r="BC655" s="764"/>
      <c r="BD655" s="764"/>
      <c r="BE655" s="764"/>
      <c r="BF655" s="764"/>
    </row>
    <row r="656" spans="1:58" ht="15.75" hidden="1" customHeight="1">
      <c r="A656" s="1023">
        <v>647</v>
      </c>
      <c r="B656" s="1024" t="s">
        <v>245</v>
      </c>
      <c r="C656" s="1024" t="s">
        <v>1160</v>
      </c>
      <c r="D656" s="1024" t="s">
        <v>529</v>
      </c>
      <c r="E656" s="1024" t="s">
        <v>6964</v>
      </c>
      <c r="F656" s="1024" t="s">
        <v>6271</v>
      </c>
      <c r="G656" s="1024" t="s">
        <v>6280</v>
      </c>
      <c r="H656" s="1025" t="s">
        <v>1171</v>
      </c>
      <c r="I656" s="1024">
        <v>1</v>
      </c>
      <c r="J656" s="1024">
        <v>18000</v>
      </c>
      <c r="K656" s="1024">
        <v>18000</v>
      </c>
      <c r="L656" s="1024">
        <v>75</v>
      </c>
      <c r="M656" s="1024" t="s">
        <v>1167</v>
      </c>
      <c r="N656" s="1024" t="s">
        <v>6604</v>
      </c>
      <c r="O656" s="1024" t="s">
        <v>1163</v>
      </c>
      <c r="P656" s="1024" t="s">
        <v>67</v>
      </c>
      <c r="Q656" s="1026">
        <v>44407</v>
      </c>
      <c r="R656" s="1026">
        <v>44515</v>
      </c>
      <c r="S656" s="1027" t="s">
        <v>67</v>
      </c>
      <c r="T656" s="1028">
        <v>44515</v>
      </c>
      <c r="U656" s="1028">
        <v>44545</v>
      </c>
      <c r="V656" s="1028">
        <v>44548</v>
      </c>
      <c r="W656" s="1029" t="s">
        <v>67</v>
      </c>
      <c r="X656" s="1029">
        <v>44545</v>
      </c>
      <c r="Y656" s="1029">
        <v>44548</v>
      </c>
      <c r="Z656" s="1030">
        <v>7.4999999999999997E-2</v>
      </c>
      <c r="AA656" s="791"/>
      <c r="AB656" s="1031">
        <v>44531</v>
      </c>
      <c r="AC656" s="1147">
        <v>44531</v>
      </c>
      <c r="AD656" s="791"/>
      <c r="AE656" s="1035"/>
      <c r="AF656" s="1033"/>
      <c r="AG656" s="1033"/>
      <c r="AH656" s="1033"/>
      <c r="AI656" s="1033"/>
      <c r="AJ656" s="1033"/>
      <c r="AK656" s="1033"/>
      <c r="AL656" s="1033"/>
      <c r="AM656" s="1033"/>
      <c r="AN656" s="1033"/>
      <c r="AO656" s="1033"/>
      <c r="AP656" s="1033"/>
      <c r="AQ656" s="1033"/>
      <c r="AR656" s="1033"/>
      <c r="AS656" s="1033"/>
      <c r="AT656" s="599"/>
      <c r="AU656" s="1036"/>
      <c r="AV656" s="764"/>
      <c r="AW656" s="764"/>
      <c r="AX656" s="764"/>
      <c r="AY656" s="764"/>
      <c r="AZ656" s="764"/>
      <c r="BA656" s="764"/>
      <c r="BB656" s="764"/>
      <c r="BC656" s="764"/>
      <c r="BD656" s="764"/>
      <c r="BE656" s="764"/>
      <c r="BF656" s="764"/>
    </row>
    <row r="657" spans="1:58" ht="15.75" hidden="1" customHeight="1">
      <c r="A657" s="1023">
        <v>648</v>
      </c>
      <c r="B657" s="1024" t="s">
        <v>245</v>
      </c>
      <c r="C657" s="1024" t="s">
        <v>1160</v>
      </c>
      <c r="D657" s="1024" t="s">
        <v>529</v>
      </c>
      <c r="E657" s="1024" t="s">
        <v>6964</v>
      </c>
      <c r="F657" s="1024" t="s">
        <v>6271</v>
      </c>
      <c r="G657" s="1024" t="s">
        <v>6278</v>
      </c>
      <c r="H657" s="1025" t="s">
        <v>1170</v>
      </c>
      <c r="I657" s="1024">
        <v>1</v>
      </c>
      <c r="J657" s="1024">
        <v>52900</v>
      </c>
      <c r="K657" s="1024">
        <v>52900</v>
      </c>
      <c r="L657" s="1024">
        <v>886</v>
      </c>
      <c r="M657" s="1024" t="s">
        <v>1167</v>
      </c>
      <c r="N657" s="1024" t="s">
        <v>6604</v>
      </c>
      <c r="O657" s="1024" t="s">
        <v>1163</v>
      </c>
      <c r="P657" s="1024" t="s">
        <v>67</v>
      </c>
      <c r="Q657" s="1026">
        <v>44407</v>
      </c>
      <c r="R657" s="1026">
        <v>44515</v>
      </c>
      <c r="S657" s="1027" t="s">
        <v>67</v>
      </c>
      <c r="T657" s="1028">
        <v>44515</v>
      </c>
      <c r="U657" s="1028">
        <v>44545</v>
      </c>
      <c r="V657" s="1028">
        <v>44548</v>
      </c>
      <c r="W657" s="1029" t="s">
        <v>67</v>
      </c>
      <c r="X657" s="1029">
        <v>44545</v>
      </c>
      <c r="Y657" s="1029">
        <v>44548</v>
      </c>
      <c r="Z657" s="1030">
        <v>0.88600000000000001</v>
      </c>
      <c r="AA657" s="791"/>
      <c r="AB657" s="1031">
        <v>44531</v>
      </c>
      <c r="AC657" s="1147">
        <v>44531</v>
      </c>
      <c r="AD657" s="791"/>
      <c r="AE657" s="1035"/>
      <c r="AF657" s="1033"/>
      <c r="AG657" s="1033"/>
      <c r="AH657" s="1033"/>
      <c r="AI657" s="1033"/>
      <c r="AJ657" s="1033"/>
      <c r="AK657" s="1033"/>
      <c r="AL657" s="1033"/>
      <c r="AM657" s="1033"/>
      <c r="AN657" s="1033"/>
      <c r="AO657" s="1033"/>
      <c r="AP657" s="1033"/>
      <c r="AQ657" s="1033"/>
      <c r="AR657" s="1033"/>
      <c r="AS657" s="1033"/>
      <c r="AT657" s="599"/>
      <c r="AU657" s="1036"/>
      <c r="AV657" s="764"/>
      <c r="AW657" s="764"/>
      <c r="AX657" s="764"/>
      <c r="AY657" s="764"/>
      <c r="AZ657" s="764"/>
      <c r="BA657" s="764"/>
      <c r="BB657" s="764"/>
      <c r="BC657" s="764"/>
      <c r="BD657" s="764"/>
      <c r="BE657" s="764"/>
      <c r="BF657" s="764"/>
    </row>
    <row r="658" spans="1:58" ht="15.75" hidden="1" customHeight="1">
      <c r="A658" s="1023">
        <v>649</v>
      </c>
      <c r="B658" s="1024" t="s">
        <v>245</v>
      </c>
      <c r="C658" s="1024" t="s">
        <v>1160</v>
      </c>
      <c r="D658" s="1024" t="s">
        <v>529</v>
      </c>
      <c r="E658" s="1024" t="s">
        <v>6964</v>
      </c>
      <c r="F658" s="1024" t="s">
        <v>6271</v>
      </c>
      <c r="G658" s="1024" t="s">
        <v>6278</v>
      </c>
      <c r="H658" s="1025" t="s">
        <v>1171</v>
      </c>
      <c r="I658" s="1024">
        <v>1</v>
      </c>
      <c r="J658" s="1024">
        <v>52900</v>
      </c>
      <c r="K658" s="1024">
        <v>52900</v>
      </c>
      <c r="L658" s="1024">
        <v>222</v>
      </c>
      <c r="M658" s="1024" t="s">
        <v>1167</v>
      </c>
      <c r="N658" s="1024" t="s">
        <v>6604</v>
      </c>
      <c r="O658" s="1024" t="s">
        <v>1163</v>
      </c>
      <c r="P658" s="1024" t="s">
        <v>67</v>
      </c>
      <c r="Q658" s="1026">
        <v>44407</v>
      </c>
      <c r="R658" s="1026">
        <v>44515</v>
      </c>
      <c r="S658" s="1027" t="s">
        <v>67</v>
      </c>
      <c r="T658" s="1028">
        <v>44515</v>
      </c>
      <c r="U658" s="1028">
        <v>44545</v>
      </c>
      <c r="V658" s="1028">
        <v>44548</v>
      </c>
      <c r="W658" s="1029" t="s">
        <v>67</v>
      </c>
      <c r="X658" s="1029">
        <v>44545</v>
      </c>
      <c r="Y658" s="1029">
        <v>44548</v>
      </c>
      <c r="Z658" s="1030">
        <v>0.222</v>
      </c>
      <c r="AA658" s="791"/>
      <c r="AB658" s="1031">
        <v>44531</v>
      </c>
      <c r="AC658" s="1147">
        <v>44531</v>
      </c>
      <c r="AD658" s="791"/>
      <c r="AE658" s="1035"/>
      <c r="AF658" s="1033"/>
      <c r="AG658" s="1033"/>
      <c r="AH658" s="1033"/>
      <c r="AI658" s="1033"/>
      <c r="AJ658" s="1033"/>
      <c r="AK658" s="1033"/>
      <c r="AL658" s="1033"/>
      <c r="AM658" s="1033"/>
      <c r="AN658" s="1033"/>
      <c r="AO658" s="1033"/>
      <c r="AP658" s="1033"/>
      <c r="AQ658" s="1033"/>
      <c r="AR658" s="1033"/>
      <c r="AS658" s="1033"/>
      <c r="AT658" s="599"/>
      <c r="AU658" s="1036"/>
      <c r="AV658" s="764"/>
      <c r="AW658" s="764"/>
      <c r="AX658" s="764"/>
      <c r="AY658" s="764"/>
      <c r="AZ658" s="764"/>
      <c r="BA658" s="764"/>
      <c r="BB658" s="764"/>
      <c r="BC658" s="764"/>
      <c r="BD658" s="764"/>
      <c r="BE658" s="764"/>
      <c r="BF658" s="764"/>
    </row>
    <row r="659" spans="1:58" ht="15.75" hidden="1" customHeight="1">
      <c r="A659" s="1023">
        <v>650</v>
      </c>
      <c r="B659" s="1024" t="s">
        <v>245</v>
      </c>
      <c r="C659" s="1024" t="s">
        <v>1160</v>
      </c>
      <c r="D659" s="1024" t="s">
        <v>529</v>
      </c>
      <c r="E659" s="1024" t="s">
        <v>6964</v>
      </c>
      <c r="F659" s="1024" t="s">
        <v>6271</v>
      </c>
      <c r="G659" s="1024" t="s">
        <v>6279</v>
      </c>
      <c r="H659" s="1025" t="s">
        <v>1170</v>
      </c>
      <c r="I659" s="1024">
        <v>1</v>
      </c>
      <c r="J659" s="1024">
        <v>211400</v>
      </c>
      <c r="K659" s="1024">
        <v>211400</v>
      </c>
      <c r="L659" s="1024">
        <v>3544</v>
      </c>
      <c r="M659" s="1024" t="s">
        <v>1167</v>
      </c>
      <c r="N659" s="1024" t="s">
        <v>6604</v>
      </c>
      <c r="O659" s="1024" t="s">
        <v>1163</v>
      </c>
      <c r="P659" s="1024" t="s">
        <v>67</v>
      </c>
      <c r="Q659" s="1026">
        <v>44407</v>
      </c>
      <c r="R659" s="1026">
        <v>44515</v>
      </c>
      <c r="S659" s="1027" t="s">
        <v>67</v>
      </c>
      <c r="T659" s="1028">
        <v>44515</v>
      </c>
      <c r="U659" s="1028">
        <v>44545</v>
      </c>
      <c r="V659" s="1028">
        <v>44548</v>
      </c>
      <c r="W659" s="1029" t="s">
        <v>67</v>
      </c>
      <c r="X659" s="1029">
        <v>44545</v>
      </c>
      <c r="Y659" s="1029">
        <v>44548</v>
      </c>
      <c r="Z659" s="1030">
        <v>3.544</v>
      </c>
      <c r="AA659" s="791"/>
      <c r="AB659" s="1031">
        <v>44531</v>
      </c>
      <c r="AC659" s="1147">
        <v>44531</v>
      </c>
      <c r="AD659" s="791"/>
      <c r="AE659" s="1035"/>
      <c r="AF659" s="1033"/>
      <c r="AG659" s="1033"/>
      <c r="AH659" s="1033"/>
      <c r="AI659" s="1033"/>
      <c r="AJ659" s="1033"/>
      <c r="AK659" s="1033"/>
      <c r="AL659" s="1033"/>
      <c r="AM659" s="1033"/>
      <c r="AN659" s="1033"/>
      <c r="AO659" s="1033"/>
      <c r="AP659" s="1033"/>
      <c r="AQ659" s="1033"/>
      <c r="AR659" s="1033"/>
      <c r="AS659" s="1033"/>
      <c r="AT659" s="599"/>
      <c r="AU659" s="1036"/>
      <c r="AV659" s="764"/>
      <c r="AW659" s="764"/>
      <c r="AX659" s="764"/>
      <c r="AY659" s="764"/>
      <c r="AZ659" s="764"/>
      <c r="BA659" s="764"/>
      <c r="BB659" s="764"/>
      <c r="BC659" s="764"/>
      <c r="BD659" s="764"/>
      <c r="BE659" s="764"/>
      <c r="BF659" s="764"/>
    </row>
    <row r="660" spans="1:58" ht="15.75" hidden="1" customHeight="1">
      <c r="A660" s="1023">
        <v>651</v>
      </c>
      <c r="B660" s="1024" t="s">
        <v>245</v>
      </c>
      <c r="C660" s="1024" t="s">
        <v>1160</v>
      </c>
      <c r="D660" s="1024" t="s">
        <v>529</v>
      </c>
      <c r="E660" s="1024" t="s">
        <v>6964</v>
      </c>
      <c r="F660" s="1024" t="s">
        <v>6271</v>
      </c>
      <c r="G660" s="1024" t="s">
        <v>6279</v>
      </c>
      <c r="H660" s="1025" t="s">
        <v>1171</v>
      </c>
      <c r="I660" s="1024">
        <v>1</v>
      </c>
      <c r="J660" s="1024">
        <v>211400</v>
      </c>
      <c r="K660" s="1024">
        <v>211400</v>
      </c>
      <c r="L660" s="1024">
        <v>886</v>
      </c>
      <c r="M660" s="1024" t="s">
        <v>1167</v>
      </c>
      <c r="N660" s="1024" t="s">
        <v>6604</v>
      </c>
      <c r="O660" s="1024" t="s">
        <v>1163</v>
      </c>
      <c r="P660" s="1024" t="s">
        <v>67</v>
      </c>
      <c r="Q660" s="1026">
        <v>44407</v>
      </c>
      <c r="R660" s="1026">
        <v>44515</v>
      </c>
      <c r="S660" s="1027" t="s">
        <v>67</v>
      </c>
      <c r="T660" s="1028">
        <v>44515</v>
      </c>
      <c r="U660" s="1028">
        <v>44545</v>
      </c>
      <c r="V660" s="1028">
        <v>44548</v>
      </c>
      <c r="W660" s="1029" t="s">
        <v>67</v>
      </c>
      <c r="X660" s="1029">
        <v>44545</v>
      </c>
      <c r="Y660" s="1029">
        <v>44548</v>
      </c>
      <c r="Z660" s="1030">
        <v>0.88600000000000001</v>
      </c>
      <c r="AA660" s="791"/>
      <c r="AB660" s="1031">
        <v>44531</v>
      </c>
      <c r="AC660" s="1147">
        <v>44531</v>
      </c>
      <c r="AD660" s="791"/>
      <c r="AE660" s="1035"/>
      <c r="AF660" s="1033"/>
      <c r="AG660" s="1033"/>
      <c r="AH660" s="1033"/>
      <c r="AI660" s="1033"/>
      <c r="AJ660" s="1033"/>
      <c r="AK660" s="1033"/>
      <c r="AL660" s="1033"/>
      <c r="AM660" s="1033"/>
      <c r="AN660" s="1033"/>
      <c r="AO660" s="1033"/>
      <c r="AP660" s="1033"/>
      <c r="AQ660" s="1033"/>
      <c r="AR660" s="1033"/>
      <c r="AS660" s="1033"/>
      <c r="AT660" s="599"/>
      <c r="AU660" s="1036"/>
      <c r="AV660" s="764"/>
      <c r="AW660" s="764"/>
      <c r="AX660" s="764"/>
      <c r="AY660" s="764"/>
      <c r="AZ660" s="764"/>
      <c r="BA660" s="764"/>
      <c r="BB660" s="764"/>
      <c r="BC660" s="764"/>
      <c r="BD660" s="764"/>
      <c r="BE660" s="764"/>
      <c r="BF660" s="764"/>
    </row>
    <row r="661" spans="1:58" ht="15.75" hidden="1" customHeight="1">
      <c r="A661" s="1023">
        <v>652</v>
      </c>
      <c r="B661" s="1024" t="s">
        <v>245</v>
      </c>
      <c r="C661" s="1024" t="s">
        <v>1160</v>
      </c>
      <c r="D661" s="1024" t="s">
        <v>529</v>
      </c>
      <c r="E661" s="1024" t="s">
        <v>6976</v>
      </c>
      <c r="F661" s="1024" t="s">
        <v>6977</v>
      </c>
      <c r="G661" s="1024" t="s">
        <v>6978</v>
      </c>
      <c r="H661" s="1025" t="s">
        <v>1170</v>
      </c>
      <c r="I661" s="1024">
        <v>1</v>
      </c>
      <c r="J661" s="1024">
        <v>456300</v>
      </c>
      <c r="K661" s="1024">
        <v>456300</v>
      </c>
      <c r="L661" s="1024">
        <v>7340</v>
      </c>
      <c r="M661" s="1024" t="s">
        <v>1167</v>
      </c>
      <c r="N661" s="1024" t="s">
        <v>6604</v>
      </c>
      <c r="O661" s="1024" t="s">
        <v>1163</v>
      </c>
      <c r="P661" s="1024" t="s">
        <v>67</v>
      </c>
      <c r="Q661" s="1026">
        <v>44447</v>
      </c>
      <c r="R661" s="1026">
        <v>44576</v>
      </c>
      <c r="S661" s="1027" t="s">
        <v>67</v>
      </c>
      <c r="T661" s="1028">
        <v>44576</v>
      </c>
      <c r="U661" s="1028">
        <v>44606</v>
      </c>
      <c r="V661" s="1028">
        <v>44609</v>
      </c>
      <c r="W661" s="1029" t="s">
        <v>67</v>
      </c>
      <c r="X661" s="1029">
        <v>44606</v>
      </c>
      <c r="Y661" s="1029">
        <v>44609</v>
      </c>
      <c r="Z661" s="1030">
        <v>7.34</v>
      </c>
      <c r="AA661" s="791"/>
      <c r="AB661" s="1031">
        <v>44593</v>
      </c>
      <c r="AC661" s="1147">
        <v>44593</v>
      </c>
      <c r="AD661" s="791"/>
      <c r="AE661" s="1035"/>
      <c r="AF661" s="1033"/>
      <c r="AG661" s="1033"/>
      <c r="AH661" s="1033"/>
      <c r="AI661" s="1033"/>
      <c r="AJ661" s="1033"/>
      <c r="AK661" s="1033"/>
      <c r="AL661" s="1033"/>
      <c r="AM661" s="1033"/>
      <c r="AN661" s="1033"/>
      <c r="AO661" s="1033"/>
      <c r="AP661" s="1033"/>
      <c r="AQ661" s="1033"/>
      <c r="AR661" s="1033"/>
      <c r="AS661" s="1033"/>
      <c r="AT661" s="599"/>
      <c r="AU661" s="1036"/>
      <c r="AV661" s="764"/>
      <c r="AW661" s="764"/>
      <c r="AX661" s="764"/>
      <c r="AY661" s="764"/>
      <c r="AZ661" s="764"/>
      <c r="BA661" s="764"/>
      <c r="BB661" s="764"/>
      <c r="BC661" s="764"/>
      <c r="BD661" s="764"/>
      <c r="BE661" s="764"/>
      <c r="BF661" s="764"/>
    </row>
    <row r="662" spans="1:58" ht="15.75" hidden="1" customHeight="1">
      <c r="A662" s="1023">
        <v>653</v>
      </c>
      <c r="B662" s="1024" t="s">
        <v>245</v>
      </c>
      <c r="C662" s="1024" t="s">
        <v>1160</v>
      </c>
      <c r="D662" s="1024" t="s">
        <v>529</v>
      </c>
      <c r="E662" s="1024" t="s">
        <v>6976</v>
      </c>
      <c r="F662" s="1024" t="s">
        <v>6977</v>
      </c>
      <c r="G662" s="1024" t="s">
        <v>6978</v>
      </c>
      <c r="H662" s="1025" t="s">
        <v>1171</v>
      </c>
      <c r="I662" s="1024">
        <v>1</v>
      </c>
      <c r="J662" s="1024">
        <v>456300</v>
      </c>
      <c r="K662" s="1024">
        <v>456300</v>
      </c>
      <c r="L662" s="1024">
        <v>1862</v>
      </c>
      <c r="M662" s="1024" t="s">
        <v>1167</v>
      </c>
      <c r="N662" s="1024" t="s">
        <v>6604</v>
      </c>
      <c r="O662" s="1024" t="s">
        <v>1163</v>
      </c>
      <c r="P662" s="1024" t="s">
        <v>67</v>
      </c>
      <c r="Q662" s="1026">
        <v>44447</v>
      </c>
      <c r="R662" s="1026">
        <v>44576</v>
      </c>
      <c r="S662" s="1027" t="s">
        <v>67</v>
      </c>
      <c r="T662" s="1028">
        <v>44576</v>
      </c>
      <c r="U662" s="1028">
        <v>44606</v>
      </c>
      <c r="V662" s="1028">
        <v>44609</v>
      </c>
      <c r="W662" s="1029" t="s">
        <v>67</v>
      </c>
      <c r="X662" s="1029">
        <v>44606</v>
      </c>
      <c r="Y662" s="1029">
        <v>44609</v>
      </c>
      <c r="Z662" s="1030">
        <v>1.8620000000000001</v>
      </c>
      <c r="AA662" s="791"/>
      <c r="AB662" s="1031">
        <v>44593</v>
      </c>
      <c r="AC662" s="1147">
        <v>44593</v>
      </c>
      <c r="AD662" s="791"/>
      <c r="AE662" s="1035"/>
      <c r="AF662" s="1033"/>
      <c r="AG662" s="1033"/>
      <c r="AH662" s="1033"/>
      <c r="AI662" s="1033"/>
      <c r="AJ662" s="1033"/>
      <c r="AK662" s="1033"/>
      <c r="AL662" s="1033"/>
      <c r="AM662" s="1033"/>
      <c r="AN662" s="1033"/>
      <c r="AO662" s="1033"/>
      <c r="AP662" s="1033"/>
      <c r="AQ662" s="1033"/>
      <c r="AR662" s="1033"/>
      <c r="AS662" s="1033"/>
      <c r="AT662" s="599"/>
      <c r="AU662" s="1036"/>
      <c r="AV662" s="764"/>
      <c r="AW662" s="764"/>
      <c r="AX662" s="764"/>
      <c r="AY662" s="764"/>
      <c r="AZ662" s="764"/>
      <c r="BA662" s="764"/>
      <c r="BB662" s="764"/>
      <c r="BC662" s="764"/>
      <c r="BD662" s="764"/>
      <c r="BE662" s="764"/>
      <c r="BF662" s="764"/>
    </row>
    <row r="663" spans="1:58" ht="15.75" hidden="1" customHeight="1">
      <c r="A663" s="1023">
        <v>654</v>
      </c>
      <c r="B663" s="1024" t="s">
        <v>245</v>
      </c>
      <c r="C663" s="1024" t="s">
        <v>1160</v>
      </c>
      <c r="D663" s="1024" t="s">
        <v>529</v>
      </c>
      <c r="E663" s="1024" t="s">
        <v>6976</v>
      </c>
      <c r="F663" s="1024" t="s">
        <v>6977</v>
      </c>
      <c r="G663" s="1024" t="s">
        <v>6979</v>
      </c>
      <c r="H663" s="1025" t="s">
        <v>1170</v>
      </c>
      <c r="I663" s="1024">
        <v>1</v>
      </c>
      <c r="J663" s="1024">
        <v>266900</v>
      </c>
      <c r="K663" s="1024">
        <v>266900</v>
      </c>
      <c r="L663" s="1024">
        <v>4308</v>
      </c>
      <c r="M663" s="1024" t="s">
        <v>1167</v>
      </c>
      <c r="N663" s="1024" t="s">
        <v>6604</v>
      </c>
      <c r="O663" s="1024" t="s">
        <v>1163</v>
      </c>
      <c r="P663" s="1024" t="s">
        <v>67</v>
      </c>
      <c r="Q663" s="1026">
        <v>44447</v>
      </c>
      <c r="R663" s="1026">
        <v>44576</v>
      </c>
      <c r="S663" s="1027" t="s">
        <v>67</v>
      </c>
      <c r="T663" s="1028">
        <v>44576</v>
      </c>
      <c r="U663" s="1028">
        <v>44606</v>
      </c>
      <c r="V663" s="1028">
        <v>44609</v>
      </c>
      <c r="W663" s="1029" t="s">
        <v>67</v>
      </c>
      <c r="X663" s="1029">
        <v>44606</v>
      </c>
      <c r="Y663" s="1029">
        <v>44609</v>
      </c>
      <c r="Z663" s="1030">
        <v>4.3079999999999998</v>
      </c>
      <c r="AA663" s="791"/>
      <c r="AB663" s="1031">
        <v>44593</v>
      </c>
      <c r="AC663" s="1147">
        <v>44593</v>
      </c>
      <c r="AD663" s="791"/>
      <c r="AE663" s="1035"/>
      <c r="AF663" s="1033"/>
      <c r="AG663" s="1033"/>
      <c r="AH663" s="1033"/>
      <c r="AI663" s="1033"/>
      <c r="AJ663" s="1033"/>
      <c r="AK663" s="1033"/>
      <c r="AL663" s="1033"/>
      <c r="AM663" s="1033"/>
      <c r="AN663" s="1033"/>
      <c r="AO663" s="1033"/>
      <c r="AP663" s="1033"/>
      <c r="AQ663" s="1033"/>
      <c r="AR663" s="1033"/>
      <c r="AS663" s="1033"/>
      <c r="AT663" s="599"/>
      <c r="AU663" s="1036"/>
      <c r="AV663" s="764"/>
      <c r="AW663" s="764"/>
      <c r="AX663" s="764"/>
      <c r="AY663" s="764"/>
      <c r="AZ663" s="764"/>
      <c r="BA663" s="764"/>
      <c r="BB663" s="764"/>
      <c r="BC663" s="764"/>
      <c r="BD663" s="764"/>
      <c r="BE663" s="764"/>
      <c r="BF663" s="764"/>
    </row>
    <row r="664" spans="1:58" ht="15.75" hidden="1" customHeight="1">
      <c r="A664" s="1023">
        <v>655</v>
      </c>
      <c r="B664" s="1024" t="s">
        <v>245</v>
      </c>
      <c r="C664" s="1024" t="s">
        <v>1160</v>
      </c>
      <c r="D664" s="1024" t="s">
        <v>529</v>
      </c>
      <c r="E664" s="1024" t="s">
        <v>6976</v>
      </c>
      <c r="F664" s="1024" t="s">
        <v>6977</v>
      </c>
      <c r="G664" s="1024" t="s">
        <v>6979</v>
      </c>
      <c r="H664" s="1025" t="s">
        <v>1171</v>
      </c>
      <c r="I664" s="1024">
        <v>1</v>
      </c>
      <c r="J664" s="1024">
        <v>266900</v>
      </c>
      <c r="K664" s="1024">
        <v>266900</v>
      </c>
      <c r="L664" s="1024">
        <v>1104</v>
      </c>
      <c r="M664" s="1024" t="s">
        <v>1167</v>
      </c>
      <c r="N664" s="1024" t="s">
        <v>6604</v>
      </c>
      <c r="O664" s="1024" t="s">
        <v>1163</v>
      </c>
      <c r="P664" s="1024" t="s">
        <v>67</v>
      </c>
      <c r="Q664" s="1026">
        <v>44447</v>
      </c>
      <c r="R664" s="1026">
        <v>44576</v>
      </c>
      <c r="S664" s="1027" t="s">
        <v>67</v>
      </c>
      <c r="T664" s="1028">
        <v>44576</v>
      </c>
      <c r="U664" s="1028">
        <v>44606</v>
      </c>
      <c r="V664" s="1028">
        <v>44609</v>
      </c>
      <c r="W664" s="1029" t="s">
        <v>67</v>
      </c>
      <c r="X664" s="1029">
        <v>44606</v>
      </c>
      <c r="Y664" s="1029">
        <v>44609</v>
      </c>
      <c r="Z664" s="1030">
        <v>1.1040000000000001</v>
      </c>
      <c r="AA664" s="791"/>
      <c r="AB664" s="1031">
        <v>44593</v>
      </c>
      <c r="AC664" s="1147">
        <v>44593</v>
      </c>
      <c r="AD664" s="791"/>
      <c r="AE664" s="1035"/>
      <c r="AF664" s="1033"/>
      <c r="AG664" s="1033"/>
      <c r="AH664" s="1033"/>
      <c r="AI664" s="1033"/>
      <c r="AJ664" s="1033"/>
      <c r="AK664" s="1033"/>
      <c r="AL664" s="1033"/>
      <c r="AM664" s="1033"/>
      <c r="AN664" s="1033"/>
      <c r="AO664" s="1033"/>
      <c r="AP664" s="1033"/>
      <c r="AQ664" s="1033"/>
      <c r="AR664" s="1033"/>
      <c r="AS664" s="1033"/>
      <c r="AT664" s="599"/>
      <c r="AU664" s="1036"/>
      <c r="AV664" s="764"/>
      <c r="AW664" s="764"/>
      <c r="AX664" s="764"/>
      <c r="AY664" s="764"/>
      <c r="AZ664" s="764"/>
      <c r="BA664" s="764"/>
      <c r="BB664" s="764"/>
      <c r="BC664" s="764"/>
      <c r="BD664" s="764"/>
      <c r="BE664" s="764"/>
      <c r="BF664" s="764"/>
    </row>
    <row r="665" spans="1:58" ht="15.75" hidden="1" customHeight="1">
      <c r="A665" s="1023">
        <v>656</v>
      </c>
      <c r="B665" s="1024" t="s">
        <v>245</v>
      </c>
      <c r="C665" s="1024" t="s">
        <v>1160</v>
      </c>
      <c r="D665" s="1024" t="s">
        <v>529</v>
      </c>
      <c r="E665" s="1024" t="s">
        <v>6976</v>
      </c>
      <c r="F665" s="1024" t="s">
        <v>6977</v>
      </c>
      <c r="G665" s="1024" t="s">
        <v>6980</v>
      </c>
      <c r="H665" s="1025" t="s">
        <v>1170</v>
      </c>
      <c r="I665" s="1024">
        <v>1</v>
      </c>
      <c r="J665" s="1024">
        <v>199900</v>
      </c>
      <c r="K665" s="1024">
        <v>199900</v>
      </c>
      <c r="L665" s="1024">
        <v>3236</v>
      </c>
      <c r="M665" s="1024" t="s">
        <v>1167</v>
      </c>
      <c r="N665" s="1024" t="s">
        <v>6604</v>
      </c>
      <c r="O665" s="1024" t="s">
        <v>1163</v>
      </c>
      <c r="P665" s="1024" t="s">
        <v>67</v>
      </c>
      <c r="Q665" s="1026">
        <v>44447</v>
      </c>
      <c r="R665" s="1026">
        <v>44576</v>
      </c>
      <c r="S665" s="1027" t="s">
        <v>67</v>
      </c>
      <c r="T665" s="1028">
        <v>44576</v>
      </c>
      <c r="U665" s="1028">
        <v>44606</v>
      </c>
      <c r="V665" s="1028">
        <v>44609</v>
      </c>
      <c r="W665" s="1029" t="s">
        <v>67</v>
      </c>
      <c r="X665" s="1029">
        <v>44606</v>
      </c>
      <c r="Y665" s="1029">
        <v>44609</v>
      </c>
      <c r="Z665" s="1030">
        <v>3.2360000000000002</v>
      </c>
      <c r="AA665" s="791"/>
      <c r="AB665" s="1031">
        <v>44593</v>
      </c>
      <c r="AC665" s="1147">
        <v>44593</v>
      </c>
      <c r="AD665" s="791"/>
      <c r="AE665" s="1035"/>
      <c r="AF665" s="1033"/>
      <c r="AG665" s="1033"/>
      <c r="AH665" s="1033"/>
      <c r="AI665" s="1033"/>
      <c r="AJ665" s="1033"/>
      <c r="AK665" s="1033"/>
      <c r="AL665" s="1033"/>
      <c r="AM665" s="1033"/>
      <c r="AN665" s="1033"/>
      <c r="AO665" s="1033"/>
      <c r="AP665" s="1033"/>
      <c r="AQ665" s="1033"/>
      <c r="AR665" s="1033"/>
      <c r="AS665" s="1033"/>
      <c r="AT665" s="599"/>
      <c r="AU665" s="1036"/>
      <c r="AV665" s="764"/>
      <c r="AW665" s="764"/>
      <c r="AX665" s="764"/>
      <c r="AY665" s="764"/>
      <c r="AZ665" s="764"/>
      <c r="BA665" s="764"/>
      <c r="BB665" s="764"/>
      <c r="BC665" s="764"/>
      <c r="BD665" s="764"/>
      <c r="BE665" s="764"/>
      <c r="BF665" s="764"/>
    </row>
    <row r="666" spans="1:58" ht="15.75" hidden="1" customHeight="1">
      <c r="A666" s="1023">
        <v>657</v>
      </c>
      <c r="B666" s="1024" t="s">
        <v>245</v>
      </c>
      <c r="C666" s="1024" t="s">
        <v>1160</v>
      </c>
      <c r="D666" s="1024" t="s">
        <v>529</v>
      </c>
      <c r="E666" s="1024" t="s">
        <v>6976</v>
      </c>
      <c r="F666" s="1024" t="s">
        <v>6977</v>
      </c>
      <c r="G666" s="1024" t="s">
        <v>6980</v>
      </c>
      <c r="H666" s="1025" t="s">
        <v>1171</v>
      </c>
      <c r="I666" s="1024">
        <v>1</v>
      </c>
      <c r="J666" s="1024">
        <v>199900</v>
      </c>
      <c r="K666" s="1024">
        <v>199900</v>
      </c>
      <c r="L666" s="1024">
        <v>836</v>
      </c>
      <c r="M666" s="1024" t="s">
        <v>1167</v>
      </c>
      <c r="N666" s="1024" t="s">
        <v>6604</v>
      </c>
      <c r="O666" s="1024" t="s">
        <v>1163</v>
      </c>
      <c r="P666" s="1024" t="s">
        <v>67</v>
      </c>
      <c r="Q666" s="1026">
        <v>44447</v>
      </c>
      <c r="R666" s="1026">
        <v>44576</v>
      </c>
      <c r="S666" s="1027" t="s">
        <v>67</v>
      </c>
      <c r="T666" s="1028">
        <v>44576</v>
      </c>
      <c r="U666" s="1028">
        <v>44606</v>
      </c>
      <c r="V666" s="1028">
        <v>44609</v>
      </c>
      <c r="W666" s="1029" t="s">
        <v>67</v>
      </c>
      <c r="X666" s="1029">
        <v>44606</v>
      </c>
      <c r="Y666" s="1029">
        <v>44609</v>
      </c>
      <c r="Z666" s="1030">
        <v>0.83599999999999997</v>
      </c>
      <c r="AA666" s="791"/>
      <c r="AB666" s="1031">
        <v>44593</v>
      </c>
      <c r="AC666" s="1147">
        <v>44593</v>
      </c>
      <c r="AD666" s="791"/>
      <c r="AE666" s="1035"/>
      <c r="AF666" s="1033"/>
      <c r="AG666" s="1033"/>
      <c r="AH666" s="1033"/>
      <c r="AI666" s="1033"/>
      <c r="AJ666" s="1033"/>
      <c r="AK666" s="1033"/>
      <c r="AL666" s="1033"/>
      <c r="AM666" s="1033"/>
      <c r="AN666" s="1033"/>
      <c r="AO666" s="1033"/>
      <c r="AP666" s="1033"/>
      <c r="AQ666" s="1033"/>
      <c r="AR666" s="1033"/>
      <c r="AS666" s="1033"/>
      <c r="AT666" s="599"/>
      <c r="AU666" s="1036"/>
      <c r="AV666" s="764"/>
      <c r="AW666" s="764"/>
      <c r="AX666" s="764"/>
      <c r="AY666" s="764"/>
      <c r="AZ666" s="764"/>
      <c r="BA666" s="764"/>
      <c r="BB666" s="764"/>
      <c r="BC666" s="764"/>
      <c r="BD666" s="764"/>
      <c r="BE666" s="764"/>
      <c r="BF666" s="764"/>
    </row>
    <row r="667" spans="1:58" ht="15.75" hidden="1" customHeight="1">
      <c r="A667" s="1023">
        <v>658</v>
      </c>
      <c r="B667" s="1024" t="s">
        <v>245</v>
      </c>
      <c r="C667" s="1024" t="s">
        <v>1160</v>
      </c>
      <c r="D667" s="1024" t="s">
        <v>529</v>
      </c>
      <c r="E667" s="1024" t="s">
        <v>6976</v>
      </c>
      <c r="F667" s="1024" t="s">
        <v>6977</v>
      </c>
      <c r="G667" s="1024" t="s">
        <v>6981</v>
      </c>
      <c r="H667" s="1025" t="s">
        <v>1170</v>
      </c>
      <c r="I667" s="1024">
        <v>1</v>
      </c>
      <c r="J667" s="1024">
        <v>410400</v>
      </c>
      <c r="K667" s="1024">
        <v>410400</v>
      </c>
      <c r="L667" s="1024">
        <v>6606</v>
      </c>
      <c r="M667" s="1024" t="s">
        <v>1167</v>
      </c>
      <c r="N667" s="1024" t="s">
        <v>6604</v>
      </c>
      <c r="O667" s="1024" t="s">
        <v>1163</v>
      </c>
      <c r="P667" s="1024" t="s">
        <v>67</v>
      </c>
      <c r="Q667" s="1026">
        <v>44447</v>
      </c>
      <c r="R667" s="1026">
        <v>44576</v>
      </c>
      <c r="S667" s="1027" t="s">
        <v>67</v>
      </c>
      <c r="T667" s="1028">
        <v>44576</v>
      </c>
      <c r="U667" s="1028">
        <v>44606</v>
      </c>
      <c r="V667" s="1028">
        <v>44609</v>
      </c>
      <c r="W667" s="1029" t="s">
        <v>67</v>
      </c>
      <c r="X667" s="1029">
        <v>44606</v>
      </c>
      <c r="Y667" s="1029">
        <v>44609</v>
      </c>
      <c r="Z667" s="1030">
        <v>6.6059999999999999</v>
      </c>
      <c r="AA667" s="791"/>
      <c r="AB667" s="1031">
        <v>44593</v>
      </c>
      <c r="AC667" s="1147">
        <v>44593</v>
      </c>
      <c r="AD667" s="791"/>
      <c r="AE667" s="1035"/>
      <c r="AF667" s="1033"/>
      <c r="AG667" s="1033"/>
      <c r="AH667" s="1033"/>
      <c r="AI667" s="1033"/>
      <c r="AJ667" s="1033"/>
      <c r="AK667" s="1033"/>
      <c r="AL667" s="1033"/>
      <c r="AM667" s="1033"/>
      <c r="AN667" s="1033"/>
      <c r="AO667" s="1033"/>
      <c r="AP667" s="1033"/>
      <c r="AQ667" s="1033"/>
      <c r="AR667" s="1033"/>
      <c r="AS667" s="1033"/>
      <c r="AT667" s="599"/>
      <c r="AU667" s="1036"/>
      <c r="AV667" s="764"/>
      <c r="AW667" s="764"/>
      <c r="AX667" s="764"/>
      <c r="AY667" s="764"/>
      <c r="AZ667" s="764"/>
      <c r="BA667" s="764"/>
      <c r="BB667" s="764"/>
      <c r="BC667" s="764"/>
      <c r="BD667" s="764"/>
      <c r="BE667" s="764"/>
      <c r="BF667" s="764"/>
    </row>
    <row r="668" spans="1:58" ht="15.75" hidden="1" customHeight="1">
      <c r="A668" s="1023">
        <v>659</v>
      </c>
      <c r="B668" s="1024" t="s">
        <v>245</v>
      </c>
      <c r="C668" s="1024" t="s">
        <v>1160</v>
      </c>
      <c r="D668" s="1024" t="s">
        <v>529</v>
      </c>
      <c r="E668" s="1024" t="s">
        <v>6976</v>
      </c>
      <c r="F668" s="1024" t="s">
        <v>6977</v>
      </c>
      <c r="G668" s="1024" t="s">
        <v>6981</v>
      </c>
      <c r="H668" s="1025" t="s">
        <v>1171</v>
      </c>
      <c r="I668" s="1024">
        <v>1</v>
      </c>
      <c r="J668" s="1024">
        <v>410400</v>
      </c>
      <c r="K668" s="1024">
        <v>410400</v>
      </c>
      <c r="L668" s="1024">
        <v>1679</v>
      </c>
      <c r="M668" s="1024" t="s">
        <v>1167</v>
      </c>
      <c r="N668" s="1024" t="s">
        <v>6604</v>
      </c>
      <c r="O668" s="1024" t="s">
        <v>1163</v>
      </c>
      <c r="P668" s="1024" t="s">
        <v>67</v>
      </c>
      <c r="Q668" s="1026">
        <v>44447</v>
      </c>
      <c r="R668" s="1026">
        <v>44576</v>
      </c>
      <c r="S668" s="1027" t="s">
        <v>67</v>
      </c>
      <c r="T668" s="1028">
        <v>44576</v>
      </c>
      <c r="U668" s="1028">
        <v>44606</v>
      </c>
      <c r="V668" s="1028">
        <v>44609</v>
      </c>
      <c r="W668" s="1029" t="s">
        <v>67</v>
      </c>
      <c r="X668" s="1029">
        <v>44606</v>
      </c>
      <c r="Y668" s="1029">
        <v>44609</v>
      </c>
      <c r="Z668" s="1030">
        <v>1.679</v>
      </c>
      <c r="AA668" s="791"/>
      <c r="AB668" s="1031">
        <v>44593</v>
      </c>
      <c r="AC668" s="1147">
        <v>44593</v>
      </c>
      <c r="AD668" s="791"/>
      <c r="AE668" s="1035"/>
      <c r="AF668" s="1033"/>
      <c r="AG668" s="1033"/>
      <c r="AH668" s="1033"/>
      <c r="AI668" s="1033"/>
      <c r="AJ668" s="1033"/>
      <c r="AK668" s="1033"/>
      <c r="AL668" s="1033"/>
      <c r="AM668" s="1033"/>
      <c r="AN668" s="1033"/>
      <c r="AO668" s="1033"/>
      <c r="AP668" s="1033"/>
      <c r="AQ668" s="1033"/>
      <c r="AR668" s="1033"/>
      <c r="AS668" s="1033"/>
      <c r="AT668" s="599"/>
      <c r="AU668" s="1036"/>
      <c r="AV668" s="764"/>
      <c r="AW668" s="764"/>
      <c r="AX668" s="764"/>
      <c r="AY668" s="764"/>
      <c r="AZ668" s="764"/>
      <c r="BA668" s="764"/>
      <c r="BB668" s="764"/>
      <c r="BC668" s="764"/>
      <c r="BD668" s="764"/>
      <c r="BE668" s="764"/>
      <c r="BF668" s="764"/>
    </row>
    <row r="669" spans="1:58" ht="15.75" hidden="1" customHeight="1">
      <c r="A669" s="1023">
        <v>660</v>
      </c>
      <c r="B669" s="1024" t="s">
        <v>245</v>
      </c>
      <c r="C669" s="1024" t="s">
        <v>1160</v>
      </c>
      <c r="D669" s="1024" t="s">
        <v>529</v>
      </c>
      <c r="E669" s="1024" t="s">
        <v>6976</v>
      </c>
      <c r="F669" s="1024" t="s">
        <v>6977</v>
      </c>
      <c r="G669" s="1024" t="s">
        <v>6982</v>
      </c>
      <c r="H669" s="1025" t="s">
        <v>1170</v>
      </c>
      <c r="I669" s="1024">
        <v>1</v>
      </c>
      <c r="J669" s="1024">
        <v>456300</v>
      </c>
      <c r="K669" s="1024">
        <v>456300</v>
      </c>
      <c r="L669" s="1024">
        <v>7340</v>
      </c>
      <c r="M669" s="1024" t="s">
        <v>1167</v>
      </c>
      <c r="N669" s="1024" t="s">
        <v>6604</v>
      </c>
      <c r="O669" s="1024" t="s">
        <v>1163</v>
      </c>
      <c r="P669" s="1024" t="s">
        <v>67</v>
      </c>
      <c r="Q669" s="1026">
        <v>44447</v>
      </c>
      <c r="R669" s="1026">
        <v>44576</v>
      </c>
      <c r="S669" s="1027" t="s">
        <v>67</v>
      </c>
      <c r="T669" s="1028">
        <v>44576</v>
      </c>
      <c r="U669" s="1028">
        <v>44606</v>
      </c>
      <c r="V669" s="1028">
        <v>44609</v>
      </c>
      <c r="W669" s="1029" t="s">
        <v>67</v>
      </c>
      <c r="X669" s="1029">
        <v>44606</v>
      </c>
      <c r="Y669" s="1029">
        <v>44609</v>
      </c>
      <c r="Z669" s="1030">
        <v>7.34</v>
      </c>
      <c r="AA669" s="791"/>
      <c r="AB669" s="1031">
        <v>44593</v>
      </c>
      <c r="AC669" s="1147">
        <v>44593</v>
      </c>
      <c r="AD669" s="791"/>
      <c r="AE669" s="1035"/>
      <c r="AF669" s="1033"/>
      <c r="AG669" s="1033"/>
      <c r="AH669" s="1033"/>
      <c r="AI669" s="1033"/>
      <c r="AJ669" s="1033"/>
      <c r="AK669" s="1033"/>
      <c r="AL669" s="1033"/>
      <c r="AM669" s="1033"/>
      <c r="AN669" s="1033"/>
      <c r="AO669" s="1033"/>
      <c r="AP669" s="1033"/>
      <c r="AQ669" s="1033"/>
      <c r="AR669" s="1033"/>
      <c r="AS669" s="1033"/>
      <c r="AT669" s="599"/>
      <c r="AU669" s="1036"/>
      <c r="AV669" s="764"/>
      <c r="AW669" s="764"/>
      <c r="AX669" s="764"/>
      <c r="AY669" s="764"/>
      <c r="AZ669" s="764"/>
      <c r="BA669" s="764"/>
      <c r="BB669" s="764"/>
      <c r="BC669" s="764"/>
      <c r="BD669" s="764"/>
      <c r="BE669" s="764"/>
      <c r="BF669" s="764"/>
    </row>
    <row r="670" spans="1:58" ht="15.75" hidden="1" customHeight="1">
      <c r="A670" s="1023">
        <v>661</v>
      </c>
      <c r="B670" s="1024" t="s">
        <v>245</v>
      </c>
      <c r="C670" s="1024" t="s">
        <v>1160</v>
      </c>
      <c r="D670" s="1024" t="s">
        <v>529</v>
      </c>
      <c r="E670" s="1024" t="s">
        <v>6976</v>
      </c>
      <c r="F670" s="1024" t="s">
        <v>6977</v>
      </c>
      <c r="G670" s="1024" t="s">
        <v>6982</v>
      </c>
      <c r="H670" s="1025" t="s">
        <v>1171</v>
      </c>
      <c r="I670" s="1024">
        <v>1</v>
      </c>
      <c r="J670" s="1024">
        <v>456300</v>
      </c>
      <c r="K670" s="1024">
        <v>456300</v>
      </c>
      <c r="L670" s="1024">
        <v>1862</v>
      </c>
      <c r="M670" s="1024" t="s">
        <v>1167</v>
      </c>
      <c r="N670" s="1024" t="s">
        <v>6604</v>
      </c>
      <c r="O670" s="1024" t="s">
        <v>1163</v>
      </c>
      <c r="P670" s="1024" t="s">
        <v>67</v>
      </c>
      <c r="Q670" s="1026">
        <v>44447</v>
      </c>
      <c r="R670" s="1026">
        <v>44576</v>
      </c>
      <c r="S670" s="1027" t="s">
        <v>67</v>
      </c>
      <c r="T670" s="1028">
        <v>44576</v>
      </c>
      <c r="U670" s="1028">
        <v>44606</v>
      </c>
      <c r="V670" s="1028">
        <v>44609</v>
      </c>
      <c r="W670" s="1029" t="s">
        <v>67</v>
      </c>
      <c r="X670" s="1029">
        <v>44606</v>
      </c>
      <c r="Y670" s="1029">
        <v>44609</v>
      </c>
      <c r="Z670" s="1030">
        <v>1.8620000000000001</v>
      </c>
      <c r="AA670" s="791"/>
      <c r="AB670" s="1031">
        <v>44593</v>
      </c>
      <c r="AC670" s="1147">
        <v>44593</v>
      </c>
      <c r="AD670" s="791"/>
      <c r="AE670" s="1035"/>
      <c r="AF670" s="1033"/>
      <c r="AG670" s="1033"/>
      <c r="AH670" s="1033"/>
      <c r="AI670" s="1033"/>
      <c r="AJ670" s="1033"/>
      <c r="AK670" s="1033"/>
      <c r="AL670" s="1033"/>
      <c r="AM670" s="1033"/>
      <c r="AN670" s="1033"/>
      <c r="AO670" s="1033"/>
      <c r="AP670" s="1033"/>
      <c r="AQ670" s="1033"/>
      <c r="AR670" s="1033"/>
      <c r="AS670" s="1033"/>
      <c r="AT670" s="599"/>
      <c r="AU670" s="1036"/>
      <c r="AV670" s="764"/>
      <c r="AW670" s="764"/>
      <c r="AX670" s="764"/>
      <c r="AY670" s="764"/>
      <c r="AZ670" s="764"/>
      <c r="BA670" s="764"/>
      <c r="BB670" s="764"/>
      <c r="BC670" s="764"/>
      <c r="BD670" s="764"/>
      <c r="BE670" s="764"/>
      <c r="BF670" s="764"/>
    </row>
    <row r="671" spans="1:58" ht="15.75" hidden="1" customHeight="1">
      <c r="A671" s="1023">
        <v>662</v>
      </c>
      <c r="B671" s="1024" t="s">
        <v>245</v>
      </c>
      <c r="C671" s="1024" t="s">
        <v>1160</v>
      </c>
      <c r="D671" s="1024" t="s">
        <v>529</v>
      </c>
      <c r="E671" s="1024" t="s">
        <v>6976</v>
      </c>
      <c r="F671" s="1024" t="s">
        <v>6977</v>
      </c>
      <c r="G671" s="1024" t="s">
        <v>6983</v>
      </c>
      <c r="H671" s="1025" t="s">
        <v>1170</v>
      </c>
      <c r="I671" s="1024">
        <v>1</v>
      </c>
      <c r="J671" s="1024">
        <v>266900</v>
      </c>
      <c r="K671" s="1024">
        <v>266900</v>
      </c>
      <c r="L671" s="1024">
        <v>4308</v>
      </c>
      <c r="M671" s="1024" t="s">
        <v>1167</v>
      </c>
      <c r="N671" s="1024" t="s">
        <v>6604</v>
      </c>
      <c r="O671" s="1024" t="s">
        <v>1163</v>
      </c>
      <c r="P671" s="1024" t="s">
        <v>67</v>
      </c>
      <c r="Q671" s="1026">
        <v>44447</v>
      </c>
      <c r="R671" s="1026">
        <v>44576</v>
      </c>
      <c r="S671" s="1027" t="s">
        <v>67</v>
      </c>
      <c r="T671" s="1028">
        <v>44576</v>
      </c>
      <c r="U671" s="1028">
        <v>44606</v>
      </c>
      <c r="V671" s="1028">
        <v>44609</v>
      </c>
      <c r="W671" s="1029" t="s">
        <v>67</v>
      </c>
      <c r="X671" s="1029">
        <v>44606</v>
      </c>
      <c r="Y671" s="1029">
        <v>44609</v>
      </c>
      <c r="Z671" s="1030">
        <v>4.3079999999999998</v>
      </c>
      <c r="AA671" s="791"/>
      <c r="AB671" s="1031">
        <v>44593</v>
      </c>
      <c r="AC671" s="1147">
        <v>44593</v>
      </c>
      <c r="AD671" s="791"/>
      <c r="AE671" s="1035"/>
      <c r="AF671" s="1033"/>
      <c r="AG671" s="1033"/>
      <c r="AH671" s="1033"/>
      <c r="AI671" s="1033"/>
      <c r="AJ671" s="1033"/>
      <c r="AK671" s="1033"/>
      <c r="AL671" s="1033"/>
      <c r="AM671" s="1033"/>
      <c r="AN671" s="1033"/>
      <c r="AO671" s="1033"/>
      <c r="AP671" s="1033"/>
      <c r="AQ671" s="1033"/>
      <c r="AR671" s="1033"/>
      <c r="AS671" s="1033"/>
      <c r="AT671" s="599"/>
      <c r="AU671" s="1036"/>
      <c r="AV671" s="764"/>
      <c r="AW671" s="764"/>
      <c r="AX671" s="764"/>
      <c r="AY671" s="764"/>
      <c r="AZ671" s="764"/>
      <c r="BA671" s="764"/>
      <c r="BB671" s="764"/>
      <c r="BC671" s="764"/>
      <c r="BD671" s="764"/>
      <c r="BE671" s="764"/>
      <c r="BF671" s="764"/>
    </row>
    <row r="672" spans="1:58" ht="15.75" hidden="1" customHeight="1">
      <c r="A672" s="1023">
        <v>663</v>
      </c>
      <c r="B672" s="1024" t="s">
        <v>245</v>
      </c>
      <c r="C672" s="1024" t="s">
        <v>1160</v>
      </c>
      <c r="D672" s="1024" t="s">
        <v>529</v>
      </c>
      <c r="E672" s="1024" t="s">
        <v>6976</v>
      </c>
      <c r="F672" s="1024" t="s">
        <v>6977</v>
      </c>
      <c r="G672" s="1024" t="s">
        <v>6983</v>
      </c>
      <c r="H672" s="1025" t="s">
        <v>1171</v>
      </c>
      <c r="I672" s="1024">
        <v>1</v>
      </c>
      <c r="J672" s="1024">
        <v>266900</v>
      </c>
      <c r="K672" s="1024">
        <v>266900</v>
      </c>
      <c r="L672" s="1024">
        <v>1104</v>
      </c>
      <c r="M672" s="1024" t="s">
        <v>1167</v>
      </c>
      <c r="N672" s="1024" t="s">
        <v>6604</v>
      </c>
      <c r="O672" s="1024" t="s">
        <v>1163</v>
      </c>
      <c r="P672" s="1024" t="s">
        <v>67</v>
      </c>
      <c r="Q672" s="1026">
        <v>44447</v>
      </c>
      <c r="R672" s="1026">
        <v>44576</v>
      </c>
      <c r="S672" s="1027" t="s">
        <v>67</v>
      </c>
      <c r="T672" s="1028">
        <v>44576</v>
      </c>
      <c r="U672" s="1028">
        <v>44606</v>
      </c>
      <c r="V672" s="1028">
        <v>44609</v>
      </c>
      <c r="W672" s="1029" t="s">
        <v>67</v>
      </c>
      <c r="X672" s="1029">
        <v>44606</v>
      </c>
      <c r="Y672" s="1029">
        <v>44609</v>
      </c>
      <c r="Z672" s="1030">
        <v>1.1040000000000001</v>
      </c>
      <c r="AA672" s="791"/>
      <c r="AB672" s="1031">
        <v>44593</v>
      </c>
      <c r="AC672" s="1147">
        <v>44593</v>
      </c>
      <c r="AD672" s="791"/>
      <c r="AE672" s="1035"/>
      <c r="AF672" s="1033"/>
      <c r="AG672" s="1033"/>
      <c r="AH672" s="1033"/>
      <c r="AI672" s="1033"/>
      <c r="AJ672" s="1033"/>
      <c r="AK672" s="1033"/>
      <c r="AL672" s="1033"/>
      <c r="AM672" s="1033"/>
      <c r="AN672" s="1033"/>
      <c r="AO672" s="1033"/>
      <c r="AP672" s="1033"/>
      <c r="AQ672" s="1033"/>
      <c r="AR672" s="1033"/>
      <c r="AS672" s="1033"/>
      <c r="AT672" s="599"/>
      <c r="AU672" s="1036"/>
      <c r="AV672" s="764"/>
      <c r="AW672" s="764"/>
      <c r="AX672" s="764"/>
      <c r="AY672" s="764"/>
      <c r="AZ672" s="764"/>
      <c r="BA672" s="764"/>
      <c r="BB672" s="764"/>
      <c r="BC672" s="764"/>
      <c r="BD672" s="764"/>
      <c r="BE672" s="764"/>
      <c r="BF672" s="764"/>
    </row>
    <row r="673" spans="1:58" ht="15.75" hidden="1" customHeight="1">
      <c r="A673" s="1023">
        <v>664</v>
      </c>
      <c r="B673" s="1024" t="s">
        <v>245</v>
      </c>
      <c r="C673" s="1024" t="s">
        <v>1160</v>
      </c>
      <c r="D673" s="1024" t="s">
        <v>529</v>
      </c>
      <c r="E673" s="1024" t="s">
        <v>6976</v>
      </c>
      <c r="F673" s="1024" t="s">
        <v>6977</v>
      </c>
      <c r="G673" s="1024" t="s">
        <v>6984</v>
      </c>
      <c r="H673" s="1025" t="s">
        <v>1170</v>
      </c>
      <c r="I673" s="1024">
        <v>1</v>
      </c>
      <c r="J673" s="1024">
        <v>0</v>
      </c>
      <c r="K673" s="1024">
        <v>0</v>
      </c>
      <c r="L673" s="1024">
        <v>36</v>
      </c>
      <c r="M673" s="1024" t="s">
        <v>1167</v>
      </c>
      <c r="N673" s="1024" t="s">
        <v>6604</v>
      </c>
      <c r="O673" s="1024" t="s">
        <v>1163</v>
      </c>
      <c r="P673" s="1024" t="s">
        <v>67</v>
      </c>
      <c r="Q673" s="1026">
        <v>44447</v>
      </c>
      <c r="R673" s="1026">
        <v>44576</v>
      </c>
      <c r="S673" s="1027" t="s">
        <v>67</v>
      </c>
      <c r="T673" s="1028">
        <v>44576</v>
      </c>
      <c r="U673" s="1028">
        <v>44606</v>
      </c>
      <c r="V673" s="1028">
        <v>44609</v>
      </c>
      <c r="W673" s="1029" t="s">
        <v>67</v>
      </c>
      <c r="X673" s="1029">
        <v>44606</v>
      </c>
      <c r="Y673" s="1029">
        <v>44609</v>
      </c>
      <c r="Z673" s="1030">
        <v>3.5999999999999997E-2</v>
      </c>
      <c r="AA673" s="791"/>
      <c r="AB673" s="1031">
        <v>44593</v>
      </c>
      <c r="AC673" s="1147">
        <v>44593</v>
      </c>
      <c r="AD673" s="791"/>
      <c r="AE673" s="1035"/>
      <c r="AF673" s="1033"/>
      <c r="AG673" s="1033"/>
      <c r="AH673" s="1033"/>
      <c r="AI673" s="1033"/>
      <c r="AJ673" s="1033"/>
      <c r="AK673" s="1033"/>
      <c r="AL673" s="1033"/>
      <c r="AM673" s="1033"/>
      <c r="AN673" s="1033"/>
      <c r="AO673" s="1033"/>
      <c r="AP673" s="1033"/>
      <c r="AQ673" s="1033"/>
      <c r="AR673" s="1033"/>
      <c r="AS673" s="1033"/>
      <c r="AT673" s="599"/>
      <c r="AU673" s="1036"/>
      <c r="AV673" s="764"/>
      <c r="AW673" s="764"/>
      <c r="AX673" s="764"/>
      <c r="AY673" s="764"/>
      <c r="AZ673" s="764"/>
      <c r="BA673" s="764"/>
      <c r="BB673" s="764"/>
      <c r="BC673" s="764"/>
      <c r="BD673" s="764"/>
      <c r="BE673" s="764"/>
      <c r="BF673" s="764"/>
    </row>
    <row r="674" spans="1:58" ht="15.75" hidden="1" customHeight="1">
      <c r="A674" s="1023">
        <v>665</v>
      </c>
      <c r="B674" s="1024" t="s">
        <v>245</v>
      </c>
      <c r="C674" s="1024" t="s">
        <v>1160</v>
      </c>
      <c r="D674" s="1024" t="s">
        <v>529</v>
      </c>
      <c r="E674" s="1024" t="s">
        <v>6976</v>
      </c>
      <c r="F674" s="1024" t="s">
        <v>6977</v>
      </c>
      <c r="G674" s="1024" t="s">
        <v>6984</v>
      </c>
      <c r="H674" s="1025" t="s">
        <v>1171</v>
      </c>
      <c r="I674" s="1024">
        <v>1</v>
      </c>
      <c r="J674" s="1024">
        <v>0</v>
      </c>
      <c r="K674" s="1024">
        <v>0</v>
      </c>
      <c r="L674" s="1024">
        <v>36</v>
      </c>
      <c r="M674" s="1024" t="s">
        <v>1167</v>
      </c>
      <c r="N674" s="1024" t="s">
        <v>6604</v>
      </c>
      <c r="O674" s="1024" t="s">
        <v>1163</v>
      </c>
      <c r="P674" s="1024" t="s">
        <v>67</v>
      </c>
      <c r="Q674" s="1026">
        <v>44447</v>
      </c>
      <c r="R674" s="1026">
        <v>44576</v>
      </c>
      <c r="S674" s="1027" t="s">
        <v>67</v>
      </c>
      <c r="T674" s="1028">
        <v>44576</v>
      </c>
      <c r="U674" s="1028">
        <v>44606</v>
      </c>
      <c r="V674" s="1028">
        <v>44609</v>
      </c>
      <c r="W674" s="1029" t="s">
        <v>67</v>
      </c>
      <c r="X674" s="1029">
        <v>44606</v>
      </c>
      <c r="Y674" s="1029">
        <v>44609</v>
      </c>
      <c r="Z674" s="1030">
        <v>3.5999999999999997E-2</v>
      </c>
      <c r="AA674" s="791"/>
      <c r="AB674" s="1031">
        <v>44593</v>
      </c>
      <c r="AC674" s="1147">
        <v>44593</v>
      </c>
      <c r="AD674" s="791"/>
      <c r="AE674" s="1035"/>
      <c r="AF674" s="1033"/>
      <c r="AG674" s="1033"/>
      <c r="AH674" s="1033"/>
      <c r="AI674" s="1033"/>
      <c r="AJ674" s="1033"/>
      <c r="AK674" s="1033"/>
      <c r="AL674" s="1033"/>
      <c r="AM674" s="1033"/>
      <c r="AN674" s="1033"/>
      <c r="AO674" s="1033"/>
      <c r="AP674" s="1033"/>
      <c r="AQ674" s="1033"/>
      <c r="AR674" s="1033"/>
      <c r="AS674" s="1033"/>
      <c r="AT674" s="599"/>
      <c r="AU674" s="1036"/>
      <c r="AV674" s="764"/>
      <c r="AW674" s="764"/>
      <c r="AX674" s="764"/>
      <c r="AY674" s="764"/>
      <c r="AZ674" s="764"/>
      <c r="BA674" s="764"/>
      <c r="BB674" s="764"/>
      <c r="BC674" s="764"/>
      <c r="BD674" s="764"/>
      <c r="BE674" s="764"/>
      <c r="BF674" s="764"/>
    </row>
    <row r="675" spans="1:58" ht="15.75" hidden="1" customHeight="1">
      <c r="A675" s="1023">
        <v>666</v>
      </c>
      <c r="B675" s="1024" t="s">
        <v>245</v>
      </c>
      <c r="C675" s="1024" t="s">
        <v>1160</v>
      </c>
      <c r="D675" s="1024" t="s">
        <v>529</v>
      </c>
      <c r="E675" s="1024" t="s">
        <v>6976</v>
      </c>
      <c r="F675" s="1024" t="s">
        <v>6977</v>
      </c>
      <c r="G675" s="1024" t="s">
        <v>6985</v>
      </c>
      <c r="H675" s="1025" t="s">
        <v>1170</v>
      </c>
      <c r="I675" s="1024">
        <v>1</v>
      </c>
      <c r="J675" s="1024">
        <v>900</v>
      </c>
      <c r="K675" s="1024">
        <v>900</v>
      </c>
      <c r="L675" s="1024">
        <v>50</v>
      </c>
      <c r="M675" s="1024" t="s">
        <v>1167</v>
      </c>
      <c r="N675" s="1024" t="s">
        <v>6604</v>
      </c>
      <c r="O675" s="1024" t="s">
        <v>1163</v>
      </c>
      <c r="P675" s="1024" t="s">
        <v>67</v>
      </c>
      <c r="Q675" s="1026">
        <v>44447</v>
      </c>
      <c r="R675" s="1026">
        <v>44576</v>
      </c>
      <c r="S675" s="1027" t="s">
        <v>67</v>
      </c>
      <c r="T675" s="1028">
        <v>44576</v>
      </c>
      <c r="U675" s="1028">
        <v>44606</v>
      </c>
      <c r="V675" s="1028">
        <v>44609</v>
      </c>
      <c r="W675" s="1029" t="s">
        <v>67</v>
      </c>
      <c r="X675" s="1029">
        <v>44606</v>
      </c>
      <c r="Y675" s="1029">
        <v>44609</v>
      </c>
      <c r="Z675" s="1030">
        <v>0.05</v>
      </c>
      <c r="AA675" s="791"/>
      <c r="AB675" s="1031">
        <v>44593</v>
      </c>
      <c r="AC675" s="1147">
        <v>44593</v>
      </c>
      <c r="AD675" s="791"/>
      <c r="AE675" s="1035"/>
      <c r="AF675" s="1033"/>
      <c r="AG675" s="1033"/>
      <c r="AH675" s="1033"/>
      <c r="AI675" s="1033"/>
      <c r="AJ675" s="1033"/>
      <c r="AK675" s="1033"/>
      <c r="AL675" s="1033"/>
      <c r="AM675" s="1033"/>
      <c r="AN675" s="1033"/>
      <c r="AO675" s="1033"/>
      <c r="AP675" s="1033"/>
      <c r="AQ675" s="1033"/>
      <c r="AR675" s="1033"/>
      <c r="AS675" s="1033"/>
      <c r="AT675" s="599"/>
      <c r="AU675" s="1036"/>
      <c r="AV675" s="764"/>
      <c r="AW675" s="764"/>
      <c r="AX675" s="764"/>
      <c r="AY675" s="764"/>
      <c r="AZ675" s="764"/>
      <c r="BA675" s="764"/>
      <c r="BB675" s="764"/>
      <c r="BC675" s="764"/>
      <c r="BD675" s="764"/>
      <c r="BE675" s="764"/>
      <c r="BF675" s="764"/>
    </row>
    <row r="676" spans="1:58" ht="15.75" hidden="1" customHeight="1">
      <c r="A676" s="1023">
        <v>667</v>
      </c>
      <c r="B676" s="1024" t="s">
        <v>245</v>
      </c>
      <c r="C676" s="1024" t="s">
        <v>1160</v>
      </c>
      <c r="D676" s="1024" t="s">
        <v>529</v>
      </c>
      <c r="E676" s="1024" t="s">
        <v>6976</v>
      </c>
      <c r="F676" s="1024" t="s">
        <v>6977</v>
      </c>
      <c r="G676" s="1024" t="s">
        <v>6985</v>
      </c>
      <c r="H676" s="1025" t="s">
        <v>1171</v>
      </c>
      <c r="I676" s="1024">
        <v>1</v>
      </c>
      <c r="J676" s="1024">
        <v>900</v>
      </c>
      <c r="K676" s="1024">
        <v>900</v>
      </c>
      <c r="L676" s="1024">
        <v>40</v>
      </c>
      <c r="M676" s="1024" t="s">
        <v>1167</v>
      </c>
      <c r="N676" s="1024" t="s">
        <v>6604</v>
      </c>
      <c r="O676" s="1024" t="s">
        <v>1163</v>
      </c>
      <c r="P676" s="1024" t="s">
        <v>67</v>
      </c>
      <c r="Q676" s="1026">
        <v>44447</v>
      </c>
      <c r="R676" s="1026">
        <v>44576</v>
      </c>
      <c r="S676" s="1027" t="s">
        <v>67</v>
      </c>
      <c r="T676" s="1028">
        <v>44576</v>
      </c>
      <c r="U676" s="1028">
        <v>44606</v>
      </c>
      <c r="V676" s="1028">
        <v>44609</v>
      </c>
      <c r="W676" s="1029" t="s">
        <v>67</v>
      </c>
      <c r="X676" s="1029">
        <v>44606</v>
      </c>
      <c r="Y676" s="1029">
        <v>44609</v>
      </c>
      <c r="Z676" s="1030">
        <v>0.04</v>
      </c>
      <c r="AA676" s="791"/>
      <c r="AB676" s="1031">
        <v>44593</v>
      </c>
      <c r="AC676" s="1147">
        <v>44593</v>
      </c>
      <c r="AD676" s="791"/>
      <c r="AE676" s="1035"/>
      <c r="AF676" s="1033"/>
      <c r="AG676" s="1033"/>
      <c r="AH676" s="1033"/>
      <c r="AI676" s="1033"/>
      <c r="AJ676" s="1033"/>
      <c r="AK676" s="1033"/>
      <c r="AL676" s="1033"/>
      <c r="AM676" s="1033"/>
      <c r="AN676" s="1033"/>
      <c r="AO676" s="1033"/>
      <c r="AP676" s="1033"/>
      <c r="AQ676" s="1033"/>
      <c r="AR676" s="1033"/>
      <c r="AS676" s="1033"/>
      <c r="AT676" s="599"/>
      <c r="AU676" s="1036"/>
      <c r="AV676" s="764"/>
      <c r="AW676" s="764"/>
      <c r="AX676" s="764"/>
      <c r="AY676" s="764"/>
      <c r="AZ676" s="764"/>
      <c r="BA676" s="764"/>
      <c r="BB676" s="764"/>
      <c r="BC676" s="764"/>
      <c r="BD676" s="764"/>
      <c r="BE676" s="764"/>
      <c r="BF676" s="764"/>
    </row>
    <row r="677" spans="1:58" ht="15.75" hidden="1" customHeight="1">
      <c r="A677" s="1023">
        <v>668</v>
      </c>
      <c r="B677" s="1024" t="s">
        <v>245</v>
      </c>
      <c r="C677" s="1024" t="s">
        <v>1160</v>
      </c>
      <c r="D677" s="1024" t="s">
        <v>529</v>
      </c>
      <c r="E677" s="1024" t="s">
        <v>6976</v>
      </c>
      <c r="F677" s="1024" t="s">
        <v>6977</v>
      </c>
      <c r="G677" s="1024" t="s">
        <v>6278</v>
      </c>
      <c r="H677" s="1025" t="s">
        <v>1170</v>
      </c>
      <c r="I677" s="1024">
        <v>1</v>
      </c>
      <c r="J677" s="1024">
        <v>18200</v>
      </c>
      <c r="K677" s="1024">
        <v>18200</v>
      </c>
      <c r="L677" s="1024">
        <v>1033</v>
      </c>
      <c r="M677" s="1024" t="s">
        <v>1167</v>
      </c>
      <c r="N677" s="1024" t="s">
        <v>6604</v>
      </c>
      <c r="O677" s="1024" t="s">
        <v>1163</v>
      </c>
      <c r="P677" s="1024" t="s">
        <v>67</v>
      </c>
      <c r="Q677" s="1026">
        <v>44447</v>
      </c>
      <c r="R677" s="1026">
        <v>44576</v>
      </c>
      <c r="S677" s="1027" t="s">
        <v>67</v>
      </c>
      <c r="T677" s="1028">
        <v>44576</v>
      </c>
      <c r="U677" s="1028">
        <v>44606</v>
      </c>
      <c r="V677" s="1028">
        <v>44609</v>
      </c>
      <c r="W677" s="1029" t="s">
        <v>67</v>
      </c>
      <c r="X677" s="1029">
        <v>44606</v>
      </c>
      <c r="Y677" s="1029">
        <v>44609</v>
      </c>
      <c r="Z677" s="1030">
        <v>1.0329999999999999</v>
      </c>
      <c r="AA677" s="791"/>
      <c r="AB677" s="1031">
        <v>44593</v>
      </c>
      <c r="AC677" s="1147">
        <v>44593</v>
      </c>
      <c r="AD677" s="791"/>
      <c r="AE677" s="1035"/>
      <c r="AF677" s="1033"/>
      <c r="AG677" s="1033"/>
      <c r="AH677" s="1033"/>
      <c r="AI677" s="1033"/>
      <c r="AJ677" s="1033"/>
      <c r="AK677" s="1033"/>
      <c r="AL677" s="1033"/>
      <c r="AM677" s="1033"/>
      <c r="AN677" s="1033"/>
      <c r="AO677" s="1033"/>
      <c r="AP677" s="1033"/>
      <c r="AQ677" s="1033"/>
      <c r="AR677" s="1033"/>
      <c r="AS677" s="1033"/>
      <c r="AT677" s="599"/>
      <c r="AU677" s="1036"/>
      <c r="AV677" s="764"/>
      <c r="AW677" s="764"/>
      <c r="AX677" s="764"/>
      <c r="AY677" s="764"/>
      <c r="AZ677" s="764"/>
      <c r="BA677" s="764"/>
      <c r="BB677" s="764"/>
      <c r="BC677" s="764"/>
      <c r="BD677" s="764"/>
      <c r="BE677" s="764"/>
      <c r="BF677" s="764"/>
    </row>
    <row r="678" spans="1:58" ht="15.75" hidden="1" customHeight="1">
      <c r="A678" s="1023">
        <v>669</v>
      </c>
      <c r="B678" s="1024" t="s">
        <v>245</v>
      </c>
      <c r="C678" s="1024" t="s">
        <v>1160</v>
      </c>
      <c r="D678" s="1024" t="s">
        <v>529</v>
      </c>
      <c r="E678" s="1024" t="s">
        <v>6976</v>
      </c>
      <c r="F678" s="1024" t="s">
        <v>6977</v>
      </c>
      <c r="G678" s="1024" t="s">
        <v>6278</v>
      </c>
      <c r="H678" s="1025" t="s">
        <v>1171</v>
      </c>
      <c r="I678" s="1024">
        <v>1</v>
      </c>
      <c r="J678" s="1024">
        <v>18200</v>
      </c>
      <c r="K678" s="1024">
        <v>18200</v>
      </c>
      <c r="L678" s="1024">
        <v>286</v>
      </c>
      <c r="M678" s="1024" t="s">
        <v>1167</v>
      </c>
      <c r="N678" s="1024" t="s">
        <v>6604</v>
      </c>
      <c r="O678" s="1024" t="s">
        <v>1163</v>
      </c>
      <c r="P678" s="1024" t="s">
        <v>67</v>
      </c>
      <c r="Q678" s="1026">
        <v>44447</v>
      </c>
      <c r="R678" s="1026">
        <v>44576</v>
      </c>
      <c r="S678" s="1027" t="s">
        <v>67</v>
      </c>
      <c r="T678" s="1028">
        <v>44576</v>
      </c>
      <c r="U678" s="1028">
        <v>44606</v>
      </c>
      <c r="V678" s="1028">
        <v>44609</v>
      </c>
      <c r="W678" s="1029" t="s">
        <v>67</v>
      </c>
      <c r="X678" s="1029">
        <v>44606</v>
      </c>
      <c r="Y678" s="1029">
        <v>44609</v>
      </c>
      <c r="Z678" s="1030">
        <v>0.28599999999999998</v>
      </c>
      <c r="AA678" s="791"/>
      <c r="AB678" s="1031">
        <v>44593</v>
      </c>
      <c r="AC678" s="1147">
        <v>44593</v>
      </c>
      <c r="AD678" s="791"/>
      <c r="AE678" s="1035"/>
      <c r="AF678" s="1033"/>
      <c r="AG678" s="1033"/>
      <c r="AH678" s="1033"/>
      <c r="AI678" s="1033"/>
      <c r="AJ678" s="1033"/>
      <c r="AK678" s="1033"/>
      <c r="AL678" s="1033"/>
      <c r="AM678" s="1033"/>
      <c r="AN678" s="1033"/>
      <c r="AO678" s="1033"/>
      <c r="AP678" s="1033"/>
      <c r="AQ678" s="1033"/>
      <c r="AR678" s="1033"/>
      <c r="AS678" s="1033"/>
      <c r="AT678" s="599"/>
      <c r="AU678" s="1036"/>
      <c r="AV678" s="764"/>
      <c r="AW678" s="764"/>
      <c r="AX678" s="764"/>
      <c r="AY678" s="764"/>
      <c r="AZ678" s="764"/>
      <c r="BA678" s="764"/>
      <c r="BB678" s="764"/>
      <c r="BC678" s="764"/>
      <c r="BD678" s="764"/>
      <c r="BE678" s="764"/>
      <c r="BF678" s="764"/>
    </row>
    <row r="679" spans="1:58" ht="15.75" hidden="1" customHeight="1">
      <c r="A679" s="1023">
        <v>670</v>
      </c>
      <c r="B679" s="1024" t="s">
        <v>245</v>
      </c>
      <c r="C679" s="1024" t="s">
        <v>1160</v>
      </c>
      <c r="D679" s="1024" t="s">
        <v>529</v>
      </c>
      <c r="E679" s="1024" t="s">
        <v>6976</v>
      </c>
      <c r="F679" s="1024" t="s">
        <v>6977</v>
      </c>
      <c r="G679" s="1024" t="s">
        <v>6279</v>
      </c>
      <c r="H679" s="1025" t="s">
        <v>1170</v>
      </c>
      <c r="I679" s="1024">
        <v>1</v>
      </c>
      <c r="J679" s="1024">
        <v>62300</v>
      </c>
      <c r="K679" s="1024">
        <v>62300</v>
      </c>
      <c r="L679" s="1024">
        <v>4024</v>
      </c>
      <c r="M679" s="1024" t="s">
        <v>1167</v>
      </c>
      <c r="N679" s="1024" t="s">
        <v>6604</v>
      </c>
      <c r="O679" s="1024" t="s">
        <v>1163</v>
      </c>
      <c r="P679" s="1024" t="s">
        <v>67</v>
      </c>
      <c r="Q679" s="1026">
        <v>44447</v>
      </c>
      <c r="R679" s="1026">
        <v>44576</v>
      </c>
      <c r="S679" s="1027" t="s">
        <v>67</v>
      </c>
      <c r="T679" s="1028">
        <v>44576</v>
      </c>
      <c r="U679" s="1028">
        <v>44606</v>
      </c>
      <c r="V679" s="1028">
        <v>44609</v>
      </c>
      <c r="W679" s="1029" t="s">
        <v>67</v>
      </c>
      <c r="X679" s="1029">
        <v>44606</v>
      </c>
      <c r="Y679" s="1029">
        <v>44609</v>
      </c>
      <c r="Z679" s="1030">
        <v>4.024</v>
      </c>
      <c r="AA679" s="791"/>
      <c r="AB679" s="1031">
        <v>44593</v>
      </c>
      <c r="AC679" s="1147">
        <v>44593</v>
      </c>
      <c r="AD679" s="791"/>
      <c r="AE679" s="1035"/>
      <c r="AF679" s="1033"/>
      <c r="AG679" s="1033"/>
      <c r="AH679" s="1033"/>
      <c r="AI679" s="1033"/>
      <c r="AJ679" s="1033"/>
      <c r="AK679" s="1033"/>
      <c r="AL679" s="1033"/>
      <c r="AM679" s="1033"/>
      <c r="AN679" s="1033"/>
      <c r="AO679" s="1033"/>
      <c r="AP679" s="1033"/>
      <c r="AQ679" s="1033"/>
      <c r="AR679" s="1033"/>
      <c r="AS679" s="1033"/>
      <c r="AT679" s="599"/>
      <c r="AU679" s="1036"/>
      <c r="AV679" s="764"/>
      <c r="AW679" s="764"/>
      <c r="AX679" s="764"/>
      <c r="AY679" s="764"/>
      <c r="AZ679" s="764"/>
      <c r="BA679" s="764"/>
      <c r="BB679" s="764"/>
      <c r="BC679" s="764"/>
      <c r="BD679" s="764"/>
      <c r="BE679" s="764"/>
      <c r="BF679" s="764"/>
    </row>
    <row r="680" spans="1:58" ht="15.75" hidden="1" customHeight="1">
      <c r="A680" s="1023">
        <v>671</v>
      </c>
      <c r="B680" s="1024" t="s">
        <v>245</v>
      </c>
      <c r="C680" s="1024" t="s">
        <v>1160</v>
      </c>
      <c r="D680" s="1024" t="s">
        <v>529</v>
      </c>
      <c r="E680" s="1024" t="s">
        <v>6976</v>
      </c>
      <c r="F680" s="1024" t="s">
        <v>6977</v>
      </c>
      <c r="G680" s="1024" t="s">
        <v>6279</v>
      </c>
      <c r="H680" s="1025" t="s">
        <v>1171</v>
      </c>
      <c r="I680" s="1024">
        <v>1</v>
      </c>
      <c r="J680" s="1024">
        <v>62300</v>
      </c>
      <c r="K680" s="1024">
        <v>62300</v>
      </c>
      <c r="L680" s="1024">
        <v>1033</v>
      </c>
      <c r="M680" s="1024" t="s">
        <v>1167</v>
      </c>
      <c r="N680" s="1024" t="s">
        <v>6604</v>
      </c>
      <c r="O680" s="1024" t="s">
        <v>1163</v>
      </c>
      <c r="P680" s="1024" t="s">
        <v>67</v>
      </c>
      <c r="Q680" s="1026">
        <v>44447</v>
      </c>
      <c r="R680" s="1026">
        <v>44576</v>
      </c>
      <c r="S680" s="1027" t="s">
        <v>67</v>
      </c>
      <c r="T680" s="1028">
        <v>44576</v>
      </c>
      <c r="U680" s="1028">
        <v>44606</v>
      </c>
      <c r="V680" s="1028">
        <v>44609</v>
      </c>
      <c r="W680" s="1029" t="s">
        <v>67</v>
      </c>
      <c r="X680" s="1029">
        <v>44606</v>
      </c>
      <c r="Y680" s="1029">
        <v>44609</v>
      </c>
      <c r="Z680" s="1030"/>
      <c r="AA680" s="791"/>
      <c r="AB680" s="1031">
        <v>44593</v>
      </c>
      <c r="AC680" s="1147">
        <v>44593</v>
      </c>
      <c r="AD680" s="791"/>
      <c r="AE680" s="1035"/>
      <c r="AF680" s="1033"/>
      <c r="AG680" s="1033"/>
      <c r="AH680" s="1033"/>
      <c r="AI680" s="1033"/>
      <c r="AJ680" s="1033"/>
      <c r="AK680" s="1033"/>
      <c r="AL680" s="1033"/>
      <c r="AM680" s="1033"/>
      <c r="AN680" s="1033"/>
      <c r="AO680" s="1033"/>
      <c r="AP680" s="1033"/>
      <c r="AQ680" s="1033"/>
      <c r="AR680" s="1033"/>
      <c r="AS680" s="1033"/>
      <c r="AT680" s="599"/>
      <c r="AU680" s="1036"/>
      <c r="AV680" s="764"/>
      <c r="AW680" s="764"/>
      <c r="AX680" s="764"/>
      <c r="AY680" s="764"/>
      <c r="AZ680" s="764"/>
      <c r="BA680" s="764"/>
      <c r="BB680" s="764"/>
      <c r="BC680" s="764"/>
      <c r="BD680" s="764"/>
      <c r="BE680" s="764"/>
      <c r="BF680" s="764"/>
    </row>
    <row r="681" spans="1:58" ht="15.75" hidden="1" customHeight="1">
      <c r="A681" s="1023">
        <v>672</v>
      </c>
      <c r="B681" s="1024" t="s">
        <v>245</v>
      </c>
      <c r="C681" s="1024" t="s">
        <v>1160</v>
      </c>
      <c r="D681" s="1024" t="s">
        <v>529</v>
      </c>
      <c r="E681" s="1024" t="s">
        <v>6986</v>
      </c>
      <c r="F681" s="1024" t="s">
        <v>6987</v>
      </c>
      <c r="G681" s="1024" t="s">
        <v>6978</v>
      </c>
      <c r="H681" s="1025" t="s">
        <v>1170</v>
      </c>
      <c r="I681" s="1024">
        <v>1</v>
      </c>
      <c r="J681" s="1024">
        <v>456300</v>
      </c>
      <c r="K681" s="1024">
        <v>456300</v>
      </c>
      <c r="L681" s="1024">
        <v>7340</v>
      </c>
      <c r="M681" s="1024" t="s">
        <v>1167</v>
      </c>
      <c r="N681" s="1024" t="s">
        <v>6604</v>
      </c>
      <c r="O681" s="1024" t="s">
        <v>1163</v>
      </c>
      <c r="P681" s="1024" t="s">
        <v>67</v>
      </c>
      <c r="Q681" s="1026">
        <v>44447</v>
      </c>
      <c r="R681" s="1026">
        <v>44614</v>
      </c>
      <c r="S681" s="1027" t="s">
        <v>67</v>
      </c>
      <c r="T681" s="1028">
        <v>44614</v>
      </c>
      <c r="U681" s="1028">
        <v>44644</v>
      </c>
      <c r="V681" s="1028">
        <v>44647</v>
      </c>
      <c r="W681" s="1029" t="s">
        <v>67</v>
      </c>
      <c r="X681" s="1029">
        <v>44644</v>
      </c>
      <c r="Y681" s="1029">
        <v>44647</v>
      </c>
      <c r="Z681" s="1030">
        <v>7.34</v>
      </c>
      <c r="AA681" s="791"/>
      <c r="AB681" s="1031">
        <v>44621</v>
      </c>
      <c r="AC681" s="1147">
        <v>44621</v>
      </c>
      <c r="AD681" s="791"/>
      <c r="AE681" s="1035"/>
      <c r="AF681" s="1033"/>
      <c r="AG681" s="1033"/>
      <c r="AH681" s="1033"/>
      <c r="AI681" s="1033"/>
      <c r="AJ681" s="1033"/>
      <c r="AK681" s="1033"/>
      <c r="AL681" s="1033"/>
      <c r="AM681" s="1033"/>
      <c r="AN681" s="1033"/>
      <c r="AO681" s="1033"/>
      <c r="AP681" s="1033"/>
      <c r="AQ681" s="1033"/>
      <c r="AR681" s="1033"/>
      <c r="AS681" s="1033"/>
      <c r="AT681" s="599"/>
      <c r="AU681" s="1036"/>
      <c r="AV681" s="764"/>
      <c r="AW681" s="764"/>
      <c r="AX681" s="764"/>
      <c r="AY681" s="764"/>
      <c r="AZ681" s="764"/>
      <c r="BA681" s="764"/>
      <c r="BB681" s="764"/>
      <c r="BC681" s="764"/>
      <c r="BD681" s="764"/>
      <c r="BE681" s="764"/>
      <c r="BF681" s="764"/>
    </row>
    <row r="682" spans="1:58" ht="15.75" hidden="1" customHeight="1">
      <c r="A682" s="1023">
        <v>673</v>
      </c>
      <c r="B682" s="1024" t="s">
        <v>245</v>
      </c>
      <c r="C682" s="1024" t="s">
        <v>1160</v>
      </c>
      <c r="D682" s="1024" t="s">
        <v>529</v>
      </c>
      <c r="E682" s="1024" t="s">
        <v>6986</v>
      </c>
      <c r="F682" s="1024" t="s">
        <v>6987</v>
      </c>
      <c r="G682" s="1024" t="s">
        <v>6978</v>
      </c>
      <c r="H682" s="1025" t="s">
        <v>1171</v>
      </c>
      <c r="I682" s="1024">
        <v>1</v>
      </c>
      <c r="J682" s="1024">
        <v>456300</v>
      </c>
      <c r="K682" s="1024">
        <v>456300</v>
      </c>
      <c r="L682" s="1024">
        <v>1862</v>
      </c>
      <c r="M682" s="1024" t="s">
        <v>1167</v>
      </c>
      <c r="N682" s="1024" t="s">
        <v>6604</v>
      </c>
      <c r="O682" s="1024" t="s">
        <v>1163</v>
      </c>
      <c r="P682" s="1024" t="s">
        <v>67</v>
      </c>
      <c r="Q682" s="1026">
        <v>44447</v>
      </c>
      <c r="R682" s="1026">
        <v>44614</v>
      </c>
      <c r="S682" s="1027" t="s">
        <v>67</v>
      </c>
      <c r="T682" s="1028">
        <v>44614</v>
      </c>
      <c r="U682" s="1028">
        <v>44644</v>
      </c>
      <c r="V682" s="1028">
        <v>44647</v>
      </c>
      <c r="W682" s="1029" t="s">
        <v>67</v>
      </c>
      <c r="X682" s="1029">
        <v>44644</v>
      </c>
      <c r="Y682" s="1029">
        <v>44647</v>
      </c>
      <c r="Z682" s="1030">
        <v>1.8620000000000001</v>
      </c>
      <c r="AA682" s="791"/>
      <c r="AB682" s="1031">
        <v>44621</v>
      </c>
      <c r="AC682" s="1147">
        <v>44621</v>
      </c>
      <c r="AD682" s="791"/>
      <c r="AE682" s="1035"/>
      <c r="AF682" s="1033"/>
      <c r="AG682" s="1033"/>
      <c r="AH682" s="1033"/>
      <c r="AI682" s="1033"/>
      <c r="AJ682" s="1033"/>
      <c r="AK682" s="1033"/>
      <c r="AL682" s="1033"/>
      <c r="AM682" s="1033"/>
      <c r="AN682" s="1033"/>
      <c r="AO682" s="1033"/>
      <c r="AP682" s="1033"/>
      <c r="AQ682" s="1033"/>
      <c r="AR682" s="1033"/>
      <c r="AS682" s="1033"/>
      <c r="AT682" s="599"/>
      <c r="AU682" s="1036"/>
      <c r="AV682" s="764"/>
      <c r="AW682" s="764"/>
      <c r="AX682" s="764"/>
      <c r="AY682" s="764"/>
      <c r="AZ682" s="764"/>
      <c r="BA682" s="764"/>
      <c r="BB682" s="764"/>
      <c r="BC682" s="764"/>
      <c r="BD682" s="764"/>
      <c r="BE682" s="764"/>
      <c r="BF682" s="764"/>
    </row>
    <row r="683" spans="1:58" ht="15.75" hidden="1" customHeight="1">
      <c r="A683" s="1023">
        <v>674</v>
      </c>
      <c r="B683" s="1024" t="s">
        <v>245</v>
      </c>
      <c r="C683" s="1024" t="s">
        <v>1160</v>
      </c>
      <c r="D683" s="1024" t="s">
        <v>529</v>
      </c>
      <c r="E683" s="1024" t="s">
        <v>6986</v>
      </c>
      <c r="F683" s="1024" t="s">
        <v>6987</v>
      </c>
      <c r="G683" s="1024" t="s">
        <v>6979</v>
      </c>
      <c r="H683" s="1025" t="s">
        <v>1170</v>
      </c>
      <c r="I683" s="1024">
        <v>1</v>
      </c>
      <c r="J683" s="1024">
        <v>266900</v>
      </c>
      <c r="K683" s="1024">
        <v>266900</v>
      </c>
      <c r="L683" s="1024">
        <v>4308</v>
      </c>
      <c r="M683" s="1024" t="s">
        <v>1167</v>
      </c>
      <c r="N683" s="1024" t="s">
        <v>6604</v>
      </c>
      <c r="O683" s="1024" t="s">
        <v>1163</v>
      </c>
      <c r="P683" s="1024" t="s">
        <v>67</v>
      </c>
      <c r="Q683" s="1026">
        <v>44447</v>
      </c>
      <c r="R683" s="1026">
        <v>44614</v>
      </c>
      <c r="S683" s="1027" t="s">
        <v>67</v>
      </c>
      <c r="T683" s="1028">
        <v>44614</v>
      </c>
      <c r="U683" s="1028">
        <v>44644</v>
      </c>
      <c r="V683" s="1028">
        <v>44647</v>
      </c>
      <c r="W683" s="1029" t="s">
        <v>67</v>
      </c>
      <c r="X683" s="1029">
        <v>44644</v>
      </c>
      <c r="Y683" s="1029">
        <v>44647</v>
      </c>
      <c r="Z683" s="1030"/>
      <c r="AA683" s="791"/>
      <c r="AB683" s="1031">
        <v>44621</v>
      </c>
      <c r="AC683" s="1147">
        <v>44621</v>
      </c>
      <c r="AD683" s="791"/>
      <c r="AE683" s="1035"/>
      <c r="AF683" s="1033"/>
      <c r="AG683" s="1033"/>
      <c r="AH683" s="1033"/>
      <c r="AI683" s="1033"/>
      <c r="AJ683" s="1033"/>
      <c r="AK683" s="1033"/>
      <c r="AL683" s="1033"/>
      <c r="AM683" s="1033"/>
      <c r="AN683" s="1033"/>
      <c r="AO683" s="1033"/>
      <c r="AP683" s="1033"/>
      <c r="AQ683" s="1033"/>
      <c r="AR683" s="1033"/>
      <c r="AS683" s="1033"/>
      <c r="AT683" s="599"/>
      <c r="AU683" s="1036"/>
      <c r="AV683" s="764"/>
      <c r="AW683" s="764"/>
      <c r="AX683" s="764"/>
      <c r="AY683" s="764"/>
      <c r="AZ683" s="764"/>
      <c r="BA683" s="764"/>
      <c r="BB683" s="764"/>
      <c r="BC683" s="764"/>
      <c r="BD683" s="764"/>
      <c r="BE683" s="764"/>
      <c r="BF683" s="764"/>
    </row>
    <row r="684" spans="1:58" ht="15.75" hidden="1" customHeight="1">
      <c r="A684" s="1023">
        <v>675</v>
      </c>
      <c r="B684" s="1024" t="s">
        <v>245</v>
      </c>
      <c r="C684" s="1024" t="s">
        <v>1160</v>
      </c>
      <c r="D684" s="1024" t="s">
        <v>529</v>
      </c>
      <c r="E684" s="1024" t="s">
        <v>6986</v>
      </c>
      <c r="F684" s="1024" t="s">
        <v>6987</v>
      </c>
      <c r="G684" s="1024" t="s">
        <v>6979</v>
      </c>
      <c r="H684" s="1025" t="s">
        <v>1171</v>
      </c>
      <c r="I684" s="1024">
        <v>1</v>
      </c>
      <c r="J684" s="1024">
        <v>266900</v>
      </c>
      <c r="K684" s="1024">
        <v>266900</v>
      </c>
      <c r="L684" s="1024">
        <v>1104</v>
      </c>
      <c r="M684" s="1024" t="s">
        <v>1167</v>
      </c>
      <c r="N684" s="1024" t="s">
        <v>6604</v>
      </c>
      <c r="O684" s="1024" t="s">
        <v>1163</v>
      </c>
      <c r="P684" s="1024" t="s">
        <v>67</v>
      </c>
      <c r="Q684" s="1026">
        <v>44447</v>
      </c>
      <c r="R684" s="1026">
        <v>44614</v>
      </c>
      <c r="S684" s="1027" t="s">
        <v>67</v>
      </c>
      <c r="T684" s="1028">
        <v>44614</v>
      </c>
      <c r="U684" s="1028">
        <v>44644</v>
      </c>
      <c r="V684" s="1028">
        <v>44647</v>
      </c>
      <c r="W684" s="1029" t="s">
        <v>67</v>
      </c>
      <c r="X684" s="1029">
        <v>44644</v>
      </c>
      <c r="Y684" s="1029">
        <v>44647</v>
      </c>
      <c r="Z684" s="1030">
        <v>1.1040000000000001</v>
      </c>
      <c r="AA684" s="791"/>
      <c r="AB684" s="1031">
        <v>44621</v>
      </c>
      <c r="AC684" s="1147">
        <v>44621</v>
      </c>
      <c r="AD684" s="791"/>
      <c r="AE684" s="1035"/>
      <c r="AF684" s="1033"/>
      <c r="AG684" s="1033"/>
      <c r="AH684" s="1033"/>
      <c r="AI684" s="1033"/>
      <c r="AJ684" s="1033"/>
      <c r="AK684" s="1033"/>
      <c r="AL684" s="1033"/>
      <c r="AM684" s="1033"/>
      <c r="AN684" s="1033"/>
      <c r="AO684" s="1033"/>
      <c r="AP684" s="1033"/>
      <c r="AQ684" s="1033"/>
      <c r="AR684" s="1033"/>
      <c r="AS684" s="1033"/>
      <c r="AT684" s="599"/>
      <c r="AU684" s="1036"/>
      <c r="AV684" s="764"/>
      <c r="AW684" s="764"/>
      <c r="AX684" s="764"/>
      <c r="AY684" s="764"/>
      <c r="AZ684" s="764"/>
      <c r="BA684" s="764"/>
      <c r="BB684" s="764"/>
      <c r="BC684" s="764"/>
      <c r="BD684" s="764"/>
      <c r="BE684" s="764"/>
      <c r="BF684" s="764"/>
    </row>
    <row r="685" spans="1:58" ht="15.75" hidden="1" customHeight="1">
      <c r="A685" s="1023">
        <v>676</v>
      </c>
      <c r="B685" s="1024" t="s">
        <v>245</v>
      </c>
      <c r="C685" s="1024" t="s">
        <v>1160</v>
      </c>
      <c r="D685" s="1024" t="s">
        <v>529</v>
      </c>
      <c r="E685" s="1024" t="s">
        <v>6986</v>
      </c>
      <c r="F685" s="1024" t="s">
        <v>6987</v>
      </c>
      <c r="G685" s="1024" t="s">
        <v>6980</v>
      </c>
      <c r="H685" s="1025" t="s">
        <v>1170</v>
      </c>
      <c r="I685" s="1024">
        <v>1</v>
      </c>
      <c r="J685" s="1024">
        <v>199900</v>
      </c>
      <c r="K685" s="1024">
        <v>199900</v>
      </c>
      <c r="L685" s="1024">
        <v>3236</v>
      </c>
      <c r="M685" s="1024" t="s">
        <v>1167</v>
      </c>
      <c r="N685" s="1024" t="s">
        <v>6604</v>
      </c>
      <c r="O685" s="1024" t="s">
        <v>1163</v>
      </c>
      <c r="P685" s="1024" t="s">
        <v>67</v>
      </c>
      <c r="Q685" s="1026">
        <v>44447</v>
      </c>
      <c r="R685" s="1026">
        <v>44614</v>
      </c>
      <c r="S685" s="1027" t="s">
        <v>67</v>
      </c>
      <c r="T685" s="1028">
        <v>44614</v>
      </c>
      <c r="U685" s="1028">
        <v>44644</v>
      </c>
      <c r="V685" s="1028">
        <v>44647</v>
      </c>
      <c r="W685" s="1029" t="s">
        <v>67</v>
      </c>
      <c r="X685" s="1029">
        <v>44644</v>
      </c>
      <c r="Y685" s="1029">
        <v>44647</v>
      </c>
      <c r="Z685" s="1030">
        <v>3.2360000000000002</v>
      </c>
      <c r="AA685" s="791"/>
      <c r="AB685" s="1031">
        <v>44621</v>
      </c>
      <c r="AC685" s="1147">
        <v>44621</v>
      </c>
      <c r="AD685" s="791"/>
      <c r="AE685" s="1035"/>
      <c r="AF685" s="1033"/>
      <c r="AG685" s="1033"/>
      <c r="AH685" s="1033"/>
      <c r="AI685" s="1033"/>
      <c r="AJ685" s="1033"/>
      <c r="AK685" s="1033"/>
      <c r="AL685" s="1033"/>
      <c r="AM685" s="1033"/>
      <c r="AN685" s="1033"/>
      <c r="AO685" s="1033"/>
      <c r="AP685" s="1033"/>
      <c r="AQ685" s="1033"/>
      <c r="AR685" s="1033"/>
      <c r="AS685" s="1033"/>
      <c r="AT685" s="599"/>
      <c r="AU685" s="1036"/>
      <c r="AV685" s="764"/>
      <c r="AW685" s="764"/>
      <c r="AX685" s="764"/>
      <c r="AY685" s="764"/>
      <c r="AZ685" s="764"/>
      <c r="BA685" s="764"/>
      <c r="BB685" s="764"/>
      <c r="BC685" s="764"/>
      <c r="BD685" s="764"/>
      <c r="BE685" s="764"/>
      <c r="BF685" s="764"/>
    </row>
    <row r="686" spans="1:58" ht="15.75" hidden="1" customHeight="1">
      <c r="A686" s="1023">
        <v>677</v>
      </c>
      <c r="B686" s="1024" t="s">
        <v>245</v>
      </c>
      <c r="C686" s="1024" t="s">
        <v>1160</v>
      </c>
      <c r="D686" s="1024" t="s">
        <v>529</v>
      </c>
      <c r="E686" s="1024" t="s">
        <v>6986</v>
      </c>
      <c r="F686" s="1024" t="s">
        <v>6987</v>
      </c>
      <c r="G686" s="1024" t="s">
        <v>6980</v>
      </c>
      <c r="H686" s="1025" t="s">
        <v>1171</v>
      </c>
      <c r="I686" s="1024">
        <v>1</v>
      </c>
      <c r="J686" s="1024">
        <v>199900</v>
      </c>
      <c r="K686" s="1024">
        <v>199900</v>
      </c>
      <c r="L686" s="1024">
        <v>836</v>
      </c>
      <c r="M686" s="1024" t="s">
        <v>1167</v>
      </c>
      <c r="N686" s="1024" t="s">
        <v>6604</v>
      </c>
      <c r="O686" s="1024" t="s">
        <v>1163</v>
      </c>
      <c r="P686" s="1024" t="s">
        <v>67</v>
      </c>
      <c r="Q686" s="1026">
        <v>44447</v>
      </c>
      <c r="R686" s="1026">
        <v>44614</v>
      </c>
      <c r="S686" s="1027" t="s">
        <v>67</v>
      </c>
      <c r="T686" s="1028">
        <v>44614</v>
      </c>
      <c r="U686" s="1028">
        <v>44644</v>
      </c>
      <c r="V686" s="1028">
        <v>44647</v>
      </c>
      <c r="W686" s="1029" t="s">
        <v>67</v>
      </c>
      <c r="X686" s="1029">
        <v>44644</v>
      </c>
      <c r="Y686" s="1029">
        <v>44647</v>
      </c>
      <c r="Z686" s="1030">
        <v>0.83599999999999997</v>
      </c>
      <c r="AA686" s="791"/>
      <c r="AB686" s="1031">
        <v>44621</v>
      </c>
      <c r="AC686" s="1147">
        <v>44621</v>
      </c>
      <c r="AD686" s="791"/>
      <c r="AE686" s="1035"/>
      <c r="AF686" s="1033"/>
      <c r="AG686" s="1033"/>
      <c r="AH686" s="1033"/>
      <c r="AI686" s="1033"/>
      <c r="AJ686" s="1033"/>
      <c r="AK686" s="1033"/>
      <c r="AL686" s="1033"/>
      <c r="AM686" s="1033"/>
      <c r="AN686" s="1033"/>
      <c r="AO686" s="1033"/>
      <c r="AP686" s="1033"/>
      <c r="AQ686" s="1033"/>
      <c r="AR686" s="1033"/>
      <c r="AS686" s="1033"/>
      <c r="AT686" s="599"/>
      <c r="AU686" s="1036"/>
      <c r="AV686" s="764"/>
      <c r="AW686" s="764"/>
      <c r="AX686" s="764"/>
      <c r="AY686" s="764"/>
      <c r="AZ686" s="764"/>
      <c r="BA686" s="764"/>
      <c r="BB686" s="764"/>
      <c r="BC686" s="764"/>
      <c r="BD686" s="764"/>
      <c r="BE686" s="764"/>
      <c r="BF686" s="764"/>
    </row>
    <row r="687" spans="1:58" ht="15.75" hidden="1" customHeight="1">
      <c r="A687" s="1023">
        <v>678</v>
      </c>
      <c r="B687" s="1024" t="s">
        <v>245</v>
      </c>
      <c r="C687" s="1024" t="s">
        <v>1160</v>
      </c>
      <c r="D687" s="1024" t="s">
        <v>529</v>
      </c>
      <c r="E687" s="1024" t="s">
        <v>6986</v>
      </c>
      <c r="F687" s="1024" t="s">
        <v>6987</v>
      </c>
      <c r="G687" s="1024" t="s">
        <v>6988</v>
      </c>
      <c r="H687" s="1025" t="s">
        <v>1170</v>
      </c>
      <c r="I687" s="1024">
        <v>1</v>
      </c>
      <c r="J687" s="1024">
        <v>289900</v>
      </c>
      <c r="K687" s="1024">
        <v>289900</v>
      </c>
      <c r="L687" s="1024">
        <v>4676</v>
      </c>
      <c r="M687" s="1024" t="s">
        <v>1167</v>
      </c>
      <c r="N687" s="1024" t="s">
        <v>6604</v>
      </c>
      <c r="O687" s="1024" t="s">
        <v>1163</v>
      </c>
      <c r="P687" s="1024" t="s">
        <v>67</v>
      </c>
      <c r="Q687" s="1026">
        <v>44447</v>
      </c>
      <c r="R687" s="1026">
        <v>44614</v>
      </c>
      <c r="S687" s="1027" t="s">
        <v>67</v>
      </c>
      <c r="T687" s="1028">
        <v>44614</v>
      </c>
      <c r="U687" s="1028">
        <v>44644</v>
      </c>
      <c r="V687" s="1028">
        <v>44647</v>
      </c>
      <c r="W687" s="1029" t="s">
        <v>67</v>
      </c>
      <c r="X687" s="1029">
        <v>44644</v>
      </c>
      <c r="Y687" s="1029">
        <v>44647</v>
      </c>
      <c r="Z687" s="1030">
        <v>4.6760000000000002</v>
      </c>
      <c r="AA687" s="791"/>
      <c r="AB687" s="1031">
        <v>44621</v>
      </c>
      <c r="AC687" s="1147">
        <v>44621</v>
      </c>
      <c r="AD687" s="791"/>
      <c r="AE687" s="1035"/>
      <c r="AF687" s="1033"/>
      <c r="AG687" s="1033"/>
      <c r="AH687" s="1033"/>
      <c r="AI687" s="1033"/>
      <c r="AJ687" s="1033"/>
      <c r="AK687" s="1033"/>
      <c r="AL687" s="1033"/>
      <c r="AM687" s="1033"/>
      <c r="AN687" s="1033"/>
      <c r="AO687" s="1033"/>
      <c r="AP687" s="1033"/>
      <c r="AQ687" s="1033"/>
      <c r="AR687" s="1033"/>
      <c r="AS687" s="1033"/>
      <c r="AT687" s="599"/>
      <c r="AU687" s="1036"/>
      <c r="AV687" s="764"/>
      <c r="AW687" s="764"/>
      <c r="AX687" s="764"/>
      <c r="AY687" s="764"/>
      <c r="AZ687" s="764"/>
      <c r="BA687" s="764"/>
      <c r="BB687" s="764"/>
      <c r="BC687" s="764"/>
      <c r="BD687" s="764"/>
      <c r="BE687" s="764"/>
      <c r="BF687" s="764"/>
    </row>
    <row r="688" spans="1:58" ht="15.75" hidden="1" customHeight="1">
      <c r="A688" s="1023">
        <v>679</v>
      </c>
      <c r="B688" s="1024" t="s">
        <v>245</v>
      </c>
      <c r="C688" s="1024" t="s">
        <v>1160</v>
      </c>
      <c r="D688" s="1024" t="s">
        <v>529</v>
      </c>
      <c r="E688" s="1024" t="s">
        <v>6986</v>
      </c>
      <c r="F688" s="1024" t="s">
        <v>6987</v>
      </c>
      <c r="G688" s="1024" t="s">
        <v>6988</v>
      </c>
      <c r="H688" s="1025" t="s">
        <v>1171</v>
      </c>
      <c r="I688" s="1024">
        <v>1</v>
      </c>
      <c r="J688" s="1024">
        <v>289900</v>
      </c>
      <c r="K688" s="1024">
        <v>289900</v>
      </c>
      <c r="L688" s="1024">
        <v>1196</v>
      </c>
      <c r="M688" s="1024" t="s">
        <v>1167</v>
      </c>
      <c r="N688" s="1024" t="s">
        <v>6604</v>
      </c>
      <c r="O688" s="1024" t="s">
        <v>1163</v>
      </c>
      <c r="P688" s="1024" t="s">
        <v>67</v>
      </c>
      <c r="Q688" s="1026">
        <v>44447</v>
      </c>
      <c r="R688" s="1026">
        <v>44614</v>
      </c>
      <c r="S688" s="1027" t="s">
        <v>67</v>
      </c>
      <c r="T688" s="1028">
        <v>44614</v>
      </c>
      <c r="U688" s="1028">
        <v>44644</v>
      </c>
      <c r="V688" s="1028">
        <v>44647</v>
      </c>
      <c r="W688" s="1029" t="s">
        <v>67</v>
      </c>
      <c r="X688" s="1029">
        <v>44644</v>
      </c>
      <c r="Y688" s="1029">
        <v>44647</v>
      </c>
      <c r="Z688" s="1030">
        <v>1.196</v>
      </c>
      <c r="AA688" s="791"/>
      <c r="AB688" s="1031">
        <v>44621</v>
      </c>
      <c r="AC688" s="1147">
        <v>44621</v>
      </c>
      <c r="AD688" s="791"/>
      <c r="AE688" s="1035"/>
      <c r="AF688" s="1033"/>
      <c r="AG688" s="1033"/>
      <c r="AH688" s="1033"/>
      <c r="AI688" s="1033"/>
      <c r="AJ688" s="1033"/>
      <c r="AK688" s="1033"/>
      <c r="AL688" s="1033"/>
      <c r="AM688" s="1033"/>
      <c r="AN688" s="1033"/>
      <c r="AO688" s="1033"/>
      <c r="AP688" s="1033"/>
      <c r="AQ688" s="1033"/>
      <c r="AR688" s="1033"/>
      <c r="AS688" s="1033"/>
      <c r="AT688" s="599"/>
      <c r="AU688" s="1036"/>
      <c r="AV688" s="764"/>
      <c r="AW688" s="764"/>
      <c r="AX688" s="764"/>
      <c r="AY688" s="764"/>
      <c r="AZ688" s="764"/>
      <c r="BA688" s="764"/>
      <c r="BB688" s="764"/>
      <c r="BC688" s="764"/>
      <c r="BD688" s="764"/>
      <c r="BE688" s="764"/>
      <c r="BF688" s="764"/>
    </row>
    <row r="689" spans="1:58" ht="15.75" hidden="1" customHeight="1">
      <c r="A689" s="1023">
        <v>680</v>
      </c>
      <c r="B689" s="1024" t="s">
        <v>245</v>
      </c>
      <c r="C689" s="1024" t="s">
        <v>1160</v>
      </c>
      <c r="D689" s="1024" t="s">
        <v>529</v>
      </c>
      <c r="E689" s="1024" t="s">
        <v>6986</v>
      </c>
      <c r="F689" s="1024" t="s">
        <v>6987</v>
      </c>
      <c r="G689" s="1024" t="s">
        <v>6982</v>
      </c>
      <c r="H689" s="1025" t="s">
        <v>1170</v>
      </c>
      <c r="I689" s="1024">
        <v>1</v>
      </c>
      <c r="J689" s="1024">
        <v>456300</v>
      </c>
      <c r="K689" s="1024">
        <v>456300</v>
      </c>
      <c r="L689" s="1024">
        <v>7340</v>
      </c>
      <c r="M689" s="1024" t="s">
        <v>1167</v>
      </c>
      <c r="N689" s="1024" t="s">
        <v>6604</v>
      </c>
      <c r="O689" s="1024" t="s">
        <v>1163</v>
      </c>
      <c r="P689" s="1024" t="s">
        <v>67</v>
      </c>
      <c r="Q689" s="1026">
        <v>44447</v>
      </c>
      <c r="R689" s="1026">
        <v>44614</v>
      </c>
      <c r="S689" s="1027" t="s">
        <v>67</v>
      </c>
      <c r="T689" s="1028">
        <v>44614</v>
      </c>
      <c r="U689" s="1028">
        <v>44644</v>
      </c>
      <c r="V689" s="1028">
        <v>44647</v>
      </c>
      <c r="W689" s="1029" t="s">
        <v>67</v>
      </c>
      <c r="X689" s="1029">
        <v>44644</v>
      </c>
      <c r="Y689" s="1029">
        <v>44647</v>
      </c>
      <c r="Z689" s="1030">
        <v>7.34</v>
      </c>
      <c r="AA689" s="791"/>
      <c r="AB689" s="1031">
        <v>44621</v>
      </c>
      <c r="AC689" s="1147">
        <v>44621</v>
      </c>
      <c r="AD689" s="791"/>
      <c r="AE689" s="1035"/>
      <c r="AF689" s="1033"/>
      <c r="AG689" s="1033"/>
      <c r="AH689" s="1033"/>
      <c r="AI689" s="1033"/>
      <c r="AJ689" s="1033"/>
      <c r="AK689" s="1033"/>
      <c r="AL689" s="1033"/>
      <c r="AM689" s="1033"/>
      <c r="AN689" s="1033"/>
      <c r="AO689" s="1033"/>
      <c r="AP689" s="1033"/>
      <c r="AQ689" s="1033"/>
      <c r="AR689" s="1033"/>
      <c r="AS689" s="1033"/>
      <c r="AT689" s="599"/>
      <c r="AU689" s="1036"/>
      <c r="AV689" s="764"/>
      <c r="AW689" s="764"/>
      <c r="AX689" s="764"/>
      <c r="AY689" s="764"/>
      <c r="AZ689" s="764"/>
      <c r="BA689" s="764"/>
      <c r="BB689" s="764"/>
      <c r="BC689" s="764"/>
      <c r="BD689" s="764"/>
      <c r="BE689" s="764"/>
      <c r="BF689" s="764"/>
    </row>
    <row r="690" spans="1:58" ht="15.75" hidden="1" customHeight="1">
      <c r="A690" s="1023">
        <v>681</v>
      </c>
      <c r="B690" s="1024" t="s">
        <v>245</v>
      </c>
      <c r="C690" s="1024" t="s">
        <v>1160</v>
      </c>
      <c r="D690" s="1024" t="s">
        <v>529</v>
      </c>
      <c r="E690" s="1024" t="s">
        <v>6986</v>
      </c>
      <c r="F690" s="1024" t="s">
        <v>6987</v>
      </c>
      <c r="G690" s="1024" t="s">
        <v>6982</v>
      </c>
      <c r="H690" s="1025" t="s">
        <v>1171</v>
      </c>
      <c r="I690" s="1024">
        <v>1</v>
      </c>
      <c r="J690" s="1024">
        <v>456300</v>
      </c>
      <c r="K690" s="1024">
        <v>456300</v>
      </c>
      <c r="L690" s="1024">
        <v>1862</v>
      </c>
      <c r="M690" s="1024" t="s">
        <v>1167</v>
      </c>
      <c r="N690" s="1024" t="s">
        <v>6604</v>
      </c>
      <c r="O690" s="1024" t="s">
        <v>1163</v>
      </c>
      <c r="P690" s="1024" t="s">
        <v>67</v>
      </c>
      <c r="Q690" s="1026">
        <v>44447</v>
      </c>
      <c r="R690" s="1026">
        <v>44614</v>
      </c>
      <c r="S690" s="1027" t="s">
        <v>67</v>
      </c>
      <c r="T690" s="1028">
        <v>44614</v>
      </c>
      <c r="U690" s="1028">
        <v>44644</v>
      </c>
      <c r="V690" s="1028">
        <v>44647</v>
      </c>
      <c r="W690" s="1029" t="s">
        <v>67</v>
      </c>
      <c r="X690" s="1029">
        <v>44644</v>
      </c>
      <c r="Y690" s="1029">
        <v>44647</v>
      </c>
      <c r="Z690" s="1030">
        <v>1.8620000000000001</v>
      </c>
      <c r="AA690" s="791"/>
      <c r="AB690" s="1031">
        <v>44621</v>
      </c>
      <c r="AC690" s="1147">
        <v>44621</v>
      </c>
      <c r="AD690" s="791"/>
      <c r="AE690" s="1035"/>
      <c r="AF690" s="1033"/>
      <c r="AG690" s="1033"/>
      <c r="AH690" s="1033"/>
      <c r="AI690" s="1033"/>
      <c r="AJ690" s="1033"/>
      <c r="AK690" s="1033"/>
      <c r="AL690" s="1033"/>
      <c r="AM690" s="1033"/>
      <c r="AN690" s="1033"/>
      <c r="AO690" s="1033"/>
      <c r="AP690" s="1033"/>
      <c r="AQ690" s="1033"/>
      <c r="AR690" s="1033"/>
      <c r="AS690" s="1033"/>
      <c r="AT690" s="599"/>
      <c r="AU690" s="1036"/>
      <c r="AV690" s="764"/>
      <c r="AW690" s="764"/>
      <c r="AX690" s="764"/>
      <c r="AY690" s="764"/>
      <c r="AZ690" s="764"/>
      <c r="BA690" s="764"/>
      <c r="BB690" s="764"/>
      <c r="BC690" s="764"/>
      <c r="BD690" s="764"/>
      <c r="BE690" s="764"/>
      <c r="BF690" s="764"/>
    </row>
    <row r="691" spans="1:58" ht="15.75" hidden="1" customHeight="1">
      <c r="A691" s="1023">
        <v>682</v>
      </c>
      <c r="B691" s="1024" t="s">
        <v>245</v>
      </c>
      <c r="C691" s="1024" t="s">
        <v>1160</v>
      </c>
      <c r="D691" s="1024" t="s">
        <v>529</v>
      </c>
      <c r="E691" s="1024" t="s">
        <v>6986</v>
      </c>
      <c r="F691" s="1024" t="s">
        <v>6987</v>
      </c>
      <c r="G691" s="1024" t="s">
        <v>6983</v>
      </c>
      <c r="H691" s="1025" t="s">
        <v>1170</v>
      </c>
      <c r="I691" s="1024">
        <v>1</v>
      </c>
      <c r="J691" s="1024">
        <v>266900</v>
      </c>
      <c r="K691" s="1024">
        <v>266900</v>
      </c>
      <c r="L691" s="1024">
        <v>4308</v>
      </c>
      <c r="M691" s="1024" t="s">
        <v>1167</v>
      </c>
      <c r="N691" s="1024" t="s">
        <v>6604</v>
      </c>
      <c r="O691" s="1024" t="s">
        <v>1163</v>
      </c>
      <c r="P691" s="1024" t="s">
        <v>67</v>
      </c>
      <c r="Q691" s="1026">
        <v>44447</v>
      </c>
      <c r="R691" s="1026">
        <v>44614</v>
      </c>
      <c r="S691" s="1027" t="s">
        <v>67</v>
      </c>
      <c r="T691" s="1028">
        <v>44614</v>
      </c>
      <c r="U691" s="1028">
        <v>44644</v>
      </c>
      <c r="V691" s="1028">
        <v>44647</v>
      </c>
      <c r="W691" s="1029" t="s">
        <v>67</v>
      </c>
      <c r="X691" s="1029">
        <v>44644</v>
      </c>
      <c r="Y691" s="1029">
        <v>44647</v>
      </c>
      <c r="Z691" s="1030">
        <v>4.3079999999999998</v>
      </c>
      <c r="AA691" s="791"/>
      <c r="AB691" s="1031">
        <v>44621</v>
      </c>
      <c r="AC691" s="1147">
        <v>44621</v>
      </c>
      <c r="AD691" s="791"/>
      <c r="AE691" s="1035"/>
      <c r="AF691" s="1033"/>
      <c r="AG691" s="1033"/>
      <c r="AH691" s="1033"/>
      <c r="AI691" s="1033"/>
      <c r="AJ691" s="1033"/>
      <c r="AK691" s="1033"/>
      <c r="AL691" s="1033"/>
      <c r="AM691" s="1033"/>
      <c r="AN691" s="1033"/>
      <c r="AO691" s="1033"/>
      <c r="AP691" s="1033"/>
      <c r="AQ691" s="1033"/>
      <c r="AR691" s="1033"/>
      <c r="AS691" s="1033"/>
      <c r="AT691" s="599"/>
      <c r="AU691" s="1036"/>
      <c r="AV691" s="764"/>
      <c r="AW691" s="764"/>
      <c r="AX691" s="764"/>
      <c r="AY691" s="764"/>
      <c r="AZ691" s="764"/>
      <c r="BA691" s="764"/>
      <c r="BB691" s="764"/>
      <c r="BC691" s="764"/>
      <c r="BD691" s="764"/>
      <c r="BE691" s="764"/>
      <c r="BF691" s="764"/>
    </row>
    <row r="692" spans="1:58" ht="15.75" hidden="1" customHeight="1">
      <c r="A692" s="1023">
        <v>683</v>
      </c>
      <c r="B692" s="1024" t="s">
        <v>245</v>
      </c>
      <c r="C692" s="1024" t="s">
        <v>1160</v>
      </c>
      <c r="D692" s="1024" t="s">
        <v>529</v>
      </c>
      <c r="E692" s="1024" t="s">
        <v>6986</v>
      </c>
      <c r="F692" s="1024" t="s">
        <v>6987</v>
      </c>
      <c r="G692" s="1024" t="s">
        <v>6983</v>
      </c>
      <c r="H692" s="1025" t="s">
        <v>1171</v>
      </c>
      <c r="I692" s="1024">
        <v>1</v>
      </c>
      <c r="J692" s="1024">
        <v>266900</v>
      </c>
      <c r="K692" s="1024">
        <v>266900</v>
      </c>
      <c r="L692" s="1024">
        <v>1104</v>
      </c>
      <c r="M692" s="1024" t="s">
        <v>1167</v>
      </c>
      <c r="N692" s="1024" t="s">
        <v>6604</v>
      </c>
      <c r="O692" s="1024" t="s">
        <v>1163</v>
      </c>
      <c r="P692" s="1024" t="s">
        <v>67</v>
      </c>
      <c r="Q692" s="1026">
        <v>44447</v>
      </c>
      <c r="R692" s="1026">
        <v>44614</v>
      </c>
      <c r="S692" s="1027" t="s">
        <v>67</v>
      </c>
      <c r="T692" s="1028">
        <v>44614</v>
      </c>
      <c r="U692" s="1028">
        <v>44644</v>
      </c>
      <c r="V692" s="1028">
        <v>44647</v>
      </c>
      <c r="W692" s="1029" t="s">
        <v>67</v>
      </c>
      <c r="X692" s="1029">
        <v>44644</v>
      </c>
      <c r="Y692" s="1029">
        <v>44647</v>
      </c>
      <c r="Z692" s="1030">
        <v>1.1040000000000001</v>
      </c>
      <c r="AA692" s="791"/>
      <c r="AB692" s="1031">
        <v>44621</v>
      </c>
      <c r="AC692" s="1147">
        <v>44621</v>
      </c>
      <c r="AD692" s="791"/>
      <c r="AE692" s="1035"/>
      <c r="AF692" s="1033"/>
      <c r="AG692" s="1033"/>
      <c r="AH692" s="1033"/>
      <c r="AI692" s="1033"/>
      <c r="AJ692" s="1033"/>
      <c r="AK692" s="1033"/>
      <c r="AL692" s="1033"/>
      <c r="AM692" s="1033"/>
      <c r="AN692" s="1033"/>
      <c r="AO692" s="1033"/>
      <c r="AP692" s="1033"/>
      <c r="AQ692" s="1033"/>
      <c r="AR692" s="1033"/>
      <c r="AS692" s="1033"/>
      <c r="AT692" s="599"/>
      <c r="AU692" s="1036"/>
      <c r="AV692" s="764"/>
      <c r="AW692" s="764"/>
      <c r="AX692" s="764"/>
      <c r="AY692" s="764"/>
      <c r="AZ692" s="764"/>
      <c r="BA692" s="764"/>
      <c r="BB692" s="764"/>
      <c r="BC692" s="764"/>
      <c r="BD692" s="764"/>
      <c r="BE692" s="764"/>
      <c r="BF692" s="764"/>
    </row>
    <row r="693" spans="1:58" ht="15.75" hidden="1" customHeight="1">
      <c r="A693" s="1023">
        <v>684</v>
      </c>
      <c r="B693" s="1024" t="s">
        <v>245</v>
      </c>
      <c r="C693" s="1024" t="s">
        <v>1160</v>
      </c>
      <c r="D693" s="1024" t="s">
        <v>529</v>
      </c>
      <c r="E693" s="1024" t="s">
        <v>6986</v>
      </c>
      <c r="F693" s="1024" t="s">
        <v>6987</v>
      </c>
      <c r="G693" s="1024" t="s">
        <v>6984</v>
      </c>
      <c r="H693" s="1025" t="s">
        <v>1170</v>
      </c>
      <c r="I693" s="1024">
        <v>1</v>
      </c>
      <c r="J693" s="1024">
        <v>0</v>
      </c>
      <c r="K693" s="1024">
        <v>0</v>
      </c>
      <c r="L693" s="1024">
        <v>36</v>
      </c>
      <c r="M693" s="1024" t="s">
        <v>1167</v>
      </c>
      <c r="N693" s="1024" t="s">
        <v>6604</v>
      </c>
      <c r="O693" s="1024" t="s">
        <v>1163</v>
      </c>
      <c r="P693" s="1024" t="s">
        <v>67</v>
      </c>
      <c r="Q693" s="1026">
        <v>44447</v>
      </c>
      <c r="R693" s="1026">
        <v>44614</v>
      </c>
      <c r="S693" s="1027" t="s">
        <v>67</v>
      </c>
      <c r="T693" s="1028">
        <v>44614</v>
      </c>
      <c r="U693" s="1028">
        <v>44644</v>
      </c>
      <c r="V693" s="1028">
        <v>44647</v>
      </c>
      <c r="W693" s="1029" t="s">
        <v>67</v>
      </c>
      <c r="X693" s="1029">
        <v>44644</v>
      </c>
      <c r="Y693" s="1029">
        <v>44647</v>
      </c>
      <c r="Z693" s="1030">
        <v>3.5999999999999997E-2</v>
      </c>
      <c r="AA693" s="791"/>
      <c r="AB693" s="1031">
        <v>44621</v>
      </c>
      <c r="AC693" s="1147">
        <v>44621</v>
      </c>
      <c r="AD693" s="791"/>
      <c r="AE693" s="1035"/>
      <c r="AF693" s="1033"/>
      <c r="AG693" s="1033"/>
      <c r="AH693" s="1033"/>
      <c r="AI693" s="1033"/>
      <c r="AJ693" s="1033"/>
      <c r="AK693" s="1033"/>
      <c r="AL693" s="1033"/>
      <c r="AM693" s="1033"/>
      <c r="AN693" s="1033"/>
      <c r="AO693" s="1033"/>
      <c r="AP693" s="1033"/>
      <c r="AQ693" s="1033"/>
      <c r="AR693" s="1033"/>
      <c r="AS693" s="1033"/>
      <c r="AT693" s="599"/>
      <c r="AU693" s="1036"/>
      <c r="AV693" s="764"/>
      <c r="AW693" s="764"/>
      <c r="AX693" s="764"/>
      <c r="AY693" s="764"/>
      <c r="AZ693" s="764"/>
      <c r="BA693" s="764"/>
      <c r="BB693" s="764"/>
      <c r="BC693" s="764"/>
      <c r="BD693" s="764"/>
      <c r="BE693" s="764"/>
      <c r="BF693" s="764"/>
    </row>
    <row r="694" spans="1:58" ht="15.75" hidden="1" customHeight="1">
      <c r="A694" s="1023">
        <v>685</v>
      </c>
      <c r="B694" s="1024" t="s">
        <v>245</v>
      </c>
      <c r="C694" s="1024" t="s">
        <v>1160</v>
      </c>
      <c r="D694" s="1024" t="s">
        <v>529</v>
      </c>
      <c r="E694" s="1024" t="s">
        <v>6986</v>
      </c>
      <c r="F694" s="1024" t="s">
        <v>6987</v>
      </c>
      <c r="G694" s="1024" t="s">
        <v>6984</v>
      </c>
      <c r="H694" s="1025" t="s">
        <v>1171</v>
      </c>
      <c r="I694" s="1024">
        <v>1</v>
      </c>
      <c r="J694" s="1024">
        <v>0</v>
      </c>
      <c r="K694" s="1024">
        <v>0</v>
      </c>
      <c r="L694" s="1024">
        <v>36</v>
      </c>
      <c r="M694" s="1024" t="s">
        <v>1167</v>
      </c>
      <c r="N694" s="1024" t="s">
        <v>6604</v>
      </c>
      <c r="O694" s="1024" t="s">
        <v>1163</v>
      </c>
      <c r="P694" s="1024" t="s">
        <v>67</v>
      </c>
      <c r="Q694" s="1026">
        <v>44447</v>
      </c>
      <c r="R694" s="1026">
        <v>44614</v>
      </c>
      <c r="S694" s="1027" t="s">
        <v>67</v>
      </c>
      <c r="T694" s="1028">
        <v>44614</v>
      </c>
      <c r="U694" s="1028">
        <v>44644</v>
      </c>
      <c r="V694" s="1028">
        <v>44647</v>
      </c>
      <c r="W694" s="1029" t="s">
        <v>67</v>
      </c>
      <c r="X694" s="1029">
        <v>44644</v>
      </c>
      <c r="Y694" s="1029">
        <v>44647</v>
      </c>
      <c r="Z694" s="1030">
        <v>3.5999999999999997E-2</v>
      </c>
      <c r="AA694" s="791"/>
      <c r="AB694" s="1031">
        <v>44621</v>
      </c>
      <c r="AC694" s="1147">
        <v>44621</v>
      </c>
      <c r="AD694" s="791"/>
      <c r="AE694" s="1035"/>
      <c r="AF694" s="1033"/>
      <c r="AG694" s="1033"/>
      <c r="AH694" s="1033"/>
      <c r="AI694" s="1033"/>
      <c r="AJ694" s="1033"/>
      <c r="AK694" s="1033"/>
      <c r="AL694" s="1033"/>
      <c r="AM694" s="1033"/>
      <c r="AN694" s="1033"/>
      <c r="AO694" s="1033"/>
      <c r="AP694" s="1033"/>
      <c r="AQ694" s="1033"/>
      <c r="AR694" s="1033"/>
      <c r="AS694" s="1033"/>
      <c r="AT694" s="599"/>
      <c r="AU694" s="1036"/>
      <c r="AV694" s="764"/>
      <c r="AW694" s="764"/>
      <c r="AX694" s="764"/>
      <c r="AY694" s="764"/>
      <c r="AZ694" s="764"/>
      <c r="BA694" s="764"/>
      <c r="BB694" s="764"/>
      <c r="BC694" s="764"/>
      <c r="BD694" s="764"/>
      <c r="BE694" s="764"/>
      <c r="BF694" s="764"/>
    </row>
    <row r="695" spans="1:58" ht="15.75" hidden="1" customHeight="1">
      <c r="A695" s="1023">
        <v>686</v>
      </c>
      <c r="B695" s="1024" t="s">
        <v>245</v>
      </c>
      <c r="C695" s="1024" t="s">
        <v>1160</v>
      </c>
      <c r="D695" s="1024" t="s">
        <v>529</v>
      </c>
      <c r="E695" s="1024" t="s">
        <v>6986</v>
      </c>
      <c r="F695" s="1024" t="s">
        <v>6987</v>
      </c>
      <c r="G695" s="1024" t="s">
        <v>6985</v>
      </c>
      <c r="H695" s="1025" t="s">
        <v>1170</v>
      </c>
      <c r="I695" s="1024">
        <v>1</v>
      </c>
      <c r="J695" s="1024">
        <v>900</v>
      </c>
      <c r="K695" s="1024">
        <v>900</v>
      </c>
      <c r="L695" s="1024">
        <v>50</v>
      </c>
      <c r="M695" s="1024" t="s">
        <v>1167</v>
      </c>
      <c r="N695" s="1024" t="s">
        <v>6604</v>
      </c>
      <c r="O695" s="1024" t="s">
        <v>1163</v>
      </c>
      <c r="P695" s="1024" t="s">
        <v>67</v>
      </c>
      <c r="Q695" s="1026">
        <v>44447</v>
      </c>
      <c r="R695" s="1026">
        <v>44614</v>
      </c>
      <c r="S695" s="1027" t="s">
        <v>67</v>
      </c>
      <c r="T695" s="1028">
        <v>44614</v>
      </c>
      <c r="U695" s="1028">
        <v>44644</v>
      </c>
      <c r="V695" s="1028">
        <v>44647</v>
      </c>
      <c r="W695" s="1029" t="s">
        <v>67</v>
      </c>
      <c r="X695" s="1029">
        <v>44644</v>
      </c>
      <c r="Y695" s="1029">
        <v>44647</v>
      </c>
      <c r="Z695" s="1030">
        <v>0.05</v>
      </c>
      <c r="AA695" s="791"/>
      <c r="AB695" s="1031">
        <v>44621</v>
      </c>
      <c r="AC695" s="1147">
        <v>44621</v>
      </c>
      <c r="AD695" s="791"/>
      <c r="AE695" s="1035"/>
      <c r="AF695" s="1033"/>
      <c r="AG695" s="1033"/>
      <c r="AH695" s="1033"/>
      <c r="AI695" s="1033"/>
      <c r="AJ695" s="1033"/>
      <c r="AK695" s="1033"/>
      <c r="AL695" s="1033"/>
      <c r="AM695" s="1033"/>
      <c r="AN695" s="1033"/>
      <c r="AO695" s="1033"/>
      <c r="AP695" s="1033"/>
      <c r="AQ695" s="1033"/>
      <c r="AR695" s="1033"/>
      <c r="AS695" s="1033"/>
      <c r="AT695" s="599"/>
      <c r="AU695" s="1036"/>
      <c r="AV695" s="764"/>
      <c r="AW695" s="764"/>
      <c r="AX695" s="764"/>
      <c r="AY695" s="764"/>
      <c r="AZ695" s="764"/>
      <c r="BA695" s="764"/>
      <c r="BB695" s="764"/>
      <c r="BC695" s="764"/>
      <c r="BD695" s="764"/>
      <c r="BE695" s="764"/>
      <c r="BF695" s="764"/>
    </row>
    <row r="696" spans="1:58" ht="15.75" hidden="1" customHeight="1">
      <c r="A696" s="1023">
        <v>687</v>
      </c>
      <c r="B696" s="1024" t="s">
        <v>245</v>
      </c>
      <c r="C696" s="1024" t="s">
        <v>1160</v>
      </c>
      <c r="D696" s="1024" t="s">
        <v>529</v>
      </c>
      <c r="E696" s="1024" t="s">
        <v>6986</v>
      </c>
      <c r="F696" s="1024" t="s">
        <v>6987</v>
      </c>
      <c r="G696" s="1024" t="s">
        <v>6985</v>
      </c>
      <c r="H696" s="1025" t="s">
        <v>1171</v>
      </c>
      <c r="I696" s="1024">
        <v>1</v>
      </c>
      <c r="J696" s="1024">
        <v>900</v>
      </c>
      <c r="K696" s="1024">
        <v>900</v>
      </c>
      <c r="L696" s="1024">
        <v>40</v>
      </c>
      <c r="M696" s="1024" t="s">
        <v>1167</v>
      </c>
      <c r="N696" s="1024" t="s">
        <v>6604</v>
      </c>
      <c r="O696" s="1024" t="s">
        <v>1163</v>
      </c>
      <c r="P696" s="1024" t="s">
        <v>67</v>
      </c>
      <c r="Q696" s="1026">
        <v>44447</v>
      </c>
      <c r="R696" s="1026">
        <v>44614</v>
      </c>
      <c r="S696" s="1027" t="s">
        <v>67</v>
      </c>
      <c r="T696" s="1028">
        <v>44614</v>
      </c>
      <c r="U696" s="1028">
        <v>44644</v>
      </c>
      <c r="V696" s="1028">
        <v>44647</v>
      </c>
      <c r="W696" s="1029" t="s">
        <v>67</v>
      </c>
      <c r="X696" s="1029">
        <v>44644</v>
      </c>
      <c r="Y696" s="1029">
        <v>44647</v>
      </c>
      <c r="Z696" s="1030">
        <v>0.04</v>
      </c>
      <c r="AA696" s="791"/>
      <c r="AB696" s="1031">
        <v>44621</v>
      </c>
      <c r="AC696" s="1147">
        <v>44621</v>
      </c>
      <c r="AD696" s="791"/>
      <c r="AE696" s="1035"/>
      <c r="AF696" s="1033"/>
      <c r="AG696" s="1033"/>
      <c r="AH696" s="1033"/>
      <c r="AI696" s="1033"/>
      <c r="AJ696" s="1033"/>
      <c r="AK696" s="1033"/>
      <c r="AL696" s="1033"/>
      <c r="AM696" s="1033"/>
      <c r="AN696" s="1033"/>
      <c r="AO696" s="1033"/>
      <c r="AP696" s="1033"/>
      <c r="AQ696" s="1033"/>
      <c r="AR696" s="1033"/>
      <c r="AS696" s="1033"/>
      <c r="AT696" s="599"/>
      <c r="AU696" s="1036"/>
      <c r="AV696" s="764"/>
      <c r="AW696" s="764"/>
      <c r="AX696" s="764"/>
      <c r="AY696" s="764"/>
      <c r="AZ696" s="764"/>
      <c r="BA696" s="764"/>
      <c r="BB696" s="764"/>
      <c r="BC696" s="764"/>
      <c r="BD696" s="764"/>
      <c r="BE696" s="764"/>
      <c r="BF696" s="764"/>
    </row>
    <row r="697" spans="1:58" ht="15.75" hidden="1" customHeight="1">
      <c r="A697" s="1023">
        <v>688</v>
      </c>
      <c r="B697" s="1024" t="s">
        <v>245</v>
      </c>
      <c r="C697" s="1024" t="s">
        <v>1160</v>
      </c>
      <c r="D697" s="1024" t="s">
        <v>529</v>
      </c>
      <c r="E697" s="1024" t="s">
        <v>6986</v>
      </c>
      <c r="F697" s="1024" t="s">
        <v>6987</v>
      </c>
      <c r="G697" s="1024" t="s">
        <v>6278</v>
      </c>
      <c r="H697" s="1025" t="s">
        <v>1170</v>
      </c>
      <c r="I697" s="1024">
        <v>1</v>
      </c>
      <c r="J697" s="1024">
        <v>18200</v>
      </c>
      <c r="K697" s="1024">
        <v>18200</v>
      </c>
      <c r="L697" s="1024">
        <v>975</v>
      </c>
      <c r="M697" s="1024" t="s">
        <v>1167</v>
      </c>
      <c r="N697" s="1024" t="s">
        <v>6604</v>
      </c>
      <c r="O697" s="1024" t="s">
        <v>1163</v>
      </c>
      <c r="P697" s="1024" t="s">
        <v>67</v>
      </c>
      <c r="Q697" s="1026">
        <v>44447</v>
      </c>
      <c r="R697" s="1026">
        <v>44614</v>
      </c>
      <c r="S697" s="1027" t="s">
        <v>67</v>
      </c>
      <c r="T697" s="1028">
        <v>44614</v>
      </c>
      <c r="U697" s="1028">
        <v>44644</v>
      </c>
      <c r="V697" s="1028">
        <v>44647</v>
      </c>
      <c r="W697" s="1029" t="s">
        <v>67</v>
      </c>
      <c r="X697" s="1029">
        <v>44644</v>
      </c>
      <c r="Y697" s="1029">
        <v>44647</v>
      </c>
      <c r="Z697" s="1030">
        <v>0.97499999999999998</v>
      </c>
      <c r="AA697" s="791"/>
      <c r="AB697" s="1031">
        <v>44621</v>
      </c>
      <c r="AC697" s="1147">
        <v>44621</v>
      </c>
      <c r="AD697" s="791"/>
      <c r="AE697" s="1035"/>
      <c r="AF697" s="1033"/>
      <c r="AG697" s="1033"/>
      <c r="AH697" s="1033"/>
      <c r="AI697" s="1033"/>
      <c r="AJ697" s="1033"/>
      <c r="AK697" s="1033"/>
      <c r="AL697" s="1033"/>
      <c r="AM697" s="1033"/>
      <c r="AN697" s="1033"/>
      <c r="AO697" s="1033"/>
      <c r="AP697" s="1033"/>
      <c r="AQ697" s="1033"/>
      <c r="AR697" s="1033"/>
      <c r="AS697" s="1033"/>
      <c r="AT697" s="599"/>
      <c r="AU697" s="1036"/>
      <c r="AV697" s="764"/>
      <c r="AW697" s="764"/>
      <c r="AX697" s="764"/>
      <c r="AY697" s="764"/>
      <c r="AZ697" s="764"/>
      <c r="BA697" s="764"/>
      <c r="BB697" s="764"/>
      <c r="BC697" s="764"/>
      <c r="BD697" s="764"/>
      <c r="BE697" s="764"/>
      <c r="BF697" s="764"/>
    </row>
    <row r="698" spans="1:58" ht="15.75" hidden="1" customHeight="1">
      <c r="A698" s="1023">
        <v>689</v>
      </c>
      <c r="B698" s="1024" t="s">
        <v>245</v>
      </c>
      <c r="C698" s="1024" t="s">
        <v>1160</v>
      </c>
      <c r="D698" s="1024" t="s">
        <v>529</v>
      </c>
      <c r="E698" s="1024" t="s">
        <v>6986</v>
      </c>
      <c r="F698" s="1024" t="s">
        <v>6987</v>
      </c>
      <c r="G698" s="1024" t="s">
        <v>6278</v>
      </c>
      <c r="H698" s="1025" t="s">
        <v>1171</v>
      </c>
      <c r="I698" s="1024">
        <v>1</v>
      </c>
      <c r="J698" s="1024">
        <v>18200</v>
      </c>
      <c r="K698" s="1024">
        <v>18200</v>
      </c>
      <c r="L698" s="1024">
        <v>271</v>
      </c>
      <c r="M698" s="1024" t="s">
        <v>1167</v>
      </c>
      <c r="N698" s="1024" t="s">
        <v>6604</v>
      </c>
      <c r="O698" s="1024" t="s">
        <v>1163</v>
      </c>
      <c r="P698" s="1024" t="s">
        <v>67</v>
      </c>
      <c r="Q698" s="1026">
        <v>44447</v>
      </c>
      <c r="R698" s="1026">
        <v>44614</v>
      </c>
      <c r="S698" s="1027" t="s">
        <v>67</v>
      </c>
      <c r="T698" s="1028">
        <v>44614</v>
      </c>
      <c r="U698" s="1028">
        <v>44644</v>
      </c>
      <c r="V698" s="1028">
        <v>44647</v>
      </c>
      <c r="W698" s="1029" t="s">
        <v>67</v>
      </c>
      <c r="X698" s="1029">
        <v>44644</v>
      </c>
      <c r="Y698" s="1029">
        <v>44647</v>
      </c>
      <c r="Z698" s="1030">
        <v>0.27100000000000002</v>
      </c>
      <c r="AA698" s="791"/>
      <c r="AB698" s="1031">
        <v>44621</v>
      </c>
      <c r="AC698" s="1147">
        <v>44621</v>
      </c>
      <c r="AD698" s="791"/>
      <c r="AE698" s="1035"/>
      <c r="AF698" s="1033"/>
      <c r="AG698" s="1033"/>
      <c r="AH698" s="1033"/>
      <c r="AI698" s="1033"/>
      <c r="AJ698" s="1033"/>
      <c r="AK698" s="1033"/>
      <c r="AL698" s="1033"/>
      <c r="AM698" s="1033"/>
      <c r="AN698" s="1033"/>
      <c r="AO698" s="1033"/>
      <c r="AP698" s="1033"/>
      <c r="AQ698" s="1033"/>
      <c r="AR698" s="1033"/>
      <c r="AS698" s="1033"/>
      <c r="AT698" s="599"/>
      <c r="AU698" s="1036"/>
      <c r="AV698" s="764"/>
      <c r="AW698" s="764"/>
      <c r="AX698" s="764"/>
      <c r="AY698" s="764"/>
      <c r="AZ698" s="764"/>
      <c r="BA698" s="764"/>
      <c r="BB698" s="764"/>
      <c r="BC698" s="764"/>
      <c r="BD698" s="764"/>
      <c r="BE698" s="764"/>
      <c r="BF698" s="764"/>
    </row>
    <row r="699" spans="1:58" ht="15.75" hidden="1" customHeight="1">
      <c r="A699" s="1023">
        <v>690</v>
      </c>
      <c r="B699" s="1024" t="s">
        <v>245</v>
      </c>
      <c r="C699" s="1024" t="s">
        <v>1160</v>
      </c>
      <c r="D699" s="1024" t="s">
        <v>529</v>
      </c>
      <c r="E699" s="1024" t="s">
        <v>6986</v>
      </c>
      <c r="F699" s="1024" t="s">
        <v>6987</v>
      </c>
      <c r="G699" s="1024" t="s">
        <v>6279</v>
      </c>
      <c r="H699" s="1025" t="s">
        <v>1170</v>
      </c>
      <c r="I699" s="1024">
        <v>1</v>
      </c>
      <c r="J699" s="1024">
        <v>58700</v>
      </c>
      <c r="K699" s="1024">
        <v>58700</v>
      </c>
      <c r="L699" s="1024">
        <v>3792</v>
      </c>
      <c r="M699" s="1024" t="s">
        <v>1167</v>
      </c>
      <c r="N699" s="1024" t="s">
        <v>6604</v>
      </c>
      <c r="O699" s="1024" t="s">
        <v>1163</v>
      </c>
      <c r="P699" s="1024" t="s">
        <v>67</v>
      </c>
      <c r="Q699" s="1026">
        <v>44447</v>
      </c>
      <c r="R699" s="1026">
        <v>44614</v>
      </c>
      <c r="S699" s="1027" t="s">
        <v>67</v>
      </c>
      <c r="T699" s="1028">
        <v>44614</v>
      </c>
      <c r="U699" s="1028">
        <v>44644</v>
      </c>
      <c r="V699" s="1028">
        <v>44647</v>
      </c>
      <c r="W699" s="1029" t="s">
        <v>67</v>
      </c>
      <c r="X699" s="1029">
        <v>44644</v>
      </c>
      <c r="Y699" s="1029">
        <v>44647</v>
      </c>
      <c r="Z699" s="1030">
        <v>3.7919999999999998</v>
      </c>
      <c r="AA699" s="791"/>
      <c r="AB699" s="1031">
        <v>44621</v>
      </c>
      <c r="AC699" s="1147">
        <v>44621</v>
      </c>
      <c r="AD699" s="791"/>
      <c r="AE699" s="1035"/>
      <c r="AF699" s="1033"/>
      <c r="AG699" s="1033"/>
      <c r="AH699" s="1033"/>
      <c r="AI699" s="1033"/>
      <c r="AJ699" s="1033"/>
      <c r="AK699" s="1033"/>
      <c r="AL699" s="1033"/>
      <c r="AM699" s="1033"/>
      <c r="AN699" s="1033"/>
      <c r="AO699" s="1033"/>
      <c r="AP699" s="1033"/>
      <c r="AQ699" s="1033"/>
      <c r="AR699" s="1033"/>
      <c r="AS699" s="1033"/>
      <c r="AT699" s="599"/>
      <c r="AU699" s="1036"/>
      <c r="AV699" s="764"/>
      <c r="AW699" s="764"/>
      <c r="AX699" s="764"/>
      <c r="AY699" s="764"/>
      <c r="AZ699" s="764"/>
      <c r="BA699" s="764"/>
      <c r="BB699" s="764"/>
      <c r="BC699" s="764"/>
      <c r="BD699" s="764"/>
      <c r="BE699" s="764"/>
      <c r="BF699" s="764"/>
    </row>
    <row r="700" spans="1:58" ht="15.75" hidden="1" customHeight="1">
      <c r="A700" s="1023">
        <v>691</v>
      </c>
      <c r="B700" s="1024" t="s">
        <v>245</v>
      </c>
      <c r="C700" s="1024" t="s">
        <v>1160</v>
      </c>
      <c r="D700" s="1024" t="s">
        <v>529</v>
      </c>
      <c r="E700" s="1024" t="s">
        <v>6986</v>
      </c>
      <c r="F700" s="1024" t="s">
        <v>6987</v>
      </c>
      <c r="G700" s="1024" t="s">
        <v>6279</v>
      </c>
      <c r="H700" s="1025" t="s">
        <v>1171</v>
      </c>
      <c r="I700" s="1024">
        <v>1</v>
      </c>
      <c r="J700" s="1024">
        <v>58700</v>
      </c>
      <c r="K700" s="1024">
        <v>58700</v>
      </c>
      <c r="L700" s="1024">
        <v>975</v>
      </c>
      <c r="M700" s="1024" t="s">
        <v>1167</v>
      </c>
      <c r="N700" s="1024" t="s">
        <v>6604</v>
      </c>
      <c r="O700" s="1024" t="s">
        <v>1163</v>
      </c>
      <c r="P700" s="1024" t="s">
        <v>67</v>
      </c>
      <c r="Q700" s="1026">
        <v>44447</v>
      </c>
      <c r="R700" s="1026">
        <v>44614</v>
      </c>
      <c r="S700" s="1027" t="s">
        <v>67</v>
      </c>
      <c r="T700" s="1028">
        <v>44614</v>
      </c>
      <c r="U700" s="1028">
        <v>44644</v>
      </c>
      <c r="V700" s="1028">
        <v>44647</v>
      </c>
      <c r="W700" s="1029" t="s">
        <v>67</v>
      </c>
      <c r="X700" s="1029">
        <v>44644</v>
      </c>
      <c r="Y700" s="1029">
        <v>44647</v>
      </c>
      <c r="Z700" s="1030">
        <v>0.97499999999999998</v>
      </c>
      <c r="AA700" s="791"/>
      <c r="AB700" s="1031">
        <v>44621</v>
      </c>
      <c r="AC700" s="1147">
        <v>44621</v>
      </c>
      <c r="AD700" s="791"/>
      <c r="AE700" s="1035"/>
      <c r="AF700" s="1033"/>
      <c r="AG700" s="1033"/>
      <c r="AH700" s="1033"/>
      <c r="AI700" s="1033"/>
      <c r="AJ700" s="1033"/>
      <c r="AK700" s="1033"/>
      <c r="AL700" s="1033"/>
      <c r="AM700" s="1033"/>
      <c r="AN700" s="1033"/>
      <c r="AO700" s="1033"/>
      <c r="AP700" s="1033"/>
      <c r="AQ700" s="1033"/>
      <c r="AR700" s="1033"/>
      <c r="AS700" s="1033"/>
      <c r="AT700" s="599"/>
      <c r="AU700" s="1036"/>
      <c r="AV700" s="764"/>
      <c r="AW700" s="764"/>
      <c r="AX700" s="764"/>
      <c r="AY700" s="764"/>
      <c r="AZ700" s="764"/>
      <c r="BA700" s="764"/>
      <c r="BB700" s="764"/>
      <c r="BC700" s="764"/>
      <c r="BD700" s="764"/>
      <c r="BE700" s="764"/>
      <c r="BF700" s="764"/>
    </row>
    <row r="701" spans="1:58" ht="15.75" hidden="1" customHeight="1">
      <c r="A701" s="1023">
        <v>692</v>
      </c>
      <c r="B701" s="1024" t="s">
        <v>245</v>
      </c>
      <c r="C701" s="1024" t="s">
        <v>1160</v>
      </c>
      <c r="D701" s="1024" t="s">
        <v>529</v>
      </c>
      <c r="E701" s="1024" t="s">
        <v>6989</v>
      </c>
      <c r="F701" s="1024" t="s">
        <v>6990</v>
      </c>
      <c r="G701" s="1024" t="s">
        <v>1169</v>
      </c>
      <c r="H701" s="1025" t="s">
        <v>1170</v>
      </c>
      <c r="I701" s="1024">
        <v>1</v>
      </c>
      <c r="J701" s="1024">
        <v>605700</v>
      </c>
      <c r="K701" s="1024">
        <v>605700</v>
      </c>
      <c r="L701" s="1024">
        <v>9696</v>
      </c>
      <c r="M701" s="1024" t="s">
        <v>1188</v>
      </c>
      <c r="N701" s="1024" t="s">
        <v>333</v>
      </c>
      <c r="O701" s="1024" t="s">
        <v>1163</v>
      </c>
      <c r="P701" s="1024" t="s">
        <v>67</v>
      </c>
      <c r="Q701" s="1026">
        <v>44457</v>
      </c>
      <c r="R701" s="1026">
        <v>44499</v>
      </c>
      <c r="S701" s="1027" t="s">
        <v>67</v>
      </c>
      <c r="T701" s="1028">
        <v>44499</v>
      </c>
      <c r="U701" s="1028">
        <v>44529</v>
      </c>
      <c r="V701" s="1028">
        <v>44532</v>
      </c>
      <c r="W701" s="1029" t="s">
        <v>67</v>
      </c>
      <c r="X701" s="1029">
        <v>44529</v>
      </c>
      <c r="Y701" s="1029">
        <v>44532</v>
      </c>
      <c r="Z701" s="1030">
        <v>9.6959999999999997</v>
      </c>
      <c r="AA701" s="791"/>
      <c r="AB701" s="1031">
        <v>44501</v>
      </c>
      <c r="AC701" s="1554">
        <v>44531</v>
      </c>
      <c r="AD701" s="791"/>
      <c r="AE701" s="1035"/>
      <c r="AF701" s="1033"/>
      <c r="AG701" s="1033"/>
      <c r="AH701" s="1033"/>
      <c r="AI701" s="1033"/>
      <c r="AJ701" s="1033"/>
      <c r="AK701" s="1033"/>
      <c r="AL701" s="1033"/>
      <c r="AM701" s="1033"/>
      <c r="AN701" s="1033"/>
      <c r="AO701" s="1033"/>
      <c r="AP701" s="1033"/>
      <c r="AQ701" s="1033"/>
      <c r="AR701" s="1033"/>
      <c r="AS701" s="1033"/>
      <c r="AT701" s="599"/>
      <c r="AU701" s="1036"/>
      <c r="AV701" s="764"/>
      <c r="AW701" s="764"/>
      <c r="AX701" s="764"/>
      <c r="AY701" s="764"/>
      <c r="AZ701" s="764"/>
      <c r="BA701" s="764"/>
      <c r="BB701" s="764"/>
      <c r="BC701" s="764"/>
      <c r="BD701" s="764"/>
      <c r="BE701" s="764"/>
      <c r="BF701" s="764"/>
    </row>
    <row r="702" spans="1:58" ht="15.75" hidden="1" customHeight="1">
      <c r="A702" s="1023">
        <v>693</v>
      </c>
      <c r="B702" s="1024" t="s">
        <v>245</v>
      </c>
      <c r="C702" s="1024" t="s">
        <v>1160</v>
      </c>
      <c r="D702" s="1024" t="s">
        <v>529</v>
      </c>
      <c r="E702" s="1024" t="s">
        <v>6989</v>
      </c>
      <c r="F702" s="1024" t="s">
        <v>6990</v>
      </c>
      <c r="G702" s="1024" t="s">
        <v>1169</v>
      </c>
      <c r="H702" s="1025" t="s">
        <v>1171</v>
      </c>
      <c r="I702" s="1024">
        <v>1</v>
      </c>
      <c r="J702" s="1024">
        <v>605700</v>
      </c>
      <c r="K702" s="1024">
        <v>605700</v>
      </c>
      <c r="L702" s="1024">
        <v>2424</v>
      </c>
      <c r="M702" s="1024" t="s">
        <v>1188</v>
      </c>
      <c r="N702" s="1024" t="s">
        <v>333</v>
      </c>
      <c r="O702" s="1024" t="s">
        <v>1163</v>
      </c>
      <c r="P702" s="1024" t="s">
        <v>67</v>
      </c>
      <c r="Q702" s="1026">
        <v>44457</v>
      </c>
      <c r="R702" s="1026">
        <v>44499</v>
      </c>
      <c r="S702" s="1027" t="s">
        <v>67</v>
      </c>
      <c r="T702" s="1028">
        <v>44499</v>
      </c>
      <c r="U702" s="1028">
        <v>44529</v>
      </c>
      <c r="V702" s="1028">
        <v>44532</v>
      </c>
      <c r="W702" s="1029" t="s">
        <v>67</v>
      </c>
      <c r="X702" s="1029">
        <v>44529</v>
      </c>
      <c r="Y702" s="1029">
        <v>44532</v>
      </c>
      <c r="Z702" s="1030">
        <v>2.4239999999999999</v>
      </c>
      <c r="AA702" s="791"/>
      <c r="AB702" s="1031">
        <v>44501</v>
      </c>
      <c r="AC702" s="1555">
        <v>44562</v>
      </c>
      <c r="AD702" s="791"/>
      <c r="AE702" s="1035"/>
      <c r="AF702" s="1033"/>
      <c r="AG702" s="1033"/>
      <c r="AH702" s="1033"/>
      <c r="AI702" s="1033"/>
      <c r="AJ702" s="1033"/>
      <c r="AK702" s="1033"/>
      <c r="AL702" s="1033"/>
      <c r="AM702" s="1033"/>
      <c r="AN702" s="1033"/>
      <c r="AO702" s="1033"/>
      <c r="AP702" s="1033"/>
      <c r="AQ702" s="1033"/>
      <c r="AR702" s="1033"/>
      <c r="AS702" s="1033"/>
      <c r="AT702" s="599"/>
      <c r="AU702" s="1036"/>
      <c r="AV702" s="764"/>
      <c r="AW702" s="764"/>
      <c r="AX702" s="764"/>
      <c r="AY702" s="764"/>
      <c r="AZ702" s="764"/>
      <c r="BA702" s="764"/>
      <c r="BB702" s="764"/>
      <c r="BC702" s="764"/>
      <c r="BD702" s="764"/>
      <c r="BE702" s="764"/>
      <c r="BF702" s="764"/>
    </row>
    <row r="703" spans="1:58" ht="15.75" hidden="1" customHeight="1">
      <c r="A703" s="1023">
        <v>694</v>
      </c>
      <c r="B703" s="1024" t="s">
        <v>245</v>
      </c>
      <c r="C703" s="1024" t="s">
        <v>1160</v>
      </c>
      <c r="D703" s="1024" t="s">
        <v>529</v>
      </c>
      <c r="E703" s="1024" t="s">
        <v>6989</v>
      </c>
      <c r="F703" s="1024" t="s">
        <v>6990</v>
      </c>
      <c r="G703" s="1024" t="s">
        <v>1172</v>
      </c>
      <c r="H703" s="1025" t="s">
        <v>1170</v>
      </c>
      <c r="I703" s="1024">
        <v>1</v>
      </c>
      <c r="J703" s="1024">
        <v>284900</v>
      </c>
      <c r="K703" s="1024">
        <v>284900</v>
      </c>
      <c r="L703" s="1024">
        <v>4560</v>
      </c>
      <c r="M703" s="1024" t="s">
        <v>1188</v>
      </c>
      <c r="N703" s="1024" t="s">
        <v>333</v>
      </c>
      <c r="O703" s="1024" t="s">
        <v>1163</v>
      </c>
      <c r="P703" s="1024" t="s">
        <v>67</v>
      </c>
      <c r="Q703" s="1026">
        <v>44457</v>
      </c>
      <c r="R703" s="1026">
        <v>44499</v>
      </c>
      <c r="S703" s="1027" t="s">
        <v>67</v>
      </c>
      <c r="T703" s="1028">
        <v>44499</v>
      </c>
      <c r="U703" s="1028">
        <v>44529</v>
      </c>
      <c r="V703" s="1028">
        <v>44532</v>
      </c>
      <c r="W703" s="1029" t="s">
        <v>67</v>
      </c>
      <c r="X703" s="1029">
        <v>44529</v>
      </c>
      <c r="Y703" s="1029">
        <v>44532</v>
      </c>
      <c r="Z703" s="1030">
        <v>4.5599999999999996</v>
      </c>
      <c r="AA703" s="791"/>
      <c r="AB703" s="1031">
        <v>44501</v>
      </c>
      <c r="AC703" s="1554">
        <v>44531</v>
      </c>
      <c r="AD703" s="791"/>
      <c r="AE703" s="1035"/>
      <c r="AF703" s="1033"/>
      <c r="AG703" s="1033"/>
      <c r="AH703" s="1033"/>
      <c r="AI703" s="1033"/>
      <c r="AJ703" s="1033"/>
      <c r="AK703" s="1033"/>
      <c r="AL703" s="1033"/>
      <c r="AM703" s="1033"/>
      <c r="AN703" s="1033"/>
      <c r="AO703" s="1033"/>
      <c r="AP703" s="1033"/>
      <c r="AQ703" s="1033"/>
      <c r="AR703" s="1033"/>
      <c r="AS703" s="1033"/>
      <c r="AT703" s="599"/>
      <c r="AU703" s="1036"/>
      <c r="AV703" s="764"/>
      <c r="AW703" s="764"/>
      <c r="AX703" s="764"/>
      <c r="AY703" s="764"/>
      <c r="AZ703" s="764"/>
      <c r="BA703" s="764"/>
      <c r="BB703" s="764"/>
      <c r="BC703" s="764"/>
      <c r="BD703" s="764"/>
      <c r="BE703" s="764"/>
      <c r="BF703" s="764"/>
    </row>
    <row r="704" spans="1:58" ht="15.75" hidden="1" customHeight="1">
      <c r="A704" s="1023">
        <v>695</v>
      </c>
      <c r="B704" s="1024" t="s">
        <v>245</v>
      </c>
      <c r="C704" s="1024" t="s">
        <v>1160</v>
      </c>
      <c r="D704" s="1024" t="s">
        <v>529</v>
      </c>
      <c r="E704" s="1024" t="s">
        <v>6989</v>
      </c>
      <c r="F704" s="1024" t="s">
        <v>6990</v>
      </c>
      <c r="G704" s="1024" t="s">
        <v>1172</v>
      </c>
      <c r="H704" s="1025" t="s">
        <v>1171</v>
      </c>
      <c r="I704" s="1024">
        <v>1</v>
      </c>
      <c r="J704" s="1024">
        <v>284900</v>
      </c>
      <c r="K704" s="1024">
        <v>284900</v>
      </c>
      <c r="L704" s="1024">
        <v>1140</v>
      </c>
      <c r="M704" s="1024" t="s">
        <v>1188</v>
      </c>
      <c r="N704" s="1024" t="s">
        <v>333</v>
      </c>
      <c r="O704" s="1024" t="s">
        <v>1163</v>
      </c>
      <c r="P704" s="1024" t="s">
        <v>67</v>
      </c>
      <c r="Q704" s="1026">
        <v>44457</v>
      </c>
      <c r="R704" s="1026">
        <v>44499</v>
      </c>
      <c r="S704" s="1027" t="s">
        <v>67</v>
      </c>
      <c r="T704" s="1028">
        <v>44499</v>
      </c>
      <c r="U704" s="1028">
        <v>44529</v>
      </c>
      <c r="V704" s="1028">
        <v>44532</v>
      </c>
      <c r="W704" s="1029" t="s">
        <v>67</v>
      </c>
      <c r="X704" s="1029">
        <v>44529</v>
      </c>
      <c r="Y704" s="1029">
        <v>44532</v>
      </c>
      <c r="Z704" s="1030">
        <v>1.1399999999999999</v>
      </c>
      <c r="AA704" s="791"/>
      <c r="AB704" s="1031">
        <v>44501</v>
      </c>
      <c r="AC704" s="1555">
        <v>44562</v>
      </c>
      <c r="AD704" s="791"/>
      <c r="AE704" s="1035"/>
      <c r="AF704" s="1033"/>
      <c r="AG704" s="1033"/>
      <c r="AH704" s="1033"/>
      <c r="AI704" s="1033"/>
      <c r="AJ704" s="1033"/>
      <c r="AK704" s="1033"/>
      <c r="AL704" s="1033"/>
      <c r="AM704" s="1033"/>
      <c r="AN704" s="1033"/>
      <c r="AO704" s="1033"/>
      <c r="AP704" s="1033"/>
      <c r="AQ704" s="1033"/>
      <c r="AR704" s="1033"/>
      <c r="AS704" s="1033"/>
      <c r="AT704" s="599"/>
      <c r="AU704" s="1036"/>
      <c r="AV704" s="764"/>
      <c r="AW704" s="764"/>
      <c r="AX704" s="764"/>
      <c r="AY704" s="764"/>
      <c r="AZ704" s="764"/>
      <c r="BA704" s="764"/>
      <c r="BB704" s="764"/>
      <c r="BC704" s="764"/>
      <c r="BD704" s="764"/>
      <c r="BE704" s="764"/>
      <c r="BF704" s="764"/>
    </row>
    <row r="705" spans="1:58" ht="15.75" hidden="1" customHeight="1">
      <c r="A705" s="1023">
        <v>696</v>
      </c>
      <c r="B705" s="1024" t="s">
        <v>245</v>
      </c>
      <c r="C705" s="1024" t="s">
        <v>1160</v>
      </c>
      <c r="D705" s="1024" t="s">
        <v>529</v>
      </c>
      <c r="E705" s="1024" t="s">
        <v>6989</v>
      </c>
      <c r="F705" s="1024" t="s">
        <v>6990</v>
      </c>
      <c r="G705" s="1024" t="s">
        <v>6280</v>
      </c>
      <c r="H705" s="1025" t="s">
        <v>1170</v>
      </c>
      <c r="I705" s="1024">
        <v>1</v>
      </c>
      <c r="J705" s="1024">
        <v>18900</v>
      </c>
      <c r="K705" s="1024">
        <v>18900</v>
      </c>
      <c r="L705" s="1024">
        <v>302</v>
      </c>
      <c r="M705" s="1024" t="s">
        <v>1188</v>
      </c>
      <c r="N705" s="1024" t="s">
        <v>333</v>
      </c>
      <c r="O705" s="1024" t="s">
        <v>1163</v>
      </c>
      <c r="P705" s="1024" t="s">
        <v>67</v>
      </c>
      <c r="Q705" s="1026">
        <v>44457</v>
      </c>
      <c r="R705" s="1026">
        <v>44499</v>
      </c>
      <c r="S705" s="1027" t="s">
        <v>67</v>
      </c>
      <c r="T705" s="1028">
        <v>44499</v>
      </c>
      <c r="U705" s="1028">
        <v>44529</v>
      </c>
      <c r="V705" s="1028">
        <v>44532</v>
      </c>
      <c r="W705" s="1029" t="s">
        <v>67</v>
      </c>
      <c r="X705" s="1029">
        <v>44529</v>
      </c>
      <c r="Y705" s="1029">
        <v>44532</v>
      </c>
      <c r="Z705" s="1030">
        <v>0.30199999999999999</v>
      </c>
      <c r="AA705" s="791"/>
      <c r="AB705" s="1031">
        <v>44501</v>
      </c>
      <c r="AC705" s="1554">
        <v>44531</v>
      </c>
      <c r="AD705" s="791"/>
      <c r="AE705" s="1035"/>
      <c r="AF705" s="1033"/>
      <c r="AG705" s="1033"/>
      <c r="AH705" s="1033"/>
      <c r="AI705" s="1033"/>
      <c r="AJ705" s="1033"/>
      <c r="AK705" s="1033"/>
      <c r="AL705" s="1033"/>
      <c r="AM705" s="1033"/>
      <c r="AN705" s="1033"/>
      <c r="AO705" s="1033"/>
      <c r="AP705" s="1033"/>
      <c r="AQ705" s="1033"/>
      <c r="AR705" s="1033"/>
      <c r="AS705" s="1033"/>
      <c r="AT705" s="599"/>
      <c r="AU705" s="1036"/>
      <c r="AV705" s="764"/>
      <c r="AW705" s="764"/>
      <c r="AX705" s="764"/>
      <c r="AY705" s="764"/>
      <c r="AZ705" s="764"/>
      <c r="BA705" s="764"/>
      <c r="BB705" s="764"/>
      <c r="BC705" s="764"/>
      <c r="BD705" s="764"/>
      <c r="BE705" s="764"/>
      <c r="BF705" s="764"/>
    </row>
    <row r="706" spans="1:58" ht="15.75" hidden="1" customHeight="1">
      <c r="A706" s="1023">
        <v>697</v>
      </c>
      <c r="B706" s="1024" t="s">
        <v>245</v>
      </c>
      <c r="C706" s="1024" t="s">
        <v>1160</v>
      </c>
      <c r="D706" s="1024" t="s">
        <v>529</v>
      </c>
      <c r="E706" s="1024" t="s">
        <v>6989</v>
      </c>
      <c r="F706" s="1024" t="s">
        <v>6990</v>
      </c>
      <c r="G706" s="1024" t="s">
        <v>6280</v>
      </c>
      <c r="H706" s="1025" t="s">
        <v>1171</v>
      </c>
      <c r="I706" s="1024">
        <v>1</v>
      </c>
      <c r="J706" s="1024">
        <v>18900</v>
      </c>
      <c r="K706" s="1024">
        <v>18900</v>
      </c>
      <c r="L706" s="1024">
        <v>75</v>
      </c>
      <c r="M706" s="1024" t="s">
        <v>1188</v>
      </c>
      <c r="N706" s="1024" t="s">
        <v>333</v>
      </c>
      <c r="O706" s="1024" t="s">
        <v>1163</v>
      </c>
      <c r="P706" s="1024" t="s">
        <v>67</v>
      </c>
      <c r="Q706" s="1026">
        <v>44457</v>
      </c>
      <c r="R706" s="1026">
        <v>44499</v>
      </c>
      <c r="S706" s="1027" t="s">
        <v>67</v>
      </c>
      <c r="T706" s="1028">
        <v>44499</v>
      </c>
      <c r="U706" s="1028">
        <v>44529</v>
      </c>
      <c r="V706" s="1028">
        <v>44532</v>
      </c>
      <c r="W706" s="1029" t="s">
        <v>67</v>
      </c>
      <c r="X706" s="1029">
        <v>44529</v>
      </c>
      <c r="Y706" s="1029">
        <v>44532</v>
      </c>
      <c r="Z706" s="1030">
        <v>7.4999999999999997E-2</v>
      </c>
      <c r="AA706" s="791"/>
      <c r="AB706" s="1031">
        <v>44501</v>
      </c>
      <c r="AC706" s="1555">
        <v>44562</v>
      </c>
      <c r="AD706" s="791"/>
      <c r="AE706" s="1035"/>
      <c r="AF706" s="1033"/>
      <c r="AG706" s="1033"/>
      <c r="AH706" s="1033"/>
      <c r="AI706" s="1033"/>
      <c r="AJ706" s="1033"/>
      <c r="AK706" s="1033"/>
      <c r="AL706" s="1033"/>
      <c r="AM706" s="1033"/>
      <c r="AN706" s="1033"/>
      <c r="AO706" s="1033"/>
      <c r="AP706" s="1033"/>
      <c r="AQ706" s="1033"/>
      <c r="AR706" s="1033"/>
      <c r="AS706" s="1033"/>
      <c r="AT706" s="599"/>
      <c r="AU706" s="1036"/>
      <c r="AV706" s="764"/>
      <c r="AW706" s="764"/>
      <c r="AX706" s="764"/>
      <c r="AY706" s="764"/>
      <c r="AZ706" s="764"/>
      <c r="BA706" s="764"/>
      <c r="BB706" s="764"/>
      <c r="BC706" s="764"/>
      <c r="BD706" s="764"/>
      <c r="BE706" s="764"/>
      <c r="BF706" s="764"/>
    </row>
    <row r="707" spans="1:58" ht="15.75" hidden="1" customHeight="1">
      <c r="A707" s="1023">
        <v>698</v>
      </c>
      <c r="B707" s="1024" t="s">
        <v>245</v>
      </c>
      <c r="C707" s="1024" t="s">
        <v>1160</v>
      </c>
      <c r="D707" s="1024" t="s">
        <v>529</v>
      </c>
      <c r="E707" s="1024" t="s">
        <v>6989</v>
      </c>
      <c r="F707" s="1024" t="s">
        <v>6990</v>
      </c>
      <c r="G707" s="1024" t="s">
        <v>6278</v>
      </c>
      <c r="H707" s="1025" t="s">
        <v>1170</v>
      </c>
      <c r="I707" s="1024">
        <v>1</v>
      </c>
      <c r="J707" s="1024">
        <v>27300</v>
      </c>
      <c r="K707" s="1024">
        <v>27300</v>
      </c>
      <c r="L707" s="1024">
        <v>437</v>
      </c>
      <c r="M707" s="1024" t="s">
        <v>1188</v>
      </c>
      <c r="N707" s="1024" t="s">
        <v>333</v>
      </c>
      <c r="O707" s="1024" t="s">
        <v>1163</v>
      </c>
      <c r="P707" s="1024" t="s">
        <v>67</v>
      </c>
      <c r="Q707" s="1026">
        <v>44457</v>
      </c>
      <c r="R707" s="1026">
        <v>44499</v>
      </c>
      <c r="S707" s="1027" t="s">
        <v>67</v>
      </c>
      <c r="T707" s="1028">
        <v>44499</v>
      </c>
      <c r="U707" s="1028">
        <v>44529</v>
      </c>
      <c r="V707" s="1028">
        <v>44532</v>
      </c>
      <c r="W707" s="1029" t="s">
        <v>67</v>
      </c>
      <c r="X707" s="1029">
        <v>44529</v>
      </c>
      <c r="Y707" s="1029">
        <v>44532</v>
      </c>
      <c r="Z707" s="1030">
        <v>0.437</v>
      </c>
      <c r="AA707" s="791"/>
      <c r="AB707" s="1031">
        <v>44501</v>
      </c>
      <c r="AC707" s="1554">
        <v>44531</v>
      </c>
      <c r="AD707" s="791"/>
      <c r="AE707" s="1035"/>
      <c r="AF707" s="1033"/>
      <c r="AG707" s="1033"/>
      <c r="AH707" s="1033"/>
      <c r="AI707" s="1033"/>
      <c r="AJ707" s="1033"/>
      <c r="AK707" s="1033"/>
      <c r="AL707" s="1033"/>
      <c r="AM707" s="1033"/>
      <c r="AN707" s="1033"/>
      <c r="AO707" s="1033"/>
      <c r="AP707" s="1033"/>
      <c r="AQ707" s="1033"/>
      <c r="AR707" s="1033"/>
      <c r="AS707" s="1033"/>
      <c r="AT707" s="599"/>
      <c r="AU707" s="1036"/>
      <c r="AV707" s="764"/>
      <c r="AW707" s="764"/>
      <c r="AX707" s="764"/>
      <c r="AY707" s="764"/>
      <c r="AZ707" s="764"/>
      <c r="BA707" s="764"/>
      <c r="BB707" s="764"/>
      <c r="BC707" s="764"/>
      <c r="BD707" s="764"/>
      <c r="BE707" s="764"/>
      <c r="BF707" s="764"/>
    </row>
    <row r="708" spans="1:58" ht="15.75" hidden="1" customHeight="1">
      <c r="A708" s="1023">
        <v>699</v>
      </c>
      <c r="B708" s="1024" t="s">
        <v>245</v>
      </c>
      <c r="C708" s="1024" t="s">
        <v>1160</v>
      </c>
      <c r="D708" s="1024" t="s">
        <v>529</v>
      </c>
      <c r="E708" s="1024" t="s">
        <v>6989</v>
      </c>
      <c r="F708" s="1024" t="s">
        <v>6990</v>
      </c>
      <c r="G708" s="1024" t="s">
        <v>6278</v>
      </c>
      <c r="H708" s="1025" t="s">
        <v>1171</v>
      </c>
      <c r="I708" s="1024">
        <v>1</v>
      </c>
      <c r="J708" s="1024">
        <v>27300</v>
      </c>
      <c r="K708" s="1024">
        <v>27300</v>
      </c>
      <c r="L708" s="1024">
        <v>109</v>
      </c>
      <c r="M708" s="1024" t="s">
        <v>1188</v>
      </c>
      <c r="N708" s="1024" t="s">
        <v>333</v>
      </c>
      <c r="O708" s="1024" t="s">
        <v>1163</v>
      </c>
      <c r="P708" s="1024" t="s">
        <v>67</v>
      </c>
      <c r="Q708" s="1026">
        <v>44457</v>
      </c>
      <c r="R708" s="1026">
        <v>44499</v>
      </c>
      <c r="S708" s="1027" t="s">
        <v>67</v>
      </c>
      <c r="T708" s="1028">
        <v>44499</v>
      </c>
      <c r="U708" s="1028">
        <v>44529</v>
      </c>
      <c r="V708" s="1028">
        <v>44532</v>
      </c>
      <c r="W708" s="1029" t="s">
        <v>67</v>
      </c>
      <c r="X708" s="1029">
        <v>44529</v>
      </c>
      <c r="Y708" s="1029">
        <v>44532</v>
      </c>
      <c r="Z708" s="1030">
        <v>0.109</v>
      </c>
      <c r="AA708" s="791"/>
      <c r="AB708" s="1031">
        <v>44501</v>
      </c>
      <c r="AC708" s="1555">
        <v>44562</v>
      </c>
      <c r="AD708" s="791"/>
      <c r="AE708" s="1035"/>
      <c r="AF708" s="1033"/>
      <c r="AG708" s="1033"/>
      <c r="AH708" s="1033"/>
      <c r="AI708" s="1033"/>
      <c r="AJ708" s="1033"/>
      <c r="AK708" s="1033"/>
      <c r="AL708" s="1033"/>
      <c r="AM708" s="1033"/>
      <c r="AN708" s="1033"/>
      <c r="AO708" s="1033"/>
      <c r="AP708" s="1033"/>
      <c r="AQ708" s="1033"/>
      <c r="AR708" s="1033"/>
      <c r="AS708" s="1033"/>
      <c r="AT708" s="599"/>
      <c r="AU708" s="1036"/>
      <c r="AV708" s="764"/>
      <c r="AW708" s="764"/>
      <c r="AX708" s="764"/>
      <c r="AY708" s="764"/>
      <c r="AZ708" s="764"/>
      <c r="BA708" s="764"/>
      <c r="BB708" s="764"/>
      <c r="BC708" s="764"/>
      <c r="BD708" s="764"/>
      <c r="BE708" s="764"/>
      <c r="BF708" s="764"/>
    </row>
    <row r="709" spans="1:58" ht="15.75" hidden="1" customHeight="1">
      <c r="A709" s="1023">
        <v>700</v>
      </c>
      <c r="B709" s="1024" t="s">
        <v>245</v>
      </c>
      <c r="C709" s="1024" t="s">
        <v>1160</v>
      </c>
      <c r="D709" s="1024" t="s">
        <v>529</v>
      </c>
      <c r="E709" s="1024" t="s">
        <v>6989</v>
      </c>
      <c r="F709" s="1024" t="s">
        <v>6990</v>
      </c>
      <c r="G709" s="1024" t="s">
        <v>6279</v>
      </c>
      <c r="H709" s="1025" t="s">
        <v>1170</v>
      </c>
      <c r="I709" s="1024">
        <v>1</v>
      </c>
      <c r="J709" s="1024">
        <v>109200</v>
      </c>
      <c r="K709" s="1024">
        <v>109200</v>
      </c>
      <c r="L709" s="1024">
        <v>1747</v>
      </c>
      <c r="M709" s="1024" t="s">
        <v>1188</v>
      </c>
      <c r="N709" s="1024" t="s">
        <v>333</v>
      </c>
      <c r="O709" s="1024" t="s">
        <v>1163</v>
      </c>
      <c r="P709" s="1024" t="s">
        <v>67</v>
      </c>
      <c r="Q709" s="1026">
        <v>44457</v>
      </c>
      <c r="R709" s="1026">
        <v>44499</v>
      </c>
      <c r="S709" s="1027" t="s">
        <v>67</v>
      </c>
      <c r="T709" s="1028">
        <v>44499</v>
      </c>
      <c r="U709" s="1028">
        <v>44529</v>
      </c>
      <c r="V709" s="1028">
        <v>44532</v>
      </c>
      <c r="W709" s="1029" t="s">
        <v>67</v>
      </c>
      <c r="X709" s="1029">
        <v>44529</v>
      </c>
      <c r="Y709" s="1029">
        <v>44532</v>
      </c>
      <c r="Z709" s="1030">
        <v>1.7470000000000001</v>
      </c>
      <c r="AA709" s="791"/>
      <c r="AB709" s="1031">
        <v>44501</v>
      </c>
      <c r="AC709" s="1554">
        <v>44531</v>
      </c>
      <c r="AD709" s="791"/>
      <c r="AE709" s="1035"/>
      <c r="AF709" s="1033"/>
      <c r="AG709" s="1033"/>
      <c r="AH709" s="1033"/>
      <c r="AI709" s="1033"/>
      <c r="AJ709" s="1033"/>
      <c r="AK709" s="1033"/>
      <c r="AL709" s="1033"/>
      <c r="AM709" s="1033"/>
      <c r="AN709" s="1033"/>
      <c r="AO709" s="1033"/>
      <c r="AP709" s="1033"/>
      <c r="AQ709" s="1033"/>
      <c r="AR709" s="1033"/>
      <c r="AS709" s="1033"/>
      <c r="AT709" s="599"/>
      <c r="AU709" s="1036"/>
      <c r="AV709" s="764"/>
      <c r="AW709" s="764"/>
      <c r="AX709" s="764"/>
      <c r="AY709" s="764"/>
      <c r="AZ709" s="764"/>
      <c r="BA709" s="764"/>
      <c r="BB709" s="764"/>
      <c r="BC709" s="764"/>
      <c r="BD709" s="764"/>
      <c r="BE709" s="764"/>
      <c r="BF709" s="764"/>
    </row>
    <row r="710" spans="1:58" ht="15.75" hidden="1" customHeight="1">
      <c r="A710" s="1023">
        <v>701</v>
      </c>
      <c r="B710" s="1024" t="s">
        <v>245</v>
      </c>
      <c r="C710" s="1024" t="s">
        <v>1160</v>
      </c>
      <c r="D710" s="1024" t="s">
        <v>529</v>
      </c>
      <c r="E710" s="1024" t="s">
        <v>6989</v>
      </c>
      <c r="F710" s="1024" t="s">
        <v>6990</v>
      </c>
      <c r="G710" s="1024" t="s">
        <v>6279</v>
      </c>
      <c r="H710" s="1025" t="s">
        <v>1171</v>
      </c>
      <c r="I710" s="1024">
        <v>1</v>
      </c>
      <c r="J710" s="1024">
        <v>109200</v>
      </c>
      <c r="K710" s="1024">
        <v>109200</v>
      </c>
      <c r="L710" s="1024">
        <v>437</v>
      </c>
      <c r="M710" s="1024" t="s">
        <v>1188</v>
      </c>
      <c r="N710" s="1024" t="s">
        <v>333</v>
      </c>
      <c r="O710" s="1024" t="s">
        <v>1163</v>
      </c>
      <c r="P710" s="1024" t="s">
        <v>67</v>
      </c>
      <c r="Q710" s="1026">
        <v>44457</v>
      </c>
      <c r="R710" s="1026">
        <v>44499</v>
      </c>
      <c r="S710" s="1027" t="s">
        <v>67</v>
      </c>
      <c r="T710" s="1028">
        <v>44499</v>
      </c>
      <c r="U710" s="1028">
        <v>44529</v>
      </c>
      <c r="V710" s="1028">
        <v>44532</v>
      </c>
      <c r="W710" s="1029" t="s">
        <v>67</v>
      </c>
      <c r="X710" s="1029">
        <v>44529</v>
      </c>
      <c r="Y710" s="1029">
        <v>44532</v>
      </c>
      <c r="Z710" s="1030">
        <v>0.437</v>
      </c>
      <c r="AA710" s="791"/>
      <c r="AB710" s="1031">
        <v>44501</v>
      </c>
      <c r="AC710" s="1555">
        <v>44562</v>
      </c>
      <c r="AD710" s="791"/>
      <c r="AE710" s="1035"/>
      <c r="AF710" s="1033"/>
      <c r="AG710" s="1033"/>
      <c r="AH710" s="1033"/>
      <c r="AI710" s="1033"/>
      <c r="AJ710" s="1033"/>
      <c r="AK710" s="1033"/>
      <c r="AL710" s="1033"/>
      <c r="AM710" s="1033"/>
      <c r="AN710" s="1033"/>
      <c r="AO710" s="1033"/>
      <c r="AP710" s="1033"/>
      <c r="AQ710" s="1033"/>
      <c r="AR710" s="1033"/>
      <c r="AS710" s="1033"/>
      <c r="AT710" s="599"/>
      <c r="AU710" s="1036"/>
      <c r="AV710" s="764"/>
      <c r="AW710" s="764"/>
      <c r="AX710" s="764"/>
      <c r="AY710" s="764"/>
      <c r="AZ710" s="764"/>
      <c r="BA710" s="764"/>
      <c r="BB710" s="764"/>
      <c r="BC710" s="764"/>
      <c r="BD710" s="764"/>
      <c r="BE710" s="764"/>
      <c r="BF710" s="764"/>
    </row>
    <row r="711" spans="1:58" ht="15.75" hidden="1" customHeight="1">
      <c r="A711" s="1023">
        <v>702</v>
      </c>
      <c r="B711" s="1024" t="s">
        <v>196</v>
      </c>
      <c r="C711" s="1024" t="s">
        <v>1160</v>
      </c>
      <c r="D711" s="1024" t="s">
        <v>356</v>
      </c>
      <c r="E711" s="1024" t="s">
        <v>6392</v>
      </c>
      <c r="F711" s="1024" t="s">
        <v>6991</v>
      </c>
      <c r="G711" s="1024" t="s">
        <v>6992</v>
      </c>
      <c r="H711" s="1025" t="s">
        <v>1166</v>
      </c>
      <c r="I711" s="1024">
        <v>2</v>
      </c>
      <c r="J711" s="1024">
        <v>160</v>
      </c>
      <c r="K711" s="1024">
        <v>320</v>
      </c>
      <c r="L711" s="1024">
        <v>320</v>
      </c>
      <c r="M711" s="1024" t="s">
        <v>1162</v>
      </c>
      <c r="N711" s="1024" t="s">
        <v>333</v>
      </c>
      <c r="O711" s="1024" t="s">
        <v>1163</v>
      </c>
      <c r="P711" s="1024" t="s">
        <v>67</v>
      </c>
      <c r="Q711" s="1026">
        <v>44457</v>
      </c>
      <c r="R711" s="1026">
        <v>44499</v>
      </c>
      <c r="S711" s="1027" t="s">
        <v>67</v>
      </c>
      <c r="T711" s="1028">
        <v>44499</v>
      </c>
      <c r="U711" s="1028">
        <v>44509</v>
      </c>
      <c r="V711" s="1028">
        <v>44512</v>
      </c>
      <c r="W711" s="1029" t="s">
        <v>67</v>
      </c>
      <c r="X711" s="1029">
        <v>44509</v>
      </c>
      <c r="Y711" s="1029">
        <v>44512</v>
      </c>
      <c r="Z711" s="1030">
        <v>0.32</v>
      </c>
      <c r="AA711" s="791"/>
      <c r="AB711" s="1031">
        <v>44501</v>
      </c>
      <c r="AC711" s="1554">
        <v>44501</v>
      </c>
      <c r="AD711" s="791"/>
      <c r="AE711" s="1035"/>
      <c r="AF711" s="1033"/>
      <c r="AG711" s="1033"/>
      <c r="AH711" s="1033"/>
      <c r="AI711" s="1033"/>
      <c r="AJ711" s="1033"/>
      <c r="AK711" s="1033"/>
      <c r="AL711" s="1033"/>
      <c r="AM711" s="1033"/>
      <c r="AN711" s="1033"/>
      <c r="AO711" s="1033"/>
      <c r="AP711" s="1033"/>
      <c r="AQ711" s="1033"/>
      <c r="AR711" s="1033"/>
      <c r="AS711" s="1033"/>
      <c r="AT711" s="599"/>
      <c r="AU711" s="1036"/>
      <c r="AV711" s="764"/>
      <c r="AW711" s="764"/>
      <c r="AX711" s="764"/>
      <c r="AY711" s="764"/>
      <c r="AZ711" s="764"/>
      <c r="BA711" s="764"/>
      <c r="BB711" s="764"/>
      <c r="BC711" s="764"/>
      <c r="BD711" s="764"/>
      <c r="BE711" s="764"/>
      <c r="BF711" s="764"/>
    </row>
    <row r="712" spans="1:58" ht="15.75" hidden="1" customHeight="1">
      <c r="A712" s="1023">
        <v>703</v>
      </c>
      <c r="B712" s="1024" t="s">
        <v>196</v>
      </c>
      <c r="C712" s="1024" t="s">
        <v>1160</v>
      </c>
      <c r="D712" s="1024" t="s">
        <v>356</v>
      </c>
      <c r="E712" s="1024" t="s">
        <v>6392</v>
      </c>
      <c r="F712" s="1024" t="s">
        <v>6991</v>
      </c>
      <c r="G712" s="1024" t="s">
        <v>6993</v>
      </c>
      <c r="H712" s="1025" t="s">
        <v>1166</v>
      </c>
      <c r="I712" s="1024">
        <v>2</v>
      </c>
      <c r="J712" s="1024">
        <v>95</v>
      </c>
      <c r="K712" s="1024">
        <v>380</v>
      </c>
      <c r="L712" s="1024">
        <v>380</v>
      </c>
      <c r="M712" s="1024" t="s">
        <v>1162</v>
      </c>
      <c r="N712" s="1024" t="s">
        <v>333</v>
      </c>
      <c r="O712" s="1024" t="s">
        <v>1163</v>
      </c>
      <c r="P712" s="1024" t="s">
        <v>67</v>
      </c>
      <c r="Q712" s="1026">
        <v>44457</v>
      </c>
      <c r="R712" s="1026">
        <v>44499</v>
      </c>
      <c r="S712" s="1027" t="s">
        <v>67</v>
      </c>
      <c r="T712" s="1028">
        <v>44499</v>
      </c>
      <c r="U712" s="1028">
        <v>44509</v>
      </c>
      <c r="V712" s="1028">
        <v>44512</v>
      </c>
      <c r="W712" s="1029" t="s">
        <v>67</v>
      </c>
      <c r="X712" s="1029">
        <v>44509</v>
      </c>
      <c r="Y712" s="1029">
        <v>44512</v>
      </c>
      <c r="Z712" s="1030">
        <v>0.38</v>
      </c>
      <c r="AA712" s="791"/>
      <c r="AB712" s="1031">
        <v>44501</v>
      </c>
      <c r="AC712" s="1554">
        <v>44501</v>
      </c>
      <c r="AD712" s="791"/>
      <c r="AE712" s="1035"/>
      <c r="AF712" s="1033"/>
      <c r="AG712" s="1033"/>
      <c r="AH712" s="1033"/>
      <c r="AI712" s="1033"/>
      <c r="AJ712" s="1033"/>
      <c r="AK712" s="1033"/>
      <c r="AL712" s="1033"/>
      <c r="AM712" s="1033"/>
      <c r="AN712" s="1033"/>
      <c r="AO712" s="1033"/>
      <c r="AP712" s="1033"/>
      <c r="AQ712" s="1033"/>
      <c r="AR712" s="1033"/>
      <c r="AS712" s="1033"/>
      <c r="AT712" s="599"/>
      <c r="AU712" s="1036"/>
      <c r="AV712" s="764"/>
      <c r="AW712" s="764"/>
      <c r="AX712" s="764"/>
      <c r="AY712" s="764"/>
      <c r="AZ712" s="764"/>
      <c r="BA712" s="764"/>
      <c r="BB712" s="764"/>
      <c r="BC712" s="764"/>
      <c r="BD712" s="764"/>
      <c r="BE712" s="764"/>
      <c r="BF712" s="764"/>
    </row>
    <row r="713" spans="1:58" ht="15.75" hidden="1" customHeight="1">
      <c r="A713" s="1023">
        <v>704</v>
      </c>
      <c r="B713" s="1024" t="s">
        <v>196</v>
      </c>
      <c r="C713" s="1024" t="s">
        <v>1160</v>
      </c>
      <c r="D713" s="1024" t="s">
        <v>356</v>
      </c>
      <c r="E713" s="1024" t="s">
        <v>6392</v>
      </c>
      <c r="F713" s="1024" t="s">
        <v>6991</v>
      </c>
      <c r="G713" s="1024" t="s">
        <v>6994</v>
      </c>
      <c r="H713" s="1025" t="s">
        <v>1166</v>
      </c>
      <c r="I713" s="1024">
        <v>2</v>
      </c>
      <c r="J713" s="1024">
        <v>145</v>
      </c>
      <c r="K713" s="1024">
        <v>435</v>
      </c>
      <c r="L713" s="1024">
        <v>435</v>
      </c>
      <c r="M713" s="1024" t="s">
        <v>1162</v>
      </c>
      <c r="N713" s="1024" t="s">
        <v>333</v>
      </c>
      <c r="O713" s="1024" t="s">
        <v>1163</v>
      </c>
      <c r="P713" s="1024" t="s">
        <v>67</v>
      </c>
      <c r="Q713" s="1026">
        <v>44457</v>
      </c>
      <c r="R713" s="1026">
        <v>44499</v>
      </c>
      <c r="S713" s="1027" t="s">
        <v>67</v>
      </c>
      <c r="T713" s="1028">
        <v>44499</v>
      </c>
      <c r="U713" s="1028">
        <v>44509</v>
      </c>
      <c r="V713" s="1028">
        <v>44512</v>
      </c>
      <c r="W713" s="1029" t="s">
        <v>67</v>
      </c>
      <c r="X713" s="1029">
        <v>44509</v>
      </c>
      <c r="Y713" s="1029">
        <v>44512</v>
      </c>
      <c r="Z713" s="1030">
        <v>0.435</v>
      </c>
      <c r="AA713" s="791"/>
      <c r="AB713" s="1031">
        <v>44501</v>
      </c>
      <c r="AC713" s="1554">
        <v>44501</v>
      </c>
      <c r="AD713" s="791"/>
      <c r="AE713" s="1035"/>
      <c r="AF713" s="1033"/>
      <c r="AG713" s="1033"/>
      <c r="AH713" s="1033"/>
      <c r="AI713" s="1033"/>
      <c r="AJ713" s="1033"/>
      <c r="AK713" s="1033"/>
      <c r="AL713" s="1033"/>
      <c r="AM713" s="1033"/>
      <c r="AN713" s="1033"/>
      <c r="AO713" s="1033"/>
      <c r="AP713" s="1033"/>
      <c r="AQ713" s="1033"/>
      <c r="AR713" s="1033"/>
      <c r="AS713" s="1033"/>
      <c r="AT713" s="599"/>
      <c r="AU713" s="1036"/>
      <c r="AV713" s="764"/>
      <c r="AW713" s="764"/>
      <c r="AX713" s="764"/>
      <c r="AY713" s="764"/>
      <c r="AZ713" s="764"/>
      <c r="BA713" s="764"/>
      <c r="BB713" s="764"/>
      <c r="BC713" s="764"/>
      <c r="BD713" s="764"/>
      <c r="BE713" s="764"/>
      <c r="BF713" s="764"/>
    </row>
    <row r="714" spans="1:58" ht="15.75" hidden="1" customHeight="1">
      <c r="A714" s="1023">
        <v>705</v>
      </c>
      <c r="B714" s="1024" t="s">
        <v>196</v>
      </c>
      <c r="C714" s="1024" t="s">
        <v>1160</v>
      </c>
      <c r="D714" s="1024" t="s">
        <v>356</v>
      </c>
      <c r="E714" s="1024" t="s">
        <v>6392</v>
      </c>
      <c r="F714" s="1024" t="s">
        <v>6991</v>
      </c>
      <c r="G714" s="1024" t="s">
        <v>6995</v>
      </c>
      <c r="H714" s="1025" t="s">
        <v>1166</v>
      </c>
      <c r="I714" s="1024">
        <v>2</v>
      </c>
      <c r="J714" s="1024">
        <v>40</v>
      </c>
      <c r="K714" s="1024">
        <v>800</v>
      </c>
      <c r="L714" s="1024">
        <v>800</v>
      </c>
      <c r="M714" s="1024" t="s">
        <v>1162</v>
      </c>
      <c r="N714" s="1024" t="s">
        <v>333</v>
      </c>
      <c r="O714" s="1024" t="s">
        <v>1163</v>
      </c>
      <c r="P714" s="1024" t="s">
        <v>67</v>
      </c>
      <c r="Q714" s="1026">
        <v>44457</v>
      </c>
      <c r="R714" s="1026">
        <v>44499</v>
      </c>
      <c r="S714" s="1027" t="s">
        <v>67</v>
      </c>
      <c r="T714" s="1028">
        <v>44499</v>
      </c>
      <c r="U714" s="1028">
        <v>44509</v>
      </c>
      <c r="V714" s="1028">
        <v>44512</v>
      </c>
      <c r="W714" s="1029" t="s">
        <v>67</v>
      </c>
      <c r="X714" s="1029">
        <v>44509</v>
      </c>
      <c r="Y714" s="1029">
        <v>44512</v>
      </c>
      <c r="Z714" s="1030">
        <v>0.8</v>
      </c>
      <c r="AA714" s="791"/>
      <c r="AB714" s="1031">
        <v>44501</v>
      </c>
      <c r="AC714" s="1554">
        <v>44501</v>
      </c>
      <c r="AD714" s="791"/>
      <c r="AE714" s="1035"/>
      <c r="AF714" s="1033"/>
      <c r="AG714" s="1033"/>
      <c r="AH714" s="1033"/>
      <c r="AI714" s="1033"/>
      <c r="AJ714" s="1033"/>
      <c r="AK714" s="1033"/>
      <c r="AL714" s="1033"/>
      <c r="AM714" s="1033"/>
      <c r="AN714" s="1033"/>
      <c r="AO714" s="1033"/>
      <c r="AP714" s="1033"/>
      <c r="AQ714" s="1033"/>
      <c r="AR714" s="1033"/>
      <c r="AS714" s="1033"/>
      <c r="AT714" s="599"/>
      <c r="AU714" s="1036"/>
      <c r="AV714" s="764"/>
      <c r="AW714" s="764"/>
      <c r="AX714" s="764"/>
      <c r="AY714" s="764"/>
      <c r="AZ714" s="764"/>
      <c r="BA714" s="764"/>
      <c r="BB714" s="764"/>
      <c r="BC714" s="764"/>
      <c r="BD714" s="764"/>
      <c r="BE714" s="764"/>
      <c r="BF714" s="764"/>
    </row>
    <row r="715" spans="1:58" ht="15.75" hidden="1" customHeight="1">
      <c r="A715" s="1023">
        <v>706</v>
      </c>
      <c r="B715" s="1024" t="s">
        <v>196</v>
      </c>
      <c r="C715" s="1024" t="s">
        <v>1160</v>
      </c>
      <c r="D715" s="1024" t="s">
        <v>356</v>
      </c>
      <c r="E715" s="1024" t="s">
        <v>6392</v>
      </c>
      <c r="F715" s="1024" t="s">
        <v>6991</v>
      </c>
      <c r="G715" s="1024" t="s">
        <v>6996</v>
      </c>
      <c r="H715" s="1025" t="s">
        <v>1166</v>
      </c>
      <c r="I715" s="1024">
        <v>2</v>
      </c>
      <c r="J715" s="1024">
        <v>77</v>
      </c>
      <c r="K715" s="1024">
        <v>924</v>
      </c>
      <c r="L715" s="1024">
        <v>924</v>
      </c>
      <c r="M715" s="1024" t="s">
        <v>1162</v>
      </c>
      <c r="N715" s="1024" t="s">
        <v>333</v>
      </c>
      <c r="O715" s="1024" t="s">
        <v>1163</v>
      </c>
      <c r="P715" s="1024" t="s">
        <v>67</v>
      </c>
      <c r="Q715" s="1026">
        <v>44457</v>
      </c>
      <c r="R715" s="1026">
        <v>44499</v>
      </c>
      <c r="S715" s="1027" t="s">
        <v>67</v>
      </c>
      <c r="T715" s="1028">
        <v>44499</v>
      </c>
      <c r="U715" s="1028">
        <v>44509</v>
      </c>
      <c r="V715" s="1028">
        <v>44512</v>
      </c>
      <c r="W715" s="1029" t="s">
        <v>67</v>
      </c>
      <c r="X715" s="1029">
        <v>44509</v>
      </c>
      <c r="Y715" s="1029">
        <v>44512</v>
      </c>
      <c r="Z715" s="1030">
        <v>0.92400000000000004</v>
      </c>
      <c r="AA715" s="791"/>
      <c r="AB715" s="1031">
        <v>44501</v>
      </c>
      <c r="AC715" s="1554">
        <v>44501</v>
      </c>
      <c r="AD715" s="791"/>
      <c r="AE715" s="1035"/>
      <c r="AF715" s="1033"/>
      <c r="AG715" s="1033"/>
      <c r="AH715" s="1033"/>
      <c r="AI715" s="1033"/>
      <c r="AJ715" s="1033"/>
      <c r="AK715" s="1033"/>
      <c r="AL715" s="1033"/>
      <c r="AM715" s="1033"/>
      <c r="AN715" s="1033"/>
      <c r="AO715" s="1033"/>
      <c r="AP715" s="1033"/>
      <c r="AQ715" s="1033"/>
      <c r="AR715" s="1033"/>
      <c r="AS715" s="1033"/>
      <c r="AT715" s="599"/>
      <c r="AU715" s="1036"/>
      <c r="AV715" s="764"/>
      <c r="AW715" s="764"/>
      <c r="AX715" s="764"/>
      <c r="AY715" s="764"/>
      <c r="AZ715" s="764"/>
      <c r="BA715" s="764"/>
      <c r="BB715" s="764"/>
      <c r="BC715" s="764"/>
      <c r="BD715" s="764"/>
      <c r="BE715" s="764"/>
      <c r="BF715" s="764"/>
    </row>
    <row r="716" spans="1:58" ht="15.75" hidden="1" customHeight="1">
      <c r="A716" s="1023">
        <v>707</v>
      </c>
      <c r="B716" s="1024" t="s">
        <v>196</v>
      </c>
      <c r="C716" s="1024" t="s">
        <v>1160</v>
      </c>
      <c r="D716" s="1024" t="s">
        <v>356</v>
      </c>
      <c r="E716" s="1024" t="s">
        <v>6392</v>
      </c>
      <c r="F716" s="1024" t="s">
        <v>6991</v>
      </c>
      <c r="G716" s="1024" t="s">
        <v>6997</v>
      </c>
      <c r="H716" s="1025" t="s">
        <v>1166</v>
      </c>
      <c r="I716" s="1024">
        <v>2</v>
      </c>
      <c r="J716" s="1024">
        <v>240</v>
      </c>
      <c r="K716" s="1024">
        <v>480</v>
      </c>
      <c r="L716" s="1024">
        <v>480</v>
      </c>
      <c r="M716" s="1024" t="s">
        <v>1162</v>
      </c>
      <c r="N716" s="1024" t="s">
        <v>333</v>
      </c>
      <c r="O716" s="1024" t="s">
        <v>1163</v>
      </c>
      <c r="P716" s="1024" t="s">
        <v>67</v>
      </c>
      <c r="Q716" s="1026">
        <v>44457</v>
      </c>
      <c r="R716" s="1026">
        <v>44499</v>
      </c>
      <c r="S716" s="1027" t="s">
        <v>67</v>
      </c>
      <c r="T716" s="1028">
        <v>44499</v>
      </c>
      <c r="U716" s="1028">
        <v>44509</v>
      </c>
      <c r="V716" s="1028">
        <v>44512</v>
      </c>
      <c r="W716" s="1029" t="s">
        <v>67</v>
      </c>
      <c r="X716" s="1029">
        <v>44509</v>
      </c>
      <c r="Y716" s="1029">
        <v>44512</v>
      </c>
      <c r="Z716" s="1030">
        <v>0.48</v>
      </c>
      <c r="AA716" s="791"/>
      <c r="AB716" s="1031">
        <v>44501</v>
      </c>
      <c r="AC716" s="1554">
        <v>44501</v>
      </c>
      <c r="AD716" s="791"/>
      <c r="AE716" s="1035"/>
      <c r="AF716" s="1033"/>
      <c r="AG716" s="1033"/>
      <c r="AH716" s="1033"/>
      <c r="AI716" s="1033"/>
      <c r="AJ716" s="1033"/>
      <c r="AK716" s="1033"/>
      <c r="AL716" s="1033"/>
      <c r="AM716" s="1033"/>
      <c r="AN716" s="1033"/>
      <c r="AO716" s="1033"/>
      <c r="AP716" s="1033"/>
      <c r="AQ716" s="1033"/>
      <c r="AR716" s="1033"/>
      <c r="AS716" s="1033"/>
      <c r="AT716" s="599"/>
      <c r="AU716" s="1036"/>
      <c r="AV716" s="764"/>
      <c r="AW716" s="764"/>
      <c r="AX716" s="764"/>
      <c r="AY716" s="764"/>
      <c r="AZ716" s="764"/>
      <c r="BA716" s="764"/>
      <c r="BB716" s="764"/>
      <c r="BC716" s="764"/>
      <c r="BD716" s="764"/>
      <c r="BE716" s="764"/>
      <c r="BF716" s="764"/>
    </row>
    <row r="717" spans="1:58" ht="15.75" hidden="1" customHeight="1">
      <c r="A717" s="1023">
        <v>708</v>
      </c>
      <c r="B717" s="1024" t="s">
        <v>196</v>
      </c>
      <c r="C717" s="1024" t="s">
        <v>1160</v>
      </c>
      <c r="D717" s="1024" t="s">
        <v>356</v>
      </c>
      <c r="E717" s="1024" t="s">
        <v>6392</v>
      </c>
      <c r="F717" s="1024" t="s">
        <v>6991</v>
      </c>
      <c r="G717" s="1024" t="s">
        <v>6998</v>
      </c>
      <c r="H717" s="1025" t="s">
        <v>1166</v>
      </c>
      <c r="I717" s="1024">
        <v>2</v>
      </c>
      <c r="J717" s="1024">
        <v>105</v>
      </c>
      <c r="K717" s="1024">
        <v>630</v>
      </c>
      <c r="L717" s="1024">
        <v>630</v>
      </c>
      <c r="M717" s="1024" t="s">
        <v>1162</v>
      </c>
      <c r="N717" s="1024" t="s">
        <v>333</v>
      </c>
      <c r="O717" s="1024" t="s">
        <v>1163</v>
      </c>
      <c r="P717" s="1024" t="s">
        <v>67</v>
      </c>
      <c r="Q717" s="1026">
        <v>44457</v>
      </c>
      <c r="R717" s="1026">
        <v>44499</v>
      </c>
      <c r="S717" s="1027" t="s">
        <v>67</v>
      </c>
      <c r="T717" s="1028">
        <v>44499</v>
      </c>
      <c r="U717" s="1028">
        <v>44509</v>
      </c>
      <c r="V717" s="1028">
        <v>44512</v>
      </c>
      <c r="W717" s="1029" t="s">
        <v>67</v>
      </c>
      <c r="X717" s="1029">
        <v>44509</v>
      </c>
      <c r="Y717" s="1029">
        <v>44512</v>
      </c>
      <c r="Z717" s="1030">
        <v>0.63</v>
      </c>
      <c r="AA717" s="791"/>
      <c r="AB717" s="1031">
        <v>44501</v>
      </c>
      <c r="AC717" s="1554">
        <v>44501</v>
      </c>
      <c r="AD717" s="791"/>
      <c r="AE717" s="1035"/>
      <c r="AF717" s="1033"/>
      <c r="AG717" s="1033"/>
      <c r="AH717" s="1033"/>
      <c r="AI717" s="1033"/>
      <c r="AJ717" s="1033"/>
      <c r="AK717" s="1033"/>
      <c r="AL717" s="1033"/>
      <c r="AM717" s="1033"/>
      <c r="AN717" s="1033"/>
      <c r="AO717" s="1033"/>
      <c r="AP717" s="1033"/>
      <c r="AQ717" s="1033"/>
      <c r="AR717" s="1033"/>
      <c r="AS717" s="1033"/>
      <c r="AT717" s="599"/>
      <c r="AU717" s="1036"/>
      <c r="AV717" s="764"/>
      <c r="AW717" s="764"/>
      <c r="AX717" s="764"/>
      <c r="AY717" s="764"/>
      <c r="AZ717" s="764"/>
      <c r="BA717" s="764"/>
      <c r="BB717" s="764"/>
      <c r="BC717" s="764"/>
      <c r="BD717" s="764"/>
      <c r="BE717" s="764"/>
      <c r="BF717" s="764"/>
    </row>
    <row r="718" spans="1:58" ht="15.75" hidden="1" customHeight="1">
      <c r="A718" s="1023">
        <v>709</v>
      </c>
      <c r="B718" s="1024" t="s">
        <v>196</v>
      </c>
      <c r="C718" s="1024" t="s">
        <v>1160</v>
      </c>
      <c r="D718" s="1024" t="s">
        <v>356</v>
      </c>
      <c r="E718" s="1024" t="s">
        <v>6392</v>
      </c>
      <c r="F718" s="1024" t="s">
        <v>6991</v>
      </c>
      <c r="G718" s="1024" t="s">
        <v>6999</v>
      </c>
      <c r="H718" s="1025" t="s">
        <v>1166</v>
      </c>
      <c r="I718" s="1024">
        <v>2</v>
      </c>
      <c r="J718" s="1024">
        <v>145</v>
      </c>
      <c r="K718" s="1024">
        <v>435</v>
      </c>
      <c r="L718" s="1024">
        <v>435</v>
      </c>
      <c r="M718" s="1024" t="s">
        <v>1162</v>
      </c>
      <c r="N718" s="1024" t="s">
        <v>333</v>
      </c>
      <c r="O718" s="1024" t="s">
        <v>1163</v>
      </c>
      <c r="P718" s="1024" t="s">
        <v>67</v>
      </c>
      <c r="Q718" s="1026">
        <v>44457</v>
      </c>
      <c r="R718" s="1026">
        <v>44499</v>
      </c>
      <c r="S718" s="1027" t="s">
        <v>67</v>
      </c>
      <c r="T718" s="1028">
        <v>44499</v>
      </c>
      <c r="U718" s="1028">
        <v>44509</v>
      </c>
      <c r="V718" s="1028">
        <v>44512</v>
      </c>
      <c r="W718" s="1029" t="s">
        <v>67</v>
      </c>
      <c r="X718" s="1029">
        <v>44509</v>
      </c>
      <c r="Y718" s="1029">
        <v>44512</v>
      </c>
      <c r="Z718" s="1030">
        <v>0.435</v>
      </c>
      <c r="AA718" s="791"/>
      <c r="AB718" s="1031">
        <v>44501</v>
      </c>
      <c r="AC718" s="1554">
        <v>44501</v>
      </c>
      <c r="AD718" s="791"/>
      <c r="AE718" s="1035"/>
      <c r="AF718" s="1033"/>
      <c r="AG718" s="1033"/>
      <c r="AH718" s="1033"/>
      <c r="AI718" s="1033"/>
      <c r="AJ718" s="1033"/>
      <c r="AK718" s="1033"/>
      <c r="AL718" s="1033"/>
      <c r="AM718" s="1033"/>
      <c r="AN718" s="1033"/>
      <c r="AO718" s="1033"/>
      <c r="AP718" s="1033"/>
      <c r="AQ718" s="1033"/>
      <c r="AR718" s="1033"/>
      <c r="AS718" s="1033"/>
      <c r="AT718" s="599"/>
      <c r="AU718" s="1036"/>
      <c r="AV718" s="764"/>
      <c r="AW718" s="764"/>
      <c r="AX718" s="764"/>
      <c r="AY718" s="764"/>
      <c r="AZ718" s="764"/>
      <c r="BA718" s="764"/>
      <c r="BB718" s="764"/>
      <c r="BC718" s="764"/>
      <c r="BD718" s="764"/>
      <c r="BE718" s="764"/>
      <c r="BF718" s="764"/>
    </row>
    <row r="719" spans="1:58" ht="15.75" hidden="1" customHeight="1">
      <c r="A719" s="1023">
        <v>710</v>
      </c>
      <c r="B719" s="1024" t="s">
        <v>186</v>
      </c>
      <c r="C719" s="1024" t="s">
        <v>1160</v>
      </c>
      <c r="D719" s="1024" t="s">
        <v>529</v>
      </c>
      <c r="E719" s="1024" t="s">
        <v>6282</v>
      </c>
      <c r="F719" s="1024" t="s">
        <v>6283</v>
      </c>
      <c r="G719" s="1024" t="s">
        <v>6284</v>
      </c>
      <c r="H719" s="1025" t="s">
        <v>1161</v>
      </c>
      <c r="I719" s="1024">
        <v>1</v>
      </c>
      <c r="J719" s="1024">
        <v>1046000</v>
      </c>
      <c r="K719" s="1024">
        <v>1046000</v>
      </c>
      <c r="L719" s="1024">
        <v>10964</v>
      </c>
      <c r="M719" s="1024" t="s">
        <v>1188</v>
      </c>
      <c r="N719" s="1024" t="s">
        <v>333</v>
      </c>
      <c r="O719" s="1024" t="s">
        <v>1163</v>
      </c>
      <c r="P719" s="1024" t="s">
        <v>67</v>
      </c>
      <c r="Q719" s="1026">
        <v>44455</v>
      </c>
      <c r="R719" s="1026">
        <v>44484</v>
      </c>
      <c r="S719" s="1027" t="s">
        <v>67</v>
      </c>
      <c r="T719" s="1028">
        <v>44484</v>
      </c>
      <c r="U719" s="1028">
        <v>44514</v>
      </c>
      <c r="V719" s="1028">
        <v>44517</v>
      </c>
      <c r="W719" s="1029" t="s">
        <v>67</v>
      </c>
      <c r="X719" s="1029">
        <v>44514</v>
      </c>
      <c r="Y719" s="1029">
        <v>44517</v>
      </c>
      <c r="Z719" s="1030">
        <v>10.964</v>
      </c>
      <c r="AA719" s="791"/>
      <c r="AB719" s="1031">
        <v>44501</v>
      </c>
      <c r="AC719" s="1554">
        <v>44501</v>
      </c>
      <c r="AD719" s="791"/>
      <c r="AE719" s="1035"/>
      <c r="AF719" s="1033"/>
      <c r="AG719" s="1033"/>
      <c r="AH719" s="1033"/>
      <c r="AI719" s="1033"/>
      <c r="AJ719" s="1033"/>
      <c r="AK719" s="1033"/>
      <c r="AL719" s="1033"/>
      <c r="AM719" s="1033"/>
      <c r="AN719" s="1033"/>
      <c r="AO719" s="1033"/>
      <c r="AP719" s="1033"/>
      <c r="AQ719" s="1033"/>
      <c r="AR719" s="1033"/>
      <c r="AS719" s="1033"/>
      <c r="AT719" s="599"/>
      <c r="AU719" s="1036"/>
      <c r="AV719" s="764"/>
      <c r="AW719" s="764"/>
      <c r="AX719" s="764"/>
      <c r="AY719" s="764"/>
      <c r="AZ719" s="764"/>
      <c r="BA719" s="764"/>
      <c r="BB719" s="764"/>
      <c r="BC719" s="764"/>
      <c r="BD719" s="764"/>
      <c r="BE719" s="764"/>
      <c r="BF719" s="764"/>
    </row>
    <row r="720" spans="1:58" ht="15.75" hidden="1" customHeight="1">
      <c r="A720" s="1023">
        <v>711</v>
      </c>
      <c r="B720" s="1024" t="s">
        <v>186</v>
      </c>
      <c r="C720" s="1024" t="s">
        <v>1160</v>
      </c>
      <c r="D720" s="1024" t="s">
        <v>529</v>
      </c>
      <c r="E720" s="1024" t="s">
        <v>6282</v>
      </c>
      <c r="F720" s="1024" t="s">
        <v>6283</v>
      </c>
      <c r="G720" s="1024" t="s">
        <v>6284</v>
      </c>
      <c r="H720" s="1025" t="s">
        <v>1190</v>
      </c>
      <c r="I720" s="1024">
        <v>1</v>
      </c>
      <c r="J720" s="1024">
        <v>1046000</v>
      </c>
      <c r="K720" s="1024">
        <v>1046000</v>
      </c>
      <c r="L720" s="1024">
        <v>6578</v>
      </c>
      <c r="M720" s="1024" t="s">
        <v>1188</v>
      </c>
      <c r="N720" s="1024" t="s">
        <v>333</v>
      </c>
      <c r="O720" s="1024" t="s">
        <v>1163</v>
      </c>
      <c r="P720" s="1024" t="s">
        <v>67</v>
      </c>
      <c r="Q720" s="1026">
        <v>44455</v>
      </c>
      <c r="R720" s="1026">
        <v>44545</v>
      </c>
      <c r="S720" s="1027" t="s">
        <v>67</v>
      </c>
      <c r="T720" s="1028">
        <v>44545</v>
      </c>
      <c r="U720" s="1028">
        <v>44575</v>
      </c>
      <c r="V720" s="1028">
        <v>44578</v>
      </c>
      <c r="W720" s="1029" t="s">
        <v>67</v>
      </c>
      <c r="X720" s="1029">
        <v>44575</v>
      </c>
      <c r="Y720" s="1029">
        <v>44578</v>
      </c>
      <c r="Z720" s="1030">
        <v>6.5780000000000003</v>
      </c>
      <c r="AA720" s="791"/>
      <c r="AB720" s="1031">
        <v>44562</v>
      </c>
      <c r="AC720" s="1554">
        <v>44562</v>
      </c>
      <c r="AD720" s="791"/>
      <c r="AE720" s="1035"/>
      <c r="AF720" s="1033"/>
      <c r="AG720" s="1033"/>
      <c r="AH720" s="1033"/>
      <c r="AI720" s="1033"/>
      <c r="AJ720" s="1033"/>
      <c r="AK720" s="1033"/>
      <c r="AL720" s="1033"/>
      <c r="AM720" s="1033"/>
      <c r="AN720" s="1033"/>
      <c r="AO720" s="1033"/>
      <c r="AP720" s="1033"/>
      <c r="AQ720" s="1033"/>
      <c r="AR720" s="1033"/>
      <c r="AS720" s="1033"/>
      <c r="AT720" s="599"/>
      <c r="AU720" s="1036"/>
      <c r="AV720" s="764"/>
      <c r="AW720" s="764"/>
      <c r="AX720" s="764"/>
      <c r="AY720" s="764"/>
      <c r="AZ720" s="764"/>
      <c r="BA720" s="764"/>
      <c r="BB720" s="764"/>
      <c r="BC720" s="764"/>
      <c r="BD720" s="764"/>
      <c r="BE720" s="764"/>
      <c r="BF720" s="764"/>
    </row>
    <row r="721" spans="1:58" ht="15.75" hidden="1" customHeight="1">
      <c r="A721" s="1023">
        <v>712</v>
      </c>
      <c r="B721" s="1024" t="s">
        <v>186</v>
      </c>
      <c r="C721" s="1024" t="s">
        <v>1160</v>
      </c>
      <c r="D721" s="1024" t="s">
        <v>529</v>
      </c>
      <c r="E721" s="1024" t="s">
        <v>6282</v>
      </c>
      <c r="F721" s="1024" t="s">
        <v>6283</v>
      </c>
      <c r="G721" s="1024" t="s">
        <v>6284</v>
      </c>
      <c r="H721" s="1025" t="s">
        <v>1165</v>
      </c>
      <c r="I721" s="1024">
        <v>1</v>
      </c>
      <c r="J721" s="1024">
        <v>1046000</v>
      </c>
      <c r="K721" s="1024">
        <v>1046000</v>
      </c>
      <c r="L721" s="1024">
        <v>2193</v>
      </c>
      <c r="M721" s="1024" t="s">
        <v>1188</v>
      </c>
      <c r="N721" s="1024" t="s">
        <v>333</v>
      </c>
      <c r="O721" s="1024" t="s">
        <v>1163</v>
      </c>
      <c r="P721" s="1024" t="s">
        <v>67</v>
      </c>
      <c r="Q721" s="1026">
        <v>44455</v>
      </c>
      <c r="R721" s="1026">
        <v>44545</v>
      </c>
      <c r="S721" s="1027" t="s">
        <v>67</v>
      </c>
      <c r="T721" s="1028">
        <v>44545</v>
      </c>
      <c r="U721" s="1028">
        <v>44575</v>
      </c>
      <c r="V721" s="1028">
        <v>44578</v>
      </c>
      <c r="W721" s="1029" t="s">
        <v>67</v>
      </c>
      <c r="X721" s="1029">
        <v>44575</v>
      </c>
      <c r="Y721" s="1029">
        <v>44578</v>
      </c>
      <c r="Z721" s="1030">
        <v>2.1930000000000001</v>
      </c>
      <c r="AA721" s="791"/>
      <c r="AB721" s="1031">
        <v>44562</v>
      </c>
      <c r="AC721" s="1554">
        <v>44562</v>
      </c>
      <c r="AD721" s="791"/>
      <c r="AE721" s="1035"/>
      <c r="AF721" s="1033"/>
      <c r="AG721" s="1033"/>
      <c r="AH721" s="1033"/>
      <c r="AI721" s="1033"/>
      <c r="AJ721" s="1033"/>
      <c r="AK721" s="1033"/>
      <c r="AL721" s="1033"/>
      <c r="AM721" s="1033"/>
      <c r="AN721" s="1033"/>
      <c r="AO721" s="1033"/>
      <c r="AP721" s="1033"/>
      <c r="AQ721" s="1033"/>
      <c r="AR721" s="1033"/>
      <c r="AS721" s="1033"/>
      <c r="AT721" s="599"/>
      <c r="AU721" s="1036"/>
      <c r="AV721" s="764"/>
      <c r="AW721" s="764"/>
      <c r="AX721" s="764"/>
      <c r="AY721" s="764"/>
      <c r="AZ721" s="764"/>
      <c r="BA721" s="764"/>
      <c r="BB721" s="764"/>
      <c r="BC721" s="764"/>
      <c r="BD721" s="764"/>
      <c r="BE721" s="764"/>
      <c r="BF721" s="764"/>
    </row>
    <row r="722" spans="1:58" ht="15.75" hidden="1" customHeight="1">
      <c r="A722" s="1023">
        <v>713</v>
      </c>
      <c r="B722" s="1024" t="s">
        <v>186</v>
      </c>
      <c r="C722" s="1024" t="s">
        <v>1160</v>
      </c>
      <c r="D722" s="1024" t="s">
        <v>529</v>
      </c>
      <c r="E722" s="1024" t="s">
        <v>6282</v>
      </c>
      <c r="F722" s="1024" t="s">
        <v>6283</v>
      </c>
      <c r="G722" s="1024" t="s">
        <v>6284</v>
      </c>
      <c r="H722" s="1025" t="s">
        <v>1165</v>
      </c>
      <c r="I722" s="1024">
        <v>1</v>
      </c>
      <c r="J722" s="1024">
        <v>1046000</v>
      </c>
      <c r="K722" s="1024">
        <v>1046000</v>
      </c>
      <c r="L722" s="1024">
        <v>2193</v>
      </c>
      <c r="M722" s="1024" t="s">
        <v>1188</v>
      </c>
      <c r="N722" s="1024" t="s">
        <v>333</v>
      </c>
      <c r="O722" s="1024" t="s">
        <v>1163</v>
      </c>
      <c r="P722" s="1024" t="s">
        <v>67</v>
      </c>
      <c r="Q722" s="1026">
        <v>44455</v>
      </c>
      <c r="R722" s="1026">
        <v>44576</v>
      </c>
      <c r="S722" s="1027" t="s">
        <v>67</v>
      </c>
      <c r="T722" s="1028">
        <v>44576</v>
      </c>
      <c r="U722" s="1028">
        <v>44606</v>
      </c>
      <c r="V722" s="1028">
        <v>44609</v>
      </c>
      <c r="W722" s="1029" t="s">
        <v>67</v>
      </c>
      <c r="X722" s="1029">
        <v>44606</v>
      </c>
      <c r="Y722" s="1029">
        <v>44609</v>
      </c>
      <c r="Z722" s="1030">
        <v>2.1930000000000001</v>
      </c>
      <c r="AA722" s="791"/>
      <c r="AB722" s="1031">
        <v>44593</v>
      </c>
      <c r="AC722" s="1554">
        <v>44593</v>
      </c>
      <c r="AD722" s="791"/>
      <c r="AE722" s="1035"/>
      <c r="AF722" s="1033"/>
      <c r="AG722" s="1033"/>
      <c r="AH722" s="1033"/>
      <c r="AI722" s="1033"/>
      <c r="AJ722" s="1033"/>
      <c r="AK722" s="1033"/>
      <c r="AL722" s="1033"/>
      <c r="AM722" s="1033"/>
      <c r="AN722" s="1033"/>
      <c r="AO722" s="1033"/>
      <c r="AP722" s="1033"/>
      <c r="AQ722" s="1033"/>
      <c r="AR722" s="1033"/>
      <c r="AS722" s="1033"/>
      <c r="AT722" s="599"/>
      <c r="AU722" s="1036"/>
      <c r="AV722" s="764"/>
      <c r="AW722" s="764"/>
      <c r="AX722" s="764"/>
      <c r="AY722" s="764"/>
      <c r="AZ722" s="764"/>
      <c r="BA722" s="764"/>
      <c r="BB722" s="764"/>
      <c r="BC722" s="764"/>
      <c r="BD722" s="764"/>
      <c r="BE722" s="764"/>
      <c r="BF722" s="764"/>
    </row>
    <row r="723" spans="1:58" ht="15.75" hidden="1" customHeight="1">
      <c r="A723" s="1023">
        <v>714</v>
      </c>
      <c r="B723" s="1024" t="s">
        <v>186</v>
      </c>
      <c r="C723" s="1024" t="s">
        <v>1160</v>
      </c>
      <c r="D723" s="1024" t="s">
        <v>529</v>
      </c>
      <c r="E723" s="1024" t="s">
        <v>6282</v>
      </c>
      <c r="F723" s="1024" t="s">
        <v>6283</v>
      </c>
      <c r="G723" s="1024" t="s">
        <v>6285</v>
      </c>
      <c r="H723" s="1025" t="s">
        <v>1161</v>
      </c>
      <c r="I723" s="1024">
        <v>1</v>
      </c>
      <c r="J723" s="1024">
        <v>765000</v>
      </c>
      <c r="K723" s="1024">
        <v>765000</v>
      </c>
      <c r="L723" s="1024">
        <v>8018</v>
      </c>
      <c r="M723" s="1024" t="s">
        <v>1188</v>
      </c>
      <c r="N723" s="1024" t="s">
        <v>333</v>
      </c>
      <c r="O723" s="1024" t="s">
        <v>1163</v>
      </c>
      <c r="P723" s="1024" t="s">
        <v>67</v>
      </c>
      <c r="Q723" s="1026">
        <v>44455</v>
      </c>
      <c r="R723" s="1026">
        <v>44484</v>
      </c>
      <c r="S723" s="1027" t="s">
        <v>67</v>
      </c>
      <c r="T723" s="1028">
        <v>44484</v>
      </c>
      <c r="U723" s="1028">
        <v>44514</v>
      </c>
      <c r="V723" s="1028">
        <v>44517</v>
      </c>
      <c r="W723" s="1029" t="s">
        <v>67</v>
      </c>
      <c r="X723" s="1029">
        <v>44514</v>
      </c>
      <c r="Y723" s="1029">
        <v>44517</v>
      </c>
      <c r="Z723" s="1030">
        <v>8.0180000000000007</v>
      </c>
      <c r="AA723" s="791"/>
      <c r="AB723" s="1031">
        <v>44501</v>
      </c>
      <c r="AC723" s="1554">
        <v>44501</v>
      </c>
      <c r="AD723" s="791"/>
      <c r="AE723" s="1035"/>
      <c r="AF723" s="1033"/>
      <c r="AG723" s="1033"/>
      <c r="AH723" s="1033"/>
      <c r="AI723" s="1033"/>
      <c r="AJ723" s="1033"/>
      <c r="AK723" s="1033"/>
      <c r="AL723" s="1033"/>
      <c r="AM723" s="1033"/>
      <c r="AN723" s="1033"/>
      <c r="AO723" s="1033"/>
      <c r="AP723" s="1033"/>
      <c r="AQ723" s="1033"/>
      <c r="AR723" s="1033"/>
      <c r="AS723" s="1033"/>
      <c r="AT723" s="599"/>
      <c r="AU723" s="1036"/>
      <c r="AV723" s="764"/>
      <c r="AW723" s="764"/>
      <c r="AX723" s="764"/>
      <c r="AY723" s="764"/>
      <c r="AZ723" s="764"/>
      <c r="BA723" s="764"/>
      <c r="BB723" s="764"/>
      <c r="BC723" s="764"/>
      <c r="BD723" s="764"/>
      <c r="BE723" s="764"/>
      <c r="BF723" s="764"/>
    </row>
    <row r="724" spans="1:58" ht="15.75" hidden="1" customHeight="1">
      <c r="A724" s="1023">
        <v>715</v>
      </c>
      <c r="B724" s="1024" t="s">
        <v>186</v>
      </c>
      <c r="C724" s="1024" t="s">
        <v>1160</v>
      </c>
      <c r="D724" s="1024" t="s">
        <v>529</v>
      </c>
      <c r="E724" s="1024" t="s">
        <v>6282</v>
      </c>
      <c r="F724" s="1024" t="s">
        <v>6283</v>
      </c>
      <c r="G724" s="1024" t="s">
        <v>6285</v>
      </c>
      <c r="H724" s="1025" t="s">
        <v>1190</v>
      </c>
      <c r="I724" s="1024">
        <v>1</v>
      </c>
      <c r="J724" s="1024">
        <v>765000</v>
      </c>
      <c r="K724" s="1024">
        <v>765000</v>
      </c>
      <c r="L724" s="1024">
        <v>4811</v>
      </c>
      <c r="M724" s="1024" t="s">
        <v>1188</v>
      </c>
      <c r="N724" s="1024" t="s">
        <v>333</v>
      </c>
      <c r="O724" s="1024" t="s">
        <v>1163</v>
      </c>
      <c r="P724" s="1024" t="s">
        <v>67</v>
      </c>
      <c r="Q724" s="1026">
        <v>44455</v>
      </c>
      <c r="R724" s="1026">
        <v>44545</v>
      </c>
      <c r="S724" s="1027" t="s">
        <v>67</v>
      </c>
      <c r="T724" s="1028">
        <v>44545</v>
      </c>
      <c r="U724" s="1028">
        <v>44575</v>
      </c>
      <c r="V724" s="1028">
        <v>44578</v>
      </c>
      <c r="W724" s="1029" t="s">
        <v>67</v>
      </c>
      <c r="X724" s="1029">
        <v>44575</v>
      </c>
      <c r="Y724" s="1029">
        <v>44578</v>
      </c>
      <c r="Z724" s="1030">
        <v>4.8109999999999999</v>
      </c>
      <c r="AA724" s="791"/>
      <c r="AB724" s="1031">
        <v>44562</v>
      </c>
      <c r="AC724" s="1554">
        <v>44562</v>
      </c>
      <c r="AD724" s="791"/>
      <c r="AE724" s="1035"/>
      <c r="AF724" s="1033"/>
      <c r="AG724" s="1033"/>
      <c r="AH724" s="1033"/>
      <c r="AI724" s="1033"/>
      <c r="AJ724" s="1033"/>
      <c r="AK724" s="1033"/>
      <c r="AL724" s="1033"/>
      <c r="AM724" s="1033"/>
      <c r="AN724" s="1033"/>
      <c r="AO724" s="1033"/>
      <c r="AP724" s="1033"/>
      <c r="AQ724" s="1033"/>
      <c r="AR724" s="1033"/>
      <c r="AS724" s="1033"/>
      <c r="AT724" s="599"/>
      <c r="AU724" s="1036"/>
      <c r="AV724" s="764"/>
      <c r="AW724" s="764"/>
      <c r="AX724" s="764"/>
      <c r="AY724" s="764"/>
      <c r="AZ724" s="764"/>
      <c r="BA724" s="764"/>
      <c r="BB724" s="764"/>
      <c r="BC724" s="764"/>
      <c r="BD724" s="764"/>
      <c r="BE724" s="764"/>
      <c r="BF724" s="764"/>
    </row>
    <row r="725" spans="1:58" ht="15.75" hidden="1" customHeight="1">
      <c r="A725" s="1023">
        <v>716</v>
      </c>
      <c r="B725" s="1024" t="s">
        <v>186</v>
      </c>
      <c r="C725" s="1024" t="s">
        <v>1160</v>
      </c>
      <c r="D725" s="1024" t="s">
        <v>529</v>
      </c>
      <c r="E725" s="1024" t="s">
        <v>6282</v>
      </c>
      <c r="F725" s="1024" t="s">
        <v>6283</v>
      </c>
      <c r="G725" s="1024" t="s">
        <v>6285</v>
      </c>
      <c r="H725" s="1025" t="s">
        <v>1165</v>
      </c>
      <c r="I725" s="1024">
        <v>1</v>
      </c>
      <c r="J725" s="1024">
        <v>765000</v>
      </c>
      <c r="K725" s="1024">
        <v>765000</v>
      </c>
      <c r="L725" s="1024">
        <v>1604</v>
      </c>
      <c r="M725" s="1024" t="s">
        <v>1188</v>
      </c>
      <c r="N725" s="1024" t="s">
        <v>333</v>
      </c>
      <c r="O725" s="1024" t="s">
        <v>1163</v>
      </c>
      <c r="P725" s="1024" t="s">
        <v>67</v>
      </c>
      <c r="Q725" s="1026">
        <v>44455</v>
      </c>
      <c r="R725" s="1026">
        <v>44545</v>
      </c>
      <c r="S725" s="1027" t="s">
        <v>67</v>
      </c>
      <c r="T725" s="1028">
        <v>44545</v>
      </c>
      <c r="U725" s="1028">
        <v>44575</v>
      </c>
      <c r="V725" s="1028">
        <v>44578</v>
      </c>
      <c r="W725" s="1029" t="s">
        <v>67</v>
      </c>
      <c r="X725" s="1029">
        <v>44575</v>
      </c>
      <c r="Y725" s="1029">
        <v>44578</v>
      </c>
      <c r="Z725" s="1030">
        <v>1.6040000000000001</v>
      </c>
      <c r="AA725" s="791"/>
      <c r="AB725" s="1031">
        <v>44562</v>
      </c>
      <c r="AC725" s="1554">
        <v>44562</v>
      </c>
      <c r="AD725" s="791"/>
      <c r="AE725" s="1035"/>
      <c r="AF725" s="1033"/>
      <c r="AG725" s="1033"/>
      <c r="AH725" s="1033"/>
      <c r="AI725" s="1033"/>
      <c r="AJ725" s="1033"/>
      <c r="AK725" s="1033"/>
      <c r="AL725" s="1033"/>
      <c r="AM725" s="1033"/>
      <c r="AN725" s="1033"/>
      <c r="AO725" s="1033"/>
      <c r="AP725" s="1033"/>
      <c r="AQ725" s="1033"/>
      <c r="AR725" s="1033"/>
      <c r="AS725" s="1033"/>
      <c r="AT725" s="599"/>
      <c r="AU725" s="1036"/>
      <c r="AV725" s="764"/>
      <c r="AW725" s="764"/>
      <c r="AX725" s="764"/>
      <c r="AY725" s="764"/>
      <c r="AZ725" s="764"/>
      <c r="BA725" s="764"/>
      <c r="BB725" s="764"/>
      <c r="BC725" s="764"/>
      <c r="BD725" s="764"/>
      <c r="BE725" s="764"/>
      <c r="BF725" s="764"/>
    </row>
    <row r="726" spans="1:58" ht="15.75" hidden="1" customHeight="1">
      <c r="A726" s="1023">
        <v>717</v>
      </c>
      <c r="B726" s="1024" t="s">
        <v>186</v>
      </c>
      <c r="C726" s="1024" t="s">
        <v>1160</v>
      </c>
      <c r="D726" s="1024" t="s">
        <v>529</v>
      </c>
      <c r="E726" s="1024" t="s">
        <v>6282</v>
      </c>
      <c r="F726" s="1024" t="s">
        <v>6283</v>
      </c>
      <c r="G726" s="1024" t="s">
        <v>6285</v>
      </c>
      <c r="H726" s="1025" t="s">
        <v>1165</v>
      </c>
      <c r="I726" s="1024">
        <v>1</v>
      </c>
      <c r="J726" s="1024">
        <v>765000</v>
      </c>
      <c r="K726" s="1024">
        <v>765000</v>
      </c>
      <c r="L726" s="1024">
        <v>1604</v>
      </c>
      <c r="M726" s="1024" t="s">
        <v>1188</v>
      </c>
      <c r="N726" s="1024" t="s">
        <v>333</v>
      </c>
      <c r="O726" s="1024" t="s">
        <v>1163</v>
      </c>
      <c r="P726" s="1024" t="s">
        <v>67</v>
      </c>
      <c r="Q726" s="1026">
        <v>44455</v>
      </c>
      <c r="R726" s="1026">
        <v>44576</v>
      </c>
      <c r="S726" s="1027" t="s">
        <v>67</v>
      </c>
      <c r="T726" s="1028">
        <v>44576</v>
      </c>
      <c r="U726" s="1028">
        <v>44606</v>
      </c>
      <c r="V726" s="1028">
        <v>44609</v>
      </c>
      <c r="W726" s="1029" t="s">
        <v>67</v>
      </c>
      <c r="X726" s="1029">
        <v>44606</v>
      </c>
      <c r="Y726" s="1029">
        <v>44609</v>
      </c>
      <c r="Z726" s="1030">
        <v>1.6040000000000001</v>
      </c>
      <c r="AA726" s="791"/>
      <c r="AB726" s="1031">
        <v>44593</v>
      </c>
      <c r="AC726" s="1554">
        <v>44593</v>
      </c>
      <c r="AD726" s="791"/>
      <c r="AE726" s="1035"/>
      <c r="AF726" s="1033"/>
      <c r="AG726" s="1033"/>
      <c r="AH726" s="1033"/>
      <c r="AI726" s="1033"/>
      <c r="AJ726" s="1033"/>
      <c r="AK726" s="1033"/>
      <c r="AL726" s="1033"/>
      <c r="AM726" s="1033"/>
      <c r="AN726" s="1033"/>
      <c r="AO726" s="1033"/>
      <c r="AP726" s="1033"/>
      <c r="AQ726" s="1033"/>
      <c r="AR726" s="1033"/>
      <c r="AS726" s="1033"/>
      <c r="AT726" s="599"/>
      <c r="AU726" s="1036"/>
      <c r="AV726" s="764"/>
      <c r="AW726" s="764"/>
      <c r="AX726" s="764"/>
      <c r="AY726" s="764"/>
      <c r="AZ726" s="764"/>
      <c r="BA726" s="764"/>
      <c r="BB726" s="764"/>
      <c r="BC726" s="764"/>
      <c r="BD726" s="764"/>
      <c r="BE726" s="764"/>
      <c r="BF726" s="764"/>
    </row>
    <row r="727" spans="1:58" ht="15.75" hidden="1" customHeight="1">
      <c r="A727" s="1023">
        <v>718</v>
      </c>
      <c r="B727" s="1024" t="s">
        <v>186</v>
      </c>
      <c r="C727" s="1024" t="s">
        <v>1160</v>
      </c>
      <c r="D727" s="1024" t="s">
        <v>529</v>
      </c>
      <c r="E727" s="1024" t="s">
        <v>6282</v>
      </c>
      <c r="F727" s="1024" t="s">
        <v>6283</v>
      </c>
      <c r="G727" s="1024" t="s">
        <v>6286</v>
      </c>
      <c r="H727" s="1025" t="s">
        <v>1161</v>
      </c>
      <c r="I727" s="1024">
        <v>1</v>
      </c>
      <c r="J727" s="1024">
        <v>673000</v>
      </c>
      <c r="K727" s="1024">
        <v>673000</v>
      </c>
      <c r="L727" s="1024">
        <v>7055</v>
      </c>
      <c r="M727" s="1024" t="s">
        <v>1188</v>
      </c>
      <c r="N727" s="1024" t="s">
        <v>333</v>
      </c>
      <c r="O727" s="1024" t="s">
        <v>1163</v>
      </c>
      <c r="P727" s="1024" t="s">
        <v>67</v>
      </c>
      <c r="Q727" s="1026">
        <v>44455</v>
      </c>
      <c r="R727" s="1026">
        <v>44484</v>
      </c>
      <c r="S727" s="1027" t="s">
        <v>67</v>
      </c>
      <c r="T727" s="1028">
        <v>44484</v>
      </c>
      <c r="U727" s="1028">
        <v>44514</v>
      </c>
      <c r="V727" s="1028">
        <v>44517</v>
      </c>
      <c r="W727" s="1029" t="s">
        <v>67</v>
      </c>
      <c r="X727" s="1029">
        <v>44514</v>
      </c>
      <c r="Y727" s="1029">
        <v>44517</v>
      </c>
      <c r="Z727" s="1030">
        <v>7.0549999999999997</v>
      </c>
      <c r="AA727" s="791"/>
      <c r="AB727" s="1031">
        <v>44501</v>
      </c>
      <c r="AC727" s="1554">
        <v>44501</v>
      </c>
      <c r="AD727" s="791"/>
      <c r="AE727" s="1035"/>
      <c r="AF727" s="1033"/>
      <c r="AG727" s="1033"/>
      <c r="AH727" s="1033"/>
      <c r="AI727" s="1033"/>
      <c r="AJ727" s="1033"/>
      <c r="AK727" s="1033"/>
      <c r="AL727" s="1033"/>
      <c r="AM727" s="1033"/>
      <c r="AN727" s="1033"/>
      <c r="AO727" s="1033"/>
      <c r="AP727" s="1033"/>
      <c r="AQ727" s="1033"/>
      <c r="AR727" s="1033"/>
      <c r="AS727" s="1033"/>
      <c r="AT727" s="599"/>
      <c r="AU727" s="1036"/>
      <c r="AV727" s="764"/>
      <c r="AW727" s="764"/>
      <c r="AX727" s="764"/>
      <c r="AY727" s="764"/>
      <c r="AZ727" s="764"/>
      <c r="BA727" s="764"/>
      <c r="BB727" s="764"/>
      <c r="BC727" s="764"/>
      <c r="BD727" s="764"/>
      <c r="BE727" s="764"/>
      <c r="BF727" s="764"/>
    </row>
    <row r="728" spans="1:58" ht="15.75" hidden="1" customHeight="1">
      <c r="A728" s="1023">
        <v>719</v>
      </c>
      <c r="B728" s="1024" t="s">
        <v>186</v>
      </c>
      <c r="C728" s="1024" t="s">
        <v>1160</v>
      </c>
      <c r="D728" s="1024" t="s">
        <v>529</v>
      </c>
      <c r="E728" s="1024" t="s">
        <v>6282</v>
      </c>
      <c r="F728" s="1024" t="s">
        <v>6283</v>
      </c>
      <c r="G728" s="1024" t="s">
        <v>6286</v>
      </c>
      <c r="H728" s="1025" t="s">
        <v>1190</v>
      </c>
      <c r="I728" s="1024">
        <v>1</v>
      </c>
      <c r="J728" s="1024">
        <v>673000</v>
      </c>
      <c r="K728" s="1024">
        <v>673000</v>
      </c>
      <c r="L728" s="1024">
        <v>4233</v>
      </c>
      <c r="M728" s="1024" t="s">
        <v>1188</v>
      </c>
      <c r="N728" s="1024" t="s">
        <v>333</v>
      </c>
      <c r="O728" s="1024" t="s">
        <v>1163</v>
      </c>
      <c r="P728" s="1024" t="s">
        <v>67</v>
      </c>
      <c r="Q728" s="1026">
        <v>44455</v>
      </c>
      <c r="R728" s="1026">
        <v>44545</v>
      </c>
      <c r="S728" s="1027" t="s">
        <v>67</v>
      </c>
      <c r="T728" s="1028">
        <v>44545</v>
      </c>
      <c r="U728" s="1028">
        <v>44575</v>
      </c>
      <c r="V728" s="1028">
        <v>44578</v>
      </c>
      <c r="W728" s="1029" t="s">
        <v>67</v>
      </c>
      <c r="X728" s="1029">
        <v>44575</v>
      </c>
      <c r="Y728" s="1029">
        <v>44578</v>
      </c>
      <c r="Z728" s="1030">
        <v>4.2329999999999997</v>
      </c>
      <c r="AA728" s="791"/>
      <c r="AB728" s="1031">
        <v>44562</v>
      </c>
      <c r="AC728" s="1554">
        <v>44562</v>
      </c>
      <c r="AD728" s="791"/>
      <c r="AE728" s="1035"/>
      <c r="AF728" s="1033"/>
      <c r="AG728" s="1033"/>
      <c r="AH728" s="1033"/>
      <c r="AI728" s="1033"/>
      <c r="AJ728" s="1033"/>
      <c r="AK728" s="1033"/>
      <c r="AL728" s="1033"/>
      <c r="AM728" s="1033"/>
      <c r="AN728" s="1033"/>
      <c r="AO728" s="1033"/>
      <c r="AP728" s="1033"/>
      <c r="AQ728" s="1033"/>
      <c r="AR728" s="1033"/>
      <c r="AS728" s="1033"/>
      <c r="AT728" s="599"/>
      <c r="AU728" s="1036"/>
      <c r="AV728" s="764"/>
      <c r="AW728" s="764"/>
      <c r="AX728" s="764"/>
      <c r="AY728" s="764"/>
      <c r="AZ728" s="764"/>
      <c r="BA728" s="764"/>
      <c r="BB728" s="764"/>
      <c r="BC728" s="764"/>
      <c r="BD728" s="764"/>
      <c r="BE728" s="764"/>
      <c r="BF728" s="764"/>
    </row>
    <row r="729" spans="1:58" ht="15.75" hidden="1" customHeight="1">
      <c r="A729" s="1023">
        <v>720</v>
      </c>
      <c r="B729" s="1024" t="s">
        <v>186</v>
      </c>
      <c r="C729" s="1024" t="s">
        <v>1160</v>
      </c>
      <c r="D729" s="1024" t="s">
        <v>529</v>
      </c>
      <c r="E729" s="1024" t="s">
        <v>6282</v>
      </c>
      <c r="F729" s="1024" t="s">
        <v>6283</v>
      </c>
      <c r="G729" s="1024" t="s">
        <v>6286</v>
      </c>
      <c r="H729" s="1025" t="s">
        <v>1165</v>
      </c>
      <c r="I729" s="1024">
        <v>1</v>
      </c>
      <c r="J729" s="1024">
        <v>673000</v>
      </c>
      <c r="K729" s="1024">
        <v>673000</v>
      </c>
      <c r="L729" s="1024">
        <v>1411</v>
      </c>
      <c r="M729" s="1024" t="s">
        <v>1188</v>
      </c>
      <c r="N729" s="1024" t="s">
        <v>333</v>
      </c>
      <c r="O729" s="1024" t="s">
        <v>1163</v>
      </c>
      <c r="P729" s="1024" t="s">
        <v>67</v>
      </c>
      <c r="Q729" s="1026">
        <v>44455</v>
      </c>
      <c r="R729" s="1026">
        <v>44545</v>
      </c>
      <c r="S729" s="1027" t="s">
        <v>67</v>
      </c>
      <c r="T729" s="1028">
        <v>44545</v>
      </c>
      <c r="U729" s="1028">
        <v>44575</v>
      </c>
      <c r="V729" s="1028">
        <v>44578</v>
      </c>
      <c r="W729" s="1029" t="s">
        <v>67</v>
      </c>
      <c r="X729" s="1029">
        <v>44575</v>
      </c>
      <c r="Y729" s="1029">
        <v>44578</v>
      </c>
      <c r="Z729" s="1030">
        <v>1.411</v>
      </c>
      <c r="AA729" s="791"/>
      <c r="AB729" s="1031">
        <v>44562</v>
      </c>
      <c r="AC729" s="1554">
        <v>44562</v>
      </c>
      <c r="AD729" s="791"/>
      <c r="AE729" s="1035"/>
      <c r="AF729" s="1033"/>
      <c r="AG729" s="1033"/>
      <c r="AH729" s="1033"/>
      <c r="AI729" s="1033"/>
      <c r="AJ729" s="1033"/>
      <c r="AK729" s="1033"/>
      <c r="AL729" s="1033"/>
      <c r="AM729" s="1033"/>
      <c r="AN729" s="1033"/>
      <c r="AO729" s="1033"/>
      <c r="AP729" s="1033"/>
      <c r="AQ729" s="1033"/>
      <c r="AR729" s="1033"/>
      <c r="AS729" s="1033"/>
      <c r="AT729" s="599"/>
      <c r="AU729" s="1036"/>
      <c r="AV729" s="764"/>
      <c r="AW729" s="764"/>
      <c r="AX729" s="764"/>
      <c r="AY729" s="764"/>
      <c r="AZ729" s="764"/>
      <c r="BA729" s="764"/>
      <c r="BB729" s="764"/>
      <c r="BC729" s="764"/>
      <c r="BD729" s="764"/>
      <c r="BE729" s="764"/>
      <c r="BF729" s="764"/>
    </row>
    <row r="730" spans="1:58" ht="15.75" hidden="1" customHeight="1">
      <c r="A730" s="1023">
        <v>721</v>
      </c>
      <c r="B730" s="1024" t="s">
        <v>186</v>
      </c>
      <c r="C730" s="1024" t="s">
        <v>1160</v>
      </c>
      <c r="D730" s="1024" t="s">
        <v>529</v>
      </c>
      <c r="E730" s="1024" t="s">
        <v>6282</v>
      </c>
      <c r="F730" s="1024" t="s">
        <v>6283</v>
      </c>
      <c r="G730" s="1024" t="s">
        <v>6286</v>
      </c>
      <c r="H730" s="1025" t="s">
        <v>1165</v>
      </c>
      <c r="I730" s="1024">
        <v>1</v>
      </c>
      <c r="J730" s="1024">
        <v>673000</v>
      </c>
      <c r="K730" s="1024">
        <v>673000</v>
      </c>
      <c r="L730" s="1024">
        <v>1411</v>
      </c>
      <c r="M730" s="1024" t="s">
        <v>1188</v>
      </c>
      <c r="N730" s="1024" t="s">
        <v>333</v>
      </c>
      <c r="O730" s="1024" t="s">
        <v>1163</v>
      </c>
      <c r="P730" s="1024" t="s">
        <v>67</v>
      </c>
      <c r="Q730" s="1026">
        <v>44455</v>
      </c>
      <c r="R730" s="1026">
        <v>44576</v>
      </c>
      <c r="S730" s="1027" t="s">
        <v>67</v>
      </c>
      <c r="T730" s="1028">
        <v>44576</v>
      </c>
      <c r="U730" s="1028">
        <v>44606</v>
      </c>
      <c r="V730" s="1028">
        <v>44609</v>
      </c>
      <c r="W730" s="1029" t="s">
        <v>67</v>
      </c>
      <c r="X730" s="1029">
        <v>44606</v>
      </c>
      <c r="Y730" s="1029">
        <v>44609</v>
      </c>
      <c r="Z730" s="1030">
        <v>1.411</v>
      </c>
      <c r="AA730" s="791"/>
      <c r="AB730" s="1031">
        <v>44593</v>
      </c>
      <c r="AC730" s="1554">
        <v>44593</v>
      </c>
      <c r="AD730" s="791"/>
      <c r="AE730" s="1035"/>
      <c r="AF730" s="1033"/>
      <c r="AG730" s="1033"/>
      <c r="AH730" s="1033"/>
      <c r="AI730" s="1033"/>
      <c r="AJ730" s="1033"/>
      <c r="AK730" s="1033"/>
      <c r="AL730" s="1033"/>
      <c r="AM730" s="1033"/>
      <c r="AN730" s="1033"/>
      <c r="AO730" s="1033"/>
      <c r="AP730" s="1033"/>
      <c r="AQ730" s="1033"/>
      <c r="AR730" s="1033"/>
      <c r="AS730" s="1033"/>
      <c r="AT730" s="599"/>
      <c r="AU730" s="1036"/>
      <c r="AV730" s="764"/>
      <c r="AW730" s="764"/>
      <c r="AX730" s="764"/>
      <c r="AY730" s="764"/>
      <c r="AZ730" s="764"/>
      <c r="BA730" s="764"/>
      <c r="BB730" s="764"/>
      <c r="BC730" s="764"/>
      <c r="BD730" s="764"/>
      <c r="BE730" s="764"/>
      <c r="BF730" s="764"/>
    </row>
    <row r="731" spans="1:58" ht="15.75" hidden="1" customHeight="1">
      <c r="A731" s="1023">
        <v>722</v>
      </c>
      <c r="B731" s="1024" t="s">
        <v>186</v>
      </c>
      <c r="C731" s="1024" t="s">
        <v>1160</v>
      </c>
      <c r="D731" s="1024" t="s">
        <v>356</v>
      </c>
      <c r="E731" s="1024" t="s">
        <v>7000</v>
      </c>
      <c r="F731" s="1024" t="s">
        <v>7001</v>
      </c>
      <c r="G731" s="1024" t="s">
        <v>7002</v>
      </c>
      <c r="H731" s="1025" t="s">
        <v>1166</v>
      </c>
      <c r="I731" s="1024">
        <v>2</v>
      </c>
      <c r="J731" s="1024">
        <v>7500</v>
      </c>
      <c r="K731" s="1024">
        <v>15000</v>
      </c>
      <c r="L731" s="1024">
        <v>300</v>
      </c>
      <c r="M731" s="1024" t="s">
        <v>1162</v>
      </c>
      <c r="N731" s="1024" t="s">
        <v>333</v>
      </c>
      <c r="O731" s="1024" t="s">
        <v>1163</v>
      </c>
      <c r="P731" s="1024" t="s">
        <v>67</v>
      </c>
      <c r="Q731" s="1026">
        <v>44454</v>
      </c>
      <c r="R731" s="1026">
        <v>44499</v>
      </c>
      <c r="S731" s="1027" t="s">
        <v>67</v>
      </c>
      <c r="T731" s="1028">
        <v>44499</v>
      </c>
      <c r="U731" s="1028">
        <v>44509</v>
      </c>
      <c r="V731" s="1028">
        <v>44512</v>
      </c>
      <c r="W731" s="1029" t="s">
        <v>67</v>
      </c>
      <c r="X731" s="1029">
        <v>44509</v>
      </c>
      <c r="Y731" s="1029">
        <v>44512</v>
      </c>
      <c r="Z731" s="1030">
        <v>0.3</v>
      </c>
      <c r="AA731" s="791"/>
      <c r="AB731" s="1031">
        <v>44501</v>
      </c>
      <c r="AC731" s="1554">
        <v>44501</v>
      </c>
      <c r="AD731" s="791"/>
      <c r="AE731" s="1035"/>
      <c r="AF731" s="1033"/>
      <c r="AG731" s="1033"/>
      <c r="AH731" s="1033"/>
      <c r="AI731" s="1033"/>
      <c r="AJ731" s="1033"/>
      <c r="AK731" s="1033"/>
      <c r="AL731" s="1033"/>
      <c r="AM731" s="1033"/>
      <c r="AN731" s="1033"/>
      <c r="AO731" s="1033"/>
      <c r="AP731" s="1033"/>
      <c r="AQ731" s="1033"/>
      <c r="AR731" s="1033"/>
      <c r="AS731" s="1033"/>
      <c r="AT731" s="599"/>
      <c r="AU731" s="1036"/>
      <c r="AV731" s="764"/>
      <c r="AW731" s="764"/>
      <c r="AX731" s="764"/>
      <c r="AY731" s="764"/>
      <c r="AZ731" s="764"/>
      <c r="BA731" s="764"/>
      <c r="BB731" s="764"/>
      <c r="BC731" s="764"/>
      <c r="BD731" s="764"/>
      <c r="BE731" s="764"/>
      <c r="BF731" s="764"/>
    </row>
    <row r="732" spans="1:58" ht="15.75" hidden="1" customHeight="1">
      <c r="A732" s="1023">
        <v>723</v>
      </c>
      <c r="B732" s="1024" t="s">
        <v>186</v>
      </c>
      <c r="C732" s="1024" t="s">
        <v>1160</v>
      </c>
      <c r="D732" s="1024" t="s">
        <v>356</v>
      </c>
      <c r="E732" s="1024" t="s">
        <v>7000</v>
      </c>
      <c r="F732" s="1024" t="s">
        <v>7001</v>
      </c>
      <c r="G732" s="1024" t="s">
        <v>7003</v>
      </c>
      <c r="H732" s="1025" t="s">
        <v>1166</v>
      </c>
      <c r="I732" s="1024">
        <v>2</v>
      </c>
      <c r="J732" s="1024">
        <v>7600</v>
      </c>
      <c r="K732" s="1024">
        <v>15200</v>
      </c>
      <c r="L732" s="1024">
        <v>304</v>
      </c>
      <c r="M732" s="1024" t="s">
        <v>1162</v>
      </c>
      <c r="N732" s="1024" t="s">
        <v>333</v>
      </c>
      <c r="O732" s="1024" t="s">
        <v>1163</v>
      </c>
      <c r="P732" s="1024" t="s">
        <v>67</v>
      </c>
      <c r="Q732" s="1026">
        <v>44454</v>
      </c>
      <c r="R732" s="1026">
        <v>44499</v>
      </c>
      <c r="S732" s="1027" t="s">
        <v>67</v>
      </c>
      <c r="T732" s="1028">
        <v>44499</v>
      </c>
      <c r="U732" s="1028">
        <v>44509</v>
      </c>
      <c r="V732" s="1028">
        <v>44512</v>
      </c>
      <c r="W732" s="1029" t="s">
        <v>67</v>
      </c>
      <c r="X732" s="1029">
        <v>44509</v>
      </c>
      <c r="Y732" s="1029">
        <v>44512</v>
      </c>
      <c r="Z732" s="1030">
        <v>0.30399999999999999</v>
      </c>
      <c r="AA732" s="791"/>
      <c r="AB732" s="1031">
        <v>44501</v>
      </c>
      <c r="AC732" s="1554">
        <v>44501</v>
      </c>
      <c r="AD732" s="791"/>
      <c r="AE732" s="1035"/>
      <c r="AF732" s="1033"/>
      <c r="AG732" s="1033"/>
      <c r="AH732" s="1033"/>
      <c r="AI732" s="1033"/>
      <c r="AJ732" s="1033"/>
      <c r="AK732" s="1033"/>
      <c r="AL732" s="1033"/>
      <c r="AM732" s="1033"/>
      <c r="AN732" s="1033"/>
      <c r="AO732" s="1033"/>
      <c r="AP732" s="1033"/>
      <c r="AQ732" s="1033"/>
      <c r="AR732" s="1033"/>
      <c r="AS732" s="1033"/>
      <c r="AT732" s="599"/>
      <c r="AU732" s="1036"/>
      <c r="AV732" s="764"/>
      <c r="AW732" s="764"/>
      <c r="AX732" s="764"/>
      <c r="AY732" s="764"/>
      <c r="AZ732" s="764"/>
      <c r="BA732" s="764"/>
      <c r="BB732" s="764"/>
      <c r="BC732" s="764"/>
      <c r="BD732" s="764"/>
      <c r="BE732" s="764"/>
      <c r="BF732" s="764"/>
    </row>
    <row r="733" spans="1:58" ht="15.75" hidden="1" customHeight="1">
      <c r="A733" s="1023">
        <v>724</v>
      </c>
      <c r="B733" s="1024" t="s">
        <v>186</v>
      </c>
      <c r="C733" s="1024" t="s">
        <v>1160</v>
      </c>
      <c r="D733" s="1024" t="s">
        <v>356</v>
      </c>
      <c r="E733" s="1024" t="s">
        <v>7000</v>
      </c>
      <c r="F733" s="1024" t="s">
        <v>7001</v>
      </c>
      <c r="G733" s="1024" t="s">
        <v>7004</v>
      </c>
      <c r="H733" s="1025" t="s">
        <v>1166</v>
      </c>
      <c r="I733" s="1024">
        <v>2</v>
      </c>
      <c r="J733" s="1024">
        <v>1800</v>
      </c>
      <c r="K733" s="1024">
        <v>3600</v>
      </c>
      <c r="L733" s="1024">
        <v>72</v>
      </c>
      <c r="M733" s="1024" t="s">
        <v>1162</v>
      </c>
      <c r="N733" s="1024" t="s">
        <v>333</v>
      </c>
      <c r="O733" s="1024" t="s">
        <v>1163</v>
      </c>
      <c r="P733" s="1024" t="s">
        <v>67</v>
      </c>
      <c r="Q733" s="1026">
        <v>44454</v>
      </c>
      <c r="R733" s="1026">
        <v>44499</v>
      </c>
      <c r="S733" s="1027" t="s">
        <v>67</v>
      </c>
      <c r="T733" s="1028">
        <v>44499</v>
      </c>
      <c r="U733" s="1028">
        <v>44509</v>
      </c>
      <c r="V733" s="1028">
        <v>44512</v>
      </c>
      <c r="W733" s="1029" t="s">
        <v>67</v>
      </c>
      <c r="X733" s="1029">
        <v>44509</v>
      </c>
      <c r="Y733" s="1029">
        <v>44512</v>
      </c>
      <c r="Z733" s="1030">
        <v>7.1999999999999995E-2</v>
      </c>
      <c r="AA733" s="791"/>
      <c r="AB733" s="1031">
        <v>44501</v>
      </c>
      <c r="AC733" s="1554">
        <v>44501</v>
      </c>
      <c r="AD733" s="791"/>
      <c r="AE733" s="1035"/>
      <c r="AF733" s="1033"/>
      <c r="AG733" s="1033"/>
      <c r="AH733" s="1033"/>
      <c r="AI733" s="1033"/>
      <c r="AJ733" s="1033"/>
      <c r="AK733" s="1033"/>
      <c r="AL733" s="1033"/>
      <c r="AM733" s="1033"/>
      <c r="AN733" s="1033"/>
      <c r="AO733" s="1033"/>
      <c r="AP733" s="1033"/>
      <c r="AQ733" s="1033"/>
      <c r="AR733" s="1033"/>
      <c r="AS733" s="1033"/>
      <c r="AT733" s="599"/>
      <c r="AU733" s="1036"/>
      <c r="AV733" s="764"/>
      <c r="AW733" s="764"/>
      <c r="AX733" s="764"/>
      <c r="AY733" s="764"/>
      <c r="AZ733" s="764"/>
      <c r="BA733" s="764"/>
      <c r="BB733" s="764"/>
      <c r="BC733" s="764"/>
      <c r="BD733" s="764"/>
      <c r="BE733" s="764"/>
      <c r="BF733" s="764"/>
    </row>
    <row r="734" spans="1:58" ht="15.75" hidden="1" customHeight="1">
      <c r="A734" s="1023">
        <v>725</v>
      </c>
      <c r="B734" s="1024" t="s">
        <v>186</v>
      </c>
      <c r="C734" s="1024" t="s">
        <v>1160</v>
      </c>
      <c r="D734" s="1024" t="s">
        <v>356</v>
      </c>
      <c r="E734" s="1024" t="s">
        <v>7000</v>
      </c>
      <c r="F734" s="1024" t="s">
        <v>7001</v>
      </c>
      <c r="G734" s="1024" t="s">
        <v>7005</v>
      </c>
      <c r="H734" s="1025" t="s">
        <v>1166</v>
      </c>
      <c r="I734" s="1024">
        <v>2</v>
      </c>
      <c r="J734" s="1024">
        <v>1900</v>
      </c>
      <c r="K734" s="1024">
        <v>3800</v>
      </c>
      <c r="L734" s="1024">
        <v>76</v>
      </c>
      <c r="M734" s="1024" t="s">
        <v>1162</v>
      </c>
      <c r="N734" s="1024" t="s">
        <v>333</v>
      </c>
      <c r="O734" s="1024" t="s">
        <v>1163</v>
      </c>
      <c r="P734" s="1024" t="s">
        <v>67</v>
      </c>
      <c r="Q734" s="1026">
        <v>44454</v>
      </c>
      <c r="R734" s="1026">
        <v>44499</v>
      </c>
      <c r="S734" s="1027" t="s">
        <v>67</v>
      </c>
      <c r="T734" s="1028">
        <v>44499</v>
      </c>
      <c r="U734" s="1028">
        <v>44509</v>
      </c>
      <c r="V734" s="1028">
        <v>44512</v>
      </c>
      <c r="W734" s="1029" t="s">
        <v>67</v>
      </c>
      <c r="X734" s="1029">
        <v>44509</v>
      </c>
      <c r="Y734" s="1029">
        <v>44512</v>
      </c>
      <c r="Z734" s="1030">
        <v>7.5999999999999998E-2</v>
      </c>
      <c r="AA734" s="791"/>
      <c r="AB734" s="1031">
        <v>44501</v>
      </c>
      <c r="AC734" s="1554">
        <v>44501</v>
      </c>
      <c r="AD734" s="791"/>
      <c r="AE734" s="1035"/>
      <c r="AF734" s="1033"/>
      <c r="AG734" s="1033"/>
      <c r="AH734" s="1033"/>
      <c r="AI734" s="1033"/>
      <c r="AJ734" s="1033"/>
      <c r="AK734" s="1033"/>
      <c r="AL734" s="1033"/>
      <c r="AM734" s="1033"/>
      <c r="AN734" s="1033"/>
      <c r="AO734" s="1033"/>
      <c r="AP734" s="1033"/>
      <c r="AQ734" s="1033"/>
      <c r="AR734" s="1033"/>
      <c r="AS734" s="1033"/>
      <c r="AT734" s="599"/>
      <c r="AU734" s="1036"/>
      <c r="AV734" s="764"/>
      <c r="AW734" s="764"/>
      <c r="AX734" s="764"/>
      <c r="AY734" s="764"/>
      <c r="AZ734" s="764"/>
      <c r="BA734" s="764"/>
      <c r="BB734" s="764"/>
      <c r="BC734" s="764"/>
      <c r="BD734" s="764"/>
      <c r="BE734" s="764"/>
      <c r="BF734" s="764"/>
    </row>
    <row r="735" spans="1:58" ht="15.75" hidden="1" customHeight="1">
      <c r="A735" s="1023">
        <v>726</v>
      </c>
      <c r="B735" s="1024" t="s">
        <v>186</v>
      </c>
      <c r="C735" s="1024" t="s">
        <v>1160</v>
      </c>
      <c r="D735" s="1024" t="s">
        <v>356</v>
      </c>
      <c r="E735" s="1024" t="s">
        <v>7000</v>
      </c>
      <c r="F735" s="1024" t="s">
        <v>7001</v>
      </c>
      <c r="G735" s="1024" t="s">
        <v>7006</v>
      </c>
      <c r="H735" s="1025" t="s">
        <v>1166</v>
      </c>
      <c r="I735" s="1024">
        <v>2</v>
      </c>
      <c r="J735" s="1024">
        <v>3700</v>
      </c>
      <c r="K735" s="1024">
        <v>7400</v>
      </c>
      <c r="L735" s="1024">
        <v>148</v>
      </c>
      <c r="M735" s="1024" t="s">
        <v>1162</v>
      </c>
      <c r="N735" s="1024" t="s">
        <v>333</v>
      </c>
      <c r="O735" s="1024" t="s">
        <v>1163</v>
      </c>
      <c r="P735" s="1024" t="s">
        <v>67</v>
      </c>
      <c r="Q735" s="1026">
        <v>44454</v>
      </c>
      <c r="R735" s="1026">
        <v>44499</v>
      </c>
      <c r="S735" s="1027" t="s">
        <v>67</v>
      </c>
      <c r="T735" s="1028">
        <v>44499</v>
      </c>
      <c r="U735" s="1028">
        <v>44509</v>
      </c>
      <c r="V735" s="1028">
        <v>44512</v>
      </c>
      <c r="W735" s="1029" t="s">
        <v>67</v>
      </c>
      <c r="X735" s="1029">
        <v>44509</v>
      </c>
      <c r="Y735" s="1029">
        <v>44512</v>
      </c>
      <c r="Z735" s="1030">
        <v>0.14799999999999999</v>
      </c>
      <c r="AA735" s="791"/>
      <c r="AB735" s="1031">
        <v>44501</v>
      </c>
      <c r="AC735" s="1554">
        <v>44501</v>
      </c>
      <c r="AD735" s="791"/>
      <c r="AE735" s="1035"/>
      <c r="AF735" s="1033"/>
      <c r="AG735" s="1033"/>
      <c r="AH735" s="1033"/>
      <c r="AI735" s="1033"/>
      <c r="AJ735" s="1033"/>
      <c r="AK735" s="1033"/>
      <c r="AL735" s="1033"/>
      <c r="AM735" s="1033"/>
      <c r="AN735" s="1033"/>
      <c r="AO735" s="1033"/>
      <c r="AP735" s="1033"/>
      <c r="AQ735" s="1033"/>
      <c r="AR735" s="1033"/>
      <c r="AS735" s="1033"/>
      <c r="AT735" s="599"/>
      <c r="AU735" s="1036"/>
      <c r="AV735" s="764"/>
      <c r="AW735" s="764"/>
      <c r="AX735" s="764"/>
      <c r="AY735" s="764"/>
      <c r="AZ735" s="764"/>
      <c r="BA735" s="764"/>
      <c r="BB735" s="764"/>
      <c r="BC735" s="764"/>
      <c r="BD735" s="764"/>
      <c r="BE735" s="764"/>
      <c r="BF735" s="764"/>
    </row>
    <row r="736" spans="1:58" ht="15.75" hidden="1" customHeight="1">
      <c r="A736" s="1023">
        <v>727</v>
      </c>
      <c r="B736" s="1024" t="s">
        <v>186</v>
      </c>
      <c r="C736" s="1024" t="s">
        <v>1160</v>
      </c>
      <c r="D736" s="1024" t="s">
        <v>356</v>
      </c>
      <c r="E736" s="1024" t="s">
        <v>7000</v>
      </c>
      <c r="F736" s="1024" t="s">
        <v>7001</v>
      </c>
      <c r="G736" s="1024" t="s">
        <v>7007</v>
      </c>
      <c r="H736" s="1025" t="s">
        <v>1166</v>
      </c>
      <c r="I736" s="1024">
        <v>2</v>
      </c>
      <c r="J736" s="1024">
        <v>3400</v>
      </c>
      <c r="K736" s="1024">
        <v>6800</v>
      </c>
      <c r="L736" s="1024">
        <v>136</v>
      </c>
      <c r="M736" s="1024" t="s">
        <v>1162</v>
      </c>
      <c r="N736" s="1024" t="s">
        <v>333</v>
      </c>
      <c r="O736" s="1024" t="s">
        <v>1163</v>
      </c>
      <c r="P736" s="1024" t="s">
        <v>67</v>
      </c>
      <c r="Q736" s="1026">
        <v>44454</v>
      </c>
      <c r="R736" s="1026">
        <v>44499</v>
      </c>
      <c r="S736" s="1027" t="s">
        <v>67</v>
      </c>
      <c r="T736" s="1028">
        <v>44499</v>
      </c>
      <c r="U736" s="1028">
        <v>44509</v>
      </c>
      <c r="V736" s="1028">
        <v>44512</v>
      </c>
      <c r="W736" s="1029" t="s">
        <v>67</v>
      </c>
      <c r="X736" s="1029">
        <v>44509</v>
      </c>
      <c r="Y736" s="1029">
        <v>44512</v>
      </c>
      <c r="Z736" s="1030">
        <v>0.13600000000000001</v>
      </c>
      <c r="AA736" s="791"/>
      <c r="AB736" s="1031">
        <v>44501</v>
      </c>
      <c r="AC736" s="1554">
        <v>44501</v>
      </c>
      <c r="AD736" s="791"/>
      <c r="AE736" s="1035"/>
      <c r="AF736" s="1033"/>
      <c r="AG736" s="1033"/>
      <c r="AH736" s="1033"/>
      <c r="AI736" s="1033"/>
      <c r="AJ736" s="1033"/>
      <c r="AK736" s="1033"/>
      <c r="AL736" s="1033"/>
      <c r="AM736" s="1033"/>
      <c r="AN736" s="1033"/>
      <c r="AO736" s="1033"/>
      <c r="AP736" s="1033"/>
      <c r="AQ736" s="1033"/>
      <c r="AR736" s="1033"/>
      <c r="AS736" s="1033"/>
      <c r="AT736" s="599"/>
      <c r="AU736" s="1036"/>
      <c r="AV736" s="764"/>
      <c r="AW736" s="764"/>
      <c r="AX736" s="764"/>
      <c r="AY736" s="764"/>
      <c r="AZ736" s="764"/>
      <c r="BA736" s="764"/>
      <c r="BB736" s="764"/>
      <c r="BC736" s="764"/>
      <c r="BD736" s="764"/>
      <c r="BE736" s="764"/>
      <c r="BF736" s="764"/>
    </row>
    <row r="737" spans="1:58" ht="15.75" hidden="1" customHeight="1">
      <c r="A737" s="1023">
        <v>728</v>
      </c>
      <c r="B737" s="1024" t="s">
        <v>186</v>
      </c>
      <c r="C737" s="1024" t="s">
        <v>1160</v>
      </c>
      <c r="D737" s="1024" t="s">
        <v>356</v>
      </c>
      <c r="E737" s="1024" t="s">
        <v>7000</v>
      </c>
      <c r="F737" s="1024" t="s">
        <v>7001</v>
      </c>
      <c r="G737" s="1024" t="s">
        <v>7008</v>
      </c>
      <c r="H737" s="1025" t="s">
        <v>1166</v>
      </c>
      <c r="I737" s="1024">
        <v>2</v>
      </c>
      <c r="J737" s="1024">
        <v>2800</v>
      </c>
      <c r="K737" s="1024">
        <v>5600</v>
      </c>
      <c r="L737" s="1024">
        <v>110</v>
      </c>
      <c r="M737" s="1024" t="s">
        <v>1162</v>
      </c>
      <c r="N737" s="1024" t="s">
        <v>333</v>
      </c>
      <c r="O737" s="1024" t="s">
        <v>1163</v>
      </c>
      <c r="P737" s="1024" t="s">
        <v>67</v>
      </c>
      <c r="Q737" s="1026">
        <v>44454</v>
      </c>
      <c r="R737" s="1026">
        <v>44499</v>
      </c>
      <c r="S737" s="1027" t="s">
        <v>67</v>
      </c>
      <c r="T737" s="1028">
        <v>44499</v>
      </c>
      <c r="U737" s="1028">
        <v>44509</v>
      </c>
      <c r="V737" s="1028">
        <v>44512</v>
      </c>
      <c r="W737" s="1029" t="s">
        <v>67</v>
      </c>
      <c r="X737" s="1029">
        <v>44509</v>
      </c>
      <c r="Y737" s="1029">
        <v>44512</v>
      </c>
      <c r="Z737" s="1030">
        <v>0.11</v>
      </c>
      <c r="AA737" s="791"/>
      <c r="AB737" s="1031">
        <v>44501</v>
      </c>
      <c r="AC737" s="1554">
        <v>44501</v>
      </c>
      <c r="AD737" s="791"/>
      <c r="AE737" s="1035"/>
      <c r="AF737" s="1033"/>
      <c r="AG737" s="1033"/>
      <c r="AH737" s="1033"/>
      <c r="AI737" s="1033"/>
      <c r="AJ737" s="1033"/>
      <c r="AK737" s="1033"/>
      <c r="AL737" s="1033"/>
      <c r="AM737" s="1033"/>
      <c r="AN737" s="1033"/>
      <c r="AO737" s="1033"/>
      <c r="AP737" s="1033"/>
      <c r="AQ737" s="1033"/>
      <c r="AR737" s="1033"/>
      <c r="AS737" s="1033"/>
      <c r="AT737" s="599"/>
      <c r="AU737" s="1036"/>
      <c r="AV737" s="764"/>
      <c r="AW737" s="764"/>
      <c r="AX737" s="764"/>
      <c r="AY737" s="764"/>
      <c r="AZ737" s="764"/>
      <c r="BA737" s="764"/>
      <c r="BB737" s="764"/>
      <c r="BC737" s="764"/>
      <c r="BD737" s="764"/>
      <c r="BE737" s="764"/>
      <c r="BF737" s="764"/>
    </row>
    <row r="738" spans="1:58" ht="15.75" hidden="1" customHeight="1">
      <c r="A738" s="1023">
        <v>729</v>
      </c>
      <c r="B738" s="1024" t="s">
        <v>186</v>
      </c>
      <c r="C738" s="1024" t="s">
        <v>1160</v>
      </c>
      <c r="D738" s="1024" t="s">
        <v>356</v>
      </c>
      <c r="E738" s="1024" t="s">
        <v>7000</v>
      </c>
      <c r="F738" s="1024" t="s">
        <v>7001</v>
      </c>
      <c r="G738" s="1024" t="s">
        <v>7009</v>
      </c>
      <c r="H738" s="1025" t="s">
        <v>1166</v>
      </c>
      <c r="I738" s="1024">
        <v>2</v>
      </c>
      <c r="J738" s="1024">
        <v>2900</v>
      </c>
      <c r="K738" s="1024">
        <v>5800</v>
      </c>
      <c r="L738" s="1024">
        <v>116</v>
      </c>
      <c r="M738" s="1024" t="s">
        <v>1162</v>
      </c>
      <c r="N738" s="1024" t="s">
        <v>333</v>
      </c>
      <c r="O738" s="1024" t="s">
        <v>1163</v>
      </c>
      <c r="P738" s="1024" t="s">
        <v>67</v>
      </c>
      <c r="Q738" s="1026">
        <v>44454</v>
      </c>
      <c r="R738" s="1026">
        <v>44499</v>
      </c>
      <c r="S738" s="1027" t="s">
        <v>67</v>
      </c>
      <c r="T738" s="1028">
        <v>44499</v>
      </c>
      <c r="U738" s="1028">
        <v>44509</v>
      </c>
      <c r="V738" s="1028">
        <v>44512</v>
      </c>
      <c r="W738" s="1029" t="s">
        <v>67</v>
      </c>
      <c r="X738" s="1029">
        <v>44509</v>
      </c>
      <c r="Y738" s="1029">
        <v>44512</v>
      </c>
      <c r="Z738" s="1030">
        <v>0.11600000000000001</v>
      </c>
      <c r="AA738" s="791"/>
      <c r="AB738" s="1031">
        <v>44501</v>
      </c>
      <c r="AC738" s="1554">
        <v>44501</v>
      </c>
      <c r="AD738" s="791"/>
      <c r="AE738" s="1035"/>
      <c r="AF738" s="1033"/>
      <c r="AG738" s="1033"/>
      <c r="AH738" s="1033"/>
      <c r="AI738" s="1033"/>
      <c r="AJ738" s="1033"/>
      <c r="AK738" s="1033"/>
      <c r="AL738" s="1033"/>
      <c r="AM738" s="1033"/>
      <c r="AN738" s="1033"/>
      <c r="AO738" s="1033"/>
      <c r="AP738" s="1033"/>
      <c r="AQ738" s="1033"/>
      <c r="AR738" s="1033"/>
      <c r="AS738" s="1033"/>
      <c r="AT738" s="599"/>
      <c r="AU738" s="1036"/>
      <c r="AV738" s="764"/>
      <c r="AW738" s="764"/>
      <c r="AX738" s="764"/>
      <c r="AY738" s="764"/>
      <c r="AZ738" s="764"/>
      <c r="BA738" s="764"/>
      <c r="BB738" s="764"/>
      <c r="BC738" s="764"/>
      <c r="BD738" s="764"/>
      <c r="BE738" s="764"/>
      <c r="BF738" s="764"/>
    </row>
    <row r="739" spans="1:58" ht="15.75" hidden="1" customHeight="1">
      <c r="A739" s="1023">
        <v>730</v>
      </c>
      <c r="B739" s="1024" t="s">
        <v>186</v>
      </c>
      <c r="C739" s="1024" t="s">
        <v>1160</v>
      </c>
      <c r="D739" s="1024" t="s">
        <v>356</v>
      </c>
      <c r="E739" s="1024" t="s">
        <v>7000</v>
      </c>
      <c r="F739" s="1024" t="s">
        <v>7001</v>
      </c>
      <c r="G739" s="1024" t="s">
        <v>7010</v>
      </c>
      <c r="H739" s="1025" t="s">
        <v>1166</v>
      </c>
      <c r="I739" s="1024">
        <v>2</v>
      </c>
      <c r="J739" s="1024">
        <v>6900</v>
      </c>
      <c r="K739" s="1024">
        <v>13800</v>
      </c>
      <c r="L739" s="1024">
        <v>276</v>
      </c>
      <c r="M739" s="1024" t="s">
        <v>1162</v>
      </c>
      <c r="N739" s="1024" t="s">
        <v>333</v>
      </c>
      <c r="O739" s="1024" t="s">
        <v>1163</v>
      </c>
      <c r="P739" s="1024" t="s">
        <v>67</v>
      </c>
      <c r="Q739" s="1026">
        <v>44454</v>
      </c>
      <c r="R739" s="1026">
        <v>44499</v>
      </c>
      <c r="S739" s="1027" t="s">
        <v>67</v>
      </c>
      <c r="T739" s="1028">
        <v>44499</v>
      </c>
      <c r="U739" s="1028">
        <v>44509</v>
      </c>
      <c r="V739" s="1028">
        <v>44512</v>
      </c>
      <c r="W739" s="1029" t="s">
        <v>67</v>
      </c>
      <c r="X739" s="1029">
        <v>44509</v>
      </c>
      <c r="Y739" s="1029">
        <v>44512</v>
      </c>
      <c r="Z739" s="1030">
        <v>0.27600000000000002</v>
      </c>
      <c r="AA739" s="791"/>
      <c r="AB739" s="1031">
        <v>44501</v>
      </c>
      <c r="AC739" s="1554">
        <v>44501</v>
      </c>
      <c r="AD739" s="791"/>
      <c r="AE739" s="1035"/>
      <c r="AF739" s="1033"/>
      <c r="AG739" s="1033"/>
      <c r="AH739" s="1033"/>
      <c r="AI739" s="1033"/>
      <c r="AJ739" s="1033"/>
      <c r="AK739" s="1033"/>
      <c r="AL739" s="1033"/>
      <c r="AM739" s="1033"/>
      <c r="AN739" s="1033"/>
      <c r="AO739" s="1033"/>
      <c r="AP739" s="1033"/>
      <c r="AQ739" s="1033"/>
      <c r="AR739" s="1033"/>
      <c r="AS739" s="1033"/>
      <c r="AT739" s="599"/>
      <c r="AU739" s="1036"/>
      <c r="AV739" s="764"/>
      <c r="AW739" s="764"/>
      <c r="AX739" s="764"/>
      <c r="AY739" s="764"/>
      <c r="AZ739" s="764"/>
      <c r="BA739" s="764"/>
      <c r="BB739" s="764"/>
      <c r="BC739" s="764"/>
      <c r="BD739" s="764"/>
      <c r="BE739" s="764"/>
      <c r="BF739" s="764"/>
    </row>
    <row r="740" spans="1:58" ht="15.75" hidden="1" customHeight="1">
      <c r="A740" s="1023">
        <v>731</v>
      </c>
      <c r="B740" s="1024" t="s">
        <v>186</v>
      </c>
      <c r="C740" s="1024" t="s">
        <v>1160</v>
      </c>
      <c r="D740" s="1024" t="s">
        <v>356</v>
      </c>
      <c r="E740" s="1024" t="s">
        <v>7000</v>
      </c>
      <c r="F740" s="1024" t="s">
        <v>7001</v>
      </c>
      <c r="G740" s="1024" t="s">
        <v>7011</v>
      </c>
      <c r="H740" s="1025" t="s">
        <v>1166</v>
      </c>
      <c r="I740" s="1024">
        <v>2</v>
      </c>
      <c r="J740" s="1024">
        <v>7100</v>
      </c>
      <c r="K740" s="1024">
        <v>14200</v>
      </c>
      <c r="L740" s="1024">
        <v>282</v>
      </c>
      <c r="M740" s="1024" t="s">
        <v>1162</v>
      </c>
      <c r="N740" s="1024" t="s">
        <v>333</v>
      </c>
      <c r="O740" s="1024" t="s">
        <v>1163</v>
      </c>
      <c r="P740" s="1024" t="s">
        <v>67</v>
      </c>
      <c r="Q740" s="1026">
        <v>44454</v>
      </c>
      <c r="R740" s="1026">
        <v>44499</v>
      </c>
      <c r="S740" s="1027" t="s">
        <v>67</v>
      </c>
      <c r="T740" s="1028">
        <v>44499</v>
      </c>
      <c r="U740" s="1028">
        <v>44509</v>
      </c>
      <c r="V740" s="1028">
        <v>44512</v>
      </c>
      <c r="W740" s="1029" t="s">
        <v>67</v>
      </c>
      <c r="X740" s="1029">
        <v>44509</v>
      </c>
      <c r="Y740" s="1029">
        <v>44512</v>
      </c>
      <c r="Z740" s="1030">
        <v>0.28199999999999997</v>
      </c>
      <c r="AA740" s="791"/>
      <c r="AB740" s="1031">
        <v>44501</v>
      </c>
      <c r="AC740" s="1554">
        <v>44501</v>
      </c>
      <c r="AD740" s="791"/>
      <c r="AE740" s="1035"/>
      <c r="AF740" s="1033"/>
      <c r="AG740" s="1033"/>
      <c r="AH740" s="1033"/>
      <c r="AI740" s="1033"/>
      <c r="AJ740" s="1033"/>
      <c r="AK740" s="1033"/>
      <c r="AL740" s="1033"/>
      <c r="AM740" s="1033"/>
      <c r="AN740" s="1033"/>
      <c r="AO740" s="1033"/>
      <c r="AP740" s="1033"/>
      <c r="AQ740" s="1033"/>
      <c r="AR740" s="1033"/>
      <c r="AS740" s="1033"/>
      <c r="AT740" s="599"/>
      <c r="AU740" s="1036"/>
      <c r="AV740" s="764"/>
      <c r="AW740" s="764"/>
      <c r="AX740" s="764"/>
      <c r="AY740" s="764"/>
      <c r="AZ740" s="764"/>
      <c r="BA740" s="764"/>
      <c r="BB740" s="764"/>
      <c r="BC740" s="764"/>
      <c r="BD740" s="764"/>
      <c r="BE740" s="764"/>
      <c r="BF740" s="764"/>
    </row>
    <row r="741" spans="1:58" ht="15.75" hidden="1" customHeight="1">
      <c r="A741" s="1023">
        <v>732</v>
      </c>
      <c r="B741" s="1024" t="s">
        <v>186</v>
      </c>
      <c r="C741" s="1024" t="s">
        <v>1160</v>
      </c>
      <c r="D741" s="1024" t="s">
        <v>535</v>
      </c>
      <c r="E741" s="1024" t="s">
        <v>6389</v>
      </c>
      <c r="F741" s="1024" t="s">
        <v>7012</v>
      </c>
      <c r="G741" s="1024" t="s">
        <v>7013</v>
      </c>
      <c r="H741" s="1025" t="s">
        <v>1166</v>
      </c>
      <c r="I741" s="1024">
        <v>1</v>
      </c>
      <c r="J741" s="1024">
        <v>38000</v>
      </c>
      <c r="K741" s="1024">
        <v>38000</v>
      </c>
      <c r="L741" s="1024">
        <v>758</v>
      </c>
      <c r="M741" s="1024" t="s">
        <v>1188</v>
      </c>
      <c r="N741" s="1024" t="s">
        <v>333</v>
      </c>
      <c r="O741" s="1024" t="s">
        <v>1163</v>
      </c>
      <c r="P741" s="1024" t="s">
        <v>67</v>
      </c>
      <c r="Q741" s="1026">
        <v>44462</v>
      </c>
      <c r="R741" s="1026">
        <v>44474</v>
      </c>
      <c r="S741" s="1027" t="s">
        <v>67</v>
      </c>
      <c r="T741" s="1028">
        <v>44474</v>
      </c>
      <c r="U741" s="1028">
        <v>44494</v>
      </c>
      <c r="V741" s="1028">
        <v>44497</v>
      </c>
      <c r="W741" s="1029" t="s">
        <v>67</v>
      </c>
      <c r="X741" s="1029">
        <v>44494</v>
      </c>
      <c r="Y741" s="1029">
        <v>44497</v>
      </c>
      <c r="Z741" s="1030">
        <v>0.75800000000000001</v>
      </c>
      <c r="AA741" s="791"/>
      <c r="AB741" s="1031">
        <v>44470</v>
      </c>
      <c r="AC741" s="1554">
        <v>44470</v>
      </c>
      <c r="AD741" s="791"/>
      <c r="AE741" s="1035"/>
      <c r="AF741" s="1033"/>
      <c r="AG741" s="1033"/>
      <c r="AH741" s="1033"/>
      <c r="AI741" s="1033"/>
      <c r="AJ741" s="1033"/>
      <c r="AK741" s="1033"/>
      <c r="AL741" s="1033"/>
      <c r="AM741" s="1033"/>
      <c r="AN741" s="1033"/>
      <c r="AO741" s="1033"/>
      <c r="AP741" s="1033"/>
      <c r="AQ741" s="1033"/>
      <c r="AR741" s="1033"/>
      <c r="AS741" s="1033"/>
      <c r="AT741" s="599"/>
      <c r="AU741" s="1036"/>
      <c r="AV741" s="764"/>
      <c r="AW741" s="764"/>
      <c r="AX741" s="764"/>
      <c r="AY741" s="764"/>
      <c r="AZ741" s="764"/>
      <c r="BA741" s="764"/>
      <c r="BB741" s="764"/>
      <c r="BC741" s="764"/>
      <c r="BD741" s="764"/>
      <c r="BE741" s="764"/>
      <c r="BF741" s="764"/>
    </row>
    <row r="742" spans="1:58" ht="15.75" hidden="1" customHeight="1">
      <c r="A742" s="1023">
        <v>733</v>
      </c>
      <c r="B742" s="1024" t="s">
        <v>186</v>
      </c>
      <c r="C742" s="1024" t="s">
        <v>1160</v>
      </c>
      <c r="D742" s="1024" t="s">
        <v>356</v>
      </c>
      <c r="E742" s="1024" t="s">
        <v>6390</v>
      </c>
      <c r="F742" s="1024" t="s">
        <v>7014</v>
      </c>
      <c r="G742" s="1024" t="s">
        <v>7015</v>
      </c>
      <c r="H742" s="1025" t="s">
        <v>1166</v>
      </c>
      <c r="I742" s="1024">
        <v>1</v>
      </c>
      <c r="J742" s="1024">
        <v>21000</v>
      </c>
      <c r="K742" s="1024">
        <v>21000</v>
      </c>
      <c r="L742" s="1024">
        <v>420</v>
      </c>
      <c r="M742" s="1024" t="s">
        <v>1188</v>
      </c>
      <c r="N742" s="1024" t="s">
        <v>333</v>
      </c>
      <c r="O742" s="1024" t="s">
        <v>1163</v>
      </c>
      <c r="P742" s="1024" t="s">
        <v>67</v>
      </c>
      <c r="Q742" s="1026">
        <v>44462</v>
      </c>
      <c r="R742" s="1026">
        <v>44479</v>
      </c>
      <c r="S742" s="1027" t="s">
        <v>67</v>
      </c>
      <c r="T742" s="1028">
        <v>44479</v>
      </c>
      <c r="U742" s="1028">
        <v>44489</v>
      </c>
      <c r="V742" s="1028">
        <v>44492</v>
      </c>
      <c r="W742" s="1029" t="s">
        <v>67</v>
      </c>
      <c r="X742" s="1029">
        <v>44489</v>
      </c>
      <c r="Y742" s="1029">
        <v>44492</v>
      </c>
      <c r="Z742" s="1030">
        <v>0.42</v>
      </c>
      <c r="AA742" s="791"/>
      <c r="AB742" s="1031">
        <v>44470</v>
      </c>
      <c r="AC742" s="1554">
        <v>44470</v>
      </c>
      <c r="AD742" s="791"/>
      <c r="AE742" s="1035"/>
      <c r="AF742" s="1033"/>
      <c r="AG742" s="1033"/>
      <c r="AH742" s="1033"/>
      <c r="AI742" s="1033"/>
      <c r="AJ742" s="1033"/>
      <c r="AK742" s="1033"/>
      <c r="AL742" s="1033"/>
      <c r="AM742" s="1033"/>
      <c r="AN742" s="1033"/>
      <c r="AO742" s="1033"/>
      <c r="AP742" s="1033"/>
      <c r="AQ742" s="1033"/>
      <c r="AR742" s="1033"/>
      <c r="AS742" s="1033"/>
      <c r="AT742" s="599"/>
      <c r="AU742" s="1036"/>
      <c r="AV742" s="764"/>
      <c r="AW742" s="764"/>
      <c r="AX742" s="764"/>
      <c r="AY742" s="764"/>
      <c r="AZ742" s="764"/>
      <c r="BA742" s="764"/>
      <c r="BB742" s="764"/>
      <c r="BC742" s="764"/>
      <c r="BD742" s="764"/>
      <c r="BE742" s="764"/>
      <c r="BF742" s="764"/>
    </row>
    <row r="743" spans="1:58" ht="15.75" hidden="1" customHeight="1">
      <c r="A743" s="1023">
        <v>734</v>
      </c>
      <c r="B743" s="1024" t="s">
        <v>186</v>
      </c>
      <c r="C743" s="1024" t="s">
        <v>1160</v>
      </c>
      <c r="D743" s="1024" t="s">
        <v>356</v>
      </c>
      <c r="E743" s="1024" t="s">
        <v>6390</v>
      </c>
      <c r="F743" s="1024" t="s">
        <v>7014</v>
      </c>
      <c r="G743" s="1024" t="s">
        <v>6391</v>
      </c>
      <c r="H743" s="1025" t="s">
        <v>1166</v>
      </c>
      <c r="I743" s="1024">
        <v>1</v>
      </c>
      <c r="J743" s="1024">
        <v>22000</v>
      </c>
      <c r="K743" s="1024">
        <v>22000</v>
      </c>
      <c r="L743" s="1024">
        <v>440</v>
      </c>
      <c r="M743" s="1024" t="s">
        <v>1188</v>
      </c>
      <c r="N743" s="1024" t="s">
        <v>333</v>
      </c>
      <c r="O743" s="1024" t="s">
        <v>1163</v>
      </c>
      <c r="P743" s="1024" t="s">
        <v>67</v>
      </c>
      <c r="Q743" s="1026">
        <v>44462</v>
      </c>
      <c r="R743" s="1026">
        <v>44479</v>
      </c>
      <c r="S743" s="1027" t="s">
        <v>67</v>
      </c>
      <c r="T743" s="1028">
        <v>44479</v>
      </c>
      <c r="U743" s="1028">
        <v>44489</v>
      </c>
      <c r="V743" s="1028">
        <v>44492</v>
      </c>
      <c r="W743" s="1029" t="s">
        <v>67</v>
      </c>
      <c r="X743" s="1029">
        <v>44489</v>
      </c>
      <c r="Y743" s="1029">
        <v>44492</v>
      </c>
      <c r="Z743" s="1030">
        <v>0.44</v>
      </c>
      <c r="AA743" s="791"/>
      <c r="AB743" s="1031">
        <v>44470</v>
      </c>
      <c r="AC743" s="1554">
        <v>44470</v>
      </c>
      <c r="AD743" s="791"/>
      <c r="AE743" s="1035"/>
      <c r="AF743" s="1033"/>
      <c r="AG743" s="1033"/>
      <c r="AH743" s="1033"/>
      <c r="AI743" s="1033"/>
      <c r="AJ743" s="1033"/>
      <c r="AK743" s="1033"/>
      <c r="AL743" s="1033"/>
      <c r="AM743" s="1033"/>
      <c r="AN743" s="1033"/>
      <c r="AO743" s="1033"/>
      <c r="AP743" s="1033"/>
      <c r="AQ743" s="1033"/>
      <c r="AR743" s="1033"/>
      <c r="AS743" s="1033"/>
      <c r="AT743" s="599"/>
      <c r="AU743" s="1036"/>
      <c r="AV743" s="764"/>
      <c r="AW743" s="764"/>
      <c r="AX743" s="764"/>
      <c r="AY743" s="764"/>
      <c r="AZ743" s="764"/>
      <c r="BA743" s="764"/>
      <c r="BB743" s="764"/>
      <c r="BC743" s="764"/>
      <c r="BD743" s="764"/>
      <c r="BE743" s="764"/>
      <c r="BF743" s="764"/>
    </row>
    <row r="744" spans="1:58" ht="15.75" customHeight="1">
      <c r="A744" s="1023">
        <v>735</v>
      </c>
      <c r="B744" s="1024" t="s">
        <v>191</v>
      </c>
      <c r="C744" s="1024" t="s">
        <v>1160</v>
      </c>
      <c r="D744" s="1024" t="s">
        <v>535</v>
      </c>
      <c r="E744" s="1024" t="s">
        <v>1196</v>
      </c>
      <c r="F744" s="1024" t="s">
        <v>7016</v>
      </c>
      <c r="G744" s="1024" t="s">
        <v>1197</v>
      </c>
      <c r="H744" s="1025" t="s">
        <v>1166</v>
      </c>
      <c r="I744" s="1024">
        <v>1</v>
      </c>
      <c r="J744" s="1024">
        <v>92000</v>
      </c>
      <c r="K744" s="1024">
        <v>92000</v>
      </c>
      <c r="L744" s="1024">
        <v>1877</v>
      </c>
      <c r="M744" s="1024" t="s">
        <v>1188</v>
      </c>
      <c r="N744" s="1024" t="s">
        <v>429</v>
      </c>
      <c r="O744" s="1024" t="s">
        <v>1163</v>
      </c>
      <c r="P744" s="1024" t="s">
        <v>67</v>
      </c>
      <c r="Q744" s="1026">
        <v>44397</v>
      </c>
      <c r="R744" s="1026">
        <v>44474</v>
      </c>
      <c r="S744" s="1027" t="s">
        <v>67</v>
      </c>
      <c r="T744" s="1028">
        <v>44474</v>
      </c>
      <c r="U744" s="1028">
        <v>44494</v>
      </c>
      <c r="V744" s="1028">
        <v>44497</v>
      </c>
      <c r="W744" s="1029" t="s">
        <v>67</v>
      </c>
      <c r="X744" s="1029">
        <v>44494</v>
      </c>
      <c r="Y744" s="1029">
        <v>44497</v>
      </c>
      <c r="Z744" s="1030">
        <v>1.877</v>
      </c>
      <c r="AA744" s="791"/>
      <c r="AB744" s="1031">
        <v>44470</v>
      </c>
      <c r="AC744" s="1147">
        <v>44470</v>
      </c>
      <c r="AD744" s="791"/>
      <c r="AE744" s="1035"/>
      <c r="AF744" s="1033"/>
      <c r="AG744" s="1033"/>
      <c r="AH744" s="1033"/>
      <c r="AI744" s="1033"/>
      <c r="AJ744" s="1033"/>
      <c r="AK744" s="1033"/>
      <c r="AL744" s="1033"/>
      <c r="AM744" s="1033"/>
      <c r="AN744" s="1033"/>
      <c r="AO744" s="1033"/>
      <c r="AP744" s="1033"/>
      <c r="AQ744" s="1033"/>
      <c r="AR744" s="1033"/>
      <c r="AS744" s="1033"/>
      <c r="AT744" s="599"/>
      <c r="AU744" s="1036"/>
      <c r="AV744" s="764"/>
      <c r="AW744" s="764"/>
      <c r="AX744" s="764"/>
      <c r="AY744" s="764"/>
      <c r="AZ744" s="764"/>
      <c r="BA744" s="764"/>
      <c r="BB744" s="764"/>
      <c r="BC744" s="764"/>
      <c r="BD744" s="764"/>
      <c r="BE744" s="764"/>
      <c r="BF744" s="764"/>
    </row>
    <row r="745" spans="1:58" ht="15.75" customHeight="1">
      <c r="A745" s="1023">
        <v>736</v>
      </c>
      <c r="B745" s="1024" t="s">
        <v>191</v>
      </c>
      <c r="C745" s="1024" t="s">
        <v>1160</v>
      </c>
      <c r="D745" s="1024" t="s">
        <v>535</v>
      </c>
      <c r="E745" s="1024" t="s">
        <v>1196</v>
      </c>
      <c r="F745" s="1024" t="s">
        <v>7016</v>
      </c>
      <c r="G745" s="1024" t="s">
        <v>1198</v>
      </c>
      <c r="H745" s="1025" t="s">
        <v>1166</v>
      </c>
      <c r="I745" s="1024">
        <v>1</v>
      </c>
      <c r="J745" s="1024">
        <v>74400</v>
      </c>
      <c r="K745" s="1024">
        <v>74400</v>
      </c>
      <c r="L745" s="1024">
        <v>1520</v>
      </c>
      <c r="M745" s="1024" t="s">
        <v>1188</v>
      </c>
      <c r="N745" s="1024" t="s">
        <v>429</v>
      </c>
      <c r="O745" s="1024" t="s">
        <v>1163</v>
      </c>
      <c r="P745" s="1024" t="s">
        <v>67</v>
      </c>
      <c r="Q745" s="1026">
        <v>44397</v>
      </c>
      <c r="R745" s="1026">
        <v>44474</v>
      </c>
      <c r="S745" s="1027" t="s">
        <v>67</v>
      </c>
      <c r="T745" s="1028">
        <v>44474</v>
      </c>
      <c r="U745" s="1028">
        <v>44494</v>
      </c>
      <c r="V745" s="1028">
        <v>44497</v>
      </c>
      <c r="W745" s="1029" t="s">
        <v>67</v>
      </c>
      <c r="X745" s="1029">
        <v>44494</v>
      </c>
      <c r="Y745" s="1029">
        <v>44497</v>
      </c>
      <c r="Z745" s="1030">
        <v>1.52</v>
      </c>
      <c r="AA745" s="791"/>
      <c r="AB745" s="1031">
        <v>44470</v>
      </c>
      <c r="AC745" s="1147">
        <v>44470</v>
      </c>
      <c r="AD745" s="791"/>
      <c r="AE745" s="1035"/>
      <c r="AF745" s="1033"/>
      <c r="AG745" s="1033"/>
      <c r="AH745" s="1033"/>
      <c r="AI745" s="1033"/>
      <c r="AJ745" s="1033"/>
      <c r="AK745" s="1033"/>
      <c r="AL745" s="1033"/>
      <c r="AM745" s="1033"/>
      <c r="AN745" s="1033"/>
      <c r="AO745" s="1033"/>
      <c r="AP745" s="1033"/>
      <c r="AQ745" s="1033"/>
      <c r="AR745" s="1033"/>
      <c r="AS745" s="1033"/>
      <c r="AT745" s="599"/>
      <c r="AU745" s="1036"/>
      <c r="AV745" s="764"/>
      <c r="AW745" s="764"/>
      <c r="AX745" s="764"/>
      <c r="AY745" s="764"/>
      <c r="AZ745" s="764"/>
      <c r="BA745" s="764"/>
      <c r="BB745" s="764"/>
      <c r="BC745" s="764"/>
      <c r="BD745" s="764"/>
      <c r="BE745" s="764"/>
      <c r="BF745" s="764"/>
    </row>
    <row r="746" spans="1:58" ht="15.75" customHeight="1">
      <c r="A746" s="1023">
        <v>737</v>
      </c>
      <c r="B746" s="1024" t="s">
        <v>191</v>
      </c>
      <c r="C746" s="1024" t="s">
        <v>1160</v>
      </c>
      <c r="D746" s="1024" t="s">
        <v>535</v>
      </c>
      <c r="E746" s="1024" t="s">
        <v>1196</v>
      </c>
      <c r="F746" s="1024" t="s">
        <v>7016</v>
      </c>
      <c r="G746" s="1024" t="s">
        <v>1199</v>
      </c>
      <c r="H746" s="1025" t="s">
        <v>1166</v>
      </c>
      <c r="I746" s="1024">
        <v>1</v>
      </c>
      <c r="J746" s="1024">
        <v>61300</v>
      </c>
      <c r="K746" s="1024">
        <v>61300</v>
      </c>
      <c r="L746" s="1024">
        <v>1251</v>
      </c>
      <c r="M746" s="1024" t="s">
        <v>1188</v>
      </c>
      <c r="N746" s="1024" t="s">
        <v>429</v>
      </c>
      <c r="O746" s="1024" t="s">
        <v>1163</v>
      </c>
      <c r="P746" s="1024" t="s">
        <v>67</v>
      </c>
      <c r="Q746" s="1026">
        <v>44397</v>
      </c>
      <c r="R746" s="1026">
        <v>44474</v>
      </c>
      <c r="S746" s="1027" t="s">
        <v>67</v>
      </c>
      <c r="T746" s="1028">
        <v>44474</v>
      </c>
      <c r="U746" s="1028">
        <v>44494</v>
      </c>
      <c r="V746" s="1028">
        <v>44497</v>
      </c>
      <c r="W746" s="1029" t="s">
        <v>67</v>
      </c>
      <c r="X746" s="1029">
        <v>44494</v>
      </c>
      <c r="Y746" s="1029">
        <v>44497</v>
      </c>
      <c r="Z746" s="1030">
        <v>1.2509999999999999</v>
      </c>
      <c r="AA746" s="791"/>
      <c r="AB746" s="1031">
        <v>44470</v>
      </c>
      <c r="AC746" s="1147">
        <v>44470</v>
      </c>
      <c r="AD746" s="791"/>
      <c r="AE746" s="1035"/>
      <c r="AF746" s="1033"/>
      <c r="AG746" s="1033"/>
      <c r="AH746" s="1033"/>
      <c r="AI746" s="1033"/>
      <c r="AJ746" s="1033"/>
      <c r="AK746" s="1033"/>
      <c r="AL746" s="1033"/>
      <c r="AM746" s="1033"/>
      <c r="AN746" s="1033"/>
      <c r="AO746" s="1033"/>
      <c r="AP746" s="1033"/>
      <c r="AQ746" s="1033"/>
      <c r="AR746" s="1033"/>
      <c r="AS746" s="1033"/>
      <c r="AT746" s="599"/>
      <c r="AU746" s="1036"/>
      <c r="AV746" s="764"/>
      <c r="AW746" s="764"/>
      <c r="AX746" s="764"/>
      <c r="AY746" s="764"/>
      <c r="AZ746" s="764"/>
      <c r="BA746" s="764"/>
      <c r="BB746" s="764"/>
      <c r="BC746" s="764"/>
      <c r="BD746" s="764"/>
      <c r="BE746" s="764"/>
      <c r="BF746" s="764"/>
    </row>
    <row r="747" spans="1:58">
      <c r="Z747" s="800"/>
    </row>
    <row r="748" spans="1:58">
      <c r="Z748" s="800"/>
    </row>
    <row r="749" spans="1:58">
      <c r="L749" s="1274">
        <f>L147/K147</f>
        <v>6.0030318342597271E-3</v>
      </c>
      <c r="Z749" s="800"/>
    </row>
    <row r="750" spans="1:58">
      <c r="L750" s="1274">
        <f>L148/K148</f>
        <v>1.0004255319148937E-2</v>
      </c>
      <c r="Z750" s="800"/>
    </row>
    <row r="751" spans="1:58">
      <c r="L751" s="1274" t="e">
        <f>#REF!/#REF!</f>
        <v>#REF!</v>
      </c>
      <c r="Z751" s="800"/>
    </row>
    <row r="752" spans="1:58">
      <c r="Z752" s="800"/>
    </row>
    <row r="753" spans="26:26">
      <c r="Z753" s="800"/>
    </row>
    <row r="754" spans="26:26">
      <c r="Z754" s="800"/>
    </row>
    <row r="755" spans="26:26">
      <c r="Z755" s="800"/>
    </row>
    <row r="756" spans="26:26">
      <c r="Z756" s="800"/>
    </row>
    <row r="757" spans="26:26">
      <c r="Z757" s="800"/>
    </row>
    <row r="758" spans="26:26">
      <c r="Z758" s="800"/>
    </row>
    <row r="759" spans="26:26">
      <c r="Z759" s="800"/>
    </row>
    <row r="760" spans="26:26">
      <c r="Z760" s="800"/>
    </row>
    <row r="761" spans="26:26">
      <c r="Z761" s="800"/>
    </row>
    <row r="762" spans="26:26">
      <c r="Z762" s="800"/>
    </row>
    <row r="763" spans="26:26">
      <c r="Z763" s="800"/>
    </row>
    <row r="764" spans="26:26">
      <c r="Z764" s="800"/>
    </row>
    <row r="765" spans="26:26">
      <c r="Z765" s="800"/>
    </row>
    <row r="766" spans="26:26">
      <c r="Z766" s="800"/>
    </row>
    <row r="767" spans="26:26">
      <c r="Z767" s="800"/>
    </row>
    <row r="768" spans="26:26">
      <c r="Z768" s="800"/>
    </row>
    <row r="769" spans="26:26">
      <c r="Z769" s="800"/>
    </row>
    <row r="770" spans="26:26">
      <c r="Z770" s="800"/>
    </row>
    <row r="771" spans="26:26">
      <c r="Z771" s="800"/>
    </row>
    <row r="772" spans="26:26">
      <c r="Z772" s="800"/>
    </row>
    <row r="773" spans="26:26">
      <c r="Z773" s="800"/>
    </row>
    <row r="774" spans="26:26">
      <c r="Z774" s="800"/>
    </row>
    <row r="775" spans="26:26">
      <c r="Z775" s="800"/>
    </row>
    <row r="776" spans="26:26">
      <c r="Z776" s="800"/>
    </row>
    <row r="777" spans="26:26">
      <c r="Z777" s="800"/>
    </row>
    <row r="778" spans="26:26">
      <c r="Z778" s="800"/>
    </row>
    <row r="779" spans="26:26">
      <c r="Z779" s="800"/>
    </row>
    <row r="780" spans="26:26">
      <c r="Z780" s="800"/>
    </row>
    <row r="781" spans="26:26">
      <c r="Z781" s="800"/>
    </row>
    <row r="782" spans="26:26">
      <c r="Z782" s="800"/>
    </row>
    <row r="783" spans="26:26">
      <c r="Z783" s="800"/>
    </row>
    <row r="784" spans="26:26">
      <c r="Z784" s="800"/>
    </row>
    <row r="785" spans="26:26">
      <c r="Z785" s="800"/>
    </row>
    <row r="786" spans="26:26">
      <c r="Z786" s="800"/>
    </row>
    <row r="787" spans="26:26">
      <c r="Z787" s="800"/>
    </row>
    <row r="788" spans="26:26">
      <c r="Z788" s="800"/>
    </row>
    <row r="789" spans="26:26">
      <c r="Z789" s="800"/>
    </row>
    <row r="790" spans="26:26">
      <c r="Z790" s="800"/>
    </row>
    <row r="791" spans="26:26">
      <c r="Z791" s="800"/>
    </row>
    <row r="792" spans="26:26">
      <c r="Z792" s="800"/>
    </row>
    <row r="793" spans="26:26">
      <c r="Z793" s="800"/>
    </row>
    <row r="794" spans="26:26">
      <c r="Z794" s="800"/>
    </row>
    <row r="795" spans="26:26">
      <c r="Z795" s="800"/>
    </row>
    <row r="796" spans="26:26">
      <c r="Z796" s="800"/>
    </row>
    <row r="797" spans="26:26">
      <c r="Z797" s="800"/>
    </row>
    <row r="798" spans="26:26">
      <c r="Z798" s="800"/>
    </row>
    <row r="799" spans="26:26">
      <c r="Z799" s="800"/>
    </row>
    <row r="800" spans="26:26">
      <c r="Z800" s="800"/>
    </row>
    <row r="801" spans="26:26">
      <c r="Z801" s="800"/>
    </row>
    <row r="802" spans="26:26">
      <c r="Z802" s="800"/>
    </row>
    <row r="803" spans="26:26">
      <c r="Z803" s="800"/>
    </row>
    <row r="804" spans="26:26">
      <c r="Z804" s="800"/>
    </row>
    <row r="805" spans="26:26">
      <c r="Z805" s="800"/>
    </row>
    <row r="806" spans="26:26">
      <c r="Z806" s="800"/>
    </row>
    <row r="807" spans="26:26">
      <c r="Z807" s="800"/>
    </row>
    <row r="808" spans="26:26">
      <c r="Z808" s="800"/>
    </row>
    <row r="809" spans="26:26">
      <c r="Z809" s="800"/>
    </row>
    <row r="810" spans="26:26">
      <c r="Z810" s="800"/>
    </row>
    <row r="811" spans="26:26">
      <c r="Z811" s="800"/>
    </row>
    <row r="812" spans="26:26">
      <c r="Z812" s="800"/>
    </row>
    <row r="813" spans="26:26">
      <c r="Z813" s="800"/>
    </row>
    <row r="814" spans="26:26">
      <c r="Z814" s="800"/>
    </row>
    <row r="815" spans="26:26">
      <c r="Z815" s="800"/>
    </row>
    <row r="816" spans="26:26">
      <c r="Z816" s="800"/>
    </row>
    <row r="817" spans="26:26">
      <c r="Z817" s="800"/>
    </row>
    <row r="818" spans="26:26">
      <c r="Z818" s="800"/>
    </row>
    <row r="819" spans="26:26">
      <c r="Z819" s="800"/>
    </row>
    <row r="820" spans="26:26">
      <c r="Z820" s="800"/>
    </row>
    <row r="821" spans="26:26">
      <c r="Z821" s="800"/>
    </row>
    <row r="822" spans="26:26">
      <c r="Z822" s="800"/>
    </row>
    <row r="823" spans="26:26">
      <c r="Z823" s="800"/>
    </row>
    <row r="824" spans="26:26">
      <c r="Z824" s="800"/>
    </row>
    <row r="825" spans="26:26">
      <c r="Z825" s="800"/>
    </row>
    <row r="826" spans="26:26">
      <c r="Z826" s="800"/>
    </row>
    <row r="827" spans="26:26">
      <c r="Z827" s="800"/>
    </row>
    <row r="828" spans="26:26">
      <c r="Z828" s="800"/>
    </row>
    <row r="829" spans="26:26">
      <c r="Z829" s="800"/>
    </row>
    <row r="830" spans="26:26">
      <c r="Z830" s="800"/>
    </row>
    <row r="831" spans="26:26">
      <c r="Z831" s="800"/>
    </row>
    <row r="832" spans="26:26">
      <c r="Z832" s="800"/>
    </row>
    <row r="833" spans="26:26">
      <c r="Z833" s="800"/>
    </row>
    <row r="834" spans="26:26">
      <c r="Z834" s="800"/>
    </row>
    <row r="835" spans="26:26">
      <c r="Z835" s="800"/>
    </row>
    <row r="836" spans="26:26">
      <c r="Z836" s="800"/>
    </row>
    <row r="837" spans="26:26">
      <c r="Z837" s="800"/>
    </row>
    <row r="838" spans="26:26">
      <c r="Z838" s="800"/>
    </row>
    <row r="839" spans="26:26">
      <c r="Z839" s="800"/>
    </row>
    <row r="840" spans="26:26">
      <c r="Z840" s="800"/>
    </row>
    <row r="841" spans="26:26">
      <c r="Z841" s="800"/>
    </row>
    <row r="842" spans="26:26">
      <c r="Z842" s="800"/>
    </row>
    <row r="843" spans="26:26">
      <c r="Z843" s="800"/>
    </row>
    <row r="844" spans="26:26">
      <c r="Z844" s="800"/>
    </row>
    <row r="845" spans="26:26">
      <c r="Z845" s="800"/>
    </row>
    <row r="846" spans="26:26">
      <c r="Z846" s="800"/>
    </row>
    <row r="847" spans="26:26">
      <c r="Z847" s="800"/>
    </row>
    <row r="848" spans="26:26">
      <c r="Z848" s="800"/>
    </row>
    <row r="849" spans="26:26">
      <c r="Z849" s="800"/>
    </row>
    <row r="850" spans="26:26">
      <c r="Z850" s="800"/>
    </row>
    <row r="851" spans="26:26">
      <c r="Z851" s="800"/>
    </row>
    <row r="852" spans="26:26">
      <c r="Z852" s="800"/>
    </row>
    <row r="853" spans="26:26">
      <c r="Z853" s="800"/>
    </row>
    <row r="854" spans="26:26">
      <c r="Z854" s="800"/>
    </row>
    <row r="855" spans="26:26">
      <c r="Z855" s="800"/>
    </row>
    <row r="856" spans="26:26">
      <c r="Z856" s="800"/>
    </row>
    <row r="857" spans="26:26">
      <c r="Z857" s="800"/>
    </row>
    <row r="858" spans="26:26">
      <c r="Z858" s="800"/>
    </row>
    <row r="859" spans="26:26">
      <c r="Z859" s="800"/>
    </row>
    <row r="860" spans="26:26">
      <c r="Z860" s="800"/>
    </row>
    <row r="861" spans="26:26">
      <c r="Z861" s="800"/>
    </row>
    <row r="862" spans="26:26">
      <c r="Z862" s="800"/>
    </row>
    <row r="863" spans="26:26">
      <c r="Z863" s="800"/>
    </row>
    <row r="864" spans="26:26">
      <c r="Z864" s="800"/>
    </row>
    <row r="865" spans="26:26">
      <c r="Z865" s="800"/>
    </row>
    <row r="866" spans="26:26">
      <c r="Z866" s="800"/>
    </row>
    <row r="867" spans="26:26">
      <c r="Z867" s="800"/>
    </row>
    <row r="868" spans="26:26">
      <c r="Z868" s="800"/>
    </row>
    <row r="869" spans="26:26">
      <c r="Z869" s="800"/>
    </row>
    <row r="870" spans="26:26">
      <c r="Z870" s="800"/>
    </row>
    <row r="871" spans="26:26">
      <c r="Z871" s="800"/>
    </row>
    <row r="872" spans="26:26">
      <c r="Z872" s="800"/>
    </row>
    <row r="873" spans="26:26">
      <c r="Z873" s="800"/>
    </row>
    <row r="874" spans="26:26">
      <c r="Z874" s="800"/>
    </row>
    <row r="875" spans="26:26">
      <c r="Z875" s="800"/>
    </row>
    <row r="876" spans="26:26">
      <c r="Z876" s="800"/>
    </row>
    <row r="877" spans="26:26">
      <c r="Z877" s="800"/>
    </row>
    <row r="878" spans="26:26">
      <c r="Z878" s="800"/>
    </row>
    <row r="879" spans="26:26">
      <c r="Z879" s="800"/>
    </row>
    <row r="880" spans="26:26">
      <c r="Z880" s="800"/>
    </row>
    <row r="881" spans="26:26">
      <c r="Z881" s="800"/>
    </row>
    <row r="882" spans="26:26">
      <c r="Z882" s="800"/>
    </row>
    <row r="883" spans="26:26">
      <c r="Z883" s="800"/>
    </row>
    <row r="884" spans="26:26">
      <c r="Z884" s="800"/>
    </row>
    <row r="885" spans="26:26">
      <c r="Z885" s="800"/>
    </row>
    <row r="886" spans="26:26">
      <c r="Z886" s="800"/>
    </row>
    <row r="887" spans="26:26">
      <c r="Z887" s="800"/>
    </row>
    <row r="888" spans="26:26">
      <c r="Z888" s="800"/>
    </row>
    <row r="889" spans="26:26">
      <c r="Z889" s="800"/>
    </row>
    <row r="890" spans="26:26">
      <c r="Z890" s="800"/>
    </row>
    <row r="891" spans="26:26">
      <c r="Z891" s="800"/>
    </row>
    <row r="892" spans="26:26">
      <c r="Z892" s="800"/>
    </row>
    <row r="893" spans="26:26">
      <c r="Z893" s="800"/>
    </row>
    <row r="894" spans="26:26">
      <c r="Z894" s="800"/>
    </row>
    <row r="895" spans="26:26">
      <c r="Z895" s="800"/>
    </row>
    <row r="896" spans="26:26">
      <c r="Z896" s="800"/>
    </row>
    <row r="897" spans="26:26">
      <c r="Z897" s="800"/>
    </row>
    <row r="898" spans="26:26">
      <c r="Z898" s="800"/>
    </row>
    <row r="899" spans="26:26">
      <c r="Z899" s="800"/>
    </row>
    <row r="900" spans="26:26">
      <c r="Z900" s="800"/>
    </row>
    <row r="901" spans="26:26">
      <c r="Z901" s="800"/>
    </row>
    <row r="902" spans="26:26">
      <c r="Z902" s="800"/>
    </row>
    <row r="903" spans="26:26">
      <c r="Z903" s="800"/>
    </row>
    <row r="904" spans="26:26">
      <c r="Z904" s="800"/>
    </row>
    <row r="905" spans="26:26">
      <c r="Z905" s="800"/>
    </row>
    <row r="906" spans="26:26">
      <c r="Z906" s="800"/>
    </row>
    <row r="907" spans="26:26">
      <c r="Z907" s="800"/>
    </row>
    <row r="908" spans="26:26">
      <c r="Z908" s="800"/>
    </row>
    <row r="909" spans="26:26">
      <c r="Z909" s="800"/>
    </row>
    <row r="910" spans="26:26">
      <c r="Z910" s="800"/>
    </row>
    <row r="911" spans="26:26">
      <c r="Z911" s="800"/>
    </row>
    <row r="912" spans="26:26">
      <c r="Z912" s="800"/>
    </row>
    <row r="913" spans="26:26">
      <c r="Z913" s="800"/>
    </row>
    <row r="914" spans="26:26">
      <c r="Z914" s="800"/>
    </row>
    <row r="915" spans="26:26">
      <c r="Z915" s="800"/>
    </row>
    <row r="916" spans="26:26">
      <c r="Z916" s="800"/>
    </row>
    <row r="917" spans="26:26">
      <c r="Z917" s="800"/>
    </row>
    <row r="918" spans="26:26">
      <c r="Z918" s="800"/>
    </row>
    <row r="919" spans="26:26">
      <c r="Z919" s="800"/>
    </row>
    <row r="920" spans="26:26">
      <c r="Z920" s="800"/>
    </row>
    <row r="921" spans="26:26">
      <c r="Z921" s="800"/>
    </row>
    <row r="922" spans="26:26">
      <c r="Z922" s="800"/>
    </row>
    <row r="923" spans="26:26">
      <c r="Z923" s="800"/>
    </row>
    <row r="924" spans="26:26">
      <c r="Z924" s="800"/>
    </row>
    <row r="925" spans="26:26">
      <c r="Z925" s="800"/>
    </row>
    <row r="926" spans="26:26">
      <c r="Z926" s="800"/>
    </row>
    <row r="927" spans="26:26">
      <c r="Z927" s="800"/>
    </row>
    <row r="928" spans="26:26">
      <c r="Z928" s="800"/>
    </row>
    <row r="929" spans="26:26">
      <c r="Z929" s="800"/>
    </row>
    <row r="930" spans="26:26">
      <c r="Z930" s="800"/>
    </row>
    <row r="931" spans="26:26">
      <c r="Z931" s="800"/>
    </row>
    <row r="932" spans="26:26">
      <c r="Z932" s="800"/>
    </row>
    <row r="933" spans="26:26">
      <c r="Z933" s="800"/>
    </row>
    <row r="934" spans="26:26">
      <c r="Z934" s="800"/>
    </row>
    <row r="935" spans="26:26">
      <c r="Z935" s="800"/>
    </row>
    <row r="936" spans="26:26">
      <c r="Z936" s="800"/>
    </row>
    <row r="937" spans="26:26">
      <c r="Z937" s="800"/>
    </row>
    <row r="938" spans="26:26">
      <c r="Z938" s="800"/>
    </row>
    <row r="939" spans="26:26">
      <c r="Z939" s="800"/>
    </row>
    <row r="940" spans="26:26">
      <c r="Z940" s="800"/>
    </row>
    <row r="941" spans="26:26">
      <c r="Z941" s="800"/>
    </row>
    <row r="942" spans="26:26">
      <c r="Z942" s="800"/>
    </row>
    <row r="943" spans="26:26">
      <c r="Z943" s="800"/>
    </row>
    <row r="944" spans="26:26">
      <c r="Z944" s="800"/>
    </row>
    <row r="945" spans="26:26">
      <c r="Z945" s="800"/>
    </row>
    <row r="946" spans="26:26">
      <c r="Z946" s="800"/>
    </row>
    <row r="947" spans="26:26">
      <c r="Z947" s="800"/>
    </row>
    <row r="948" spans="26:26">
      <c r="Z948" s="800"/>
    </row>
    <row r="949" spans="26:26">
      <c r="Z949" s="800"/>
    </row>
    <row r="950" spans="26:26">
      <c r="Z950" s="800"/>
    </row>
    <row r="951" spans="26:26">
      <c r="Z951" s="800"/>
    </row>
    <row r="952" spans="26:26">
      <c r="Z952" s="800"/>
    </row>
    <row r="953" spans="26:26">
      <c r="Z953" s="800"/>
    </row>
    <row r="954" spans="26:26">
      <c r="Z954" s="800"/>
    </row>
    <row r="955" spans="26:26">
      <c r="Z955" s="800"/>
    </row>
    <row r="956" spans="26:26">
      <c r="Z956" s="800"/>
    </row>
    <row r="957" spans="26:26">
      <c r="Z957" s="800"/>
    </row>
    <row r="958" spans="26:26">
      <c r="Z958" s="800"/>
    </row>
    <row r="959" spans="26:26">
      <c r="Z959" s="800"/>
    </row>
    <row r="960" spans="26:26">
      <c r="Z960" s="800"/>
    </row>
    <row r="961" spans="26:26">
      <c r="Z961" s="800"/>
    </row>
    <row r="962" spans="26:26">
      <c r="Z962" s="800"/>
    </row>
    <row r="963" spans="26:26">
      <c r="Z963" s="800"/>
    </row>
    <row r="964" spans="26:26">
      <c r="Z964" s="800"/>
    </row>
    <row r="965" spans="26:26">
      <c r="Z965" s="800"/>
    </row>
    <row r="966" spans="26:26">
      <c r="Z966" s="800"/>
    </row>
    <row r="967" spans="26:26">
      <c r="Z967" s="800"/>
    </row>
    <row r="968" spans="26:26">
      <c r="Z968" s="800"/>
    </row>
    <row r="969" spans="26:26">
      <c r="Z969" s="800"/>
    </row>
    <row r="970" spans="26:26">
      <c r="Z970" s="800"/>
    </row>
    <row r="971" spans="26:26">
      <c r="Z971" s="800"/>
    </row>
    <row r="972" spans="26:26">
      <c r="Z972" s="800"/>
    </row>
    <row r="973" spans="26:26">
      <c r="Z973" s="800"/>
    </row>
    <row r="974" spans="26:26">
      <c r="Z974" s="800"/>
    </row>
    <row r="975" spans="26:26">
      <c r="Z975" s="800"/>
    </row>
    <row r="976" spans="26:26">
      <c r="Z976" s="800"/>
    </row>
    <row r="977" spans="26:26">
      <c r="Z977" s="800"/>
    </row>
    <row r="978" spans="26:26">
      <c r="Z978" s="800"/>
    </row>
    <row r="979" spans="26:26">
      <c r="Z979" s="800"/>
    </row>
    <row r="980" spans="26:26">
      <c r="Z980" s="800"/>
    </row>
    <row r="981" spans="26:26">
      <c r="Z981" s="800"/>
    </row>
  </sheetData>
  <sheetProtection formatCells="0" formatColumns="0" formatRows="0" insertColumns="0" insertRows="0" insertHyperlinks="0" deleteColumns="0" deleteRows="0" sort="0" autoFilter="0" pivotTables="0"/>
  <pageMargins left="0.7" right="0.7" top="0.75" bottom="0.75" header="0.3" footer="0.3"/>
  <pageSetup orientation="portrait"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F0"/>
    <pageSetUpPr fitToPage="1"/>
  </sheetPr>
  <dimension ref="A1:AC113"/>
  <sheetViews>
    <sheetView zoomScale="70" zoomScaleNormal="70" zoomScaleSheetLayoutView="70" workbookViewId="0">
      <pane xSplit="4" ySplit="3" topLeftCell="G4" activePane="bottomRight" state="frozen"/>
      <selection activeCell="D2926" sqref="D2926"/>
      <selection pane="topRight" activeCell="D2926" sqref="D2926"/>
      <selection pane="bottomLeft" activeCell="D2926" sqref="D2926"/>
      <selection pane="bottomRight" activeCell="I28" sqref="I28"/>
    </sheetView>
  </sheetViews>
  <sheetFormatPr defaultRowHeight="12.75" outlineLevelCol="2"/>
  <cols>
    <col min="1" max="1" width="12.83203125" style="1114" customWidth="1"/>
    <col min="2" max="2" width="16.83203125" style="1114" customWidth="1"/>
    <col min="3" max="3" width="17" style="1114" customWidth="1"/>
    <col min="4" max="4" width="32.83203125" style="1115" bestFit="1" customWidth="1"/>
    <col min="5" max="5" width="11" style="1114" hidden="1" customWidth="1" outlineLevel="2"/>
    <col min="6" max="6" width="21.5" style="1116" hidden="1" customWidth="1" outlineLevel="1" collapsed="1"/>
    <col min="7" max="7" width="24.1640625" style="1116" customWidth="1" collapsed="1"/>
    <col min="8" max="8" width="23.1640625" style="1116" customWidth="1"/>
    <col min="9" max="9" width="51" style="1116" customWidth="1"/>
    <col min="10" max="10" width="28.1640625" style="1116" hidden="1" customWidth="1" outlineLevel="1"/>
    <col min="11" max="11" width="41.33203125" style="1117" customWidth="1" collapsed="1"/>
    <col min="12" max="12" width="18.5" style="1114" customWidth="1"/>
    <col min="13" max="13" width="49.1640625" style="1116" customWidth="1"/>
    <col min="14" max="14" width="18.6640625" style="1118" customWidth="1"/>
    <col min="15" max="15" width="15.83203125" style="1114" customWidth="1"/>
    <col min="16" max="18" width="16.83203125" style="1114" customWidth="1"/>
    <col min="19" max="19" width="12.33203125" style="1090" hidden="1" customWidth="1" outlineLevel="1"/>
    <col min="20" max="21" width="15.1640625" style="1091" hidden="1" customWidth="1" outlineLevel="1"/>
    <col min="22" max="22" width="3.5" style="1090" hidden="1" customWidth="1" outlineLevel="1" collapsed="1"/>
    <col min="23" max="25" width="23.5" style="1113" hidden="1" customWidth="1" outlineLevel="1"/>
    <col min="26" max="26" width="26" style="1113" hidden="1" customWidth="1" outlineLevel="1"/>
    <col min="27" max="28" width="9.33203125" style="1091" hidden="1" customWidth="1" outlineLevel="1"/>
    <col min="29" max="29" width="19" style="1091" customWidth="1" collapsed="1"/>
    <col min="30" max="16384" width="9.33203125" style="1091"/>
  </cols>
  <sheetData>
    <row r="1" spans="1:29" ht="16.5" customHeight="1">
      <c r="A1" s="1567" t="s">
        <v>6291</v>
      </c>
      <c r="B1" s="1567" t="s">
        <v>6292</v>
      </c>
      <c r="C1" s="1564" t="s">
        <v>6293</v>
      </c>
      <c r="D1" s="1564" t="s">
        <v>1131</v>
      </c>
      <c r="E1" s="1564" t="s">
        <v>6294</v>
      </c>
      <c r="F1" s="1564" t="s">
        <v>6295</v>
      </c>
      <c r="G1" s="1564" t="s">
        <v>479</v>
      </c>
      <c r="H1" s="1564" t="s">
        <v>1134</v>
      </c>
      <c r="I1" s="1564" t="s">
        <v>6296</v>
      </c>
      <c r="J1" s="1564" t="s">
        <v>6297</v>
      </c>
      <c r="K1" s="1564" t="s">
        <v>6298</v>
      </c>
      <c r="L1" s="1570" t="s">
        <v>6299</v>
      </c>
      <c r="M1" s="1571" t="s">
        <v>6300</v>
      </c>
      <c r="N1" s="1572" t="s">
        <v>6301</v>
      </c>
      <c r="O1" s="1571" t="s">
        <v>6302</v>
      </c>
      <c r="P1" s="1571" t="s">
        <v>6303</v>
      </c>
      <c r="Q1" s="1567" t="s">
        <v>6304</v>
      </c>
      <c r="R1" s="1567" t="s">
        <v>6305</v>
      </c>
      <c r="S1" s="1089"/>
      <c r="T1" s="1574" t="s">
        <v>6306</v>
      </c>
      <c r="U1" s="1575"/>
      <c r="W1" s="1576" t="s">
        <v>6307</v>
      </c>
      <c r="X1" s="1576" t="s">
        <v>6308</v>
      </c>
      <c r="Y1" s="1576" t="s">
        <v>6298</v>
      </c>
      <c r="Z1" s="1576" t="s">
        <v>6309</v>
      </c>
      <c r="AC1" s="1573" t="s">
        <v>6323</v>
      </c>
    </row>
    <row r="2" spans="1:29" ht="30" customHeight="1">
      <c r="A2" s="1568"/>
      <c r="B2" s="1568"/>
      <c r="C2" s="1565"/>
      <c r="D2" s="1565"/>
      <c r="E2" s="1565"/>
      <c r="F2" s="1565"/>
      <c r="G2" s="1565"/>
      <c r="H2" s="1565"/>
      <c r="I2" s="1565"/>
      <c r="J2" s="1565"/>
      <c r="K2" s="1565"/>
      <c r="L2" s="1570"/>
      <c r="M2" s="1571"/>
      <c r="N2" s="1572"/>
      <c r="O2" s="1571"/>
      <c r="P2" s="1571"/>
      <c r="Q2" s="1568" t="s">
        <v>6304</v>
      </c>
      <c r="R2" s="1568" t="s">
        <v>6304</v>
      </c>
      <c r="S2" s="1089"/>
      <c r="T2" s="1564" t="s">
        <v>6310</v>
      </c>
      <c r="U2" s="1564" t="s">
        <v>6311</v>
      </c>
      <c r="W2" s="1577"/>
      <c r="X2" s="1577"/>
      <c r="Y2" s="1577"/>
      <c r="Z2" s="1577"/>
      <c r="AA2" s="1092" t="s">
        <v>6271</v>
      </c>
      <c r="AB2" s="1092">
        <f>COUNTIFS(Z:Z,AA2)</f>
        <v>0</v>
      </c>
      <c r="AC2" s="1573"/>
    </row>
    <row r="3" spans="1:29" s="1094" customFormat="1" ht="21" customHeight="1">
      <c r="A3" s="1569"/>
      <c r="B3" s="1569"/>
      <c r="C3" s="1566"/>
      <c r="D3" s="1566"/>
      <c r="E3" s="1566"/>
      <c r="F3" s="1566"/>
      <c r="G3" s="1566"/>
      <c r="H3" s="1566"/>
      <c r="I3" s="1566"/>
      <c r="J3" s="1566"/>
      <c r="K3" s="1566"/>
      <c r="L3" s="1570"/>
      <c r="M3" s="1571"/>
      <c r="N3" s="1572"/>
      <c r="O3" s="1571"/>
      <c r="P3" s="1571"/>
      <c r="Q3" s="1569"/>
      <c r="R3" s="1569"/>
      <c r="S3" s="1089"/>
      <c r="T3" s="1566"/>
      <c r="U3" s="1566"/>
      <c r="V3" s="1093"/>
      <c r="W3" s="1577"/>
      <c r="X3" s="1577"/>
      <c r="Y3" s="1577"/>
      <c r="Z3" s="1577"/>
      <c r="AC3" s="1573"/>
    </row>
    <row r="4" spans="1:29" s="1094" customFormat="1" ht="34.5" customHeight="1">
      <c r="A4" s="1372">
        <v>44409</v>
      </c>
      <c r="B4" s="1373">
        <v>44428</v>
      </c>
      <c r="C4" s="1374" t="s">
        <v>6394</v>
      </c>
      <c r="D4" s="1375" t="s">
        <v>7017</v>
      </c>
      <c r="E4" s="1376"/>
      <c r="F4" s="1377" t="s">
        <v>6313</v>
      </c>
      <c r="G4" s="1377" t="s">
        <v>6315</v>
      </c>
      <c r="H4" s="1377" t="s">
        <v>6396</v>
      </c>
      <c r="I4" s="1377" t="s">
        <v>6396</v>
      </c>
      <c r="J4" s="1377"/>
      <c r="K4" s="1378" t="s">
        <v>67</v>
      </c>
      <c r="L4" s="1376" t="s">
        <v>6316</v>
      </c>
      <c r="M4" s="1379" t="s">
        <v>67</v>
      </c>
      <c r="N4" s="1380">
        <v>30000</v>
      </c>
      <c r="O4" s="1381"/>
      <c r="P4" s="1373">
        <v>44432</v>
      </c>
      <c r="Q4" s="1373"/>
      <c r="R4" s="1373">
        <v>44428</v>
      </c>
      <c r="S4" s="1156"/>
      <c r="T4" s="1156"/>
      <c r="U4" s="1156"/>
      <c r="V4" s="1156"/>
      <c r="W4" s="1157"/>
      <c r="X4" s="1157"/>
      <c r="Y4" s="1157"/>
      <c r="Z4" s="1157"/>
      <c r="AA4" s="1157"/>
      <c r="AB4" s="1157"/>
      <c r="AC4" s="1120">
        <f>P4+150</f>
        <v>44582</v>
      </c>
    </row>
    <row r="5" spans="1:29" s="1094" customFormat="1" ht="34.5" customHeight="1">
      <c r="A5" s="1372">
        <v>44440</v>
      </c>
      <c r="B5" s="1373">
        <v>44442</v>
      </c>
      <c r="C5" s="1374" t="s">
        <v>7018</v>
      </c>
      <c r="D5" s="1375" t="s">
        <v>7017</v>
      </c>
      <c r="E5" s="1376"/>
      <c r="F5" s="1377" t="s">
        <v>7019</v>
      </c>
      <c r="G5" s="1377" t="s">
        <v>6315</v>
      </c>
      <c r="H5" s="1377"/>
      <c r="I5" s="1377" t="s">
        <v>7020</v>
      </c>
      <c r="J5" s="1377"/>
      <c r="K5" s="1378"/>
      <c r="L5" s="1376" t="s">
        <v>6316</v>
      </c>
      <c r="M5" s="1379"/>
      <c r="N5" s="1380">
        <v>30000</v>
      </c>
      <c r="O5" s="1381"/>
      <c r="P5" s="1373">
        <v>44475</v>
      </c>
      <c r="Q5" s="1373"/>
      <c r="R5" s="1373">
        <v>44442</v>
      </c>
      <c r="S5" s="1156"/>
      <c r="T5" s="1156"/>
      <c r="U5" s="1156"/>
      <c r="V5" s="1156"/>
      <c r="W5" s="1157"/>
      <c r="X5" s="1157"/>
      <c r="Y5" s="1157"/>
      <c r="Z5" s="1157"/>
      <c r="AA5" s="1157"/>
      <c r="AB5" s="1157"/>
      <c r="AC5" s="1120">
        <f>P5+150</f>
        <v>44625</v>
      </c>
    </row>
    <row r="6" spans="1:29" s="1094" customFormat="1" ht="34.5" customHeight="1">
      <c r="A6" s="1372">
        <v>44440</v>
      </c>
      <c r="B6" s="1373">
        <v>44442</v>
      </c>
      <c r="C6" s="1374" t="s">
        <v>7021</v>
      </c>
      <c r="D6" s="1375" t="s">
        <v>7017</v>
      </c>
      <c r="E6" s="1376"/>
      <c r="F6" s="1377" t="s">
        <v>7019</v>
      </c>
      <c r="G6" s="1377" t="s">
        <v>6315</v>
      </c>
      <c r="H6" s="1377"/>
      <c r="I6" s="1377" t="s">
        <v>7022</v>
      </c>
      <c r="J6" s="1377"/>
      <c r="K6" s="1378"/>
      <c r="L6" s="1376" t="s">
        <v>6316</v>
      </c>
      <c r="M6" s="1379"/>
      <c r="N6" s="1380">
        <v>1500</v>
      </c>
      <c r="O6" s="1381"/>
      <c r="P6" s="1373">
        <v>44475</v>
      </c>
      <c r="Q6" s="1373"/>
      <c r="R6" s="1373">
        <v>44442</v>
      </c>
      <c r="S6" s="1156"/>
      <c r="T6" s="1156"/>
      <c r="U6" s="1156"/>
      <c r="V6" s="1156"/>
      <c r="W6" s="1157"/>
      <c r="X6" s="1157"/>
      <c r="Y6" s="1157"/>
      <c r="Z6" s="1157"/>
      <c r="AA6" s="1157"/>
      <c r="AB6" s="1157"/>
      <c r="AC6" s="1164">
        <f>P6+150</f>
        <v>44625</v>
      </c>
    </row>
    <row r="7" spans="1:29" s="1094" customFormat="1" ht="34.5" customHeight="1">
      <c r="A7" s="1372">
        <v>44440</v>
      </c>
      <c r="B7" s="1373">
        <v>44442</v>
      </c>
      <c r="C7" s="1374" t="s">
        <v>7023</v>
      </c>
      <c r="D7" s="1375" t="s">
        <v>7017</v>
      </c>
      <c r="E7" s="1376"/>
      <c r="F7" s="1377" t="s">
        <v>7019</v>
      </c>
      <c r="G7" s="1377" t="s">
        <v>6315</v>
      </c>
      <c r="H7" s="1377"/>
      <c r="I7" s="1377" t="s">
        <v>7024</v>
      </c>
      <c r="J7" s="1377"/>
      <c r="K7" s="1378"/>
      <c r="L7" s="1376" t="s">
        <v>6316</v>
      </c>
      <c r="M7" s="1379"/>
      <c r="N7" s="1380">
        <v>1500</v>
      </c>
      <c r="O7" s="1381"/>
      <c r="P7" s="1373">
        <v>44475</v>
      </c>
      <c r="Q7" s="1373"/>
      <c r="R7" s="1373">
        <v>44442</v>
      </c>
      <c r="S7" s="1162"/>
      <c r="T7" s="1162"/>
      <c r="U7" s="1162"/>
      <c r="V7" s="1162"/>
      <c r="W7" s="1163"/>
      <c r="X7" s="1163"/>
      <c r="Y7" s="1163"/>
      <c r="Z7" s="1163"/>
      <c r="AA7" s="1163"/>
      <c r="AB7" s="1163"/>
      <c r="AC7" s="1164">
        <f>P7+180</f>
        <v>44655</v>
      </c>
    </row>
    <row r="8" spans="1:29" s="1094" customFormat="1" ht="34.5" customHeight="1">
      <c r="A8" s="1372">
        <v>44440</v>
      </c>
      <c r="B8" s="1373">
        <v>44469</v>
      </c>
      <c r="C8" s="1374" t="s">
        <v>7025</v>
      </c>
      <c r="D8" s="1375" t="s">
        <v>193</v>
      </c>
      <c r="E8" s="1376"/>
      <c r="F8" s="1377" t="s">
        <v>7026</v>
      </c>
      <c r="G8" s="1377" t="s">
        <v>6312</v>
      </c>
      <c r="H8" s="1377" t="s">
        <v>67</v>
      </c>
      <c r="I8" s="1377" t="s">
        <v>7027</v>
      </c>
      <c r="J8" s="1377"/>
      <c r="K8" s="1382" t="s">
        <v>7028</v>
      </c>
      <c r="L8" s="1376" t="s">
        <v>6316</v>
      </c>
      <c r="M8" s="1379"/>
      <c r="N8" s="1383">
        <f>4500*5</f>
        <v>22500</v>
      </c>
      <c r="O8" s="1381"/>
      <c r="P8" s="1373">
        <v>44470</v>
      </c>
      <c r="Q8" s="1373"/>
      <c r="R8" s="1373">
        <v>44469</v>
      </c>
      <c r="S8" s="1162"/>
      <c r="T8" s="1162"/>
      <c r="U8" s="1162"/>
      <c r="V8" s="1162"/>
      <c r="W8" s="1163"/>
      <c r="X8" s="1163"/>
      <c r="Y8" s="1163"/>
      <c r="Z8" s="1163"/>
      <c r="AA8" s="1163"/>
      <c r="AB8" s="1163"/>
      <c r="AC8" s="1164">
        <f>P8+210</f>
        <v>44680</v>
      </c>
    </row>
    <row r="9" spans="1:29" s="1094" customFormat="1" ht="34.5" customHeight="1">
      <c r="A9" s="1372">
        <v>44440</v>
      </c>
      <c r="B9" s="1373">
        <v>44469</v>
      </c>
      <c r="C9" s="1374" t="s">
        <v>7029</v>
      </c>
      <c r="D9" s="1375" t="s">
        <v>194</v>
      </c>
      <c r="E9" s="1376"/>
      <c r="F9" s="1377" t="s">
        <v>6397</v>
      </c>
      <c r="G9" s="1377" t="s">
        <v>7030</v>
      </c>
      <c r="H9" s="1377" t="s">
        <v>67</v>
      </c>
      <c r="I9" s="1377" t="s">
        <v>7031</v>
      </c>
      <c r="J9" s="1377"/>
      <c r="K9" s="1382" t="s">
        <v>67</v>
      </c>
      <c r="L9" s="1376" t="s">
        <v>6316</v>
      </c>
      <c r="M9" s="1379"/>
      <c r="N9" s="1383">
        <v>800</v>
      </c>
      <c r="O9" s="1381"/>
      <c r="P9" s="1373">
        <v>44470</v>
      </c>
      <c r="Q9" s="1373"/>
      <c r="R9" s="1373">
        <v>44469</v>
      </c>
      <c r="S9" s="1156"/>
      <c r="T9" s="1156"/>
      <c r="U9" s="1156"/>
      <c r="V9" s="1156"/>
      <c r="W9" s="1157"/>
      <c r="X9" s="1157"/>
      <c r="Y9" s="1157"/>
      <c r="Z9" s="1157"/>
      <c r="AA9" s="1157"/>
      <c r="AB9" s="1157"/>
      <c r="AC9" s="1120">
        <f t="shared" ref="AC9:AC11" si="0">P9+90</f>
        <v>44560</v>
      </c>
    </row>
    <row r="10" spans="1:29" s="1094" customFormat="1" ht="34.5" customHeight="1">
      <c r="A10" s="1372">
        <v>44440</v>
      </c>
      <c r="B10" s="1373">
        <v>44470</v>
      </c>
      <c r="C10" s="1374" t="s">
        <v>7032</v>
      </c>
      <c r="D10" s="1375" t="s">
        <v>194</v>
      </c>
      <c r="E10" s="1376"/>
      <c r="F10" s="1377" t="s">
        <v>7033</v>
      </c>
      <c r="G10" s="1377" t="s">
        <v>6314</v>
      </c>
      <c r="H10" s="1377" t="s">
        <v>7034</v>
      </c>
      <c r="I10" s="1377" t="s">
        <v>7035</v>
      </c>
      <c r="J10" s="1377"/>
      <c r="K10" s="1382" t="s">
        <v>7036</v>
      </c>
      <c r="L10" s="1376" t="s">
        <v>6316</v>
      </c>
      <c r="M10" s="1379"/>
      <c r="N10" s="1383">
        <v>9000</v>
      </c>
      <c r="O10" s="1381"/>
      <c r="P10" s="1373">
        <v>44475</v>
      </c>
      <c r="Q10" s="1373"/>
      <c r="R10" s="1373">
        <v>44470</v>
      </c>
      <c r="S10" s="1156"/>
      <c r="T10" s="1156"/>
      <c r="U10" s="1156"/>
      <c r="V10" s="1156"/>
      <c r="W10" s="1157"/>
      <c r="X10" s="1157"/>
      <c r="Y10" s="1157"/>
      <c r="Z10" s="1157"/>
      <c r="AA10" s="1157"/>
      <c r="AB10" s="1157"/>
      <c r="AC10" s="1120">
        <v>44593</v>
      </c>
    </row>
    <row r="11" spans="1:29" s="1094" customFormat="1" ht="34.5" customHeight="1">
      <c r="A11" s="1372">
        <v>44440</v>
      </c>
      <c r="B11" s="1373">
        <v>44470</v>
      </c>
      <c r="C11" s="1374" t="s">
        <v>7037</v>
      </c>
      <c r="D11" s="1375" t="s">
        <v>196</v>
      </c>
      <c r="E11" s="1376"/>
      <c r="F11" s="1377" t="s">
        <v>6395</v>
      </c>
      <c r="G11" s="1377" t="s">
        <v>6312</v>
      </c>
      <c r="H11" s="1377"/>
      <c r="I11" s="1377" t="s">
        <v>7038</v>
      </c>
      <c r="J11" s="1377"/>
      <c r="K11" s="1382" t="s">
        <v>67</v>
      </c>
      <c r="L11" s="1376" t="s">
        <v>6316</v>
      </c>
      <c r="M11" s="1379"/>
      <c r="N11" s="1383">
        <v>600</v>
      </c>
      <c r="O11" s="1381"/>
      <c r="P11" s="1373">
        <v>44473</v>
      </c>
      <c r="Q11" s="1373"/>
      <c r="R11" s="1373">
        <v>44470</v>
      </c>
      <c r="S11" s="1156"/>
      <c r="T11" s="1156"/>
      <c r="U11" s="1156"/>
      <c r="V11" s="1156"/>
      <c r="W11" s="1157"/>
      <c r="X11" s="1157"/>
      <c r="Y11" s="1157"/>
      <c r="Z11" s="1157"/>
      <c r="AA11" s="1157"/>
      <c r="AB11" s="1157"/>
      <c r="AC11" s="1120">
        <f t="shared" si="0"/>
        <v>44563</v>
      </c>
    </row>
    <row r="12" spans="1:29" s="1094" customFormat="1" ht="34.5" customHeight="1">
      <c r="A12" s="1148"/>
      <c r="B12" s="1149"/>
      <c r="C12" s="1150"/>
      <c r="D12" s="1151"/>
      <c r="E12" s="1154"/>
      <c r="F12" s="1152"/>
      <c r="G12" s="1152"/>
      <c r="H12" s="1152"/>
      <c r="I12" s="1152"/>
      <c r="J12" s="1152"/>
      <c r="K12" s="1153"/>
      <c r="L12" s="1154"/>
      <c r="M12" s="1102"/>
      <c r="N12" s="1103"/>
      <c r="O12" s="1155"/>
      <c r="P12" s="1149"/>
      <c r="Q12" s="1149"/>
      <c r="R12" s="1149"/>
      <c r="S12" s="1156"/>
      <c r="T12" s="1156"/>
      <c r="U12" s="1156"/>
      <c r="V12" s="1156"/>
      <c r="W12" s="1157"/>
      <c r="X12" s="1157"/>
      <c r="Y12" s="1157"/>
      <c r="Z12" s="1157"/>
      <c r="AA12" s="1157"/>
      <c r="AB12" s="1157"/>
      <c r="AC12" s="1120"/>
    </row>
    <row r="13" spans="1:29" s="1094" customFormat="1" ht="34.5" customHeight="1">
      <c r="A13" s="1167"/>
      <c r="B13" s="1168"/>
      <c r="C13" s="1169"/>
      <c r="D13" s="1170"/>
      <c r="E13" s="1171"/>
      <c r="F13" s="1172"/>
      <c r="G13" s="1172"/>
      <c r="H13" s="1172"/>
      <c r="I13" s="1172"/>
      <c r="J13" s="1172"/>
      <c r="K13" s="1172"/>
      <c r="L13" s="1173"/>
      <c r="M13" s="1174"/>
      <c r="N13" s="1175"/>
      <c r="O13" s="1176"/>
      <c r="P13" s="1168"/>
      <c r="Q13" s="1168"/>
      <c r="R13" s="1168"/>
      <c r="S13" s="1177"/>
      <c r="T13" s="1177"/>
      <c r="U13" s="1177"/>
      <c r="V13" s="1177"/>
      <c r="W13" s="1178"/>
      <c r="X13" s="1178"/>
      <c r="Y13" s="1178"/>
      <c r="Z13" s="1178"/>
      <c r="AA13" s="1178"/>
      <c r="AB13" s="1178"/>
      <c r="AC13" s="1179"/>
    </row>
    <row r="14" spans="1:29" s="1094" customFormat="1" ht="34.5" customHeight="1">
      <c r="A14" s="1095"/>
      <c r="B14" s="1096"/>
      <c r="C14" s="1097"/>
      <c r="D14" s="1098"/>
      <c r="E14" s="1099"/>
      <c r="F14" s="1100"/>
      <c r="G14" s="1100"/>
      <c r="H14" s="1100"/>
      <c r="I14" s="1100"/>
      <c r="J14" s="1100"/>
      <c r="K14" s="1100"/>
      <c r="L14" s="1099"/>
      <c r="M14" s="1102"/>
      <c r="N14" s="1103"/>
      <c r="O14" s="1104"/>
      <c r="P14" s="1096"/>
      <c r="Q14" s="1096"/>
      <c r="R14" s="1096"/>
      <c r="S14" s="1105"/>
      <c r="T14" s="1105"/>
      <c r="U14" s="1105"/>
      <c r="V14" s="1105"/>
      <c r="AC14" s="1119"/>
    </row>
    <row r="15" spans="1:29" s="1094" customFormat="1" ht="34.5" customHeight="1">
      <c r="A15" s="1095"/>
      <c r="B15" s="1096"/>
      <c r="C15" s="1097"/>
      <c r="D15" s="1098"/>
      <c r="E15" s="1099" t="e">
        <f>VLOOKUP(D15,[19]ListCust!C:D,2,0)</f>
        <v>#N/A</v>
      </c>
      <c r="F15" s="1100"/>
      <c r="G15" s="1100"/>
      <c r="H15" s="1100"/>
      <c r="I15" s="1100"/>
      <c r="J15" s="1100"/>
      <c r="K15" s="1101"/>
      <c r="L15" s="1099"/>
      <c r="M15" s="1102"/>
      <c r="N15" s="1103"/>
      <c r="O15" s="1104"/>
      <c r="P15" s="1096"/>
      <c r="Q15" s="1096"/>
      <c r="R15" s="1096"/>
      <c r="S15" s="1105"/>
      <c r="T15" s="1105"/>
      <c r="U15" s="1105"/>
      <c r="V15" s="1105"/>
      <c r="AC15" s="1119"/>
    </row>
    <row r="16" spans="1:29" s="1094" customFormat="1" ht="34.5" customHeight="1">
      <c r="A16" s="1095"/>
      <c r="B16" s="1096"/>
      <c r="C16" s="1097"/>
      <c r="D16" s="1098"/>
      <c r="E16" s="1099" t="e">
        <f>VLOOKUP(D16,[19]ListCust!C:D,2,0)</f>
        <v>#N/A</v>
      </c>
      <c r="F16" s="1100"/>
      <c r="G16" s="1100"/>
      <c r="H16" s="1100"/>
      <c r="I16" s="1100"/>
      <c r="J16" s="1100"/>
      <c r="K16" s="1101"/>
      <c r="L16" s="1099"/>
      <c r="M16" s="1102"/>
      <c r="N16" s="1103"/>
      <c r="O16" s="1104"/>
      <c r="P16" s="1096"/>
      <c r="Q16" s="1096"/>
      <c r="R16" s="1096"/>
      <c r="S16" s="1105"/>
      <c r="T16" s="1105"/>
      <c r="U16" s="1105"/>
      <c r="V16" s="1105"/>
      <c r="AC16" s="1119"/>
    </row>
    <row r="17" spans="1:26" s="1094" customFormat="1">
      <c r="A17" s="1106" t="s">
        <v>407</v>
      </c>
      <c r="B17" s="1106" t="s">
        <v>407</v>
      </c>
      <c r="C17" s="1106" t="s">
        <v>407</v>
      </c>
      <c r="D17" s="1106" t="s">
        <v>407</v>
      </c>
      <c r="E17" s="1106" t="s">
        <v>407</v>
      </c>
      <c r="F17" s="1107" t="s">
        <v>407</v>
      </c>
      <c r="G17" s="1106" t="s">
        <v>407</v>
      </c>
      <c r="H17" s="1106" t="s">
        <v>407</v>
      </c>
      <c r="I17" s="1106" t="s">
        <v>407</v>
      </c>
      <c r="J17" s="1106" t="s">
        <v>407</v>
      </c>
      <c r="K17" s="1106" t="s">
        <v>407</v>
      </c>
      <c r="L17" s="1106" t="s">
        <v>407</v>
      </c>
      <c r="M17" s="1107"/>
      <c r="N17" s="1108"/>
      <c r="O17" s="1106"/>
      <c r="P17" s="1106" t="s">
        <v>407</v>
      </c>
      <c r="Q17" s="1106"/>
      <c r="R17" s="1106"/>
      <c r="S17" s="1109"/>
      <c r="T17" s="1094" t="s">
        <v>407</v>
      </c>
      <c r="U17" s="1094" t="s">
        <v>407</v>
      </c>
      <c r="V17" s="1110"/>
      <c r="W17" s="1105"/>
      <c r="X17" s="1105"/>
      <c r="Y17" s="1105"/>
      <c r="Z17" s="1105"/>
    </row>
    <row r="18" spans="1:26" s="1094" customFormat="1">
      <c r="A18" s="1106"/>
      <c r="B18" s="1106"/>
      <c r="C18" s="1106"/>
      <c r="D18" s="1111"/>
      <c r="E18" s="1106"/>
      <c r="F18" s="1107"/>
      <c r="G18" s="1107"/>
      <c r="H18" s="1107"/>
      <c r="I18" s="1107"/>
      <c r="J18" s="1107"/>
      <c r="K18" s="1112"/>
      <c r="L18" s="1106"/>
      <c r="M18" s="1107"/>
      <c r="N18" s="1108"/>
      <c r="O18" s="1106"/>
      <c r="P18" s="1106"/>
      <c r="Q18" s="1106"/>
      <c r="R18" s="1106"/>
      <c r="S18" s="1109"/>
      <c r="V18" s="1110"/>
    </row>
    <row r="19" spans="1:26" s="1094" customFormat="1">
      <c r="A19" s="1106"/>
      <c r="B19" s="1106"/>
      <c r="C19" s="1106"/>
      <c r="D19" s="1111"/>
      <c r="E19" s="1106"/>
      <c r="F19" s="1107"/>
      <c r="G19" s="1107"/>
      <c r="H19" s="1107"/>
      <c r="I19" s="1107"/>
      <c r="J19" s="1107"/>
      <c r="K19" s="1112"/>
      <c r="L19" s="1106"/>
      <c r="M19" s="1107"/>
      <c r="N19" s="1108"/>
      <c r="O19" s="1106"/>
      <c r="P19" s="1106"/>
      <c r="Q19" s="1106"/>
      <c r="R19" s="1106"/>
      <c r="S19" s="1109"/>
      <c r="V19" s="1110"/>
    </row>
    <row r="20" spans="1:26" s="1094" customFormat="1">
      <c r="A20" s="1106"/>
      <c r="B20" s="1106"/>
      <c r="C20" s="1106"/>
      <c r="D20" s="1111"/>
      <c r="E20" s="1106"/>
      <c r="F20" s="1107"/>
      <c r="G20" s="1107"/>
      <c r="H20" s="1107"/>
      <c r="I20" s="1107"/>
      <c r="J20" s="1107"/>
      <c r="K20" s="1112"/>
      <c r="L20" s="1106"/>
      <c r="M20" s="1107"/>
      <c r="N20" s="1108"/>
      <c r="O20" s="1106"/>
      <c r="P20" s="1106"/>
      <c r="Q20" s="1106"/>
      <c r="R20" s="1106"/>
      <c r="S20" s="1109"/>
      <c r="V20" s="1110"/>
    </row>
    <row r="21" spans="1:26" s="1094" customFormat="1">
      <c r="A21" s="1106"/>
      <c r="B21" s="1106"/>
      <c r="C21" s="1106"/>
      <c r="D21" s="1111"/>
      <c r="E21" s="1106"/>
      <c r="F21" s="1107"/>
      <c r="G21" s="1107"/>
      <c r="H21" s="1107"/>
      <c r="I21" s="1107"/>
      <c r="J21" s="1107"/>
      <c r="K21" s="1112"/>
      <c r="L21" s="1106"/>
      <c r="M21" s="1107"/>
      <c r="N21" s="1108"/>
      <c r="O21" s="1106"/>
      <c r="P21" s="1106"/>
      <c r="Q21" s="1106"/>
      <c r="R21" s="1106"/>
      <c r="S21" s="1109"/>
      <c r="V21" s="1110"/>
    </row>
    <row r="22" spans="1:26" s="1094" customFormat="1">
      <c r="A22" s="1106"/>
      <c r="B22" s="1106"/>
      <c r="C22" s="1106"/>
      <c r="D22" s="1111"/>
      <c r="E22" s="1106"/>
      <c r="F22" s="1107"/>
      <c r="G22" s="1107"/>
      <c r="H22" s="1107"/>
      <c r="I22" s="1107"/>
      <c r="J22" s="1107"/>
      <c r="K22" s="1112"/>
      <c r="L22" s="1106"/>
      <c r="M22" s="1107"/>
      <c r="N22" s="1108"/>
      <c r="O22" s="1106"/>
      <c r="P22" s="1106"/>
      <c r="Q22" s="1106"/>
      <c r="R22" s="1106"/>
      <c r="S22" s="1109"/>
      <c r="V22" s="1110"/>
      <c r="W22" s="1113"/>
      <c r="X22" s="1113"/>
      <c r="Y22" s="1113"/>
      <c r="Z22" s="1113"/>
    </row>
    <row r="23" spans="1:26" s="1094" customFormat="1">
      <c r="A23" s="1106"/>
      <c r="B23" s="1106"/>
      <c r="C23" s="1106"/>
      <c r="D23" s="1111"/>
      <c r="E23" s="1106"/>
      <c r="F23" s="1107"/>
      <c r="G23" s="1107"/>
      <c r="H23" s="1107"/>
      <c r="I23" s="1107"/>
      <c r="J23" s="1107"/>
      <c r="K23" s="1112"/>
      <c r="L23" s="1106"/>
      <c r="M23" s="1107"/>
      <c r="N23" s="1108"/>
      <c r="O23" s="1106"/>
      <c r="P23" s="1106"/>
      <c r="Q23" s="1106"/>
      <c r="R23" s="1106"/>
      <c r="S23" s="1109"/>
      <c r="V23" s="1110"/>
      <c r="W23" s="1113"/>
      <c r="X23" s="1113"/>
      <c r="Y23" s="1113"/>
      <c r="Z23" s="1113"/>
    </row>
    <row r="24" spans="1:26" s="1094" customFormat="1">
      <c r="A24" s="1106"/>
      <c r="B24" s="1106"/>
      <c r="C24" s="1106"/>
      <c r="D24" s="1111"/>
      <c r="E24" s="1106"/>
      <c r="F24" s="1107"/>
      <c r="G24" s="1107"/>
      <c r="H24" s="1107"/>
      <c r="I24" s="1107"/>
      <c r="J24" s="1107"/>
      <c r="K24" s="1112"/>
      <c r="L24" s="1106"/>
      <c r="M24" s="1107"/>
      <c r="N24" s="1108"/>
      <c r="O24" s="1106"/>
      <c r="P24" s="1106"/>
      <c r="Q24" s="1106"/>
      <c r="R24" s="1106"/>
      <c r="S24" s="1109"/>
      <c r="V24" s="1110"/>
      <c r="W24" s="1113"/>
      <c r="X24" s="1113"/>
      <c r="Y24" s="1113"/>
      <c r="Z24" s="1113"/>
    </row>
    <row r="25" spans="1:26" s="1094" customFormat="1">
      <c r="A25" s="1106"/>
      <c r="B25" s="1106"/>
      <c r="C25" s="1106"/>
      <c r="D25" s="1111"/>
      <c r="E25" s="1106"/>
      <c r="F25" s="1107"/>
      <c r="G25" s="1107"/>
      <c r="H25" s="1107"/>
      <c r="I25" s="1107"/>
      <c r="J25" s="1107"/>
      <c r="K25" s="1112"/>
      <c r="L25" s="1106"/>
      <c r="M25" s="1107"/>
      <c r="N25" s="1108"/>
      <c r="O25" s="1106"/>
      <c r="P25" s="1106"/>
      <c r="Q25" s="1106"/>
      <c r="R25" s="1106"/>
      <c r="S25" s="1109"/>
      <c r="V25" s="1110"/>
      <c r="W25" s="1113"/>
      <c r="X25" s="1113"/>
      <c r="Y25" s="1113"/>
      <c r="Z25" s="1113"/>
    </row>
    <row r="26" spans="1:26" s="1094" customFormat="1">
      <c r="A26" s="1106"/>
      <c r="B26" s="1106"/>
      <c r="C26" s="1106"/>
      <c r="D26" s="1111"/>
      <c r="E26" s="1106"/>
      <c r="F26" s="1107"/>
      <c r="G26" s="1107"/>
      <c r="H26" s="1107"/>
      <c r="I26" s="1107"/>
      <c r="J26" s="1107"/>
      <c r="K26" s="1112"/>
      <c r="L26" s="1106"/>
      <c r="M26" s="1107"/>
      <c r="N26" s="1108"/>
      <c r="O26" s="1106"/>
      <c r="P26" s="1106"/>
      <c r="Q26" s="1106"/>
      <c r="R26" s="1106"/>
      <c r="S26" s="1109"/>
      <c r="V26" s="1110"/>
      <c r="W26" s="1113"/>
      <c r="X26" s="1113"/>
      <c r="Y26" s="1113"/>
      <c r="Z26" s="1113"/>
    </row>
    <row r="27" spans="1:26" s="1094" customFormat="1">
      <c r="A27" s="1106"/>
      <c r="B27" s="1106"/>
      <c r="C27" s="1106"/>
      <c r="D27" s="1111"/>
      <c r="E27" s="1106"/>
      <c r="F27" s="1107"/>
      <c r="G27" s="1107"/>
      <c r="H27" s="1107"/>
      <c r="J27" s="1107"/>
      <c r="K27" s="1112"/>
      <c r="L27" s="1106"/>
      <c r="M27" s="1107"/>
      <c r="N27" s="1108"/>
      <c r="O27" s="1106"/>
      <c r="P27" s="1106"/>
      <c r="Q27" s="1106"/>
      <c r="R27" s="1106"/>
      <c r="S27" s="1109"/>
      <c r="V27" s="1110"/>
      <c r="W27" s="1113"/>
      <c r="X27" s="1113"/>
      <c r="Y27" s="1113"/>
      <c r="Z27" s="1113"/>
    </row>
    <row r="28" spans="1:26" s="1094" customFormat="1">
      <c r="A28" s="1106"/>
      <c r="B28" s="1106"/>
      <c r="C28" s="1106"/>
      <c r="D28" s="1111"/>
      <c r="E28" s="1106"/>
      <c r="F28" s="1107"/>
      <c r="G28" s="1107"/>
      <c r="H28" s="1107"/>
      <c r="I28" s="1107"/>
      <c r="J28" s="1107"/>
      <c r="K28" s="1112"/>
      <c r="L28" s="1106"/>
      <c r="M28" s="1107"/>
      <c r="N28" s="1108"/>
      <c r="O28" s="1106"/>
      <c r="P28" s="1106"/>
      <c r="Q28" s="1106"/>
      <c r="R28" s="1106"/>
      <c r="S28" s="1109"/>
      <c r="V28" s="1110"/>
      <c r="W28" s="1113"/>
      <c r="X28" s="1113"/>
      <c r="Y28" s="1113"/>
      <c r="Z28" s="1113"/>
    </row>
    <row r="29" spans="1:26" s="1094" customFormat="1">
      <c r="A29" s="1106"/>
      <c r="B29" s="1106"/>
      <c r="C29" s="1106"/>
      <c r="D29" s="1111"/>
      <c r="E29" s="1106"/>
      <c r="F29" s="1107"/>
      <c r="G29" s="1107"/>
      <c r="H29" s="1107"/>
      <c r="I29" s="1107"/>
      <c r="J29" s="1107"/>
      <c r="K29" s="1112"/>
      <c r="L29" s="1106"/>
      <c r="M29" s="1107"/>
      <c r="N29" s="1108"/>
      <c r="O29" s="1106"/>
      <c r="P29" s="1106"/>
      <c r="Q29" s="1106"/>
      <c r="R29" s="1106"/>
      <c r="S29" s="1109"/>
      <c r="V29" s="1110"/>
      <c r="W29" s="1113"/>
      <c r="X29" s="1113"/>
      <c r="Y29" s="1113"/>
      <c r="Z29" s="1113"/>
    </row>
    <row r="30" spans="1:26" s="1094" customFormat="1">
      <c r="A30" s="1106"/>
      <c r="B30" s="1106"/>
      <c r="C30" s="1106"/>
      <c r="D30" s="1111"/>
      <c r="E30" s="1106"/>
      <c r="F30" s="1107"/>
      <c r="G30" s="1107"/>
      <c r="H30" s="1107"/>
      <c r="I30" s="1107"/>
      <c r="J30" s="1107"/>
      <c r="K30" s="1112"/>
      <c r="L30" s="1106"/>
      <c r="M30" s="1107"/>
      <c r="N30" s="1108"/>
      <c r="O30" s="1106"/>
      <c r="P30" s="1106"/>
      <c r="Q30" s="1106"/>
      <c r="R30" s="1106"/>
      <c r="S30" s="1109"/>
      <c r="V30" s="1110"/>
      <c r="W30" s="1113"/>
      <c r="X30" s="1113"/>
      <c r="Y30" s="1113"/>
      <c r="Z30" s="1113"/>
    </row>
    <row r="31" spans="1:26" s="1094" customFormat="1">
      <c r="A31" s="1106"/>
      <c r="B31" s="1106"/>
      <c r="C31" s="1106"/>
      <c r="D31" s="1111"/>
      <c r="E31" s="1106"/>
      <c r="F31" s="1107"/>
      <c r="G31" s="1107"/>
      <c r="H31" s="1107"/>
      <c r="I31" s="1107"/>
      <c r="J31" s="1107"/>
      <c r="K31" s="1112"/>
      <c r="L31" s="1106"/>
      <c r="M31" s="1107"/>
      <c r="N31" s="1108"/>
      <c r="O31" s="1106"/>
      <c r="P31" s="1106"/>
      <c r="Q31" s="1106"/>
      <c r="R31" s="1106"/>
      <c r="S31" s="1109"/>
      <c r="V31" s="1110"/>
      <c r="W31" s="1113"/>
      <c r="X31" s="1113"/>
      <c r="Y31" s="1113"/>
      <c r="Z31" s="1113"/>
    </row>
    <row r="32" spans="1:26" s="1094" customFormat="1">
      <c r="A32" s="1106"/>
      <c r="B32" s="1106"/>
      <c r="C32" s="1106"/>
      <c r="D32" s="1111"/>
      <c r="E32" s="1106"/>
      <c r="F32" s="1107"/>
      <c r="G32" s="1107"/>
      <c r="H32" s="1107"/>
      <c r="I32" s="1107"/>
      <c r="J32" s="1107"/>
      <c r="K32" s="1112"/>
      <c r="L32" s="1106"/>
      <c r="M32" s="1107"/>
      <c r="N32" s="1108"/>
      <c r="O32" s="1106"/>
      <c r="P32" s="1106"/>
      <c r="Q32" s="1106"/>
      <c r="R32" s="1106"/>
      <c r="S32" s="1109"/>
      <c r="V32" s="1110"/>
      <c r="W32" s="1113"/>
      <c r="X32" s="1113"/>
      <c r="Y32" s="1113"/>
      <c r="Z32" s="1113"/>
    </row>
    <row r="33" spans="1:26" s="1094" customFormat="1">
      <c r="A33" s="1106"/>
      <c r="B33" s="1106"/>
      <c r="C33" s="1106"/>
      <c r="D33" s="1111"/>
      <c r="E33" s="1106"/>
      <c r="F33" s="1107"/>
      <c r="G33" s="1107"/>
      <c r="H33" s="1107"/>
      <c r="I33" s="1107"/>
      <c r="J33" s="1107"/>
      <c r="K33" s="1112"/>
      <c r="L33" s="1106"/>
      <c r="M33" s="1107"/>
      <c r="N33" s="1108"/>
      <c r="O33" s="1106"/>
      <c r="P33" s="1106"/>
      <c r="Q33" s="1106"/>
      <c r="R33" s="1106"/>
      <c r="S33" s="1109"/>
      <c r="V33" s="1110"/>
      <c r="W33" s="1113"/>
      <c r="X33" s="1113"/>
      <c r="Y33" s="1113"/>
      <c r="Z33" s="1113"/>
    </row>
    <row r="34" spans="1:26" s="1094" customFormat="1">
      <c r="A34" s="1106"/>
      <c r="B34" s="1106"/>
      <c r="C34" s="1106"/>
      <c r="D34" s="1111"/>
      <c r="E34" s="1106"/>
      <c r="F34" s="1107"/>
      <c r="G34" s="1107"/>
      <c r="H34" s="1107"/>
      <c r="I34" s="1107"/>
      <c r="J34" s="1107"/>
      <c r="K34" s="1112"/>
      <c r="L34" s="1106"/>
      <c r="M34" s="1107"/>
      <c r="N34" s="1108"/>
      <c r="O34" s="1106"/>
      <c r="P34" s="1106"/>
      <c r="Q34" s="1106"/>
      <c r="R34" s="1106"/>
      <c r="S34" s="1109"/>
      <c r="V34" s="1110"/>
      <c r="W34" s="1113"/>
      <c r="X34" s="1113"/>
      <c r="Y34" s="1113"/>
      <c r="Z34" s="1113"/>
    </row>
    <row r="35" spans="1:26" s="1094" customFormat="1">
      <c r="A35" s="1106"/>
      <c r="B35" s="1106"/>
      <c r="C35" s="1106"/>
      <c r="D35" s="1111"/>
      <c r="E35" s="1106"/>
      <c r="F35" s="1107"/>
      <c r="G35" s="1107"/>
      <c r="H35" s="1107"/>
      <c r="I35" s="1107"/>
      <c r="J35" s="1107"/>
      <c r="K35" s="1112"/>
      <c r="L35" s="1106"/>
      <c r="M35" s="1107"/>
      <c r="N35" s="1108"/>
      <c r="O35" s="1106"/>
      <c r="P35" s="1106"/>
      <c r="Q35" s="1106"/>
      <c r="R35" s="1106"/>
      <c r="S35" s="1109"/>
      <c r="V35" s="1110"/>
      <c r="W35" s="1113"/>
      <c r="X35" s="1113"/>
      <c r="Y35" s="1113"/>
      <c r="Z35" s="1113"/>
    </row>
    <row r="36" spans="1:26" s="1094" customFormat="1">
      <c r="A36" s="1106"/>
      <c r="B36" s="1106"/>
      <c r="C36" s="1106"/>
      <c r="D36" s="1111"/>
      <c r="E36" s="1106"/>
      <c r="F36" s="1107"/>
      <c r="G36" s="1107"/>
      <c r="H36" s="1107"/>
      <c r="I36" s="1107"/>
      <c r="J36" s="1107"/>
      <c r="K36" s="1112"/>
      <c r="L36" s="1106"/>
      <c r="M36" s="1107"/>
      <c r="N36" s="1108"/>
      <c r="O36" s="1106"/>
      <c r="P36" s="1106"/>
      <c r="Q36" s="1106"/>
      <c r="R36" s="1106"/>
      <c r="S36" s="1109"/>
      <c r="V36" s="1110"/>
      <c r="W36" s="1113"/>
      <c r="X36" s="1113"/>
      <c r="Y36" s="1113"/>
      <c r="Z36" s="1113"/>
    </row>
    <row r="37" spans="1:26" s="1094" customFormat="1">
      <c r="A37" s="1106"/>
      <c r="B37" s="1106"/>
      <c r="C37" s="1106"/>
      <c r="D37" s="1111"/>
      <c r="E37" s="1106"/>
      <c r="F37" s="1107"/>
      <c r="G37" s="1107"/>
      <c r="H37" s="1107"/>
      <c r="I37" s="1107"/>
      <c r="J37" s="1107"/>
      <c r="K37" s="1112"/>
      <c r="L37" s="1106"/>
      <c r="M37" s="1107"/>
      <c r="N37" s="1108"/>
      <c r="O37" s="1106"/>
      <c r="P37" s="1106"/>
      <c r="Q37" s="1106"/>
      <c r="R37" s="1106"/>
      <c r="S37" s="1109"/>
      <c r="V37" s="1110"/>
      <c r="W37" s="1113"/>
      <c r="X37" s="1113"/>
      <c r="Y37" s="1113"/>
      <c r="Z37" s="1113"/>
    </row>
    <row r="38" spans="1:26" s="1094" customFormat="1">
      <c r="A38" s="1106"/>
      <c r="B38" s="1106"/>
      <c r="C38" s="1106"/>
      <c r="D38" s="1111"/>
      <c r="E38" s="1106"/>
      <c r="F38" s="1107"/>
      <c r="G38" s="1107"/>
      <c r="H38" s="1107"/>
      <c r="I38" s="1107"/>
      <c r="J38" s="1107"/>
      <c r="K38" s="1112"/>
      <c r="L38" s="1106"/>
      <c r="M38" s="1107"/>
      <c r="N38" s="1108"/>
      <c r="O38" s="1106"/>
      <c r="P38" s="1106"/>
      <c r="Q38" s="1106"/>
      <c r="R38" s="1106"/>
      <c r="S38" s="1109"/>
      <c r="V38" s="1110"/>
      <c r="W38" s="1113"/>
      <c r="X38" s="1113"/>
      <c r="Y38" s="1113"/>
      <c r="Z38" s="1113"/>
    </row>
    <row r="39" spans="1:26" s="1094" customFormat="1">
      <c r="A39" s="1106"/>
      <c r="B39" s="1106"/>
      <c r="C39" s="1106"/>
      <c r="D39" s="1111"/>
      <c r="E39" s="1106"/>
      <c r="F39" s="1107"/>
      <c r="G39" s="1107"/>
      <c r="H39" s="1107"/>
      <c r="I39" s="1107"/>
      <c r="J39" s="1107"/>
      <c r="K39" s="1112"/>
      <c r="L39" s="1106"/>
      <c r="M39" s="1107"/>
      <c r="N39" s="1108"/>
      <c r="O39" s="1106"/>
      <c r="P39" s="1106"/>
      <c r="Q39" s="1106"/>
      <c r="R39" s="1106"/>
      <c r="S39" s="1109"/>
      <c r="V39" s="1110"/>
      <c r="W39" s="1113"/>
      <c r="X39" s="1113"/>
      <c r="Y39" s="1113"/>
      <c r="Z39" s="1113"/>
    </row>
    <row r="40" spans="1:26" s="1094" customFormat="1">
      <c r="A40" s="1106"/>
      <c r="B40" s="1106"/>
      <c r="C40" s="1106"/>
      <c r="D40" s="1111"/>
      <c r="E40" s="1106"/>
      <c r="F40" s="1107"/>
      <c r="G40" s="1107"/>
      <c r="H40" s="1107"/>
      <c r="I40" s="1107"/>
      <c r="J40" s="1107"/>
      <c r="K40" s="1112"/>
      <c r="L40" s="1106"/>
      <c r="M40" s="1107"/>
      <c r="N40" s="1108"/>
      <c r="O40" s="1106"/>
      <c r="P40" s="1106"/>
      <c r="Q40" s="1106"/>
      <c r="R40" s="1106"/>
      <c r="S40" s="1109"/>
      <c r="V40" s="1110"/>
      <c r="W40" s="1113"/>
      <c r="X40" s="1113"/>
      <c r="Y40" s="1113"/>
      <c r="Z40" s="1113"/>
    </row>
    <row r="41" spans="1:26" s="1094" customFormat="1">
      <c r="A41" s="1106"/>
      <c r="B41" s="1106"/>
      <c r="C41" s="1106"/>
      <c r="D41" s="1111"/>
      <c r="E41" s="1106"/>
      <c r="F41" s="1107"/>
      <c r="G41" s="1107"/>
      <c r="H41" s="1107"/>
      <c r="I41" s="1107"/>
      <c r="J41" s="1107"/>
      <c r="K41" s="1112"/>
      <c r="L41" s="1106"/>
      <c r="M41" s="1107"/>
      <c r="N41" s="1108"/>
      <c r="O41" s="1106"/>
      <c r="P41" s="1106"/>
      <c r="Q41" s="1106"/>
      <c r="R41" s="1106"/>
      <c r="S41" s="1109"/>
      <c r="V41" s="1110"/>
      <c r="W41" s="1113"/>
      <c r="X41" s="1113"/>
      <c r="Y41" s="1113"/>
      <c r="Z41" s="1113"/>
    </row>
    <row r="42" spans="1:26" s="1094" customFormat="1">
      <c r="A42" s="1106"/>
      <c r="B42" s="1106"/>
      <c r="C42" s="1106"/>
      <c r="D42" s="1111"/>
      <c r="E42" s="1106"/>
      <c r="F42" s="1107"/>
      <c r="G42" s="1107"/>
      <c r="H42" s="1107"/>
      <c r="I42" s="1107"/>
      <c r="J42" s="1107"/>
      <c r="K42" s="1112"/>
      <c r="L42" s="1106"/>
      <c r="M42" s="1107"/>
      <c r="N42" s="1108"/>
      <c r="O42" s="1106"/>
      <c r="P42" s="1106"/>
      <c r="Q42" s="1106"/>
      <c r="R42" s="1106"/>
      <c r="S42" s="1109"/>
      <c r="V42" s="1110"/>
      <c r="W42" s="1113"/>
      <c r="X42" s="1113"/>
      <c r="Y42" s="1113"/>
      <c r="Z42" s="1113"/>
    </row>
    <row r="43" spans="1:26" s="1094" customFormat="1">
      <c r="A43" s="1106"/>
      <c r="B43" s="1106"/>
      <c r="C43" s="1106"/>
      <c r="D43" s="1111"/>
      <c r="E43" s="1106"/>
      <c r="F43" s="1107"/>
      <c r="G43" s="1107"/>
      <c r="H43" s="1107"/>
      <c r="I43" s="1107"/>
      <c r="J43" s="1107"/>
      <c r="K43" s="1112"/>
      <c r="L43" s="1106"/>
      <c r="M43" s="1107"/>
      <c r="N43" s="1108"/>
      <c r="O43" s="1106"/>
      <c r="P43" s="1106"/>
      <c r="Q43" s="1106"/>
      <c r="R43" s="1106"/>
      <c r="S43" s="1109"/>
      <c r="V43" s="1110"/>
      <c r="W43" s="1113"/>
      <c r="X43" s="1113"/>
      <c r="Y43" s="1113"/>
      <c r="Z43" s="1113"/>
    </row>
    <row r="44" spans="1:26" s="1094" customFormat="1">
      <c r="A44" s="1106"/>
      <c r="B44" s="1106"/>
      <c r="C44" s="1106"/>
      <c r="D44" s="1111"/>
      <c r="E44" s="1106"/>
      <c r="F44" s="1107"/>
      <c r="G44" s="1107"/>
      <c r="H44" s="1107"/>
      <c r="I44" s="1107"/>
      <c r="J44" s="1107"/>
      <c r="K44" s="1112"/>
      <c r="L44" s="1106"/>
      <c r="M44" s="1107"/>
      <c r="N44" s="1108"/>
      <c r="O44" s="1106"/>
      <c r="P44" s="1106"/>
      <c r="Q44" s="1106"/>
      <c r="R44" s="1106"/>
      <c r="S44" s="1109"/>
      <c r="V44" s="1110"/>
      <c r="W44" s="1113"/>
      <c r="X44" s="1113"/>
      <c r="Y44" s="1113"/>
      <c r="Z44" s="1113"/>
    </row>
    <row r="45" spans="1:26" s="1094" customFormat="1">
      <c r="A45" s="1106"/>
      <c r="B45" s="1106"/>
      <c r="C45" s="1106"/>
      <c r="D45" s="1111"/>
      <c r="E45" s="1106"/>
      <c r="F45" s="1107"/>
      <c r="G45" s="1107"/>
      <c r="H45" s="1107"/>
      <c r="I45" s="1107"/>
      <c r="J45" s="1107"/>
      <c r="K45" s="1112"/>
      <c r="L45" s="1106"/>
      <c r="M45" s="1107"/>
      <c r="N45" s="1108"/>
      <c r="O45" s="1106"/>
      <c r="P45" s="1106"/>
      <c r="Q45" s="1106"/>
      <c r="R45" s="1106"/>
      <c r="S45" s="1109"/>
      <c r="V45" s="1110"/>
      <c r="W45" s="1113"/>
      <c r="X45" s="1113"/>
      <c r="Y45" s="1113"/>
      <c r="Z45" s="1113"/>
    </row>
    <row r="46" spans="1:26" s="1094" customFormat="1">
      <c r="A46" s="1106"/>
      <c r="B46" s="1106"/>
      <c r="C46" s="1106"/>
      <c r="D46" s="1111"/>
      <c r="E46" s="1106"/>
      <c r="F46" s="1107"/>
      <c r="G46" s="1107"/>
      <c r="H46" s="1107"/>
      <c r="I46" s="1107"/>
      <c r="J46" s="1107"/>
      <c r="K46" s="1112"/>
      <c r="L46" s="1106"/>
      <c r="M46" s="1107"/>
      <c r="N46" s="1108"/>
      <c r="O46" s="1106"/>
      <c r="P46" s="1106"/>
      <c r="Q46" s="1106"/>
      <c r="R46" s="1106"/>
      <c r="S46" s="1109"/>
      <c r="V46" s="1110"/>
      <c r="W46" s="1113"/>
      <c r="X46" s="1113"/>
      <c r="Y46" s="1113"/>
      <c r="Z46" s="1113"/>
    </row>
    <row r="47" spans="1:26" s="1094" customFormat="1">
      <c r="A47" s="1106"/>
      <c r="B47" s="1106"/>
      <c r="C47" s="1106"/>
      <c r="D47" s="1111"/>
      <c r="E47" s="1106"/>
      <c r="F47" s="1107"/>
      <c r="G47" s="1107"/>
      <c r="H47" s="1107"/>
      <c r="I47" s="1107"/>
      <c r="J47" s="1107"/>
      <c r="K47" s="1112"/>
      <c r="L47" s="1106"/>
      <c r="M47" s="1107"/>
      <c r="N47" s="1108"/>
      <c r="O47" s="1106"/>
      <c r="P47" s="1106"/>
      <c r="Q47" s="1106"/>
      <c r="R47" s="1106"/>
      <c r="S47" s="1109"/>
      <c r="V47" s="1110"/>
      <c r="W47" s="1113"/>
      <c r="X47" s="1113"/>
      <c r="Y47" s="1113"/>
      <c r="Z47" s="1113"/>
    </row>
    <row r="48" spans="1:26" s="1094" customFormat="1">
      <c r="A48" s="1106"/>
      <c r="B48" s="1106"/>
      <c r="C48" s="1106"/>
      <c r="D48" s="1111"/>
      <c r="E48" s="1106"/>
      <c r="F48" s="1107"/>
      <c r="G48" s="1107"/>
      <c r="H48" s="1107"/>
      <c r="I48" s="1107"/>
      <c r="J48" s="1107"/>
      <c r="K48" s="1112"/>
      <c r="L48" s="1106"/>
      <c r="M48" s="1107"/>
      <c r="N48" s="1108"/>
      <c r="O48" s="1106"/>
      <c r="P48" s="1106"/>
      <c r="Q48" s="1106"/>
      <c r="R48" s="1106"/>
      <c r="S48" s="1109"/>
      <c r="V48" s="1110"/>
      <c r="W48" s="1113"/>
      <c r="X48" s="1113"/>
      <c r="Y48" s="1113"/>
      <c r="Z48" s="1113"/>
    </row>
    <row r="49" spans="1:26" s="1094" customFormat="1">
      <c r="A49" s="1106"/>
      <c r="B49" s="1106"/>
      <c r="C49" s="1106"/>
      <c r="D49" s="1111"/>
      <c r="E49" s="1106"/>
      <c r="F49" s="1107"/>
      <c r="G49" s="1107"/>
      <c r="H49" s="1107"/>
      <c r="I49" s="1107"/>
      <c r="J49" s="1107"/>
      <c r="K49" s="1112"/>
      <c r="L49" s="1106"/>
      <c r="M49" s="1107"/>
      <c r="N49" s="1108"/>
      <c r="O49" s="1106"/>
      <c r="P49" s="1106"/>
      <c r="Q49" s="1106"/>
      <c r="R49" s="1106"/>
      <c r="S49" s="1109"/>
      <c r="V49" s="1110"/>
      <c r="W49" s="1113"/>
      <c r="X49" s="1113"/>
      <c r="Y49" s="1113"/>
      <c r="Z49" s="1113"/>
    </row>
    <row r="50" spans="1:26" s="1094" customFormat="1">
      <c r="A50" s="1106"/>
      <c r="B50" s="1106"/>
      <c r="C50" s="1106"/>
      <c r="D50" s="1111"/>
      <c r="E50" s="1106"/>
      <c r="F50" s="1107"/>
      <c r="G50" s="1107"/>
      <c r="H50" s="1107"/>
      <c r="I50" s="1107"/>
      <c r="J50" s="1107"/>
      <c r="K50" s="1112"/>
      <c r="L50" s="1106"/>
      <c r="M50" s="1107"/>
      <c r="N50" s="1108"/>
      <c r="O50" s="1106"/>
      <c r="P50" s="1106"/>
      <c r="Q50" s="1106"/>
      <c r="R50" s="1106"/>
      <c r="S50" s="1109"/>
      <c r="V50" s="1110"/>
      <c r="W50" s="1113"/>
      <c r="X50" s="1113"/>
      <c r="Y50" s="1113"/>
      <c r="Z50" s="1113"/>
    </row>
    <row r="51" spans="1:26" s="1094" customFormat="1">
      <c r="A51" s="1106"/>
      <c r="B51" s="1106"/>
      <c r="C51" s="1106"/>
      <c r="D51" s="1111"/>
      <c r="E51" s="1106"/>
      <c r="F51" s="1107"/>
      <c r="G51" s="1107"/>
      <c r="H51" s="1107"/>
      <c r="I51" s="1107"/>
      <c r="J51" s="1107"/>
      <c r="K51" s="1112"/>
      <c r="L51" s="1106"/>
      <c r="M51" s="1107"/>
      <c r="N51" s="1108"/>
      <c r="O51" s="1106"/>
      <c r="P51" s="1106"/>
      <c r="Q51" s="1106"/>
      <c r="R51" s="1106"/>
      <c r="S51" s="1109"/>
      <c r="V51" s="1110"/>
      <c r="W51" s="1113"/>
      <c r="X51" s="1113"/>
      <c r="Y51" s="1113"/>
      <c r="Z51" s="1113"/>
    </row>
    <row r="52" spans="1:26" s="1094" customFormat="1">
      <c r="A52" s="1106"/>
      <c r="B52" s="1106"/>
      <c r="C52" s="1106"/>
      <c r="D52" s="1111"/>
      <c r="E52" s="1106"/>
      <c r="F52" s="1107"/>
      <c r="G52" s="1107"/>
      <c r="H52" s="1107"/>
      <c r="I52" s="1107"/>
      <c r="J52" s="1107"/>
      <c r="K52" s="1112"/>
      <c r="L52" s="1106"/>
      <c r="M52" s="1107"/>
      <c r="N52" s="1108"/>
      <c r="O52" s="1106"/>
      <c r="P52" s="1106"/>
      <c r="Q52" s="1106"/>
      <c r="R52" s="1106"/>
      <c r="S52" s="1109"/>
      <c r="V52" s="1110"/>
      <c r="W52" s="1113"/>
      <c r="X52" s="1113"/>
      <c r="Y52" s="1113"/>
      <c r="Z52" s="1113"/>
    </row>
    <row r="53" spans="1:26" s="1094" customFormat="1">
      <c r="A53" s="1106"/>
      <c r="B53" s="1106"/>
      <c r="C53" s="1106"/>
      <c r="D53" s="1111"/>
      <c r="E53" s="1106"/>
      <c r="F53" s="1107"/>
      <c r="G53" s="1107"/>
      <c r="H53" s="1107"/>
      <c r="I53" s="1107"/>
      <c r="J53" s="1107"/>
      <c r="K53" s="1112"/>
      <c r="L53" s="1106"/>
      <c r="M53" s="1107"/>
      <c r="N53" s="1108"/>
      <c r="O53" s="1106"/>
      <c r="P53" s="1106"/>
      <c r="Q53" s="1106"/>
      <c r="R53" s="1106"/>
      <c r="S53" s="1109"/>
      <c r="V53" s="1110"/>
      <c r="W53" s="1113"/>
      <c r="X53" s="1113"/>
      <c r="Y53" s="1113"/>
      <c r="Z53" s="1113"/>
    </row>
    <row r="54" spans="1:26" s="1094" customFormat="1">
      <c r="A54" s="1106"/>
      <c r="B54" s="1106"/>
      <c r="C54" s="1106"/>
      <c r="D54" s="1111"/>
      <c r="E54" s="1106"/>
      <c r="F54" s="1107"/>
      <c r="G54" s="1107"/>
      <c r="H54" s="1107"/>
      <c r="I54" s="1107"/>
      <c r="J54" s="1107"/>
      <c r="K54" s="1112"/>
      <c r="L54" s="1106"/>
      <c r="M54" s="1107"/>
      <c r="N54" s="1108"/>
      <c r="O54" s="1106"/>
      <c r="P54" s="1106"/>
      <c r="Q54" s="1106"/>
      <c r="R54" s="1106"/>
      <c r="S54" s="1109"/>
      <c r="V54" s="1110"/>
      <c r="W54" s="1113"/>
      <c r="X54" s="1113"/>
      <c r="Y54" s="1113"/>
      <c r="Z54" s="1113"/>
    </row>
    <row r="55" spans="1:26" s="1094" customFormat="1">
      <c r="A55" s="1106"/>
      <c r="B55" s="1106"/>
      <c r="C55" s="1106"/>
      <c r="D55" s="1111"/>
      <c r="E55" s="1106"/>
      <c r="F55" s="1107"/>
      <c r="G55" s="1107"/>
      <c r="H55" s="1107"/>
      <c r="I55" s="1107"/>
      <c r="J55" s="1107"/>
      <c r="K55" s="1112"/>
      <c r="L55" s="1106"/>
      <c r="M55" s="1107"/>
      <c r="N55" s="1108"/>
      <c r="O55" s="1106"/>
      <c r="P55" s="1106"/>
      <c r="Q55" s="1106"/>
      <c r="R55" s="1106"/>
      <c r="S55" s="1109"/>
      <c r="V55" s="1110"/>
      <c r="W55" s="1113"/>
      <c r="X55" s="1113"/>
      <c r="Y55" s="1113"/>
      <c r="Z55" s="1113"/>
    </row>
    <row r="56" spans="1:26" s="1094" customFormat="1">
      <c r="A56" s="1106"/>
      <c r="B56" s="1106"/>
      <c r="C56" s="1106"/>
      <c r="D56" s="1111"/>
      <c r="E56" s="1106"/>
      <c r="F56" s="1107"/>
      <c r="G56" s="1107"/>
      <c r="H56" s="1107"/>
      <c r="I56" s="1107"/>
      <c r="J56" s="1107"/>
      <c r="K56" s="1112"/>
      <c r="L56" s="1106"/>
      <c r="M56" s="1107"/>
      <c r="N56" s="1108"/>
      <c r="O56" s="1106"/>
      <c r="P56" s="1106"/>
      <c r="Q56" s="1106"/>
      <c r="R56" s="1106"/>
      <c r="S56" s="1109"/>
      <c r="V56" s="1110"/>
      <c r="W56" s="1113"/>
      <c r="X56" s="1113"/>
      <c r="Y56" s="1113"/>
      <c r="Z56" s="1113"/>
    </row>
    <row r="57" spans="1:26" s="1094" customFormat="1">
      <c r="A57" s="1106"/>
      <c r="B57" s="1106"/>
      <c r="C57" s="1106"/>
      <c r="D57" s="1111"/>
      <c r="E57" s="1106"/>
      <c r="F57" s="1107"/>
      <c r="G57" s="1107"/>
      <c r="H57" s="1107"/>
      <c r="I57" s="1107"/>
      <c r="J57" s="1107"/>
      <c r="K57" s="1112"/>
      <c r="L57" s="1106"/>
      <c r="M57" s="1107"/>
      <c r="N57" s="1108"/>
      <c r="O57" s="1106"/>
      <c r="P57" s="1106"/>
      <c r="Q57" s="1106"/>
      <c r="R57" s="1106"/>
      <c r="S57" s="1109"/>
      <c r="V57" s="1110"/>
      <c r="W57" s="1113"/>
      <c r="X57" s="1113"/>
      <c r="Y57" s="1113"/>
      <c r="Z57" s="1113"/>
    </row>
    <row r="58" spans="1:26" s="1094" customFormat="1">
      <c r="A58" s="1106"/>
      <c r="B58" s="1106"/>
      <c r="C58" s="1106"/>
      <c r="D58" s="1111"/>
      <c r="E58" s="1106"/>
      <c r="F58" s="1107"/>
      <c r="G58" s="1107"/>
      <c r="H58" s="1107"/>
      <c r="I58" s="1107"/>
      <c r="J58" s="1107"/>
      <c r="K58" s="1112"/>
      <c r="L58" s="1106"/>
      <c r="M58" s="1107"/>
      <c r="N58" s="1108"/>
      <c r="O58" s="1106"/>
      <c r="P58" s="1106"/>
      <c r="Q58" s="1106"/>
      <c r="R58" s="1106"/>
      <c r="S58" s="1109"/>
      <c r="V58" s="1110"/>
      <c r="W58" s="1113"/>
      <c r="X58" s="1113"/>
      <c r="Y58" s="1113"/>
      <c r="Z58" s="1113"/>
    </row>
    <row r="59" spans="1:26" s="1094" customFormat="1">
      <c r="A59" s="1106"/>
      <c r="B59" s="1106"/>
      <c r="C59" s="1106"/>
      <c r="D59" s="1111"/>
      <c r="E59" s="1106"/>
      <c r="F59" s="1107"/>
      <c r="G59" s="1107"/>
      <c r="H59" s="1107"/>
      <c r="I59" s="1107"/>
      <c r="J59" s="1107"/>
      <c r="K59" s="1112"/>
      <c r="L59" s="1106"/>
      <c r="M59" s="1107"/>
      <c r="N59" s="1108"/>
      <c r="O59" s="1106"/>
      <c r="P59" s="1106"/>
      <c r="Q59" s="1106"/>
      <c r="R59" s="1106"/>
      <c r="S59" s="1109"/>
      <c r="V59" s="1110"/>
      <c r="W59" s="1113"/>
      <c r="X59" s="1113"/>
      <c r="Y59" s="1113"/>
      <c r="Z59" s="1113"/>
    </row>
    <row r="60" spans="1:26" s="1094" customFormat="1">
      <c r="A60" s="1106"/>
      <c r="B60" s="1106"/>
      <c r="C60" s="1106"/>
      <c r="D60" s="1111"/>
      <c r="E60" s="1106"/>
      <c r="F60" s="1107"/>
      <c r="G60" s="1107"/>
      <c r="H60" s="1107"/>
      <c r="I60" s="1107"/>
      <c r="J60" s="1107"/>
      <c r="K60" s="1112"/>
      <c r="L60" s="1106"/>
      <c r="M60" s="1107"/>
      <c r="N60" s="1108"/>
      <c r="O60" s="1106"/>
      <c r="P60" s="1106"/>
      <c r="Q60" s="1106"/>
      <c r="R60" s="1106"/>
      <c r="S60" s="1109"/>
      <c r="V60" s="1110"/>
      <c r="W60" s="1113"/>
      <c r="X60" s="1113"/>
      <c r="Y60" s="1113"/>
      <c r="Z60" s="1113"/>
    </row>
    <row r="61" spans="1:26" s="1094" customFormat="1">
      <c r="A61" s="1106"/>
      <c r="B61" s="1106"/>
      <c r="C61" s="1106"/>
      <c r="D61" s="1111"/>
      <c r="E61" s="1106"/>
      <c r="F61" s="1107"/>
      <c r="G61" s="1107"/>
      <c r="H61" s="1107"/>
      <c r="I61" s="1107"/>
      <c r="J61" s="1107"/>
      <c r="K61" s="1112"/>
      <c r="L61" s="1106"/>
      <c r="M61" s="1107"/>
      <c r="N61" s="1108"/>
      <c r="O61" s="1106"/>
      <c r="P61" s="1106"/>
      <c r="Q61" s="1106"/>
      <c r="R61" s="1106"/>
      <c r="S61" s="1109"/>
      <c r="V61" s="1110"/>
      <c r="W61" s="1113"/>
      <c r="X61" s="1113"/>
      <c r="Y61" s="1113"/>
      <c r="Z61" s="1113"/>
    </row>
    <row r="62" spans="1:26" s="1094" customFormat="1">
      <c r="A62" s="1106"/>
      <c r="B62" s="1106"/>
      <c r="C62" s="1106"/>
      <c r="D62" s="1111"/>
      <c r="E62" s="1106"/>
      <c r="F62" s="1107"/>
      <c r="G62" s="1107"/>
      <c r="H62" s="1107"/>
      <c r="I62" s="1107"/>
      <c r="J62" s="1107"/>
      <c r="K62" s="1112"/>
      <c r="L62" s="1106"/>
      <c r="M62" s="1107"/>
      <c r="N62" s="1108"/>
      <c r="O62" s="1106"/>
      <c r="P62" s="1106"/>
      <c r="Q62" s="1106"/>
      <c r="R62" s="1106"/>
      <c r="S62" s="1109"/>
      <c r="V62" s="1110"/>
      <c r="W62" s="1113"/>
      <c r="X62" s="1113"/>
      <c r="Y62" s="1113"/>
      <c r="Z62" s="1113"/>
    </row>
    <row r="63" spans="1:26" s="1094" customFormat="1">
      <c r="A63" s="1106"/>
      <c r="B63" s="1106"/>
      <c r="C63" s="1106"/>
      <c r="D63" s="1111"/>
      <c r="E63" s="1106"/>
      <c r="F63" s="1107"/>
      <c r="G63" s="1107"/>
      <c r="H63" s="1107"/>
      <c r="I63" s="1107"/>
      <c r="J63" s="1107"/>
      <c r="K63" s="1112"/>
      <c r="L63" s="1106"/>
      <c r="M63" s="1107"/>
      <c r="N63" s="1108"/>
      <c r="O63" s="1106"/>
      <c r="P63" s="1106"/>
      <c r="Q63" s="1106"/>
      <c r="R63" s="1106"/>
      <c r="S63" s="1109"/>
      <c r="V63" s="1110"/>
      <c r="W63" s="1113"/>
      <c r="X63" s="1113"/>
      <c r="Y63" s="1113"/>
      <c r="Z63" s="1113"/>
    </row>
    <row r="64" spans="1:26" s="1094" customFormat="1">
      <c r="A64" s="1106"/>
      <c r="B64" s="1106"/>
      <c r="C64" s="1106"/>
      <c r="D64" s="1111"/>
      <c r="E64" s="1106"/>
      <c r="F64" s="1107"/>
      <c r="G64" s="1107"/>
      <c r="H64" s="1107"/>
      <c r="I64" s="1107"/>
      <c r="J64" s="1107"/>
      <c r="K64" s="1112"/>
      <c r="L64" s="1106"/>
      <c r="M64" s="1107"/>
      <c r="N64" s="1108"/>
      <c r="O64" s="1106"/>
      <c r="P64" s="1106"/>
      <c r="Q64" s="1106"/>
      <c r="R64" s="1106"/>
      <c r="S64" s="1109"/>
      <c r="V64" s="1110"/>
      <c r="W64" s="1113"/>
      <c r="X64" s="1113"/>
      <c r="Y64" s="1113"/>
      <c r="Z64" s="1113"/>
    </row>
    <row r="65" spans="1:26" s="1094" customFormat="1">
      <c r="A65" s="1106"/>
      <c r="B65" s="1106"/>
      <c r="C65" s="1106"/>
      <c r="D65" s="1111"/>
      <c r="E65" s="1106"/>
      <c r="F65" s="1107"/>
      <c r="G65" s="1107"/>
      <c r="H65" s="1107"/>
      <c r="I65" s="1107"/>
      <c r="J65" s="1107"/>
      <c r="K65" s="1112"/>
      <c r="L65" s="1106"/>
      <c r="M65" s="1107"/>
      <c r="N65" s="1108"/>
      <c r="O65" s="1106"/>
      <c r="P65" s="1106"/>
      <c r="Q65" s="1106"/>
      <c r="R65" s="1106"/>
      <c r="S65" s="1109"/>
      <c r="V65" s="1110"/>
      <c r="W65" s="1113"/>
      <c r="X65" s="1113"/>
      <c r="Y65" s="1113"/>
      <c r="Z65" s="1113"/>
    </row>
    <row r="66" spans="1:26" s="1094" customFormat="1">
      <c r="A66" s="1106"/>
      <c r="B66" s="1106"/>
      <c r="C66" s="1106"/>
      <c r="D66" s="1111"/>
      <c r="E66" s="1106"/>
      <c r="F66" s="1107"/>
      <c r="G66" s="1107"/>
      <c r="H66" s="1107"/>
      <c r="I66" s="1107"/>
      <c r="J66" s="1107"/>
      <c r="K66" s="1112"/>
      <c r="L66" s="1106"/>
      <c r="M66" s="1107"/>
      <c r="N66" s="1108"/>
      <c r="O66" s="1106"/>
      <c r="P66" s="1106"/>
      <c r="Q66" s="1106"/>
      <c r="R66" s="1106"/>
      <c r="S66" s="1109"/>
      <c r="V66" s="1110"/>
      <c r="W66" s="1113"/>
      <c r="X66" s="1113"/>
      <c r="Y66" s="1113"/>
      <c r="Z66" s="1113"/>
    </row>
    <row r="67" spans="1:26" s="1094" customFormat="1">
      <c r="A67" s="1106"/>
      <c r="B67" s="1106"/>
      <c r="C67" s="1106"/>
      <c r="D67" s="1111"/>
      <c r="E67" s="1106"/>
      <c r="F67" s="1107"/>
      <c r="G67" s="1107"/>
      <c r="H67" s="1107"/>
      <c r="I67" s="1107"/>
      <c r="J67" s="1107"/>
      <c r="K67" s="1112"/>
      <c r="L67" s="1106"/>
      <c r="M67" s="1107"/>
      <c r="N67" s="1108"/>
      <c r="O67" s="1106"/>
      <c r="P67" s="1106"/>
      <c r="Q67" s="1106"/>
      <c r="R67" s="1106"/>
      <c r="S67" s="1109"/>
      <c r="V67" s="1110"/>
      <c r="W67" s="1113"/>
      <c r="X67" s="1113"/>
      <c r="Y67" s="1113"/>
      <c r="Z67" s="1113"/>
    </row>
    <row r="68" spans="1:26" s="1094" customFormat="1">
      <c r="A68" s="1106"/>
      <c r="B68" s="1106"/>
      <c r="C68" s="1106"/>
      <c r="D68" s="1111"/>
      <c r="E68" s="1106"/>
      <c r="F68" s="1107"/>
      <c r="G68" s="1107"/>
      <c r="H68" s="1107"/>
      <c r="I68" s="1107"/>
      <c r="J68" s="1107"/>
      <c r="K68" s="1112"/>
      <c r="L68" s="1106"/>
      <c r="M68" s="1107"/>
      <c r="N68" s="1108"/>
      <c r="O68" s="1106"/>
      <c r="P68" s="1106"/>
      <c r="Q68" s="1106"/>
      <c r="R68" s="1106"/>
      <c r="S68" s="1109"/>
      <c r="V68" s="1110"/>
      <c r="W68" s="1113"/>
      <c r="X68" s="1113"/>
      <c r="Y68" s="1113"/>
      <c r="Z68" s="1113"/>
    </row>
    <row r="69" spans="1:26" s="1094" customFormat="1">
      <c r="A69" s="1106"/>
      <c r="B69" s="1106"/>
      <c r="C69" s="1106"/>
      <c r="D69" s="1111"/>
      <c r="E69" s="1106"/>
      <c r="F69" s="1107"/>
      <c r="G69" s="1107"/>
      <c r="H69" s="1107"/>
      <c r="I69" s="1107"/>
      <c r="J69" s="1107"/>
      <c r="K69" s="1112"/>
      <c r="L69" s="1106"/>
      <c r="M69" s="1107"/>
      <c r="N69" s="1108"/>
      <c r="O69" s="1106"/>
      <c r="P69" s="1106"/>
      <c r="Q69" s="1106"/>
      <c r="R69" s="1106"/>
      <c r="S69" s="1109"/>
      <c r="V69" s="1110"/>
      <c r="W69" s="1113"/>
      <c r="X69" s="1113"/>
      <c r="Y69" s="1113"/>
      <c r="Z69" s="1113"/>
    </row>
    <row r="70" spans="1:26" s="1094" customFormat="1">
      <c r="A70" s="1106"/>
      <c r="B70" s="1106"/>
      <c r="C70" s="1106"/>
      <c r="D70" s="1111"/>
      <c r="E70" s="1106"/>
      <c r="F70" s="1107"/>
      <c r="G70" s="1107"/>
      <c r="H70" s="1107"/>
      <c r="I70" s="1107"/>
      <c r="J70" s="1107"/>
      <c r="K70" s="1112"/>
      <c r="L70" s="1106"/>
      <c r="M70" s="1107"/>
      <c r="N70" s="1108"/>
      <c r="O70" s="1106"/>
      <c r="P70" s="1106"/>
      <c r="Q70" s="1106"/>
      <c r="R70" s="1106"/>
      <c r="S70" s="1109"/>
      <c r="V70" s="1110"/>
      <c r="W70" s="1113"/>
      <c r="X70" s="1113"/>
      <c r="Y70" s="1113"/>
      <c r="Z70" s="1113"/>
    </row>
    <row r="71" spans="1:26" s="1094" customFormat="1">
      <c r="A71" s="1106"/>
      <c r="B71" s="1106"/>
      <c r="C71" s="1106"/>
      <c r="D71" s="1111"/>
      <c r="E71" s="1106"/>
      <c r="F71" s="1107"/>
      <c r="G71" s="1107"/>
      <c r="H71" s="1107"/>
      <c r="I71" s="1107"/>
      <c r="J71" s="1107"/>
      <c r="K71" s="1112"/>
      <c r="L71" s="1106"/>
      <c r="M71" s="1107"/>
      <c r="N71" s="1108"/>
      <c r="O71" s="1106"/>
      <c r="P71" s="1106"/>
      <c r="Q71" s="1106"/>
      <c r="R71" s="1106"/>
      <c r="S71" s="1109"/>
      <c r="V71" s="1110"/>
      <c r="W71" s="1113"/>
      <c r="X71" s="1113"/>
      <c r="Y71" s="1113"/>
      <c r="Z71" s="1113"/>
    </row>
    <row r="72" spans="1:26" s="1094" customFormat="1">
      <c r="A72" s="1106"/>
      <c r="B72" s="1106"/>
      <c r="C72" s="1106"/>
      <c r="D72" s="1111"/>
      <c r="E72" s="1106"/>
      <c r="F72" s="1107"/>
      <c r="G72" s="1107"/>
      <c r="H72" s="1107"/>
      <c r="I72" s="1107"/>
      <c r="J72" s="1107"/>
      <c r="K72" s="1112"/>
      <c r="L72" s="1106"/>
      <c r="M72" s="1107"/>
      <c r="N72" s="1108"/>
      <c r="O72" s="1106"/>
      <c r="P72" s="1106"/>
      <c r="Q72" s="1106"/>
      <c r="R72" s="1106"/>
      <c r="S72" s="1109"/>
      <c r="V72" s="1110"/>
      <c r="W72" s="1113"/>
      <c r="X72" s="1113"/>
      <c r="Y72" s="1113"/>
      <c r="Z72" s="1113"/>
    </row>
    <row r="73" spans="1:26" s="1094" customFormat="1">
      <c r="A73" s="1106"/>
      <c r="B73" s="1106"/>
      <c r="C73" s="1106"/>
      <c r="D73" s="1111"/>
      <c r="E73" s="1106"/>
      <c r="F73" s="1107"/>
      <c r="G73" s="1107"/>
      <c r="H73" s="1107"/>
      <c r="I73" s="1107"/>
      <c r="J73" s="1107"/>
      <c r="K73" s="1112"/>
      <c r="L73" s="1106"/>
      <c r="M73" s="1107"/>
      <c r="N73" s="1108"/>
      <c r="O73" s="1106"/>
      <c r="P73" s="1106"/>
      <c r="Q73" s="1106"/>
      <c r="R73" s="1106"/>
      <c r="S73" s="1109"/>
      <c r="V73" s="1110"/>
      <c r="W73" s="1113"/>
      <c r="X73" s="1113"/>
      <c r="Y73" s="1113"/>
      <c r="Z73" s="1113"/>
    </row>
    <row r="74" spans="1:26" s="1094" customFormat="1">
      <c r="A74" s="1106"/>
      <c r="B74" s="1106"/>
      <c r="C74" s="1106"/>
      <c r="D74" s="1111"/>
      <c r="E74" s="1106"/>
      <c r="F74" s="1107"/>
      <c r="G74" s="1107"/>
      <c r="H74" s="1107"/>
      <c r="I74" s="1107"/>
      <c r="J74" s="1107"/>
      <c r="K74" s="1112"/>
      <c r="L74" s="1106"/>
      <c r="M74" s="1107"/>
      <c r="N74" s="1108"/>
      <c r="O74" s="1106"/>
      <c r="P74" s="1106"/>
      <c r="Q74" s="1106"/>
      <c r="R74" s="1106"/>
      <c r="S74" s="1109"/>
      <c r="V74" s="1110"/>
      <c r="W74" s="1113"/>
      <c r="X74" s="1113"/>
      <c r="Y74" s="1113"/>
      <c r="Z74" s="1113"/>
    </row>
    <row r="75" spans="1:26" s="1094" customFormat="1">
      <c r="A75" s="1106"/>
      <c r="B75" s="1106"/>
      <c r="C75" s="1106"/>
      <c r="D75" s="1111"/>
      <c r="E75" s="1106"/>
      <c r="F75" s="1107"/>
      <c r="G75" s="1107"/>
      <c r="H75" s="1107"/>
      <c r="I75" s="1107"/>
      <c r="J75" s="1107"/>
      <c r="K75" s="1112"/>
      <c r="L75" s="1106"/>
      <c r="M75" s="1107"/>
      <c r="N75" s="1108"/>
      <c r="O75" s="1106"/>
      <c r="P75" s="1106"/>
      <c r="Q75" s="1106"/>
      <c r="R75" s="1106"/>
      <c r="S75" s="1109"/>
      <c r="V75" s="1110"/>
      <c r="W75" s="1113"/>
      <c r="X75" s="1113"/>
      <c r="Y75" s="1113"/>
      <c r="Z75" s="1113"/>
    </row>
    <row r="76" spans="1:26" s="1094" customFormat="1">
      <c r="A76" s="1106"/>
      <c r="B76" s="1106"/>
      <c r="C76" s="1106"/>
      <c r="D76" s="1111"/>
      <c r="E76" s="1106"/>
      <c r="F76" s="1107"/>
      <c r="G76" s="1107"/>
      <c r="H76" s="1107"/>
      <c r="I76" s="1107"/>
      <c r="J76" s="1107"/>
      <c r="K76" s="1112"/>
      <c r="L76" s="1106"/>
      <c r="M76" s="1107"/>
      <c r="N76" s="1108"/>
      <c r="O76" s="1106"/>
      <c r="P76" s="1106"/>
      <c r="Q76" s="1106"/>
      <c r="R76" s="1106"/>
      <c r="S76" s="1109"/>
      <c r="V76" s="1110"/>
      <c r="W76" s="1113"/>
      <c r="X76" s="1113"/>
      <c r="Y76" s="1113"/>
      <c r="Z76" s="1113"/>
    </row>
    <row r="77" spans="1:26" s="1094" customFormat="1">
      <c r="A77" s="1106"/>
      <c r="B77" s="1106"/>
      <c r="C77" s="1106"/>
      <c r="D77" s="1111"/>
      <c r="E77" s="1106"/>
      <c r="F77" s="1107"/>
      <c r="G77" s="1107"/>
      <c r="H77" s="1107"/>
      <c r="I77" s="1107"/>
      <c r="J77" s="1107"/>
      <c r="K77" s="1112"/>
      <c r="L77" s="1106"/>
      <c r="M77" s="1107"/>
      <c r="N77" s="1108"/>
      <c r="O77" s="1106"/>
      <c r="P77" s="1106"/>
      <c r="Q77" s="1106"/>
      <c r="R77" s="1106"/>
      <c r="S77" s="1109"/>
      <c r="V77" s="1110"/>
      <c r="W77" s="1113"/>
      <c r="X77" s="1113"/>
      <c r="Y77" s="1113"/>
      <c r="Z77" s="1113"/>
    </row>
    <row r="78" spans="1:26" s="1094" customFormat="1">
      <c r="A78" s="1106"/>
      <c r="B78" s="1106"/>
      <c r="C78" s="1106"/>
      <c r="D78" s="1111"/>
      <c r="E78" s="1106"/>
      <c r="F78" s="1107"/>
      <c r="G78" s="1107"/>
      <c r="H78" s="1107"/>
      <c r="I78" s="1107"/>
      <c r="J78" s="1107"/>
      <c r="K78" s="1112"/>
      <c r="L78" s="1106"/>
      <c r="M78" s="1107"/>
      <c r="N78" s="1108"/>
      <c r="O78" s="1106"/>
      <c r="P78" s="1106"/>
      <c r="Q78" s="1106"/>
      <c r="R78" s="1106"/>
      <c r="S78" s="1109"/>
      <c r="V78" s="1110"/>
      <c r="W78" s="1113"/>
      <c r="X78" s="1113"/>
      <c r="Y78" s="1113"/>
      <c r="Z78" s="1113"/>
    </row>
    <row r="79" spans="1:26" s="1094" customFormat="1">
      <c r="A79" s="1106"/>
      <c r="B79" s="1106"/>
      <c r="C79" s="1106"/>
      <c r="D79" s="1111"/>
      <c r="E79" s="1106"/>
      <c r="F79" s="1107"/>
      <c r="G79" s="1107"/>
      <c r="H79" s="1107"/>
      <c r="I79" s="1107"/>
      <c r="J79" s="1107"/>
      <c r="K79" s="1112"/>
      <c r="L79" s="1106"/>
      <c r="M79" s="1107"/>
      <c r="N79" s="1108"/>
      <c r="O79" s="1106"/>
      <c r="P79" s="1106"/>
      <c r="Q79" s="1106"/>
      <c r="R79" s="1106"/>
      <c r="S79" s="1109"/>
      <c r="V79" s="1110"/>
      <c r="W79" s="1113"/>
      <c r="X79" s="1113"/>
      <c r="Y79" s="1113"/>
      <c r="Z79" s="1113"/>
    </row>
    <row r="80" spans="1:26" s="1094" customFormat="1">
      <c r="A80" s="1106"/>
      <c r="B80" s="1106"/>
      <c r="C80" s="1106"/>
      <c r="D80" s="1111"/>
      <c r="E80" s="1106"/>
      <c r="F80" s="1107"/>
      <c r="G80" s="1107"/>
      <c r="H80" s="1107"/>
      <c r="I80" s="1107"/>
      <c r="J80" s="1107"/>
      <c r="K80" s="1112"/>
      <c r="L80" s="1106"/>
      <c r="M80" s="1107"/>
      <c r="N80" s="1108"/>
      <c r="O80" s="1106"/>
      <c r="P80" s="1106"/>
      <c r="Q80" s="1106"/>
      <c r="R80" s="1106"/>
      <c r="S80" s="1109"/>
      <c r="V80" s="1110"/>
      <c r="W80" s="1113"/>
      <c r="X80" s="1113"/>
      <c r="Y80" s="1113"/>
      <c r="Z80" s="1113"/>
    </row>
    <row r="81" spans="1:26" s="1094" customFormat="1">
      <c r="A81" s="1106"/>
      <c r="B81" s="1106"/>
      <c r="C81" s="1106"/>
      <c r="D81" s="1111"/>
      <c r="E81" s="1106"/>
      <c r="F81" s="1107"/>
      <c r="G81" s="1107"/>
      <c r="H81" s="1107"/>
      <c r="I81" s="1107"/>
      <c r="J81" s="1107"/>
      <c r="K81" s="1112"/>
      <c r="L81" s="1106"/>
      <c r="M81" s="1107"/>
      <c r="N81" s="1108"/>
      <c r="O81" s="1106"/>
      <c r="P81" s="1106"/>
      <c r="Q81" s="1106"/>
      <c r="R81" s="1106"/>
      <c r="S81" s="1109"/>
      <c r="V81" s="1110"/>
      <c r="W81" s="1113"/>
      <c r="X81" s="1113"/>
      <c r="Y81" s="1113"/>
      <c r="Z81" s="1113"/>
    </row>
    <row r="82" spans="1:26" s="1094" customFormat="1">
      <c r="A82" s="1106"/>
      <c r="B82" s="1106"/>
      <c r="C82" s="1106"/>
      <c r="D82" s="1111"/>
      <c r="E82" s="1106"/>
      <c r="F82" s="1107"/>
      <c r="G82" s="1107"/>
      <c r="H82" s="1107"/>
      <c r="I82" s="1107"/>
      <c r="J82" s="1107"/>
      <c r="K82" s="1112"/>
      <c r="L82" s="1106"/>
      <c r="M82" s="1107"/>
      <c r="N82" s="1108"/>
      <c r="O82" s="1106"/>
      <c r="P82" s="1106"/>
      <c r="Q82" s="1106"/>
      <c r="R82" s="1106"/>
      <c r="S82" s="1109"/>
      <c r="V82" s="1110"/>
      <c r="W82" s="1113"/>
      <c r="X82" s="1113"/>
      <c r="Y82" s="1113"/>
      <c r="Z82" s="1113"/>
    </row>
    <row r="83" spans="1:26" s="1094" customFormat="1">
      <c r="A83" s="1106"/>
      <c r="B83" s="1106"/>
      <c r="C83" s="1106"/>
      <c r="D83" s="1111"/>
      <c r="E83" s="1106"/>
      <c r="F83" s="1107"/>
      <c r="G83" s="1107"/>
      <c r="H83" s="1107"/>
      <c r="I83" s="1107"/>
      <c r="J83" s="1107"/>
      <c r="K83" s="1112"/>
      <c r="L83" s="1106"/>
      <c r="M83" s="1107"/>
      <c r="N83" s="1108"/>
      <c r="O83" s="1106"/>
      <c r="P83" s="1106"/>
      <c r="Q83" s="1106"/>
      <c r="R83" s="1106"/>
      <c r="S83" s="1109"/>
      <c r="V83" s="1110"/>
      <c r="W83" s="1113"/>
      <c r="X83" s="1113"/>
      <c r="Y83" s="1113"/>
      <c r="Z83" s="1113"/>
    </row>
    <row r="84" spans="1:26" s="1094" customFormat="1">
      <c r="A84" s="1106"/>
      <c r="B84" s="1106"/>
      <c r="C84" s="1106"/>
      <c r="D84" s="1111"/>
      <c r="E84" s="1106"/>
      <c r="F84" s="1107"/>
      <c r="G84" s="1107"/>
      <c r="H84" s="1107"/>
      <c r="I84" s="1107"/>
      <c r="J84" s="1107"/>
      <c r="K84" s="1112"/>
      <c r="L84" s="1106"/>
      <c r="M84" s="1107"/>
      <c r="N84" s="1108"/>
      <c r="O84" s="1106"/>
      <c r="P84" s="1106"/>
      <c r="Q84" s="1106"/>
      <c r="R84" s="1106"/>
      <c r="S84" s="1109"/>
      <c r="V84" s="1110"/>
      <c r="W84" s="1113"/>
      <c r="X84" s="1113"/>
      <c r="Y84" s="1113"/>
      <c r="Z84" s="1113"/>
    </row>
    <row r="85" spans="1:26" s="1094" customFormat="1">
      <c r="A85" s="1106"/>
      <c r="B85" s="1106"/>
      <c r="C85" s="1106"/>
      <c r="D85" s="1111"/>
      <c r="E85" s="1106"/>
      <c r="F85" s="1107"/>
      <c r="G85" s="1107"/>
      <c r="H85" s="1107"/>
      <c r="I85" s="1107"/>
      <c r="J85" s="1107"/>
      <c r="K85" s="1112"/>
      <c r="L85" s="1106"/>
      <c r="M85" s="1107"/>
      <c r="N85" s="1108"/>
      <c r="O85" s="1106"/>
      <c r="P85" s="1106"/>
      <c r="Q85" s="1106"/>
      <c r="R85" s="1106"/>
      <c r="S85" s="1109"/>
      <c r="V85" s="1110"/>
      <c r="W85" s="1113"/>
      <c r="X85" s="1113"/>
      <c r="Y85" s="1113"/>
      <c r="Z85" s="1113"/>
    </row>
    <row r="86" spans="1:26" s="1094" customFormat="1">
      <c r="A86" s="1106"/>
      <c r="B86" s="1106"/>
      <c r="C86" s="1106"/>
      <c r="D86" s="1111"/>
      <c r="E86" s="1106"/>
      <c r="F86" s="1107"/>
      <c r="G86" s="1107"/>
      <c r="H86" s="1107"/>
      <c r="I86" s="1107"/>
      <c r="J86" s="1107"/>
      <c r="K86" s="1112"/>
      <c r="L86" s="1106"/>
      <c r="M86" s="1107"/>
      <c r="N86" s="1108"/>
      <c r="O86" s="1106"/>
      <c r="P86" s="1106"/>
      <c r="Q86" s="1106"/>
      <c r="R86" s="1106"/>
      <c r="S86" s="1109"/>
      <c r="V86" s="1110"/>
      <c r="W86" s="1113"/>
      <c r="X86" s="1113"/>
      <c r="Y86" s="1113"/>
      <c r="Z86" s="1113"/>
    </row>
    <row r="87" spans="1:26" s="1094" customFormat="1">
      <c r="A87" s="1106"/>
      <c r="B87" s="1106"/>
      <c r="C87" s="1106"/>
      <c r="D87" s="1111"/>
      <c r="E87" s="1106"/>
      <c r="F87" s="1107"/>
      <c r="G87" s="1107"/>
      <c r="H87" s="1107"/>
      <c r="I87" s="1107"/>
      <c r="J87" s="1107"/>
      <c r="K87" s="1112"/>
      <c r="L87" s="1106"/>
      <c r="M87" s="1107"/>
      <c r="N87" s="1108"/>
      <c r="O87" s="1106"/>
      <c r="P87" s="1106"/>
      <c r="Q87" s="1106"/>
      <c r="R87" s="1106"/>
      <c r="S87" s="1109"/>
      <c r="V87" s="1110"/>
      <c r="W87" s="1113"/>
      <c r="X87" s="1113"/>
      <c r="Y87" s="1113"/>
      <c r="Z87" s="1113"/>
    </row>
    <row r="88" spans="1:26" s="1094" customFormat="1">
      <c r="A88" s="1106"/>
      <c r="B88" s="1106"/>
      <c r="C88" s="1106"/>
      <c r="D88" s="1111"/>
      <c r="E88" s="1106"/>
      <c r="F88" s="1107"/>
      <c r="G88" s="1107"/>
      <c r="H88" s="1107"/>
      <c r="I88" s="1107"/>
      <c r="J88" s="1107"/>
      <c r="K88" s="1112"/>
      <c r="L88" s="1106"/>
      <c r="M88" s="1107"/>
      <c r="N88" s="1108"/>
      <c r="O88" s="1106"/>
      <c r="P88" s="1106"/>
      <c r="Q88" s="1106"/>
      <c r="R88" s="1106"/>
      <c r="S88" s="1109"/>
      <c r="V88" s="1110"/>
      <c r="W88" s="1113"/>
      <c r="X88" s="1113"/>
      <c r="Y88" s="1113"/>
      <c r="Z88" s="1113"/>
    </row>
    <row r="89" spans="1:26" s="1094" customFormat="1">
      <c r="A89" s="1106"/>
      <c r="B89" s="1106"/>
      <c r="C89" s="1106"/>
      <c r="D89" s="1111"/>
      <c r="E89" s="1106"/>
      <c r="F89" s="1107"/>
      <c r="G89" s="1107"/>
      <c r="H89" s="1107"/>
      <c r="I89" s="1107"/>
      <c r="J89" s="1107"/>
      <c r="K89" s="1112"/>
      <c r="L89" s="1106"/>
      <c r="M89" s="1107"/>
      <c r="N89" s="1108"/>
      <c r="O89" s="1106"/>
      <c r="P89" s="1106"/>
      <c r="Q89" s="1106"/>
      <c r="R89" s="1106"/>
      <c r="S89" s="1109"/>
      <c r="V89" s="1110"/>
      <c r="W89" s="1113"/>
      <c r="X89" s="1113"/>
      <c r="Y89" s="1113"/>
      <c r="Z89" s="1113"/>
    </row>
    <row r="90" spans="1:26" s="1094" customFormat="1">
      <c r="A90" s="1106"/>
      <c r="B90" s="1106"/>
      <c r="C90" s="1106"/>
      <c r="D90" s="1111"/>
      <c r="E90" s="1106"/>
      <c r="F90" s="1107"/>
      <c r="G90" s="1107"/>
      <c r="H90" s="1107"/>
      <c r="I90" s="1107"/>
      <c r="J90" s="1107"/>
      <c r="K90" s="1112"/>
      <c r="L90" s="1106"/>
      <c r="M90" s="1107"/>
      <c r="N90" s="1108"/>
      <c r="O90" s="1106"/>
      <c r="P90" s="1106"/>
      <c r="Q90" s="1106"/>
      <c r="R90" s="1106"/>
      <c r="S90" s="1109"/>
      <c r="V90" s="1110"/>
      <c r="W90" s="1113"/>
      <c r="X90" s="1113"/>
      <c r="Y90" s="1113"/>
      <c r="Z90" s="1113"/>
    </row>
    <row r="91" spans="1:26" s="1094" customFormat="1">
      <c r="A91" s="1106"/>
      <c r="B91" s="1106"/>
      <c r="C91" s="1106"/>
      <c r="D91" s="1111"/>
      <c r="E91" s="1106"/>
      <c r="F91" s="1107"/>
      <c r="G91" s="1107"/>
      <c r="H91" s="1107"/>
      <c r="I91" s="1107"/>
      <c r="J91" s="1107"/>
      <c r="K91" s="1112"/>
      <c r="L91" s="1106"/>
      <c r="M91" s="1107"/>
      <c r="N91" s="1108"/>
      <c r="O91" s="1106"/>
      <c r="P91" s="1106"/>
      <c r="Q91" s="1106"/>
      <c r="R91" s="1106"/>
      <c r="S91" s="1109"/>
      <c r="V91" s="1110"/>
      <c r="W91" s="1113"/>
      <c r="X91" s="1113"/>
      <c r="Y91" s="1113"/>
      <c r="Z91" s="1113"/>
    </row>
    <row r="92" spans="1:26" s="1094" customFormat="1">
      <c r="A92" s="1106"/>
      <c r="B92" s="1106"/>
      <c r="C92" s="1106"/>
      <c r="D92" s="1111"/>
      <c r="E92" s="1106"/>
      <c r="F92" s="1107"/>
      <c r="G92" s="1107"/>
      <c r="H92" s="1107"/>
      <c r="I92" s="1107"/>
      <c r="J92" s="1107"/>
      <c r="K92" s="1112"/>
      <c r="L92" s="1106"/>
      <c r="M92" s="1107"/>
      <c r="N92" s="1108"/>
      <c r="O92" s="1106"/>
      <c r="P92" s="1106"/>
      <c r="Q92" s="1106"/>
      <c r="R92" s="1106"/>
      <c r="S92" s="1109"/>
      <c r="V92" s="1110"/>
      <c r="W92" s="1113"/>
      <c r="X92" s="1113"/>
      <c r="Y92" s="1113"/>
      <c r="Z92" s="1113"/>
    </row>
    <row r="93" spans="1:26" s="1094" customFormat="1">
      <c r="A93" s="1106"/>
      <c r="B93" s="1106"/>
      <c r="C93" s="1106"/>
      <c r="D93" s="1111"/>
      <c r="E93" s="1106"/>
      <c r="F93" s="1107"/>
      <c r="G93" s="1107"/>
      <c r="H93" s="1107"/>
      <c r="I93" s="1107"/>
      <c r="J93" s="1107"/>
      <c r="K93" s="1112"/>
      <c r="L93" s="1106"/>
      <c r="M93" s="1107"/>
      <c r="N93" s="1108"/>
      <c r="O93" s="1106"/>
      <c r="P93" s="1106"/>
      <c r="Q93" s="1106"/>
      <c r="R93" s="1106"/>
      <c r="S93" s="1109"/>
      <c r="V93" s="1110"/>
      <c r="W93" s="1113"/>
      <c r="X93" s="1113"/>
      <c r="Y93" s="1113"/>
      <c r="Z93" s="1113"/>
    </row>
    <row r="94" spans="1:26" s="1094" customFormat="1">
      <c r="A94" s="1106"/>
      <c r="B94" s="1106"/>
      <c r="C94" s="1106"/>
      <c r="D94" s="1111"/>
      <c r="E94" s="1106"/>
      <c r="F94" s="1107"/>
      <c r="G94" s="1107"/>
      <c r="H94" s="1107"/>
      <c r="I94" s="1107"/>
      <c r="J94" s="1107"/>
      <c r="K94" s="1112"/>
      <c r="L94" s="1106"/>
      <c r="M94" s="1107"/>
      <c r="N94" s="1108"/>
      <c r="O94" s="1106"/>
      <c r="P94" s="1106"/>
      <c r="Q94" s="1106"/>
      <c r="R94" s="1106"/>
      <c r="S94" s="1109"/>
      <c r="V94" s="1110"/>
      <c r="W94" s="1113"/>
      <c r="X94" s="1113"/>
      <c r="Y94" s="1113"/>
      <c r="Z94" s="1113"/>
    </row>
    <row r="95" spans="1:26" s="1094" customFormat="1">
      <c r="A95" s="1106"/>
      <c r="B95" s="1106"/>
      <c r="C95" s="1106"/>
      <c r="D95" s="1111"/>
      <c r="E95" s="1106"/>
      <c r="F95" s="1107"/>
      <c r="G95" s="1107"/>
      <c r="H95" s="1107"/>
      <c r="I95" s="1107"/>
      <c r="J95" s="1107"/>
      <c r="K95" s="1112"/>
      <c r="L95" s="1106"/>
      <c r="M95" s="1107"/>
      <c r="N95" s="1108"/>
      <c r="O95" s="1106"/>
      <c r="P95" s="1106"/>
      <c r="Q95" s="1106"/>
      <c r="R95" s="1106"/>
      <c r="S95" s="1109"/>
      <c r="V95" s="1110"/>
      <c r="W95" s="1113"/>
      <c r="X95" s="1113"/>
      <c r="Y95" s="1113"/>
      <c r="Z95" s="1113"/>
    </row>
    <row r="96" spans="1:26" s="1094" customFormat="1">
      <c r="A96" s="1106"/>
      <c r="B96" s="1106"/>
      <c r="C96" s="1106"/>
      <c r="D96" s="1111"/>
      <c r="E96" s="1106"/>
      <c r="F96" s="1107"/>
      <c r="G96" s="1107"/>
      <c r="H96" s="1107"/>
      <c r="I96" s="1107"/>
      <c r="J96" s="1107"/>
      <c r="K96" s="1112"/>
      <c r="L96" s="1106"/>
      <c r="M96" s="1107"/>
      <c r="N96" s="1108"/>
      <c r="O96" s="1106"/>
      <c r="P96" s="1106"/>
      <c r="Q96" s="1106"/>
      <c r="R96" s="1106"/>
      <c r="S96" s="1109"/>
      <c r="V96" s="1110"/>
      <c r="W96" s="1113"/>
      <c r="X96" s="1113"/>
      <c r="Y96" s="1113"/>
      <c r="Z96" s="1113"/>
    </row>
    <row r="97" spans="1:26" s="1094" customFormat="1">
      <c r="A97" s="1106"/>
      <c r="B97" s="1106"/>
      <c r="C97" s="1106"/>
      <c r="D97" s="1111"/>
      <c r="E97" s="1106"/>
      <c r="F97" s="1107"/>
      <c r="G97" s="1107"/>
      <c r="H97" s="1107"/>
      <c r="I97" s="1107"/>
      <c r="J97" s="1107"/>
      <c r="K97" s="1112"/>
      <c r="L97" s="1106"/>
      <c r="M97" s="1107"/>
      <c r="N97" s="1108"/>
      <c r="O97" s="1106"/>
      <c r="P97" s="1106"/>
      <c r="Q97" s="1106"/>
      <c r="R97" s="1106"/>
      <c r="S97" s="1109"/>
      <c r="V97" s="1110"/>
      <c r="W97" s="1113"/>
      <c r="X97" s="1113"/>
      <c r="Y97" s="1113"/>
      <c r="Z97" s="1113"/>
    </row>
    <row r="98" spans="1:26" s="1094" customFormat="1">
      <c r="A98" s="1106"/>
      <c r="B98" s="1106"/>
      <c r="C98" s="1106"/>
      <c r="D98" s="1111"/>
      <c r="E98" s="1106"/>
      <c r="F98" s="1107"/>
      <c r="G98" s="1107"/>
      <c r="H98" s="1107"/>
      <c r="I98" s="1107"/>
      <c r="J98" s="1107"/>
      <c r="K98" s="1112"/>
      <c r="L98" s="1106"/>
      <c r="M98" s="1107"/>
      <c r="N98" s="1108"/>
      <c r="O98" s="1106"/>
      <c r="P98" s="1106"/>
      <c r="Q98" s="1106"/>
      <c r="R98" s="1106"/>
      <c r="S98" s="1109"/>
      <c r="V98" s="1110"/>
      <c r="W98" s="1113"/>
      <c r="X98" s="1113"/>
      <c r="Y98" s="1113"/>
      <c r="Z98" s="1113"/>
    </row>
    <row r="99" spans="1:26" s="1094" customFormat="1">
      <c r="A99" s="1106"/>
      <c r="B99" s="1106"/>
      <c r="C99" s="1106"/>
      <c r="D99" s="1111"/>
      <c r="E99" s="1106"/>
      <c r="F99" s="1107"/>
      <c r="G99" s="1107"/>
      <c r="H99" s="1107"/>
      <c r="I99" s="1107"/>
      <c r="J99" s="1107"/>
      <c r="K99" s="1112"/>
      <c r="L99" s="1106"/>
      <c r="M99" s="1107"/>
      <c r="N99" s="1108"/>
      <c r="O99" s="1106"/>
      <c r="P99" s="1106"/>
      <c r="Q99" s="1106"/>
      <c r="R99" s="1106"/>
      <c r="S99" s="1109"/>
      <c r="V99" s="1110"/>
      <c r="W99" s="1113"/>
      <c r="X99" s="1113"/>
      <c r="Y99" s="1113"/>
      <c r="Z99" s="1113"/>
    </row>
    <row r="100" spans="1:26" s="1094" customFormat="1">
      <c r="A100" s="1106"/>
      <c r="B100" s="1106"/>
      <c r="C100" s="1106"/>
      <c r="D100" s="1111"/>
      <c r="E100" s="1106"/>
      <c r="F100" s="1107"/>
      <c r="G100" s="1107"/>
      <c r="H100" s="1107"/>
      <c r="I100" s="1107"/>
      <c r="J100" s="1107"/>
      <c r="K100" s="1112"/>
      <c r="L100" s="1106"/>
      <c r="M100" s="1107"/>
      <c r="N100" s="1108"/>
      <c r="O100" s="1106"/>
      <c r="P100" s="1106"/>
      <c r="Q100" s="1106"/>
      <c r="R100" s="1106"/>
      <c r="S100" s="1109"/>
      <c r="V100" s="1110"/>
      <c r="W100" s="1113"/>
      <c r="X100" s="1113"/>
      <c r="Y100" s="1113"/>
      <c r="Z100" s="1113"/>
    </row>
    <row r="101" spans="1:26">
      <c r="E101" s="1106"/>
    </row>
    <row r="102" spans="1:26">
      <c r="E102" s="1106"/>
    </row>
    <row r="103" spans="1:26">
      <c r="E103" s="1106"/>
    </row>
    <row r="104" spans="1:26">
      <c r="E104" s="1106"/>
    </row>
    <row r="105" spans="1:26">
      <c r="E105" s="1106"/>
    </row>
    <row r="106" spans="1:26">
      <c r="E106" s="1106"/>
    </row>
    <row r="107" spans="1:26">
      <c r="E107" s="1106"/>
    </row>
    <row r="108" spans="1:26">
      <c r="E108" s="1106"/>
    </row>
    <row r="109" spans="1:26">
      <c r="E109" s="1106"/>
    </row>
    <row r="110" spans="1:26">
      <c r="E110" s="1106"/>
    </row>
    <row r="111" spans="1:26">
      <c r="E111" s="1106"/>
    </row>
    <row r="112" spans="1:26">
      <c r="E112" s="1106"/>
    </row>
    <row r="113" spans="5:5">
      <c r="E113" s="1106"/>
    </row>
  </sheetData>
  <autoFilter ref="A3:XEZ17"/>
  <sortState ref="A6:R107">
    <sortCondition ref="Q4:Q107"/>
  </sortState>
  <mergeCells count="26">
    <mergeCell ref="AC1:AC3"/>
    <mergeCell ref="T1:U1"/>
    <mergeCell ref="W1:W3"/>
    <mergeCell ref="X1:X3"/>
    <mergeCell ref="Y1:Y3"/>
    <mergeCell ref="Z1:Z3"/>
    <mergeCell ref="T2:T3"/>
    <mergeCell ref="U2:U3"/>
    <mergeCell ref="R1:R3"/>
    <mergeCell ref="G1:G3"/>
    <mergeCell ref="H1:H3"/>
    <mergeCell ref="I1:I3"/>
    <mergeCell ref="J1:J3"/>
    <mergeCell ref="K1:K3"/>
    <mergeCell ref="L1:L3"/>
    <mergeCell ref="M1:M3"/>
    <mergeCell ref="N1:N3"/>
    <mergeCell ref="O1:O3"/>
    <mergeCell ref="P1:P3"/>
    <mergeCell ref="Q1:Q3"/>
    <mergeCell ref="F1:F3"/>
    <mergeCell ref="A1:A3"/>
    <mergeCell ref="B1:B3"/>
    <mergeCell ref="C1:C3"/>
    <mergeCell ref="D1:D3"/>
    <mergeCell ref="E1:E3"/>
  </mergeCells>
  <conditionalFormatting sqref="A3">
    <cfRule type="duplicateValues" dxfId="172" priority="362"/>
    <cfRule type="duplicateValues" dxfId="171" priority="363"/>
  </conditionalFormatting>
  <conditionalFormatting sqref="L1:L3 L18:L1048576 N18:N1048576">
    <cfRule type="containsText" dxfId="170" priority="360" operator="containsText" text="On-going (Sir Carlo)">
      <formula>NOT(ISERROR(SEARCH("On-going (Sir Carlo)",L1)))</formula>
    </cfRule>
    <cfRule type="containsText" dxfId="169" priority="361" operator="containsText" text="Already Sent">
      <formula>NOT(ISERROR(SEARCH("Already Sent",L1)))</formula>
    </cfRule>
  </conditionalFormatting>
  <conditionalFormatting sqref="T1:T3 T17:T1048576">
    <cfRule type="containsBlanks" dxfId="168" priority="364">
      <formula>LEN(TRIM(T1))=0</formula>
    </cfRule>
  </conditionalFormatting>
  <conditionalFormatting sqref="N1:N3">
    <cfRule type="containsText" dxfId="167" priority="358" operator="containsText" text="On-going (Sir Carlo)">
      <formula>NOT(ISERROR(SEARCH("On-going (Sir Carlo)",N1)))</formula>
    </cfRule>
    <cfRule type="containsText" dxfId="166" priority="359" operator="containsText" text="Already Sent">
      <formula>NOT(ISERROR(SEARCH("Already Sent",N1)))</formula>
    </cfRule>
  </conditionalFormatting>
  <conditionalFormatting sqref="O18:O1048576">
    <cfRule type="containsText" dxfId="165" priority="356" operator="containsText" text="On-going (Sir Carlo)">
      <formula>NOT(ISERROR(SEARCH("On-going (Sir Carlo)",O18)))</formula>
    </cfRule>
    <cfRule type="containsText" dxfId="164" priority="357" operator="containsText" text="Already Sent">
      <formula>NOT(ISERROR(SEARCH("Already Sent",O18)))</formula>
    </cfRule>
  </conditionalFormatting>
  <conditionalFormatting sqref="O1:O3">
    <cfRule type="containsText" dxfId="163" priority="354" operator="containsText" text="On-going (Sir Carlo)">
      <formula>NOT(ISERROR(SEARCH("On-going (Sir Carlo)",O1)))</formula>
    </cfRule>
    <cfRule type="containsText" dxfId="162" priority="355" operator="containsText" text="Already Sent">
      <formula>NOT(ISERROR(SEARCH("Already Sent",O1)))</formula>
    </cfRule>
  </conditionalFormatting>
  <conditionalFormatting sqref="M18:M1048576">
    <cfRule type="containsText" dxfId="161" priority="352" operator="containsText" text="On-going (Sir Carlo)">
      <formula>NOT(ISERROR(SEARCH("On-going (Sir Carlo)",M18)))</formula>
    </cfRule>
    <cfRule type="containsText" dxfId="160" priority="353" operator="containsText" text="Already Sent">
      <formula>NOT(ISERROR(SEARCH("Already Sent",M18)))</formula>
    </cfRule>
  </conditionalFormatting>
  <conditionalFormatting sqref="M1:M3">
    <cfRule type="containsText" dxfId="159" priority="350" operator="containsText" text="On-going (Sir Carlo)">
      <formula>NOT(ISERROR(SEARCH("On-going (Sir Carlo)",M1)))</formula>
    </cfRule>
    <cfRule type="containsText" dxfId="158" priority="351" operator="containsText" text="Already Sent">
      <formula>NOT(ISERROR(SEARCH("Already Sent",M1)))</formula>
    </cfRule>
  </conditionalFormatting>
  <conditionalFormatting sqref="A14:R16 B13:K13 M13:R13 K12">
    <cfRule type="expression" dxfId="157" priority="334">
      <formula>$L12="For Sending"</formula>
    </cfRule>
    <cfRule type="expression" dxfId="156" priority="335">
      <formula>$L12="Cancelled"</formula>
    </cfRule>
    <cfRule type="expression" dxfId="155" priority="336">
      <formula>$L12="Already Sent"</formula>
    </cfRule>
    <cfRule type="expression" dxfId="154" priority="337">
      <formula>$L12="On-going"</formula>
    </cfRule>
  </conditionalFormatting>
  <conditionalFormatting sqref="A14:R16 B13:K13 M13:R13">
    <cfRule type="expression" dxfId="153" priority="309">
      <formula>$L13="Declined"</formula>
    </cfRule>
  </conditionalFormatting>
  <conditionalFormatting sqref="P1:P3">
    <cfRule type="containsText" dxfId="152" priority="236" operator="containsText" text="On-going (Sir Carlo)">
      <formula>NOT(ISERROR(SEARCH("On-going (Sir Carlo)",P1)))</formula>
    </cfRule>
    <cfRule type="containsText" dxfId="151" priority="237" operator="containsText" text="Already Sent">
      <formula>NOT(ISERROR(SEARCH("Already Sent",P1)))</formula>
    </cfRule>
  </conditionalFormatting>
  <conditionalFormatting sqref="K13:K14">
    <cfRule type="expression" dxfId="150" priority="132">
      <formula>$L13="For Sending"</formula>
    </cfRule>
    <cfRule type="expression" dxfId="149" priority="133">
      <formula>$L13="Cancelled"</formula>
    </cfRule>
    <cfRule type="expression" dxfId="148" priority="134">
      <formula>$L13="Already Sent"</formula>
    </cfRule>
    <cfRule type="expression" dxfId="147" priority="135">
      <formula>$L13="On-going"</formula>
    </cfRule>
  </conditionalFormatting>
  <conditionalFormatting sqref="A4:R4">
    <cfRule type="expression" dxfId="146" priority="81">
      <formula>$L4="For Sending"</formula>
    </cfRule>
    <cfRule type="expression" dxfId="145" priority="82">
      <formula>$L4="Cancelled"</formula>
    </cfRule>
    <cfRule type="expression" dxfId="144" priority="83">
      <formula>$L4="Already Sent"</formula>
    </cfRule>
    <cfRule type="expression" dxfId="143" priority="84">
      <formula>$L4="On-going"</formula>
    </cfRule>
  </conditionalFormatting>
  <conditionalFormatting sqref="A4:R4">
    <cfRule type="expression" dxfId="142" priority="80">
      <formula>$L4="Declined"</formula>
    </cfRule>
  </conditionalFormatting>
  <conditionalFormatting sqref="K4">
    <cfRule type="expression" dxfId="141" priority="76">
      <formula>$L4="For Sending"</formula>
    </cfRule>
    <cfRule type="expression" dxfId="140" priority="77">
      <formula>$L4="Cancelled"</formula>
    </cfRule>
    <cfRule type="expression" dxfId="139" priority="78">
      <formula>$L4="Already Sent"</formula>
    </cfRule>
    <cfRule type="expression" dxfId="138" priority="79">
      <formula>$L4="On-going"</formula>
    </cfRule>
  </conditionalFormatting>
  <conditionalFormatting sqref="C5:C7">
    <cfRule type="expression" dxfId="137" priority="72">
      <formula>$L5="For Sending"</formula>
    </cfRule>
    <cfRule type="expression" dxfId="136" priority="73">
      <formula>$L5="Cancelled"</formula>
    </cfRule>
    <cfRule type="expression" dxfId="135" priority="74">
      <formula>$L5="Already Sent"</formula>
    </cfRule>
    <cfRule type="expression" dxfId="134" priority="75">
      <formula>$L5="On-going"</formula>
    </cfRule>
  </conditionalFormatting>
  <conditionalFormatting sqref="C5:C7">
    <cfRule type="expression" dxfId="133" priority="71">
      <formula>$L5="Declined"</formula>
    </cfRule>
  </conditionalFormatting>
  <conditionalFormatting sqref="H5:H7 J5:R7">
    <cfRule type="expression" dxfId="132" priority="67">
      <formula>$L5="For Sending"</formula>
    </cfRule>
    <cfRule type="expression" dxfId="131" priority="68">
      <formula>$L5="Cancelled"</formula>
    </cfRule>
    <cfRule type="expression" dxfId="130" priority="69">
      <formula>$L5="Already Sent"</formula>
    </cfRule>
    <cfRule type="expression" dxfId="129" priority="70">
      <formula>$L5="On-going"</formula>
    </cfRule>
  </conditionalFormatting>
  <conditionalFormatting sqref="H5:H7 J5:R7">
    <cfRule type="expression" dxfId="128" priority="66">
      <formula>$L5="Declined"</formula>
    </cfRule>
  </conditionalFormatting>
  <conditionalFormatting sqref="G5:G7">
    <cfRule type="expression" dxfId="127" priority="62">
      <formula>$L5="For Sending"</formula>
    </cfRule>
    <cfRule type="expression" dxfId="126" priority="63">
      <formula>$L5="Cancelled"</formula>
    </cfRule>
    <cfRule type="expression" dxfId="125" priority="64">
      <formula>$L5="Already Sent"</formula>
    </cfRule>
    <cfRule type="expression" dxfId="124" priority="65">
      <formula>$L5="On-going"</formula>
    </cfRule>
  </conditionalFormatting>
  <conditionalFormatting sqref="G5:G7">
    <cfRule type="expression" dxfId="123" priority="61">
      <formula>$L5="Declined"</formula>
    </cfRule>
  </conditionalFormatting>
  <conditionalFormatting sqref="D5:F7">
    <cfRule type="expression" dxfId="122" priority="57">
      <formula>$L5="For Sending"</formula>
    </cfRule>
    <cfRule type="expression" dxfId="121" priority="58">
      <formula>$L5="Cancelled"</formula>
    </cfRule>
    <cfRule type="expression" dxfId="120" priority="59">
      <formula>$L5="Already Sent"</formula>
    </cfRule>
    <cfRule type="expression" dxfId="119" priority="60">
      <formula>$L5="On-going"</formula>
    </cfRule>
  </conditionalFormatting>
  <conditionalFormatting sqref="D5:F7">
    <cfRule type="expression" dxfId="118" priority="56">
      <formula>$L5="Declined"</formula>
    </cfRule>
  </conditionalFormatting>
  <conditionalFormatting sqref="I5:I7">
    <cfRule type="expression" dxfId="117" priority="52">
      <formula>$L5="For Sending"</formula>
    </cfRule>
    <cfRule type="expression" dxfId="116" priority="53">
      <formula>$L5="Cancelled"</formula>
    </cfRule>
    <cfRule type="expression" dxfId="115" priority="54">
      <formula>$L5="Already Sent"</formula>
    </cfRule>
    <cfRule type="expression" dxfId="114" priority="55">
      <formula>$L5="On-going"</formula>
    </cfRule>
  </conditionalFormatting>
  <conditionalFormatting sqref="I5:I7">
    <cfRule type="expression" dxfId="113" priority="51">
      <formula>$L5="Declined"</formula>
    </cfRule>
  </conditionalFormatting>
  <conditionalFormatting sqref="B5:B7">
    <cfRule type="expression" dxfId="112" priority="47">
      <formula>$L5="For Sending"</formula>
    </cfRule>
    <cfRule type="expression" dxfId="111" priority="48">
      <formula>$L5="Cancelled"</formula>
    </cfRule>
    <cfRule type="expression" dxfId="110" priority="49">
      <formula>$L5="Already Sent"</formula>
    </cfRule>
    <cfRule type="expression" dxfId="109" priority="50">
      <formula>$L5="On-going"</formula>
    </cfRule>
  </conditionalFormatting>
  <conditionalFormatting sqref="B5:B7">
    <cfRule type="expression" dxfId="108" priority="46">
      <formula>$L5="Declined"</formula>
    </cfRule>
  </conditionalFormatting>
  <conditionalFormatting sqref="A5:A7">
    <cfRule type="expression" dxfId="107" priority="42">
      <formula>$L5="For Sending"</formula>
    </cfRule>
    <cfRule type="expression" dxfId="106" priority="43">
      <formula>$L5="Cancelled"</formula>
    </cfRule>
    <cfRule type="expression" dxfId="105" priority="44">
      <formula>$L5="Already Sent"</formula>
    </cfRule>
    <cfRule type="expression" dxfId="104" priority="45">
      <formula>$L5="On-going"</formula>
    </cfRule>
  </conditionalFormatting>
  <conditionalFormatting sqref="A5:A7">
    <cfRule type="expression" dxfId="103" priority="41">
      <formula>$L5="Declined"</formula>
    </cfRule>
  </conditionalFormatting>
  <conditionalFormatting sqref="C8:C11">
    <cfRule type="expression" dxfId="102" priority="37">
      <formula>$L8="For Sending"</formula>
    </cfRule>
    <cfRule type="expression" dxfId="101" priority="38">
      <formula>$L8="Cancelled"</formula>
    </cfRule>
    <cfRule type="expression" dxfId="100" priority="39">
      <formula>$L8="Already Sent"</formula>
    </cfRule>
    <cfRule type="expression" dxfId="99" priority="40">
      <formula>$L8="On-going"</formula>
    </cfRule>
  </conditionalFormatting>
  <conditionalFormatting sqref="C8:C11">
    <cfRule type="expression" dxfId="98" priority="36">
      <formula>$L8="Declined"</formula>
    </cfRule>
  </conditionalFormatting>
  <conditionalFormatting sqref="J8:J11 H8:H11 M8:R11">
    <cfRule type="expression" dxfId="97" priority="32">
      <formula>$L8="For Sending"</formula>
    </cfRule>
    <cfRule type="expression" dxfId="96" priority="33">
      <formula>$L8="Cancelled"</formula>
    </cfRule>
    <cfRule type="expression" dxfId="95" priority="34">
      <formula>$L8="Already Sent"</formula>
    </cfRule>
    <cfRule type="expression" dxfId="94" priority="35">
      <formula>$L8="On-going"</formula>
    </cfRule>
  </conditionalFormatting>
  <conditionalFormatting sqref="J8:J11 H8:H11 M8:R11">
    <cfRule type="expression" dxfId="93" priority="31">
      <formula>$L8="Declined"</formula>
    </cfRule>
  </conditionalFormatting>
  <conditionalFormatting sqref="G8:G11">
    <cfRule type="expression" dxfId="92" priority="27">
      <formula>$L8="For Sending"</formula>
    </cfRule>
    <cfRule type="expression" dxfId="91" priority="28">
      <formula>$L8="Cancelled"</formula>
    </cfRule>
    <cfRule type="expression" dxfId="90" priority="29">
      <formula>$L8="Already Sent"</formula>
    </cfRule>
    <cfRule type="expression" dxfId="89" priority="30">
      <formula>$L8="On-going"</formula>
    </cfRule>
  </conditionalFormatting>
  <conditionalFormatting sqref="G8:G11">
    <cfRule type="expression" dxfId="88" priority="26">
      <formula>$L8="Declined"</formula>
    </cfRule>
  </conditionalFormatting>
  <conditionalFormatting sqref="D8:F11">
    <cfRule type="expression" dxfId="87" priority="22">
      <formula>$L8="For Sending"</formula>
    </cfRule>
    <cfRule type="expression" dxfId="86" priority="23">
      <formula>$L8="Cancelled"</formula>
    </cfRule>
    <cfRule type="expression" dxfId="85" priority="24">
      <formula>$L8="Already Sent"</formula>
    </cfRule>
    <cfRule type="expression" dxfId="84" priority="25">
      <formula>$L8="On-going"</formula>
    </cfRule>
  </conditionalFormatting>
  <conditionalFormatting sqref="D8:F11">
    <cfRule type="expression" dxfId="83" priority="21">
      <formula>$L8="Declined"</formula>
    </cfRule>
  </conditionalFormatting>
  <conditionalFormatting sqref="B8:B11">
    <cfRule type="expression" dxfId="82" priority="17">
      <formula>$L8="For Sending"</formula>
    </cfRule>
    <cfRule type="expression" dxfId="81" priority="18">
      <formula>$L8="Cancelled"</formula>
    </cfRule>
    <cfRule type="expression" dxfId="80" priority="19">
      <formula>$L8="Already Sent"</formula>
    </cfRule>
    <cfRule type="expression" dxfId="79" priority="20">
      <formula>$L8="On-going"</formula>
    </cfRule>
  </conditionalFormatting>
  <conditionalFormatting sqref="B8:B11">
    <cfRule type="expression" dxfId="78" priority="16">
      <formula>$L8="Declined"</formula>
    </cfRule>
  </conditionalFormatting>
  <conditionalFormatting sqref="A8:A11">
    <cfRule type="expression" dxfId="77" priority="12">
      <formula>$L8="For Sending"</formula>
    </cfRule>
    <cfRule type="expression" dxfId="76" priority="13">
      <formula>$L8="Cancelled"</formula>
    </cfRule>
    <cfRule type="expression" dxfId="75" priority="14">
      <formula>$L8="Already Sent"</formula>
    </cfRule>
    <cfRule type="expression" dxfId="74" priority="15">
      <formula>$L8="On-going"</formula>
    </cfRule>
  </conditionalFormatting>
  <conditionalFormatting sqref="A8:A11">
    <cfRule type="expression" dxfId="73" priority="11">
      <formula>$L8="Declined"</formula>
    </cfRule>
  </conditionalFormatting>
  <conditionalFormatting sqref="I8:I11">
    <cfRule type="expression" dxfId="72" priority="7">
      <formula>$L8="For Sending"</formula>
    </cfRule>
    <cfRule type="expression" dxfId="71" priority="8">
      <formula>$L8="Cancelled"</formula>
    </cfRule>
    <cfRule type="expression" dxfId="70" priority="9">
      <formula>$L8="Already Sent"</formula>
    </cfRule>
    <cfRule type="expression" dxfId="69" priority="10">
      <formula>$L8="On-going"</formula>
    </cfRule>
  </conditionalFormatting>
  <conditionalFormatting sqref="I8:I11">
    <cfRule type="expression" dxfId="68" priority="6">
      <formula>$L8="Declined"</formula>
    </cfRule>
  </conditionalFormatting>
  <conditionalFormatting sqref="K8:L11">
    <cfRule type="expression" dxfId="67" priority="2">
      <formula>$L8="For Sending"</formula>
    </cfRule>
    <cfRule type="expression" dxfId="66" priority="3">
      <formula>$L8="Cancelled"</formula>
    </cfRule>
    <cfRule type="expression" dxfId="65" priority="4">
      <formula>$L8="Already Sent"</formula>
    </cfRule>
    <cfRule type="expression" dxfId="64" priority="5">
      <formula>$L8="On-going"</formula>
    </cfRule>
  </conditionalFormatting>
  <conditionalFormatting sqref="K8:L11">
    <cfRule type="expression" dxfId="63" priority="1">
      <formula>$L8="Declined"</formula>
    </cfRule>
  </conditionalFormatting>
  <pageMargins left="0.75" right="0.75" top="0.75" bottom="0.75" header="0" footer="0"/>
  <pageSetup paperSize="9" scale="33" orientation="landscape" r:id="rId1"/>
  <headerFooter alignWithMargins="0"/>
  <extLst>
    <ext xmlns:x14="http://schemas.microsoft.com/office/spreadsheetml/2009/9/main" uri="{CCE6A557-97BC-4b89-ADB6-D9C93CAAB3DF}">
      <x14:dataValidations xmlns:xm="http://schemas.microsoft.com/office/excel/2006/main" disablePrompts="1" count="3">
        <x14:dataValidation type="list" allowBlank="1" showInputMessage="1" showErrorMessage="1">
          <x14:formula1>
            <xm:f>'\\10.164.20.10\P1 Common\TDM\SALES\@Sales Control Monitoring\17. Making TDM Quotation\★Quotation Number Series\[Quotation Number Monitoring FY2020~2021.xlsx]ListCust'!#REF!</xm:f>
          </x14:formula1>
          <xm:sqref>L16</xm:sqref>
        </x14:dataValidation>
        <x14:dataValidation type="list" allowBlank="1" showInputMessage="1" showErrorMessage="1">
          <x14:formula1>
            <xm:f>'\\10.164.20.10\P1 Common\TDM\SALES\@Sales Control Monitoring\17. Making TDM Quotation\★Quotation Number Series\[Copy of Quotation Number Monitoring 2021_For update_02.xlsx]ListCust'!#REF!</xm:f>
          </x14:formula1>
          <xm:sqref>L12:L15</xm:sqref>
        </x14:dataValidation>
        <x14:dataValidation type="list" allowBlank="1" showInputMessage="1" showErrorMessage="1">
          <x14:formula1>
            <xm:f>'\\10.164.20.10\P1 Common\TDM\SALES\@Sales Control Monitoring\17. Making TDM Quotation\★Quotation Number Series\[Copy of Quotation Number Monitoring 2021_For update_02.xlsx]ListCust'!#REF!</xm:f>
          </x14:formula1>
          <xm:sqref>L4:L11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CG893"/>
  <sheetViews>
    <sheetView tabSelected="1" zoomScale="55" zoomScaleNormal="55" zoomScaleSheetLayoutView="55" zoomScalePageLayoutView="25" workbookViewId="0">
      <pane xSplit="15" ySplit="18" topLeftCell="P19" activePane="bottomRight" state="frozen"/>
      <selection pane="topRight" activeCell="P1" sqref="P1"/>
      <selection pane="bottomLeft" activeCell="A19" sqref="A19"/>
      <selection pane="bottomRight" activeCell="P14" sqref="P14"/>
    </sheetView>
  </sheetViews>
  <sheetFormatPr defaultRowHeight="12" outlineLevelRow="1" outlineLevelCol="1"/>
  <cols>
    <col min="1" max="1" width="5.6640625" style="886" bestFit="1" customWidth="1"/>
    <col min="2" max="2" width="41.1640625" style="886" customWidth="1"/>
    <col min="3" max="14" width="17.83203125" style="886" customWidth="1"/>
    <col min="15" max="15" width="25.83203125" style="886" customWidth="1"/>
    <col min="16" max="16" width="65" style="886" customWidth="1"/>
    <col min="17" max="17" width="2.83203125" style="886" customWidth="1"/>
    <col min="18" max="28" width="10.83203125" style="886" hidden="1" customWidth="1" outlineLevel="1"/>
    <col min="29" max="29" width="32.5" style="886" hidden="1" customWidth="1" outlineLevel="1"/>
    <col min="30" max="30" width="19.5" style="886" customWidth="1" collapsed="1"/>
    <col min="31" max="42" width="10.83203125" style="886" hidden="1" customWidth="1" outlineLevel="1"/>
    <col min="43" max="43" width="19.5" style="886" customWidth="1" collapsed="1"/>
    <col min="44" max="55" width="10.83203125" style="886" hidden="1" customWidth="1" outlineLevel="1"/>
    <col min="56" max="56" width="19.5" style="886" customWidth="1" collapsed="1"/>
    <col min="57" max="57" width="2.83203125" style="886" customWidth="1"/>
    <col min="58" max="60" width="16.33203125" style="886" hidden="1" customWidth="1" outlineLevel="1"/>
    <col min="61" max="61" width="16.83203125" style="886" hidden="1" customWidth="1" outlineLevel="1"/>
    <col min="62" max="62" width="19.5" style="886" customWidth="1" collapsed="1"/>
    <col min="63" max="63" width="19.5" style="866" customWidth="1"/>
    <col min="64" max="65" width="15.83203125" style="866" customWidth="1"/>
    <col min="66" max="67" width="15.83203125" style="886" customWidth="1"/>
    <col min="68" max="68" width="38.83203125" style="886" customWidth="1"/>
    <col min="69" max="70" width="9.33203125" style="886"/>
    <col min="71" max="71" width="23.5" style="886" customWidth="1"/>
    <col min="72" max="83" width="20.83203125" style="886" customWidth="1"/>
    <col min="84" max="84" width="25" style="886" customWidth="1"/>
    <col min="85" max="85" width="17.6640625" style="886" customWidth="1"/>
    <col min="86" max="16384" width="9.33203125" style="886"/>
  </cols>
  <sheetData>
    <row r="1" spans="1:85" s="947" customFormat="1" ht="78.75">
      <c r="B1" s="1121" t="s">
        <v>6225</v>
      </c>
      <c r="C1" s="1239">
        <v>44316</v>
      </c>
      <c r="D1" s="1239">
        <v>44347</v>
      </c>
      <c r="E1" s="1239">
        <v>44377</v>
      </c>
      <c r="F1" s="1239">
        <v>44408</v>
      </c>
      <c r="G1" s="1239">
        <v>44439</v>
      </c>
      <c r="H1" s="1239">
        <v>44469</v>
      </c>
      <c r="I1" s="1122">
        <v>44500</v>
      </c>
      <c r="J1" s="1122">
        <v>44530</v>
      </c>
      <c r="K1" s="1122">
        <v>44561</v>
      </c>
      <c r="L1" s="1122">
        <v>44592</v>
      </c>
      <c r="M1" s="1122">
        <v>44620</v>
      </c>
      <c r="N1" s="1122">
        <v>44651</v>
      </c>
      <c r="O1" s="1123" t="s">
        <v>220</v>
      </c>
      <c r="P1" s="938"/>
      <c r="BK1" s="948"/>
      <c r="BL1" s="948"/>
      <c r="BM1" s="948"/>
      <c r="BS1" s="1016" t="s">
        <v>6212</v>
      </c>
      <c r="BT1" s="1017">
        <v>44316</v>
      </c>
      <c r="BU1" s="1017">
        <v>44347</v>
      </c>
      <c r="BV1" s="1017">
        <v>44377</v>
      </c>
      <c r="BW1" s="1017">
        <v>44408</v>
      </c>
      <c r="BX1" s="1018">
        <v>44439</v>
      </c>
      <c r="BY1" s="1018">
        <v>44469</v>
      </c>
      <c r="BZ1" s="1018">
        <v>44500</v>
      </c>
      <c r="CA1" s="1018">
        <v>44530</v>
      </c>
      <c r="CB1" s="1018">
        <v>44561</v>
      </c>
      <c r="CC1" s="1018">
        <v>44592</v>
      </c>
      <c r="CD1" s="1018">
        <v>44620</v>
      </c>
      <c r="CE1" s="1018">
        <v>44651</v>
      </c>
      <c r="CF1" s="1019" t="s">
        <v>220</v>
      </c>
      <c r="CG1" s="1020" t="s">
        <v>6231</v>
      </c>
    </row>
    <row r="2" spans="1:85" ht="30" customHeight="1">
      <c r="B2" s="1124" t="s">
        <v>6226</v>
      </c>
      <c r="C2" s="1125">
        <v>190816</v>
      </c>
      <c r="D2" s="1125">
        <v>123384</v>
      </c>
      <c r="E2" s="1125">
        <v>138576.15435454453</v>
      </c>
      <c r="F2" s="1125">
        <v>142445</v>
      </c>
      <c r="G2" s="1125">
        <v>194000</v>
      </c>
      <c r="H2" s="1125">
        <v>96000</v>
      </c>
      <c r="I2" s="1125">
        <v>160000</v>
      </c>
      <c r="J2" s="1125">
        <v>160000</v>
      </c>
      <c r="K2" s="1125">
        <v>130000</v>
      </c>
      <c r="L2" s="1125">
        <v>150000</v>
      </c>
      <c r="M2" s="1125">
        <v>155000</v>
      </c>
      <c r="N2" s="1125">
        <v>160000</v>
      </c>
      <c r="O2" s="1126">
        <f t="shared" ref="O2:O8" si="0">SUM(C2:N2)</f>
        <v>1800221.1543545446</v>
      </c>
      <c r="P2" s="938"/>
      <c r="BS2" s="1012" t="s">
        <v>6227</v>
      </c>
      <c r="BT2" s="1013">
        <v>130000</v>
      </c>
      <c r="BU2" s="1013">
        <v>140000</v>
      </c>
      <c r="BV2" s="1013">
        <v>140000</v>
      </c>
      <c r="BW2" s="1013">
        <v>140000</v>
      </c>
      <c r="BX2" s="1013">
        <v>150000</v>
      </c>
      <c r="BY2" s="1013">
        <v>150000</v>
      </c>
      <c r="BZ2" s="1013">
        <v>160000</v>
      </c>
      <c r="CA2" s="1013">
        <v>160000</v>
      </c>
      <c r="CB2" s="1013">
        <v>130000</v>
      </c>
      <c r="CC2" s="1013">
        <v>150000</v>
      </c>
      <c r="CD2" s="1013">
        <v>155000</v>
      </c>
      <c r="CE2" s="1013">
        <v>160000</v>
      </c>
      <c r="CF2" s="1014">
        <f>SUM(BT2:CE2)</f>
        <v>1765000</v>
      </c>
      <c r="CG2" s="1015">
        <v>44235</v>
      </c>
    </row>
    <row r="3" spans="1:85" s="894" customFormat="1" ht="24.95" customHeight="1">
      <c r="B3" s="1127" t="s">
        <v>6207</v>
      </c>
      <c r="C3" s="1128">
        <f t="shared" ref="C3:H3" si="1">C50</f>
        <v>190815.78549350915</v>
      </c>
      <c r="D3" s="1128">
        <f t="shared" si="1"/>
        <v>123383.66195426193</v>
      </c>
      <c r="E3" s="1128">
        <f t="shared" si="1"/>
        <v>138576.15435454453</v>
      </c>
      <c r="F3" s="1128">
        <f t="shared" si="1"/>
        <v>142445.05860655737</v>
      </c>
      <c r="G3" s="1128">
        <f t="shared" si="1"/>
        <v>137726</v>
      </c>
      <c r="H3" s="1128">
        <f t="shared" si="1"/>
        <v>88912.654340836016</v>
      </c>
      <c r="I3" s="1128"/>
      <c r="J3" s="1128"/>
      <c r="K3" s="1128"/>
      <c r="L3" s="1128"/>
      <c r="M3" s="1128"/>
      <c r="N3" s="1128"/>
      <c r="O3" s="1128">
        <f t="shared" si="0"/>
        <v>821859.31474970898</v>
      </c>
      <c r="P3" s="938"/>
      <c r="BK3" s="895"/>
      <c r="BL3" s="895"/>
      <c r="BM3" s="895"/>
      <c r="BS3" s="1159" t="s">
        <v>6228</v>
      </c>
      <c r="BT3" s="1166">
        <v>190816</v>
      </c>
      <c r="BU3" s="1166">
        <v>123384</v>
      </c>
      <c r="BV3" s="1166">
        <v>190784</v>
      </c>
      <c r="BW3" s="1160">
        <v>140000</v>
      </c>
      <c r="BX3" s="1160">
        <v>150000</v>
      </c>
      <c r="BY3" s="1160">
        <v>150000</v>
      </c>
      <c r="BZ3" s="1160">
        <v>160000</v>
      </c>
      <c r="CA3" s="1160">
        <v>160000</v>
      </c>
      <c r="CB3" s="1160">
        <v>130000</v>
      </c>
      <c r="CC3" s="1160">
        <v>150000</v>
      </c>
      <c r="CD3" s="1160">
        <v>155000</v>
      </c>
      <c r="CE3" s="1160">
        <v>160000</v>
      </c>
      <c r="CF3" s="1160">
        <f>SUM(BT3:CE3)</f>
        <v>1859984</v>
      </c>
      <c r="CG3" s="1161">
        <v>44324</v>
      </c>
    </row>
    <row r="4" spans="1:85" s="894" customFormat="1" ht="24.95" customHeight="1">
      <c r="B4" s="1129" t="s">
        <v>420</v>
      </c>
      <c r="C4" s="1130"/>
      <c r="D4" s="1130"/>
      <c r="E4" s="1130"/>
      <c r="F4" s="1130"/>
      <c r="G4" s="1130"/>
      <c r="H4" s="1130"/>
      <c r="I4" s="1130">
        <f>I50</f>
        <v>150576.31430868167</v>
      </c>
      <c r="J4" s="1130">
        <f>J50</f>
        <v>190070.14308681674</v>
      </c>
      <c r="K4" s="1130">
        <f>K50</f>
        <v>0</v>
      </c>
      <c r="L4" s="1130"/>
      <c r="M4" s="1130"/>
      <c r="N4" s="1130"/>
      <c r="O4" s="1130">
        <f t="shared" si="0"/>
        <v>340646.45739549841</v>
      </c>
      <c r="P4" s="938"/>
      <c r="BK4" s="895"/>
      <c r="BL4" s="895"/>
      <c r="BM4" s="895"/>
      <c r="BS4" s="1007" t="s">
        <v>6229</v>
      </c>
      <c r="BT4" s="1165">
        <v>190816</v>
      </c>
      <c r="BU4" s="1165">
        <v>123384</v>
      </c>
      <c r="BV4" s="1165">
        <v>138576.15435454453</v>
      </c>
      <c r="BW4" s="1165">
        <v>142445</v>
      </c>
      <c r="BX4" s="1008">
        <v>194000</v>
      </c>
      <c r="BY4" s="1008">
        <v>96000</v>
      </c>
      <c r="BZ4" s="1008">
        <v>160000</v>
      </c>
      <c r="CA4" s="1008">
        <v>160000</v>
      </c>
      <c r="CB4" s="1008">
        <v>130000</v>
      </c>
      <c r="CC4" s="1008">
        <v>150000</v>
      </c>
      <c r="CD4" s="1008">
        <v>155000</v>
      </c>
      <c r="CE4" s="1008">
        <v>160000</v>
      </c>
      <c r="CF4" s="1008">
        <f>SUM(BT4:CE4)</f>
        <v>1800221.1543545446</v>
      </c>
      <c r="CG4" s="1011">
        <v>44424</v>
      </c>
    </row>
    <row r="5" spans="1:85" s="894" customFormat="1" ht="24.95" customHeight="1">
      <c r="B5" s="1240" t="s">
        <v>429</v>
      </c>
      <c r="C5" s="1241"/>
      <c r="D5" s="1241"/>
      <c r="E5" s="1241"/>
      <c r="F5" s="1241"/>
      <c r="G5" s="1241"/>
      <c r="H5" s="1241">
        <f>H115</f>
        <v>0</v>
      </c>
      <c r="I5" s="1241">
        <f>I83</f>
        <v>32370</v>
      </c>
      <c r="J5" s="1241">
        <f t="shared" ref="J5:N5" si="2">J83</f>
        <v>54074</v>
      </c>
      <c r="K5" s="1241">
        <f t="shared" si="2"/>
        <v>0</v>
      </c>
      <c r="L5" s="1241">
        <f t="shared" si="2"/>
        <v>0</v>
      </c>
      <c r="M5" s="1241">
        <f t="shared" si="2"/>
        <v>0</v>
      </c>
      <c r="N5" s="1241">
        <f t="shared" si="2"/>
        <v>0</v>
      </c>
      <c r="O5" s="1241">
        <f t="shared" ref="O5" si="3">SUM(C5:N5)</f>
        <v>86444</v>
      </c>
      <c r="P5" s="938"/>
      <c r="BK5" s="895"/>
      <c r="BL5" s="895"/>
      <c r="BM5" s="895"/>
      <c r="BS5" s="1009" t="s">
        <v>6230</v>
      </c>
      <c r="BT5" s="1010"/>
      <c r="BU5" s="1010"/>
      <c r="BV5" s="1010"/>
      <c r="BW5" s="1010"/>
      <c r="BX5" s="1010"/>
      <c r="BY5" s="1010"/>
      <c r="BZ5" s="1010"/>
      <c r="CA5" s="1010"/>
      <c r="CB5" s="1010"/>
      <c r="CC5" s="1010"/>
      <c r="CD5" s="1010"/>
      <c r="CE5" s="1010"/>
      <c r="CF5" s="1010">
        <f>SUM(BT5:CE5)</f>
        <v>0</v>
      </c>
      <c r="CG5" s="1009"/>
    </row>
    <row r="6" spans="1:85" s="894" customFormat="1" ht="24.95" customHeight="1">
      <c r="B6" s="1131" t="s">
        <v>333</v>
      </c>
      <c r="C6" s="1132"/>
      <c r="D6" s="1132"/>
      <c r="E6" s="1132"/>
      <c r="F6" s="1132"/>
      <c r="G6" s="1132"/>
      <c r="H6" s="1132">
        <f>H116</f>
        <v>0</v>
      </c>
      <c r="I6" s="1132">
        <f>I116</f>
        <v>9533</v>
      </c>
      <c r="J6" s="1132">
        <f>J116</f>
        <v>51547</v>
      </c>
      <c r="K6" s="1132">
        <f>K116</f>
        <v>84522</v>
      </c>
      <c r="L6" s="1132">
        <f>L116</f>
        <v>82648</v>
      </c>
      <c r="M6" s="1132"/>
      <c r="N6" s="1132"/>
      <c r="O6" s="1132">
        <f t="shared" si="0"/>
        <v>228250</v>
      </c>
      <c r="P6" s="938"/>
      <c r="BK6" s="895"/>
      <c r="BL6" s="895"/>
      <c r="BM6" s="895"/>
      <c r="BS6" s="894" t="s">
        <v>6519</v>
      </c>
    </row>
    <row r="7" spans="1:85" s="894" customFormat="1" ht="24.95" customHeight="1">
      <c r="B7" s="1137" t="s">
        <v>6324</v>
      </c>
      <c r="C7" s="1138"/>
      <c r="D7" s="1138"/>
      <c r="E7" s="1138"/>
      <c r="F7" s="1138"/>
      <c r="G7" s="1138"/>
      <c r="H7" s="1138">
        <f t="shared" ref="H7:N7" si="4">H149</f>
        <v>0</v>
      </c>
      <c r="I7" s="1138">
        <f t="shared" si="4"/>
        <v>0</v>
      </c>
      <c r="J7" s="1138">
        <f t="shared" si="4"/>
        <v>0</v>
      </c>
      <c r="K7" s="1138">
        <f t="shared" si="4"/>
        <v>800</v>
      </c>
      <c r="L7" s="1138">
        <f t="shared" si="4"/>
        <v>600</v>
      </c>
      <c r="M7" s="1138">
        <f t="shared" si="4"/>
        <v>9000</v>
      </c>
      <c r="N7" s="1138">
        <f t="shared" si="4"/>
        <v>0</v>
      </c>
      <c r="O7" s="1138">
        <f t="shared" si="0"/>
        <v>10400</v>
      </c>
      <c r="P7" s="938"/>
      <c r="BK7" s="895"/>
      <c r="BL7" s="895"/>
      <c r="BM7" s="895"/>
    </row>
    <row r="8" spans="1:85" s="894" customFormat="1" ht="24.95" customHeight="1" thickBot="1">
      <c r="B8" s="1133" t="s">
        <v>6208</v>
      </c>
      <c r="C8" s="1134"/>
      <c r="D8" s="1134"/>
      <c r="E8" s="1134"/>
      <c r="F8" s="1134"/>
      <c r="G8" s="1134"/>
      <c r="H8" s="1134"/>
      <c r="I8" s="1134"/>
      <c r="J8" s="1134">
        <f>IF(SUM(J4:J7)&gt;J2,0,J2-SUM(J4:J7))</f>
        <v>0</v>
      </c>
      <c r="K8" s="1134">
        <f>IF(SUM(K4:K7)&gt;K2,0,K2-SUM(K4:K7))</f>
        <v>44678</v>
      </c>
      <c r="L8" s="1134">
        <f>IF(SUM(L4:L7)&gt;L2,0,L2-SUM(L4:L7))</f>
        <v>66752</v>
      </c>
      <c r="M8" s="1134">
        <f>IF(SUM(M4:M7)&gt;M2,0,M2-SUM(M4:M7))</f>
        <v>146000</v>
      </c>
      <c r="N8" s="1134">
        <f>IF(SUM(N4:N7)&gt;N2,0,N2-SUM(N4:N7))</f>
        <v>160000</v>
      </c>
      <c r="O8" s="1134">
        <f t="shared" si="0"/>
        <v>417430</v>
      </c>
      <c r="P8" s="938"/>
      <c r="BF8" s="914" t="s">
        <v>245</v>
      </c>
      <c r="BG8" s="894" t="s">
        <v>1215</v>
      </c>
      <c r="BK8" s="895"/>
      <c r="BL8" s="895"/>
      <c r="BM8" s="895"/>
      <c r="BS8" s="1005"/>
      <c r="BT8" s="1006"/>
      <c r="BU8" s="1006"/>
      <c r="BV8" s="1006"/>
      <c r="BW8" s="1006"/>
      <c r="BX8" s="1006"/>
      <c r="BY8" s="1006"/>
      <c r="BZ8" s="1006"/>
      <c r="CA8" s="1006"/>
      <c r="CB8" s="1006"/>
      <c r="CC8" s="1006"/>
      <c r="CD8" s="1006"/>
      <c r="CE8" s="1006"/>
      <c r="CF8" s="1006"/>
    </row>
    <row r="9" spans="1:85" s="894" customFormat="1" ht="24.95" customHeight="1" thickTop="1" thickBot="1">
      <c r="B9" s="1135" t="s">
        <v>35</v>
      </c>
      <c r="C9" s="1136">
        <f>SUM(C3:C8)</f>
        <v>190815.78549350915</v>
      </c>
      <c r="D9" s="1136">
        <f t="shared" ref="D9:O9" si="5">SUM(D3:D8)</f>
        <v>123383.66195426193</v>
      </c>
      <c r="E9" s="1136">
        <f t="shared" si="5"/>
        <v>138576.15435454453</v>
      </c>
      <c r="F9" s="1136">
        <f t="shared" si="5"/>
        <v>142445.05860655737</v>
      </c>
      <c r="G9" s="1136">
        <f t="shared" si="5"/>
        <v>137726</v>
      </c>
      <c r="H9" s="1136">
        <f t="shared" si="5"/>
        <v>88912.654340836016</v>
      </c>
      <c r="I9" s="1136">
        <f t="shared" si="5"/>
        <v>192479.31430868167</v>
      </c>
      <c r="J9" s="1136">
        <f t="shared" si="5"/>
        <v>295691.14308681677</v>
      </c>
      <c r="K9" s="1136">
        <f t="shared" si="5"/>
        <v>130000</v>
      </c>
      <c r="L9" s="1136">
        <f t="shared" si="5"/>
        <v>150000</v>
      </c>
      <c r="M9" s="1136">
        <f t="shared" si="5"/>
        <v>155000</v>
      </c>
      <c r="N9" s="1136">
        <f t="shared" si="5"/>
        <v>160000</v>
      </c>
      <c r="O9" s="1136">
        <f t="shared" si="5"/>
        <v>1905029.7721452075</v>
      </c>
      <c r="P9" s="938"/>
      <c r="BF9" s="930" t="s">
        <v>353</v>
      </c>
      <c r="BG9" s="894" t="s">
        <v>1214</v>
      </c>
      <c r="BK9" s="895"/>
      <c r="BL9" s="895"/>
      <c r="BM9" s="895"/>
    </row>
    <row r="10" spans="1:85" s="894" customFormat="1" ht="30" customHeight="1" thickTop="1">
      <c r="B10" s="945"/>
      <c r="C10" s="937"/>
      <c r="D10" s="937"/>
      <c r="E10" s="937"/>
      <c r="F10" s="937"/>
      <c r="G10" s="937"/>
      <c r="H10" s="937"/>
      <c r="I10" s="937"/>
      <c r="J10" s="937"/>
      <c r="K10" s="937"/>
      <c r="L10" s="937"/>
      <c r="M10" s="937"/>
      <c r="N10" s="937"/>
      <c r="O10" s="938"/>
      <c r="P10" s="938"/>
      <c r="BK10" s="895"/>
      <c r="BL10" s="895"/>
      <c r="BM10" s="895"/>
    </row>
    <row r="11" spans="1:85" s="894" customFormat="1" ht="30" customHeight="1">
      <c r="B11" s="946" t="s">
        <v>6211</v>
      </c>
      <c r="C11" s="939">
        <f>+C2</f>
        <v>190816</v>
      </c>
      <c r="D11" s="939">
        <f>+C11+D2</f>
        <v>314200</v>
      </c>
      <c r="E11" s="939">
        <f t="shared" ref="E11:N11" si="6">+D11+E2</f>
        <v>452776.15435454453</v>
      </c>
      <c r="F11" s="939">
        <f t="shared" si="6"/>
        <v>595221.15435454459</v>
      </c>
      <c r="G11" s="939">
        <f t="shared" si="6"/>
        <v>789221.15435454459</v>
      </c>
      <c r="H11" s="939">
        <f t="shared" si="6"/>
        <v>885221.15435454459</v>
      </c>
      <c r="I11" s="939">
        <f t="shared" si="6"/>
        <v>1045221.1543545446</v>
      </c>
      <c r="J11" s="939">
        <f t="shared" si="6"/>
        <v>1205221.1543545446</v>
      </c>
      <c r="K11" s="939">
        <f t="shared" si="6"/>
        <v>1335221.1543545446</v>
      </c>
      <c r="L11" s="939">
        <f t="shared" si="6"/>
        <v>1485221.1543545446</v>
      </c>
      <c r="M11" s="939">
        <f t="shared" si="6"/>
        <v>1640221.1543545446</v>
      </c>
      <c r="N11" s="940">
        <f t="shared" si="6"/>
        <v>1800221.1543545446</v>
      </c>
      <c r="O11" s="938"/>
      <c r="P11" s="938"/>
      <c r="BK11" s="895"/>
      <c r="BL11" s="895"/>
      <c r="BM11" s="895"/>
    </row>
    <row r="12" spans="1:85" s="894" customFormat="1" ht="30" customHeight="1">
      <c r="B12" s="1282" t="s">
        <v>6214</v>
      </c>
      <c r="C12" s="1283">
        <f>C9</f>
        <v>190815.78549350915</v>
      </c>
      <c r="D12" s="1283">
        <f>C12+D9</f>
        <v>314199.44744777109</v>
      </c>
      <c r="E12" s="1283">
        <f>D12+E9</f>
        <v>452775.60180231562</v>
      </c>
      <c r="F12" s="1283">
        <f>E12+F9</f>
        <v>595220.66040887299</v>
      </c>
      <c r="G12" s="1283">
        <f>F12+G9</f>
        <v>732946.66040887299</v>
      </c>
      <c r="H12" s="1283">
        <f>G12+H9</f>
        <v>821859.31474970898</v>
      </c>
      <c r="I12" s="1283">
        <f>H12</f>
        <v>821859.31474970898</v>
      </c>
      <c r="J12" s="1283">
        <f t="shared" ref="J12:N12" si="7">I12</f>
        <v>821859.31474970898</v>
      </c>
      <c r="K12" s="1283">
        <f t="shared" si="7"/>
        <v>821859.31474970898</v>
      </c>
      <c r="L12" s="1283">
        <f t="shared" si="7"/>
        <v>821859.31474970898</v>
      </c>
      <c r="M12" s="1283">
        <f t="shared" si="7"/>
        <v>821859.31474970898</v>
      </c>
      <c r="N12" s="1284">
        <f t="shared" si="7"/>
        <v>821859.31474970898</v>
      </c>
      <c r="O12" s="1281">
        <f>N12/N11</f>
        <v>0.45653241700983138</v>
      </c>
      <c r="P12" s="938"/>
      <c r="BK12" s="895"/>
      <c r="BL12" s="895"/>
      <c r="BM12" s="895"/>
    </row>
    <row r="13" spans="1:85" s="894" customFormat="1" ht="30" customHeight="1">
      <c r="B13" s="1285" t="s">
        <v>6232</v>
      </c>
      <c r="C13" s="1286"/>
      <c r="D13" s="1286"/>
      <c r="E13" s="1286"/>
      <c r="F13" s="1286"/>
      <c r="G13" s="1286"/>
      <c r="H13" s="1286">
        <f>G12+H9</f>
        <v>821859.31474970898</v>
      </c>
      <c r="I13" s="1286">
        <f t="shared" ref="I13:N13" si="8">H13+I9</f>
        <v>1014338.6290583906</v>
      </c>
      <c r="J13" s="1286">
        <f t="shared" si="8"/>
        <v>1310029.7721452075</v>
      </c>
      <c r="K13" s="1286">
        <f t="shared" si="8"/>
        <v>1440029.7721452075</v>
      </c>
      <c r="L13" s="1286">
        <f t="shared" si="8"/>
        <v>1590029.7721452075</v>
      </c>
      <c r="M13" s="1286">
        <f t="shared" si="8"/>
        <v>1745029.7721452075</v>
      </c>
      <c r="N13" s="1287">
        <f t="shared" si="8"/>
        <v>1905029.7721452075</v>
      </c>
      <c r="O13" s="1281">
        <f>N13/N11</f>
        <v>1.0582198567865631</v>
      </c>
      <c r="P13" s="938"/>
      <c r="BK13" s="895"/>
      <c r="BL13" s="895"/>
      <c r="BM13" s="895"/>
    </row>
    <row r="14" spans="1:85" ht="30" customHeight="1">
      <c r="P14" s="938"/>
    </row>
    <row r="15" spans="1:85" ht="39.950000000000003" customHeight="1">
      <c r="A15" s="896" t="s">
        <v>400</v>
      </c>
      <c r="B15" s="941" t="s">
        <v>6213</v>
      </c>
      <c r="C15" s="897">
        <v>44287</v>
      </c>
      <c r="D15" s="897">
        <v>44317</v>
      </c>
      <c r="E15" s="897">
        <v>44348</v>
      </c>
      <c r="F15" s="897">
        <v>44378</v>
      </c>
      <c r="G15" s="934">
        <v>44409</v>
      </c>
      <c r="H15" s="934">
        <v>44440</v>
      </c>
      <c r="I15" s="934">
        <v>44470</v>
      </c>
      <c r="J15" s="934">
        <v>44501</v>
      </c>
      <c r="K15" s="934">
        <v>44531</v>
      </c>
      <c r="L15" s="934">
        <v>44562</v>
      </c>
      <c r="M15" s="934">
        <v>44593</v>
      </c>
      <c r="N15" s="934">
        <v>44621</v>
      </c>
      <c r="O15" s="898" t="s">
        <v>219</v>
      </c>
      <c r="P15" s="938"/>
    </row>
    <row r="16" spans="1:85" s="1142" customFormat="1" ht="20.100000000000001" customHeight="1" collapsed="1">
      <c r="A16" s="1139"/>
      <c r="B16" s="1140" t="s">
        <v>399</v>
      </c>
      <c r="C16" s="1146">
        <f t="shared" ref="C16:N16" si="9">C45+C78+C111+C144</f>
        <v>186807.78549350915</v>
      </c>
      <c r="D16" s="1146">
        <f t="shared" si="9"/>
        <v>116845.66195426193</v>
      </c>
      <c r="E16" s="1146">
        <f t="shared" si="9"/>
        <v>96862.954354544534</v>
      </c>
      <c r="F16" s="1146">
        <f t="shared" si="9"/>
        <v>63816.058606557381</v>
      </c>
      <c r="G16" s="1146">
        <f t="shared" si="9"/>
        <v>22524</v>
      </c>
      <c r="H16" s="1146">
        <f t="shared" si="9"/>
        <v>38983.654340836016</v>
      </c>
      <c r="I16" s="1141">
        <f t="shared" si="9"/>
        <v>72654.314308681671</v>
      </c>
      <c r="J16" s="1141">
        <f t="shared" si="9"/>
        <v>95594.143086816723</v>
      </c>
      <c r="K16" s="1141">
        <f t="shared" si="9"/>
        <v>16742</v>
      </c>
      <c r="L16" s="1141">
        <f t="shared" si="9"/>
        <v>25615</v>
      </c>
      <c r="M16" s="1141">
        <f t="shared" si="9"/>
        <v>5208</v>
      </c>
      <c r="N16" s="1141">
        <f t="shared" si="9"/>
        <v>0</v>
      </c>
      <c r="O16" s="1141">
        <f>SUM(C16:N16)</f>
        <v>741653.57214520744</v>
      </c>
      <c r="P16" s="938"/>
      <c r="BK16" s="1143"/>
      <c r="BL16" s="1143"/>
      <c r="BM16" s="1143"/>
    </row>
    <row r="17" spans="1:68" s="1142" customFormat="1" ht="20.100000000000001" customHeight="1">
      <c r="A17" s="1139"/>
      <c r="B17" s="1140" t="s">
        <v>398</v>
      </c>
      <c r="C17" s="1146">
        <f t="shared" ref="C17:N17" si="10">C49+C82+C115+C148</f>
        <v>4008</v>
      </c>
      <c r="D17" s="1146">
        <f t="shared" si="10"/>
        <v>6538</v>
      </c>
      <c r="E17" s="1146">
        <f t="shared" si="10"/>
        <v>41713.199999999997</v>
      </c>
      <c r="F17" s="1146">
        <f t="shared" si="10"/>
        <v>78629</v>
      </c>
      <c r="G17" s="1146">
        <f t="shared" si="10"/>
        <v>115202</v>
      </c>
      <c r="H17" s="1146">
        <f t="shared" si="10"/>
        <v>49929</v>
      </c>
      <c r="I17" s="1141">
        <f t="shared" si="10"/>
        <v>119825</v>
      </c>
      <c r="J17" s="1141">
        <f t="shared" si="10"/>
        <v>200097</v>
      </c>
      <c r="K17" s="1141">
        <f t="shared" si="10"/>
        <v>68580</v>
      </c>
      <c r="L17" s="1141">
        <f t="shared" si="10"/>
        <v>57633</v>
      </c>
      <c r="M17" s="1141">
        <f t="shared" si="10"/>
        <v>101895</v>
      </c>
      <c r="N17" s="1141">
        <f t="shared" si="10"/>
        <v>86989</v>
      </c>
      <c r="O17" s="1141">
        <f>SUM(C17:N17)</f>
        <v>931038.2</v>
      </c>
      <c r="P17" s="938"/>
      <c r="BK17" s="1143"/>
      <c r="BL17" s="1143"/>
      <c r="BM17" s="1143"/>
    </row>
    <row r="18" spans="1:68" s="1142" customFormat="1" ht="20.100000000000001" customHeight="1">
      <c r="A18" s="1139"/>
      <c r="B18" s="1144" t="s">
        <v>366</v>
      </c>
      <c r="C18" s="1145">
        <f>SUM(C16:C17)</f>
        <v>190815.78549350915</v>
      </c>
      <c r="D18" s="1145">
        <f>SUM(D16:D17)</f>
        <v>123383.66195426193</v>
      </c>
      <c r="E18" s="1145">
        <f>SUM(E16:E17)</f>
        <v>138576.15435454453</v>
      </c>
      <c r="F18" s="1145">
        <f>SUM(F16:F17)</f>
        <v>142445.05860655737</v>
      </c>
      <c r="G18" s="1145">
        <f>SUM(G16:G17)</f>
        <v>137726</v>
      </c>
      <c r="H18" s="1145">
        <f t="shared" ref="H18:N18" si="11">SUM(H16:H17)</f>
        <v>88912.654340836016</v>
      </c>
      <c r="I18" s="1145">
        <f t="shared" si="11"/>
        <v>192479.31430868167</v>
      </c>
      <c r="J18" s="1145">
        <f>SUM(J16:J17)</f>
        <v>295691.14308681671</v>
      </c>
      <c r="K18" s="1145">
        <f t="shared" si="11"/>
        <v>85322</v>
      </c>
      <c r="L18" s="1145">
        <f t="shared" si="11"/>
        <v>83248</v>
      </c>
      <c r="M18" s="1145">
        <f t="shared" si="11"/>
        <v>107103</v>
      </c>
      <c r="N18" s="1145">
        <f t="shared" si="11"/>
        <v>86989</v>
      </c>
      <c r="O18" s="1145">
        <f>SUM(C18:N18)</f>
        <v>1672691.7721452073</v>
      </c>
      <c r="P18" s="938"/>
      <c r="BK18" s="1143"/>
      <c r="BL18" s="1143"/>
      <c r="BM18" s="1143"/>
    </row>
    <row r="19" spans="1:68" ht="30" customHeight="1"/>
    <row r="20" spans="1:68" ht="13.5" thickBot="1">
      <c r="BO20" s="887" t="s">
        <v>411</v>
      </c>
    </row>
    <row r="21" spans="1:68" s="894" customFormat="1" ht="30" customHeight="1" thickTop="1">
      <c r="A21" s="888"/>
      <c r="B21" s="889" t="s">
        <v>401</v>
      </c>
      <c r="C21" s="892" t="s">
        <v>414</v>
      </c>
      <c r="D21" s="893"/>
      <c r="E21" s="893"/>
      <c r="F21" s="893"/>
      <c r="G21" s="893"/>
      <c r="H21" s="893"/>
      <c r="I21" s="932" t="s">
        <v>7402</v>
      </c>
      <c r="J21" s="933"/>
      <c r="K21" s="933"/>
      <c r="L21" s="933"/>
      <c r="M21" s="933"/>
      <c r="N21" s="933"/>
      <c r="O21" s="1308">
        <f>O50/O2</f>
        <v>0.64575720007135162</v>
      </c>
      <c r="P21" s="1308" t="s">
        <v>6529</v>
      </c>
      <c r="R21" s="890"/>
      <c r="S21" s="890"/>
      <c r="T21" s="890"/>
      <c r="U21" s="890"/>
      <c r="V21" s="890"/>
      <c r="W21" s="890"/>
      <c r="X21" s="890"/>
      <c r="Y21" s="890"/>
      <c r="Z21" s="890"/>
      <c r="AA21" s="890"/>
      <c r="AB21" s="890"/>
      <c r="AC21" s="890"/>
      <c r="AD21" s="891"/>
      <c r="AE21" s="890"/>
      <c r="AF21" s="890"/>
      <c r="AG21" s="890"/>
      <c r="AH21" s="890"/>
      <c r="AI21" s="890"/>
      <c r="AJ21" s="890"/>
      <c r="AK21" s="890"/>
      <c r="AL21" s="890"/>
      <c r="AM21" s="890"/>
      <c r="AN21" s="890"/>
      <c r="AO21" s="890"/>
      <c r="AP21" s="890"/>
      <c r="AQ21" s="891"/>
      <c r="AR21" s="890"/>
      <c r="AS21" s="890"/>
      <c r="AT21" s="890"/>
      <c r="AU21" s="890"/>
      <c r="AV21" s="890"/>
      <c r="AW21" s="890"/>
      <c r="AX21" s="890"/>
      <c r="AY21" s="890"/>
      <c r="AZ21" s="890"/>
      <c r="BA21" s="890"/>
      <c r="BB21" s="890"/>
      <c r="BC21" s="890"/>
      <c r="BD21" s="891"/>
      <c r="BI21" s="881" t="s">
        <v>1216</v>
      </c>
      <c r="BJ21" s="884">
        <v>44409</v>
      </c>
      <c r="BK21" s="866"/>
      <c r="BL21" s="866"/>
      <c r="BM21" s="866"/>
      <c r="BN21" s="886"/>
      <c r="BO21" s="895">
        <v>6</v>
      </c>
      <c r="BP21" s="895" t="s">
        <v>6206</v>
      </c>
    </row>
    <row r="22" spans="1:68" s="894" customFormat="1" ht="39.950000000000003" customHeight="1">
      <c r="A22" s="896" t="s">
        <v>400</v>
      </c>
      <c r="B22" s="929" t="s">
        <v>6210</v>
      </c>
      <c r="C22" s="1232">
        <v>44287</v>
      </c>
      <c r="D22" s="1232">
        <v>44317</v>
      </c>
      <c r="E22" s="1232">
        <v>44348</v>
      </c>
      <c r="F22" s="1232">
        <v>44378</v>
      </c>
      <c r="G22" s="1232">
        <v>44409</v>
      </c>
      <c r="H22" s="1232">
        <v>44440</v>
      </c>
      <c r="I22" s="1233">
        <f t="shared" ref="I22:N22" si="12">I1</f>
        <v>44500</v>
      </c>
      <c r="J22" s="1233">
        <f t="shared" si="12"/>
        <v>44530</v>
      </c>
      <c r="K22" s="1233">
        <f t="shared" si="12"/>
        <v>44561</v>
      </c>
      <c r="L22" s="1233">
        <f t="shared" si="12"/>
        <v>44592</v>
      </c>
      <c r="M22" s="1233">
        <f t="shared" si="12"/>
        <v>44620</v>
      </c>
      <c r="N22" s="1233">
        <f t="shared" si="12"/>
        <v>44651</v>
      </c>
      <c r="O22" s="1234" t="s">
        <v>219</v>
      </c>
      <c r="P22" s="1298" t="s">
        <v>246</v>
      </c>
      <c r="Q22" s="894" t="s">
        <v>407</v>
      </c>
      <c r="R22" s="897">
        <v>43191</v>
      </c>
      <c r="S22" s="897">
        <v>43221</v>
      </c>
      <c r="T22" s="897">
        <v>43252</v>
      </c>
      <c r="U22" s="897">
        <v>43282</v>
      </c>
      <c r="V22" s="897">
        <v>43313</v>
      </c>
      <c r="W22" s="897">
        <v>43344</v>
      </c>
      <c r="X22" s="897">
        <v>43374</v>
      </c>
      <c r="Y22" s="897">
        <v>43405</v>
      </c>
      <c r="Z22" s="897">
        <v>43435</v>
      </c>
      <c r="AA22" s="897">
        <v>43466</v>
      </c>
      <c r="AB22" s="897">
        <v>43497</v>
      </c>
      <c r="AC22" s="897">
        <v>43525</v>
      </c>
      <c r="AD22" s="898" t="s">
        <v>402</v>
      </c>
      <c r="AE22" s="897">
        <v>43556</v>
      </c>
      <c r="AF22" s="897">
        <v>43586</v>
      </c>
      <c r="AG22" s="897">
        <v>43617</v>
      </c>
      <c r="AH22" s="897">
        <v>43647</v>
      </c>
      <c r="AI22" s="897">
        <v>43678</v>
      </c>
      <c r="AJ22" s="897">
        <v>43709</v>
      </c>
      <c r="AK22" s="897">
        <v>43739</v>
      </c>
      <c r="AL22" s="897">
        <v>43770</v>
      </c>
      <c r="AM22" s="897">
        <v>43800</v>
      </c>
      <c r="AN22" s="897">
        <v>43831</v>
      </c>
      <c r="AO22" s="897">
        <v>43862</v>
      </c>
      <c r="AP22" s="897">
        <v>43891</v>
      </c>
      <c r="AQ22" s="898" t="s">
        <v>403</v>
      </c>
      <c r="AR22" s="897">
        <v>43922</v>
      </c>
      <c r="AS22" s="897">
        <v>43952</v>
      </c>
      <c r="AT22" s="897">
        <v>43983</v>
      </c>
      <c r="AU22" s="897">
        <v>44013</v>
      </c>
      <c r="AV22" s="897">
        <v>44044</v>
      </c>
      <c r="AW22" s="897">
        <v>44075</v>
      </c>
      <c r="AX22" s="897">
        <v>44105</v>
      </c>
      <c r="AY22" s="897">
        <v>44136</v>
      </c>
      <c r="AZ22" s="897">
        <v>44166</v>
      </c>
      <c r="BA22" s="897">
        <v>44197</v>
      </c>
      <c r="BB22" s="897">
        <v>44228</v>
      </c>
      <c r="BC22" s="897">
        <v>44256</v>
      </c>
      <c r="BD22" s="898" t="s">
        <v>404</v>
      </c>
      <c r="BE22" s="894" t="s">
        <v>408</v>
      </c>
      <c r="BF22" s="899">
        <v>2018</v>
      </c>
      <c r="BG22" s="899">
        <v>2019</v>
      </c>
      <c r="BH22" s="900">
        <v>2020</v>
      </c>
      <c r="BI22" s="901" t="s">
        <v>405</v>
      </c>
      <c r="BJ22" s="902" t="s">
        <v>6204</v>
      </c>
      <c r="BK22" s="903" t="s">
        <v>406</v>
      </c>
      <c r="BL22" s="904" t="s">
        <v>410</v>
      </c>
      <c r="BM22" s="905" t="s">
        <v>409</v>
      </c>
      <c r="BN22" s="905" t="s">
        <v>413</v>
      </c>
      <c r="BO22" s="905" t="s">
        <v>412</v>
      </c>
      <c r="BP22" s="880" t="s">
        <v>6205</v>
      </c>
    </row>
    <row r="23" spans="1:68" s="910" customFormat="1" ht="15.95" customHeight="1">
      <c r="A23" s="906">
        <v>1</v>
      </c>
      <c r="B23" s="907" t="s">
        <v>186</v>
      </c>
      <c r="C23" s="1229">
        <f>SUMIFS('Masterlist 9-30'!$F:$F,'Masterlist 9-30'!$A:$A,$B23,'Masterlist 9-30'!$E:$E,C$22)</f>
        <v>107009.83927467544</v>
      </c>
      <c r="D23" s="1229">
        <f>SUMIFS('Masterlist 9-30'!$F:$F,'Masterlist 9-30'!$A:$A,$B23,'Masterlist 9-30'!$E:$E,D$22)</f>
        <v>61044.3347193347</v>
      </c>
      <c r="E23" s="1229">
        <f>SUMIFS('Masterlist 9-30'!$F:$F,'Masterlist 9-30'!$A:$A,$B23,'Masterlist 9-30'!$E:$E,E$22)</f>
        <v>20762.71097599329</v>
      </c>
      <c r="F23" s="1229">
        <f>SUMIFS('Masterlist 9-30'!$F:$F,'Masterlist 9-30'!$A:$A,$B23,'Masterlist 9-30'!$E:$E,F$22)</f>
        <v>24047.489754098366</v>
      </c>
      <c r="G23" s="1229">
        <f>SUMIFS('Masterlist 9-30'!$F:$F,'Masterlist 9-30'!$A:$A,$B23,'Masterlist 9-30'!$E:$E,G$22)</f>
        <v>5884</v>
      </c>
      <c r="H23" s="1229">
        <f>SUMIFS('Masterlist 9-30'!$F:$F,'Masterlist 9-30'!$A:$A,$B23,'Masterlist 9-30'!$E:$E,H$22)</f>
        <v>17954.180064308683</v>
      </c>
      <c r="I23" s="1230">
        <f>SUMIFS('Fixed Sale Items_1004'!$Q:$Q,'Fixed Sale Items_1004'!$K:$K,$B23,'Fixed Sale Items_1004'!$S:$S,"&lt;="&amp;I$22)</f>
        <v>27368.368167202574</v>
      </c>
      <c r="J23" s="1230">
        <f>SUMIFS('Fixed Sale Items_1004'!$Q:$Q,'Fixed Sale Items_1004'!$K:$K,$B23,'Fixed Sale Items_1004'!$S:$S,"&lt;="&amp;J$22)-I23</f>
        <v>7420.819935691321</v>
      </c>
      <c r="K23" s="1230">
        <f>SUMIFS('Fixed Sale Items_1004'!$Q:$Q,'Fixed Sale Items_1004'!$K:$K,$B23,'Fixed Sale Items_1004'!$S:$S,"&lt;="&amp;K$22)-J23-I23</f>
        <v>0</v>
      </c>
      <c r="L23" s="1230">
        <f>SUMIFS('Fixed Sale Items_1004'!$Q:$Q,'Fixed Sale Items_1004'!$K:$K,$B23,'Fixed Sale Items_1004'!$S:$S,"&lt;="&amp;L$22)-K23-J23-I23</f>
        <v>0</v>
      </c>
      <c r="M23" s="1230">
        <f>SUMIFS('Fixed Sale Items_1004'!$Q:$Q,'Fixed Sale Items_1004'!$K:$K,$B23,'Fixed Sale Items_1004'!$S:$S,"&lt;="&amp;M$22)-L23-K23-J23-I23</f>
        <v>0</v>
      </c>
      <c r="N23" s="1230">
        <f>SUMIFS('Fixed Sale Items_1004'!$Q:$Q,'Fixed Sale Items_1004'!$K:$K,$B23,'Fixed Sale Items_1004'!$S:$S,"&lt;="&amp;N$22)-M23-L23-K23-J23-I23</f>
        <v>0</v>
      </c>
      <c r="O23" s="1231">
        <f t="shared" ref="O23:O44" si="13">+SUM(C23:N23)</f>
        <v>271491.74289130437</v>
      </c>
      <c r="P23" s="1296" t="s">
        <v>385</v>
      </c>
      <c r="R23" s="908">
        <f>SUMIFS('Masterlist 9-30'!$F:$F,'Masterlist 9-30'!$A:$A,$B23,'Masterlist 9-30'!$E:$E,R$22)</f>
        <v>17546.491564417182</v>
      </c>
      <c r="S23" s="908">
        <f>SUMIFS('Masterlist 9-30'!$F:$F,'Masterlist 9-30'!$A:$A,$B23,'Masterlist 9-30'!$E:$E,S$22)</f>
        <v>5574.0239659837653</v>
      </c>
      <c r="T23" s="908">
        <f>SUMIFS('Masterlist 9-30'!$F:$F,'Masterlist 9-30'!$A:$A,$B23,'Masterlist 9-30'!$E:$E,T$22)</f>
        <v>8762.8522467631356</v>
      </c>
      <c r="U23" s="908">
        <f>SUMIFS('Masterlist 9-30'!$F:$F,'Masterlist 9-30'!$A:$A,$B23,'Masterlist 9-30'!$E:$E,U$22)</f>
        <v>1874.5781777277839</v>
      </c>
      <c r="V23" s="908">
        <f>SUMIFS('Masterlist 9-30'!$F:$F,'Masterlist 9-30'!$A:$A,$B23,'Masterlist 9-30'!$E:$E,V$22)</f>
        <v>5148.2177615075634</v>
      </c>
      <c r="W23" s="908">
        <f>SUMIFS('Masterlist 9-30'!$F:$F,'Masterlist 9-30'!$A:$A,$B23,'Masterlist 9-30'!$E:$E,W$22)</f>
        <v>18181.57624176165</v>
      </c>
      <c r="X23" s="908">
        <f>SUMIFS('Masterlist 9-30'!$F:$F,'Masterlist 9-30'!$A:$A,$B23,'Masterlist 9-30'!$E:$E,X$22)</f>
        <v>3368.2895223991109</v>
      </c>
      <c r="Y23" s="908">
        <f>SUMIFS('Masterlist 9-30'!$F:$F,'Masterlist 9-30'!$A:$A,$B23,'Masterlist 9-30'!$E:$E,Y$22)</f>
        <v>2423.8348743812462</v>
      </c>
      <c r="Z23" s="908">
        <f>SUMIFS('Masterlist 9-30'!$F:$F,'Masterlist 9-30'!$A:$A,$B23,'Masterlist 9-30'!$E:$E,Z$22)</f>
        <v>32411.820781696846</v>
      </c>
      <c r="AA23" s="908">
        <f>SUMIFS('Masterlist 9-30'!$F:$F,'Masterlist 9-30'!$A:$A,$B23,'Masterlist 9-30'!$E:$E,AA$22)</f>
        <v>18940.395587675921</v>
      </c>
      <c r="AB23" s="908">
        <f>SUMIFS('Masterlist 9-30'!$F:$F,'Masterlist 9-30'!$A:$A,$B23,'Masterlist 9-30'!$E:$E,AB$22)</f>
        <v>70485.955487336905</v>
      </c>
      <c r="AC23" s="908">
        <f>SUMIFS('Masterlist 9-30'!$F:$F,'Masterlist 9-30'!$A:$A,$B23,'Masterlist 9-30'!$E:$E,AC$22)</f>
        <v>49431.489361702108</v>
      </c>
      <c r="AD23" s="909">
        <f t="shared" ref="AD23:AD44" si="14">+SUM(R23:AC23)</f>
        <v>234149.52557335322</v>
      </c>
      <c r="AE23" s="908">
        <f>SUMIFS('Masterlist 9-30'!$F:$F,'Masterlist 9-30'!$A:$A,$B23,'Masterlist 9-30'!$E:$E,AE$22)</f>
        <v>510.05714285714288</v>
      </c>
      <c r="AF23" s="908">
        <f>SUMIFS('Masterlist 9-30'!$F:$F,'Masterlist 9-30'!$A:$A,$B23,'Masterlist 9-30'!$E:$E,AF$22)</f>
        <v>5744.9381057480095</v>
      </c>
      <c r="AG23" s="908">
        <f>SUMIFS('Masterlist 9-30'!$F:$F,'Masterlist 9-30'!$A:$A,$B23,'Masterlist 9-30'!$E:$E,AG$22)</f>
        <v>0</v>
      </c>
      <c r="AH23" s="908">
        <f>SUMIFS('Masterlist 9-30'!$F:$F,'Masterlist 9-30'!$A:$A,$B23,'Masterlist 9-30'!$E:$E,AH$22)</f>
        <v>7794.8380171740828</v>
      </c>
      <c r="AI23" s="908">
        <f>SUMIFS('Masterlist 9-30'!$F:$F,'Masterlist 9-30'!$A:$A,$B23,'Masterlist 9-30'!$E:$E,AI$22)</f>
        <v>18314.010611122027</v>
      </c>
      <c r="AJ23" s="908">
        <f>SUMIFS('Masterlist 9-30'!$F:$F,'Masterlist 9-30'!$A:$A,$B23,'Masterlist 9-30'!$E:$E,AJ$22)</f>
        <v>20451.488952929871</v>
      </c>
      <c r="AK23" s="908">
        <f>SUMIFS('Masterlist 9-30'!$F:$F,'Masterlist 9-30'!$A:$A,$B23,'Masterlist 9-30'!$E:$E,AK$22)</f>
        <v>65707.119428902181</v>
      </c>
      <c r="AL23" s="908">
        <f>SUMIFS('Masterlist 9-30'!$F:$F,'Masterlist 9-30'!$A:$A,$B23,'Masterlist 9-30'!$E:$E,AL$22)</f>
        <v>21316.700232680912</v>
      </c>
      <c r="AM23" s="908">
        <f>SUMIFS('Masterlist 9-30'!$F:$F,'Masterlist 9-30'!$A:$A,$B23,'Masterlist 9-30'!$E:$E,AM$22)</f>
        <v>16811.651249753988</v>
      </c>
      <c r="AN23" s="908">
        <f>SUMIFS('Masterlist 9-30'!$F:$F,'Masterlist 9-30'!$A:$A,$B23,'Masterlist 9-30'!$E:$E,AN$22)</f>
        <v>10012.836970474969</v>
      </c>
      <c r="AO23" s="908">
        <f>SUMIFS('Masterlist 9-30'!$F:$F,'Masterlist 9-30'!$A:$A,$B23,'Masterlist 9-30'!$E:$E,AO$22)</f>
        <v>11686.012197521148</v>
      </c>
      <c r="AP23" s="908">
        <f>SUMIFS('Masterlist 9-30'!$F:$F,'Masterlist 9-30'!$A:$A,$B23,'Masterlist 9-30'!$E:$E,AP$22)</f>
        <v>937.80655287423974</v>
      </c>
      <c r="AQ23" s="909">
        <f t="shared" ref="AQ23:AQ44" si="15">+SUM(AE23:AP23)</f>
        <v>179287.45946203856</v>
      </c>
      <c r="AR23" s="908">
        <f>SUMIFS('Masterlist 9-30'!$F:$F,'Masterlist 9-30'!$A:$A,$B23,'Masterlist 9-30'!$E:$E,AR$22)</f>
        <v>0</v>
      </c>
      <c r="AS23" s="908">
        <f>SUMIFS('Masterlist 9-30'!$F:$F,'Masterlist 9-30'!$A:$A,$B23,'Masterlist 9-30'!$E:$E,AS$22)</f>
        <v>15952.380952380954</v>
      </c>
      <c r="AT23" s="908">
        <f>SUMIFS('Masterlist 9-30'!$F:$F,'Masterlist 9-30'!$A:$A,$B23,'Masterlist 9-30'!$E:$E,AT$22)</f>
        <v>14757.95297372061</v>
      </c>
      <c r="AU23" s="908">
        <f>SUMIFS('Masterlist 9-30'!$F:$F,'Masterlist 9-30'!$A:$A,$B23,'Masterlist 9-30'!$E:$E,AU$22)</f>
        <v>14864.138069436083</v>
      </c>
      <c r="AV23" s="908">
        <f>SUMIFS('Masterlist 9-30'!$F:$F,'Masterlist 9-30'!$A:$A,$B23,'Masterlist 9-30'!$E:$E,AV$22)</f>
        <v>14586.77517802645</v>
      </c>
      <c r="AW23" s="908">
        <f>SUMIFS('Masterlist 9-30'!$F:$F,'Masterlist 9-30'!$A:$A,$B23,'Masterlist 9-30'!$E:$E,AW$22)</f>
        <v>5847.1692275961632</v>
      </c>
      <c r="AX23" s="908">
        <f>SUMIFS('Masterlist 9-30'!$F:$F,'Masterlist 9-30'!$A:$A,$B23,'Masterlist 9-30'!$E:$E,AX$22)</f>
        <v>1927.6214042684815</v>
      </c>
      <c r="AY23" s="908">
        <f>SUMIFS('Masterlist 9-30'!$F:$F,'Masterlist 9-30'!$A:$A,$B23,'Masterlist 9-30'!$E:$E,AY$22)</f>
        <v>63443.181818181816</v>
      </c>
      <c r="AZ23" s="908">
        <f>SUMIFS('Masterlist 9-30'!$F:$F,'Masterlist 9-30'!$A:$A,$B23,'Masterlist 9-30'!$E:$E,AZ$22)</f>
        <v>4498.3354140657502</v>
      </c>
      <c r="BA23" s="908">
        <f>SUMIFS('Masterlist 9-30'!$F:$F,'Masterlist 9-30'!$A:$A,$B23,'Masterlist 9-30'!$E:$E,BA$22)</f>
        <v>2925.6814443079356</v>
      </c>
      <c r="BB23" s="908">
        <f>SUMIFS('Masterlist 9-30'!$F:$F,'Masterlist 9-30'!$A:$A,$B23,'Masterlist 9-30'!$E:$E,BB$22)</f>
        <v>54991.88851913478</v>
      </c>
      <c r="BC23" s="908">
        <f>SUMIFS('Masterlist 9-30'!$F:$F,'Masterlist 9-30'!$A:$A,$B23,'Masterlist 9-30'!$E:$E,BC$22)</f>
        <v>39542.086849145911</v>
      </c>
      <c r="BD23" s="909">
        <f t="shared" ref="BD23:BD44" si="16">+SUM(AR23:BC23)</f>
        <v>233337.21185026495</v>
      </c>
      <c r="BF23" s="807">
        <f t="shared" ref="BF23:BF50" si="17">AD23</f>
        <v>234149.52557335322</v>
      </c>
      <c r="BG23" s="807">
        <f t="shared" ref="BG23:BG50" si="18">AQ23</f>
        <v>179287.45946203856</v>
      </c>
      <c r="BH23" s="876">
        <f t="shared" ref="BH23:BH50" si="19">BD23</f>
        <v>233337.21185026495</v>
      </c>
      <c r="BI23" s="911"/>
      <c r="BJ23" s="863">
        <f>O23</f>
        <v>271491.74289130437</v>
      </c>
      <c r="BK23" s="809">
        <f t="shared" ref="BK23:BK50" si="20">AVERAGE(BF23:BH23)</f>
        <v>215591.39896188557</v>
      </c>
      <c r="BL23" s="810">
        <f t="shared" ref="BL23:BL44" si="21">BK23/$BK$45</f>
        <v>0.30844803971816659</v>
      </c>
      <c r="BM23" s="811">
        <f t="shared" ref="BM23:BM44" si="22">$BM$45*BL23</f>
        <v>288398.91713648575</v>
      </c>
      <c r="BN23" s="812">
        <f t="shared" ref="BN23:BN50" si="23">BJ23-BM23</f>
        <v>-16907.174245181377</v>
      </c>
      <c r="BO23" s="812">
        <f t="shared" ref="BO23:BO44" si="24">BN23/$BO$21</f>
        <v>-2817.8623741968963</v>
      </c>
      <c r="BP23" s="924"/>
    </row>
    <row r="24" spans="1:68" s="910" customFormat="1" ht="15.95" customHeight="1">
      <c r="A24" s="906">
        <v>2</v>
      </c>
      <c r="B24" s="914" t="s">
        <v>185</v>
      </c>
      <c r="C24" s="908">
        <f>SUMIFS('Masterlist 9-30'!$F:$F,'Masterlist 9-30'!$A:$A,$B24,'Masterlist 9-30'!$E:$E,C$22)</f>
        <v>64614.000000000007</v>
      </c>
      <c r="D24" s="908">
        <f>SUMIFS('Masterlist 9-30'!$F:$F,'Masterlist 9-30'!$A:$A,$B24,'Masterlist 9-30'!$E:$E,D$22)</f>
        <v>42817.399999999994</v>
      </c>
      <c r="E24" s="908">
        <f>SUMIFS('Masterlist 9-30'!$F:$F,'Masterlist 9-30'!$A:$A,$B24,'Masterlist 9-30'!$E:$E,E$22)</f>
        <v>908</v>
      </c>
      <c r="F24" s="908">
        <f>SUMIFS('Masterlist 9-30'!$F:$F,'Masterlist 9-30'!$A:$A,$B24,'Masterlist 9-30'!$E:$E,F$22)</f>
        <v>23687.7</v>
      </c>
      <c r="G24" s="908">
        <f>SUMIFS('Masterlist 9-30'!$F:$F,'Masterlist 9-30'!$A:$A,$B24,'Masterlist 9-30'!$E:$E,G$22)</f>
        <v>1386</v>
      </c>
      <c r="H24" s="908">
        <f>SUMIFS('Masterlist 9-30'!$F:$F,'Masterlist 9-30'!$A:$A,$B24,'Masterlist 9-30'!$E:$E,H$22)</f>
        <v>4981.5</v>
      </c>
      <c r="I24" s="1230">
        <f>SUMIFS('Fixed Sale Items_1004'!$Q:$Q,'Fixed Sale Items_1004'!$K:$K,$B24,'Fixed Sale Items_1004'!$S:$S,"&lt;="&amp;I$22)</f>
        <v>6346</v>
      </c>
      <c r="J24" s="1230">
        <f>SUMIFS('Fixed Sale Items_1004'!$Q:$Q,'Fixed Sale Items_1004'!$K:$K,$B24,'Fixed Sale Items_1004'!$S:$S,"&lt;="&amp;J$22)-I24</f>
        <v>4759.5</v>
      </c>
      <c r="K24" s="1230">
        <f>SUMIFS('Fixed Sale Items_1004'!$Q:$Q,'Fixed Sale Items_1004'!$K:$K,$B24,'Fixed Sale Items_1004'!$S:$S,"&lt;="&amp;K$22)-J24-I24</f>
        <v>0</v>
      </c>
      <c r="L24" s="1230">
        <f>SUMIFS('Fixed Sale Items_1004'!$Q:$Q,'Fixed Sale Items_1004'!$K:$K,$B24,'Fixed Sale Items_1004'!$S:$S,"&lt;="&amp;L$22)-K24-J24-I24</f>
        <v>0</v>
      </c>
      <c r="M24" s="1230">
        <f>SUMIFS('Fixed Sale Items_1004'!$Q:$Q,'Fixed Sale Items_1004'!$K:$K,$B24,'Fixed Sale Items_1004'!$S:$S,"&lt;="&amp;M$22)-L24-K24-J24-I24</f>
        <v>0</v>
      </c>
      <c r="N24" s="1230">
        <f>SUMIFS('Fixed Sale Items_1004'!$Q:$Q,'Fixed Sale Items_1004'!$K:$K,$B24,'Fixed Sale Items_1004'!$S:$S,"&lt;="&amp;N$22)-M24-L24-K24-J24-I24</f>
        <v>0</v>
      </c>
      <c r="O24" s="1227">
        <f t="shared" si="13"/>
        <v>149500.1</v>
      </c>
      <c r="P24" s="1296" t="s">
        <v>6526</v>
      </c>
      <c r="R24" s="908">
        <f>SUMIFS('Masterlist 9-30'!$F:$F,'Masterlist 9-30'!$A:$A,$B24,'Masterlist 9-30'!$E:$E,R$22)</f>
        <v>0</v>
      </c>
      <c r="S24" s="908">
        <f>SUMIFS('Masterlist 9-30'!$F:$F,'Masterlist 9-30'!$A:$A,$B24,'Masterlist 9-30'!$E:$E,S$22)</f>
        <v>0</v>
      </c>
      <c r="T24" s="908">
        <f>SUMIFS('Masterlist 9-30'!$F:$F,'Masterlist 9-30'!$A:$A,$B24,'Masterlist 9-30'!$E:$E,T$22)</f>
        <v>0</v>
      </c>
      <c r="U24" s="908">
        <f>SUMIFS('Masterlist 9-30'!$F:$F,'Masterlist 9-30'!$A:$A,$B24,'Masterlist 9-30'!$E:$E,U$22)</f>
        <v>0</v>
      </c>
      <c r="V24" s="908">
        <f>SUMIFS('Masterlist 9-30'!$F:$F,'Masterlist 9-30'!$A:$A,$B24,'Masterlist 9-30'!$E:$E,V$22)</f>
        <v>0</v>
      </c>
      <c r="W24" s="908">
        <f>SUMIFS('Masterlist 9-30'!$F:$F,'Masterlist 9-30'!$A:$A,$B24,'Masterlist 9-30'!$E:$E,W$22)</f>
        <v>0</v>
      </c>
      <c r="X24" s="908">
        <f>SUMIFS('Masterlist 9-30'!$F:$F,'Masterlist 9-30'!$A:$A,$B24,'Masterlist 9-30'!$E:$E,X$22)</f>
        <v>0</v>
      </c>
      <c r="Y24" s="908">
        <f>SUMIFS('Masterlist 9-30'!$F:$F,'Masterlist 9-30'!$A:$A,$B24,'Masterlist 9-30'!$E:$E,Y$22)</f>
        <v>0</v>
      </c>
      <c r="Z24" s="908">
        <f>SUMIFS('Masterlist 9-30'!$F:$F,'Masterlist 9-30'!$A:$A,$B24,'Masterlist 9-30'!$E:$E,Z$22)</f>
        <v>0</v>
      </c>
      <c r="AA24" s="908">
        <f>SUMIFS('Masterlist 9-30'!$F:$F,'Masterlist 9-30'!$A:$A,$B24,'Masterlist 9-30'!$E:$E,AA$22)</f>
        <v>0</v>
      </c>
      <c r="AB24" s="908">
        <f>SUMIFS('Masterlist 9-30'!$F:$F,'Masterlist 9-30'!$A:$A,$B24,'Masterlist 9-30'!$E:$E,AB$22)</f>
        <v>0</v>
      </c>
      <c r="AC24" s="908">
        <f>SUMIFS('Masterlist 9-30'!$F:$F,'Masterlist 9-30'!$A:$A,$B24,'Masterlist 9-30'!$E:$E,AC$22)</f>
        <v>0</v>
      </c>
      <c r="AD24" s="913">
        <f t="shared" si="14"/>
        <v>0</v>
      </c>
      <c r="AE24" s="908">
        <f>SUMIFS('Masterlist 9-30'!$F:$F,'Masterlist 9-30'!$A:$A,$B24,'Masterlist 9-30'!$E:$E,AE$22)</f>
        <v>0</v>
      </c>
      <c r="AF24" s="908">
        <f>SUMIFS('Masterlist 9-30'!$F:$F,'Masterlist 9-30'!$A:$A,$B24,'Masterlist 9-30'!$E:$E,AF$22)</f>
        <v>0</v>
      </c>
      <c r="AG24" s="908">
        <f>SUMIFS('Masterlist 9-30'!$F:$F,'Masterlist 9-30'!$A:$A,$B24,'Masterlist 9-30'!$E:$E,AG$22)</f>
        <v>0</v>
      </c>
      <c r="AH24" s="908">
        <f>SUMIFS('Masterlist 9-30'!$F:$F,'Masterlist 9-30'!$A:$A,$B24,'Masterlist 9-30'!$E:$E,AH$22)</f>
        <v>0</v>
      </c>
      <c r="AI24" s="908">
        <f>SUMIFS('Masterlist 9-30'!$F:$F,'Masterlist 9-30'!$A:$A,$B24,'Masterlist 9-30'!$E:$E,AI$22)</f>
        <v>0</v>
      </c>
      <c r="AJ24" s="908">
        <f>SUMIFS('Masterlist 9-30'!$F:$F,'Masterlist 9-30'!$A:$A,$B24,'Masterlist 9-30'!$E:$E,AJ$22)</f>
        <v>2282</v>
      </c>
      <c r="AK24" s="908">
        <f>SUMIFS('Masterlist 9-30'!$F:$F,'Masterlist 9-30'!$A:$A,$B24,'Masterlist 9-30'!$E:$E,AK$22)</f>
        <v>0</v>
      </c>
      <c r="AL24" s="908">
        <f>SUMIFS('Masterlist 9-30'!$F:$F,'Masterlist 9-30'!$A:$A,$B24,'Masterlist 9-30'!$E:$E,AL$22)</f>
        <v>0</v>
      </c>
      <c r="AM24" s="908">
        <f>SUMIFS('Masterlist 9-30'!$F:$F,'Masterlist 9-30'!$A:$A,$B24,'Masterlist 9-30'!$E:$E,AM$22)</f>
        <v>0</v>
      </c>
      <c r="AN24" s="908">
        <f>SUMIFS('Masterlist 9-30'!$F:$F,'Masterlist 9-30'!$A:$A,$B24,'Masterlist 9-30'!$E:$E,AN$22)</f>
        <v>0</v>
      </c>
      <c r="AO24" s="908">
        <f>SUMIFS('Masterlist 9-30'!$F:$F,'Masterlist 9-30'!$A:$A,$B24,'Masterlist 9-30'!$E:$E,AO$22)</f>
        <v>18830.999999999996</v>
      </c>
      <c r="AP24" s="908">
        <f>SUMIFS('Masterlist 9-30'!$F:$F,'Masterlist 9-30'!$A:$A,$B24,'Masterlist 9-30'!$E:$E,AP$22)</f>
        <v>0</v>
      </c>
      <c r="AQ24" s="913">
        <f t="shared" si="15"/>
        <v>21112.999999999996</v>
      </c>
      <c r="AR24" s="908">
        <f>SUMIFS('Masterlist 9-30'!$F:$F,'Masterlist 9-30'!$A:$A,$B24,'Masterlist 9-30'!$E:$E,AR$22)</f>
        <v>0</v>
      </c>
      <c r="AS24" s="908">
        <f>SUMIFS('Masterlist 9-30'!$F:$F,'Masterlist 9-30'!$A:$A,$B24,'Masterlist 9-30'!$E:$E,AS$22)</f>
        <v>4320</v>
      </c>
      <c r="AT24" s="908">
        <f>SUMIFS('Masterlist 9-30'!$F:$F,'Masterlist 9-30'!$A:$A,$B24,'Masterlist 9-30'!$E:$E,AT$22)</f>
        <v>43938.999999999993</v>
      </c>
      <c r="AU24" s="908">
        <f>SUMIFS('Masterlist 9-30'!$F:$F,'Masterlist 9-30'!$A:$A,$B24,'Masterlist 9-30'!$E:$E,AU$22)</f>
        <v>16651</v>
      </c>
      <c r="AV24" s="908">
        <f>SUMIFS('Masterlist 9-30'!$F:$F,'Masterlist 9-30'!$A:$A,$B24,'Masterlist 9-30'!$E:$E,AV$22)</f>
        <v>0</v>
      </c>
      <c r="AW24" s="908">
        <f>SUMIFS('Masterlist 9-30'!$F:$F,'Masterlist 9-30'!$A:$A,$B24,'Masterlist 9-30'!$E:$E,AW$22)</f>
        <v>190</v>
      </c>
      <c r="AX24" s="908">
        <f>SUMIFS('Masterlist 9-30'!$F:$F,'Masterlist 9-30'!$A:$A,$B24,'Masterlist 9-30'!$E:$E,AX$22)</f>
        <v>0</v>
      </c>
      <c r="AY24" s="908">
        <f>SUMIFS('Masterlist 9-30'!$F:$F,'Masterlist 9-30'!$A:$A,$B24,'Masterlist 9-30'!$E:$E,AY$22)</f>
        <v>0</v>
      </c>
      <c r="AZ24" s="908">
        <f>SUMIFS('Masterlist 9-30'!$F:$F,'Masterlist 9-30'!$A:$A,$B24,'Masterlist 9-30'!$E:$E,AZ$22)</f>
        <v>3567</v>
      </c>
      <c r="BA24" s="908">
        <f>SUMIFS('Masterlist 9-30'!$F:$F,'Masterlist 9-30'!$A:$A,$B24,'Masterlist 9-30'!$E:$E,BA$22)</f>
        <v>0</v>
      </c>
      <c r="BB24" s="908">
        <f>SUMIFS('Masterlist 9-30'!$F:$F,'Masterlist 9-30'!$A:$A,$B24,'Masterlist 9-30'!$E:$E,BB$22)</f>
        <v>0</v>
      </c>
      <c r="BC24" s="908">
        <f>SUMIFS('Masterlist 9-30'!$F:$F,'Masterlist 9-30'!$A:$A,$B24,'Masterlist 9-30'!$E:$E,BC$22)</f>
        <v>56517.89999999998</v>
      </c>
      <c r="BD24" s="913">
        <f t="shared" si="16"/>
        <v>125184.89999999998</v>
      </c>
      <c r="BF24" s="867">
        <f t="shared" si="17"/>
        <v>0</v>
      </c>
      <c r="BG24" s="867">
        <f t="shared" si="18"/>
        <v>21112.999999999996</v>
      </c>
      <c r="BH24" s="877">
        <f t="shared" si="19"/>
        <v>125184.89999999998</v>
      </c>
      <c r="BI24" s="911"/>
      <c r="BJ24" s="864">
        <f t="shared" ref="BJ24:BJ50" si="25">O24</f>
        <v>149500.1</v>
      </c>
      <c r="BK24" s="882">
        <f t="shared" si="20"/>
        <v>48765.966666666653</v>
      </c>
      <c r="BL24" s="869">
        <f t="shared" si="21"/>
        <v>6.9769790890192335E-2</v>
      </c>
      <c r="BM24" s="868">
        <f t="shared" si="22"/>
        <v>65234.75448232983</v>
      </c>
      <c r="BN24" s="870">
        <f t="shared" si="23"/>
        <v>84265.345517670183</v>
      </c>
      <c r="BO24" s="870">
        <f t="shared" si="24"/>
        <v>14044.22425294503</v>
      </c>
      <c r="BP24" s="924"/>
    </row>
    <row r="25" spans="1:68" s="910" customFormat="1" ht="15.95" customHeight="1">
      <c r="A25" s="906">
        <v>3</v>
      </c>
      <c r="B25" s="914" t="s">
        <v>245</v>
      </c>
      <c r="C25" s="908">
        <f>SUMIFS('Masterlist 9-30'!$F:$F,'Masterlist 9-30'!$A:$A,$B25,'Masterlist 9-30'!$E:$E,C$22)</f>
        <v>0</v>
      </c>
      <c r="D25" s="908">
        <f>SUMIFS('Masterlist 9-30'!$F:$F,'Masterlist 9-30'!$A:$A,$B25,'Masterlist 9-30'!$E:$E,D$22)</f>
        <v>0</v>
      </c>
      <c r="E25" s="908">
        <f>SUMIFS('Masterlist 9-30'!$F:$F,'Masterlist 9-30'!$A:$A,$B25,'Masterlist 9-30'!$E:$E,E$22)</f>
        <v>64621.924424782497</v>
      </c>
      <c r="F25" s="908">
        <f>SUMIFS('Masterlist 9-30'!$F:$F,'Masterlist 9-30'!$A:$A,$B25,'Masterlist 9-30'!$E:$E,F$22)</f>
        <v>0</v>
      </c>
      <c r="G25" s="908">
        <f>SUMIFS('Masterlist 9-30'!$F:$F,'Masterlist 9-30'!$A:$A,$B25,'Masterlist 9-30'!$E:$E,G$22)</f>
        <v>0</v>
      </c>
      <c r="H25" s="908">
        <f>SUMIFS('Masterlist 9-30'!$F:$F,'Masterlist 9-30'!$A:$A,$B25,'Masterlist 9-30'!$E:$E,H$22)</f>
        <v>0</v>
      </c>
      <c r="I25" s="1230">
        <f>SUMIFS('Fixed Sale Items_1004'!$Q:$Q,'Fixed Sale Items_1004'!$K:$K,$B25,'Fixed Sale Items_1004'!$S:$S,"&lt;="&amp;I$22)</f>
        <v>14187.666398713827</v>
      </c>
      <c r="J25" s="1230">
        <f>SUMIFS('Fixed Sale Items_1004'!$Q:$Q,'Fixed Sale Items_1004'!$K:$K,$B25,'Fixed Sale Items_1004'!$S:$S,"&lt;="&amp;J$22)-I25</f>
        <v>0</v>
      </c>
      <c r="K25" s="1230">
        <f>SUMIFS('Fixed Sale Items_1004'!$Q:$Q,'Fixed Sale Items_1004'!$K:$K,$B25,'Fixed Sale Items_1004'!$S:$S,"&lt;="&amp;K$22)-J25-I25</f>
        <v>0</v>
      </c>
      <c r="L25" s="1230">
        <f>SUMIFS('Fixed Sale Items_1004'!$Q:$Q,'Fixed Sale Items_1004'!$K:$K,$B25,'Fixed Sale Items_1004'!$S:$S,"&lt;="&amp;L$22)-K25-J25-I25</f>
        <v>0</v>
      </c>
      <c r="M25" s="1230">
        <f>SUMIFS('Fixed Sale Items_1004'!$Q:$Q,'Fixed Sale Items_1004'!$K:$K,$B25,'Fixed Sale Items_1004'!$S:$S,"&lt;="&amp;M$22)-L25-K25-J25-I25</f>
        <v>0</v>
      </c>
      <c r="N25" s="1230">
        <f>SUMIFS('Fixed Sale Items_1004'!$Q:$Q,'Fixed Sale Items_1004'!$K:$K,$B25,'Fixed Sale Items_1004'!$S:$S,"&lt;="&amp;N$22)-M25-L25-K25-J25-I25</f>
        <v>0</v>
      </c>
      <c r="O25" s="1227">
        <f t="shared" si="13"/>
        <v>78809.590823496328</v>
      </c>
      <c r="P25" s="1296" t="s">
        <v>383</v>
      </c>
      <c r="R25" s="908">
        <f>SUMIFS('Masterlist 9-30'!$F:$F,'Masterlist 9-30'!$A:$A,$B25,'Masterlist 9-30'!$E:$E,R$22)</f>
        <v>0</v>
      </c>
      <c r="S25" s="908">
        <f>SUMIFS('Masterlist 9-30'!$F:$F,'Masterlist 9-30'!$A:$A,$B25,'Masterlist 9-30'!$E:$E,S$22)</f>
        <v>0</v>
      </c>
      <c r="T25" s="908">
        <f>SUMIFS('Masterlist 9-30'!$F:$F,'Masterlist 9-30'!$A:$A,$B25,'Masterlist 9-30'!$E:$E,T$22)</f>
        <v>0</v>
      </c>
      <c r="U25" s="908">
        <f>SUMIFS('Masterlist 9-30'!$F:$F,'Masterlist 9-30'!$A:$A,$B25,'Masterlist 9-30'!$E:$E,U$22)</f>
        <v>0</v>
      </c>
      <c r="V25" s="908">
        <f>SUMIFS('Masterlist 9-30'!$F:$F,'Masterlist 9-30'!$A:$A,$B25,'Masterlist 9-30'!$E:$E,V$22)</f>
        <v>0</v>
      </c>
      <c r="W25" s="908">
        <f>SUMIFS('Masterlist 9-30'!$F:$F,'Masterlist 9-30'!$A:$A,$B25,'Masterlist 9-30'!$E:$E,W$22)</f>
        <v>0</v>
      </c>
      <c r="X25" s="908">
        <f>SUMIFS('Masterlist 9-30'!$F:$F,'Masterlist 9-30'!$A:$A,$B25,'Masterlist 9-30'!$E:$E,X$22)</f>
        <v>0</v>
      </c>
      <c r="Y25" s="908">
        <f>SUMIFS('Masterlist 9-30'!$F:$F,'Masterlist 9-30'!$A:$A,$B25,'Masterlist 9-30'!$E:$E,Y$22)</f>
        <v>0</v>
      </c>
      <c r="Z25" s="908">
        <f>SUMIFS('Masterlist 9-30'!$F:$F,'Masterlist 9-30'!$A:$A,$B25,'Masterlist 9-30'!$E:$E,Z$22)</f>
        <v>0</v>
      </c>
      <c r="AA25" s="908">
        <f>SUMIFS('Masterlist 9-30'!$F:$F,'Masterlist 9-30'!$A:$A,$B25,'Masterlist 9-30'!$E:$E,AA$22)</f>
        <v>0</v>
      </c>
      <c r="AB25" s="908">
        <f>SUMIFS('Masterlist 9-30'!$F:$F,'Masterlist 9-30'!$A:$A,$B25,'Masterlist 9-30'!$E:$E,AB$22)</f>
        <v>0</v>
      </c>
      <c r="AC25" s="908">
        <f>SUMIFS('Masterlist 9-30'!$F:$F,'Masterlist 9-30'!$A:$A,$B25,'Masterlist 9-30'!$E:$E,AC$22)</f>
        <v>0</v>
      </c>
      <c r="AD25" s="913">
        <f t="shared" si="14"/>
        <v>0</v>
      </c>
      <c r="AE25" s="908">
        <f>SUMIFS('Masterlist 9-30'!$F:$F,'Masterlist 9-30'!$A:$A,$B25,'Masterlist 9-30'!$E:$E,AE$22)</f>
        <v>0</v>
      </c>
      <c r="AF25" s="908">
        <f>SUMIFS('Masterlist 9-30'!$F:$F,'Masterlist 9-30'!$A:$A,$B25,'Masterlist 9-30'!$E:$E,AF$22)</f>
        <v>0</v>
      </c>
      <c r="AG25" s="908">
        <f>SUMIFS('Masterlist 9-30'!$F:$F,'Masterlist 9-30'!$A:$A,$B25,'Masterlist 9-30'!$E:$E,AG$22)</f>
        <v>0</v>
      </c>
      <c r="AH25" s="908">
        <f>SUMIFS('Masterlist 9-30'!$F:$F,'Masterlist 9-30'!$A:$A,$B25,'Masterlist 9-30'!$E:$E,AH$22)</f>
        <v>0</v>
      </c>
      <c r="AI25" s="908">
        <f>SUMIFS('Masterlist 9-30'!$F:$F,'Masterlist 9-30'!$A:$A,$B25,'Masterlist 9-30'!$E:$E,AI$22)</f>
        <v>0</v>
      </c>
      <c r="AJ25" s="908">
        <f>SUMIFS('Masterlist 9-30'!$F:$F,'Masterlist 9-30'!$A:$A,$B25,'Masterlist 9-30'!$E:$E,AJ$22)</f>
        <v>0</v>
      </c>
      <c r="AK25" s="908">
        <f>SUMIFS('Masterlist 9-30'!$F:$F,'Masterlist 9-30'!$A:$A,$B25,'Masterlist 9-30'!$E:$E,AK$22)</f>
        <v>0</v>
      </c>
      <c r="AL25" s="908">
        <f>SUMIFS('Masterlist 9-30'!$F:$F,'Masterlist 9-30'!$A:$A,$B25,'Masterlist 9-30'!$E:$E,AL$22)</f>
        <v>0</v>
      </c>
      <c r="AM25" s="908">
        <f>SUMIFS('Masterlist 9-30'!$F:$F,'Masterlist 9-30'!$A:$A,$B25,'Masterlist 9-30'!$E:$E,AM$22)</f>
        <v>0</v>
      </c>
      <c r="AN25" s="908">
        <f>SUMIFS('Masterlist 9-30'!$F:$F,'Masterlist 9-30'!$A:$A,$B25,'Masterlist 9-30'!$E:$E,AN$22)</f>
        <v>0</v>
      </c>
      <c r="AO25" s="908">
        <f>SUMIFS('Masterlist 9-30'!$F:$F,'Masterlist 9-30'!$A:$A,$B25,'Masterlist 9-30'!$E:$E,AO$22)</f>
        <v>0</v>
      </c>
      <c r="AP25" s="908">
        <f>SUMIFS('Masterlist 9-30'!$F:$F,'Masterlist 9-30'!$A:$A,$B25,'Masterlist 9-30'!$E:$E,AP$22)</f>
        <v>0</v>
      </c>
      <c r="AQ25" s="913">
        <f t="shared" si="15"/>
        <v>0</v>
      </c>
      <c r="AR25" s="908">
        <f>SUMIFS('Masterlist 9-30'!$F:$F,'Masterlist 9-30'!$A:$A,$B25,'Masterlist 9-30'!$E:$E,AR$22)</f>
        <v>0</v>
      </c>
      <c r="AS25" s="908">
        <f>SUMIFS('Masterlist 9-30'!$F:$F,'Masterlist 9-30'!$A:$A,$B25,'Masterlist 9-30'!$E:$E,AS$22)</f>
        <v>0</v>
      </c>
      <c r="AT25" s="908">
        <f>SUMIFS('Masterlist 9-30'!$F:$F,'Masterlist 9-30'!$A:$A,$B25,'Masterlist 9-30'!$E:$E,AT$22)</f>
        <v>0</v>
      </c>
      <c r="AU25" s="908">
        <f>SUMIFS('Masterlist 9-30'!$F:$F,'Masterlist 9-30'!$A:$A,$B25,'Masterlist 9-30'!$E:$E,AU$22)</f>
        <v>0</v>
      </c>
      <c r="AV25" s="908">
        <f>SUMIFS('Masterlist 9-30'!$F:$F,'Masterlist 9-30'!$A:$A,$B25,'Masterlist 9-30'!$E:$E,AV$22)</f>
        <v>0</v>
      </c>
      <c r="AW25" s="908">
        <f>SUMIFS('Masterlist 9-30'!$F:$F,'Masterlist 9-30'!$A:$A,$B25,'Masterlist 9-30'!$E:$E,AW$22)</f>
        <v>0</v>
      </c>
      <c r="AX25" s="908">
        <f>SUMIFS('Masterlist 9-30'!$F:$F,'Masterlist 9-30'!$A:$A,$B25,'Masterlist 9-30'!$E:$E,AX$22)</f>
        <v>0</v>
      </c>
      <c r="AY25" s="908">
        <f>SUMIFS('Masterlist 9-30'!$F:$F,'Masterlist 9-30'!$A:$A,$B25,'Masterlist 9-30'!$E:$E,AY$22)</f>
        <v>0</v>
      </c>
      <c r="AZ25" s="908">
        <f>SUMIFS('Masterlist 9-30'!$F:$F,'Masterlist 9-30'!$A:$A,$B25,'Masterlist 9-30'!$E:$E,AZ$22)</f>
        <v>0</v>
      </c>
      <c r="BA25" s="908">
        <f>SUMIFS('Masterlist 9-30'!$F:$F,'Masterlist 9-30'!$A:$A,$B25,'Masterlist 9-30'!$E:$E,BA$22)</f>
        <v>0</v>
      </c>
      <c r="BB25" s="908">
        <f>SUMIFS('Masterlist 9-30'!$F:$F,'Masterlist 9-30'!$A:$A,$B25,'Masterlist 9-30'!$E:$E,BB$22)</f>
        <v>0</v>
      </c>
      <c r="BC25" s="908">
        <f>SUMIFS('Masterlist 9-30'!$F:$F,'Masterlist 9-30'!$A:$A,$B25,'Masterlist 9-30'!$E:$E,BC$22)</f>
        <v>0</v>
      </c>
      <c r="BD25" s="913">
        <f t="shared" si="16"/>
        <v>0</v>
      </c>
      <c r="BF25" s="867">
        <f t="shared" si="17"/>
        <v>0</v>
      </c>
      <c r="BG25" s="867">
        <f t="shared" si="18"/>
        <v>0</v>
      </c>
      <c r="BH25" s="877">
        <f t="shared" si="19"/>
        <v>0</v>
      </c>
      <c r="BI25" s="911"/>
      <c r="BJ25" s="864">
        <f t="shared" si="25"/>
        <v>78809.590823496328</v>
      </c>
      <c r="BK25" s="882">
        <f t="shared" si="20"/>
        <v>0</v>
      </c>
      <c r="BL25" s="869">
        <f t="shared" si="21"/>
        <v>0</v>
      </c>
      <c r="BM25" s="868">
        <f t="shared" si="22"/>
        <v>0</v>
      </c>
      <c r="BN25" s="870">
        <f t="shared" si="23"/>
        <v>78809.590823496328</v>
      </c>
      <c r="BO25" s="870">
        <f t="shared" si="24"/>
        <v>13134.931803916055</v>
      </c>
      <c r="BP25" s="924"/>
    </row>
    <row r="26" spans="1:68" s="910" customFormat="1" ht="15.95" customHeight="1">
      <c r="A26" s="906">
        <v>4</v>
      </c>
      <c r="B26" s="912" t="s">
        <v>201</v>
      </c>
      <c r="C26" s="908">
        <f>SUMIFS('Masterlist 9-30'!$F:$F,'Masterlist 9-30'!$A:$A,$B26,'Masterlist 9-30'!$E:$E,C$22)</f>
        <v>4525</v>
      </c>
      <c r="D26" s="908">
        <f>SUMIFS('Masterlist 9-30'!$F:$F,'Masterlist 9-30'!$A:$A,$B26,'Masterlist 9-30'!$E:$E,D$22)</f>
        <v>2575</v>
      </c>
      <c r="E26" s="908">
        <f>SUMIFS('Masterlist 9-30'!$F:$F,'Masterlist 9-30'!$A:$A,$B26,'Masterlist 9-30'!$E:$E,E$22)</f>
        <v>6415</v>
      </c>
      <c r="F26" s="908">
        <f>SUMIFS('Masterlist 9-30'!$F:$F,'Masterlist 9-30'!$A:$A,$B26,'Masterlist 9-30'!$E:$E,F$22)</f>
        <v>7850</v>
      </c>
      <c r="G26" s="908">
        <f>SUMIFS('Masterlist 9-30'!$F:$F,'Masterlist 9-30'!$A:$A,$B26,'Masterlist 9-30'!$E:$E,G$22)</f>
        <v>9505</v>
      </c>
      <c r="H26" s="908">
        <f>SUMIFS('Masterlist 9-30'!$F:$F,'Masterlist 9-30'!$A:$A,$B26,'Masterlist 9-30'!$E:$E,H$22)</f>
        <v>5125</v>
      </c>
      <c r="I26" s="1230">
        <f>SUMIFS('Fixed Sale Items_1004'!$Q:$Q,'Fixed Sale Items_1004'!$K:$K,$B26,'Fixed Sale Items_1004'!$S:$S,"&lt;="&amp;I$22)</f>
        <v>0</v>
      </c>
      <c r="J26" s="1230">
        <f>SUMIFS('Fixed Sale Items_1004'!$Q:$Q,'Fixed Sale Items_1004'!$K:$K,$B26,'Fixed Sale Items_1004'!$S:$S,"&lt;="&amp;J$22)-I26</f>
        <v>0</v>
      </c>
      <c r="K26" s="1230">
        <f>SUMIFS('Fixed Sale Items_1004'!$Q:$Q,'Fixed Sale Items_1004'!$K:$K,$B26,'Fixed Sale Items_1004'!$S:$S,"&lt;="&amp;K$22)-J26-I26</f>
        <v>0</v>
      </c>
      <c r="L26" s="1230">
        <f>SUMIFS('Fixed Sale Items_1004'!$Q:$Q,'Fixed Sale Items_1004'!$K:$K,$B26,'Fixed Sale Items_1004'!$S:$S,"&lt;="&amp;L$22)-K26-J26-I26</f>
        <v>0</v>
      </c>
      <c r="M26" s="1230">
        <f>SUMIFS('Fixed Sale Items_1004'!$Q:$Q,'Fixed Sale Items_1004'!$K:$K,$B26,'Fixed Sale Items_1004'!$S:$S,"&lt;="&amp;M$22)-L26-K26-J26-I26</f>
        <v>0</v>
      </c>
      <c r="N26" s="1230">
        <f>SUMIFS('Fixed Sale Items_1004'!$Q:$Q,'Fixed Sale Items_1004'!$K:$K,$B26,'Fixed Sale Items_1004'!$S:$S,"&lt;="&amp;N$22)-M26-L26-K26-J26-I26</f>
        <v>0</v>
      </c>
      <c r="O26" s="1227">
        <f t="shared" si="13"/>
        <v>35995</v>
      </c>
      <c r="P26" s="1296" t="s">
        <v>384</v>
      </c>
      <c r="R26" s="908">
        <f>SUMIFS('Masterlist 9-30'!$F:$F,'Masterlist 9-30'!$A:$A,$B26,'Masterlist 9-30'!$E:$E,R$22)</f>
        <v>3170</v>
      </c>
      <c r="S26" s="908">
        <f>SUMIFS('Masterlist 9-30'!$F:$F,'Masterlist 9-30'!$A:$A,$B26,'Masterlist 9-30'!$E:$E,S$22)</f>
        <v>3505</v>
      </c>
      <c r="T26" s="908">
        <f>SUMIFS('Masterlist 9-30'!$F:$F,'Masterlist 9-30'!$A:$A,$B26,'Masterlist 9-30'!$E:$E,T$22)</f>
        <v>0</v>
      </c>
      <c r="U26" s="908">
        <f>SUMIFS('Masterlist 9-30'!$F:$F,'Masterlist 9-30'!$A:$A,$B26,'Masterlist 9-30'!$E:$E,U$22)</f>
        <v>7965</v>
      </c>
      <c r="V26" s="908">
        <f>SUMIFS('Masterlist 9-30'!$F:$F,'Masterlist 9-30'!$A:$A,$B26,'Masterlist 9-30'!$E:$E,V$22)</f>
        <v>5525</v>
      </c>
      <c r="W26" s="908">
        <f>SUMIFS('Masterlist 9-30'!$F:$F,'Masterlist 9-30'!$A:$A,$B26,'Masterlist 9-30'!$E:$E,W$22)</f>
        <v>9020</v>
      </c>
      <c r="X26" s="908">
        <f>SUMIFS('Masterlist 9-30'!$F:$F,'Masterlist 9-30'!$A:$A,$B26,'Masterlist 9-30'!$E:$E,X$22)</f>
        <v>0</v>
      </c>
      <c r="Y26" s="908">
        <f>SUMIFS('Masterlist 9-30'!$F:$F,'Masterlist 9-30'!$A:$A,$B26,'Masterlist 9-30'!$E:$E,Y$22)</f>
        <v>3830</v>
      </c>
      <c r="Z26" s="908">
        <f>SUMIFS('Masterlist 9-30'!$F:$F,'Masterlist 9-30'!$A:$A,$B26,'Masterlist 9-30'!$E:$E,Z$22)</f>
        <v>2560</v>
      </c>
      <c r="AA26" s="908">
        <f>SUMIFS('Masterlist 9-30'!$F:$F,'Masterlist 9-30'!$A:$A,$B26,'Masterlist 9-30'!$E:$E,AA$22)</f>
        <v>4720</v>
      </c>
      <c r="AB26" s="908">
        <f>SUMIFS('Masterlist 9-30'!$F:$F,'Masterlist 9-30'!$A:$A,$B26,'Masterlist 9-30'!$E:$E,AB$22)</f>
        <v>0</v>
      </c>
      <c r="AC26" s="908">
        <f>SUMIFS('Masterlist 9-30'!$F:$F,'Masterlist 9-30'!$A:$A,$B26,'Masterlist 9-30'!$E:$E,AC$22)</f>
        <v>5550</v>
      </c>
      <c r="AD26" s="913">
        <f t="shared" si="14"/>
        <v>45845</v>
      </c>
      <c r="AE26" s="908">
        <f>SUMIFS('Masterlist 9-30'!$F:$F,'Masterlist 9-30'!$A:$A,$B26,'Masterlist 9-30'!$E:$E,AE$22)</f>
        <v>4450</v>
      </c>
      <c r="AF26" s="908">
        <f>SUMIFS('Masterlist 9-30'!$F:$F,'Masterlist 9-30'!$A:$A,$B26,'Masterlist 9-30'!$E:$E,AF$22)</f>
        <v>5125</v>
      </c>
      <c r="AG26" s="908">
        <f>SUMIFS('Masterlist 9-30'!$F:$F,'Masterlist 9-30'!$A:$A,$B26,'Masterlist 9-30'!$E:$E,AG$22)</f>
        <v>0</v>
      </c>
      <c r="AH26" s="908">
        <f>SUMIFS('Masterlist 9-30'!$F:$F,'Masterlist 9-30'!$A:$A,$B26,'Masterlist 9-30'!$E:$E,AH$22)</f>
        <v>2080</v>
      </c>
      <c r="AI26" s="908">
        <f>SUMIFS('Masterlist 9-30'!$F:$F,'Masterlist 9-30'!$A:$A,$B26,'Masterlist 9-30'!$E:$E,AI$22)</f>
        <v>2515</v>
      </c>
      <c r="AJ26" s="908">
        <f>SUMIFS('Masterlist 9-30'!$F:$F,'Masterlist 9-30'!$A:$A,$B26,'Masterlist 9-30'!$E:$E,AJ$22)</f>
        <v>0</v>
      </c>
      <c r="AK26" s="908">
        <f>SUMIFS('Masterlist 9-30'!$F:$F,'Masterlist 9-30'!$A:$A,$B26,'Masterlist 9-30'!$E:$E,AK$22)</f>
        <v>3100</v>
      </c>
      <c r="AL26" s="908">
        <f>SUMIFS('Masterlist 9-30'!$F:$F,'Masterlist 9-30'!$A:$A,$B26,'Masterlist 9-30'!$E:$E,AL$22)</f>
        <v>3795</v>
      </c>
      <c r="AM26" s="908">
        <f>SUMIFS('Masterlist 9-30'!$F:$F,'Masterlist 9-30'!$A:$A,$B26,'Masterlist 9-30'!$E:$E,AM$22)</f>
        <v>8920</v>
      </c>
      <c r="AN26" s="908">
        <f>SUMIFS('Masterlist 9-30'!$F:$F,'Masterlist 9-30'!$A:$A,$B26,'Masterlist 9-30'!$E:$E,AN$22)</f>
        <v>0</v>
      </c>
      <c r="AO26" s="908">
        <f>SUMIFS('Masterlist 9-30'!$F:$F,'Masterlist 9-30'!$A:$A,$B26,'Masterlist 9-30'!$E:$E,AO$22)</f>
        <v>0</v>
      </c>
      <c r="AP26" s="908">
        <f>SUMIFS('Masterlist 9-30'!$F:$F,'Masterlist 9-30'!$A:$A,$B26,'Masterlist 9-30'!$E:$E,AP$22)</f>
        <v>0</v>
      </c>
      <c r="AQ26" s="913">
        <f t="shared" si="15"/>
        <v>29985</v>
      </c>
      <c r="AR26" s="908">
        <f>SUMIFS('Masterlist 9-30'!$F:$F,'Masterlist 9-30'!$A:$A,$B26,'Masterlist 9-30'!$E:$E,AR$22)</f>
        <v>0</v>
      </c>
      <c r="AS26" s="908">
        <f>SUMIFS('Masterlist 9-30'!$F:$F,'Masterlist 9-30'!$A:$A,$B26,'Masterlist 9-30'!$E:$E,AS$22)</f>
        <v>0</v>
      </c>
      <c r="AT26" s="908">
        <f>SUMIFS('Masterlist 9-30'!$F:$F,'Masterlist 9-30'!$A:$A,$B26,'Masterlist 9-30'!$E:$E,AT$22)</f>
        <v>0</v>
      </c>
      <c r="AU26" s="908">
        <f>SUMIFS('Masterlist 9-30'!$F:$F,'Masterlist 9-30'!$A:$A,$B26,'Masterlist 9-30'!$E:$E,AU$22)</f>
        <v>0</v>
      </c>
      <c r="AV26" s="908">
        <f>SUMIFS('Masterlist 9-30'!$F:$F,'Masterlist 9-30'!$A:$A,$B26,'Masterlist 9-30'!$E:$E,AV$22)</f>
        <v>0</v>
      </c>
      <c r="AW26" s="908">
        <f>SUMIFS('Masterlist 9-30'!$F:$F,'Masterlist 9-30'!$A:$A,$B26,'Masterlist 9-30'!$E:$E,AW$22)</f>
        <v>12345</v>
      </c>
      <c r="AX26" s="908">
        <f>SUMIFS('Masterlist 9-30'!$F:$F,'Masterlist 9-30'!$A:$A,$B26,'Masterlist 9-30'!$E:$E,AX$22)</f>
        <v>0</v>
      </c>
      <c r="AY26" s="908">
        <f>SUMIFS('Masterlist 9-30'!$F:$F,'Masterlist 9-30'!$A:$A,$B26,'Masterlist 9-30'!$E:$E,AY$22)</f>
        <v>1288</v>
      </c>
      <c r="AZ26" s="908">
        <f>SUMIFS('Masterlist 9-30'!$F:$F,'Masterlist 9-30'!$A:$A,$B26,'Masterlist 9-30'!$E:$E,AZ$22)</f>
        <v>617</v>
      </c>
      <c r="BA26" s="908">
        <f>SUMIFS('Masterlist 9-30'!$F:$F,'Masterlist 9-30'!$A:$A,$B26,'Masterlist 9-30'!$E:$E,BA$22)</f>
        <v>0</v>
      </c>
      <c r="BB26" s="908">
        <f>SUMIFS('Masterlist 9-30'!$F:$F,'Masterlist 9-30'!$A:$A,$B26,'Masterlist 9-30'!$E:$E,BB$22)</f>
        <v>6495</v>
      </c>
      <c r="BC26" s="908">
        <f>SUMIFS('Masterlist 9-30'!$F:$F,'Masterlist 9-30'!$A:$A,$B26,'Masterlist 9-30'!$E:$E,BC$22)</f>
        <v>0</v>
      </c>
      <c r="BD26" s="913">
        <f t="shared" si="16"/>
        <v>20745</v>
      </c>
      <c r="BF26" s="867">
        <f t="shared" si="17"/>
        <v>45845</v>
      </c>
      <c r="BG26" s="867">
        <f t="shared" si="18"/>
        <v>29985</v>
      </c>
      <c r="BH26" s="877">
        <f t="shared" si="19"/>
        <v>20745</v>
      </c>
      <c r="BI26" s="911"/>
      <c r="BJ26" s="864">
        <f t="shared" si="25"/>
        <v>35995</v>
      </c>
      <c r="BK26" s="882">
        <f t="shared" si="20"/>
        <v>32191.666666666668</v>
      </c>
      <c r="BL26" s="869">
        <f t="shared" si="21"/>
        <v>4.6056830311442108E-2</v>
      </c>
      <c r="BM26" s="868">
        <f t="shared" si="22"/>
        <v>43063.136341198369</v>
      </c>
      <c r="BN26" s="870">
        <f t="shared" si="23"/>
        <v>-7068.1363411983693</v>
      </c>
      <c r="BO26" s="870">
        <f t="shared" si="24"/>
        <v>-1178.0227235330615</v>
      </c>
      <c r="BP26" s="924"/>
    </row>
    <row r="27" spans="1:68" s="910" customFormat="1" ht="15.95" customHeight="1">
      <c r="A27" s="906">
        <v>5</v>
      </c>
      <c r="B27" s="914" t="s">
        <v>200</v>
      </c>
      <c r="C27" s="908">
        <f>SUMIFS('Masterlist 9-30'!$F:$F,'Masterlist 9-30'!$A:$A,$B27,'Masterlist 9-30'!$E:$E,C$22)</f>
        <v>0</v>
      </c>
      <c r="D27" s="908">
        <f>SUMIFS('Masterlist 9-30'!$F:$F,'Masterlist 9-30'!$A:$A,$B27,'Masterlist 9-30'!$E:$E,D$22)</f>
        <v>0</v>
      </c>
      <c r="E27" s="908">
        <f>SUMIFS('Masterlist 9-30'!$F:$F,'Masterlist 9-30'!$A:$A,$B27,'Masterlist 9-30'!$E:$E,E$22)</f>
        <v>1492.8189537687388</v>
      </c>
      <c r="F27" s="908">
        <f>SUMIFS('Masterlist 9-30'!$F:$F,'Masterlist 9-30'!$A:$A,$B27,'Masterlist 9-30'!$E:$E,F$22)</f>
        <v>0</v>
      </c>
      <c r="G27" s="908">
        <f>SUMIFS('Masterlist 9-30'!$F:$F,'Masterlist 9-30'!$A:$A,$B27,'Masterlist 9-30'!$E:$E,G$22)</f>
        <v>4113</v>
      </c>
      <c r="H27" s="908">
        <f>SUMIFS('Masterlist 9-30'!$F:$F,'Masterlist 9-30'!$A:$A,$B27,'Masterlist 9-30'!$E:$E,H$22)</f>
        <v>1381.0289389067525</v>
      </c>
      <c r="I27" s="1230">
        <f>SUMIFS('Fixed Sale Items_1004'!$Q:$Q,'Fixed Sale Items_1004'!$K:$K,$B27,'Fixed Sale Items_1004'!$S:$S,"&lt;="&amp;I$22)</f>
        <v>10711.012861736333</v>
      </c>
      <c r="J27" s="1230">
        <f>SUMIFS('Fixed Sale Items_1004'!$Q:$Q,'Fixed Sale Items_1004'!$K:$K,$B27,'Fixed Sale Items_1004'!$S:$S,"&lt;="&amp;J$22)-I27</f>
        <v>4129.8231511254035</v>
      </c>
      <c r="K27" s="1230">
        <f>SUMIFS('Fixed Sale Items_1004'!$Q:$Q,'Fixed Sale Items_1004'!$K:$K,$B27,'Fixed Sale Items_1004'!$S:$S,"&lt;="&amp;K$22)-J27-I27</f>
        <v>0</v>
      </c>
      <c r="L27" s="1230">
        <f>SUMIFS('Fixed Sale Items_1004'!$Q:$Q,'Fixed Sale Items_1004'!$K:$K,$B27,'Fixed Sale Items_1004'!$S:$S,"&lt;="&amp;L$22)-K27-J27-I27</f>
        <v>0</v>
      </c>
      <c r="M27" s="1230">
        <f>SUMIFS('Fixed Sale Items_1004'!$Q:$Q,'Fixed Sale Items_1004'!$K:$K,$B27,'Fixed Sale Items_1004'!$S:$S,"&lt;="&amp;M$22)-L27-K27-J27-I27</f>
        <v>0</v>
      </c>
      <c r="N27" s="1230">
        <f>SUMIFS('Fixed Sale Items_1004'!$Q:$Q,'Fixed Sale Items_1004'!$K:$K,$B27,'Fixed Sale Items_1004'!$S:$S,"&lt;="&amp;N$22)-M27-L27-K27-J27-I27</f>
        <v>0</v>
      </c>
      <c r="O27" s="1227">
        <f t="shared" si="13"/>
        <v>21827.683905537226</v>
      </c>
      <c r="P27" s="1296" t="s">
        <v>349</v>
      </c>
      <c r="R27" s="908">
        <f>SUMIFS('Masterlist 9-30'!$F:$F,'Masterlist 9-30'!$A:$A,$B27,'Masterlist 9-30'!$E:$E,R$22)</f>
        <v>0</v>
      </c>
      <c r="S27" s="908">
        <f>SUMIFS('Masterlist 9-30'!$F:$F,'Masterlist 9-30'!$A:$A,$B27,'Masterlist 9-30'!$E:$E,S$22)</f>
        <v>0</v>
      </c>
      <c r="T27" s="908">
        <f>SUMIFS('Masterlist 9-30'!$F:$F,'Masterlist 9-30'!$A:$A,$B27,'Masterlist 9-30'!$E:$E,T$22)</f>
        <v>0</v>
      </c>
      <c r="U27" s="908">
        <f>SUMIFS('Masterlist 9-30'!$F:$F,'Masterlist 9-30'!$A:$A,$B27,'Masterlist 9-30'!$E:$E,U$22)</f>
        <v>0</v>
      </c>
      <c r="V27" s="908">
        <f>SUMIFS('Masterlist 9-30'!$F:$F,'Masterlist 9-30'!$A:$A,$B27,'Masterlist 9-30'!$E:$E,V$22)</f>
        <v>0</v>
      </c>
      <c r="W27" s="908">
        <f>SUMIFS('Masterlist 9-30'!$F:$F,'Masterlist 9-30'!$A:$A,$B27,'Masterlist 9-30'!$E:$E,W$22)</f>
        <v>0</v>
      </c>
      <c r="X27" s="908">
        <f>SUMIFS('Masterlist 9-30'!$F:$F,'Masterlist 9-30'!$A:$A,$B27,'Masterlist 9-30'!$E:$E,X$22)</f>
        <v>0</v>
      </c>
      <c r="Y27" s="908">
        <f>SUMIFS('Masterlist 9-30'!$F:$F,'Masterlist 9-30'!$A:$A,$B27,'Masterlist 9-30'!$E:$E,Y$22)</f>
        <v>0</v>
      </c>
      <c r="Z27" s="908">
        <f>SUMIFS('Masterlist 9-30'!$F:$F,'Masterlist 9-30'!$A:$A,$B27,'Masterlist 9-30'!$E:$E,Z$22)</f>
        <v>0</v>
      </c>
      <c r="AA27" s="908">
        <f>SUMIFS('Masterlist 9-30'!$F:$F,'Masterlist 9-30'!$A:$A,$B27,'Masterlist 9-30'!$E:$E,AA$22)</f>
        <v>0</v>
      </c>
      <c r="AB27" s="908">
        <f>SUMIFS('Masterlist 9-30'!$F:$F,'Masterlist 9-30'!$A:$A,$B27,'Masterlist 9-30'!$E:$E,AB$22)</f>
        <v>0</v>
      </c>
      <c r="AC27" s="908">
        <f>SUMIFS('Masterlist 9-30'!$F:$F,'Masterlist 9-30'!$A:$A,$B27,'Masterlist 9-30'!$E:$E,AC$22)</f>
        <v>0</v>
      </c>
      <c r="AD27" s="913">
        <f t="shared" si="14"/>
        <v>0</v>
      </c>
      <c r="AE27" s="908">
        <f>SUMIFS('Masterlist 9-30'!$F:$F,'Masterlist 9-30'!$A:$A,$B27,'Masterlist 9-30'!$E:$E,AE$22)</f>
        <v>0</v>
      </c>
      <c r="AF27" s="908">
        <f>SUMIFS('Masterlist 9-30'!$F:$F,'Masterlist 9-30'!$A:$A,$B27,'Masterlist 9-30'!$E:$E,AF$22)</f>
        <v>0</v>
      </c>
      <c r="AG27" s="908">
        <f>SUMIFS('Masterlist 9-30'!$F:$F,'Masterlist 9-30'!$A:$A,$B27,'Masterlist 9-30'!$E:$E,AG$22)</f>
        <v>0</v>
      </c>
      <c r="AH27" s="908">
        <f>SUMIFS('Masterlist 9-30'!$F:$F,'Masterlist 9-30'!$A:$A,$B27,'Masterlist 9-30'!$E:$E,AH$22)</f>
        <v>0</v>
      </c>
      <c r="AI27" s="908">
        <f>SUMIFS('Masterlist 9-30'!$F:$F,'Masterlist 9-30'!$A:$A,$B27,'Masterlist 9-30'!$E:$E,AI$22)</f>
        <v>0</v>
      </c>
      <c r="AJ27" s="908">
        <f>SUMIFS('Masterlist 9-30'!$F:$F,'Masterlist 9-30'!$A:$A,$B27,'Masterlist 9-30'!$E:$E,AJ$22)</f>
        <v>2084.5341018251684</v>
      </c>
      <c r="AK27" s="908">
        <f>SUMIFS('Masterlist 9-30'!$F:$F,'Masterlist 9-30'!$A:$A,$B27,'Masterlist 9-30'!$E:$E,AK$22)</f>
        <v>98.398610843141043</v>
      </c>
      <c r="AL27" s="908">
        <f>SUMIFS('Masterlist 9-30'!$F:$F,'Masterlist 9-30'!$A:$A,$B27,'Masterlist 9-30'!$E:$E,AL$22)</f>
        <v>9545.783391666504</v>
      </c>
      <c r="AM27" s="908">
        <f>SUMIFS('Masterlist 9-30'!$F:$F,'Masterlist 9-30'!$A:$A,$B27,'Masterlist 9-30'!$E:$E,AM$22)</f>
        <v>0</v>
      </c>
      <c r="AN27" s="908">
        <f>SUMIFS('Masterlist 9-30'!$F:$F,'Masterlist 9-30'!$A:$A,$B27,'Masterlist 9-30'!$E:$E,AN$22)</f>
        <v>0</v>
      </c>
      <c r="AO27" s="908">
        <f>SUMIFS('Masterlist 9-30'!$F:$F,'Masterlist 9-30'!$A:$A,$B27,'Masterlist 9-30'!$E:$E,AO$22)</f>
        <v>1322.0539051741098</v>
      </c>
      <c r="AP27" s="908">
        <f>SUMIFS('Masterlist 9-30'!$F:$F,'Masterlist 9-30'!$A:$A,$B27,'Masterlist 9-30'!$E:$E,AP$22)</f>
        <v>0</v>
      </c>
      <c r="AQ27" s="913">
        <f t="shared" si="15"/>
        <v>13050.770009508924</v>
      </c>
      <c r="AR27" s="908">
        <f>SUMIFS('Masterlist 9-30'!$F:$F,'Masterlist 9-30'!$A:$A,$B27,'Masterlist 9-30'!$E:$E,AR$22)</f>
        <v>0</v>
      </c>
      <c r="AS27" s="908">
        <f>SUMIFS('Masterlist 9-30'!$F:$F,'Masterlist 9-30'!$A:$A,$B27,'Masterlist 9-30'!$E:$E,AS$22)</f>
        <v>0</v>
      </c>
      <c r="AT27" s="908">
        <f>SUMIFS('Masterlist 9-30'!$F:$F,'Masterlist 9-30'!$A:$A,$B27,'Masterlist 9-30'!$E:$E,AT$22)</f>
        <v>0</v>
      </c>
      <c r="AU27" s="908">
        <f>SUMIFS('Masterlist 9-30'!$F:$F,'Masterlist 9-30'!$A:$A,$B27,'Masterlist 9-30'!$E:$E,AU$22)</f>
        <v>0</v>
      </c>
      <c r="AV27" s="908">
        <f>SUMIFS('Masterlist 9-30'!$F:$F,'Masterlist 9-30'!$A:$A,$B27,'Masterlist 9-30'!$E:$E,AV$22)</f>
        <v>0</v>
      </c>
      <c r="AW27" s="908">
        <f>SUMIFS('Masterlist 9-30'!$F:$F,'Masterlist 9-30'!$A:$A,$B27,'Masterlist 9-30'!$E:$E,AW$22)</f>
        <v>0</v>
      </c>
      <c r="AX27" s="908">
        <f>SUMIFS('Masterlist 9-30'!$F:$F,'Masterlist 9-30'!$A:$A,$B27,'Masterlist 9-30'!$E:$E,AX$22)</f>
        <v>0</v>
      </c>
      <c r="AY27" s="908">
        <f>SUMIFS('Masterlist 9-30'!$F:$F,'Masterlist 9-30'!$A:$A,$B27,'Masterlist 9-30'!$E:$E,AY$22)</f>
        <v>0</v>
      </c>
      <c r="AZ27" s="908">
        <f>SUMIFS('Masterlist 9-30'!$F:$F,'Masterlist 9-30'!$A:$A,$B27,'Masterlist 9-30'!$E:$E,AZ$22)</f>
        <v>0</v>
      </c>
      <c r="BA27" s="908">
        <f>SUMIFS('Masterlist 9-30'!$F:$F,'Masterlist 9-30'!$A:$A,$B27,'Masterlist 9-30'!$E:$E,BA$22)</f>
        <v>0</v>
      </c>
      <c r="BB27" s="908">
        <f>SUMIFS('Masterlist 9-30'!$F:$F,'Masterlist 9-30'!$A:$A,$B27,'Masterlist 9-30'!$E:$E,BB$22)</f>
        <v>0</v>
      </c>
      <c r="BC27" s="908">
        <f>SUMIFS('Masterlist 9-30'!$F:$F,'Masterlist 9-30'!$A:$A,$B27,'Masterlist 9-30'!$E:$E,BC$22)</f>
        <v>0</v>
      </c>
      <c r="BD27" s="913">
        <f t="shared" si="16"/>
        <v>0</v>
      </c>
      <c r="BF27" s="867">
        <f t="shared" si="17"/>
        <v>0</v>
      </c>
      <c r="BG27" s="867">
        <f t="shared" si="18"/>
        <v>13050.770009508924</v>
      </c>
      <c r="BH27" s="877">
        <f t="shared" si="19"/>
        <v>0</v>
      </c>
      <c r="BI27" s="911"/>
      <c r="BJ27" s="864">
        <f t="shared" si="25"/>
        <v>21827.683905537226</v>
      </c>
      <c r="BK27" s="882">
        <f t="shared" si="20"/>
        <v>4350.256669836308</v>
      </c>
      <c r="BL27" s="869">
        <f t="shared" si="21"/>
        <v>6.223940976045666E-3</v>
      </c>
      <c r="BM27" s="868">
        <f t="shared" si="22"/>
        <v>5819.3848126026978</v>
      </c>
      <c r="BN27" s="870">
        <f t="shared" si="23"/>
        <v>16008.299092934529</v>
      </c>
      <c r="BO27" s="870">
        <f t="shared" si="24"/>
        <v>2668.0498488224216</v>
      </c>
      <c r="BP27" s="924"/>
    </row>
    <row r="28" spans="1:68" s="910" customFormat="1" ht="15.95" customHeight="1">
      <c r="A28" s="906">
        <v>6</v>
      </c>
      <c r="B28" s="912" t="s">
        <v>244</v>
      </c>
      <c r="C28" s="908">
        <f>SUMIFS('Masterlist 9-30'!$F:$F,'Masterlist 9-30'!$A:$A,$B28,'Masterlist 9-30'!$E:$E,C$22)</f>
        <v>0</v>
      </c>
      <c r="D28" s="908">
        <f>SUMIFS('Masterlist 9-30'!$F:$F,'Masterlist 9-30'!$A:$A,$B28,'Masterlist 9-30'!$E:$E,D$22)</f>
        <v>3424</v>
      </c>
      <c r="E28" s="908">
        <f>SUMIFS('Masterlist 9-30'!$F:$F,'Masterlist 9-30'!$A:$A,$B28,'Masterlist 9-30'!$E:$E,E$22)</f>
        <v>0</v>
      </c>
      <c r="F28" s="908">
        <f>SUMIFS('Masterlist 9-30'!$F:$F,'Masterlist 9-30'!$A:$A,$B28,'Masterlist 9-30'!$E:$E,F$22)</f>
        <v>1843</v>
      </c>
      <c r="G28" s="908">
        <f>SUMIFS('Masterlist 9-30'!$F:$F,'Masterlist 9-30'!$A:$A,$B28,'Masterlist 9-30'!$E:$E,G$22)</f>
        <v>1100</v>
      </c>
      <c r="H28" s="908">
        <f>SUMIFS('Masterlist 9-30'!$F:$F,'Masterlist 9-30'!$A:$A,$B28,'Masterlist 9-30'!$E:$E,H$22)</f>
        <v>7783</v>
      </c>
      <c r="I28" s="1230">
        <f>SUMIFS('Fixed Sale Items_1004'!$Q:$Q,'Fixed Sale Items_1004'!$K:$K,$B28,'Fixed Sale Items_1004'!$S:$S,"&lt;="&amp;I$22)</f>
        <v>4207</v>
      </c>
      <c r="J28" s="1230">
        <f>SUMIFS('Fixed Sale Items_1004'!$Q:$Q,'Fixed Sale Items_1004'!$K:$K,$B28,'Fixed Sale Items_1004'!$S:$S,"&lt;="&amp;J$22)-I28</f>
        <v>0</v>
      </c>
      <c r="K28" s="1230">
        <f>SUMIFS('Fixed Sale Items_1004'!$Q:$Q,'Fixed Sale Items_1004'!$K:$K,$B28,'Fixed Sale Items_1004'!$S:$S,"&lt;="&amp;K$22)-J28-I28</f>
        <v>0</v>
      </c>
      <c r="L28" s="1230">
        <f>SUMIFS('Fixed Sale Items_1004'!$Q:$Q,'Fixed Sale Items_1004'!$K:$K,$B28,'Fixed Sale Items_1004'!$S:$S,"&lt;="&amp;L$22)-K28-J28-I28</f>
        <v>0</v>
      </c>
      <c r="M28" s="1230">
        <f>SUMIFS('Fixed Sale Items_1004'!$Q:$Q,'Fixed Sale Items_1004'!$K:$K,$B28,'Fixed Sale Items_1004'!$S:$S,"&lt;="&amp;M$22)-L28-K28-J28-I28</f>
        <v>0</v>
      </c>
      <c r="N28" s="1230">
        <f>SUMIFS('Fixed Sale Items_1004'!$Q:$Q,'Fixed Sale Items_1004'!$K:$K,$B28,'Fixed Sale Items_1004'!$S:$S,"&lt;="&amp;N$22)-M28-L28-K28-J28-I28</f>
        <v>0</v>
      </c>
      <c r="O28" s="1227">
        <f t="shared" si="13"/>
        <v>18357</v>
      </c>
      <c r="P28" s="1296" t="s">
        <v>350</v>
      </c>
      <c r="R28" s="908">
        <f>SUMIFS('Masterlist 9-30'!$F:$F,'Masterlist 9-30'!$A:$A,$B28,'Masterlist 9-30'!$E:$E,R$22)</f>
        <v>1320</v>
      </c>
      <c r="S28" s="908">
        <f>SUMIFS('Masterlist 9-30'!$F:$F,'Masterlist 9-30'!$A:$A,$B28,'Masterlist 9-30'!$E:$E,S$22)</f>
        <v>440</v>
      </c>
      <c r="T28" s="908">
        <f>SUMIFS('Masterlist 9-30'!$F:$F,'Masterlist 9-30'!$A:$A,$B28,'Masterlist 9-30'!$E:$E,T$22)</f>
        <v>880</v>
      </c>
      <c r="U28" s="908">
        <f>SUMIFS('Masterlist 9-30'!$F:$F,'Masterlist 9-30'!$A:$A,$B28,'Masterlist 9-30'!$E:$E,U$22)</f>
        <v>33551</v>
      </c>
      <c r="V28" s="908">
        <f>SUMIFS('Masterlist 9-30'!$F:$F,'Masterlist 9-30'!$A:$A,$B28,'Masterlist 9-30'!$E:$E,V$22)</f>
        <v>78758</v>
      </c>
      <c r="W28" s="908">
        <f>SUMIFS('Masterlist 9-30'!$F:$F,'Masterlist 9-30'!$A:$A,$B28,'Masterlist 9-30'!$E:$E,W$22)</f>
        <v>1320</v>
      </c>
      <c r="X28" s="908">
        <f>SUMIFS('Masterlist 9-30'!$F:$F,'Masterlist 9-30'!$A:$A,$B28,'Masterlist 9-30'!$E:$E,X$22)</f>
        <v>2080</v>
      </c>
      <c r="Y28" s="908">
        <f>SUMIFS('Masterlist 9-30'!$F:$F,'Masterlist 9-30'!$A:$A,$B28,'Masterlist 9-30'!$E:$E,Y$22)</f>
        <v>3440</v>
      </c>
      <c r="Z28" s="908">
        <f>SUMIFS('Masterlist 9-30'!$F:$F,'Masterlist 9-30'!$A:$A,$B28,'Masterlist 9-30'!$E:$E,Z$22)</f>
        <v>1320</v>
      </c>
      <c r="AA28" s="908">
        <f>SUMIFS('Masterlist 9-30'!$F:$F,'Masterlist 9-30'!$A:$A,$B28,'Masterlist 9-30'!$E:$E,AA$22)</f>
        <v>1720</v>
      </c>
      <c r="AB28" s="908">
        <f>SUMIFS('Masterlist 9-30'!$F:$F,'Masterlist 9-30'!$A:$A,$B28,'Masterlist 9-30'!$E:$E,AB$22)</f>
        <v>5640</v>
      </c>
      <c r="AC28" s="908">
        <f>SUMIFS('Masterlist 9-30'!$F:$F,'Masterlist 9-30'!$A:$A,$B28,'Masterlist 9-30'!$E:$E,AC$22)</f>
        <v>1640</v>
      </c>
      <c r="AD28" s="913">
        <f t="shared" si="14"/>
        <v>132109</v>
      </c>
      <c r="AE28" s="908">
        <f>SUMIFS('Masterlist 9-30'!$F:$F,'Masterlist 9-30'!$A:$A,$B28,'Masterlist 9-30'!$E:$E,AE$22)</f>
        <v>400</v>
      </c>
      <c r="AF28" s="908">
        <f>SUMIFS('Masterlist 9-30'!$F:$F,'Masterlist 9-30'!$A:$A,$B28,'Masterlist 9-30'!$E:$E,AF$22)</f>
        <v>0</v>
      </c>
      <c r="AG28" s="908">
        <f>SUMIFS('Masterlist 9-30'!$F:$F,'Masterlist 9-30'!$A:$A,$B28,'Masterlist 9-30'!$E:$E,AG$22)</f>
        <v>440</v>
      </c>
      <c r="AH28" s="908">
        <f>SUMIFS('Masterlist 9-30'!$F:$F,'Masterlist 9-30'!$A:$A,$B28,'Masterlist 9-30'!$E:$E,AH$22)</f>
        <v>0</v>
      </c>
      <c r="AI28" s="908">
        <f>SUMIFS('Masterlist 9-30'!$F:$F,'Masterlist 9-30'!$A:$A,$B28,'Masterlist 9-30'!$E:$E,AI$22)</f>
        <v>0</v>
      </c>
      <c r="AJ28" s="908">
        <f>SUMIFS('Masterlist 9-30'!$F:$F,'Masterlist 9-30'!$A:$A,$B28,'Masterlist 9-30'!$E:$E,AJ$22)</f>
        <v>0</v>
      </c>
      <c r="AK28" s="908">
        <f>SUMIFS('Masterlist 9-30'!$F:$F,'Masterlist 9-30'!$A:$A,$B28,'Masterlist 9-30'!$E:$E,AK$22)</f>
        <v>880</v>
      </c>
      <c r="AL28" s="908">
        <f>SUMIFS('Masterlist 9-30'!$F:$F,'Masterlist 9-30'!$A:$A,$B28,'Masterlist 9-30'!$E:$E,AL$22)</f>
        <v>880</v>
      </c>
      <c r="AM28" s="908">
        <f>SUMIFS('Masterlist 9-30'!$F:$F,'Masterlist 9-30'!$A:$A,$B28,'Masterlist 9-30'!$E:$E,AM$22)</f>
        <v>3475</v>
      </c>
      <c r="AN28" s="908">
        <f>SUMIFS('Masterlist 9-30'!$F:$F,'Masterlist 9-30'!$A:$A,$B28,'Masterlist 9-30'!$E:$E,AN$22)</f>
        <v>1270</v>
      </c>
      <c r="AO28" s="908">
        <f>SUMIFS('Masterlist 9-30'!$F:$F,'Masterlist 9-30'!$A:$A,$B28,'Masterlist 9-30'!$E:$E,AO$22)</f>
        <v>3730</v>
      </c>
      <c r="AP28" s="908">
        <f>SUMIFS('Masterlist 9-30'!$F:$F,'Masterlist 9-30'!$A:$A,$B28,'Masterlist 9-30'!$E:$E,AP$22)</f>
        <v>0</v>
      </c>
      <c r="AQ28" s="913">
        <f t="shared" si="15"/>
        <v>11075</v>
      </c>
      <c r="AR28" s="908">
        <f>SUMIFS('Masterlist 9-30'!$F:$F,'Masterlist 9-30'!$A:$A,$B28,'Masterlist 9-30'!$E:$E,AR$22)</f>
        <v>0</v>
      </c>
      <c r="AS28" s="908">
        <f>SUMIFS('Masterlist 9-30'!$F:$F,'Masterlist 9-30'!$A:$A,$B28,'Masterlist 9-30'!$E:$E,AS$22)</f>
        <v>0</v>
      </c>
      <c r="AT28" s="908">
        <f>SUMIFS('Masterlist 9-30'!$F:$F,'Masterlist 9-30'!$A:$A,$B28,'Masterlist 9-30'!$E:$E,AT$22)</f>
        <v>3120</v>
      </c>
      <c r="AU28" s="908">
        <f>SUMIFS('Masterlist 9-30'!$F:$F,'Masterlist 9-30'!$A:$A,$B28,'Masterlist 9-30'!$E:$E,AU$22)</f>
        <v>0</v>
      </c>
      <c r="AV28" s="908">
        <f>SUMIFS('Masterlist 9-30'!$F:$F,'Masterlist 9-30'!$A:$A,$B28,'Masterlist 9-30'!$E:$E,AV$22)</f>
        <v>0</v>
      </c>
      <c r="AW28" s="908">
        <f>SUMIFS('Masterlist 9-30'!$F:$F,'Masterlist 9-30'!$A:$A,$B28,'Masterlist 9-30'!$E:$E,AW$22)</f>
        <v>0</v>
      </c>
      <c r="AX28" s="908">
        <f>SUMIFS('Masterlist 9-30'!$F:$F,'Masterlist 9-30'!$A:$A,$B28,'Masterlist 9-30'!$E:$E,AX$22)</f>
        <v>0</v>
      </c>
      <c r="AY28" s="908">
        <f>SUMIFS('Masterlist 9-30'!$F:$F,'Masterlist 9-30'!$A:$A,$B28,'Masterlist 9-30'!$E:$E,AY$22)</f>
        <v>0</v>
      </c>
      <c r="AZ28" s="908">
        <f>SUMIFS('Masterlist 9-30'!$F:$F,'Masterlist 9-30'!$A:$A,$B28,'Masterlist 9-30'!$E:$E,AZ$22)</f>
        <v>0</v>
      </c>
      <c r="BA28" s="908">
        <f>SUMIFS('Masterlist 9-30'!$F:$F,'Masterlist 9-30'!$A:$A,$B28,'Masterlist 9-30'!$E:$E,BA$22)</f>
        <v>5011</v>
      </c>
      <c r="BB28" s="908">
        <f>SUMIFS('Masterlist 9-30'!$F:$F,'Masterlist 9-30'!$A:$A,$B28,'Masterlist 9-30'!$E:$E,BB$22)</f>
        <v>2437.8000000000002</v>
      </c>
      <c r="BC28" s="908">
        <f>SUMIFS('Masterlist 9-30'!$F:$F,'Masterlist 9-30'!$A:$A,$B28,'Masterlist 9-30'!$E:$E,BC$22)</f>
        <v>1760</v>
      </c>
      <c r="BD28" s="913">
        <f t="shared" si="16"/>
        <v>12328.8</v>
      </c>
      <c r="BF28" s="867">
        <f t="shared" si="17"/>
        <v>132109</v>
      </c>
      <c r="BG28" s="867">
        <f t="shared" si="18"/>
        <v>11075</v>
      </c>
      <c r="BH28" s="877">
        <f t="shared" si="19"/>
        <v>12328.8</v>
      </c>
      <c r="BI28" s="911"/>
      <c r="BJ28" s="864">
        <f t="shared" si="25"/>
        <v>18357</v>
      </c>
      <c r="BK28" s="882">
        <f t="shared" si="20"/>
        <v>51837.599999999999</v>
      </c>
      <c r="BL28" s="869">
        <f t="shared" si="21"/>
        <v>7.4164397006028823E-2</v>
      </c>
      <c r="BM28" s="868">
        <f t="shared" si="22"/>
        <v>69343.711200636943</v>
      </c>
      <c r="BN28" s="870">
        <f t="shared" si="23"/>
        <v>-50986.711200636943</v>
      </c>
      <c r="BO28" s="870">
        <f t="shared" si="24"/>
        <v>-8497.7852001061565</v>
      </c>
      <c r="BP28" s="924"/>
    </row>
    <row r="29" spans="1:68" s="910" customFormat="1" ht="15.95" customHeight="1">
      <c r="A29" s="906">
        <v>7</v>
      </c>
      <c r="B29" s="916" t="s">
        <v>196</v>
      </c>
      <c r="C29" s="908">
        <f>SUMIFS('Masterlist 9-30'!$F:$F,'Masterlist 9-30'!$A:$A,$B29,'Masterlist 9-30'!$E:$E,C$22)</f>
        <v>4864</v>
      </c>
      <c r="D29" s="908">
        <f>SUMIFS('Masterlist 9-30'!$F:$F,'Masterlist 9-30'!$A:$A,$B29,'Masterlist 9-30'!$E:$E,D$22)</f>
        <v>2243</v>
      </c>
      <c r="E29" s="908">
        <f>SUMIFS('Masterlist 9-30'!$F:$F,'Masterlist 9-30'!$A:$A,$B29,'Masterlist 9-30'!$E:$E,E$22)</f>
        <v>1212</v>
      </c>
      <c r="F29" s="908">
        <f>SUMIFS('Masterlist 9-30'!$F:$F,'Masterlist 9-30'!$A:$A,$B29,'Masterlist 9-30'!$E:$E,F$22)</f>
        <v>2685</v>
      </c>
      <c r="G29" s="908">
        <f>SUMIFS('Masterlist 9-30'!$F:$F,'Masterlist 9-30'!$A:$A,$B29,'Masterlist 9-30'!$E:$E,G$22)</f>
        <v>0</v>
      </c>
      <c r="H29" s="908">
        <f>SUMIFS('Masterlist 9-30'!$F:$F,'Masterlist 9-30'!$A:$A,$B29,'Masterlist 9-30'!$E:$E,H$22)</f>
        <v>0</v>
      </c>
      <c r="I29" s="1230">
        <f>SUMIFS('Fixed Sale Items_1004'!$Q:$Q,'Fixed Sale Items_1004'!$K:$K,$B29,'Fixed Sale Items_1004'!$S:$S,"&lt;="&amp;I$22)</f>
        <v>0</v>
      </c>
      <c r="J29" s="1230">
        <f>SUMIFS('Fixed Sale Items_1004'!$Q:$Q,'Fixed Sale Items_1004'!$K:$K,$B29,'Fixed Sale Items_1004'!$S:$S,"&lt;="&amp;J$22)-I29</f>
        <v>0</v>
      </c>
      <c r="K29" s="1230">
        <f>SUMIFS('Fixed Sale Items_1004'!$Q:$Q,'Fixed Sale Items_1004'!$K:$K,$B29,'Fixed Sale Items_1004'!$S:$S,"&lt;="&amp;K$22)-J29-I29</f>
        <v>0</v>
      </c>
      <c r="L29" s="1230">
        <f>SUMIFS('Fixed Sale Items_1004'!$Q:$Q,'Fixed Sale Items_1004'!$K:$K,$B29,'Fixed Sale Items_1004'!$S:$S,"&lt;="&amp;L$22)-K29-J29-I29</f>
        <v>0</v>
      </c>
      <c r="M29" s="1230">
        <f>SUMIFS('Fixed Sale Items_1004'!$Q:$Q,'Fixed Sale Items_1004'!$K:$K,$B29,'Fixed Sale Items_1004'!$S:$S,"&lt;="&amp;M$22)-L29-K29-J29-I29</f>
        <v>0</v>
      </c>
      <c r="N29" s="1230">
        <f>SUMIFS('Fixed Sale Items_1004'!$Q:$Q,'Fixed Sale Items_1004'!$K:$K,$B29,'Fixed Sale Items_1004'!$S:$S,"&lt;="&amp;N$22)-M29-L29-K29-J29-I29</f>
        <v>0</v>
      </c>
      <c r="O29" s="1227">
        <f t="shared" si="13"/>
        <v>11004</v>
      </c>
      <c r="P29" s="1296"/>
      <c r="R29" s="908">
        <f>SUMIFS('Masterlist 9-30'!$F:$F,'Masterlist 9-30'!$A:$A,$B29,'Masterlist 9-30'!$E:$E,R$22)</f>
        <v>0</v>
      </c>
      <c r="S29" s="908">
        <f>SUMIFS('Masterlist 9-30'!$F:$F,'Masterlist 9-30'!$A:$A,$B29,'Masterlist 9-30'!$E:$E,S$22)</f>
        <v>0</v>
      </c>
      <c r="T29" s="908">
        <f>SUMIFS('Masterlist 9-30'!$F:$F,'Masterlist 9-30'!$A:$A,$B29,'Masterlist 9-30'!$E:$E,T$22)</f>
        <v>195</v>
      </c>
      <c r="U29" s="908">
        <f>SUMIFS('Masterlist 9-30'!$F:$F,'Masterlist 9-30'!$A:$A,$B29,'Masterlist 9-30'!$E:$E,U$22)</f>
        <v>0</v>
      </c>
      <c r="V29" s="908">
        <f>SUMIFS('Masterlist 9-30'!$F:$F,'Masterlist 9-30'!$A:$A,$B29,'Masterlist 9-30'!$E:$E,V$22)</f>
        <v>0</v>
      </c>
      <c r="W29" s="908">
        <f>SUMIFS('Masterlist 9-30'!$F:$F,'Masterlist 9-30'!$A:$A,$B29,'Masterlist 9-30'!$E:$E,W$22)</f>
        <v>230</v>
      </c>
      <c r="X29" s="908">
        <f>SUMIFS('Masterlist 9-30'!$F:$F,'Masterlist 9-30'!$A:$A,$B29,'Masterlist 9-30'!$E:$E,X$22)</f>
        <v>0</v>
      </c>
      <c r="Y29" s="908">
        <f>SUMIFS('Masterlist 9-30'!$F:$F,'Masterlist 9-30'!$A:$A,$B29,'Masterlist 9-30'!$E:$E,Y$22)</f>
        <v>415</v>
      </c>
      <c r="Z29" s="908">
        <f>SUMIFS('Masterlist 9-30'!$F:$F,'Masterlist 9-30'!$A:$A,$B29,'Masterlist 9-30'!$E:$E,Z$22)</f>
        <v>195</v>
      </c>
      <c r="AA29" s="908">
        <f>SUMIFS('Masterlist 9-30'!$F:$F,'Masterlist 9-30'!$A:$A,$B29,'Masterlist 9-30'!$E:$E,AA$22)</f>
        <v>215</v>
      </c>
      <c r="AB29" s="908">
        <f>SUMIFS('Masterlist 9-30'!$F:$F,'Masterlist 9-30'!$A:$A,$B29,'Masterlist 9-30'!$E:$E,AB$22)</f>
        <v>310</v>
      </c>
      <c r="AC29" s="908">
        <f>SUMIFS('Masterlist 9-30'!$F:$F,'Masterlist 9-30'!$A:$A,$B29,'Masterlist 9-30'!$E:$E,AC$22)</f>
        <v>1560</v>
      </c>
      <c r="AD29" s="913">
        <f t="shared" si="14"/>
        <v>3120</v>
      </c>
      <c r="AE29" s="908">
        <f>SUMIFS('Masterlist 9-30'!$F:$F,'Masterlist 9-30'!$A:$A,$B29,'Masterlist 9-30'!$E:$E,AE$22)</f>
        <v>1228</v>
      </c>
      <c r="AF29" s="908">
        <f>SUMIFS('Masterlist 9-30'!$F:$F,'Masterlist 9-30'!$A:$A,$B29,'Masterlist 9-30'!$E:$E,AF$22)</f>
        <v>0</v>
      </c>
      <c r="AG29" s="908">
        <f>SUMIFS('Masterlist 9-30'!$F:$F,'Masterlist 9-30'!$A:$A,$B29,'Masterlist 9-30'!$E:$E,AG$22)</f>
        <v>0</v>
      </c>
      <c r="AH29" s="908">
        <f>SUMIFS('Masterlist 9-30'!$F:$F,'Masterlist 9-30'!$A:$A,$B29,'Masterlist 9-30'!$E:$E,AH$22)</f>
        <v>1430</v>
      </c>
      <c r="AI29" s="908">
        <f>SUMIFS('Masterlist 9-30'!$F:$F,'Masterlist 9-30'!$A:$A,$B29,'Masterlist 9-30'!$E:$E,AI$22)</f>
        <v>2521</v>
      </c>
      <c r="AJ29" s="908">
        <f>SUMIFS('Masterlist 9-30'!$F:$F,'Masterlist 9-30'!$A:$A,$B29,'Masterlist 9-30'!$E:$E,AJ$22)</f>
        <v>700</v>
      </c>
      <c r="AK29" s="908">
        <f>SUMIFS('Masterlist 9-30'!$F:$F,'Masterlist 9-30'!$A:$A,$B29,'Masterlist 9-30'!$E:$E,AK$22)</f>
        <v>1565</v>
      </c>
      <c r="AL29" s="908">
        <f>SUMIFS('Masterlist 9-30'!$F:$F,'Masterlist 9-30'!$A:$A,$B29,'Masterlist 9-30'!$E:$E,AL$22)</f>
        <v>0</v>
      </c>
      <c r="AM29" s="908">
        <f>SUMIFS('Masterlist 9-30'!$F:$F,'Masterlist 9-30'!$A:$A,$B29,'Masterlist 9-30'!$E:$E,AM$22)</f>
        <v>0</v>
      </c>
      <c r="AN29" s="908">
        <f>SUMIFS('Masterlist 9-30'!$F:$F,'Masterlist 9-30'!$A:$A,$B29,'Masterlist 9-30'!$E:$E,AN$22)</f>
        <v>0</v>
      </c>
      <c r="AO29" s="908">
        <f>SUMIFS('Masterlist 9-30'!$F:$F,'Masterlist 9-30'!$A:$A,$B29,'Masterlist 9-30'!$E:$E,AO$22)</f>
        <v>813</v>
      </c>
      <c r="AP29" s="908">
        <f>SUMIFS('Masterlist 9-30'!$F:$F,'Masterlist 9-30'!$A:$A,$B29,'Masterlist 9-30'!$E:$E,AP$22)</f>
        <v>0</v>
      </c>
      <c r="AQ29" s="913">
        <f t="shared" si="15"/>
        <v>8257</v>
      </c>
      <c r="AR29" s="908">
        <f>SUMIFS('Masterlist 9-30'!$F:$F,'Masterlist 9-30'!$A:$A,$B29,'Masterlist 9-30'!$E:$E,AR$22)</f>
        <v>0</v>
      </c>
      <c r="AS29" s="908">
        <f>SUMIFS('Masterlist 9-30'!$F:$F,'Masterlist 9-30'!$A:$A,$B29,'Masterlist 9-30'!$E:$E,AS$22)</f>
        <v>2280</v>
      </c>
      <c r="AT29" s="908">
        <f>SUMIFS('Masterlist 9-30'!$F:$F,'Masterlist 9-30'!$A:$A,$B29,'Masterlist 9-30'!$E:$E,AT$22)</f>
        <v>0</v>
      </c>
      <c r="AU29" s="908">
        <f>SUMIFS('Masterlist 9-30'!$F:$F,'Masterlist 9-30'!$A:$A,$B29,'Masterlist 9-30'!$E:$E,AU$22)</f>
        <v>1905.3</v>
      </c>
      <c r="AV29" s="908">
        <f>SUMIFS('Masterlist 9-30'!$F:$F,'Masterlist 9-30'!$A:$A,$B29,'Masterlist 9-30'!$E:$E,AV$22)</f>
        <v>533</v>
      </c>
      <c r="AW29" s="908">
        <f>SUMIFS('Masterlist 9-30'!$F:$F,'Masterlist 9-30'!$A:$A,$B29,'Masterlist 9-30'!$E:$E,AW$22)</f>
        <v>0</v>
      </c>
      <c r="AX29" s="908">
        <f>SUMIFS('Masterlist 9-30'!$F:$F,'Masterlist 9-30'!$A:$A,$B29,'Masterlist 9-30'!$E:$E,AX$22)</f>
        <v>0</v>
      </c>
      <c r="AY29" s="908">
        <f>SUMIFS('Masterlist 9-30'!$F:$F,'Masterlist 9-30'!$A:$A,$B29,'Masterlist 9-30'!$E:$E,AY$22)</f>
        <v>1015</v>
      </c>
      <c r="AZ29" s="908">
        <f>SUMIFS('Masterlist 9-30'!$F:$F,'Masterlist 9-30'!$A:$A,$B29,'Masterlist 9-30'!$E:$E,AZ$22)</f>
        <v>590</v>
      </c>
      <c r="BA29" s="908">
        <f>SUMIFS('Masterlist 9-30'!$F:$F,'Masterlist 9-30'!$A:$A,$B29,'Masterlist 9-30'!$E:$E,BA$22)</f>
        <v>5451</v>
      </c>
      <c r="BB29" s="908">
        <f>SUMIFS('Masterlist 9-30'!$F:$F,'Masterlist 9-30'!$A:$A,$B29,'Masterlist 9-30'!$E:$E,BB$22)</f>
        <v>4837</v>
      </c>
      <c r="BC29" s="908">
        <f>SUMIFS('Masterlist 9-30'!$F:$F,'Masterlist 9-30'!$A:$A,$B29,'Masterlist 9-30'!$E:$E,BC$22)</f>
        <v>2559</v>
      </c>
      <c r="BD29" s="913">
        <f t="shared" si="16"/>
        <v>19170.3</v>
      </c>
      <c r="BF29" s="867">
        <f t="shared" si="17"/>
        <v>3120</v>
      </c>
      <c r="BG29" s="867">
        <f t="shared" si="18"/>
        <v>8257</v>
      </c>
      <c r="BH29" s="877">
        <f t="shared" si="19"/>
        <v>19170.3</v>
      </c>
      <c r="BI29" s="911"/>
      <c r="BJ29" s="864">
        <f t="shared" si="25"/>
        <v>11004</v>
      </c>
      <c r="BK29" s="882">
        <f t="shared" si="20"/>
        <v>10182.433333333332</v>
      </c>
      <c r="BL29" s="869">
        <f t="shared" si="21"/>
        <v>1.4568074683641888E-2</v>
      </c>
      <c r="BM29" s="868">
        <f t="shared" si="22"/>
        <v>13621.149829205166</v>
      </c>
      <c r="BN29" s="870">
        <f t="shared" si="23"/>
        <v>-2617.1498292051656</v>
      </c>
      <c r="BO29" s="870">
        <f t="shared" si="24"/>
        <v>-436.19163820086095</v>
      </c>
      <c r="BP29" s="924"/>
    </row>
    <row r="30" spans="1:68" s="910" customFormat="1" ht="15.95" customHeight="1">
      <c r="A30" s="906">
        <v>8</v>
      </c>
      <c r="B30" s="912" t="s">
        <v>191</v>
      </c>
      <c r="C30" s="908">
        <f>SUMIFS('Masterlist 9-30'!$F:$F,'Masterlist 9-30'!$A:$A,$B30,'Masterlist 9-30'!$E:$E,C$22)</f>
        <v>1936.9462188337111</v>
      </c>
      <c r="D30" s="908">
        <f>SUMIFS('Masterlist 9-30'!$F:$F,'Masterlist 9-30'!$A:$A,$B30,'Masterlist 9-30'!$E:$E,D$22)</f>
        <v>4234.9272349272351</v>
      </c>
      <c r="E30" s="908">
        <f>SUMIFS('Masterlist 9-30'!$F:$F,'Masterlist 9-30'!$A:$A,$B30,'Masterlist 9-30'!$E:$E,E$22)</f>
        <v>0</v>
      </c>
      <c r="F30" s="908">
        <f>SUMIFS('Masterlist 9-30'!$F:$F,'Masterlist 9-30'!$A:$A,$B30,'Masterlist 9-30'!$E:$E,F$22)</f>
        <v>3702.8688524590166</v>
      </c>
      <c r="G30" s="908">
        <f>SUMIFS('Masterlist 9-30'!$F:$F,'Masterlist 9-30'!$A:$A,$B30,'Masterlist 9-30'!$E:$E,G$22)</f>
        <v>0</v>
      </c>
      <c r="H30" s="908">
        <f>SUMIFS('Masterlist 9-30'!$F:$F,'Masterlist 9-30'!$A:$A,$B30,'Masterlist 9-30'!$E:$E,H$22)</f>
        <v>369.7749196141479</v>
      </c>
      <c r="I30" s="1230">
        <f>SUMIFS('Fixed Sale Items_1004'!$Q:$Q,'Fixed Sale Items_1004'!$K:$K,$B30,'Fixed Sale Items_1004'!$S:$S,"&lt;="&amp;I$22)</f>
        <v>0</v>
      </c>
      <c r="J30" s="1230">
        <f>SUMIFS('Fixed Sale Items_1004'!$Q:$Q,'Fixed Sale Items_1004'!$K:$K,$B30,'Fixed Sale Items_1004'!$S:$S,"&lt;="&amp;J$22)-I30</f>
        <v>0</v>
      </c>
      <c r="K30" s="1230">
        <f>SUMIFS('Fixed Sale Items_1004'!$Q:$Q,'Fixed Sale Items_1004'!$K:$K,$B30,'Fixed Sale Items_1004'!$S:$S,"&lt;="&amp;K$22)-J30-I30</f>
        <v>0</v>
      </c>
      <c r="L30" s="1230">
        <f>SUMIFS('Fixed Sale Items_1004'!$Q:$Q,'Fixed Sale Items_1004'!$K:$K,$B30,'Fixed Sale Items_1004'!$S:$S,"&lt;="&amp;L$22)-K30-J30-I30</f>
        <v>0</v>
      </c>
      <c r="M30" s="1230">
        <f>SUMIFS('Fixed Sale Items_1004'!$Q:$Q,'Fixed Sale Items_1004'!$K:$K,$B30,'Fixed Sale Items_1004'!$S:$S,"&lt;="&amp;M$22)-L30-K30-J30-I30</f>
        <v>0</v>
      </c>
      <c r="N30" s="1230">
        <f>SUMIFS('Fixed Sale Items_1004'!$Q:$Q,'Fixed Sale Items_1004'!$K:$K,$B30,'Fixed Sale Items_1004'!$S:$S,"&lt;="&amp;N$22)-M30-L30-K30-J30-I30</f>
        <v>0</v>
      </c>
      <c r="O30" s="1227">
        <f t="shared" si="13"/>
        <v>10244.517225834112</v>
      </c>
      <c r="P30" s="1296"/>
      <c r="R30" s="908">
        <f>SUMIFS('Masterlist 9-30'!$F:$F,'Masterlist 9-30'!$A:$A,$B30,'Masterlist 9-30'!$E:$E,R$22)</f>
        <v>4449.8657975460128</v>
      </c>
      <c r="S30" s="908">
        <f>SUMIFS('Masterlist 9-30'!$F:$F,'Masterlist 9-30'!$A:$A,$B30,'Masterlist 9-30'!$E:$E,S$22)</f>
        <v>0</v>
      </c>
      <c r="T30" s="908">
        <f>SUMIFS('Masterlist 9-30'!$F:$F,'Masterlist 9-30'!$A:$A,$B30,'Masterlist 9-30'!$E:$E,T$22)</f>
        <v>17005.331302361003</v>
      </c>
      <c r="U30" s="908">
        <f>SUMIFS('Masterlist 9-30'!$F:$F,'Masterlist 9-30'!$A:$A,$B30,'Masterlist 9-30'!$E:$E,U$22)</f>
        <v>3608.9238845144355</v>
      </c>
      <c r="V30" s="908">
        <f>SUMIFS('Masterlist 9-30'!$F:$F,'Masterlist 9-30'!$A:$A,$B30,'Masterlist 9-30'!$E:$E,V$22)</f>
        <v>0</v>
      </c>
      <c r="W30" s="908">
        <f>SUMIFS('Masterlist 9-30'!$F:$F,'Masterlist 9-30'!$A:$A,$B30,'Masterlist 9-30'!$E:$E,W$22)</f>
        <v>42329.125759700793</v>
      </c>
      <c r="X30" s="908">
        <f>SUMIFS('Masterlist 9-30'!$F:$F,'Masterlist 9-30'!$A:$A,$B30,'Masterlist 9-30'!$E:$E,X$22)</f>
        <v>32501.573491299518</v>
      </c>
      <c r="Y30" s="908">
        <f>SUMIFS('Masterlist 9-30'!$F:$F,'Masterlist 9-30'!$A:$A,$B30,'Masterlist 9-30'!$E:$E,Y$22)</f>
        <v>0</v>
      </c>
      <c r="Z30" s="908">
        <f>SUMIFS('Masterlist 9-30'!$F:$F,'Masterlist 9-30'!$A:$A,$B30,'Masterlist 9-30'!$E:$E,Z$22)</f>
        <v>14871.306005719733</v>
      </c>
      <c r="AA30" s="908">
        <f>SUMIFS('Masterlist 9-30'!$F:$F,'Masterlist 9-30'!$A:$A,$B30,'Masterlist 9-30'!$E:$E,AA$22)</f>
        <v>5667.5542031190571</v>
      </c>
      <c r="AB30" s="908">
        <f>SUMIFS('Masterlist 9-30'!$F:$F,'Masterlist 9-30'!$A:$A,$B30,'Masterlist 9-30'!$E:$E,AB$22)</f>
        <v>0</v>
      </c>
      <c r="AC30" s="908">
        <f>SUMIFS('Masterlist 9-30'!$F:$F,'Masterlist 9-30'!$A:$A,$B30,'Masterlist 9-30'!$E:$E,AC$22)</f>
        <v>15087.040618955512</v>
      </c>
      <c r="AD30" s="913">
        <f t="shared" si="14"/>
        <v>135520.72106321607</v>
      </c>
      <c r="AE30" s="908">
        <f>SUMIFS('Masterlist 9-30'!$F:$F,'Masterlist 9-30'!$A:$A,$B30,'Masterlist 9-30'!$E:$E,AE$22)</f>
        <v>19218.857142857141</v>
      </c>
      <c r="AF30" s="908">
        <f>SUMIFS('Masterlist 9-30'!$F:$F,'Masterlist 9-30'!$A:$A,$B30,'Masterlist 9-30'!$E:$E,AF$22)</f>
        <v>8060.6467709432873</v>
      </c>
      <c r="AG30" s="908">
        <f>SUMIFS('Masterlist 9-30'!$F:$F,'Masterlist 9-30'!$A:$A,$B30,'Masterlist 9-30'!$E:$E,AG$22)</f>
        <v>32208.531441717794</v>
      </c>
      <c r="AH30" s="908">
        <f>SUMIFS('Masterlist 9-30'!$F:$F,'Masterlist 9-30'!$A:$A,$B30,'Masterlist 9-30'!$E:$E,AH$22)</f>
        <v>35128.688524590165</v>
      </c>
      <c r="AI30" s="908">
        <f>SUMIFS('Masterlist 9-30'!$F:$F,'Masterlist 9-30'!$A:$A,$B30,'Masterlist 9-30'!$E:$E,AI$22)</f>
        <v>0</v>
      </c>
      <c r="AJ30" s="908">
        <f>SUMIFS('Masterlist 9-30'!$F:$F,'Masterlist 9-30'!$A:$A,$B30,'Masterlist 9-30'!$E:$E,AJ$22)</f>
        <v>0</v>
      </c>
      <c r="AK30" s="908">
        <f>SUMIFS('Masterlist 9-30'!$F:$F,'Masterlist 9-30'!$A:$A,$B30,'Masterlist 9-30'!$E:$E,AK$22)</f>
        <v>19776.191394945014</v>
      </c>
      <c r="AL30" s="908">
        <f>SUMIFS('Masterlist 9-30'!$F:$F,'Masterlist 9-30'!$A:$A,$B30,'Masterlist 9-30'!$E:$E,AL$22)</f>
        <v>19846.274172418511</v>
      </c>
      <c r="AM30" s="908">
        <f>SUMIFS('Masterlist 9-30'!$F:$F,'Masterlist 9-30'!$A:$A,$B30,'Masterlist 9-30'!$E:$E,AM$22)</f>
        <v>0</v>
      </c>
      <c r="AN30" s="908">
        <f>SUMIFS('Masterlist 9-30'!$F:$F,'Masterlist 9-30'!$A:$A,$B30,'Masterlist 9-30'!$E:$E,AN$22)</f>
        <v>0</v>
      </c>
      <c r="AO30" s="908">
        <f>SUMIFS('Masterlist 9-30'!$F:$F,'Masterlist 9-30'!$A:$A,$B30,'Masterlist 9-30'!$E:$E,AO$22)</f>
        <v>22947.07849695062</v>
      </c>
      <c r="AP30" s="908">
        <f>SUMIFS('Masterlist 9-30'!$F:$F,'Masterlist 9-30'!$A:$A,$B30,'Masterlist 9-30'!$E:$E,AP$22)</f>
        <v>0</v>
      </c>
      <c r="AQ30" s="913">
        <f t="shared" si="15"/>
        <v>157186.26794442252</v>
      </c>
      <c r="AR30" s="908">
        <f>SUMIFS('Masterlist 9-30'!$F:$F,'Masterlist 9-30'!$A:$A,$B30,'Masterlist 9-30'!$E:$E,AR$22)</f>
        <v>0</v>
      </c>
      <c r="AS30" s="908">
        <f>SUMIFS('Masterlist 9-30'!$F:$F,'Masterlist 9-30'!$A:$A,$B30,'Masterlist 9-30'!$E:$E,AS$22)</f>
        <v>6349.2063492063489</v>
      </c>
      <c r="AT30" s="908">
        <f>SUMIFS('Masterlist 9-30'!$F:$F,'Masterlist 9-30'!$A:$A,$B30,'Masterlist 9-30'!$E:$E,AT$22)</f>
        <v>1580.7152736613318</v>
      </c>
      <c r="AU30" s="908">
        <f>SUMIFS('Masterlist 9-30'!$F:$F,'Masterlist 9-30'!$A:$A,$B30,'Masterlist 9-30'!$E:$E,AU$22)</f>
        <v>9030.7043949428062</v>
      </c>
      <c r="AV30" s="908">
        <f>SUMIFS('Masterlist 9-30'!$F:$F,'Masterlist 9-30'!$A:$A,$B30,'Masterlist 9-30'!$E:$E,AV$22)</f>
        <v>19125.127161749748</v>
      </c>
      <c r="AW30" s="908">
        <f>SUMIFS('Masterlist 9-30'!$F:$F,'Masterlist 9-30'!$A:$A,$B30,'Masterlist 9-30'!$E:$E,AW$22)</f>
        <v>19808.188099412189</v>
      </c>
      <c r="AX30" s="908">
        <f>SUMIFS('Masterlist 9-30'!$F:$F,'Masterlist 9-30'!$A:$A,$B30,'Masterlist 9-30'!$E:$E,AX$22)</f>
        <v>21490.875347974023</v>
      </c>
      <c r="AY30" s="908">
        <f>SUMIFS('Masterlist 9-30'!$F:$F,'Masterlist 9-30'!$A:$A,$B30,'Masterlist 9-30'!$E:$E,AY$22)</f>
        <v>13283.057851239671</v>
      </c>
      <c r="AZ30" s="908">
        <f>SUMIFS('Masterlist 9-30'!$F:$F,'Masterlist 9-30'!$A:$A,$B30,'Masterlist 9-30'!$E:$E,AZ$22)</f>
        <v>8127.3408239700366</v>
      </c>
      <c r="BA30" s="908">
        <f>SUMIFS('Masterlist 9-30'!$F:$F,'Masterlist 9-30'!$A:$A,$B30,'Masterlist 9-30'!$E:$E,BA$22)</f>
        <v>29505.763160423481</v>
      </c>
      <c r="BB30" s="908">
        <f>SUMIFS('Masterlist 9-30'!$F:$F,'Masterlist 9-30'!$A:$A,$B30,'Masterlist 9-30'!$E:$E,BB$22)</f>
        <v>11915.557404326122</v>
      </c>
      <c r="BC30" s="908">
        <f>SUMIFS('Masterlist 9-30'!$F:$F,'Masterlist 9-30'!$A:$A,$B30,'Masterlist 9-30'!$E:$E,BC$22)</f>
        <v>9487.548878370033</v>
      </c>
      <c r="BD30" s="913">
        <f t="shared" si="16"/>
        <v>149704.08474527579</v>
      </c>
      <c r="BF30" s="867">
        <f t="shared" si="17"/>
        <v>135520.72106321607</v>
      </c>
      <c r="BG30" s="867">
        <f t="shared" si="18"/>
        <v>157186.26794442252</v>
      </c>
      <c r="BH30" s="877">
        <f t="shared" si="19"/>
        <v>149704.08474527579</v>
      </c>
      <c r="BI30" s="911"/>
      <c r="BJ30" s="864">
        <f t="shared" si="25"/>
        <v>10244.517225834112</v>
      </c>
      <c r="BK30" s="882">
        <f t="shared" si="20"/>
        <v>147470.35791763812</v>
      </c>
      <c r="BL30" s="869">
        <f t="shared" si="21"/>
        <v>0.21098681596418198</v>
      </c>
      <c r="BM30" s="868">
        <f t="shared" si="22"/>
        <v>197272.67292651016</v>
      </c>
      <c r="BN30" s="870">
        <f t="shared" si="23"/>
        <v>-187028.15570067606</v>
      </c>
      <c r="BO30" s="870">
        <f t="shared" si="24"/>
        <v>-31171.359283446011</v>
      </c>
      <c r="BP30" s="924"/>
    </row>
    <row r="31" spans="1:68" s="910" customFormat="1" ht="15.95" customHeight="1">
      <c r="A31" s="906">
        <v>9</v>
      </c>
      <c r="B31" s="912" t="s">
        <v>189</v>
      </c>
      <c r="C31" s="908">
        <f>SUMIFS('Masterlist 9-30'!$F:$F,'Masterlist 9-30'!$A:$A,$B31,'Masterlist 9-30'!$E:$E,C$22)</f>
        <v>3858</v>
      </c>
      <c r="D31" s="908">
        <f>SUMIFS('Masterlist 9-30'!$F:$F,'Masterlist 9-30'!$A:$A,$B31,'Masterlist 9-30'!$E:$E,D$22)</f>
        <v>507</v>
      </c>
      <c r="E31" s="908">
        <f>SUMIFS('Masterlist 9-30'!$F:$F,'Masterlist 9-30'!$A:$A,$B31,'Masterlist 9-30'!$E:$E,E$22)</f>
        <v>1450.5</v>
      </c>
      <c r="F31" s="908">
        <f>SUMIFS('Masterlist 9-30'!$F:$F,'Masterlist 9-30'!$A:$A,$B31,'Masterlist 9-30'!$E:$E,F$22)</f>
        <v>0</v>
      </c>
      <c r="G31" s="908">
        <f>SUMIFS('Masterlist 9-30'!$F:$F,'Masterlist 9-30'!$A:$A,$B31,'Masterlist 9-30'!$E:$E,G$22)</f>
        <v>0</v>
      </c>
      <c r="H31" s="908">
        <f>SUMIFS('Masterlist 9-30'!$F:$F,'Masterlist 9-30'!$A:$A,$B31,'Masterlist 9-30'!$E:$E,H$22)</f>
        <v>312</v>
      </c>
      <c r="I31" s="1230">
        <f>SUMIFS('Fixed Sale Items_1004'!$Q:$Q,'Fixed Sale Items_1004'!$K:$K,$B31,'Fixed Sale Items_1004'!$S:$S,"&lt;="&amp;I$22)</f>
        <v>754</v>
      </c>
      <c r="J31" s="1230">
        <f>SUMIFS('Fixed Sale Items_1004'!$Q:$Q,'Fixed Sale Items_1004'!$K:$K,$B31,'Fixed Sale Items_1004'!$S:$S,"&lt;="&amp;J$22)-I31</f>
        <v>0</v>
      </c>
      <c r="K31" s="1230">
        <f>SUMIFS('Fixed Sale Items_1004'!$Q:$Q,'Fixed Sale Items_1004'!$K:$K,$B31,'Fixed Sale Items_1004'!$S:$S,"&lt;="&amp;K$22)-J31-I31</f>
        <v>0</v>
      </c>
      <c r="L31" s="1230">
        <f>SUMIFS('Fixed Sale Items_1004'!$Q:$Q,'Fixed Sale Items_1004'!$K:$K,$B31,'Fixed Sale Items_1004'!$S:$S,"&lt;="&amp;L$22)-K31-J31-I31</f>
        <v>0</v>
      </c>
      <c r="M31" s="1230">
        <f>SUMIFS('Fixed Sale Items_1004'!$Q:$Q,'Fixed Sale Items_1004'!$K:$K,$B31,'Fixed Sale Items_1004'!$S:$S,"&lt;="&amp;M$22)-L31-K31-J31-I31</f>
        <v>0</v>
      </c>
      <c r="N31" s="1230">
        <f>SUMIFS('Fixed Sale Items_1004'!$Q:$Q,'Fixed Sale Items_1004'!$K:$K,$B31,'Fixed Sale Items_1004'!$S:$S,"&lt;="&amp;N$22)-M31-L31-K31-J31-I31</f>
        <v>0</v>
      </c>
      <c r="O31" s="1227">
        <f t="shared" si="13"/>
        <v>6881.5</v>
      </c>
      <c r="P31" s="1296" t="s">
        <v>351</v>
      </c>
      <c r="R31" s="908">
        <f>SUMIFS('Masterlist 9-30'!$F:$F,'Masterlist 9-30'!$A:$A,$B31,'Masterlist 9-30'!$E:$E,R$22)</f>
        <v>925</v>
      </c>
      <c r="S31" s="908">
        <f>SUMIFS('Masterlist 9-30'!$F:$F,'Masterlist 9-30'!$A:$A,$B31,'Masterlist 9-30'!$E:$E,S$22)</f>
        <v>1850</v>
      </c>
      <c r="T31" s="908">
        <f>SUMIFS('Masterlist 9-30'!$F:$F,'Masterlist 9-30'!$A:$A,$B31,'Masterlist 9-30'!$E:$E,T$22)</f>
        <v>590</v>
      </c>
      <c r="U31" s="908">
        <f>SUMIFS('Masterlist 9-30'!$F:$F,'Masterlist 9-30'!$A:$A,$B31,'Masterlist 9-30'!$E:$E,U$22)</f>
        <v>0</v>
      </c>
      <c r="V31" s="908">
        <f>SUMIFS('Masterlist 9-30'!$F:$F,'Masterlist 9-30'!$A:$A,$B31,'Masterlist 9-30'!$E:$E,V$22)</f>
        <v>0</v>
      </c>
      <c r="W31" s="908">
        <f>SUMIFS('Masterlist 9-30'!$F:$F,'Masterlist 9-30'!$A:$A,$B31,'Masterlist 9-30'!$E:$E,W$22)</f>
        <v>0</v>
      </c>
      <c r="X31" s="908">
        <f>SUMIFS('Masterlist 9-30'!$F:$F,'Masterlist 9-30'!$A:$A,$B31,'Masterlist 9-30'!$E:$E,X$22)</f>
        <v>0</v>
      </c>
      <c r="Y31" s="908">
        <f>SUMIFS('Masterlist 9-30'!$F:$F,'Masterlist 9-30'!$A:$A,$B31,'Masterlist 9-30'!$E:$E,Y$22)</f>
        <v>0</v>
      </c>
      <c r="Z31" s="908">
        <f>SUMIFS('Masterlist 9-30'!$F:$F,'Masterlist 9-30'!$A:$A,$B31,'Masterlist 9-30'!$E:$E,Z$22)</f>
        <v>2530</v>
      </c>
      <c r="AA31" s="908">
        <f>SUMIFS('Masterlist 9-30'!$F:$F,'Masterlist 9-30'!$A:$A,$B31,'Masterlist 9-30'!$E:$E,AA$22)</f>
        <v>2765</v>
      </c>
      <c r="AB31" s="908">
        <f>SUMIFS('Masterlist 9-30'!$F:$F,'Masterlist 9-30'!$A:$A,$B31,'Masterlist 9-30'!$E:$E,AB$22)</f>
        <v>1893</v>
      </c>
      <c r="AC31" s="908">
        <f>SUMIFS('Masterlist 9-30'!$F:$F,'Masterlist 9-30'!$A:$A,$B31,'Masterlist 9-30'!$E:$E,AC$22)</f>
        <v>14587</v>
      </c>
      <c r="AD31" s="913">
        <f t="shared" si="14"/>
        <v>25140</v>
      </c>
      <c r="AE31" s="908">
        <f>SUMIFS('Masterlist 9-30'!$F:$F,'Masterlist 9-30'!$A:$A,$B31,'Masterlist 9-30'!$E:$E,AE$22)</f>
        <v>2532</v>
      </c>
      <c r="AF31" s="908">
        <f>SUMIFS('Masterlist 9-30'!$F:$F,'Masterlist 9-30'!$A:$A,$B31,'Masterlist 9-30'!$E:$E,AF$22)</f>
        <v>0</v>
      </c>
      <c r="AG31" s="908">
        <f>SUMIFS('Masterlist 9-30'!$F:$F,'Masterlist 9-30'!$A:$A,$B31,'Masterlist 9-30'!$E:$E,AG$22)</f>
        <v>9684</v>
      </c>
      <c r="AH31" s="908">
        <f>SUMIFS('Masterlist 9-30'!$F:$F,'Masterlist 9-30'!$A:$A,$B31,'Masterlist 9-30'!$E:$E,AH$22)</f>
        <v>4977</v>
      </c>
      <c r="AI31" s="908">
        <f>SUMIFS('Masterlist 9-30'!$F:$F,'Masterlist 9-30'!$A:$A,$B31,'Masterlist 9-30'!$E:$E,AI$22)</f>
        <v>6670</v>
      </c>
      <c r="AJ31" s="908">
        <f>SUMIFS('Masterlist 9-30'!$F:$F,'Masterlist 9-30'!$A:$A,$B31,'Masterlist 9-30'!$E:$E,AJ$22)</f>
        <v>2390</v>
      </c>
      <c r="AK31" s="908">
        <f>SUMIFS('Masterlist 9-30'!$F:$F,'Masterlist 9-30'!$A:$A,$B31,'Masterlist 9-30'!$E:$E,AK$22)</f>
        <v>1013</v>
      </c>
      <c r="AL31" s="908">
        <f>SUMIFS('Masterlist 9-30'!$F:$F,'Masterlist 9-30'!$A:$A,$B31,'Masterlist 9-30'!$E:$E,AL$22)</f>
        <v>336</v>
      </c>
      <c r="AM31" s="908">
        <f>SUMIFS('Masterlist 9-30'!$F:$F,'Masterlist 9-30'!$A:$A,$B31,'Masterlist 9-30'!$E:$E,AM$22)</f>
        <v>2054</v>
      </c>
      <c r="AN31" s="908">
        <f>SUMIFS('Masterlist 9-30'!$F:$F,'Masterlist 9-30'!$A:$A,$B31,'Masterlist 9-30'!$E:$E,AN$22)</f>
        <v>5027</v>
      </c>
      <c r="AO31" s="908">
        <f>SUMIFS('Masterlist 9-30'!$F:$F,'Masterlist 9-30'!$A:$A,$B31,'Masterlist 9-30'!$E:$E,AO$22)</f>
        <v>2220</v>
      </c>
      <c r="AP31" s="908">
        <f>SUMIFS('Masterlist 9-30'!$F:$F,'Masterlist 9-30'!$A:$A,$B31,'Masterlist 9-30'!$E:$E,AP$22)</f>
        <v>0</v>
      </c>
      <c r="AQ31" s="913">
        <f t="shared" si="15"/>
        <v>36903</v>
      </c>
      <c r="AR31" s="908">
        <f>SUMIFS('Masterlist 9-30'!$F:$F,'Masterlist 9-30'!$A:$A,$B31,'Masterlist 9-30'!$E:$E,AR$22)</f>
        <v>0</v>
      </c>
      <c r="AS31" s="908">
        <f>SUMIFS('Masterlist 9-30'!$F:$F,'Masterlist 9-30'!$A:$A,$B31,'Masterlist 9-30'!$E:$E,AS$22)</f>
        <v>3113.9</v>
      </c>
      <c r="AT31" s="908">
        <f>SUMIFS('Masterlist 9-30'!$F:$F,'Masterlist 9-30'!$A:$A,$B31,'Masterlist 9-30'!$E:$E,AT$22)</f>
        <v>3931.3</v>
      </c>
      <c r="AU31" s="908">
        <f>SUMIFS('Masterlist 9-30'!$F:$F,'Masterlist 9-30'!$A:$A,$B31,'Masterlist 9-30'!$E:$E,AU$22)</f>
        <v>5090.1000000000004</v>
      </c>
      <c r="AV31" s="908">
        <f>SUMIFS('Masterlist 9-30'!$F:$F,'Masterlist 9-30'!$A:$A,$B31,'Masterlist 9-30'!$E:$E,AV$22)</f>
        <v>3251.6</v>
      </c>
      <c r="AW31" s="908">
        <f>SUMIFS('Masterlist 9-30'!$F:$F,'Masterlist 9-30'!$A:$A,$B31,'Masterlist 9-30'!$E:$E,AW$22)</f>
        <v>8913.2999999999993</v>
      </c>
      <c r="AX31" s="908">
        <f>SUMIFS('Masterlist 9-30'!$F:$F,'Masterlist 9-30'!$A:$A,$B31,'Masterlist 9-30'!$E:$E,AX$22)</f>
        <v>6967</v>
      </c>
      <c r="AY31" s="908">
        <f>SUMIFS('Masterlist 9-30'!$F:$F,'Masterlist 9-30'!$A:$A,$B31,'Masterlist 9-30'!$E:$E,AY$22)</f>
        <v>2220</v>
      </c>
      <c r="AZ31" s="908">
        <f>SUMIFS('Masterlist 9-30'!$F:$F,'Masterlist 9-30'!$A:$A,$B31,'Masterlist 9-30'!$E:$E,AZ$22)</f>
        <v>323</v>
      </c>
      <c r="BA31" s="908">
        <f>SUMIFS('Masterlist 9-30'!$F:$F,'Masterlist 9-30'!$A:$A,$B31,'Masterlist 9-30'!$E:$E,BA$22)</f>
        <v>257</v>
      </c>
      <c r="BB31" s="908">
        <f>SUMIFS('Masterlist 9-30'!$F:$F,'Masterlist 9-30'!$A:$A,$B31,'Masterlist 9-30'!$E:$E,BB$22)</f>
        <v>471</v>
      </c>
      <c r="BC31" s="908">
        <f>SUMIFS('Masterlist 9-30'!$F:$F,'Masterlist 9-30'!$A:$A,$B31,'Masterlist 9-30'!$E:$E,BC$22)</f>
        <v>307</v>
      </c>
      <c r="BD31" s="913">
        <f t="shared" si="16"/>
        <v>34845.199999999997</v>
      </c>
      <c r="BF31" s="867">
        <f t="shared" si="17"/>
        <v>25140</v>
      </c>
      <c r="BG31" s="867">
        <f t="shared" si="18"/>
        <v>36903</v>
      </c>
      <c r="BH31" s="877">
        <f t="shared" si="19"/>
        <v>34845.199999999997</v>
      </c>
      <c r="BI31" s="911"/>
      <c r="BJ31" s="864">
        <f t="shared" si="25"/>
        <v>6881.5</v>
      </c>
      <c r="BK31" s="882">
        <f t="shared" si="20"/>
        <v>32296.066666666666</v>
      </c>
      <c r="BL31" s="869">
        <f t="shared" si="21"/>
        <v>4.6206196081605644E-2</v>
      </c>
      <c r="BM31" s="868">
        <f t="shared" si="22"/>
        <v>43202.793336301278</v>
      </c>
      <c r="BN31" s="870">
        <f t="shared" si="23"/>
        <v>-36321.293336301278</v>
      </c>
      <c r="BO31" s="870">
        <f t="shared" si="24"/>
        <v>-6053.5488893835463</v>
      </c>
      <c r="BP31" s="924"/>
    </row>
    <row r="32" spans="1:68" s="910" customFormat="1" ht="15.95" customHeight="1">
      <c r="A32" s="906">
        <v>10</v>
      </c>
      <c r="B32" s="914" t="s">
        <v>334</v>
      </c>
      <c r="C32" s="908">
        <f>SUMIFS('Masterlist 9-30'!$F:$F,'Masterlist 9-30'!$A:$A,$B32,'Masterlist 9-30'!$E:$E,C$22)</f>
        <v>0</v>
      </c>
      <c r="D32" s="908">
        <f>SUMIFS('Masterlist 9-30'!$F:$F,'Masterlist 9-30'!$A:$A,$B32,'Masterlist 9-30'!$E:$E,D$22)</f>
        <v>0</v>
      </c>
      <c r="E32" s="908">
        <f>SUMIFS('Masterlist 9-30'!$F:$F,'Masterlist 9-30'!$A:$A,$B32,'Masterlist 9-30'!$E:$E,E$22)</f>
        <v>0</v>
      </c>
      <c r="F32" s="908">
        <f>SUMIFS('Masterlist 9-30'!$F:$F,'Masterlist 9-30'!$A:$A,$B32,'Masterlist 9-30'!$E:$E,F$22)</f>
        <v>0</v>
      </c>
      <c r="G32" s="908">
        <f>SUMIFS('Masterlist 9-30'!$F:$F,'Masterlist 9-30'!$A:$A,$B32,'Masterlist 9-30'!$E:$E,G$22)</f>
        <v>536</v>
      </c>
      <c r="H32" s="908">
        <f>SUMIFS('Masterlist 9-30'!$F:$F,'Masterlist 9-30'!$A:$A,$B32,'Masterlist 9-30'!$E:$E,H$22)</f>
        <v>1077.170418006431</v>
      </c>
      <c r="I32" s="1230">
        <f>SUMIFS('Fixed Sale Items_1004'!$Q:$Q,'Fixed Sale Items_1004'!$K:$K,$B32,'Fixed Sale Items_1004'!$S:$S,"&lt;="&amp;I$22)</f>
        <v>472.26688102893894</v>
      </c>
      <c r="J32" s="1230">
        <f>SUMIFS('Fixed Sale Items_1004'!$Q:$Q,'Fixed Sale Items_1004'!$K:$K,$B32,'Fixed Sale Items_1004'!$S:$S,"&lt;="&amp;J$22)-I32</f>
        <v>0</v>
      </c>
      <c r="K32" s="1230">
        <f>SUMIFS('Fixed Sale Items_1004'!$Q:$Q,'Fixed Sale Items_1004'!$K:$K,$B32,'Fixed Sale Items_1004'!$S:$S,"&lt;="&amp;K$22)-J32-I32</f>
        <v>0</v>
      </c>
      <c r="L32" s="1230">
        <f>SUMIFS('Fixed Sale Items_1004'!$Q:$Q,'Fixed Sale Items_1004'!$K:$K,$B32,'Fixed Sale Items_1004'!$S:$S,"&lt;="&amp;L$22)-K32-J32-I32</f>
        <v>0</v>
      </c>
      <c r="M32" s="1230">
        <f>SUMIFS('Fixed Sale Items_1004'!$Q:$Q,'Fixed Sale Items_1004'!$K:$K,$B32,'Fixed Sale Items_1004'!$S:$S,"&lt;="&amp;M$22)-L32-K32-J32-I32</f>
        <v>0</v>
      </c>
      <c r="N32" s="1230">
        <f>SUMIFS('Fixed Sale Items_1004'!$Q:$Q,'Fixed Sale Items_1004'!$K:$K,$B32,'Fixed Sale Items_1004'!$S:$S,"&lt;="&amp;N$22)-M32-L32-K32-J32-I32</f>
        <v>0</v>
      </c>
      <c r="O32" s="1227">
        <f t="shared" si="13"/>
        <v>2085.43729903537</v>
      </c>
      <c r="P32" s="1296" t="s">
        <v>351</v>
      </c>
      <c r="R32" s="908">
        <f>SUMIFS('Masterlist 9-30'!$F:$F,'Masterlist 9-30'!$A:$A,$B32,'Masterlist 9-30'!$E:$E,R$22)</f>
        <v>0</v>
      </c>
      <c r="S32" s="908">
        <f>SUMIFS('Masterlist 9-30'!$F:$F,'Masterlist 9-30'!$A:$A,$B32,'Masterlist 9-30'!$E:$E,S$22)</f>
        <v>0</v>
      </c>
      <c r="T32" s="908">
        <f>SUMIFS('Masterlist 9-30'!$F:$F,'Masterlist 9-30'!$A:$A,$B32,'Masterlist 9-30'!$E:$E,T$22)</f>
        <v>0</v>
      </c>
      <c r="U32" s="908">
        <f>SUMIFS('Masterlist 9-30'!$F:$F,'Masterlist 9-30'!$A:$A,$B32,'Masterlist 9-30'!$E:$E,U$22)</f>
        <v>0</v>
      </c>
      <c r="V32" s="908">
        <f>SUMIFS('Masterlist 9-30'!$F:$F,'Masterlist 9-30'!$A:$A,$B32,'Masterlist 9-30'!$E:$E,V$22)</f>
        <v>0</v>
      </c>
      <c r="W32" s="908">
        <f>SUMIFS('Masterlist 9-30'!$F:$F,'Masterlist 9-30'!$A:$A,$B32,'Masterlist 9-30'!$E:$E,W$22)</f>
        <v>0</v>
      </c>
      <c r="X32" s="908">
        <f>SUMIFS('Masterlist 9-30'!$F:$F,'Masterlist 9-30'!$A:$A,$B32,'Masterlist 9-30'!$E:$E,X$22)</f>
        <v>0</v>
      </c>
      <c r="Y32" s="908">
        <f>SUMIFS('Masterlist 9-30'!$F:$F,'Masterlist 9-30'!$A:$A,$B32,'Masterlist 9-30'!$E:$E,Y$22)</f>
        <v>0</v>
      </c>
      <c r="Z32" s="908">
        <f>SUMIFS('Masterlist 9-30'!$F:$F,'Masterlist 9-30'!$A:$A,$B32,'Masterlist 9-30'!$E:$E,Z$22)</f>
        <v>0</v>
      </c>
      <c r="AA32" s="908">
        <f>SUMIFS('Masterlist 9-30'!$F:$F,'Masterlist 9-30'!$A:$A,$B32,'Masterlist 9-30'!$E:$E,AA$22)</f>
        <v>0</v>
      </c>
      <c r="AB32" s="908">
        <f>SUMIFS('Masterlist 9-30'!$F:$F,'Masterlist 9-30'!$A:$A,$B32,'Masterlist 9-30'!$E:$E,AB$22)</f>
        <v>0</v>
      </c>
      <c r="AC32" s="908">
        <f>SUMIFS('Masterlist 9-30'!$F:$F,'Masterlist 9-30'!$A:$A,$B32,'Masterlist 9-30'!$E:$E,AC$22)</f>
        <v>0</v>
      </c>
      <c r="AD32" s="913">
        <f t="shared" si="14"/>
        <v>0</v>
      </c>
      <c r="AE32" s="908">
        <f>SUMIFS('Masterlist 9-30'!$F:$F,'Masterlist 9-30'!$A:$A,$B32,'Masterlist 9-30'!$E:$E,AE$22)</f>
        <v>0</v>
      </c>
      <c r="AF32" s="908">
        <f>SUMIFS('Masterlist 9-30'!$F:$F,'Masterlist 9-30'!$A:$A,$B32,'Masterlist 9-30'!$E:$E,AF$22)</f>
        <v>0</v>
      </c>
      <c r="AG32" s="908">
        <f>SUMIFS('Masterlist 9-30'!$F:$F,'Masterlist 9-30'!$A:$A,$B32,'Masterlist 9-30'!$E:$E,AG$22)</f>
        <v>0</v>
      </c>
      <c r="AH32" s="908">
        <f>SUMIFS('Masterlist 9-30'!$F:$F,'Masterlist 9-30'!$A:$A,$B32,'Masterlist 9-30'!$E:$E,AH$22)</f>
        <v>0</v>
      </c>
      <c r="AI32" s="908">
        <f>SUMIFS('Masterlist 9-30'!$F:$F,'Masterlist 9-30'!$A:$A,$B32,'Masterlist 9-30'!$E:$E,AI$22)</f>
        <v>0</v>
      </c>
      <c r="AJ32" s="908">
        <f>SUMIFS('Masterlist 9-30'!$F:$F,'Masterlist 9-30'!$A:$A,$B32,'Masterlist 9-30'!$E:$E,AJ$22)</f>
        <v>0</v>
      </c>
      <c r="AK32" s="908">
        <f>SUMIFS('Masterlist 9-30'!$F:$F,'Masterlist 9-30'!$A:$A,$B32,'Masterlist 9-30'!$E:$E,AK$22)</f>
        <v>0</v>
      </c>
      <c r="AL32" s="908">
        <f>SUMIFS('Masterlist 9-30'!$F:$F,'Masterlist 9-30'!$A:$A,$B32,'Masterlist 9-30'!$E:$E,AL$22)</f>
        <v>0</v>
      </c>
      <c r="AM32" s="908">
        <f>SUMIFS('Masterlist 9-30'!$F:$F,'Masterlist 9-30'!$A:$A,$B32,'Masterlist 9-30'!$E:$E,AM$22)</f>
        <v>0</v>
      </c>
      <c r="AN32" s="908">
        <f>SUMIFS('Masterlist 9-30'!$F:$F,'Masterlist 9-30'!$A:$A,$B32,'Masterlist 9-30'!$E:$E,AN$22)</f>
        <v>0</v>
      </c>
      <c r="AO32" s="908">
        <f>SUMIFS('Masterlist 9-30'!$F:$F,'Masterlist 9-30'!$A:$A,$B32,'Masterlist 9-30'!$E:$E,AO$22)</f>
        <v>0</v>
      </c>
      <c r="AP32" s="908">
        <f>SUMIFS('Masterlist 9-30'!$F:$F,'Masterlist 9-30'!$A:$A,$B32,'Masterlist 9-30'!$E:$E,AP$22)</f>
        <v>0</v>
      </c>
      <c r="AQ32" s="913">
        <f t="shared" si="15"/>
        <v>0</v>
      </c>
      <c r="AR32" s="908">
        <f>SUMIFS('Masterlist 9-30'!$F:$F,'Masterlist 9-30'!$A:$A,$B32,'Masterlist 9-30'!$E:$E,AR$22)</f>
        <v>0</v>
      </c>
      <c r="AS32" s="908">
        <f>SUMIFS('Masterlist 9-30'!$F:$F,'Masterlist 9-30'!$A:$A,$B32,'Masterlist 9-30'!$E:$E,AS$22)</f>
        <v>0</v>
      </c>
      <c r="AT32" s="908">
        <f>SUMIFS('Masterlist 9-30'!$F:$F,'Masterlist 9-30'!$A:$A,$B32,'Masterlist 9-30'!$E:$E,AT$22)</f>
        <v>0</v>
      </c>
      <c r="AU32" s="908">
        <f>SUMIFS('Masterlist 9-30'!$F:$F,'Masterlist 9-30'!$A:$A,$B32,'Masterlist 9-30'!$E:$E,AU$22)</f>
        <v>0</v>
      </c>
      <c r="AV32" s="908">
        <f>SUMIFS('Masterlist 9-30'!$F:$F,'Masterlist 9-30'!$A:$A,$B32,'Masterlist 9-30'!$E:$E,AV$22)</f>
        <v>0</v>
      </c>
      <c r="AW32" s="908">
        <f>SUMIFS('Masterlist 9-30'!$F:$F,'Masterlist 9-30'!$A:$A,$B32,'Masterlist 9-30'!$E:$E,AW$22)</f>
        <v>0</v>
      </c>
      <c r="AX32" s="908">
        <f>SUMIFS('Masterlist 9-30'!$F:$F,'Masterlist 9-30'!$A:$A,$B32,'Masterlist 9-30'!$E:$E,AX$22)</f>
        <v>0</v>
      </c>
      <c r="AY32" s="908">
        <f>SUMIFS('Masterlist 9-30'!$F:$F,'Masterlist 9-30'!$A:$A,$B32,'Masterlist 9-30'!$E:$E,AY$22)</f>
        <v>0</v>
      </c>
      <c r="AZ32" s="908">
        <f>SUMIFS('Masterlist 9-30'!$F:$F,'Masterlist 9-30'!$A:$A,$B32,'Masterlist 9-30'!$E:$E,AZ$22)</f>
        <v>0</v>
      </c>
      <c r="BA32" s="908">
        <f>SUMIFS('Masterlist 9-30'!$F:$F,'Masterlist 9-30'!$A:$A,$B32,'Masterlist 9-30'!$E:$E,BA$22)</f>
        <v>0</v>
      </c>
      <c r="BB32" s="908">
        <f>SUMIFS('Masterlist 9-30'!$F:$F,'Masterlist 9-30'!$A:$A,$B32,'Masterlist 9-30'!$E:$E,BB$22)</f>
        <v>401.41430948419304</v>
      </c>
      <c r="BC32" s="908">
        <f>SUMIFS('Masterlist 9-30'!$F:$F,'Masterlist 9-30'!$A:$A,$B32,'Masterlist 9-30'!$E:$E,BC$22)</f>
        <v>374.56266721547638</v>
      </c>
      <c r="BD32" s="913">
        <f t="shared" si="16"/>
        <v>775.97697669966942</v>
      </c>
      <c r="BF32" s="867">
        <f t="shared" si="17"/>
        <v>0</v>
      </c>
      <c r="BG32" s="867">
        <f t="shared" si="18"/>
        <v>0</v>
      </c>
      <c r="BH32" s="877">
        <f t="shared" si="19"/>
        <v>775.97697669966942</v>
      </c>
      <c r="BI32" s="911"/>
      <c r="BJ32" s="864">
        <f t="shared" si="25"/>
        <v>2085.43729903537</v>
      </c>
      <c r="BK32" s="882">
        <f t="shared" si="20"/>
        <v>258.65899223322316</v>
      </c>
      <c r="BL32" s="869">
        <f t="shared" si="21"/>
        <v>3.7006513012107216E-4</v>
      </c>
      <c r="BM32" s="868">
        <f t="shared" si="22"/>
        <v>346.01089666320246</v>
      </c>
      <c r="BN32" s="870">
        <f t="shared" si="23"/>
        <v>1739.4264023721676</v>
      </c>
      <c r="BO32" s="870">
        <f t="shared" si="24"/>
        <v>289.90440039536128</v>
      </c>
      <c r="BP32" s="924"/>
    </row>
    <row r="33" spans="1:68" s="910" customFormat="1" ht="15.95" hidden="1" customHeight="1" outlineLevel="1">
      <c r="A33" s="906">
        <v>11</v>
      </c>
      <c r="B33" s="914" t="s">
        <v>393</v>
      </c>
      <c r="C33" s="908">
        <f>SUMIFS('Masterlist 9-30'!$F:$F,'Masterlist 9-30'!$A:$A,$B33,'Masterlist 9-30'!$E:$E,C$22)</f>
        <v>0</v>
      </c>
      <c r="D33" s="908">
        <f>SUMIFS('Masterlist 9-30'!$F:$F,'Masterlist 9-30'!$A:$A,$B33,'Masterlist 9-30'!$E:$E,D$22)</f>
        <v>0</v>
      </c>
      <c r="E33" s="908">
        <f>SUMIFS('Masterlist 9-30'!$F:$F,'Masterlist 9-30'!$A:$A,$B33,'Masterlist 9-30'!$E:$E,E$22)</f>
        <v>0</v>
      </c>
      <c r="F33" s="908">
        <f>SUMIFS('Masterlist 9-30'!$F:$F,'Masterlist 9-30'!$A:$A,$B33,'Masterlist 9-30'!$E:$E,F$22)</f>
        <v>0</v>
      </c>
      <c r="G33" s="908">
        <f>SUMIFS('Masterlist 9-30'!$F:$F,'Masterlist 9-30'!$A:$A,$B33,'Masterlist 9-30'!$E:$E,G$22)</f>
        <v>0</v>
      </c>
      <c r="H33" s="908">
        <f>SUMIFS('Masterlist 9-30'!$F:$F,'Masterlist 9-30'!$A:$A,$B33,'Masterlist 9-30'!$E:$E,H$22)</f>
        <v>0</v>
      </c>
      <c r="I33" s="1230">
        <f>SUMIFS('Fixed Sale Items_1004'!$Q:$Q,'Fixed Sale Items_1004'!$K:$K,$B33,'Fixed Sale Items_1004'!$S:$S,"&lt;="&amp;I$22)</f>
        <v>0</v>
      </c>
      <c r="J33" s="1230">
        <f>SUMIFS('Fixed Sale Items_1004'!$Q:$Q,'Fixed Sale Items_1004'!$K:$K,$B33,'Fixed Sale Items_1004'!$S:$S,"&lt;="&amp;J$22)-I33</f>
        <v>0</v>
      </c>
      <c r="K33" s="1230">
        <f>SUMIFS('Fixed Sale Items_1004'!$Q:$Q,'Fixed Sale Items_1004'!$K:$K,$B33,'Fixed Sale Items_1004'!$S:$S,"&lt;="&amp;K$22)-J33-I33</f>
        <v>0</v>
      </c>
      <c r="L33" s="1230">
        <f>SUMIFS('Fixed Sale Items_1004'!$Q:$Q,'Fixed Sale Items_1004'!$K:$K,$B33,'Fixed Sale Items_1004'!$S:$S,"&lt;="&amp;L$22)-K33-J33-I33</f>
        <v>0</v>
      </c>
      <c r="M33" s="1230">
        <f>SUMIFS('Fixed Sale Items_1004'!$Q:$Q,'Fixed Sale Items_1004'!$K:$K,$B33,'Fixed Sale Items_1004'!$S:$S,"&lt;="&amp;M$22)-L33-K33-J33-I33</f>
        <v>0</v>
      </c>
      <c r="N33" s="1230">
        <f>SUMIFS('Fixed Sale Items_1004'!$Q:$Q,'Fixed Sale Items_1004'!$K:$K,$B33,'Fixed Sale Items_1004'!$S:$S,"&lt;="&amp;N$22)-M33-L33-K33-J33-I33</f>
        <v>0</v>
      </c>
      <c r="O33" s="1227">
        <f t="shared" si="13"/>
        <v>0</v>
      </c>
      <c r="P33" s="1290"/>
      <c r="R33" s="908">
        <f>SUMIFS('Masterlist 9-30'!$F:$F,'Masterlist 9-30'!$A:$A,$B33,'Masterlist 9-30'!$E:$E,R$22)</f>
        <v>0</v>
      </c>
      <c r="S33" s="908">
        <f>SUMIFS('Masterlist 9-30'!$F:$F,'Masterlist 9-30'!$A:$A,$B33,'Masterlist 9-30'!$E:$E,S$22)</f>
        <v>0</v>
      </c>
      <c r="T33" s="908">
        <f>SUMIFS('Masterlist 9-30'!$F:$F,'Masterlist 9-30'!$A:$A,$B33,'Masterlist 9-30'!$E:$E,T$22)</f>
        <v>0</v>
      </c>
      <c r="U33" s="908">
        <f>SUMIFS('Masterlist 9-30'!$F:$F,'Masterlist 9-30'!$A:$A,$B33,'Masterlist 9-30'!$E:$E,U$22)</f>
        <v>0</v>
      </c>
      <c r="V33" s="908">
        <f>SUMIFS('Masterlist 9-30'!$F:$F,'Masterlist 9-30'!$A:$A,$B33,'Masterlist 9-30'!$E:$E,V$22)</f>
        <v>0</v>
      </c>
      <c r="W33" s="908">
        <f>SUMIFS('Masterlist 9-30'!$F:$F,'Masterlist 9-30'!$A:$A,$B33,'Masterlist 9-30'!$E:$E,W$22)</f>
        <v>0</v>
      </c>
      <c r="X33" s="908">
        <f>SUMIFS('Masterlist 9-30'!$F:$F,'Masterlist 9-30'!$A:$A,$B33,'Masterlist 9-30'!$E:$E,X$22)</f>
        <v>0</v>
      </c>
      <c r="Y33" s="908">
        <f>SUMIFS('Masterlist 9-30'!$F:$F,'Masterlist 9-30'!$A:$A,$B33,'Masterlist 9-30'!$E:$E,Y$22)</f>
        <v>0</v>
      </c>
      <c r="Z33" s="908">
        <f>SUMIFS('Masterlist 9-30'!$F:$F,'Masterlist 9-30'!$A:$A,$B33,'Masterlist 9-30'!$E:$E,Z$22)</f>
        <v>0</v>
      </c>
      <c r="AA33" s="908">
        <f>SUMIFS('Masterlist 9-30'!$F:$F,'Masterlist 9-30'!$A:$A,$B33,'Masterlist 9-30'!$E:$E,AA$22)</f>
        <v>0</v>
      </c>
      <c r="AB33" s="908">
        <f>SUMIFS('Masterlist 9-30'!$F:$F,'Masterlist 9-30'!$A:$A,$B33,'Masterlist 9-30'!$E:$E,AB$22)</f>
        <v>0</v>
      </c>
      <c r="AC33" s="908">
        <f>SUMIFS('Masterlist 9-30'!$F:$F,'Masterlist 9-30'!$A:$A,$B33,'Masterlist 9-30'!$E:$E,AC$22)</f>
        <v>0</v>
      </c>
      <c r="AD33" s="913">
        <f t="shared" si="14"/>
        <v>0</v>
      </c>
      <c r="AE33" s="908">
        <f>SUMIFS('Masterlist 9-30'!$F:$F,'Masterlist 9-30'!$A:$A,$B33,'Masterlist 9-30'!$E:$E,AE$22)</f>
        <v>0</v>
      </c>
      <c r="AF33" s="908">
        <f>SUMIFS('Masterlist 9-30'!$F:$F,'Masterlist 9-30'!$A:$A,$B33,'Masterlist 9-30'!$E:$E,AF$22)</f>
        <v>0</v>
      </c>
      <c r="AG33" s="908">
        <f>SUMIFS('Masterlist 9-30'!$F:$F,'Masterlist 9-30'!$A:$A,$B33,'Masterlist 9-30'!$E:$E,AG$22)</f>
        <v>0</v>
      </c>
      <c r="AH33" s="908">
        <f>SUMIFS('Masterlist 9-30'!$F:$F,'Masterlist 9-30'!$A:$A,$B33,'Masterlist 9-30'!$E:$E,AH$22)</f>
        <v>0</v>
      </c>
      <c r="AI33" s="908">
        <f>SUMIFS('Masterlist 9-30'!$F:$F,'Masterlist 9-30'!$A:$A,$B33,'Masterlist 9-30'!$E:$E,AI$22)</f>
        <v>0</v>
      </c>
      <c r="AJ33" s="908">
        <f>SUMIFS('Masterlist 9-30'!$F:$F,'Masterlist 9-30'!$A:$A,$B33,'Masterlist 9-30'!$E:$E,AJ$22)</f>
        <v>117</v>
      </c>
      <c r="AK33" s="908">
        <f>SUMIFS('Masterlist 9-30'!$F:$F,'Masterlist 9-30'!$A:$A,$B33,'Masterlist 9-30'!$E:$E,AK$22)</f>
        <v>117</v>
      </c>
      <c r="AL33" s="908">
        <f>SUMIFS('Masterlist 9-30'!$F:$F,'Masterlist 9-30'!$A:$A,$B33,'Masterlist 9-30'!$E:$E,AL$22)</f>
        <v>0</v>
      </c>
      <c r="AM33" s="908">
        <f>SUMIFS('Masterlist 9-30'!$F:$F,'Masterlist 9-30'!$A:$A,$B33,'Masterlist 9-30'!$E:$E,AM$22)</f>
        <v>0</v>
      </c>
      <c r="AN33" s="908">
        <f>SUMIFS('Masterlist 9-30'!$F:$F,'Masterlist 9-30'!$A:$A,$B33,'Masterlist 9-30'!$E:$E,AN$22)</f>
        <v>0</v>
      </c>
      <c r="AO33" s="908">
        <f>SUMIFS('Masterlist 9-30'!$F:$F,'Masterlist 9-30'!$A:$A,$B33,'Masterlist 9-30'!$E:$E,AO$22)</f>
        <v>0</v>
      </c>
      <c r="AP33" s="908">
        <f>SUMIFS('Masterlist 9-30'!$F:$F,'Masterlist 9-30'!$A:$A,$B33,'Masterlist 9-30'!$E:$E,AP$22)</f>
        <v>21</v>
      </c>
      <c r="AQ33" s="913">
        <f t="shared" si="15"/>
        <v>255</v>
      </c>
      <c r="AR33" s="908">
        <f>SUMIFS('Masterlist 9-30'!$F:$F,'Masterlist 9-30'!$A:$A,$B33,'Masterlist 9-30'!$E:$E,AR$22)</f>
        <v>0</v>
      </c>
      <c r="AS33" s="908">
        <f>SUMIFS('Masterlist 9-30'!$F:$F,'Masterlist 9-30'!$A:$A,$B33,'Masterlist 9-30'!$E:$E,AS$22)</f>
        <v>0</v>
      </c>
      <c r="AT33" s="908">
        <f>SUMIFS('Masterlist 9-30'!$F:$F,'Masterlist 9-30'!$A:$A,$B33,'Masterlist 9-30'!$E:$E,AT$22)</f>
        <v>0</v>
      </c>
      <c r="AU33" s="908">
        <f>SUMIFS('Masterlist 9-30'!$F:$F,'Masterlist 9-30'!$A:$A,$B33,'Masterlist 9-30'!$E:$E,AU$22)</f>
        <v>0</v>
      </c>
      <c r="AV33" s="908">
        <f>SUMIFS('Masterlist 9-30'!$F:$F,'Masterlist 9-30'!$A:$A,$B33,'Masterlist 9-30'!$E:$E,AV$22)</f>
        <v>0</v>
      </c>
      <c r="AW33" s="908">
        <f>SUMIFS('Masterlist 9-30'!$F:$F,'Masterlist 9-30'!$A:$A,$B33,'Masterlist 9-30'!$E:$E,AW$22)</f>
        <v>0</v>
      </c>
      <c r="AX33" s="908">
        <f>SUMIFS('Masterlist 9-30'!$F:$F,'Masterlist 9-30'!$A:$A,$B33,'Masterlist 9-30'!$E:$E,AX$22)</f>
        <v>0</v>
      </c>
      <c r="AY33" s="908">
        <f>SUMIFS('Masterlist 9-30'!$F:$F,'Masterlist 9-30'!$A:$A,$B33,'Masterlist 9-30'!$E:$E,AY$22)</f>
        <v>0</v>
      </c>
      <c r="AZ33" s="908">
        <f>SUMIFS('Masterlist 9-30'!$F:$F,'Masterlist 9-30'!$A:$A,$B33,'Masterlist 9-30'!$E:$E,AZ$22)</f>
        <v>0</v>
      </c>
      <c r="BA33" s="908">
        <f>SUMIFS('Masterlist 9-30'!$F:$F,'Masterlist 9-30'!$A:$A,$B33,'Masterlist 9-30'!$E:$E,BA$22)</f>
        <v>0</v>
      </c>
      <c r="BB33" s="908">
        <f>SUMIFS('Masterlist 9-30'!$F:$F,'Masterlist 9-30'!$A:$A,$B33,'Masterlist 9-30'!$E:$E,BB$22)</f>
        <v>0</v>
      </c>
      <c r="BC33" s="908">
        <f>SUMIFS('Masterlist 9-30'!$F:$F,'Masterlist 9-30'!$A:$A,$B33,'Masterlist 9-30'!$E:$E,BC$22)</f>
        <v>0</v>
      </c>
      <c r="BD33" s="913">
        <f t="shared" si="16"/>
        <v>0</v>
      </c>
      <c r="BF33" s="867">
        <f t="shared" si="17"/>
        <v>0</v>
      </c>
      <c r="BG33" s="867">
        <f t="shared" si="18"/>
        <v>255</v>
      </c>
      <c r="BH33" s="877">
        <f t="shared" si="19"/>
        <v>0</v>
      </c>
      <c r="BI33" s="911"/>
      <c r="BJ33" s="864">
        <f t="shared" si="25"/>
        <v>0</v>
      </c>
      <c r="BK33" s="882">
        <f t="shared" si="20"/>
        <v>85</v>
      </c>
      <c r="BL33" s="869">
        <f t="shared" si="21"/>
        <v>1.2161006191475782E-4</v>
      </c>
      <c r="BM33" s="868">
        <f t="shared" si="22"/>
        <v>113.70540789029856</v>
      </c>
      <c r="BN33" s="870">
        <f t="shared" si="23"/>
        <v>-113.70540789029856</v>
      </c>
      <c r="BO33" s="870">
        <f t="shared" si="24"/>
        <v>-18.950901315049759</v>
      </c>
      <c r="BP33" s="924"/>
    </row>
    <row r="34" spans="1:68" s="910" customFormat="1" ht="15.95" hidden="1" customHeight="1" outlineLevel="1">
      <c r="A34" s="906">
        <v>12</v>
      </c>
      <c r="B34" s="914" t="s">
        <v>392</v>
      </c>
      <c r="C34" s="908">
        <f>SUMIFS('Masterlist 9-30'!$F:$F,'Masterlist 9-30'!$A:$A,$B34,'Masterlist 9-30'!$E:$E,C$22)</f>
        <v>0</v>
      </c>
      <c r="D34" s="908">
        <f>SUMIFS('Masterlist 9-30'!$F:$F,'Masterlist 9-30'!$A:$A,$B34,'Masterlist 9-30'!$E:$E,D$22)</f>
        <v>0</v>
      </c>
      <c r="E34" s="908">
        <f>SUMIFS('Masterlist 9-30'!$F:$F,'Masterlist 9-30'!$A:$A,$B34,'Masterlist 9-30'!$E:$E,E$22)</f>
        <v>0</v>
      </c>
      <c r="F34" s="908">
        <f>SUMIFS('Masterlist 9-30'!$F:$F,'Masterlist 9-30'!$A:$A,$B34,'Masterlist 9-30'!$E:$E,F$22)</f>
        <v>0</v>
      </c>
      <c r="G34" s="908">
        <f>SUMIFS('Masterlist 9-30'!$F:$F,'Masterlist 9-30'!$A:$A,$B34,'Masterlist 9-30'!$E:$E,G$22)</f>
        <v>0</v>
      </c>
      <c r="H34" s="908">
        <f>SUMIFS('Masterlist 9-30'!$F:$F,'Masterlist 9-30'!$A:$A,$B34,'Masterlist 9-30'!$E:$E,H$22)</f>
        <v>0</v>
      </c>
      <c r="I34" s="1230">
        <f>SUMIFS('Fixed Sale Items_1004'!$Q:$Q,'Fixed Sale Items_1004'!$K:$K,$B34,'Fixed Sale Items_1004'!$S:$S,"&lt;="&amp;I$22)</f>
        <v>0</v>
      </c>
      <c r="J34" s="1230">
        <f>SUMIFS('Fixed Sale Items_1004'!$Q:$Q,'Fixed Sale Items_1004'!$K:$K,$B34,'Fixed Sale Items_1004'!$S:$S,"&lt;="&amp;J$22)-I34</f>
        <v>0</v>
      </c>
      <c r="K34" s="1230">
        <f>SUMIFS('Fixed Sale Items_1004'!$Q:$Q,'Fixed Sale Items_1004'!$K:$K,$B34,'Fixed Sale Items_1004'!$S:$S,"&lt;="&amp;K$22)-J34-I34</f>
        <v>0</v>
      </c>
      <c r="L34" s="1230">
        <f>SUMIFS('Fixed Sale Items_1004'!$Q:$Q,'Fixed Sale Items_1004'!$K:$K,$B34,'Fixed Sale Items_1004'!$S:$S,"&lt;="&amp;L$22)-K34-J34-I34</f>
        <v>0</v>
      </c>
      <c r="M34" s="1230">
        <f>SUMIFS('Fixed Sale Items_1004'!$Q:$Q,'Fixed Sale Items_1004'!$K:$K,$B34,'Fixed Sale Items_1004'!$S:$S,"&lt;="&amp;M$22)-L34-K34-J34-I34</f>
        <v>0</v>
      </c>
      <c r="N34" s="1230">
        <f>SUMIFS('Fixed Sale Items_1004'!$Q:$Q,'Fixed Sale Items_1004'!$K:$K,$B34,'Fixed Sale Items_1004'!$S:$S,"&lt;="&amp;N$22)-M34-L34-K34-J34-I34</f>
        <v>0</v>
      </c>
      <c r="O34" s="1227">
        <f t="shared" si="13"/>
        <v>0</v>
      </c>
      <c r="P34" s="1290"/>
      <c r="R34" s="908">
        <f>SUMIFS('Masterlist 9-30'!$F:$F,'Masterlist 9-30'!$A:$A,$B34,'Masterlist 9-30'!$E:$E,R$22)</f>
        <v>0</v>
      </c>
      <c r="S34" s="908">
        <f>SUMIFS('Masterlist 9-30'!$F:$F,'Masterlist 9-30'!$A:$A,$B34,'Masterlist 9-30'!$E:$E,S$22)</f>
        <v>0</v>
      </c>
      <c r="T34" s="908">
        <f>SUMIFS('Masterlist 9-30'!$F:$F,'Masterlist 9-30'!$A:$A,$B34,'Masterlist 9-30'!$E:$E,T$22)</f>
        <v>0</v>
      </c>
      <c r="U34" s="908">
        <f>SUMIFS('Masterlist 9-30'!$F:$F,'Masterlist 9-30'!$A:$A,$B34,'Masterlist 9-30'!$E:$E,U$22)</f>
        <v>0</v>
      </c>
      <c r="V34" s="908">
        <f>SUMIFS('Masterlist 9-30'!$F:$F,'Masterlist 9-30'!$A:$A,$B34,'Masterlist 9-30'!$E:$E,V$22)</f>
        <v>0</v>
      </c>
      <c r="W34" s="908">
        <f>SUMIFS('Masterlist 9-30'!$F:$F,'Masterlist 9-30'!$A:$A,$B34,'Masterlist 9-30'!$E:$E,W$22)</f>
        <v>0</v>
      </c>
      <c r="X34" s="908">
        <f>SUMIFS('Masterlist 9-30'!$F:$F,'Masterlist 9-30'!$A:$A,$B34,'Masterlist 9-30'!$E:$E,X$22)</f>
        <v>0</v>
      </c>
      <c r="Y34" s="908">
        <f>SUMIFS('Masterlist 9-30'!$F:$F,'Masterlist 9-30'!$A:$A,$B34,'Masterlist 9-30'!$E:$E,Y$22)</f>
        <v>0</v>
      </c>
      <c r="Z34" s="908">
        <f>SUMIFS('Masterlist 9-30'!$F:$F,'Masterlist 9-30'!$A:$A,$B34,'Masterlist 9-30'!$E:$E,Z$22)</f>
        <v>0</v>
      </c>
      <c r="AA34" s="908">
        <f>SUMIFS('Masterlist 9-30'!$F:$F,'Masterlist 9-30'!$A:$A,$B34,'Masterlist 9-30'!$E:$E,AA$22)</f>
        <v>0</v>
      </c>
      <c r="AB34" s="908">
        <f>SUMIFS('Masterlist 9-30'!$F:$F,'Masterlist 9-30'!$A:$A,$B34,'Masterlist 9-30'!$E:$E,AB$22)</f>
        <v>0</v>
      </c>
      <c r="AC34" s="908">
        <f>SUMIFS('Masterlist 9-30'!$F:$F,'Masterlist 9-30'!$A:$A,$B34,'Masterlist 9-30'!$E:$E,AC$22)</f>
        <v>0</v>
      </c>
      <c r="AD34" s="913">
        <f t="shared" si="14"/>
        <v>0</v>
      </c>
      <c r="AE34" s="908">
        <f>SUMIFS('Masterlist 9-30'!$F:$F,'Masterlist 9-30'!$A:$A,$B34,'Masterlist 9-30'!$E:$E,AE$22)</f>
        <v>300</v>
      </c>
      <c r="AF34" s="908">
        <f>SUMIFS('Masterlist 9-30'!$F:$F,'Masterlist 9-30'!$A:$A,$B34,'Masterlist 9-30'!$E:$E,AF$22)</f>
        <v>0</v>
      </c>
      <c r="AG34" s="908">
        <f>SUMIFS('Masterlist 9-30'!$F:$F,'Masterlist 9-30'!$A:$A,$B34,'Masterlist 9-30'!$E:$E,AG$22)</f>
        <v>160</v>
      </c>
      <c r="AH34" s="908">
        <f>SUMIFS('Masterlist 9-30'!$F:$F,'Masterlist 9-30'!$A:$A,$B34,'Masterlist 9-30'!$E:$E,AH$22)</f>
        <v>0</v>
      </c>
      <c r="AI34" s="908">
        <f>SUMIFS('Masterlist 9-30'!$F:$F,'Masterlist 9-30'!$A:$A,$B34,'Masterlist 9-30'!$E:$E,AI$22)</f>
        <v>0</v>
      </c>
      <c r="AJ34" s="908">
        <f>SUMIFS('Masterlist 9-30'!$F:$F,'Masterlist 9-30'!$A:$A,$B34,'Masterlist 9-30'!$E:$E,AJ$22)</f>
        <v>0</v>
      </c>
      <c r="AK34" s="908">
        <f>SUMIFS('Masterlist 9-30'!$F:$F,'Masterlist 9-30'!$A:$A,$B34,'Masterlist 9-30'!$E:$E,AK$22)</f>
        <v>0</v>
      </c>
      <c r="AL34" s="908">
        <f>SUMIFS('Masterlist 9-30'!$F:$F,'Masterlist 9-30'!$A:$A,$B34,'Masterlist 9-30'!$E:$E,AL$22)</f>
        <v>0</v>
      </c>
      <c r="AM34" s="908">
        <f>SUMIFS('Masterlist 9-30'!$F:$F,'Masterlist 9-30'!$A:$A,$B34,'Masterlist 9-30'!$E:$E,AM$22)</f>
        <v>0</v>
      </c>
      <c r="AN34" s="908">
        <f>SUMIFS('Masterlist 9-30'!$F:$F,'Masterlist 9-30'!$A:$A,$B34,'Masterlist 9-30'!$E:$E,AN$22)</f>
        <v>0</v>
      </c>
      <c r="AO34" s="908">
        <f>SUMIFS('Masterlist 9-30'!$F:$F,'Masterlist 9-30'!$A:$A,$B34,'Masterlist 9-30'!$E:$E,AO$22)</f>
        <v>0</v>
      </c>
      <c r="AP34" s="908">
        <f>SUMIFS('Masterlist 9-30'!$F:$F,'Masterlist 9-30'!$A:$A,$B34,'Masterlist 9-30'!$E:$E,AP$22)</f>
        <v>0</v>
      </c>
      <c r="AQ34" s="913">
        <f t="shared" si="15"/>
        <v>460</v>
      </c>
      <c r="AR34" s="908">
        <f>SUMIFS('Masterlist 9-30'!$F:$F,'Masterlist 9-30'!$A:$A,$B34,'Masterlist 9-30'!$E:$E,AR$22)</f>
        <v>0</v>
      </c>
      <c r="AS34" s="908">
        <f>SUMIFS('Masterlist 9-30'!$F:$F,'Masterlist 9-30'!$A:$A,$B34,'Masterlist 9-30'!$E:$E,AS$22)</f>
        <v>0</v>
      </c>
      <c r="AT34" s="908">
        <f>SUMIFS('Masterlist 9-30'!$F:$F,'Masterlist 9-30'!$A:$A,$B34,'Masterlist 9-30'!$E:$E,AT$22)</f>
        <v>0</v>
      </c>
      <c r="AU34" s="908">
        <f>SUMIFS('Masterlist 9-30'!$F:$F,'Masterlist 9-30'!$A:$A,$B34,'Masterlist 9-30'!$E:$E,AU$22)</f>
        <v>0</v>
      </c>
      <c r="AV34" s="908">
        <f>SUMIFS('Masterlist 9-30'!$F:$F,'Masterlist 9-30'!$A:$A,$B34,'Masterlist 9-30'!$E:$E,AV$22)</f>
        <v>0</v>
      </c>
      <c r="AW34" s="908">
        <f>SUMIFS('Masterlist 9-30'!$F:$F,'Masterlist 9-30'!$A:$A,$B34,'Masterlist 9-30'!$E:$E,AW$22)</f>
        <v>0</v>
      </c>
      <c r="AX34" s="908">
        <f>SUMIFS('Masterlist 9-30'!$F:$F,'Masterlist 9-30'!$A:$A,$B34,'Masterlist 9-30'!$E:$E,AX$22)</f>
        <v>0</v>
      </c>
      <c r="AY34" s="908">
        <f>SUMIFS('Masterlist 9-30'!$F:$F,'Masterlist 9-30'!$A:$A,$B34,'Masterlist 9-30'!$E:$E,AY$22)</f>
        <v>0</v>
      </c>
      <c r="AZ34" s="908">
        <f>SUMIFS('Masterlist 9-30'!$F:$F,'Masterlist 9-30'!$A:$A,$B34,'Masterlist 9-30'!$E:$E,AZ$22)</f>
        <v>0</v>
      </c>
      <c r="BA34" s="908">
        <f>SUMIFS('Masterlist 9-30'!$F:$F,'Masterlist 9-30'!$A:$A,$B34,'Masterlist 9-30'!$E:$E,BA$22)</f>
        <v>0</v>
      </c>
      <c r="BB34" s="908">
        <f>SUMIFS('Masterlist 9-30'!$F:$F,'Masterlist 9-30'!$A:$A,$B34,'Masterlist 9-30'!$E:$E,BB$22)</f>
        <v>0</v>
      </c>
      <c r="BC34" s="908">
        <f>SUMIFS('Masterlist 9-30'!$F:$F,'Masterlist 9-30'!$A:$A,$B34,'Masterlist 9-30'!$E:$E,BC$22)</f>
        <v>0</v>
      </c>
      <c r="BD34" s="913">
        <f t="shared" si="16"/>
        <v>0</v>
      </c>
      <c r="BF34" s="867">
        <f t="shared" si="17"/>
        <v>0</v>
      </c>
      <c r="BG34" s="867">
        <f t="shared" si="18"/>
        <v>460</v>
      </c>
      <c r="BH34" s="877">
        <f t="shared" si="19"/>
        <v>0</v>
      </c>
      <c r="BI34" s="911"/>
      <c r="BJ34" s="864">
        <f t="shared" si="25"/>
        <v>0</v>
      </c>
      <c r="BK34" s="882">
        <f t="shared" si="20"/>
        <v>153.33333333333334</v>
      </c>
      <c r="BL34" s="869">
        <f t="shared" si="21"/>
        <v>2.1937501365015138E-4</v>
      </c>
      <c r="BM34" s="868">
        <f t="shared" si="22"/>
        <v>205.11563776289154</v>
      </c>
      <c r="BN34" s="870">
        <f t="shared" si="23"/>
        <v>-205.11563776289154</v>
      </c>
      <c r="BO34" s="870">
        <f t="shared" si="24"/>
        <v>-34.185939627148592</v>
      </c>
      <c r="BP34" s="924"/>
    </row>
    <row r="35" spans="1:68" s="910" customFormat="1" ht="15.95" hidden="1" customHeight="1" outlineLevel="1">
      <c r="A35" s="906">
        <v>13</v>
      </c>
      <c r="B35" s="914" t="s">
        <v>390</v>
      </c>
      <c r="C35" s="908">
        <f>SUMIFS('Masterlist 9-30'!$F:$F,'Masterlist 9-30'!$A:$A,$B35,'Masterlist 9-30'!$E:$E,C$22)</f>
        <v>0</v>
      </c>
      <c r="D35" s="908">
        <f>SUMIFS('Masterlist 9-30'!$F:$F,'Masterlist 9-30'!$A:$A,$B35,'Masterlist 9-30'!$E:$E,D$22)</f>
        <v>0</v>
      </c>
      <c r="E35" s="908">
        <f>SUMIFS('Masterlist 9-30'!$F:$F,'Masterlist 9-30'!$A:$A,$B35,'Masterlist 9-30'!$E:$E,E$22)</f>
        <v>0</v>
      </c>
      <c r="F35" s="908">
        <f>SUMIFS('Masterlist 9-30'!$F:$F,'Masterlist 9-30'!$A:$A,$B35,'Masterlist 9-30'!$E:$E,F$22)</f>
        <v>0</v>
      </c>
      <c r="G35" s="908">
        <f>SUMIFS('Masterlist 9-30'!$F:$F,'Masterlist 9-30'!$A:$A,$B35,'Masterlist 9-30'!$E:$E,G$22)</f>
        <v>0</v>
      </c>
      <c r="H35" s="908">
        <f>SUMIFS('Masterlist 9-30'!$F:$F,'Masterlist 9-30'!$A:$A,$B35,'Masterlist 9-30'!$E:$E,H$22)</f>
        <v>0</v>
      </c>
      <c r="I35" s="1230">
        <f>SUMIFS('Fixed Sale Items_1004'!$Q:$Q,'Fixed Sale Items_1004'!$K:$K,$B35,'Fixed Sale Items_1004'!$S:$S,"&lt;="&amp;I$22)</f>
        <v>0</v>
      </c>
      <c r="J35" s="1230">
        <f>SUMIFS('Fixed Sale Items_1004'!$Q:$Q,'Fixed Sale Items_1004'!$K:$K,$B35,'Fixed Sale Items_1004'!$S:$S,"&lt;="&amp;J$22)-I35</f>
        <v>0</v>
      </c>
      <c r="K35" s="1230">
        <f>SUMIFS('Fixed Sale Items_1004'!$Q:$Q,'Fixed Sale Items_1004'!$K:$K,$B35,'Fixed Sale Items_1004'!$S:$S,"&lt;="&amp;K$22)-J35-I35</f>
        <v>0</v>
      </c>
      <c r="L35" s="1230">
        <f>SUMIFS('Fixed Sale Items_1004'!$Q:$Q,'Fixed Sale Items_1004'!$K:$K,$B35,'Fixed Sale Items_1004'!$S:$S,"&lt;="&amp;L$22)-K35-J35-I35</f>
        <v>0</v>
      </c>
      <c r="M35" s="1230">
        <f>SUMIFS('Fixed Sale Items_1004'!$Q:$Q,'Fixed Sale Items_1004'!$K:$K,$B35,'Fixed Sale Items_1004'!$S:$S,"&lt;="&amp;M$22)-L35-K35-J35-I35</f>
        <v>0</v>
      </c>
      <c r="N35" s="1230">
        <f>SUMIFS('Fixed Sale Items_1004'!$Q:$Q,'Fixed Sale Items_1004'!$K:$K,$B35,'Fixed Sale Items_1004'!$S:$S,"&lt;="&amp;N$22)-M35-L35-K35-J35-I35</f>
        <v>0</v>
      </c>
      <c r="O35" s="1227">
        <f t="shared" si="13"/>
        <v>0</v>
      </c>
      <c r="P35" s="1290"/>
      <c r="R35" s="908">
        <f>SUMIFS('Masterlist 9-30'!$F:$F,'Masterlist 9-30'!$A:$A,$B35,'Masterlist 9-30'!$E:$E,R$22)</f>
        <v>0</v>
      </c>
      <c r="S35" s="908">
        <f>SUMIFS('Masterlist 9-30'!$F:$F,'Masterlist 9-30'!$A:$A,$B35,'Masterlist 9-30'!$E:$E,S$22)</f>
        <v>0</v>
      </c>
      <c r="T35" s="908">
        <f>SUMIFS('Masterlist 9-30'!$F:$F,'Masterlist 9-30'!$A:$A,$B35,'Masterlist 9-30'!$E:$E,T$22)</f>
        <v>0</v>
      </c>
      <c r="U35" s="908">
        <f>SUMIFS('Masterlist 9-30'!$F:$F,'Masterlist 9-30'!$A:$A,$B35,'Masterlist 9-30'!$E:$E,U$22)</f>
        <v>0</v>
      </c>
      <c r="V35" s="908">
        <f>SUMIFS('Masterlist 9-30'!$F:$F,'Masterlist 9-30'!$A:$A,$B35,'Masterlist 9-30'!$E:$E,V$22)</f>
        <v>0</v>
      </c>
      <c r="W35" s="908">
        <f>SUMIFS('Masterlist 9-30'!$F:$F,'Masterlist 9-30'!$A:$A,$B35,'Masterlist 9-30'!$E:$E,W$22)</f>
        <v>0</v>
      </c>
      <c r="X35" s="908">
        <f>SUMIFS('Masterlist 9-30'!$F:$F,'Masterlist 9-30'!$A:$A,$B35,'Masterlist 9-30'!$E:$E,X$22)</f>
        <v>169</v>
      </c>
      <c r="Y35" s="908">
        <f>SUMIFS('Masterlist 9-30'!$F:$F,'Masterlist 9-30'!$A:$A,$B35,'Masterlist 9-30'!$E:$E,Y$22)</f>
        <v>1506</v>
      </c>
      <c r="Z35" s="908">
        <f>SUMIFS('Masterlist 9-30'!$F:$F,'Masterlist 9-30'!$A:$A,$B35,'Masterlist 9-30'!$E:$E,Z$22)</f>
        <v>0</v>
      </c>
      <c r="AA35" s="908">
        <f>SUMIFS('Masterlist 9-30'!$F:$F,'Masterlist 9-30'!$A:$A,$B35,'Masterlist 9-30'!$E:$E,AA$22)</f>
        <v>0</v>
      </c>
      <c r="AB35" s="908">
        <f>SUMIFS('Masterlist 9-30'!$F:$F,'Masterlist 9-30'!$A:$A,$B35,'Masterlist 9-30'!$E:$E,AB$22)</f>
        <v>0</v>
      </c>
      <c r="AC35" s="908">
        <f>SUMIFS('Masterlist 9-30'!$F:$F,'Masterlist 9-30'!$A:$A,$B35,'Masterlist 9-30'!$E:$E,AC$22)</f>
        <v>0</v>
      </c>
      <c r="AD35" s="913">
        <f t="shared" si="14"/>
        <v>1675</v>
      </c>
      <c r="AE35" s="908">
        <f>SUMIFS('Masterlist 9-30'!$F:$F,'Masterlist 9-30'!$A:$A,$B35,'Masterlist 9-30'!$E:$E,AE$22)</f>
        <v>0</v>
      </c>
      <c r="AF35" s="908">
        <f>SUMIFS('Masterlist 9-30'!$F:$F,'Masterlist 9-30'!$A:$A,$B35,'Masterlist 9-30'!$E:$E,AF$22)</f>
        <v>0</v>
      </c>
      <c r="AG35" s="908">
        <f>SUMIFS('Masterlist 9-30'!$F:$F,'Masterlist 9-30'!$A:$A,$B35,'Masterlist 9-30'!$E:$E,AG$22)</f>
        <v>0</v>
      </c>
      <c r="AH35" s="908">
        <f>SUMIFS('Masterlist 9-30'!$F:$F,'Masterlist 9-30'!$A:$A,$B35,'Masterlist 9-30'!$E:$E,AH$22)</f>
        <v>0</v>
      </c>
      <c r="AI35" s="908">
        <f>SUMIFS('Masterlist 9-30'!$F:$F,'Masterlist 9-30'!$A:$A,$B35,'Masterlist 9-30'!$E:$E,AI$22)</f>
        <v>0</v>
      </c>
      <c r="AJ35" s="908">
        <f>SUMIFS('Masterlist 9-30'!$F:$F,'Masterlist 9-30'!$A:$A,$B35,'Masterlist 9-30'!$E:$E,AJ$22)</f>
        <v>0</v>
      </c>
      <c r="AK35" s="908">
        <f>SUMIFS('Masterlist 9-30'!$F:$F,'Masterlist 9-30'!$A:$A,$B35,'Masterlist 9-30'!$E:$E,AK$22)</f>
        <v>0</v>
      </c>
      <c r="AL35" s="908">
        <f>SUMIFS('Masterlist 9-30'!$F:$F,'Masterlist 9-30'!$A:$A,$B35,'Masterlist 9-30'!$E:$E,AL$22)</f>
        <v>0</v>
      </c>
      <c r="AM35" s="908">
        <f>SUMIFS('Masterlist 9-30'!$F:$F,'Masterlist 9-30'!$A:$A,$B35,'Masterlist 9-30'!$E:$E,AM$22)</f>
        <v>0</v>
      </c>
      <c r="AN35" s="908">
        <f>SUMIFS('Masterlist 9-30'!$F:$F,'Masterlist 9-30'!$A:$A,$B35,'Masterlist 9-30'!$E:$E,AN$22)</f>
        <v>0</v>
      </c>
      <c r="AO35" s="908">
        <f>SUMIFS('Masterlist 9-30'!$F:$F,'Masterlist 9-30'!$A:$A,$B35,'Masterlist 9-30'!$E:$E,AO$22)</f>
        <v>0</v>
      </c>
      <c r="AP35" s="908">
        <f>SUMIFS('Masterlist 9-30'!$F:$F,'Masterlist 9-30'!$A:$A,$B35,'Masterlist 9-30'!$E:$E,AP$22)</f>
        <v>0</v>
      </c>
      <c r="AQ35" s="913">
        <f t="shared" si="15"/>
        <v>0</v>
      </c>
      <c r="AR35" s="908">
        <f>SUMIFS('Masterlist 9-30'!$F:$F,'Masterlist 9-30'!$A:$A,$B35,'Masterlist 9-30'!$E:$E,AR$22)</f>
        <v>0</v>
      </c>
      <c r="AS35" s="908">
        <f>SUMIFS('Masterlist 9-30'!$F:$F,'Masterlist 9-30'!$A:$A,$B35,'Masterlist 9-30'!$E:$E,AS$22)</f>
        <v>0</v>
      </c>
      <c r="AT35" s="908">
        <f>SUMIFS('Masterlist 9-30'!$F:$F,'Masterlist 9-30'!$A:$A,$B35,'Masterlist 9-30'!$E:$E,AT$22)</f>
        <v>0</v>
      </c>
      <c r="AU35" s="908">
        <f>SUMIFS('Masterlist 9-30'!$F:$F,'Masterlist 9-30'!$A:$A,$B35,'Masterlist 9-30'!$E:$E,AU$22)</f>
        <v>0</v>
      </c>
      <c r="AV35" s="908">
        <f>SUMIFS('Masterlist 9-30'!$F:$F,'Masterlist 9-30'!$A:$A,$B35,'Masterlist 9-30'!$E:$E,AV$22)</f>
        <v>0</v>
      </c>
      <c r="AW35" s="908">
        <f>SUMIFS('Masterlist 9-30'!$F:$F,'Masterlist 9-30'!$A:$A,$B35,'Masterlist 9-30'!$E:$E,AW$22)</f>
        <v>0</v>
      </c>
      <c r="AX35" s="908">
        <f>SUMIFS('Masterlist 9-30'!$F:$F,'Masterlist 9-30'!$A:$A,$B35,'Masterlist 9-30'!$E:$E,AX$22)</f>
        <v>0</v>
      </c>
      <c r="AY35" s="908">
        <f>SUMIFS('Masterlist 9-30'!$F:$F,'Masterlist 9-30'!$A:$A,$B35,'Masterlist 9-30'!$E:$E,AY$22)</f>
        <v>0</v>
      </c>
      <c r="AZ35" s="908">
        <f>SUMIFS('Masterlist 9-30'!$F:$F,'Masterlist 9-30'!$A:$A,$B35,'Masterlist 9-30'!$E:$E,AZ$22)</f>
        <v>0</v>
      </c>
      <c r="BA35" s="908">
        <f>SUMIFS('Masterlist 9-30'!$F:$F,'Masterlist 9-30'!$A:$A,$B35,'Masterlist 9-30'!$E:$E,BA$22)</f>
        <v>0</v>
      </c>
      <c r="BB35" s="908">
        <f>SUMIFS('Masterlist 9-30'!$F:$F,'Masterlist 9-30'!$A:$A,$B35,'Masterlist 9-30'!$E:$E,BB$22)</f>
        <v>0</v>
      </c>
      <c r="BC35" s="908">
        <f>SUMIFS('Masterlist 9-30'!$F:$F,'Masterlist 9-30'!$A:$A,$B35,'Masterlist 9-30'!$E:$E,BC$22)</f>
        <v>0</v>
      </c>
      <c r="BD35" s="913">
        <f t="shared" si="16"/>
        <v>0</v>
      </c>
      <c r="BF35" s="867">
        <f t="shared" si="17"/>
        <v>1675</v>
      </c>
      <c r="BG35" s="867">
        <f t="shared" si="18"/>
        <v>0</v>
      </c>
      <c r="BH35" s="877">
        <f t="shared" si="19"/>
        <v>0</v>
      </c>
      <c r="BI35" s="911"/>
      <c r="BJ35" s="864">
        <f t="shared" si="25"/>
        <v>0</v>
      </c>
      <c r="BK35" s="882">
        <f t="shared" si="20"/>
        <v>558.33333333333337</v>
      </c>
      <c r="BL35" s="869">
        <f t="shared" si="21"/>
        <v>7.9881119100870339E-4</v>
      </c>
      <c r="BM35" s="868">
        <f t="shared" si="22"/>
        <v>746.88846359313766</v>
      </c>
      <c r="BN35" s="870">
        <f t="shared" si="23"/>
        <v>-746.88846359313766</v>
      </c>
      <c r="BO35" s="870">
        <f t="shared" si="24"/>
        <v>-124.48141059885627</v>
      </c>
      <c r="BP35" s="924"/>
    </row>
    <row r="36" spans="1:68" s="910" customFormat="1" ht="15.95" hidden="1" customHeight="1" outlineLevel="1">
      <c r="A36" s="906">
        <v>14</v>
      </c>
      <c r="B36" s="914" t="s">
        <v>397</v>
      </c>
      <c r="C36" s="908">
        <f>SUMIFS('Masterlist 9-30'!$F:$F,'Masterlist 9-30'!$A:$A,$B36,'Masterlist 9-30'!$E:$E,C$22)</f>
        <v>0</v>
      </c>
      <c r="D36" s="908">
        <f>SUMIFS('Masterlist 9-30'!$F:$F,'Masterlist 9-30'!$A:$A,$B36,'Masterlist 9-30'!$E:$E,D$22)</f>
        <v>0</v>
      </c>
      <c r="E36" s="908">
        <f>SUMIFS('Masterlist 9-30'!$F:$F,'Masterlist 9-30'!$A:$A,$B36,'Masterlist 9-30'!$E:$E,E$22)</f>
        <v>0</v>
      </c>
      <c r="F36" s="908">
        <f>SUMIFS('Masterlist 9-30'!$F:$F,'Masterlist 9-30'!$A:$A,$B36,'Masterlist 9-30'!$E:$E,F$22)</f>
        <v>0</v>
      </c>
      <c r="G36" s="908">
        <f>SUMIFS('Masterlist 9-30'!$F:$F,'Masterlist 9-30'!$A:$A,$B36,'Masterlist 9-30'!$E:$E,G$22)</f>
        <v>0</v>
      </c>
      <c r="H36" s="908">
        <f>SUMIFS('Masterlist 9-30'!$F:$F,'Masterlist 9-30'!$A:$A,$B36,'Masterlist 9-30'!$E:$E,H$22)</f>
        <v>0</v>
      </c>
      <c r="I36" s="1230">
        <f>SUMIFS('Fixed Sale Items_1004'!$Q:$Q,'Fixed Sale Items_1004'!$K:$K,$B36,'Fixed Sale Items_1004'!$S:$S,"&lt;="&amp;I$22)</f>
        <v>0</v>
      </c>
      <c r="J36" s="1230">
        <f>SUMIFS('Fixed Sale Items_1004'!$Q:$Q,'Fixed Sale Items_1004'!$K:$K,$B36,'Fixed Sale Items_1004'!$S:$S,"&lt;="&amp;J$22)-I36</f>
        <v>0</v>
      </c>
      <c r="K36" s="1230">
        <f>SUMIFS('Fixed Sale Items_1004'!$Q:$Q,'Fixed Sale Items_1004'!$K:$K,$B36,'Fixed Sale Items_1004'!$S:$S,"&lt;="&amp;K$22)-J36-I36</f>
        <v>0</v>
      </c>
      <c r="L36" s="1230">
        <f>SUMIFS('Fixed Sale Items_1004'!$Q:$Q,'Fixed Sale Items_1004'!$K:$K,$B36,'Fixed Sale Items_1004'!$S:$S,"&lt;="&amp;L$22)-K36-J36-I36</f>
        <v>0</v>
      </c>
      <c r="M36" s="1230">
        <f>SUMIFS('Fixed Sale Items_1004'!$Q:$Q,'Fixed Sale Items_1004'!$K:$K,$B36,'Fixed Sale Items_1004'!$S:$S,"&lt;="&amp;M$22)-L36-K36-J36-I36</f>
        <v>0</v>
      </c>
      <c r="N36" s="1230">
        <f>SUMIFS('Fixed Sale Items_1004'!$Q:$Q,'Fixed Sale Items_1004'!$K:$K,$B36,'Fixed Sale Items_1004'!$S:$S,"&lt;="&amp;N$22)-M36-L36-K36-J36-I36</f>
        <v>0</v>
      </c>
      <c r="O36" s="1227">
        <f t="shared" si="13"/>
        <v>0</v>
      </c>
      <c r="P36" s="1290"/>
      <c r="R36" s="908">
        <f>SUMIFS('Masterlist 9-30'!$F:$F,'Masterlist 9-30'!$A:$A,$B36,'Masterlist 9-30'!$E:$E,R$22)</f>
        <v>0</v>
      </c>
      <c r="S36" s="908">
        <f>SUMIFS('Masterlist 9-30'!$F:$F,'Masterlist 9-30'!$A:$A,$B36,'Masterlist 9-30'!$E:$E,S$22)</f>
        <v>0</v>
      </c>
      <c r="T36" s="908">
        <f>SUMIFS('Masterlist 9-30'!$F:$F,'Masterlist 9-30'!$A:$A,$B36,'Masterlist 9-30'!$E:$E,T$22)</f>
        <v>0</v>
      </c>
      <c r="U36" s="908">
        <f>SUMIFS('Masterlist 9-30'!$F:$F,'Masterlist 9-30'!$A:$A,$B36,'Masterlist 9-30'!$E:$E,U$22)</f>
        <v>0</v>
      </c>
      <c r="V36" s="908">
        <f>SUMIFS('Masterlist 9-30'!$F:$F,'Masterlist 9-30'!$A:$A,$B36,'Masterlist 9-30'!$E:$E,V$22)</f>
        <v>0</v>
      </c>
      <c r="W36" s="908">
        <f>SUMIFS('Masterlist 9-30'!$F:$F,'Masterlist 9-30'!$A:$A,$B36,'Masterlist 9-30'!$E:$E,W$22)</f>
        <v>0</v>
      </c>
      <c r="X36" s="908">
        <f>SUMIFS('Masterlist 9-30'!$F:$F,'Masterlist 9-30'!$A:$A,$B36,'Masterlist 9-30'!$E:$E,X$22)</f>
        <v>0</v>
      </c>
      <c r="Y36" s="908">
        <f>SUMIFS('Masterlist 9-30'!$F:$F,'Masterlist 9-30'!$A:$A,$B36,'Masterlist 9-30'!$E:$E,Y$22)</f>
        <v>0</v>
      </c>
      <c r="Z36" s="908">
        <f>SUMIFS('Masterlist 9-30'!$F:$F,'Masterlist 9-30'!$A:$A,$B36,'Masterlist 9-30'!$E:$E,Z$22)</f>
        <v>0</v>
      </c>
      <c r="AA36" s="908">
        <f>SUMIFS('Masterlist 9-30'!$F:$F,'Masterlist 9-30'!$A:$A,$B36,'Masterlist 9-30'!$E:$E,AA$22)</f>
        <v>0</v>
      </c>
      <c r="AB36" s="908">
        <f>SUMIFS('Masterlist 9-30'!$F:$F,'Masterlist 9-30'!$A:$A,$B36,'Masterlist 9-30'!$E:$E,AB$22)</f>
        <v>0</v>
      </c>
      <c r="AC36" s="908">
        <f>SUMIFS('Masterlist 9-30'!$F:$F,'Masterlist 9-30'!$A:$A,$B36,'Masterlist 9-30'!$E:$E,AC$22)</f>
        <v>0</v>
      </c>
      <c r="AD36" s="913">
        <f t="shared" si="14"/>
        <v>0</v>
      </c>
      <c r="AE36" s="908">
        <f>SUMIFS('Masterlist 9-30'!$F:$F,'Masterlist 9-30'!$A:$A,$B36,'Masterlist 9-30'!$E:$E,AE$22)</f>
        <v>0</v>
      </c>
      <c r="AF36" s="908">
        <f>SUMIFS('Masterlist 9-30'!$F:$F,'Masterlist 9-30'!$A:$A,$B36,'Masterlist 9-30'!$E:$E,AF$22)</f>
        <v>0</v>
      </c>
      <c r="AG36" s="908">
        <f>SUMIFS('Masterlist 9-30'!$F:$F,'Masterlist 9-30'!$A:$A,$B36,'Masterlist 9-30'!$E:$E,AG$22)</f>
        <v>0</v>
      </c>
      <c r="AH36" s="908">
        <f>SUMIFS('Masterlist 9-30'!$F:$F,'Masterlist 9-30'!$A:$A,$B36,'Masterlist 9-30'!$E:$E,AH$22)</f>
        <v>0</v>
      </c>
      <c r="AI36" s="908">
        <f>SUMIFS('Masterlist 9-30'!$F:$F,'Masterlist 9-30'!$A:$A,$B36,'Masterlist 9-30'!$E:$E,AI$22)</f>
        <v>0</v>
      </c>
      <c r="AJ36" s="908">
        <f>SUMIFS('Masterlist 9-30'!$F:$F,'Masterlist 9-30'!$A:$A,$B36,'Masterlist 9-30'!$E:$E,AJ$22)</f>
        <v>0</v>
      </c>
      <c r="AK36" s="908">
        <f>SUMIFS('Masterlist 9-30'!$F:$F,'Masterlist 9-30'!$A:$A,$B36,'Masterlist 9-30'!$E:$E,AK$22)</f>
        <v>0</v>
      </c>
      <c r="AL36" s="908">
        <f>SUMIFS('Masterlist 9-30'!$F:$F,'Masterlist 9-30'!$A:$A,$B36,'Masterlist 9-30'!$E:$E,AL$22)</f>
        <v>0</v>
      </c>
      <c r="AM36" s="908">
        <f>SUMIFS('Masterlist 9-30'!$F:$F,'Masterlist 9-30'!$A:$A,$B36,'Masterlist 9-30'!$E:$E,AM$22)</f>
        <v>0</v>
      </c>
      <c r="AN36" s="908">
        <f>SUMIFS('Masterlist 9-30'!$F:$F,'Masterlist 9-30'!$A:$A,$B36,'Masterlist 9-30'!$E:$E,AN$22)</f>
        <v>0</v>
      </c>
      <c r="AO36" s="908">
        <f>SUMIFS('Masterlist 9-30'!$F:$F,'Masterlist 9-30'!$A:$A,$B36,'Masterlist 9-30'!$E:$E,AO$22)</f>
        <v>0</v>
      </c>
      <c r="AP36" s="908">
        <f>SUMIFS('Masterlist 9-30'!$F:$F,'Masterlist 9-30'!$A:$A,$B36,'Masterlist 9-30'!$E:$E,AP$22)</f>
        <v>0</v>
      </c>
      <c r="AQ36" s="913">
        <f t="shared" si="15"/>
        <v>0</v>
      </c>
      <c r="AR36" s="908">
        <f>SUMIFS('Masterlist 9-30'!$F:$F,'Masterlist 9-30'!$A:$A,$B36,'Masterlist 9-30'!$E:$E,AR$22)</f>
        <v>0</v>
      </c>
      <c r="AS36" s="908">
        <f>SUMIFS('Masterlist 9-30'!$F:$F,'Masterlist 9-30'!$A:$A,$B36,'Masterlist 9-30'!$E:$E,AS$22)</f>
        <v>0</v>
      </c>
      <c r="AT36" s="908">
        <f>SUMIFS('Masterlist 9-30'!$F:$F,'Masterlist 9-30'!$A:$A,$B36,'Masterlist 9-30'!$E:$E,AT$22)</f>
        <v>0</v>
      </c>
      <c r="AU36" s="908">
        <f>SUMIFS('Masterlist 9-30'!$F:$F,'Masterlist 9-30'!$A:$A,$B36,'Masterlist 9-30'!$E:$E,AU$22)</f>
        <v>0</v>
      </c>
      <c r="AV36" s="908">
        <f>SUMIFS('Masterlist 9-30'!$F:$F,'Masterlist 9-30'!$A:$A,$B36,'Masterlist 9-30'!$E:$E,AV$22)</f>
        <v>759</v>
      </c>
      <c r="AW36" s="908">
        <f>SUMIFS('Masterlist 9-30'!$F:$F,'Masterlist 9-30'!$A:$A,$B36,'Masterlist 9-30'!$E:$E,AW$22)</f>
        <v>0</v>
      </c>
      <c r="AX36" s="908">
        <f>SUMIFS('Masterlist 9-30'!$F:$F,'Masterlist 9-30'!$A:$A,$B36,'Masterlist 9-30'!$E:$E,AX$22)</f>
        <v>735</v>
      </c>
      <c r="AY36" s="908">
        <f>SUMIFS('Masterlist 9-30'!$F:$F,'Masterlist 9-30'!$A:$A,$B36,'Masterlist 9-30'!$E:$E,AY$22)</f>
        <v>0</v>
      </c>
      <c r="AZ36" s="908">
        <f>SUMIFS('Masterlist 9-30'!$F:$F,'Masterlist 9-30'!$A:$A,$B36,'Masterlist 9-30'!$E:$E,AZ$22)</f>
        <v>0</v>
      </c>
      <c r="BA36" s="908">
        <f>SUMIFS('Masterlist 9-30'!$F:$F,'Masterlist 9-30'!$A:$A,$B36,'Masterlist 9-30'!$E:$E,BA$22)</f>
        <v>480</v>
      </c>
      <c r="BB36" s="908">
        <f>SUMIFS('Masterlist 9-30'!$F:$F,'Masterlist 9-30'!$A:$A,$B36,'Masterlist 9-30'!$E:$E,BB$22)</f>
        <v>0</v>
      </c>
      <c r="BC36" s="908">
        <f>SUMIFS('Masterlist 9-30'!$F:$F,'Masterlist 9-30'!$A:$A,$B36,'Masterlist 9-30'!$E:$E,BC$22)</f>
        <v>0</v>
      </c>
      <c r="BD36" s="913">
        <f t="shared" si="16"/>
        <v>1974</v>
      </c>
      <c r="BF36" s="867">
        <f t="shared" si="17"/>
        <v>0</v>
      </c>
      <c r="BG36" s="867">
        <f t="shared" si="18"/>
        <v>0</v>
      </c>
      <c r="BH36" s="877">
        <f t="shared" si="19"/>
        <v>1974</v>
      </c>
      <c r="BI36" s="911"/>
      <c r="BJ36" s="864">
        <f t="shared" si="25"/>
        <v>0</v>
      </c>
      <c r="BK36" s="882">
        <f t="shared" si="20"/>
        <v>658</v>
      </c>
      <c r="BL36" s="869">
        <f t="shared" si="21"/>
        <v>9.4140494988130172E-4</v>
      </c>
      <c r="BM36" s="868">
        <f t="shared" si="22"/>
        <v>880.21362813901715</v>
      </c>
      <c r="BN36" s="870">
        <f t="shared" si="23"/>
        <v>-880.21362813901715</v>
      </c>
      <c r="BO36" s="870">
        <f t="shared" si="24"/>
        <v>-146.70227135650285</v>
      </c>
      <c r="BP36" s="924"/>
    </row>
    <row r="37" spans="1:68" s="910" customFormat="1" ht="15.95" hidden="1" customHeight="1" outlineLevel="1">
      <c r="A37" s="906">
        <v>15</v>
      </c>
      <c r="B37" s="914" t="s">
        <v>395</v>
      </c>
      <c r="C37" s="908">
        <f>SUMIFS('Masterlist 9-30'!$F:$F,'Masterlist 9-30'!$A:$A,$B37,'Masterlist 9-30'!$E:$E,C$22)</f>
        <v>0</v>
      </c>
      <c r="D37" s="908">
        <f>SUMIFS('Masterlist 9-30'!$F:$F,'Masterlist 9-30'!$A:$A,$B37,'Masterlist 9-30'!$E:$E,D$22)</f>
        <v>0</v>
      </c>
      <c r="E37" s="908">
        <f>SUMIFS('Masterlist 9-30'!$F:$F,'Masterlist 9-30'!$A:$A,$B37,'Masterlist 9-30'!$E:$E,E$22)</f>
        <v>0</v>
      </c>
      <c r="F37" s="908">
        <f>SUMIFS('Masterlist 9-30'!$F:$F,'Masterlist 9-30'!$A:$A,$B37,'Masterlist 9-30'!$E:$E,F$22)</f>
        <v>0</v>
      </c>
      <c r="G37" s="908">
        <f>SUMIFS('Masterlist 9-30'!$F:$F,'Masterlist 9-30'!$A:$A,$B37,'Masterlist 9-30'!$E:$E,G$22)</f>
        <v>0</v>
      </c>
      <c r="H37" s="908">
        <f>SUMIFS('Masterlist 9-30'!$F:$F,'Masterlist 9-30'!$A:$A,$B37,'Masterlist 9-30'!$E:$E,H$22)</f>
        <v>0</v>
      </c>
      <c r="I37" s="1230">
        <f>SUMIFS('Fixed Sale Items_1004'!$Q:$Q,'Fixed Sale Items_1004'!$K:$K,$B37,'Fixed Sale Items_1004'!$S:$S,"&lt;="&amp;I$22)</f>
        <v>0</v>
      </c>
      <c r="J37" s="1230">
        <f>SUMIFS('Fixed Sale Items_1004'!$Q:$Q,'Fixed Sale Items_1004'!$K:$K,$B37,'Fixed Sale Items_1004'!$S:$S,"&lt;="&amp;J$22)-I37</f>
        <v>0</v>
      </c>
      <c r="K37" s="1230">
        <f>SUMIFS('Fixed Sale Items_1004'!$Q:$Q,'Fixed Sale Items_1004'!$K:$K,$B37,'Fixed Sale Items_1004'!$S:$S,"&lt;="&amp;K$22)-J37-I37</f>
        <v>0</v>
      </c>
      <c r="L37" s="1230">
        <f>SUMIFS('Fixed Sale Items_1004'!$Q:$Q,'Fixed Sale Items_1004'!$K:$K,$B37,'Fixed Sale Items_1004'!$S:$S,"&lt;="&amp;L$22)-K37-J37-I37</f>
        <v>0</v>
      </c>
      <c r="M37" s="1230">
        <f>SUMIFS('Fixed Sale Items_1004'!$Q:$Q,'Fixed Sale Items_1004'!$K:$K,$B37,'Fixed Sale Items_1004'!$S:$S,"&lt;="&amp;M$22)-L37-K37-J37-I37</f>
        <v>0</v>
      </c>
      <c r="N37" s="1230">
        <f>SUMIFS('Fixed Sale Items_1004'!$Q:$Q,'Fixed Sale Items_1004'!$K:$K,$B37,'Fixed Sale Items_1004'!$S:$S,"&lt;="&amp;N$22)-M37-L37-K37-J37-I37</f>
        <v>0</v>
      </c>
      <c r="O37" s="1227">
        <f t="shared" si="13"/>
        <v>0</v>
      </c>
      <c r="P37" s="1290"/>
      <c r="R37" s="908">
        <f>SUMIFS('Masterlist 9-30'!$F:$F,'Masterlist 9-30'!$A:$A,$B37,'Masterlist 9-30'!$E:$E,R$22)</f>
        <v>0</v>
      </c>
      <c r="S37" s="908">
        <f>SUMIFS('Masterlist 9-30'!$F:$F,'Masterlist 9-30'!$A:$A,$B37,'Masterlist 9-30'!$E:$E,S$22)</f>
        <v>0</v>
      </c>
      <c r="T37" s="908">
        <f>SUMIFS('Masterlist 9-30'!$F:$F,'Masterlist 9-30'!$A:$A,$B37,'Masterlist 9-30'!$E:$E,T$22)</f>
        <v>0</v>
      </c>
      <c r="U37" s="908">
        <f>SUMIFS('Masterlist 9-30'!$F:$F,'Masterlist 9-30'!$A:$A,$B37,'Masterlist 9-30'!$E:$E,U$22)</f>
        <v>0</v>
      </c>
      <c r="V37" s="908">
        <f>SUMIFS('Masterlist 9-30'!$F:$F,'Masterlist 9-30'!$A:$A,$B37,'Masterlist 9-30'!$E:$E,V$22)</f>
        <v>0</v>
      </c>
      <c r="W37" s="908">
        <f>SUMIFS('Masterlist 9-30'!$F:$F,'Masterlist 9-30'!$A:$A,$B37,'Masterlist 9-30'!$E:$E,W$22)</f>
        <v>0</v>
      </c>
      <c r="X37" s="908">
        <f>SUMIFS('Masterlist 9-30'!$F:$F,'Masterlist 9-30'!$A:$A,$B37,'Masterlist 9-30'!$E:$E,X$22)</f>
        <v>0</v>
      </c>
      <c r="Y37" s="908">
        <f>SUMIFS('Masterlist 9-30'!$F:$F,'Masterlist 9-30'!$A:$A,$B37,'Masterlist 9-30'!$E:$E,Y$22)</f>
        <v>0</v>
      </c>
      <c r="Z37" s="908">
        <f>SUMIFS('Masterlist 9-30'!$F:$F,'Masterlist 9-30'!$A:$A,$B37,'Masterlist 9-30'!$E:$E,Z$22)</f>
        <v>0</v>
      </c>
      <c r="AA37" s="908">
        <f>SUMIFS('Masterlist 9-30'!$F:$F,'Masterlist 9-30'!$A:$A,$B37,'Masterlist 9-30'!$E:$E,AA$22)</f>
        <v>0</v>
      </c>
      <c r="AB37" s="908">
        <f>SUMIFS('Masterlist 9-30'!$F:$F,'Masterlist 9-30'!$A:$A,$B37,'Masterlist 9-30'!$E:$E,AB$22)</f>
        <v>0</v>
      </c>
      <c r="AC37" s="908">
        <f>SUMIFS('Masterlist 9-30'!$F:$F,'Masterlist 9-30'!$A:$A,$B37,'Masterlist 9-30'!$E:$E,AC$22)</f>
        <v>0</v>
      </c>
      <c r="AD37" s="913">
        <f t="shared" si="14"/>
        <v>0</v>
      </c>
      <c r="AE37" s="908">
        <f>SUMIFS('Masterlist 9-30'!$F:$F,'Masterlist 9-30'!$A:$A,$B37,'Masterlist 9-30'!$E:$E,AE$22)</f>
        <v>0</v>
      </c>
      <c r="AF37" s="908">
        <f>SUMIFS('Masterlist 9-30'!$F:$F,'Masterlist 9-30'!$A:$A,$B37,'Masterlist 9-30'!$E:$E,AF$22)</f>
        <v>0</v>
      </c>
      <c r="AG37" s="908">
        <f>SUMIFS('Masterlist 9-30'!$F:$F,'Masterlist 9-30'!$A:$A,$B37,'Masterlist 9-30'!$E:$E,AG$22)</f>
        <v>0</v>
      </c>
      <c r="AH37" s="908">
        <f>SUMIFS('Masterlist 9-30'!$F:$F,'Masterlist 9-30'!$A:$A,$B37,'Masterlist 9-30'!$E:$E,AH$22)</f>
        <v>0</v>
      </c>
      <c r="AI37" s="908">
        <f>SUMIFS('Masterlist 9-30'!$F:$F,'Masterlist 9-30'!$A:$A,$B37,'Masterlist 9-30'!$E:$E,AI$22)</f>
        <v>0</v>
      </c>
      <c r="AJ37" s="908">
        <f>SUMIFS('Masterlist 9-30'!$F:$F,'Masterlist 9-30'!$A:$A,$B37,'Masterlist 9-30'!$E:$E,AJ$22)</f>
        <v>0</v>
      </c>
      <c r="AK37" s="908">
        <f>SUMIFS('Masterlist 9-30'!$F:$F,'Masterlist 9-30'!$A:$A,$B37,'Masterlist 9-30'!$E:$E,AK$22)</f>
        <v>0</v>
      </c>
      <c r="AL37" s="908">
        <f>SUMIFS('Masterlist 9-30'!$F:$F,'Masterlist 9-30'!$A:$A,$B37,'Masterlist 9-30'!$E:$E,AL$22)</f>
        <v>0</v>
      </c>
      <c r="AM37" s="908">
        <f>SUMIFS('Masterlist 9-30'!$F:$F,'Masterlist 9-30'!$A:$A,$B37,'Masterlist 9-30'!$E:$E,AM$22)</f>
        <v>3956</v>
      </c>
      <c r="AN37" s="908">
        <f>SUMIFS('Masterlist 9-30'!$F:$F,'Masterlist 9-30'!$A:$A,$B37,'Masterlist 9-30'!$E:$E,AN$22)</f>
        <v>0</v>
      </c>
      <c r="AO37" s="908">
        <f>SUMIFS('Masterlist 9-30'!$F:$F,'Masterlist 9-30'!$A:$A,$B37,'Masterlist 9-30'!$E:$E,AO$22)</f>
        <v>0</v>
      </c>
      <c r="AP37" s="908">
        <f>SUMIFS('Masterlist 9-30'!$F:$F,'Masterlist 9-30'!$A:$A,$B37,'Masterlist 9-30'!$E:$E,AP$22)</f>
        <v>0</v>
      </c>
      <c r="AQ37" s="913">
        <f t="shared" si="15"/>
        <v>3956</v>
      </c>
      <c r="AR37" s="908">
        <f>SUMIFS('Masterlist 9-30'!$F:$F,'Masterlist 9-30'!$A:$A,$B37,'Masterlist 9-30'!$E:$E,AR$22)</f>
        <v>0</v>
      </c>
      <c r="AS37" s="908">
        <f>SUMIFS('Masterlist 9-30'!$F:$F,'Masterlist 9-30'!$A:$A,$B37,'Masterlist 9-30'!$E:$E,AS$22)</f>
        <v>0</v>
      </c>
      <c r="AT37" s="908">
        <f>SUMIFS('Masterlist 9-30'!$F:$F,'Masterlist 9-30'!$A:$A,$B37,'Masterlist 9-30'!$E:$E,AT$22)</f>
        <v>0</v>
      </c>
      <c r="AU37" s="908">
        <f>SUMIFS('Masterlist 9-30'!$F:$F,'Masterlist 9-30'!$A:$A,$B37,'Masterlist 9-30'!$E:$E,AU$22)</f>
        <v>0</v>
      </c>
      <c r="AV37" s="908">
        <f>SUMIFS('Masterlist 9-30'!$F:$F,'Masterlist 9-30'!$A:$A,$B37,'Masterlist 9-30'!$E:$E,AV$22)</f>
        <v>0</v>
      </c>
      <c r="AW37" s="908">
        <f>SUMIFS('Masterlist 9-30'!$F:$F,'Masterlist 9-30'!$A:$A,$B37,'Masterlist 9-30'!$E:$E,AW$22)</f>
        <v>0</v>
      </c>
      <c r="AX37" s="908">
        <f>SUMIFS('Masterlist 9-30'!$F:$F,'Masterlist 9-30'!$A:$A,$B37,'Masterlist 9-30'!$E:$E,AX$22)</f>
        <v>0</v>
      </c>
      <c r="AY37" s="908">
        <f>SUMIFS('Masterlist 9-30'!$F:$F,'Masterlist 9-30'!$A:$A,$B37,'Masterlist 9-30'!$E:$E,AY$22)</f>
        <v>0</v>
      </c>
      <c r="AZ37" s="908">
        <f>SUMIFS('Masterlist 9-30'!$F:$F,'Masterlist 9-30'!$A:$A,$B37,'Masterlist 9-30'!$E:$E,AZ$22)</f>
        <v>0</v>
      </c>
      <c r="BA37" s="908">
        <f>SUMIFS('Masterlist 9-30'!$F:$F,'Masterlist 9-30'!$A:$A,$B37,'Masterlist 9-30'!$E:$E,BA$22)</f>
        <v>0</v>
      </c>
      <c r="BB37" s="908">
        <f>SUMIFS('Masterlist 9-30'!$F:$F,'Masterlist 9-30'!$A:$A,$B37,'Masterlist 9-30'!$E:$E,BB$22)</f>
        <v>0</v>
      </c>
      <c r="BC37" s="908">
        <f>SUMIFS('Masterlist 9-30'!$F:$F,'Masterlist 9-30'!$A:$A,$B37,'Masterlist 9-30'!$E:$E,BC$22)</f>
        <v>0</v>
      </c>
      <c r="BD37" s="913">
        <f t="shared" si="16"/>
        <v>0</v>
      </c>
      <c r="BF37" s="867">
        <f t="shared" si="17"/>
        <v>0</v>
      </c>
      <c r="BG37" s="867">
        <f t="shared" si="18"/>
        <v>3956</v>
      </c>
      <c r="BH37" s="877">
        <f t="shared" si="19"/>
        <v>0</v>
      </c>
      <c r="BI37" s="911"/>
      <c r="BJ37" s="864">
        <f t="shared" si="25"/>
        <v>0</v>
      </c>
      <c r="BK37" s="882">
        <f t="shared" si="20"/>
        <v>1318.6666666666667</v>
      </c>
      <c r="BL37" s="869">
        <f t="shared" si="21"/>
        <v>1.8866251173913018E-3</v>
      </c>
      <c r="BM37" s="868">
        <f t="shared" si="22"/>
        <v>1763.9944847608672</v>
      </c>
      <c r="BN37" s="870">
        <f t="shared" si="23"/>
        <v>-1763.9944847608672</v>
      </c>
      <c r="BO37" s="870">
        <f t="shared" si="24"/>
        <v>-293.99908079347784</v>
      </c>
      <c r="BP37" s="924"/>
    </row>
    <row r="38" spans="1:68" s="910" customFormat="1" ht="15.95" hidden="1" customHeight="1" outlineLevel="1">
      <c r="A38" s="906">
        <v>16</v>
      </c>
      <c r="B38" s="914" t="s">
        <v>396</v>
      </c>
      <c r="C38" s="908">
        <f>SUMIFS('Masterlist 9-30'!$F:$F,'Masterlist 9-30'!$A:$A,$B38,'Masterlist 9-30'!$E:$E,C$22)</f>
        <v>0</v>
      </c>
      <c r="D38" s="908">
        <f>SUMIFS('Masterlist 9-30'!$F:$F,'Masterlist 9-30'!$A:$A,$B38,'Masterlist 9-30'!$E:$E,D$22)</f>
        <v>0</v>
      </c>
      <c r="E38" s="908">
        <f>SUMIFS('Masterlist 9-30'!$F:$F,'Masterlist 9-30'!$A:$A,$B38,'Masterlist 9-30'!$E:$E,E$22)</f>
        <v>0</v>
      </c>
      <c r="F38" s="908">
        <f>SUMIFS('Masterlist 9-30'!$F:$F,'Masterlist 9-30'!$A:$A,$B38,'Masterlist 9-30'!$E:$E,F$22)</f>
        <v>0</v>
      </c>
      <c r="G38" s="908">
        <f>SUMIFS('Masterlist 9-30'!$F:$F,'Masterlist 9-30'!$A:$A,$B38,'Masterlist 9-30'!$E:$E,G$22)</f>
        <v>0</v>
      </c>
      <c r="H38" s="908">
        <f>SUMIFS('Masterlist 9-30'!$F:$F,'Masterlist 9-30'!$A:$A,$B38,'Masterlist 9-30'!$E:$E,H$22)</f>
        <v>0</v>
      </c>
      <c r="I38" s="1230">
        <f>SUMIFS('Fixed Sale Items_1004'!$Q:$Q,'Fixed Sale Items_1004'!$K:$K,$B38,'Fixed Sale Items_1004'!$S:$S,"&lt;="&amp;I$22)</f>
        <v>0</v>
      </c>
      <c r="J38" s="1230">
        <f>SUMIFS('Fixed Sale Items_1004'!$Q:$Q,'Fixed Sale Items_1004'!$K:$K,$B38,'Fixed Sale Items_1004'!$S:$S,"&lt;="&amp;J$22)-I38</f>
        <v>0</v>
      </c>
      <c r="K38" s="1230">
        <f>SUMIFS('Fixed Sale Items_1004'!$Q:$Q,'Fixed Sale Items_1004'!$K:$K,$B38,'Fixed Sale Items_1004'!$S:$S,"&lt;="&amp;K$22)-J38-I38</f>
        <v>0</v>
      </c>
      <c r="L38" s="1230">
        <f>SUMIFS('Fixed Sale Items_1004'!$Q:$Q,'Fixed Sale Items_1004'!$K:$K,$B38,'Fixed Sale Items_1004'!$S:$S,"&lt;="&amp;L$22)-K38-J38-I38</f>
        <v>0</v>
      </c>
      <c r="M38" s="1230">
        <f>SUMIFS('Fixed Sale Items_1004'!$Q:$Q,'Fixed Sale Items_1004'!$K:$K,$B38,'Fixed Sale Items_1004'!$S:$S,"&lt;="&amp;M$22)-L38-K38-J38-I38</f>
        <v>0</v>
      </c>
      <c r="N38" s="1230">
        <f>SUMIFS('Fixed Sale Items_1004'!$Q:$Q,'Fixed Sale Items_1004'!$K:$K,$B38,'Fixed Sale Items_1004'!$S:$S,"&lt;="&amp;N$22)-M38-L38-K38-J38-I38</f>
        <v>0</v>
      </c>
      <c r="O38" s="1227">
        <f t="shared" si="13"/>
        <v>0</v>
      </c>
      <c r="P38" s="1290"/>
      <c r="R38" s="908">
        <f>SUMIFS('Masterlist 9-30'!$F:$F,'Masterlist 9-30'!$A:$A,$B38,'Masterlist 9-30'!$E:$E,R$22)</f>
        <v>0</v>
      </c>
      <c r="S38" s="908">
        <f>SUMIFS('Masterlist 9-30'!$F:$F,'Masterlist 9-30'!$A:$A,$B38,'Masterlist 9-30'!$E:$E,S$22)</f>
        <v>0</v>
      </c>
      <c r="T38" s="908">
        <f>SUMIFS('Masterlist 9-30'!$F:$F,'Masterlist 9-30'!$A:$A,$B38,'Masterlist 9-30'!$E:$E,T$22)</f>
        <v>0</v>
      </c>
      <c r="U38" s="908">
        <f>SUMIFS('Masterlist 9-30'!$F:$F,'Masterlist 9-30'!$A:$A,$B38,'Masterlist 9-30'!$E:$E,U$22)</f>
        <v>0</v>
      </c>
      <c r="V38" s="908">
        <f>SUMIFS('Masterlist 9-30'!$F:$F,'Masterlist 9-30'!$A:$A,$B38,'Masterlist 9-30'!$E:$E,V$22)</f>
        <v>0</v>
      </c>
      <c r="W38" s="908">
        <f>SUMIFS('Masterlist 9-30'!$F:$F,'Masterlist 9-30'!$A:$A,$B38,'Masterlist 9-30'!$E:$E,W$22)</f>
        <v>0</v>
      </c>
      <c r="X38" s="908">
        <f>SUMIFS('Masterlist 9-30'!$F:$F,'Masterlist 9-30'!$A:$A,$B38,'Masterlist 9-30'!$E:$E,X$22)</f>
        <v>0</v>
      </c>
      <c r="Y38" s="908">
        <f>SUMIFS('Masterlist 9-30'!$F:$F,'Masterlist 9-30'!$A:$A,$B38,'Masterlist 9-30'!$E:$E,Y$22)</f>
        <v>0</v>
      </c>
      <c r="Z38" s="908">
        <f>SUMIFS('Masterlist 9-30'!$F:$F,'Masterlist 9-30'!$A:$A,$B38,'Masterlist 9-30'!$E:$E,Z$22)</f>
        <v>0</v>
      </c>
      <c r="AA38" s="908">
        <f>SUMIFS('Masterlist 9-30'!$F:$F,'Masterlist 9-30'!$A:$A,$B38,'Masterlist 9-30'!$E:$E,AA$22)</f>
        <v>0</v>
      </c>
      <c r="AB38" s="908">
        <f>SUMIFS('Masterlist 9-30'!$F:$F,'Masterlist 9-30'!$A:$A,$B38,'Masterlist 9-30'!$E:$E,AB$22)</f>
        <v>0</v>
      </c>
      <c r="AC38" s="908">
        <f>SUMIFS('Masterlist 9-30'!$F:$F,'Masterlist 9-30'!$A:$A,$B38,'Masterlist 9-30'!$E:$E,AC$22)</f>
        <v>0</v>
      </c>
      <c r="AD38" s="913">
        <f t="shared" si="14"/>
        <v>0</v>
      </c>
      <c r="AE38" s="908">
        <f>SUMIFS('Masterlist 9-30'!$F:$F,'Masterlist 9-30'!$A:$A,$B38,'Masterlist 9-30'!$E:$E,AE$22)</f>
        <v>0</v>
      </c>
      <c r="AF38" s="908">
        <f>SUMIFS('Masterlist 9-30'!$F:$F,'Masterlist 9-30'!$A:$A,$B38,'Masterlist 9-30'!$E:$E,AF$22)</f>
        <v>0</v>
      </c>
      <c r="AG38" s="908">
        <f>SUMIFS('Masterlist 9-30'!$F:$F,'Masterlist 9-30'!$A:$A,$B38,'Masterlist 9-30'!$E:$E,AG$22)</f>
        <v>0</v>
      </c>
      <c r="AH38" s="908">
        <f>SUMIFS('Masterlist 9-30'!$F:$F,'Masterlist 9-30'!$A:$A,$B38,'Masterlist 9-30'!$E:$E,AH$22)</f>
        <v>0</v>
      </c>
      <c r="AI38" s="908">
        <f>SUMIFS('Masterlist 9-30'!$F:$F,'Masterlist 9-30'!$A:$A,$B38,'Masterlist 9-30'!$E:$E,AI$22)</f>
        <v>0</v>
      </c>
      <c r="AJ38" s="908">
        <f>SUMIFS('Masterlist 9-30'!$F:$F,'Masterlist 9-30'!$A:$A,$B38,'Masterlist 9-30'!$E:$E,AJ$22)</f>
        <v>0</v>
      </c>
      <c r="AK38" s="908">
        <f>SUMIFS('Masterlist 9-30'!$F:$F,'Masterlist 9-30'!$A:$A,$B38,'Masterlist 9-30'!$E:$E,AK$22)</f>
        <v>0</v>
      </c>
      <c r="AL38" s="908">
        <f>SUMIFS('Masterlist 9-30'!$F:$F,'Masterlist 9-30'!$A:$A,$B38,'Masterlist 9-30'!$E:$E,AL$22)</f>
        <v>0</v>
      </c>
      <c r="AM38" s="908">
        <f>SUMIFS('Masterlist 9-30'!$F:$F,'Masterlist 9-30'!$A:$A,$B38,'Masterlist 9-30'!$E:$E,AM$22)</f>
        <v>5703</v>
      </c>
      <c r="AN38" s="908">
        <f>SUMIFS('Masterlist 9-30'!$F:$F,'Masterlist 9-30'!$A:$A,$B38,'Masterlist 9-30'!$E:$E,AN$22)</f>
        <v>0</v>
      </c>
      <c r="AO38" s="908">
        <f>SUMIFS('Masterlist 9-30'!$F:$F,'Masterlist 9-30'!$A:$A,$B38,'Masterlist 9-30'!$E:$E,AO$22)</f>
        <v>0</v>
      </c>
      <c r="AP38" s="908">
        <f>SUMIFS('Masterlist 9-30'!$F:$F,'Masterlist 9-30'!$A:$A,$B38,'Masterlist 9-30'!$E:$E,AP$22)</f>
        <v>0</v>
      </c>
      <c r="AQ38" s="913">
        <f t="shared" si="15"/>
        <v>5703</v>
      </c>
      <c r="AR38" s="908">
        <f>SUMIFS('Masterlist 9-30'!$F:$F,'Masterlist 9-30'!$A:$A,$B38,'Masterlist 9-30'!$E:$E,AR$22)</f>
        <v>0</v>
      </c>
      <c r="AS38" s="908">
        <f>SUMIFS('Masterlist 9-30'!$F:$F,'Masterlist 9-30'!$A:$A,$B38,'Masterlist 9-30'!$E:$E,AS$22)</f>
        <v>0</v>
      </c>
      <c r="AT38" s="908">
        <f>SUMIFS('Masterlist 9-30'!$F:$F,'Masterlist 9-30'!$A:$A,$B38,'Masterlist 9-30'!$E:$E,AT$22)</f>
        <v>0</v>
      </c>
      <c r="AU38" s="908">
        <f>SUMIFS('Masterlist 9-30'!$F:$F,'Masterlist 9-30'!$A:$A,$B38,'Masterlist 9-30'!$E:$E,AU$22)</f>
        <v>0</v>
      </c>
      <c r="AV38" s="908">
        <f>SUMIFS('Masterlist 9-30'!$F:$F,'Masterlist 9-30'!$A:$A,$B38,'Masterlist 9-30'!$E:$E,AV$22)</f>
        <v>0</v>
      </c>
      <c r="AW38" s="908">
        <f>SUMIFS('Masterlist 9-30'!$F:$F,'Masterlist 9-30'!$A:$A,$B38,'Masterlist 9-30'!$E:$E,AW$22)</f>
        <v>0</v>
      </c>
      <c r="AX38" s="908">
        <f>SUMIFS('Masterlist 9-30'!$F:$F,'Masterlist 9-30'!$A:$A,$B38,'Masterlist 9-30'!$E:$E,AX$22)</f>
        <v>188</v>
      </c>
      <c r="AY38" s="908">
        <f>SUMIFS('Masterlist 9-30'!$F:$F,'Masterlist 9-30'!$A:$A,$B38,'Masterlist 9-30'!$E:$E,AY$22)</f>
        <v>0</v>
      </c>
      <c r="AZ38" s="908">
        <f>SUMIFS('Masterlist 9-30'!$F:$F,'Masterlist 9-30'!$A:$A,$B38,'Masterlist 9-30'!$E:$E,AZ$22)</f>
        <v>0</v>
      </c>
      <c r="BA38" s="908">
        <f>SUMIFS('Masterlist 9-30'!$F:$F,'Masterlist 9-30'!$A:$A,$B38,'Masterlist 9-30'!$E:$E,BA$22)</f>
        <v>470</v>
      </c>
      <c r="BB38" s="908">
        <f>SUMIFS('Masterlist 9-30'!$F:$F,'Masterlist 9-30'!$A:$A,$B38,'Masterlist 9-30'!$E:$E,BB$22)</f>
        <v>0</v>
      </c>
      <c r="BC38" s="908">
        <f>SUMIFS('Masterlist 9-30'!$F:$F,'Masterlist 9-30'!$A:$A,$B38,'Masterlist 9-30'!$E:$E,BC$22)</f>
        <v>0</v>
      </c>
      <c r="BD38" s="913">
        <f t="shared" si="16"/>
        <v>658</v>
      </c>
      <c r="BF38" s="867">
        <f t="shared" si="17"/>
        <v>0</v>
      </c>
      <c r="BG38" s="867">
        <f t="shared" si="18"/>
        <v>5703</v>
      </c>
      <c r="BH38" s="877">
        <f t="shared" si="19"/>
        <v>658</v>
      </c>
      <c r="BI38" s="911"/>
      <c r="BJ38" s="864">
        <f t="shared" si="25"/>
        <v>0</v>
      </c>
      <c r="BK38" s="882">
        <f t="shared" si="20"/>
        <v>2120.3333333333335</v>
      </c>
      <c r="BL38" s="869">
        <f t="shared" si="21"/>
        <v>3.0335749170187238E-3</v>
      </c>
      <c r="BM38" s="868">
        <f t="shared" si="22"/>
        <v>2836.3925474125067</v>
      </c>
      <c r="BN38" s="870">
        <f t="shared" si="23"/>
        <v>-2836.3925474125067</v>
      </c>
      <c r="BO38" s="870">
        <f t="shared" si="24"/>
        <v>-472.73209123541778</v>
      </c>
      <c r="BP38" s="924"/>
    </row>
    <row r="39" spans="1:68" s="910" customFormat="1" ht="15.95" hidden="1" customHeight="1" outlineLevel="1">
      <c r="A39" s="906">
        <v>17</v>
      </c>
      <c r="B39" s="914" t="s">
        <v>195</v>
      </c>
      <c r="C39" s="908">
        <f>SUMIFS('Masterlist 9-30'!$F:$F,'Masterlist 9-30'!$A:$A,$B39,'Masterlist 9-30'!$E:$E,C$22)</f>
        <v>0</v>
      </c>
      <c r="D39" s="908">
        <f>SUMIFS('Masterlist 9-30'!$F:$F,'Masterlist 9-30'!$A:$A,$B39,'Masterlist 9-30'!$E:$E,D$22)</f>
        <v>0</v>
      </c>
      <c r="E39" s="908">
        <f>SUMIFS('Masterlist 9-30'!$F:$F,'Masterlist 9-30'!$A:$A,$B39,'Masterlist 9-30'!$E:$E,E$22)</f>
        <v>0</v>
      </c>
      <c r="F39" s="908">
        <f>SUMIFS('Masterlist 9-30'!$F:$F,'Masterlist 9-30'!$A:$A,$B39,'Masterlist 9-30'!$E:$E,F$22)</f>
        <v>0</v>
      </c>
      <c r="G39" s="908">
        <f>SUMIFS('Masterlist 9-30'!$F:$F,'Masterlist 9-30'!$A:$A,$B39,'Masterlist 9-30'!$E:$E,G$22)</f>
        <v>0</v>
      </c>
      <c r="H39" s="908">
        <f>SUMIFS('Masterlist 9-30'!$F:$F,'Masterlist 9-30'!$A:$A,$B39,'Masterlist 9-30'!$E:$E,H$22)</f>
        <v>0</v>
      </c>
      <c r="I39" s="1230">
        <f>SUMIFS('Fixed Sale Items_1004'!$Q:$Q,'Fixed Sale Items_1004'!$K:$K,$B39,'Fixed Sale Items_1004'!$S:$S,"&lt;="&amp;I$22)</f>
        <v>0</v>
      </c>
      <c r="J39" s="1230">
        <f>SUMIFS('Fixed Sale Items_1004'!$Q:$Q,'Fixed Sale Items_1004'!$K:$K,$B39,'Fixed Sale Items_1004'!$S:$S,"&lt;="&amp;J$22)-I39</f>
        <v>0</v>
      </c>
      <c r="K39" s="1230">
        <f>SUMIFS('Fixed Sale Items_1004'!$Q:$Q,'Fixed Sale Items_1004'!$K:$K,$B39,'Fixed Sale Items_1004'!$S:$S,"&lt;="&amp;K$22)-J39-I39</f>
        <v>0</v>
      </c>
      <c r="L39" s="1230">
        <f>SUMIFS('Fixed Sale Items_1004'!$Q:$Q,'Fixed Sale Items_1004'!$K:$K,$B39,'Fixed Sale Items_1004'!$S:$S,"&lt;="&amp;L$22)-K39-J39-I39</f>
        <v>0</v>
      </c>
      <c r="M39" s="1230">
        <f>SUMIFS('Fixed Sale Items_1004'!$Q:$Q,'Fixed Sale Items_1004'!$K:$K,$B39,'Fixed Sale Items_1004'!$S:$S,"&lt;="&amp;M$22)-L39-K39-J39-I39</f>
        <v>0</v>
      </c>
      <c r="N39" s="1230">
        <f>SUMIFS('Fixed Sale Items_1004'!$Q:$Q,'Fixed Sale Items_1004'!$K:$K,$B39,'Fixed Sale Items_1004'!$S:$S,"&lt;="&amp;N$22)-M39-L39-K39-J39-I39</f>
        <v>0</v>
      </c>
      <c r="O39" s="1227">
        <f t="shared" si="13"/>
        <v>0</v>
      </c>
      <c r="P39" s="1290"/>
      <c r="R39" s="908">
        <f>SUMIFS('Masterlist 9-30'!$F:$F,'Masterlist 9-30'!$A:$A,$B39,'Masterlist 9-30'!$E:$E,R$22)</f>
        <v>0</v>
      </c>
      <c r="S39" s="908">
        <f>SUMIFS('Masterlist 9-30'!$F:$F,'Masterlist 9-30'!$A:$A,$B39,'Masterlist 9-30'!$E:$E,S$22)</f>
        <v>0</v>
      </c>
      <c r="T39" s="908">
        <f>SUMIFS('Masterlist 9-30'!$F:$F,'Masterlist 9-30'!$A:$A,$B39,'Masterlist 9-30'!$E:$E,T$22)</f>
        <v>0</v>
      </c>
      <c r="U39" s="908">
        <f>SUMIFS('Masterlist 9-30'!$F:$F,'Masterlist 9-30'!$A:$A,$B39,'Masterlist 9-30'!$E:$E,U$22)</f>
        <v>0</v>
      </c>
      <c r="V39" s="908">
        <f>SUMIFS('Masterlist 9-30'!$F:$F,'Masterlist 9-30'!$A:$A,$B39,'Masterlist 9-30'!$E:$E,V$22)</f>
        <v>0</v>
      </c>
      <c r="W39" s="908">
        <f>SUMIFS('Masterlist 9-30'!$F:$F,'Masterlist 9-30'!$A:$A,$B39,'Masterlist 9-30'!$E:$E,W$22)</f>
        <v>0</v>
      </c>
      <c r="X39" s="908">
        <f>SUMIFS('Masterlist 9-30'!$F:$F,'Masterlist 9-30'!$A:$A,$B39,'Masterlist 9-30'!$E:$E,X$22)</f>
        <v>0</v>
      </c>
      <c r="Y39" s="908">
        <f>SUMIFS('Masterlist 9-30'!$F:$F,'Masterlist 9-30'!$A:$A,$B39,'Masterlist 9-30'!$E:$E,Y$22)</f>
        <v>0</v>
      </c>
      <c r="Z39" s="908">
        <f>SUMIFS('Masterlist 9-30'!$F:$F,'Masterlist 9-30'!$A:$A,$B39,'Masterlist 9-30'!$E:$E,Z$22)</f>
        <v>0</v>
      </c>
      <c r="AA39" s="908">
        <f>SUMIFS('Masterlist 9-30'!$F:$F,'Masterlist 9-30'!$A:$A,$B39,'Masterlist 9-30'!$E:$E,AA$22)</f>
        <v>0</v>
      </c>
      <c r="AB39" s="908">
        <f>SUMIFS('Masterlist 9-30'!$F:$F,'Masterlist 9-30'!$A:$A,$B39,'Masterlist 9-30'!$E:$E,AB$22)</f>
        <v>0</v>
      </c>
      <c r="AC39" s="908">
        <f>SUMIFS('Masterlist 9-30'!$F:$F,'Masterlist 9-30'!$A:$A,$B39,'Masterlist 9-30'!$E:$E,AC$22)</f>
        <v>0</v>
      </c>
      <c r="AD39" s="913">
        <f t="shared" si="14"/>
        <v>0</v>
      </c>
      <c r="AE39" s="908">
        <f>SUMIFS('Masterlist 9-30'!$F:$F,'Masterlist 9-30'!$A:$A,$B39,'Masterlist 9-30'!$E:$E,AE$22)</f>
        <v>0</v>
      </c>
      <c r="AF39" s="908">
        <f>SUMIFS('Masterlist 9-30'!$F:$F,'Masterlist 9-30'!$A:$A,$B39,'Masterlist 9-30'!$E:$E,AF$22)</f>
        <v>0</v>
      </c>
      <c r="AG39" s="908">
        <f>SUMIFS('Masterlist 9-30'!$F:$F,'Masterlist 9-30'!$A:$A,$B39,'Masterlist 9-30'!$E:$E,AG$22)</f>
        <v>0</v>
      </c>
      <c r="AH39" s="908">
        <f>SUMIFS('Masterlist 9-30'!$F:$F,'Masterlist 9-30'!$A:$A,$B39,'Masterlist 9-30'!$E:$E,AH$22)</f>
        <v>0</v>
      </c>
      <c r="AI39" s="908">
        <f>SUMIFS('Masterlist 9-30'!$F:$F,'Masterlist 9-30'!$A:$A,$B39,'Masterlist 9-30'!$E:$E,AI$22)</f>
        <v>0</v>
      </c>
      <c r="AJ39" s="908">
        <f>SUMIFS('Masterlist 9-30'!$F:$F,'Masterlist 9-30'!$A:$A,$B39,'Masterlist 9-30'!$E:$E,AJ$22)</f>
        <v>0</v>
      </c>
      <c r="AK39" s="908">
        <f>SUMIFS('Masterlist 9-30'!$F:$F,'Masterlist 9-30'!$A:$A,$B39,'Masterlist 9-30'!$E:$E,AK$22)</f>
        <v>0</v>
      </c>
      <c r="AL39" s="908">
        <f>SUMIFS('Masterlist 9-30'!$F:$F,'Masterlist 9-30'!$A:$A,$B39,'Masterlist 9-30'!$E:$E,AL$22)</f>
        <v>0</v>
      </c>
      <c r="AM39" s="908">
        <f>SUMIFS('Masterlist 9-30'!$F:$F,'Masterlist 9-30'!$A:$A,$B39,'Masterlist 9-30'!$E:$E,AM$22)</f>
        <v>0</v>
      </c>
      <c r="AN39" s="908">
        <f>SUMIFS('Masterlist 9-30'!$F:$F,'Masterlist 9-30'!$A:$A,$B39,'Masterlist 9-30'!$E:$E,AN$22)</f>
        <v>0</v>
      </c>
      <c r="AO39" s="908">
        <f>SUMIFS('Masterlist 9-30'!$F:$F,'Masterlist 9-30'!$A:$A,$B39,'Masterlist 9-30'!$E:$E,AO$22)</f>
        <v>1275.3999999999999</v>
      </c>
      <c r="AP39" s="908">
        <f>SUMIFS('Masterlist 9-30'!$F:$F,'Masterlist 9-30'!$A:$A,$B39,'Masterlist 9-30'!$E:$E,AP$22)</f>
        <v>0</v>
      </c>
      <c r="AQ39" s="913">
        <f t="shared" si="15"/>
        <v>1275.3999999999999</v>
      </c>
      <c r="AR39" s="908">
        <f>SUMIFS('Masterlist 9-30'!$F:$F,'Masterlist 9-30'!$A:$A,$B39,'Masterlist 9-30'!$E:$E,AR$22)</f>
        <v>0</v>
      </c>
      <c r="AS39" s="908">
        <f>SUMIFS('Masterlist 9-30'!$F:$F,'Masterlist 9-30'!$A:$A,$B39,'Masterlist 9-30'!$E:$E,AS$22)</f>
        <v>0</v>
      </c>
      <c r="AT39" s="908">
        <f>SUMIFS('Masterlist 9-30'!$F:$F,'Masterlist 9-30'!$A:$A,$B39,'Masterlist 9-30'!$E:$E,AT$22)</f>
        <v>0</v>
      </c>
      <c r="AU39" s="908">
        <f>SUMIFS('Masterlist 9-30'!$F:$F,'Masterlist 9-30'!$A:$A,$B39,'Masterlist 9-30'!$E:$E,AU$22)</f>
        <v>7466.9299999999994</v>
      </c>
      <c r="AV39" s="908">
        <f>SUMIFS('Masterlist 9-30'!$F:$F,'Masterlist 9-30'!$A:$A,$B39,'Masterlist 9-30'!$E:$E,AV$22)</f>
        <v>0</v>
      </c>
      <c r="AW39" s="908">
        <f>SUMIFS('Masterlist 9-30'!$F:$F,'Masterlist 9-30'!$A:$A,$B39,'Masterlist 9-30'!$E:$E,AW$22)</f>
        <v>0</v>
      </c>
      <c r="AX39" s="908">
        <f>SUMIFS('Masterlist 9-30'!$F:$F,'Masterlist 9-30'!$A:$A,$B39,'Masterlist 9-30'!$E:$E,AX$22)</f>
        <v>0</v>
      </c>
      <c r="AY39" s="908">
        <f>SUMIFS('Masterlist 9-30'!$F:$F,'Masterlist 9-30'!$A:$A,$B39,'Masterlist 9-30'!$E:$E,AY$22)</f>
        <v>0</v>
      </c>
      <c r="AZ39" s="908">
        <f>SUMIFS('Masterlist 9-30'!$F:$F,'Masterlist 9-30'!$A:$A,$B39,'Masterlist 9-30'!$E:$E,AZ$22)</f>
        <v>0</v>
      </c>
      <c r="BA39" s="908">
        <f>SUMIFS('Masterlist 9-30'!$F:$F,'Masterlist 9-30'!$A:$A,$B39,'Masterlist 9-30'!$E:$E,BA$22)</f>
        <v>1350</v>
      </c>
      <c r="BB39" s="908">
        <f>SUMIFS('Masterlist 9-30'!$F:$F,'Masterlist 9-30'!$A:$A,$B39,'Masterlist 9-30'!$E:$E,BB$22)</f>
        <v>0</v>
      </c>
      <c r="BC39" s="908">
        <f>SUMIFS('Masterlist 9-30'!$F:$F,'Masterlist 9-30'!$A:$A,$B39,'Masterlist 9-30'!$E:$E,BC$22)</f>
        <v>320</v>
      </c>
      <c r="BD39" s="913">
        <f t="shared" si="16"/>
        <v>9136.93</v>
      </c>
      <c r="BF39" s="867">
        <f t="shared" si="17"/>
        <v>0</v>
      </c>
      <c r="BG39" s="867">
        <f t="shared" si="18"/>
        <v>1275.3999999999999</v>
      </c>
      <c r="BH39" s="877">
        <f t="shared" si="19"/>
        <v>9136.93</v>
      </c>
      <c r="BI39" s="911"/>
      <c r="BJ39" s="864">
        <f t="shared" si="25"/>
        <v>0</v>
      </c>
      <c r="BK39" s="882">
        <f t="shared" si="20"/>
        <v>3470.7766666666666</v>
      </c>
      <c r="BL39" s="869">
        <f t="shared" si="21"/>
        <v>4.9656631214780016E-3</v>
      </c>
      <c r="BM39" s="868">
        <f t="shared" si="22"/>
        <v>4642.8950185819313</v>
      </c>
      <c r="BN39" s="870">
        <f t="shared" si="23"/>
        <v>-4642.8950185819313</v>
      </c>
      <c r="BO39" s="870">
        <f t="shared" si="24"/>
        <v>-773.81583643032184</v>
      </c>
      <c r="BP39" s="924"/>
    </row>
    <row r="40" spans="1:68" s="910" customFormat="1" ht="15.95" hidden="1" customHeight="1" outlineLevel="1">
      <c r="A40" s="906">
        <v>18</v>
      </c>
      <c r="B40" s="914" t="s">
        <v>394</v>
      </c>
      <c r="C40" s="908">
        <f>SUMIFS('Masterlist 9-30'!$F:$F,'Masterlist 9-30'!$A:$A,$B40,'Masterlist 9-30'!$E:$E,C$22)</f>
        <v>0</v>
      </c>
      <c r="D40" s="908">
        <f>SUMIFS('Masterlist 9-30'!$F:$F,'Masterlist 9-30'!$A:$A,$B40,'Masterlist 9-30'!$E:$E,D$22)</f>
        <v>0</v>
      </c>
      <c r="E40" s="908">
        <f>SUMIFS('Masterlist 9-30'!$F:$F,'Masterlist 9-30'!$A:$A,$B40,'Masterlist 9-30'!$E:$E,E$22)</f>
        <v>0</v>
      </c>
      <c r="F40" s="908">
        <f>SUMIFS('Masterlist 9-30'!$F:$F,'Masterlist 9-30'!$A:$A,$B40,'Masterlist 9-30'!$E:$E,F$22)</f>
        <v>0</v>
      </c>
      <c r="G40" s="908">
        <f>SUMIFS('Masterlist 9-30'!$F:$F,'Masterlist 9-30'!$A:$A,$B40,'Masterlist 9-30'!$E:$E,G$22)</f>
        <v>0</v>
      </c>
      <c r="H40" s="908">
        <f>SUMIFS('Masterlist 9-30'!$F:$F,'Masterlist 9-30'!$A:$A,$B40,'Masterlist 9-30'!$E:$E,H$22)</f>
        <v>0</v>
      </c>
      <c r="I40" s="1230">
        <f>SUMIFS('Fixed Sale Items_1004'!$Q:$Q,'Fixed Sale Items_1004'!$K:$K,$B40,'Fixed Sale Items_1004'!$S:$S,"&lt;="&amp;I$22)</f>
        <v>0</v>
      </c>
      <c r="J40" s="1230">
        <f>SUMIFS('Fixed Sale Items_1004'!$Q:$Q,'Fixed Sale Items_1004'!$K:$K,$B40,'Fixed Sale Items_1004'!$S:$S,"&lt;="&amp;J$22)-I40</f>
        <v>0</v>
      </c>
      <c r="K40" s="1230">
        <f>SUMIFS('Fixed Sale Items_1004'!$Q:$Q,'Fixed Sale Items_1004'!$K:$K,$B40,'Fixed Sale Items_1004'!$S:$S,"&lt;="&amp;K$22)-J40-I40</f>
        <v>0</v>
      </c>
      <c r="L40" s="1230">
        <f>SUMIFS('Fixed Sale Items_1004'!$Q:$Q,'Fixed Sale Items_1004'!$K:$K,$B40,'Fixed Sale Items_1004'!$S:$S,"&lt;="&amp;L$22)-K40-J40-I40</f>
        <v>0</v>
      </c>
      <c r="M40" s="1230">
        <f>SUMIFS('Fixed Sale Items_1004'!$Q:$Q,'Fixed Sale Items_1004'!$K:$K,$B40,'Fixed Sale Items_1004'!$S:$S,"&lt;="&amp;M$22)-L40-K40-J40-I40</f>
        <v>0</v>
      </c>
      <c r="N40" s="1230">
        <f>SUMIFS('Fixed Sale Items_1004'!$Q:$Q,'Fixed Sale Items_1004'!$K:$K,$B40,'Fixed Sale Items_1004'!$S:$S,"&lt;="&amp;N$22)-M40-L40-K40-J40-I40</f>
        <v>0</v>
      </c>
      <c r="O40" s="1227">
        <f t="shared" si="13"/>
        <v>0</v>
      </c>
      <c r="P40" s="1290"/>
      <c r="R40" s="908">
        <f>SUMIFS('Masterlist 9-30'!$F:$F,'Masterlist 9-30'!$A:$A,$B40,'Masterlist 9-30'!$E:$E,R$22)</f>
        <v>0</v>
      </c>
      <c r="S40" s="908">
        <f>SUMIFS('Masterlist 9-30'!$F:$F,'Masterlist 9-30'!$A:$A,$B40,'Masterlist 9-30'!$E:$E,S$22)</f>
        <v>0</v>
      </c>
      <c r="T40" s="908">
        <f>SUMIFS('Masterlist 9-30'!$F:$F,'Masterlist 9-30'!$A:$A,$B40,'Masterlist 9-30'!$E:$E,T$22)</f>
        <v>0</v>
      </c>
      <c r="U40" s="908">
        <f>SUMIFS('Masterlist 9-30'!$F:$F,'Masterlist 9-30'!$A:$A,$B40,'Masterlist 9-30'!$E:$E,U$22)</f>
        <v>0</v>
      </c>
      <c r="V40" s="908">
        <f>SUMIFS('Masterlist 9-30'!$F:$F,'Masterlist 9-30'!$A:$A,$B40,'Masterlist 9-30'!$E:$E,V$22)</f>
        <v>0</v>
      </c>
      <c r="W40" s="908">
        <f>SUMIFS('Masterlist 9-30'!$F:$F,'Masterlist 9-30'!$A:$A,$B40,'Masterlist 9-30'!$E:$E,W$22)</f>
        <v>0</v>
      </c>
      <c r="X40" s="908">
        <f>SUMIFS('Masterlist 9-30'!$F:$F,'Masterlist 9-30'!$A:$A,$B40,'Masterlist 9-30'!$E:$E,X$22)</f>
        <v>0</v>
      </c>
      <c r="Y40" s="908">
        <f>SUMIFS('Masterlist 9-30'!$F:$F,'Masterlist 9-30'!$A:$A,$B40,'Masterlist 9-30'!$E:$E,Y$22)</f>
        <v>0</v>
      </c>
      <c r="Z40" s="908">
        <f>SUMIFS('Masterlist 9-30'!$F:$F,'Masterlist 9-30'!$A:$A,$B40,'Masterlist 9-30'!$E:$E,Z$22)</f>
        <v>0</v>
      </c>
      <c r="AA40" s="908">
        <f>SUMIFS('Masterlist 9-30'!$F:$F,'Masterlist 9-30'!$A:$A,$B40,'Masterlist 9-30'!$E:$E,AA$22)</f>
        <v>0</v>
      </c>
      <c r="AB40" s="908">
        <f>SUMIFS('Masterlist 9-30'!$F:$F,'Masterlist 9-30'!$A:$A,$B40,'Masterlist 9-30'!$E:$E,AB$22)</f>
        <v>0</v>
      </c>
      <c r="AC40" s="908">
        <f>SUMIFS('Masterlist 9-30'!$F:$F,'Masterlist 9-30'!$A:$A,$B40,'Masterlist 9-30'!$E:$E,AC$22)</f>
        <v>0</v>
      </c>
      <c r="AD40" s="913">
        <f t="shared" si="14"/>
        <v>0</v>
      </c>
      <c r="AE40" s="908">
        <f>SUMIFS('Masterlist 9-30'!$F:$F,'Masterlist 9-30'!$A:$A,$B40,'Masterlist 9-30'!$E:$E,AE$22)</f>
        <v>0</v>
      </c>
      <c r="AF40" s="908">
        <f>SUMIFS('Masterlist 9-30'!$F:$F,'Masterlist 9-30'!$A:$A,$B40,'Masterlist 9-30'!$E:$E,AF$22)</f>
        <v>0</v>
      </c>
      <c r="AG40" s="908">
        <f>SUMIFS('Masterlist 9-30'!$F:$F,'Masterlist 9-30'!$A:$A,$B40,'Masterlist 9-30'!$E:$E,AG$22)</f>
        <v>0</v>
      </c>
      <c r="AH40" s="908">
        <f>SUMIFS('Masterlist 9-30'!$F:$F,'Masterlist 9-30'!$A:$A,$B40,'Masterlist 9-30'!$E:$E,AH$22)</f>
        <v>0</v>
      </c>
      <c r="AI40" s="908">
        <f>SUMIFS('Masterlist 9-30'!$F:$F,'Masterlist 9-30'!$A:$A,$B40,'Masterlist 9-30'!$E:$E,AI$22)</f>
        <v>0</v>
      </c>
      <c r="AJ40" s="908">
        <f>SUMIFS('Masterlist 9-30'!$F:$F,'Masterlist 9-30'!$A:$A,$B40,'Masterlist 9-30'!$E:$E,AJ$22)</f>
        <v>0</v>
      </c>
      <c r="AK40" s="908">
        <f>SUMIFS('Masterlist 9-30'!$F:$F,'Masterlist 9-30'!$A:$A,$B40,'Masterlist 9-30'!$E:$E,AK$22)</f>
        <v>20074</v>
      </c>
      <c r="AL40" s="908">
        <f>SUMIFS('Masterlist 9-30'!$F:$F,'Masterlist 9-30'!$A:$A,$B40,'Masterlist 9-30'!$E:$E,AL$22)</f>
        <v>9240</v>
      </c>
      <c r="AM40" s="908">
        <f>SUMIFS('Masterlist 9-30'!$F:$F,'Masterlist 9-30'!$A:$A,$B40,'Masterlist 9-30'!$E:$E,AM$22)</f>
        <v>12134.599999999999</v>
      </c>
      <c r="AN40" s="908">
        <f>SUMIFS('Masterlist 9-30'!$F:$F,'Masterlist 9-30'!$A:$A,$B40,'Masterlist 9-30'!$E:$E,AN$22)</f>
        <v>0</v>
      </c>
      <c r="AO40" s="908">
        <f>SUMIFS('Masterlist 9-30'!$F:$F,'Masterlist 9-30'!$A:$A,$B40,'Masterlist 9-30'!$E:$E,AO$22)</f>
        <v>0</v>
      </c>
      <c r="AP40" s="908">
        <f>SUMIFS('Masterlist 9-30'!$F:$F,'Masterlist 9-30'!$A:$A,$B40,'Masterlist 9-30'!$E:$E,AP$22)</f>
        <v>0</v>
      </c>
      <c r="AQ40" s="913">
        <f t="shared" si="15"/>
        <v>41448.6</v>
      </c>
      <c r="AR40" s="908">
        <f>SUMIFS('Masterlist 9-30'!$F:$F,'Masterlist 9-30'!$A:$A,$B40,'Masterlist 9-30'!$E:$E,AR$22)</f>
        <v>0</v>
      </c>
      <c r="AS40" s="908">
        <f>SUMIFS('Masterlist 9-30'!$F:$F,'Masterlist 9-30'!$A:$A,$B40,'Masterlist 9-30'!$E:$E,AS$22)</f>
        <v>0</v>
      </c>
      <c r="AT40" s="908">
        <f>SUMIFS('Masterlist 9-30'!$F:$F,'Masterlist 9-30'!$A:$A,$B40,'Masterlist 9-30'!$E:$E,AT$22)</f>
        <v>0</v>
      </c>
      <c r="AU40" s="908">
        <f>SUMIFS('Masterlist 9-30'!$F:$F,'Masterlist 9-30'!$A:$A,$B40,'Masterlist 9-30'!$E:$E,AU$22)</f>
        <v>0</v>
      </c>
      <c r="AV40" s="908">
        <f>SUMIFS('Masterlist 9-30'!$F:$F,'Masterlist 9-30'!$A:$A,$B40,'Masterlist 9-30'!$E:$E,AV$22)</f>
        <v>0</v>
      </c>
      <c r="AW40" s="908">
        <f>SUMIFS('Masterlist 9-30'!$F:$F,'Masterlist 9-30'!$A:$A,$B40,'Masterlist 9-30'!$E:$E,AW$22)</f>
        <v>1600</v>
      </c>
      <c r="AX40" s="908">
        <f>SUMIFS('Masterlist 9-30'!$F:$F,'Masterlist 9-30'!$A:$A,$B40,'Masterlist 9-30'!$E:$E,AX$22)</f>
        <v>0</v>
      </c>
      <c r="AY40" s="908">
        <f>SUMIFS('Masterlist 9-30'!$F:$F,'Masterlist 9-30'!$A:$A,$B40,'Masterlist 9-30'!$E:$E,AY$22)</f>
        <v>0</v>
      </c>
      <c r="AZ40" s="908">
        <f>SUMIFS('Masterlist 9-30'!$F:$F,'Masterlist 9-30'!$A:$A,$B40,'Masterlist 9-30'!$E:$E,AZ$22)</f>
        <v>0</v>
      </c>
      <c r="BA40" s="908">
        <f>SUMIFS('Masterlist 9-30'!$F:$F,'Masterlist 9-30'!$A:$A,$B40,'Masterlist 9-30'!$E:$E,BA$22)</f>
        <v>0</v>
      </c>
      <c r="BB40" s="908">
        <f>SUMIFS('Masterlist 9-30'!$F:$F,'Masterlist 9-30'!$A:$A,$B40,'Masterlist 9-30'!$E:$E,BB$22)</f>
        <v>0</v>
      </c>
      <c r="BC40" s="908">
        <f>SUMIFS('Masterlist 9-30'!$F:$F,'Masterlist 9-30'!$A:$A,$B40,'Masterlist 9-30'!$E:$E,BC$22)</f>
        <v>0</v>
      </c>
      <c r="BD40" s="913">
        <f t="shared" si="16"/>
        <v>1600</v>
      </c>
      <c r="BF40" s="867">
        <f t="shared" si="17"/>
        <v>0</v>
      </c>
      <c r="BG40" s="867">
        <f t="shared" si="18"/>
        <v>41448.6</v>
      </c>
      <c r="BH40" s="877">
        <f t="shared" si="19"/>
        <v>1600</v>
      </c>
      <c r="BI40" s="911"/>
      <c r="BJ40" s="864">
        <f t="shared" si="25"/>
        <v>0</v>
      </c>
      <c r="BK40" s="882">
        <f t="shared" si="20"/>
        <v>14349.533333333333</v>
      </c>
      <c r="BL40" s="869">
        <f t="shared" si="21"/>
        <v>2.0529972201347623E-2</v>
      </c>
      <c r="BM40" s="868">
        <f t="shared" si="22"/>
        <v>19195.524008260028</v>
      </c>
      <c r="BN40" s="870">
        <f t="shared" si="23"/>
        <v>-19195.524008260028</v>
      </c>
      <c r="BO40" s="870">
        <f t="shared" si="24"/>
        <v>-3199.2540013766716</v>
      </c>
      <c r="BP40" s="924"/>
    </row>
    <row r="41" spans="1:68" s="910" customFormat="1" ht="15.95" hidden="1" customHeight="1" outlineLevel="1">
      <c r="A41" s="906">
        <v>19</v>
      </c>
      <c r="B41" s="914" t="s">
        <v>388</v>
      </c>
      <c r="C41" s="908">
        <f>SUMIFS('Masterlist 9-30'!$F:$F,'Masterlist 9-30'!$A:$A,$B41,'Masterlist 9-30'!$E:$E,C$22)</f>
        <v>0</v>
      </c>
      <c r="D41" s="908">
        <f>SUMIFS('Masterlist 9-30'!$F:$F,'Masterlist 9-30'!$A:$A,$B41,'Masterlist 9-30'!$E:$E,D$22)</f>
        <v>0</v>
      </c>
      <c r="E41" s="908">
        <f>SUMIFS('Masterlist 9-30'!$F:$F,'Masterlist 9-30'!$A:$A,$B41,'Masterlist 9-30'!$E:$E,E$22)</f>
        <v>0</v>
      </c>
      <c r="F41" s="908">
        <f>SUMIFS('Masterlist 9-30'!$F:$F,'Masterlist 9-30'!$A:$A,$B41,'Masterlist 9-30'!$E:$E,F$22)</f>
        <v>0</v>
      </c>
      <c r="G41" s="908">
        <f>SUMIFS('Masterlist 9-30'!$F:$F,'Masterlist 9-30'!$A:$A,$B41,'Masterlist 9-30'!$E:$E,G$22)</f>
        <v>0</v>
      </c>
      <c r="H41" s="908">
        <f>SUMIFS('Masterlist 9-30'!$F:$F,'Masterlist 9-30'!$A:$A,$B41,'Masterlist 9-30'!$E:$E,H$22)</f>
        <v>0</v>
      </c>
      <c r="I41" s="1230">
        <f>SUMIFS('Fixed Sale Items_1004'!$Q:$Q,'Fixed Sale Items_1004'!$K:$K,$B41,'Fixed Sale Items_1004'!$S:$S,"&lt;="&amp;I$22)</f>
        <v>0</v>
      </c>
      <c r="J41" s="1230">
        <f>SUMIFS('Fixed Sale Items_1004'!$Q:$Q,'Fixed Sale Items_1004'!$K:$K,$B41,'Fixed Sale Items_1004'!$S:$S,"&lt;="&amp;J$22)-I41</f>
        <v>0</v>
      </c>
      <c r="K41" s="1230">
        <f>SUMIFS('Fixed Sale Items_1004'!$Q:$Q,'Fixed Sale Items_1004'!$K:$K,$B41,'Fixed Sale Items_1004'!$S:$S,"&lt;="&amp;K$22)-J41-I41</f>
        <v>0</v>
      </c>
      <c r="L41" s="1230">
        <f>SUMIFS('Fixed Sale Items_1004'!$Q:$Q,'Fixed Sale Items_1004'!$K:$K,$B41,'Fixed Sale Items_1004'!$S:$S,"&lt;="&amp;L$22)-K41-J41-I41</f>
        <v>0</v>
      </c>
      <c r="M41" s="1230">
        <f>SUMIFS('Fixed Sale Items_1004'!$Q:$Q,'Fixed Sale Items_1004'!$K:$K,$B41,'Fixed Sale Items_1004'!$S:$S,"&lt;="&amp;M$22)-L41-K41-J41-I41</f>
        <v>0</v>
      </c>
      <c r="N41" s="1230">
        <f>SUMIFS('Fixed Sale Items_1004'!$Q:$Q,'Fixed Sale Items_1004'!$K:$K,$B41,'Fixed Sale Items_1004'!$S:$S,"&lt;="&amp;N$22)-M41-L41-K41-J41-I41</f>
        <v>0</v>
      </c>
      <c r="O41" s="1227">
        <f t="shared" si="13"/>
        <v>0</v>
      </c>
      <c r="P41" s="1290"/>
      <c r="R41" s="908">
        <f>SUMIFS('Masterlist 9-30'!$F:$F,'Masterlist 9-30'!$A:$A,$B41,'Masterlist 9-30'!$E:$E,R$22)</f>
        <v>0</v>
      </c>
      <c r="S41" s="908">
        <f>SUMIFS('Masterlist 9-30'!$F:$F,'Masterlist 9-30'!$A:$A,$B41,'Masterlist 9-30'!$E:$E,S$22)</f>
        <v>7920</v>
      </c>
      <c r="T41" s="908">
        <f>SUMIFS('Masterlist 9-30'!$F:$F,'Masterlist 9-30'!$A:$A,$B41,'Masterlist 9-30'!$E:$E,T$22)</f>
        <v>9480</v>
      </c>
      <c r="U41" s="908">
        <f>SUMIFS('Masterlist 9-30'!$F:$F,'Masterlist 9-30'!$A:$A,$B41,'Masterlist 9-30'!$E:$E,U$22)</f>
        <v>0</v>
      </c>
      <c r="V41" s="908">
        <f>SUMIFS('Masterlist 9-30'!$F:$F,'Masterlist 9-30'!$A:$A,$B41,'Masterlist 9-30'!$E:$E,V$22)</f>
        <v>0</v>
      </c>
      <c r="W41" s="908">
        <f>SUMIFS('Masterlist 9-30'!$F:$F,'Masterlist 9-30'!$A:$A,$B41,'Masterlist 9-30'!$E:$E,W$22)</f>
        <v>0</v>
      </c>
      <c r="X41" s="908">
        <f>SUMIFS('Masterlist 9-30'!$F:$F,'Masterlist 9-30'!$A:$A,$B41,'Masterlist 9-30'!$E:$E,X$22)</f>
        <v>0</v>
      </c>
      <c r="Y41" s="908">
        <f>SUMIFS('Masterlist 9-30'!$F:$F,'Masterlist 9-30'!$A:$A,$B41,'Masterlist 9-30'!$E:$E,Y$22)</f>
        <v>10860</v>
      </c>
      <c r="Z41" s="908">
        <f>SUMIFS('Masterlist 9-30'!$F:$F,'Masterlist 9-30'!$A:$A,$B41,'Masterlist 9-30'!$E:$E,Z$22)</f>
        <v>0</v>
      </c>
      <c r="AA41" s="908">
        <f>SUMIFS('Masterlist 9-30'!$F:$F,'Masterlist 9-30'!$A:$A,$B41,'Masterlist 9-30'!$E:$E,AA$22)</f>
        <v>0</v>
      </c>
      <c r="AB41" s="908">
        <f>SUMIFS('Masterlist 9-30'!$F:$F,'Masterlist 9-30'!$A:$A,$B41,'Masterlist 9-30'!$E:$E,AB$22)</f>
        <v>0</v>
      </c>
      <c r="AC41" s="908">
        <f>SUMIFS('Masterlist 9-30'!$F:$F,'Masterlist 9-30'!$A:$A,$B41,'Masterlist 9-30'!$E:$E,AC$22)</f>
        <v>0</v>
      </c>
      <c r="AD41" s="913">
        <f t="shared" si="14"/>
        <v>28260</v>
      </c>
      <c r="AE41" s="908">
        <f>SUMIFS('Masterlist 9-30'!$F:$F,'Masterlist 9-30'!$A:$A,$B41,'Masterlist 9-30'!$E:$E,AE$22)</f>
        <v>0</v>
      </c>
      <c r="AF41" s="908">
        <f>SUMIFS('Masterlist 9-30'!$F:$F,'Masterlist 9-30'!$A:$A,$B41,'Masterlist 9-30'!$E:$E,AF$22)</f>
        <v>8580</v>
      </c>
      <c r="AG41" s="908">
        <f>SUMIFS('Masterlist 9-30'!$F:$F,'Masterlist 9-30'!$A:$A,$B41,'Masterlist 9-30'!$E:$E,AG$22)</f>
        <v>0</v>
      </c>
      <c r="AH41" s="908">
        <f>SUMIFS('Masterlist 9-30'!$F:$F,'Masterlist 9-30'!$A:$A,$B41,'Masterlist 9-30'!$E:$E,AH$22)</f>
        <v>0</v>
      </c>
      <c r="AI41" s="908">
        <f>SUMIFS('Masterlist 9-30'!$F:$F,'Masterlist 9-30'!$A:$A,$B41,'Masterlist 9-30'!$E:$E,AI$22)</f>
        <v>0</v>
      </c>
      <c r="AJ41" s="908">
        <f>SUMIFS('Masterlist 9-30'!$F:$F,'Masterlist 9-30'!$A:$A,$B41,'Masterlist 9-30'!$E:$E,AJ$22)</f>
        <v>0</v>
      </c>
      <c r="AK41" s="908">
        <f>SUMIFS('Masterlist 9-30'!$F:$F,'Masterlist 9-30'!$A:$A,$B41,'Masterlist 9-30'!$E:$E,AK$22)</f>
        <v>0</v>
      </c>
      <c r="AL41" s="908">
        <f>SUMIFS('Masterlist 9-30'!$F:$F,'Masterlist 9-30'!$A:$A,$B41,'Masterlist 9-30'!$E:$E,AL$22)</f>
        <v>0</v>
      </c>
      <c r="AM41" s="908">
        <f>SUMIFS('Masterlist 9-30'!$F:$F,'Masterlist 9-30'!$A:$A,$B41,'Masterlist 9-30'!$E:$E,AM$22)</f>
        <v>0</v>
      </c>
      <c r="AN41" s="908">
        <f>SUMIFS('Masterlist 9-30'!$F:$F,'Masterlist 9-30'!$A:$A,$B41,'Masterlist 9-30'!$E:$E,AN$22)</f>
        <v>4650</v>
      </c>
      <c r="AO41" s="908">
        <f>SUMIFS('Masterlist 9-30'!$F:$F,'Masterlist 9-30'!$A:$A,$B41,'Masterlist 9-30'!$E:$E,AO$22)</f>
        <v>0</v>
      </c>
      <c r="AP41" s="908">
        <f>SUMIFS('Masterlist 9-30'!$F:$F,'Masterlist 9-30'!$A:$A,$B41,'Masterlist 9-30'!$E:$E,AP$22)</f>
        <v>0</v>
      </c>
      <c r="AQ41" s="913">
        <f t="shared" si="15"/>
        <v>13230</v>
      </c>
      <c r="AR41" s="908">
        <f>SUMIFS('Masterlist 9-30'!$F:$F,'Masterlist 9-30'!$A:$A,$B41,'Masterlist 9-30'!$E:$E,AR$22)</f>
        <v>0</v>
      </c>
      <c r="AS41" s="908">
        <f>SUMIFS('Masterlist 9-30'!$F:$F,'Masterlist 9-30'!$A:$A,$B41,'Masterlist 9-30'!$E:$E,AS$22)</f>
        <v>0</v>
      </c>
      <c r="AT41" s="908">
        <f>SUMIFS('Masterlist 9-30'!$F:$F,'Masterlist 9-30'!$A:$A,$B41,'Masterlist 9-30'!$E:$E,AT$22)</f>
        <v>11490</v>
      </c>
      <c r="AU41" s="908">
        <f>SUMIFS('Masterlist 9-30'!$F:$F,'Masterlist 9-30'!$A:$A,$B41,'Masterlist 9-30'!$E:$E,AU$22)</f>
        <v>0</v>
      </c>
      <c r="AV41" s="908">
        <f>SUMIFS('Masterlist 9-30'!$F:$F,'Masterlist 9-30'!$A:$A,$B41,'Masterlist 9-30'!$E:$E,AV$22)</f>
        <v>0</v>
      </c>
      <c r="AW41" s="908">
        <f>SUMIFS('Masterlist 9-30'!$F:$F,'Masterlist 9-30'!$A:$A,$B41,'Masterlist 9-30'!$E:$E,AW$22)</f>
        <v>3570</v>
      </c>
      <c r="AX41" s="908">
        <f>SUMIFS('Masterlist 9-30'!$F:$F,'Masterlist 9-30'!$A:$A,$B41,'Masterlist 9-30'!$E:$E,AX$22)</f>
        <v>0</v>
      </c>
      <c r="AY41" s="908">
        <f>SUMIFS('Masterlist 9-30'!$F:$F,'Masterlist 9-30'!$A:$A,$B41,'Masterlist 9-30'!$E:$E,AY$22)</f>
        <v>0</v>
      </c>
      <c r="AZ41" s="908">
        <f>SUMIFS('Masterlist 9-30'!$F:$F,'Masterlist 9-30'!$A:$A,$B41,'Masterlist 9-30'!$E:$E,AZ$22)</f>
        <v>4220</v>
      </c>
      <c r="BA41" s="908">
        <f>SUMIFS('Masterlist 9-30'!$F:$F,'Masterlist 9-30'!$A:$A,$B41,'Masterlist 9-30'!$E:$E,BA$22)</f>
        <v>0</v>
      </c>
      <c r="BB41" s="908">
        <f>SUMIFS('Masterlist 9-30'!$F:$F,'Masterlist 9-30'!$A:$A,$B41,'Masterlist 9-30'!$E:$E,BB$22)</f>
        <v>0</v>
      </c>
      <c r="BC41" s="908">
        <f>SUMIFS('Masterlist 9-30'!$F:$F,'Masterlist 9-30'!$A:$A,$B41,'Masterlist 9-30'!$E:$E,BC$22)</f>
        <v>4820</v>
      </c>
      <c r="BD41" s="913">
        <f t="shared" si="16"/>
        <v>24100</v>
      </c>
      <c r="BF41" s="867">
        <f t="shared" si="17"/>
        <v>28260</v>
      </c>
      <c r="BG41" s="867">
        <f t="shared" si="18"/>
        <v>13230</v>
      </c>
      <c r="BH41" s="877">
        <f t="shared" si="19"/>
        <v>24100</v>
      </c>
      <c r="BI41" s="911"/>
      <c r="BJ41" s="864">
        <f t="shared" si="25"/>
        <v>0</v>
      </c>
      <c r="BK41" s="882">
        <f t="shared" si="20"/>
        <v>21863.333333333332</v>
      </c>
      <c r="BL41" s="869">
        <f t="shared" si="21"/>
        <v>3.1280015533290059E-2</v>
      </c>
      <c r="BM41" s="868">
        <f t="shared" si="22"/>
        <v>29246.814523626206</v>
      </c>
      <c r="BN41" s="870">
        <f t="shared" si="23"/>
        <v>-29246.814523626206</v>
      </c>
      <c r="BO41" s="870">
        <f t="shared" si="24"/>
        <v>-4874.4690872710344</v>
      </c>
      <c r="BP41" s="925"/>
    </row>
    <row r="42" spans="1:68" s="910" customFormat="1" ht="15.95" hidden="1" customHeight="1" outlineLevel="1">
      <c r="A42" s="906">
        <v>20</v>
      </c>
      <c r="B42" s="915" t="s">
        <v>389</v>
      </c>
      <c r="C42" s="908">
        <f>SUMIFS('Masterlist 9-30'!$F:$F,'Masterlist 9-30'!$A:$A,$B42,'Masterlist 9-30'!$E:$E,C$22)</f>
        <v>0</v>
      </c>
      <c r="D42" s="908">
        <f>SUMIFS('Masterlist 9-30'!$F:$F,'Masterlist 9-30'!$A:$A,$B42,'Masterlist 9-30'!$E:$E,D$22)</f>
        <v>0</v>
      </c>
      <c r="E42" s="908">
        <f>SUMIFS('Masterlist 9-30'!$F:$F,'Masterlist 9-30'!$A:$A,$B42,'Masterlist 9-30'!$E:$E,E$22)</f>
        <v>0</v>
      </c>
      <c r="F42" s="908">
        <f>SUMIFS('Masterlist 9-30'!$F:$F,'Masterlist 9-30'!$A:$A,$B42,'Masterlist 9-30'!$E:$E,F$22)</f>
        <v>0</v>
      </c>
      <c r="G42" s="908">
        <f>SUMIFS('Masterlist 9-30'!$F:$F,'Masterlist 9-30'!$A:$A,$B42,'Masterlist 9-30'!$E:$E,G$22)</f>
        <v>0</v>
      </c>
      <c r="H42" s="908">
        <f>SUMIFS('Masterlist 9-30'!$F:$F,'Masterlist 9-30'!$A:$A,$B42,'Masterlist 9-30'!$E:$E,H$22)</f>
        <v>0</v>
      </c>
      <c r="I42" s="1230">
        <f>SUMIFS('Fixed Sale Items_1004'!$Q:$Q,'Fixed Sale Items_1004'!$K:$K,$B42,'Fixed Sale Items_1004'!$S:$S,"&lt;="&amp;I$22)</f>
        <v>0</v>
      </c>
      <c r="J42" s="1230">
        <f>SUMIFS('Fixed Sale Items_1004'!$Q:$Q,'Fixed Sale Items_1004'!$K:$K,$B42,'Fixed Sale Items_1004'!$S:$S,"&lt;="&amp;J$22)-I42</f>
        <v>0</v>
      </c>
      <c r="K42" s="1230">
        <f>SUMIFS('Fixed Sale Items_1004'!$Q:$Q,'Fixed Sale Items_1004'!$K:$K,$B42,'Fixed Sale Items_1004'!$S:$S,"&lt;="&amp;K$22)-J42-I42</f>
        <v>0</v>
      </c>
      <c r="L42" s="1230">
        <f>SUMIFS('Fixed Sale Items_1004'!$Q:$Q,'Fixed Sale Items_1004'!$K:$K,$B42,'Fixed Sale Items_1004'!$S:$S,"&lt;="&amp;L$22)-K42-J42-I42</f>
        <v>0</v>
      </c>
      <c r="M42" s="1230">
        <f>SUMIFS('Fixed Sale Items_1004'!$Q:$Q,'Fixed Sale Items_1004'!$K:$K,$B42,'Fixed Sale Items_1004'!$S:$S,"&lt;="&amp;M$22)-L42-K42-J42-I42</f>
        <v>0</v>
      </c>
      <c r="N42" s="1230">
        <f>SUMIFS('Fixed Sale Items_1004'!$Q:$Q,'Fixed Sale Items_1004'!$K:$K,$B42,'Fixed Sale Items_1004'!$S:$S,"&lt;="&amp;N$22)-M42-L42-K42-J42-I42</f>
        <v>0</v>
      </c>
      <c r="O42" s="1227">
        <f t="shared" si="13"/>
        <v>0</v>
      </c>
      <c r="P42" s="1290"/>
      <c r="R42" s="908">
        <f>SUMIFS('Masterlist 9-30'!$F:$F,'Masterlist 9-30'!$A:$A,$B42,'Masterlist 9-30'!$E:$E,R$22)</f>
        <v>0</v>
      </c>
      <c r="S42" s="908">
        <f>SUMIFS('Masterlist 9-30'!$F:$F,'Masterlist 9-30'!$A:$A,$B42,'Masterlist 9-30'!$E:$E,S$22)</f>
        <v>0</v>
      </c>
      <c r="T42" s="908">
        <f>SUMIFS('Masterlist 9-30'!$F:$F,'Masterlist 9-30'!$A:$A,$B42,'Masterlist 9-30'!$E:$E,T$22)</f>
        <v>0</v>
      </c>
      <c r="U42" s="908">
        <f>SUMIFS('Masterlist 9-30'!$F:$F,'Masterlist 9-30'!$A:$A,$B42,'Masterlist 9-30'!$E:$E,U$22)</f>
        <v>0</v>
      </c>
      <c r="V42" s="908">
        <f>SUMIFS('Masterlist 9-30'!$F:$F,'Masterlist 9-30'!$A:$A,$B42,'Masterlist 9-30'!$E:$E,V$22)</f>
        <v>21197.758734344101</v>
      </c>
      <c r="W42" s="908">
        <f>SUMIFS('Masterlist 9-30'!$F:$F,'Masterlist 9-30'!$A:$A,$B42,'Masterlist 9-30'!$E:$E,W$22)</f>
        <v>21047.124824684433</v>
      </c>
      <c r="X42" s="908">
        <f>SUMIFS('Masterlist 9-30'!$F:$F,'Masterlist 9-30'!$A:$A,$B42,'Masterlist 9-30'!$E:$E,X$22)</f>
        <v>34924.935209181785</v>
      </c>
      <c r="Y42" s="908">
        <f>SUMIFS('Masterlist 9-30'!$F:$F,'Masterlist 9-30'!$A:$A,$B42,'Masterlist 9-30'!$E:$E,Y$22)</f>
        <v>0</v>
      </c>
      <c r="Z42" s="908">
        <f>SUMIFS('Masterlist 9-30'!$F:$F,'Masterlist 9-30'!$A:$A,$B42,'Masterlist 9-30'!$E:$E,Z$22)</f>
        <v>0</v>
      </c>
      <c r="AA42" s="908">
        <f>SUMIFS('Masterlist 9-30'!$F:$F,'Masterlist 9-30'!$A:$A,$B42,'Masterlist 9-30'!$E:$E,AA$22)</f>
        <v>0</v>
      </c>
      <c r="AB42" s="908">
        <f>SUMIFS('Masterlist 9-30'!$F:$F,'Masterlist 9-30'!$A:$A,$B42,'Masterlist 9-30'!$E:$E,AB$22)</f>
        <v>0</v>
      </c>
      <c r="AC42" s="908">
        <f>SUMIFS('Masterlist 9-30'!$F:$F,'Masterlist 9-30'!$A:$A,$B42,'Masterlist 9-30'!$E:$E,AC$22)</f>
        <v>0</v>
      </c>
      <c r="AD42" s="913">
        <f t="shared" si="14"/>
        <v>77169.818768210316</v>
      </c>
      <c r="AE42" s="908">
        <f>SUMIFS('Masterlist 9-30'!$F:$F,'Masterlist 9-30'!$A:$A,$B42,'Masterlist 9-30'!$E:$E,AE$22)</f>
        <v>0</v>
      </c>
      <c r="AF42" s="908">
        <f>SUMIFS('Masterlist 9-30'!$F:$F,'Masterlist 9-30'!$A:$A,$B42,'Masterlist 9-30'!$E:$E,AF$22)</f>
        <v>0</v>
      </c>
      <c r="AG42" s="908">
        <f>SUMIFS('Masterlist 9-30'!$F:$F,'Masterlist 9-30'!$A:$A,$B42,'Masterlist 9-30'!$E:$E,AG$22)</f>
        <v>0</v>
      </c>
      <c r="AH42" s="908">
        <f>SUMIFS('Masterlist 9-30'!$F:$F,'Masterlist 9-30'!$A:$A,$B42,'Masterlist 9-30'!$E:$E,AH$22)</f>
        <v>0</v>
      </c>
      <c r="AI42" s="908">
        <f>SUMIFS('Masterlist 9-30'!$F:$F,'Masterlist 9-30'!$A:$A,$B42,'Masterlist 9-30'!$E:$E,AI$22)</f>
        <v>0</v>
      </c>
      <c r="AJ42" s="908">
        <f>SUMIFS('Masterlist 9-30'!$F:$F,'Masterlist 9-30'!$A:$A,$B42,'Masterlist 9-30'!$E:$E,AJ$22)</f>
        <v>0</v>
      </c>
      <c r="AK42" s="908">
        <f>SUMIFS('Masterlist 9-30'!$F:$F,'Masterlist 9-30'!$A:$A,$B42,'Masterlist 9-30'!$E:$E,AK$22)</f>
        <v>0</v>
      </c>
      <c r="AL42" s="908">
        <f>SUMIFS('Masterlist 9-30'!$F:$F,'Masterlist 9-30'!$A:$A,$B42,'Masterlist 9-30'!$E:$E,AL$22)</f>
        <v>0</v>
      </c>
      <c r="AM42" s="908">
        <f>SUMIFS('Masterlist 9-30'!$F:$F,'Masterlist 9-30'!$A:$A,$B42,'Masterlist 9-30'!$E:$E,AM$22)</f>
        <v>0</v>
      </c>
      <c r="AN42" s="908">
        <f>SUMIFS('Masterlist 9-30'!$F:$F,'Masterlist 9-30'!$A:$A,$B42,'Masterlist 9-30'!$E:$E,AN$22)</f>
        <v>0</v>
      </c>
      <c r="AO42" s="908">
        <f>SUMIFS('Masterlist 9-30'!$F:$F,'Masterlist 9-30'!$A:$A,$B42,'Masterlist 9-30'!$E:$E,AO$22)</f>
        <v>0</v>
      </c>
      <c r="AP42" s="908">
        <f>SUMIFS('Masterlist 9-30'!$F:$F,'Masterlist 9-30'!$A:$A,$B42,'Masterlist 9-30'!$E:$E,AP$22)</f>
        <v>0</v>
      </c>
      <c r="AQ42" s="913">
        <f t="shared" si="15"/>
        <v>0</v>
      </c>
      <c r="AR42" s="908">
        <f>SUMIFS('Masterlist 9-30'!$F:$F,'Masterlist 9-30'!$A:$A,$B42,'Masterlist 9-30'!$E:$E,AR$22)</f>
        <v>0</v>
      </c>
      <c r="AS42" s="908">
        <f>SUMIFS('Masterlist 9-30'!$F:$F,'Masterlist 9-30'!$A:$A,$B42,'Masterlist 9-30'!$E:$E,AS$22)</f>
        <v>0</v>
      </c>
      <c r="AT42" s="908">
        <f>SUMIFS('Masterlist 9-30'!$F:$F,'Masterlist 9-30'!$A:$A,$B42,'Masterlist 9-30'!$E:$E,AT$22)</f>
        <v>0</v>
      </c>
      <c r="AU42" s="908">
        <f>SUMIFS('Masterlist 9-30'!$F:$F,'Masterlist 9-30'!$A:$A,$B42,'Masterlist 9-30'!$E:$E,AU$22)</f>
        <v>0</v>
      </c>
      <c r="AV42" s="908">
        <f>SUMIFS('Masterlist 9-30'!$F:$F,'Masterlist 9-30'!$A:$A,$B42,'Masterlist 9-30'!$E:$E,AV$22)</f>
        <v>0</v>
      </c>
      <c r="AW42" s="908">
        <f>SUMIFS('Masterlist 9-30'!$F:$F,'Masterlist 9-30'!$A:$A,$B42,'Masterlist 9-30'!$E:$E,AW$22)</f>
        <v>0</v>
      </c>
      <c r="AX42" s="908">
        <f>SUMIFS('Masterlist 9-30'!$F:$F,'Masterlist 9-30'!$A:$A,$B42,'Masterlist 9-30'!$E:$E,AX$22)</f>
        <v>0</v>
      </c>
      <c r="AY42" s="908">
        <f>SUMIFS('Masterlist 9-30'!$F:$F,'Masterlist 9-30'!$A:$A,$B42,'Masterlist 9-30'!$E:$E,AY$22)</f>
        <v>0</v>
      </c>
      <c r="AZ42" s="908">
        <f>SUMIFS('Masterlist 9-30'!$F:$F,'Masterlist 9-30'!$A:$A,$B42,'Masterlist 9-30'!$E:$E,AZ$22)</f>
        <v>0</v>
      </c>
      <c r="BA42" s="908">
        <f>SUMIFS('Masterlist 9-30'!$F:$F,'Masterlist 9-30'!$A:$A,$B42,'Masterlist 9-30'!$E:$E,BA$22)</f>
        <v>0</v>
      </c>
      <c r="BB42" s="908">
        <f>SUMIFS('Masterlist 9-30'!$F:$F,'Masterlist 9-30'!$A:$A,$B42,'Masterlist 9-30'!$E:$E,BB$22)</f>
        <v>0</v>
      </c>
      <c r="BC42" s="908">
        <f>SUMIFS('Masterlist 9-30'!$F:$F,'Masterlist 9-30'!$A:$A,$B42,'Masterlist 9-30'!$E:$E,BC$22)</f>
        <v>0</v>
      </c>
      <c r="BD42" s="913">
        <f t="shared" si="16"/>
        <v>0</v>
      </c>
      <c r="BF42" s="867">
        <f t="shared" si="17"/>
        <v>77169.818768210316</v>
      </c>
      <c r="BG42" s="867">
        <f t="shared" si="18"/>
        <v>0</v>
      </c>
      <c r="BH42" s="877">
        <f t="shared" si="19"/>
        <v>0</v>
      </c>
      <c r="BI42" s="911"/>
      <c r="BJ42" s="864">
        <f t="shared" si="25"/>
        <v>0</v>
      </c>
      <c r="BK42" s="882">
        <f t="shared" si="20"/>
        <v>25723.272922736771</v>
      </c>
      <c r="BL42" s="869">
        <f t="shared" si="21"/>
        <v>3.6802456620990964E-2</v>
      </c>
      <c r="BM42" s="868">
        <f t="shared" si="22"/>
        <v>34410.296940626555</v>
      </c>
      <c r="BN42" s="870">
        <f t="shared" si="23"/>
        <v>-34410.296940626555</v>
      </c>
      <c r="BO42" s="870">
        <f t="shared" si="24"/>
        <v>-5735.0494901044258</v>
      </c>
      <c r="BP42" s="925"/>
    </row>
    <row r="43" spans="1:68" s="910" customFormat="1" ht="15.95" hidden="1" customHeight="1" outlineLevel="1">
      <c r="A43" s="906">
        <v>21</v>
      </c>
      <c r="B43" s="914" t="s">
        <v>391</v>
      </c>
      <c r="C43" s="908">
        <f>SUMIFS('Masterlist 9-30'!$F:$F,'Masterlist 9-30'!$A:$A,$B43,'Masterlist 9-30'!$E:$E,C$22)</f>
        <v>0</v>
      </c>
      <c r="D43" s="908">
        <f>SUMIFS('Masterlist 9-30'!$F:$F,'Masterlist 9-30'!$A:$A,$B43,'Masterlist 9-30'!$E:$E,D$22)</f>
        <v>0</v>
      </c>
      <c r="E43" s="908">
        <f>SUMIFS('Masterlist 9-30'!$F:$F,'Masterlist 9-30'!$A:$A,$B43,'Masterlist 9-30'!$E:$E,E$22)</f>
        <v>0</v>
      </c>
      <c r="F43" s="908">
        <f>SUMIFS('Masterlist 9-30'!$F:$F,'Masterlist 9-30'!$A:$A,$B43,'Masterlist 9-30'!$E:$E,F$22)</f>
        <v>0</v>
      </c>
      <c r="G43" s="908">
        <f>SUMIFS('Masterlist 9-30'!$F:$F,'Masterlist 9-30'!$A:$A,$B43,'Masterlist 9-30'!$E:$E,G$22)</f>
        <v>0</v>
      </c>
      <c r="H43" s="908">
        <f>SUMIFS('Masterlist 9-30'!$F:$F,'Masterlist 9-30'!$A:$A,$B43,'Masterlist 9-30'!$E:$E,H$22)</f>
        <v>0</v>
      </c>
      <c r="I43" s="1230">
        <f>SUMIFS('Fixed Sale Items_1004'!$Q:$Q,'Fixed Sale Items_1004'!$K:$K,$B43,'Fixed Sale Items_1004'!$S:$S,"&lt;="&amp;I$22)</f>
        <v>0</v>
      </c>
      <c r="J43" s="1230">
        <f>SUMIFS('Fixed Sale Items_1004'!$Q:$Q,'Fixed Sale Items_1004'!$K:$K,$B43,'Fixed Sale Items_1004'!$S:$S,"&lt;="&amp;J$22)-I43</f>
        <v>0</v>
      </c>
      <c r="K43" s="1230">
        <f>SUMIFS('Fixed Sale Items_1004'!$Q:$Q,'Fixed Sale Items_1004'!$K:$K,$B43,'Fixed Sale Items_1004'!$S:$S,"&lt;="&amp;K$22)-J43-I43</f>
        <v>0</v>
      </c>
      <c r="L43" s="1230">
        <f>SUMIFS('Fixed Sale Items_1004'!$Q:$Q,'Fixed Sale Items_1004'!$K:$K,$B43,'Fixed Sale Items_1004'!$S:$S,"&lt;="&amp;L$22)-K43-J43-I43</f>
        <v>0</v>
      </c>
      <c r="M43" s="1230">
        <f>SUMIFS('Fixed Sale Items_1004'!$Q:$Q,'Fixed Sale Items_1004'!$K:$K,$B43,'Fixed Sale Items_1004'!$S:$S,"&lt;="&amp;M$22)-L43-K43-J43-I43</f>
        <v>0</v>
      </c>
      <c r="N43" s="1230">
        <f>SUMIFS('Fixed Sale Items_1004'!$Q:$Q,'Fixed Sale Items_1004'!$K:$K,$B43,'Fixed Sale Items_1004'!$S:$S,"&lt;="&amp;N$22)-M43-L43-K43-J43-I43</f>
        <v>0</v>
      </c>
      <c r="O43" s="1227">
        <f t="shared" si="13"/>
        <v>0</v>
      </c>
      <c r="P43" s="1290"/>
      <c r="R43" s="908">
        <f>SUMIFS('Masterlist 9-30'!$F:$F,'Masterlist 9-30'!$A:$A,$B43,'Masterlist 9-30'!$E:$E,R$22)</f>
        <v>0</v>
      </c>
      <c r="S43" s="908">
        <f>SUMIFS('Masterlist 9-30'!$F:$F,'Masterlist 9-30'!$A:$A,$B43,'Masterlist 9-30'!$E:$E,S$22)</f>
        <v>0</v>
      </c>
      <c r="T43" s="908">
        <f>SUMIFS('Masterlist 9-30'!$F:$F,'Masterlist 9-30'!$A:$A,$B43,'Masterlist 9-30'!$E:$E,T$22)</f>
        <v>0</v>
      </c>
      <c r="U43" s="908">
        <f>SUMIFS('Masterlist 9-30'!$F:$F,'Masterlist 9-30'!$A:$A,$B43,'Masterlist 9-30'!$E:$E,U$22)</f>
        <v>0</v>
      </c>
      <c r="V43" s="908">
        <f>SUMIFS('Masterlist 9-30'!$F:$F,'Masterlist 9-30'!$A:$A,$B43,'Masterlist 9-30'!$E:$E,V$22)</f>
        <v>0</v>
      </c>
      <c r="W43" s="908">
        <f>SUMIFS('Masterlist 9-30'!$F:$F,'Masterlist 9-30'!$A:$A,$B43,'Masterlist 9-30'!$E:$E,W$22)</f>
        <v>0</v>
      </c>
      <c r="X43" s="908">
        <f>SUMIFS('Masterlist 9-30'!$F:$F,'Masterlist 9-30'!$A:$A,$B43,'Masterlist 9-30'!$E:$E,X$22)</f>
        <v>0</v>
      </c>
      <c r="Y43" s="908">
        <f>SUMIFS('Masterlist 9-30'!$F:$F,'Masterlist 9-30'!$A:$A,$B43,'Masterlist 9-30'!$E:$E,Y$22)</f>
        <v>0</v>
      </c>
      <c r="Z43" s="908">
        <f>SUMIFS('Masterlist 9-30'!$F:$F,'Masterlist 9-30'!$A:$A,$B43,'Masterlist 9-30'!$E:$E,Z$22)</f>
        <v>0</v>
      </c>
      <c r="AA43" s="908">
        <f>SUMIFS('Masterlist 9-30'!$F:$F,'Masterlist 9-30'!$A:$A,$B43,'Masterlist 9-30'!$E:$E,AA$22)</f>
        <v>6750</v>
      </c>
      <c r="AB43" s="908">
        <f>SUMIFS('Masterlist 9-30'!$F:$F,'Masterlist 9-30'!$A:$A,$B43,'Masterlist 9-30'!$E:$E,AB$22)</f>
        <v>0</v>
      </c>
      <c r="AC43" s="908">
        <f>SUMIFS('Masterlist 9-30'!$F:$F,'Masterlist 9-30'!$A:$A,$B43,'Masterlist 9-30'!$E:$E,AC$22)</f>
        <v>0</v>
      </c>
      <c r="AD43" s="913">
        <f t="shared" si="14"/>
        <v>6750</v>
      </c>
      <c r="AE43" s="908">
        <f>SUMIFS('Masterlist 9-30'!$F:$F,'Masterlist 9-30'!$A:$A,$B43,'Masterlist 9-30'!$E:$E,AE$22)</f>
        <v>6750</v>
      </c>
      <c r="AF43" s="908">
        <f>SUMIFS('Masterlist 9-30'!$F:$F,'Masterlist 9-30'!$A:$A,$B43,'Masterlist 9-30'!$E:$E,AF$22)</f>
        <v>0</v>
      </c>
      <c r="AG43" s="908">
        <f>SUMIFS('Masterlist 9-30'!$F:$F,'Masterlist 9-30'!$A:$A,$B43,'Masterlist 9-30'!$E:$E,AG$22)</f>
        <v>0</v>
      </c>
      <c r="AH43" s="908">
        <f>SUMIFS('Masterlist 9-30'!$F:$F,'Masterlist 9-30'!$A:$A,$B43,'Masterlist 9-30'!$E:$E,AH$22)</f>
        <v>0</v>
      </c>
      <c r="AI43" s="908">
        <f>SUMIFS('Masterlist 9-30'!$F:$F,'Masterlist 9-30'!$A:$A,$B43,'Masterlist 9-30'!$E:$E,AI$22)</f>
        <v>27200</v>
      </c>
      <c r="AJ43" s="908">
        <f>SUMIFS('Masterlist 9-30'!$F:$F,'Masterlist 9-30'!$A:$A,$B43,'Masterlist 9-30'!$E:$E,AJ$22)</f>
        <v>27200</v>
      </c>
      <c r="AK43" s="908">
        <f>SUMIFS('Masterlist 9-30'!$F:$F,'Masterlist 9-30'!$A:$A,$B43,'Masterlist 9-30'!$E:$E,AK$22)</f>
        <v>0</v>
      </c>
      <c r="AL43" s="908">
        <f>SUMIFS('Masterlist 9-30'!$F:$F,'Masterlist 9-30'!$A:$A,$B43,'Masterlist 9-30'!$E:$E,AL$22)</f>
        <v>13600</v>
      </c>
      <c r="AM43" s="908">
        <f>SUMIFS('Masterlist 9-30'!$F:$F,'Masterlist 9-30'!$A:$A,$B43,'Masterlist 9-30'!$E:$E,AM$22)</f>
        <v>0</v>
      </c>
      <c r="AN43" s="908">
        <f>SUMIFS('Masterlist 9-30'!$F:$F,'Masterlist 9-30'!$A:$A,$B43,'Masterlist 9-30'!$E:$E,AN$22)</f>
        <v>0</v>
      </c>
      <c r="AO43" s="908">
        <f>SUMIFS('Masterlist 9-30'!$F:$F,'Masterlist 9-30'!$A:$A,$B43,'Masterlist 9-30'!$E:$E,AO$22)</f>
        <v>0</v>
      </c>
      <c r="AP43" s="908">
        <f>SUMIFS('Masterlist 9-30'!$F:$F,'Masterlist 9-30'!$A:$A,$B43,'Masterlist 9-30'!$E:$E,AP$22)</f>
        <v>0</v>
      </c>
      <c r="AQ43" s="913">
        <f t="shared" si="15"/>
        <v>74750</v>
      </c>
      <c r="AR43" s="908">
        <f>SUMIFS('Masterlist 9-30'!$F:$F,'Masterlist 9-30'!$A:$A,$B43,'Masterlist 9-30'!$E:$E,AR$22)</f>
        <v>0</v>
      </c>
      <c r="AS43" s="908">
        <f>SUMIFS('Masterlist 9-30'!$F:$F,'Masterlist 9-30'!$A:$A,$B43,'Masterlist 9-30'!$E:$E,AS$22)</f>
        <v>0</v>
      </c>
      <c r="AT43" s="908">
        <f>SUMIFS('Masterlist 9-30'!$F:$F,'Masterlist 9-30'!$A:$A,$B43,'Masterlist 9-30'!$E:$E,AT$22)</f>
        <v>0</v>
      </c>
      <c r="AU43" s="908">
        <f>SUMIFS('Masterlist 9-30'!$F:$F,'Masterlist 9-30'!$A:$A,$B43,'Masterlist 9-30'!$E:$E,AU$22)</f>
        <v>0</v>
      </c>
      <c r="AV43" s="908">
        <f>SUMIFS('Masterlist 9-30'!$F:$F,'Masterlist 9-30'!$A:$A,$B43,'Masterlist 9-30'!$E:$E,AV$22)</f>
        <v>15600</v>
      </c>
      <c r="AW43" s="908">
        <f>SUMIFS('Masterlist 9-30'!$F:$F,'Masterlist 9-30'!$A:$A,$B43,'Masterlist 9-30'!$E:$E,AW$22)</f>
        <v>0</v>
      </c>
      <c r="AX43" s="908">
        <f>SUMIFS('Masterlist 9-30'!$F:$F,'Masterlist 9-30'!$A:$A,$B43,'Masterlist 9-30'!$E:$E,AX$22)</f>
        <v>9440</v>
      </c>
      <c r="AY43" s="908">
        <f>SUMIFS('Masterlist 9-30'!$F:$F,'Masterlist 9-30'!$A:$A,$B43,'Masterlist 9-30'!$E:$E,AY$22)</f>
        <v>4720</v>
      </c>
      <c r="AZ43" s="908">
        <f>SUMIFS('Masterlist 9-30'!$F:$F,'Masterlist 9-30'!$A:$A,$B43,'Masterlist 9-30'!$E:$E,AZ$22)</f>
        <v>0</v>
      </c>
      <c r="BA43" s="908">
        <f>SUMIFS('Masterlist 9-30'!$F:$F,'Masterlist 9-30'!$A:$A,$B43,'Masterlist 9-30'!$E:$E,BA$22)</f>
        <v>6160</v>
      </c>
      <c r="BB43" s="908">
        <f>SUMIFS('Masterlist 9-30'!$F:$F,'Masterlist 9-30'!$A:$A,$B43,'Masterlist 9-30'!$E:$E,BB$22)</f>
        <v>3080</v>
      </c>
      <c r="BC43" s="908">
        <f>SUMIFS('Masterlist 9-30'!$F:$F,'Masterlist 9-30'!$A:$A,$B43,'Masterlist 9-30'!$E:$E,BC$22)</f>
        <v>3940</v>
      </c>
      <c r="BD43" s="913">
        <f t="shared" si="16"/>
        <v>42940</v>
      </c>
      <c r="BF43" s="867">
        <f t="shared" si="17"/>
        <v>6750</v>
      </c>
      <c r="BG43" s="867">
        <f t="shared" si="18"/>
        <v>74750</v>
      </c>
      <c r="BH43" s="877">
        <f t="shared" si="19"/>
        <v>42940</v>
      </c>
      <c r="BI43" s="911"/>
      <c r="BJ43" s="864">
        <f t="shared" si="25"/>
        <v>0</v>
      </c>
      <c r="BK43" s="882">
        <f t="shared" si="20"/>
        <v>41480</v>
      </c>
      <c r="BL43" s="869">
        <f t="shared" si="21"/>
        <v>5.9345710214401819E-2</v>
      </c>
      <c r="BM43" s="868">
        <f t="shared" si="22"/>
        <v>55488.239050465701</v>
      </c>
      <c r="BN43" s="870">
        <f t="shared" si="23"/>
        <v>-55488.239050465701</v>
      </c>
      <c r="BO43" s="870">
        <f t="shared" si="24"/>
        <v>-9248.039841744283</v>
      </c>
      <c r="BP43" s="925"/>
    </row>
    <row r="44" spans="1:68" s="910" customFormat="1" ht="15.95" hidden="1" customHeight="1" outlineLevel="1">
      <c r="A44" s="906">
        <v>22</v>
      </c>
      <c r="B44" s="912" t="s">
        <v>387</v>
      </c>
      <c r="C44" s="908">
        <f>SUMIFS('Masterlist 9-30'!$F:$F,'Masterlist 9-30'!$A:$A,$B44,'Masterlist 9-30'!$E:$E,C$22)</f>
        <v>0</v>
      </c>
      <c r="D44" s="908">
        <f>SUMIFS('Masterlist 9-30'!$F:$F,'Masterlist 9-30'!$A:$A,$B44,'Masterlist 9-30'!$E:$E,D$22)</f>
        <v>0</v>
      </c>
      <c r="E44" s="908">
        <f>SUMIFS('Masterlist 9-30'!$F:$F,'Masterlist 9-30'!$A:$A,$B44,'Masterlist 9-30'!$E:$E,E$22)</f>
        <v>0</v>
      </c>
      <c r="F44" s="908">
        <f>SUMIFS('Masterlist 9-30'!$F:$F,'Masterlist 9-30'!$A:$A,$B44,'Masterlist 9-30'!$E:$E,F$22)</f>
        <v>0</v>
      </c>
      <c r="G44" s="908">
        <f>SUMIFS('Masterlist 9-30'!$F:$F,'Masterlist 9-30'!$A:$A,$B44,'Masterlist 9-30'!$E:$E,G$22)</f>
        <v>0</v>
      </c>
      <c r="H44" s="908">
        <f>SUMIFS('Masterlist 9-30'!$F:$F,'Masterlist 9-30'!$A:$A,$B44,'Masterlist 9-30'!$E:$E,H$22)</f>
        <v>0</v>
      </c>
      <c r="I44" s="1230">
        <f>SUMIFS('Fixed Sale Items_1004'!$Q:$Q,'Fixed Sale Items_1004'!$K:$K,$B44,'Fixed Sale Items_1004'!$S:$S,"&lt;="&amp;I$22)</f>
        <v>0</v>
      </c>
      <c r="J44" s="1230">
        <f>SUMIFS('Fixed Sale Items_1004'!$Q:$Q,'Fixed Sale Items_1004'!$K:$K,$B44,'Fixed Sale Items_1004'!$S:$S,"&lt;="&amp;J$22)-I44</f>
        <v>0</v>
      </c>
      <c r="K44" s="1230">
        <f>SUMIFS('Fixed Sale Items_1004'!$Q:$Q,'Fixed Sale Items_1004'!$K:$K,$B44,'Fixed Sale Items_1004'!$S:$S,"&lt;="&amp;K$22)-J44-I44</f>
        <v>0</v>
      </c>
      <c r="L44" s="1230">
        <f>SUMIFS('Fixed Sale Items_1004'!$Q:$Q,'Fixed Sale Items_1004'!$K:$K,$B44,'Fixed Sale Items_1004'!$S:$S,"&lt;="&amp;L$22)-K44-J44-I44</f>
        <v>0</v>
      </c>
      <c r="M44" s="1230">
        <f>SUMIFS('Fixed Sale Items_1004'!$Q:$Q,'Fixed Sale Items_1004'!$K:$K,$B44,'Fixed Sale Items_1004'!$S:$S,"&lt;="&amp;M$22)-L44-K44-J44-I44</f>
        <v>0</v>
      </c>
      <c r="N44" s="1230">
        <f>SUMIFS('Fixed Sale Items_1004'!$Q:$Q,'Fixed Sale Items_1004'!$K:$K,$B44,'Fixed Sale Items_1004'!$S:$S,"&lt;="&amp;N$22)-M44-L44-K44-J44-I44</f>
        <v>0</v>
      </c>
      <c r="O44" s="1227">
        <f t="shared" si="13"/>
        <v>0</v>
      </c>
      <c r="P44" s="1290"/>
      <c r="R44" s="908">
        <f>SUMIFS('Masterlist 9-30'!$F:$F,'Masterlist 9-30'!$A:$A,$B44,'Masterlist 9-30'!$E:$E,R$22)</f>
        <v>2060</v>
      </c>
      <c r="S44" s="908">
        <f>SUMIFS('Masterlist 9-30'!$F:$F,'Masterlist 9-30'!$A:$A,$B44,'Masterlist 9-30'!$E:$E,S$22)</f>
        <v>1260</v>
      </c>
      <c r="T44" s="908">
        <f>SUMIFS('Masterlist 9-30'!$F:$F,'Masterlist 9-30'!$A:$A,$B44,'Masterlist 9-30'!$E:$E,T$22)</f>
        <v>0</v>
      </c>
      <c r="U44" s="908">
        <f>SUMIFS('Masterlist 9-30'!$F:$F,'Masterlist 9-30'!$A:$A,$B44,'Masterlist 9-30'!$E:$E,U$22)</f>
        <v>9920</v>
      </c>
      <c r="V44" s="908">
        <f>SUMIFS('Masterlist 9-30'!$F:$F,'Masterlist 9-30'!$A:$A,$B44,'Masterlist 9-30'!$E:$E,V$22)</f>
        <v>0</v>
      </c>
      <c r="W44" s="908">
        <f>SUMIFS('Masterlist 9-30'!$F:$F,'Masterlist 9-30'!$A:$A,$B44,'Masterlist 9-30'!$E:$E,W$22)</f>
        <v>11020</v>
      </c>
      <c r="X44" s="908">
        <f>SUMIFS('Masterlist 9-30'!$F:$F,'Masterlist 9-30'!$A:$A,$B44,'Masterlist 9-30'!$E:$E,X$22)</f>
        <v>12850</v>
      </c>
      <c r="Y44" s="908">
        <f>SUMIFS('Masterlist 9-30'!$F:$F,'Masterlist 9-30'!$A:$A,$B44,'Masterlist 9-30'!$E:$E,Y$22)</f>
        <v>0</v>
      </c>
      <c r="Z44" s="908">
        <f>SUMIFS('Masterlist 9-30'!$F:$F,'Masterlist 9-30'!$A:$A,$B44,'Masterlist 9-30'!$E:$E,Z$22)</f>
        <v>3352</v>
      </c>
      <c r="AA44" s="908">
        <f>SUMIFS('Masterlist 9-30'!$F:$F,'Masterlist 9-30'!$A:$A,$B44,'Masterlist 9-30'!$E:$E,AA$22)</f>
        <v>5470</v>
      </c>
      <c r="AB44" s="908">
        <f>SUMIFS('Masterlist 9-30'!$F:$F,'Masterlist 9-30'!$A:$A,$B44,'Masterlist 9-30'!$E:$E,AB$22)</f>
        <v>0</v>
      </c>
      <c r="AC44" s="908">
        <f>SUMIFS('Masterlist 9-30'!$F:$F,'Masterlist 9-30'!$A:$A,$B44,'Masterlist 9-30'!$E:$E,AC$22)</f>
        <v>953</v>
      </c>
      <c r="AD44" s="913">
        <f t="shared" si="14"/>
        <v>46885</v>
      </c>
      <c r="AE44" s="908">
        <f>SUMIFS('Masterlist 9-30'!$F:$F,'Masterlist 9-30'!$A:$A,$B44,'Masterlist 9-30'!$E:$E,AE$22)</f>
        <v>473</v>
      </c>
      <c r="AF44" s="908">
        <f>SUMIFS('Masterlist 9-30'!$F:$F,'Masterlist 9-30'!$A:$A,$B44,'Masterlist 9-30'!$E:$E,AF$22)</f>
        <v>0</v>
      </c>
      <c r="AG44" s="908">
        <f>SUMIFS('Masterlist 9-30'!$F:$F,'Masterlist 9-30'!$A:$A,$B44,'Masterlist 9-30'!$E:$E,AG$22)</f>
        <v>13300</v>
      </c>
      <c r="AH44" s="908">
        <f>SUMIFS('Masterlist 9-30'!$F:$F,'Masterlist 9-30'!$A:$A,$B44,'Masterlist 9-30'!$E:$E,AH$22)</f>
        <v>0</v>
      </c>
      <c r="AI44" s="908">
        <f>SUMIFS('Masterlist 9-30'!$F:$F,'Masterlist 9-30'!$A:$A,$B44,'Masterlist 9-30'!$E:$E,AI$22)</f>
        <v>1392</v>
      </c>
      <c r="AJ44" s="908">
        <f>SUMIFS('Masterlist 9-30'!$F:$F,'Masterlist 9-30'!$A:$A,$B44,'Masterlist 9-30'!$E:$E,AJ$22)</f>
        <v>1678</v>
      </c>
      <c r="AK44" s="908">
        <f>SUMIFS('Masterlist 9-30'!$F:$F,'Masterlist 9-30'!$A:$A,$B44,'Masterlist 9-30'!$E:$E,AK$22)</f>
        <v>3334</v>
      </c>
      <c r="AL44" s="908">
        <f>SUMIFS('Masterlist 9-30'!$F:$F,'Masterlist 9-30'!$A:$A,$B44,'Masterlist 9-30'!$E:$E,AL$22)</f>
        <v>1679</v>
      </c>
      <c r="AM44" s="908">
        <f>SUMIFS('Masterlist 9-30'!$F:$F,'Masterlist 9-30'!$A:$A,$B44,'Masterlist 9-30'!$E:$E,AM$22)</f>
        <v>26512</v>
      </c>
      <c r="AN44" s="908">
        <f>SUMIFS('Masterlist 9-30'!$F:$F,'Masterlist 9-30'!$A:$A,$B44,'Masterlist 9-30'!$E:$E,AN$22)</f>
        <v>15268</v>
      </c>
      <c r="AO44" s="908">
        <f>SUMIFS('Masterlist 9-30'!$F:$F,'Masterlist 9-30'!$A:$A,$B44,'Masterlist 9-30'!$E:$E,AO$22)</f>
        <v>0</v>
      </c>
      <c r="AP44" s="908">
        <f>SUMIFS('Masterlist 9-30'!$F:$F,'Masterlist 9-30'!$A:$A,$B44,'Masterlist 9-30'!$E:$E,AP$22)</f>
        <v>0</v>
      </c>
      <c r="AQ44" s="913">
        <f t="shared" si="15"/>
        <v>63636</v>
      </c>
      <c r="AR44" s="908">
        <f>SUMIFS('Masterlist 9-30'!$F:$F,'Masterlist 9-30'!$A:$A,$B44,'Masterlist 9-30'!$E:$E,AR$22)</f>
        <v>0</v>
      </c>
      <c r="AS44" s="908">
        <f>SUMIFS('Masterlist 9-30'!$F:$F,'Masterlist 9-30'!$A:$A,$B44,'Masterlist 9-30'!$E:$E,AS$22)</f>
        <v>15268</v>
      </c>
      <c r="AT44" s="908">
        <f>SUMIFS('Masterlist 9-30'!$F:$F,'Masterlist 9-30'!$A:$A,$B44,'Masterlist 9-30'!$E:$E,AT$22)</f>
        <v>0</v>
      </c>
      <c r="AU44" s="908">
        <f>SUMIFS('Masterlist 9-30'!$F:$F,'Masterlist 9-30'!$A:$A,$B44,'Masterlist 9-30'!$E:$E,AU$22)</f>
        <v>0</v>
      </c>
      <c r="AV44" s="908">
        <f>SUMIFS('Masterlist 9-30'!$F:$F,'Masterlist 9-30'!$A:$A,$B44,'Masterlist 9-30'!$E:$E,AV$22)</f>
        <v>0</v>
      </c>
      <c r="AW44" s="908">
        <f>SUMIFS('Masterlist 9-30'!$F:$F,'Masterlist 9-30'!$A:$A,$B44,'Masterlist 9-30'!$E:$E,AW$22)</f>
        <v>1743</v>
      </c>
      <c r="AX44" s="908">
        <f>SUMIFS('Masterlist 9-30'!$F:$F,'Masterlist 9-30'!$A:$A,$B44,'Masterlist 9-30'!$E:$E,AX$22)</f>
        <v>0</v>
      </c>
      <c r="AY44" s="908">
        <f>SUMIFS('Masterlist 9-30'!$F:$F,'Masterlist 9-30'!$A:$A,$B44,'Masterlist 9-30'!$E:$E,AY$22)</f>
        <v>0</v>
      </c>
      <c r="AZ44" s="908">
        <f>SUMIFS('Masterlist 9-30'!$F:$F,'Masterlist 9-30'!$A:$A,$B44,'Masterlist 9-30'!$E:$E,AZ$22)</f>
        <v>0</v>
      </c>
      <c r="BA44" s="908">
        <f>SUMIFS('Masterlist 9-30'!$F:$F,'Masterlist 9-30'!$A:$A,$B44,'Masterlist 9-30'!$E:$E,BA$22)</f>
        <v>5159</v>
      </c>
      <c r="BB44" s="908">
        <f>SUMIFS('Masterlist 9-30'!$F:$F,'Masterlist 9-30'!$A:$A,$B44,'Masterlist 9-30'!$E:$E,BB$22)</f>
        <v>0</v>
      </c>
      <c r="BC44" s="908">
        <f>SUMIFS('Masterlist 9-30'!$F:$F,'Masterlist 9-30'!$A:$A,$B44,'Masterlist 9-30'!$E:$E,BC$22)</f>
        <v>0</v>
      </c>
      <c r="BD44" s="913">
        <f t="shared" si="16"/>
        <v>22170</v>
      </c>
      <c r="BF44" s="808">
        <f t="shared" si="17"/>
        <v>46885</v>
      </c>
      <c r="BG44" s="808">
        <f t="shared" si="18"/>
        <v>63636</v>
      </c>
      <c r="BH44" s="878">
        <f t="shared" si="19"/>
        <v>22170</v>
      </c>
      <c r="BI44" s="911"/>
      <c r="BJ44" s="865">
        <f t="shared" si="25"/>
        <v>0</v>
      </c>
      <c r="BK44" s="813">
        <f t="shared" si="20"/>
        <v>44230.333333333336</v>
      </c>
      <c r="BL44" s="814">
        <f t="shared" si="21"/>
        <v>6.3280630296200513E-2</v>
      </c>
      <c r="BM44" s="815">
        <f t="shared" si="22"/>
        <v>59167.389326947479</v>
      </c>
      <c r="BN44" s="816">
        <f t="shared" si="23"/>
        <v>-59167.389326947479</v>
      </c>
      <c r="BO44" s="816">
        <f t="shared" si="24"/>
        <v>-9861.2315544912472</v>
      </c>
      <c r="BP44" s="925"/>
    </row>
    <row r="45" spans="1:68" s="910" customFormat="1" ht="20.100000000000001" customHeight="1" collapsed="1">
      <c r="A45" s="906"/>
      <c r="B45" s="917" t="s">
        <v>399</v>
      </c>
      <c r="C45" s="1275">
        <f t="shared" ref="C45:N45" si="26">SUM(C23:C44)</f>
        <v>186807.78549350915</v>
      </c>
      <c r="D45" s="1276">
        <f t="shared" si="26"/>
        <v>116845.66195426193</v>
      </c>
      <c r="E45" s="1276">
        <f t="shared" si="26"/>
        <v>96862.954354544534</v>
      </c>
      <c r="F45" s="1276">
        <f t="shared" si="26"/>
        <v>63816.058606557381</v>
      </c>
      <c r="G45" s="1276">
        <f t="shared" si="26"/>
        <v>22524</v>
      </c>
      <c r="H45" s="1276">
        <f t="shared" ref="H45" si="27">SUM(H23:H44)</f>
        <v>38983.654340836016</v>
      </c>
      <c r="I45" s="1276">
        <f t="shared" si="26"/>
        <v>64046.314308681678</v>
      </c>
      <c r="J45" s="1276">
        <f t="shared" si="26"/>
        <v>16310.143086816724</v>
      </c>
      <c r="K45" s="1276">
        <f t="shared" si="26"/>
        <v>0</v>
      </c>
      <c r="L45" s="1276">
        <f t="shared" si="26"/>
        <v>0</v>
      </c>
      <c r="M45" s="1276">
        <f t="shared" si="26"/>
        <v>0</v>
      </c>
      <c r="N45" s="1276">
        <f t="shared" si="26"/>
        <v>0</v>
      </c>
      <c r="O45" s="1277">
        <f t="shared" ref="O45:O50" si="28">+SUM(C45:N45)</f>
        <v>606196.57214520744</v>
      </c>
      <c r="P45" s="1291"/>
      <c r="R45" s="918">
        <f>SUM(R23:R44)</f>
        <v>29471.357361963193</v>
      </c>
      <c r="S45" s="918">
        <f t="shared" ref="S45:AC45" si="29">SUM(S23:S44)</f>
        <v>20549.023965983764</v>
      </c>
      <c r="T45" s="918">
        <f t="shared" si="29"/>
        <v>36913.183549124136</v>
      </c>
      <c r="U45" s="918">
        <f t="shared" si="29"/>
        <v>56919.502062242223</v>
      </c>
      <c r="V45" s="918">
        <f t="shared" si="29"/>
        <v>110628.97649585166</v>
      </c>
      <c r="W45" s="918">
        <f t="shared" si="29"/>
        <v>103147.82682614688</v>
      </c>
      <c r="X45" s="918">
        <f t="shared" si="29"/>
        <v>85893.798222880418</v>
      </c>
      <c r="Y45" s="918">
        <f t="shared" si="29"/>
        <v>22474.834874381246</v>
      </c>
      <c r="Z45" s="918">
        <f t="shared" si="29"/>
        <v>57240.126787416579</v>
      </c>
      <c r="AA45" s="918">
        <f t="shared" si="29"/>
        <v>46247.949790794977</v>
      </c>
      <c r="AB45" s="918">
        <f t="shared" si="29"/>
        <v>78328.955487336905</v>
      </c>
      <c r="AC45" s="918">
        <f t="shared" si="29"/>
        <v>88808.529980657622</v>
      </c>
      <c r="AD45" s="819">
        <f t="shared" ref="AD45:AD50" si="30">+SUM(R45:AC45)</f>
        <v>736624.06540477951</v>
      </c>
      <c r="AE45" s="918">
        <f>SUM(AE23:AE44)</f>
        <v>35861.914285714287</v>
      </c>
      <c r="AF45" s="918">
        <f t="shared" ref="AF45:AP45" si="31">SUM(AF23:AF44)</f>
        <v>27510.584876691297</v>
      </c>
      <c r="AG45" s="918">
        <f t="shared" si="31"/>
        <v>55792.531441717794</v>
      </c>
      <c r="AH45" s="918">
        <f t="shared" si="31"/>
        <v>51410.526541764251</v>
      </c>
      <c r="AI45" s="918">
        <f t="shared" si="31"/>
        <v>58612.010611122023</v>
      </c>
      <c r="AJ45" s="918">
        <f t="shared" si="31"/>
        <v>56903.023054755038</v>
      </c>
      <c r="AK45" s="918">
        <f t="shared" si="31"/>
        <v>115664.70943469033</v>
      </c>
      <c r="AL45" s="918">
        <f t="shared" si="31"/>
        <v>80238.757796765916</v>
      </c>
      <c r="AM45" s="918">
        <f t="shared" si="31"/>
        <v>79566.251249753986</v>
      </c>
      <c r="AN45" s="918">
        <f t="shared" si="31"/>
        <v>36227.836970474971</v>
      </c>
      <c r="AO45" s="918">
        <f t="shared" si="31"/>
        <v>62824.54459964588</v>
      </c>
      <c r="AP45" s="918">
        <f t="shared" si="31"/>
        <v>958.80655287423974</v>
      </c>
      <c r="AQ45" s="819">
        <f t="shared" ref="AQ45:AQ50" si="32">+SUM(AE45:AP45)</f>
        <v>661571.49741596996</v>
      </c>
      <c r="AR45" s="918">
        <f>SUM(AR23:AR44)</f>
        <v>0</v>
      </c>
      <c r="AS45" s="918">
        <f t="shared" ref="AS45:BC45" si="33">SUM(AS23:AS44)</f>
        <v>47283.487301587302</v>
      </c>
      <c r="AT45" s="918">
        <f t="shared" si="33"/>
        <v>78818.968247381941</v>
      </c>
      <c r="AU45" s="918">
        <f t="shared" si="33"/>
        <v>55008.172464378891</v>
      </c>
      <c r="AV45" s="918">
        <f t="shared" si="33"/>
        <v>53855.502339776198</v>
      </c>
      <c r="AW45" s="918">
        <f t="shared" si="33"/>
        <v>54016.657327008346</v>
      </c>
      <c r="AX45" s="918">
        <f t="shared" si="33"/>
        <v>40748.496752242499</v>
      </c>
      <c r="AY45" s="918">
        <f t="shared" si="33"/>
        <v>85969.239669421499</v>
      </c>
      <c r="AZ45" s="918">
        <f t="shared" si="33"/>
        <v>21942.676238035787</v>
      </c>
      <c r="BA45" s="918">
        <f t="shared" si="33"/>
        <v>56769.444604731412</v>
      </c>
      <c r="BB45" s="918">
        <f t="shared" si="33"/>
        <v>84629.660232945098</v>
      </c>
      <c r="BC45" s="918">
        <f t="shared" si="33"/>
        <v>119628.09839473139</v>
      </c>
      <c r="BD45" s="819">
        <f t="shared" ref="BD45:BD50" si="34">+SUM(AR45:BC45)</f>
        <v>698670.40357224038</v>
      </c>
      <c r="BF45" s="871">
        <f t="shared" si="17"/>
        <v>736624.06540477951</v>
      </c>
      <c r="BG45" s="871">
        <f t="shared" si="18"/>
        <v>661571.49741596996</v>
      </c>
      <c r="BH45" s="879">
        <f t="shared" si="19"/>
        <v>698670.40357224038</v>
      </c>
      <c r="BI45" s="911"/>
      <c r="BJ45" s="885">
        <f t="shared" si="25"/>
        <v>606196.57214520744</v>
      </c>
      <c r="BK45" s="883">
        <f t="shared" si="20"/>
        <v>698955.32213099662</v>
      </c>
      <c r="BL45" s="872">
        <f>BK45/$BK$50</f>
        <v>0.52101604161906112</v>
      </c>
      <c r="BM45" s="873">
        <v>935000</v>
      </c>
      <c r="BN45" s="874">
        <f t="shared" si="23"/>
        <v>-328803.42785479256</v>
      </c>
      <c r="BO45" s="874">
        <f t="shared" ref="BO45:BO50" si="35">BN45/$BO$21</f>
        <v>-54800.571309132094</v>
      </c>
      <c r="BP45" s="874"/>
    </row>
    <row r="46" spans="1:68" s="910" customFormat="1" ht="15.95" customHeight="1">
      <c r="A46" s="906">
        <v>1</v>
      </c>
      <c r="B46" s="916" t="s">
        <v>194</v>
      </c>
      <c r="C46" s="908">
        <f>SUMIFS('Masterlist 9-30'!$F:$F,'Masterlist 9-30'!$A:$A,$B46,'Masterlist 9-30'!$E:$E,C$22)</f>
        <v>356</v>
      </c>
      <c r="D46" s="908">
        <f>SUMIFS('Masterlist 9-30'!$F:$F,'Masterlist 9-30'!$A:$A,$B46,'Masterlist 9-30'!$E:$E,D$22)</f>
        <v>4371</v>
      </c>
      <c r="E46" s="908">
        <f>SUMIFS('Masterlist 9-30'!$F:$F,'Masterlist 9-30'!$A:$A,$B46,'Masterlist 9-30'!$E:$E,E$22)</f>
        <v>41713.199999999997</v>
      </c>
      <c r="F46" s="908">
        <f>SUMIFS('Masterlist 9-30'!$F:$F,'Masterlist 9-30'!$A:$A,$B46,'Masterlist 9-30'!$E:$E,F$22)</f>
        <v>77281</v>
      </c>
      <c r="G46" s="908">
        <f>SUMIFS('Masterlist 9-30'!$F:$F,'Masterlist 9-30'!$A:$A,$B46,'Masterlist 9-30'!$E:$E,G$22)</f>
        <v>115202</v>
      </c>
      <c r="H46" s="908">
        <f>SUMIFS('Masterlist 9-30'!$F:$F,'Masterlist 9-30'!$A:$A,$B46,'Masterlist 9-30'!$E:$E,H$22)</f>
        <v>25906</v>
      </c>
      <c r="I46" s="1230">
        <f>SUMIFS('Fixed Sale Items_1004'!$Q:$Q,'Fixed Sale Items_1004'!$K:$K,$B46,'Fixed Sale Items_1004'!$S:$S,"&lt;="&amp;I$22)</f>
        <v>86530</v>
      </c>
      <c r="J46" s="1230">
        <f>SUMIFS('Fixed Sale Items_1004'!$Q:$Q,'Fixed Sale Items_1004'!$K:$K,$B46,'Fixed Sale Items_1004'!$S:$S,"&lt;="&amp;J$22)-I46</f>
        <v>123560</v>
      </c>
      <c r="K46" s="1230">
        <f>SUMIFS('Fixed Sale Items_1004'!$Q:$Q,'Fixed Sale Items_1004'!$K:$K,$B46,'Fixed Sale Items_1004'!$S:$S,"&lt;="&amp;K$22)-J46-I46</f>
        <v>0</v>
      </c>
      <c r="L46" s="1230">
        <f>SUMIFS('Fixed Sale Items_1004'!$Q:$Q,'Fixed Sale Items_1004'!$K:$K,$B46,'Fixed Sale Items_1004'!$S:$S,"&lt;="&amp;L$22)-K46-J46-I46</f>
        <v>0</v>
      </c>
      <c r="M46" s="1230">
        <f>SUMIFS('Fixed Sale Items_1004'!$Q:$Q,'Fixed Sale Items_1004'!$K:$K,$B46,'Fixed Sale Items_1004'!$S:$S,"&lt;="&amp;M$22)-L46-K46-J46-I46</f>
        <v>0</v>
      </c>
      <c r="N46" s="1230">
        <f>SUMIFS('Fixed Sale Items_1004'!$Q:$Q,'Fixed Sale Items_1004'!$K:$K,$B46,'Fixed Sale Items_1004'!$S:$S,"&lt;="&amp;N$22)-M46-L46-K46-J46-I46</f>
        <v>0</v>
      </c>
      <c r="O46" s="1227">
        <f t="shared" si="28"/>
        <v>474919.2</v>
      </c>
      <c r="P46" s="1297" t="s">
        <v>352</v>
      </c>
      <c r="R46" s="908">
        <f>SUMIFS('Masterlist 9-30'!$F:$F,'Masterlist 9-30'!$A:$A,$B46,'Masterlist 9-30'!$E:$E,R$22)</f>
        <v>67680</v>
      </c>
      <c r="S46" s="908">
        <f>SUMIFS('Masterlist 9-30'!$F:$F,'Masterlist 9-30'!$A:$A,$B46,'Masterlist 9-30'!$E:$E,S$22)</f>
        <v>101170</v>
      </c>
      <c r="T46" s="908">
        <f>SUMIFS('Masterlist 9-30'!$F:$F,'Masterlist 9-30'!$A:$A,$B46,'Masterlist 9-30'!$E:$E,T$22)</f>
        <v>6017.08</v>
      </c>
      <c r="U46" s="908">
        <f>SUMIFS('Masterlist 9-30'!$F:$F,'Masterlist 9-30'!$A:$A,$B46,'Masterlist 9-30'!$E:$E,U$22)</f>
        <v>32945</v>
      </c>
      <c r="V46" s="908">
        <f>SUMIFS('Masterlist 9-30'!$F:$F,'Masterlist 9-30'!$A:$A,$B46,'Masterlist 9-30'!$E:$E,V$22)</f>
        <v>72205</v>
      </c>
      <c r="W46" s="908">
        <f>SUMIFS('Masterlist 9-30'!$F:$F,'Masterlist 9-30'!$A:$A,$B46,'Masterlist 9-30'!$E:$E,W$22)</f>
        <v>68058.399999999994</v>
      </c>
      <c r="X46" s="908">
        <f>SUMIFS('Masterlist 9-30'!$F:$F,'Masterlist 9-30'!$A:$A,$B46,'Masterlist 9-30'!$E:$E,X$22)</f>
        <v>37579.4</v>
      </c>
      <c r="Y46" s="908">
        <f>SUMIFS('Masterlist 9-30'!$F:$F,'Masterlist 9-30'!$A:$A,$B46,'Masterlist 9-30'!$E:$E,Y$22)</f>
        <v>7530</v>
      </c>
      <c r="Z46" s="908">
        <f>SUMIFS('Masterlist 9-30'!$F:$F,'Masterlist 9-30'!$A:$A,$B46,'Masterlist 9-30'!$E:$E,Z$22)</f>
        <v>25165</v>
      </c>
      <c r="AA46" s="908">
        <f>SUMIFS('Masterlist 9-30'!$F:$F,'Masterlist 9-30'!$A:$A,$B46,'Masterlist 9-30'!$E:$E,AA$22)</f>
        <v>17430</v>
      </c>
      <c r="AB46" s="908">
        <f>SUMIFS('Masterlist 9-30'!$F:$F,'Masterlist 9-30'!$A:$A,$B46,'Masterlist 9-30'!$E:$E,AB$22)</f>
        <v>28607</v>
      </c>
      <c r="AC46" s="908">
        <f>SUMIFS('Masterlist 9-30'!$F:$F,'Masterlist 9-30'!$A:$A,$B46,'Masterlist 9-30'!$E:$E,AC$22)</f>
        <v>38414</v>
      </c>
      <c r="AD46" s="913">
        <f t="shared" si="30"/>
        <v>502800.88</v>
      </c>
      <c r="AE46" s="908">
        <f>SUMIFS('Masterlist 9-30'!$F:$F,'Masterlist 9-30'!$A:$A,$B46,'Masterlist 9-30'!$E:$E,AE$22)</f>
        <v>31496</v>
      </c>
      <c r="AF46" s="908">
        <f>SUMIFS('Masterlist 9-30'!$F:$F,'Masterlist 9-30'!$A:$A,$B46,'Masterlist 9-30'!$E:$E,AF$22)</f>
        <v>62266</v>
      </c>
      <c r="AG46" s="908">
        <f>SUMIFS('Masterlist 9-30'!$F:$F,'Masterlist 9-30'!$A:$A,$B46,'Masterlist 9-30'!$E:$E,AG$22)</f>
        <v>82786</v>
      </c>
      <c r="AH46" s="908">
        <f>SUMIFS('Masterlist 9-30'!$F:$F,'Masterlist 9-30'!$A:$A,$B46,'Masterlist 9-30'!$E:$E,AH$22)</f>
        <v>18507</v>
      </c>
      <c r="AI46" s="908">
        <f>SUMIFS('Masterlist 9-30'!$F:$F,'Masterlist 9-30'!$A:$A,$B46,'Masterlist 9-30'!$E:$E,AI$22)</f>
        <v>29913</v>
      </c>
      <c r="AJ46" s="908">
        <f>SUMIFS('Masterlist 9-30'!$F:$F,'Masterlist 9-30'!$A:$A,$B46,'Masterlist 9-30'!$E:$E,AJ$22)</f>
        <v>28716</v>
      </c>
      <c r="AK46" s="908">
        <f>SUMIFS('Masterlist 9-30'!$F:$F,'Masterlist 9-30'!$A:$A,$B46,'Masterlist 9-30'!$E:$E,AK$22)</f>
        <v>16715</v>
      </c>
      <c r="AL46" s="908">
        <f>SUMIFS('Masterlist 9-30'!$F:$F,'Masterlist 9-30'!$A:$A,$B46,'Masterlist 9-30'!$E:$E,AL$22)</f>
        <v>24894</v>
      </c>
      <c r="AM46" s="908">
        <f>SUMIFS('Masterlist 9-30'!$F:$F,'Masterlist 9-30'!$A:$A,$B46,'Masterlist 9-30'!$E:$E,AM$22)</f>
        <v>35443</v>
      </c>
      <c r="AN46" s="908">
        <f>SUMIFS('Masterlist 9-30'!$F:$F,'Masterlist 9-30'!$A:$A,$B46,'Masterlist 9-30'!$E:$E,AN$22)</f>
        <v>19822</v>
      </c>
      <c r="AO46" s="908">
        <f>SUMIFS('Masterlist 9-30'!$F:$F,'Masterlist 9-30'!$A:$A,$B46,'Masterlist 9-30'!$E:$E,AO$22)</f>
        <v>7856</v>
      </c>
      <c r="AP46" s="908">
        <f>SUMIFS('Masterlist 9-30'!$F:$F,'Masterlist 9-30'!$A:$A,$B46,'Masterlist 9-30'!$E:$E,AP$22)</f>
        <v>0</v>
      </c>
      <c r="AQ46" s="913">
        <f t="shared" si="32"/>
        <v>358414</v>
      </c>
      <c r="AR46" s="908">
        <f>SUMIFS('Masterlist 9-30'!$F:$F,'Masterlist 9-30'!$A:$A,$B46,'Masterlist 9-30'!$E:$E,AR$22)</f>
        <v>0</v>
      </c>
      <c r="AS46" s="908">
        <f>SUMIFS('Masterlist 9-30'!$F:$F,'Masterlist 9-30'!$A:$A,$B46,'Masterlist 9-30'!$E:$E,AS$22)</f>
        <v>23300</v>
      </c>
      <c r="AT46" s="908">
        <f>SUMIFS('Masterlist 9-30'!$F:$F,'Masterlist 9-30'!$A:$A,$B46,'Masterlist 9-30'!$E:$E,AT$22)</f>
        <v>13950.33</v>
      </c>
      <c r="AU46" s="908">
        <f>SUMIFS('Masterlist 9-30'!$F:$F,'Masterlist 9-30'!$A:$A,$B46,'Masterlist 9-30'!$E:$E,AU$22)</f>
        <v>16530</v>
      </c>
      <c r="AV46" s="908">
        <f>SUMIFS('Masterlist 9-30'!$F:$F,'Masterlist 9-30'!$A:$A,$B46,'Masterlist 9-30'!$E:$E,AV$22)</f>
        <v>22470.799999999999</v>
      </c>
      <c r="AW46" s="908">
        <f>SUMIFS('Masterlist 9-30'!$F:$F,'Masterlist 9-30'!$A:$A,$B46,'Masterlist 9-30'!$E:$E,AW$22)</f>
        <v>496</v>
      </c>
      <c r="AX46" s="908">
        <f>SUMIFS('Masterlist 9-30'!$F:$F,'Masterlist 9-30'!$A:$A,$B46,'Masterlist 9-30'!$E:$E,AX$22)</f>
        <v>32015.09</v>
      </c>
      <c r="AY46" s="908">
        <f>SUMIFS('Masterlist 9-30'!$F:$F,'Masterlist 9-30'!$A:$A,$B46,'Masterlist 9-30'!$E:$E,AY$22)</f>
        <v>49125.600000000006</v>
      </c>
      <c r="AZ46" s="908">
        <f>SUMIFS('Masterlist 9-30'!$F:$F,'Masterlist 9-30'!$A:$A,$B46,'Masterlist 9-30'!$E:$E,AZ$22)</f>
        <v>52634</v>
      </c>
      <c r="BA46" s="908">
        <f>SUMIFS('Masterlist 9-30'!$F:$F,'Masterlist 9-30'!$A:$A,$B46,'Masterlist 9-30'!$E:$E,BA$22)</f>
        <v>56288</v>
      </c>
      <c r="BB46" s="908">
        <f>SUMIFS('Masterlist 9-30'!$F:$F,'Masterlist 9-30'!$A:$A,$B46,'Masterlist 9-30'!$E:$E,BB$22)</f>
        <v>26132</v>
      </c>
      <c r="BC46" s="908">
        <f>SUMIFS('Masterlist 9-30'!$F:$F,'Masterlist 9-30'!$A:$A,$B46,'Masterlist 9-30'!$E:$E,BC$22)</f>
        <v>9932</v>
      </c>
      <c r="BD46" s="913">
        <f t="shared" si="34"/>
        <v>302873.82</v>
      </c>
      <c r="BF46" s="807">
        <f t="shared" si="17"/>
        <v>502800.88</v>
      </c>
      <c r="BG46" s="807">
        <f t="shared" si="18"/>
        <v>358414</v>
      </c>
      <c r="BH46" s="876">
        <f t="shared" si="19"/>
        <v>302873.82</v>
      </c>
      <c r="BI46" s="911"/>
      <c r="BJ46" s="863">
        <f t="shared" si="25"/>
        <v>474919.2</v>
      </c>
      <c r="BK46" s="809">
        <f t="shared" si="20"/>
        <v>388029.56666666665</v>
      </c>
      <c r="BL46" s="810">
        <f>BK46/$BK$49</f>
        <v>0.60387288433835828</v>
      </c>
      <c r="BM46" s="817">
        <f>$BM$49*BL46</f>
        <v>501214.49400083738</v>
      </c>
      <c r="BN46" s="812">
        <f t="shared" si="23"/>
        <v>-26295.29400083737</v>
      </c>
      <c r="BO46" s="812">
        <f t="shared" si="35"/>
        <v>-4382.5490001395619</v>
      </c>
      <c r="BP46" s="924"/>
    </row>
    <row r="47" spans="1:68" s="910" customFormat="1" ht="15.95" customHeight="1">
      <c r="A47" s="906">
        <v>2</v>
      </c>
      <c r="B47" s="914" t="s">
        <v>386</v>
      </c>
      <c r="C47" s="908">
        <f>SUMIFS('Masterlist 9-30'!$F:$F,'Masterlist 9-30'!$A:$A,$B47,'Masterlist 9-30'!$E:$E,C$22)</f>
        <v>3652</v>
      </c>
      <c r="D47" s="908">
        <f>SUMIFS('Masterlist 9-30'!$F:$F,'Masterlist 9-30'!$A:$A,$B47,'Masterlist 9-30'!$E:$E,D$22)</f>
        <v>2167</v>
      </c>
      <c r="E47" s="908">
        <f>SUMIFS('Masterlist 9-30'!$F:$F,'Masterlist 9-30'!$A:$A,$B47,'Masterlist 9-30'!$E:$E,E$22)</f>
        <v>0</v>
      </c>
      <c r="F47" s="908">
        <f>SUMIFS('Masterlist 9-30'!$F:$F,'Masterlist 9-30'!$A:$A,$B47,'Masterlist 9-30'!$E:$E,F$22)</f>
        <v>1348</v>
      </c>
      <c r="G47" s="908">
        <f>SUMIFS('Masterlist 9-30'!$F:$F,'Masterlist 9-30'!$A:$A,$B47,'Masterlist 9-30'!$E:$E,G$22)</f>
        <v>0</v>
      </c>
      <c r="H47" s="908">
        <f>SUMIFS('Masterlist 9-30'!$F:$F,'Masterlist 9-30'!$A:$A,$B47,'Masterlist 9-30'!$E:$E,H$22)</f>
        <v>0</v>
      </c>
      <c r="I47" s="1230">
        <f>SUMIFS('Fixed Sale Items_1004'!$Q:$Q,'Fixed Sale Items_1004'!$K:$K,$B47,'Fixed Sale Items_1004'!$S:$S,"&lt;="&amp;I$22)</f>
        <v>0</v>
      </c>
      <c r="J47" s="1230">
        <f>SUMIFS('Fixed Sale Items_1004'!$Q:$Q,'Fixed Sale Items_1004'!$K:$K,$B47,'Fixed Sale Items_1004'!$S:$S,"&lt;="&amp;J$22)-I47</f>
        <v>0</v>
      </c>
      <c r="K47" s="1230">
        <f>SUMIFS('Fixed Sale Items_1004'!$Q:$Q,'Fixed Sale Items_1004'!$K:$K,$B47,'Fixed Sale Items_1004'!$S:$S,"&lt;="&amp;K$22)-J47-I47</f>
        <v>0</v>
      </c>
      <c r="L47" s="1230">
        <f>SUMIFS('Fixed Sale Items_1004'!$Q:$Q,'Fixed Sale Items_1004'!$K:$K,$B47,'Fixed Sale Items_1004'!$S:$S,"&lt;="&amp;L$22)-K47-J47-I47</f>
        <v>0</v>
      </c>
      <c r="M47" s="1230">
        <f>SUMIFS('Fixed Sale Items_1004'!$Q:$Q,'Fixed Sale Items_1004'!$K:$K,$B47,'Fixed Sale Items_1004'!$S:$S,"&lt;="&amp;M$22)-L47-K47-J47-I47</f>
        <v>0</v>
      </c>
      <c r="N47" s="1230">
        <f>SUMIFS('Fixed Sale Items_1004'!$Q:$Q,'Fixed Sale Items_1004'!$K:$K,$B47,'Fixed Sale Items_1004'!$S:$S,"&lt;="&amp;N$22)-M47-L47-K47-J47-I47</f>
        <v>0</v>
      </c>
      <c r="O47" s="1227">
        <f t="shared" si="28"/>
        <v>7167</v>
      </c>
      <c r="P47" s="1296"/>
      <c r="R47" s="908">
        <f>SUMIFS('Masterlist 9-30'!$F:$F,'Masterlist 9-30'!$A:$A,$B47,'Masterlist 9-30'!$E:$E,R$22)</f>
        <v>3552</v>
      </c>
      <c r="S47" s="908">
        <f>SUMIFS('Masterlist 9-30'!$F:$F,'Masterlist 9-30'!$A:$A,$B47,'Masterlist 9-30'!$E:$E,S$22)</f>
        <v>12951.75</v>
      </c>
      <c r="T47" s="908">
        <f>SUMIFS('Masterlist 9-30'!$F:$F,'Masterlist 9-30'!$A:$A,$B47,'Masterlist 9-30'!$E:$E,T$22)</f>
        <v>7915.2900000000009</v>
      </c>
      <c r="U47" s="908">
        <f>SUMIFS('Masterlist 9-30'!$F:$F,'Masterlist 9-30'!$A:$A,$B47,'Masterlist 9-30'!$E:$E,U$22)</f>
        <v>1426.02</v>
      </c>
      <c r="V47" s="908">
        <f>SUMIFS('Masterlist 9-30'!$F:$F,'Masterlist 9-30'!$A:$A,$B47,'Masterlist 9-30'!$E:$E,V$22)</f>
        <v>7125</v>
      </c>
      <c r="W47" s="908">
        <f>SUMIFS('Masterlist 9-30'!$F:$F,'Masterlist 9-30'!$A:$A,$B47,'Masterlist 9-30'!$E:$E,W$22)</f>
        <v>5541</v>
      </c>
      <c r="X47" s="908">
        <f>SUMIFS('Masterlist 9-30'!$F:$F,'Masterlist 9-30'!$A:$A,$B47,'Masterlist 9-30'!$E:$E,X$22)</f>
        <v>5326</v>
      </c>
      <c r="Y47" s="908">
        <f>SUMIFS('Masterlist 9-30'!$F:$F,'Masterlist 9-30'!$A:$A,$B47,'Masterlist 9-30'!$E:$E,Y$22)</f>
        <v>1484</v>
      </c>
      <c r="Z47" s="908">
        <f>SUMIFS('Masterlist 9-30'!$F:$F,'Masterlist 9-30'!$A:$A,$B47,'Masterlist 9-30'!$E:$E,Z$22)</f>
        <v>5480</v>
      </c>
      <c r="AA47" s="908">
        <f>SUMIFS('Masterlist 9-30'!$F:$F,'Masterlist 9-30'!$A:$A,$B47,'Masterlist 9-30'!$E:$E,AA$22)</f>
        <v>3185</v>
      </c>
      <c r="AB47" s="908">
        <f>SUMIFS('Masterlist 9-30'!$F:$F,'Masterlist 9-30'!$A:$A,$B47,'Masterlist 9-30'!$E:$E,AB$22)</f>
        <v>7721</v>
      </c>
      <c r="AC47" s="908">
        <f>SUMIFS('Masterlist 9-30'!$F:$F,'Masterlist 9-30'!$A:$A,$B47,'Masterlist 9-30'!$E:$E,AC$22)</f>
        <v>3010</v>
      </c>
      <c r="AD47" s="913">
        <f t="shared" si="30"/>
        <v>64717.06</v>
      </c>
      <c r="AE47" s="908">
        <f>SUMIFS('Masterlist 9-30'!$F:$F,'Masterlist 9-30'!$A:$A,$B47,'Masterlist 9-30'!$E:$E,AE$22)</f>
        <v>0</v>
      </c>
      <c r="AF47" s="908">
        <f>SUMIFS('Masterlist 9-30'!$F:$F,'Masterlist 9-30'!$A:$A,$B47,'Masterlist 9-30'!$E:$E,AF$22)</f>
        <v>3692</v>
      </c>
      <c r="AG47" s="908">
        <f>SUMIFS('Masterlist 9-30'!$F:$F,'Masterlist 9-30'!$A:$A,$B47,'Masterlist 9-30'!$E:$E,AG$22)</f>
        <v>1754</v>
      </c>
      <c r="AH47" s="908">
        <f>SUMIFS('Masterlist 9-30'!$F:$F,'Masterlist 9-30'!$A:$A,$B47,'Masterlist 9-30'!$E:$E,AH$22)</f>
        <v>3560</v>
      </c>
      <c r="AI47" s="908">
        <f>SUMIFS('Masterlist 9-30'!$F:$F,'Masterlist 9-30'!$A:$A,$B47,'Masterlist 9-30'!$E:$E,AI$22)</f>
        <v>1044</v>
      </c>
      <c r="AJ47" s="908">
        <f>SUMIFS('Masterlist 9-30'!$F:$F,'Masterlist 9-30'!$A:$A,$B47,'Masterlist 9-30'!$E:$E,AJ$22)</f>
        <v>5430</v>
      </c>
      <c r="AK47" s="908">
        <f>SUMIFS('Masterlist 9-30'!$F:$F,'Masterlist 9-30'!$A:$A,$B47,'Masterlist 9-30'!$E:$E,AK$22)</f>
        <v>3121</v>
      </c>
      <c r="AL47" s="908">
        <f>SUMIFS('Masterlist 9-30'!$F:$F,'Masterlist 9-30'!$A:$A,$B47,'Masterlist 9-30'!$E:$E,AL$22)</f>
        <v>1862</v>
      </c>
      <c r="AM47" s="908">
        <f>SUMIFS('Masterlist 9-30'!$F:$F,'Masterlist 9-30'!$A:$A,$B47,'Masterlist 9-30'!$E:$E,AM$22)</f>
        <v>657</v>
      </c>
      <c r="AN47" s="908">
        <f>SUMIFS('Masterlist 9-30'!$F:$F,'Masterlist 9-30'!$A:$A,$B47,'Masterlist 9-30'!$E:$E,AN$22)</f>
        <v>1262</v>
      </c>
      <c r="AO47" s="908">
        <f>SUMIFS('Masterlist 9-30'!$F:$F,'Masterlist 9-30'!$A:$A,$B47,'Masterlist 9-30'!$E:$E,AO$22)</f>
        <v>0</v>
      </c>
      <c r="AP47" s="908">
        <f>SUMIFS('Masterlist 9-30'!$F:$F,'Masterlist 9-30'!$A:$A,$B47,'Masterlist 9-30'!$E:$E,AP$22)</f>
        <v>996</v>
      </c>
      <c r="AQ47" s="913">
        <f t="shared" si="32"/>
        <v>23378</v>
      </c>
      <c r="AR47" s="908">
        <f>SUMIFS('Masterlist 9-30'!$F:$F,'Masterlist 9-30'!$A:$A,$B47,'Masterlist 9-30'!$E:$E,AR$22)</f>
        <v>0</v>
      </c>
      <c r="AS47" s="908">
        <f>SUMIFS('Masterlist 9-30'!$F:$F,'Masterlist 9-30'!$A:$A,$B47,'Masterlist 9-30'!$E:$E,AS$22)</f>
        <v>0</v>
      </c>
      <c r="AT47" s="908">
        <f>SUMIFS('Masterlist 9-30'!$F:$F,'Masterlist 9-30'!$A:$A,$B47,'Masterlist 9-30'!$E:$E,AT$22)</f>
        <v>3623</v>
      </c>
      <c r="AU47" s="908">
        <f>SUMIFS('Masterlist 9-30'!$F:$F,'Masterlist 9-30'!$A:$A,$B47,'Masterlist 9-30'!$E:$E,AU$22)</f>
        <v>1261</v>
      </c>
      <c r="AV47" s="908">
        <f>SUMIFS('Masterlist 9-30'!$F:$F,'Masterlist 9-30'!$A:$A,$B47,'Masterlist 9-30'!$E:$E,AV$22)</f>
        <v>1878</v>
      </c>
      <c r="AW47" s="908">
        <f>SUMIFS('Masterlist 9-30'!$F:$F,'Masterlist 9-30'!$A:$A,$B47,'Masterlist 9-30'!$E:$E,AW$22)</f>
        <v>4220.1099999999997</v>
      </c>
      <c r="AX47" s="908">
        <f>SUMIFS('Masterlist 9-30'!$F:$F,'Masterlist 9-30'!$A:$A,$B47,'Masterlist 9-30'!$E:$E,AX$22)</f>
        <v>3942</v>
      </c>
      <c r="AY47" s="908">
        <f>SUMIFS('Masterlist 9-30'!$F:$F,'Masterlist 9-30'!$A:$A,$B47,'Masterlist 9-30'!$E:$E,AY$22)</f>
        <v>5093</v>
      </c>
      <c r="AZ47" s="908">
        <f>SUMIFS('Masterlist 9-30'!$F:$F,'Masterlist 9-30'!$A:$A,$B47,'Masterlist 9-30'!$E:$E,AZ$22)</f>
        <v>4094</v>
      </c>
      <c r="BA47" s="908">
        <f>SUMIFS('Masterlist 9-30'!$F:$F,'Masterlist 9-30'!$A:$A,$B47,'Masterlist 9-30'!$E:$E,BA$22)</f>
        <v>2180</v>
      </c>
      <c r="BB47" s="908">
        <f>SUMIFS('Masterlist 9-30'!$F:$F,'Masterlist 9-30'!$A:$A,$B47,'Masterlist 9-30'!$E:$E,BB$22)</f>
        <v>2359</v>
      </c>
      <c r="BC47" s="908">
        <f>SUMIFS('Masterlist 9-30'!$F:$F,'Masterlist 9-30'!$A:$A,$B47,'Masterlist 9-30'!$E:$E,BC$22)</f>
        <v>5520</v>
      </c>
      <c r="BD47" s="913">
        <f t="shared" si="34"/>
        <v>34170.11</v>
      </c>
      <c r="BF47" s="867">
        <f t="shared" si="17"/>
        <v>64717.06</v>
      </c>
      <c r="BG47" s="867">
        <f t="shared" si="18"/>
        <v>23378</v>
      </c>
      <c r="BH47" s="877">
        <f t="shared" si="19"/>
        <v>34170.11</v>
      </c>
      <c r="BI47" s="911"/>
      <c r="BJ47" s="864">
        <f t="shared" si="25"/>
        <v>7167</v>
      </c>
      <c r="BK47" s="882">
        <f t="shared" si="20"/>
        <v>40755.056666666664</v>
      </c>
      <c r="BL47" s="869">
        <f>BK47/$BK$49</f>
        <v>6.3425253472540105E-2</v>
      </c>
      <c r="BM47" s="875">
        <f>$BM$49*BL47</f>
        <v>52642.960382208286</v>
      </c>
      <c r="BN47" s="870">
        <f t="shared" si="23"/>
        <v>-45475.960382208286</v>
      </c>
      <c r="BO47" s="870">
        <f t="shared" si="35"/>
        <v>-7579.3267303680477</v>
      </c>
      <c r="BP47" s="924"/>
    </row>
    <row r="48" spans="1:68" s="910" customFormat="1" ht="15.95" customHeight="1">
      <c r="A48" s="906">
        <v>3</v>
      </c>
      <c r="B48" s="919" t="s">
        <v>193</v>
      </c>
      <c r="C48" s="908">
        <f>SUMIFS('Masterlist 9-30'!$F:$F,'Masterlist 9-30'!$A:$A,$B48,'Masterlist 9-30'!$E:$E,C$22)</f>
        <v>0</v>
      </c>
      <c r="D48" s="908">
        <f>SUMIFS('Masterlist 9-30'!$F:$F,'Masterlist 9-30'!$A:$A,$B48,'Masterlist 9-30'!$E:$E,D$22)</f>
        <v>0</v>
      </c>
      <c r="E48" s="908">
        <f>SUMIFS('Masterlist 9-30'!$F:$F,'Masterlist 9-30'!$A:$A,$B48,'Masterlist 9-30'!$E:$E,E$22)</f>
        <v>0</v>
      </c>
      <c r="F48" s="908">
        <f>SUMIFS('Masterlist 9-30'!$F:$F,'Masterlist 9-30'!$A:$A,$B48,'Masterlist 9-30'!$E:$E,F$22)</f>
        <v>0</v>
      </c>
      <c r="G48" s="908">
        <f>SUMIFS('Masterlist 9-30'!$F:$F,'Masterlist 9-30'!$A:$A,$B48,'Masterlist 9-30'!$E:$E,G$22)</f>
        <v>0</v>
      </c>
      <c r="H48" s="908">
        <f>SUMIFS('Masterlist 9-30'!$F:$F,'Masterlist 9-30'!$A:$A,$B48,'Masterlist 9-30'!$E:$E,H$22)</f>
        <v>24023</v>
      </c>
      <c r="I48" s="1230">
        <f>SUMIFS('Fixed Sale Items_1004'!$Q:$Q,'Fixed Sale Items_1004'!$K:$K,$B48,'Fixed Sale Items_1004'!$S:$S,"&lt;="&amp;I$22)</f>
        <v>0</v>
      </c>
      <c r="J48" s="1230">
        <f>SUMIFS('Fixed Sale Items_1004'!$Q:$Q,'Fixed Sale Items_1004'!$K:$K,$B48,'Fixed Sale Items_1004'!$S:$S,"&lt;="&amp;J$22)-I48</f>
        <v>50200</v>
      </c>
      <c r="K48" s="1230">
        <f>SUMIFS('Fixed Sale Items_1004'!$Q:$Q,'Fixed Sale Items_1004'!$K:$K,$B48,'Fixed Sale Items_1004'!$S:$S,"&lt;="&amp;K$22)-J48-I48</f>
        <v>0</v>
      </c>
      <c r="L48" s="1230">
        <f>SUMIFS('Fixed Sale Items_1004'!$Q:$Q,'Fixed Sale Items_1004'!$K:$K,$B48,'Fixed Sale Items_1004'!$S:$S,"&lt;="&amp;L$22)-K48-J48-I48</f>
        <v>0</v>
      </c>
      <c r="M48" s="1230">
        <f>SUMIFS('Fixed Sale Items_1004'!$Q:$Q,'Fixed Sale Items_1004'!$K:$K,$B48,'Fixed Sale Items_1004'!$S:$S,"&lt;="&amp;M$22)-L48-K48-J48-I48</f>
        <v>0</v>
      </c>
      <c r="N48" s="1230">
        <f>SUMIFS('Fixed Sale Items_1004'!$Q:$Q,'Fixed Sale Items_1004'!$K:$K,$B48,'Fixed Sale Items_1004'!$S:$S,"&lt;="&amp;N$22)-M48-L48-K48-J48-I48</f>
        <v>0</v>
      </c>
      <c r="O48" s="1228">
        <f t="shared" si="28"/>
        <v>74223</v>
      </c>
      <c r="P48" s="1296" t="s">
        <v>6527</v>
      </c>
      <c r="R48" s="908">
        <f>SUMIFS('Masterlist 9-30'!$F:$F,'Masterlist 9-30'!$A:$A,$B48,'Masterlist 9-30'!$E:$E,R$22)</f>
        <v>0</v>
      </c>
      <c r="S48" s="908">
        <f>SUMIFS('Masterlist 9-30'!$F:$F,'Masterlist 9-30'!$A:$A,$B48,'Masterlist 9-30'!$E:$E,S$22)</f>
        <v>0</v>
      </c>
      <c r="T48" s="908">
        <f>SUMIFS('Masterlist 9-30'!$F:$F,'Masterlist 9-30'!$A:$A,$B48,'Masterlist 9-30'!$E:$E,T$22)</f>
        <v>74923</v>
      </c>
      <c r="U48" s="908">
        <f>SUMIFS('Masterlist 9-30'!$F:$F,'Masterlist 9-30'!$A:$A,$B48,'Masterlist 9-30'!$E:$E,U$22)</f>
        <v>47000</v>
      </c>
      <c r="V48" s="908">
        <f>SUMIFS('Masterlist 9-30'!$F:$F,'Masterlist 9-30'!$A:$A,$B48,'Masterlist 9-30'!$E:$E,V$22)</f>
        <v>28500</v>
      </c>
      <c r="W48" s="908">
        <f>SUMIFS('Masterlist 9-30'!$F:$F,'Masterlist 9-30'!$A:$A,$B48,'Masterlist 9-30'!$E:$E,W$22)</f>
        <v>0</v>
      </c>
      <c r="X48" s="908">
        <f>SUMIFS('Masterlist 9-30'!$F:$F,'Masterlist 9-30'!$A:$A,$B48,'Masterlist 9-30'!$E:$E,X$22)</f>
        <v>0</v>
      </c>
      <c r="Y48" s="908">
        <f>SUMIFS('Masterlist 9-30'!$F:$F,'Masterlist 9-30'!$A:$A,$B48,'Masterlist 9-30'!$E:$E,Y$22)</f>
        <v>67707</v>
      </c>
      <c r="Z48" s="908">
        <f>SUMIFS('Masterlist 9-30'!$F:$F,'Masterlist 9-30'!$A:$A,$B48,'Masterlist 9-30'!$E:$E,Z$22)</f>
        <v>0</v>
      </c>
      <c r="AA48" s="908">
        <f>SUMIFS('Masterlist 9-30'!$F:$F,'Masterlist 9-30'!$A:$A,$B48,'Masterlist 9-30'!$E:$E,AA$22)</f>
        <v>20202</v>
      </c>
      <c r="AB48" s="908">
        <f>SUMIFS('Masterlist 9-30'!$F:$F,'Masterlist 9-30'!$A:$A,$B48,'Masterlist 9-30'!$E:$E,AB$22)</f>
        <v>0</v>
      </c>
      <c r="AC48" s="908">
        <f>SUMIFS('Masterlist 9-30'!$F:$F,'Masterlist 9-30'!$A:$A,$B48,'Masterlist 9-30'!$E:$E,AC$22)</f>
        <v>74520</v>
      </c>
      <c r="AD48" s="920">
        <f t="shared" si="30"/>
        <v>312852</v>
      </c>
      <c r="AE48" s="908">
        <f>SUMIFS('Masterlist 9-30'!$F:$F,'Masterlist 9-30'!$A:$A,$B48,'Masterlist 9-30'!$E:$E,AE$22)</f>
        <v>36636</v>
      </c>
      <c r="AF48" s="908">
        <f>SUMIFS('Masterlist 9-30'!$F:$F,'Masterlist 9-30'!$A:$A,$B48,'Masterlist 9-30'!$E:$E,AF$22)</f>
        <v>86216</v>
      </c>
      <c r="AG48" s="908">
        <f>SUMIFS('Masterlist 9-30'!$F:$F,'Masterlist 9-30'!$A:$A,$B48,'Masterlist 9-30'!$E:$E,AG$22)</f>
        <v>0</v>
      </c>
      <c r="AH48" s="908">
        <f>SUMIFS('Masterlist 9-30'!$F:$F,'Masterlist 9-30'!$A:$A,$B48,'Masterlist 9-30'!$E:$E,AH$22)</f>
        <v>0</v>
      </c>
      <c r="AI48" s="908">
        <f>SUMIFS('Masterlist 9-30'!$F:$F,'Masterlist 9-30'!$A:$A,$B48,'Masterlist 9-30'!$E:$E,AI$22)</f>
        <v>0</v>
      </c>
      <c r="AJ48" s="908">
        <f>SUMIFS('Masterlist 9-30'!$F:$F,'Masterlist 9-30'!$A:$A,$B48,'Masterlist 9-30'!$E:$E,AJ$22)</f>
        <v>5630</v>
      </c>
      <c r="AK48" s="908">
        <f>SUMIFS('Masterlist 9-30'!$F:$F,'Masterlist 9-30'!$A:$A,$B48,'Masterlist 9-30'!$E:$E,AK$22)</f>
        <v>0</v>
      </c>
      <c r="AL48" s="908">
        <f>SUMIFS('Masterlist 9-30'!$F:$F,'Masterlist 9-30'!$A:$A,$B48,'Masterlist 9-30'!$E:$E,AL$22)</f>
        <v>0</v>
      </c>
      <c r="AM48" s="908">
        <f>SUMIFS('Masterlist 9-30'!$F:$F,'Masterlist 9-30'!$A:$A,$B48,'Masterlist 9-30'!$E:$E,AM$22)</f>
        <v>0</v>
      </c>
      <c r="AN48" s="908">
        <f>SUMIFS('Masterlist 9-30'!$F:$F,'Masterlist 9-30'!$A:$A,$B48,'Masterlist 9-30'!$E:$E,AN$22)</f>
        <v>19174.400000000001</v>
      </c>
      <c r="AO48" s="908">
        <f>SUMIFS('Masterlist 9-30'!$F:$F,'Masterlist 9-30'!$A:$A,$B48,'Masterlist 9-30'!$E:$E,AO$22)</f>
        <v>34456.800000000003</v>
      </c>
      <c r="AP48" s="908">
        <f>SUMIFS('Masterlist 9-30'!$F:$F,'Masterlist 9-30'!$A:$A,$B48,'Masterlist 9-30'!$E:$E,AP$22)</f>
        <v>27396.799999999999</v>
      </c>
      <c r="AQ48" s="920">
        <f t="shared" si="32"/>
        <v>209510</v>
      </c>
      <c r="AR48" s="908">
        <f>SUMIFS('Masterlist 9-30'!$F:$F,'Masterlist 9-30'!$A:$A,$B48,'Masterlist 9-30'!$E:$E,AR$22)</f>
        <v>0</v>
      </c>
      <c r="AS48" s="908">
        <f>SUMIFS('Masterlist 9-30'!$F:$F,'Masterlist 9-30'!$A:$A,$B48,'Masterlist 9-30'!$E:$E,AS$22)</f>
        <v>0</v>
      </c>
      <c r="AT48" s="908">
        <f>SUMIFS('Masterlist 9-30'!$F:$F,'Masterlist 9-30'!$A:$A,$B48,'Masterlist 9-30'!$E:$E,AT$22)</f>
        <v>14700</v>
      </c>
      <c r="AU48" s="908">
        <f>SUMIFS('Masterlist 9-30'!$F:$F,'Masterlist 9-30'!$A:$A,$B48,'Masterlist 9-30'!$E:$E,AU$22)</f>
        <v>24500</v>
      </c>
      <c r="AV48" s="908">
        <f>SUMIFS('Masterlist 9-30'!$F:$F,'Masterlist 9-30'!$A:$A,$B48,'Masterlist 9-30'!$E:$E,AV$22)</f>
        <v>0</v>
      </c>
      <c r="AW48" s="908">
        <f>SUMIFS('Masterlist 9-30'!$F:$F,'Masterlist 9-30'!$A:$A,$B48,'Masterlist 9-30'!$E:$E,AW$22)</f>
        <v>17000</v>
      </c>
      <c r="AX48" s="908">
        <f>SUMIFS('Masterlist 9-30'!$F:$F,'Masterlist 9-30'!$A:$A,$B48,'Masterlist 9-30'!$E:$E,AX$22)</f>
        <v>0</v>
      </c>
      <c r="AY48" s="908">
        <f>SUMIFS('Masterlist 9-30'!$F:$F,'Masterlist 9-30'!$A:$A,$B48,'Masterlist 9-30'!$E:$E,AY$22)</f>
        <v>0</v>
      </c>
      <c r="AZ48" s="908">
        <f>SUMIFS('Masterlist 9-30'!$F:$F,'Masterlist 9-30'!$A:$A,$B48,'Masterlist 9-30'!$E:$E,AZ$22)</f>
        <v>0</v>
      </c>
      <c r="BA48" s="908">
        <f>SUMIFS('Masterlist 9-30'!$F:$F,'Masterlist 9-30'!$A:$A,$B48,'Masterlist 9-30'!$E:$E,BA$22)</f>
        <v>0</v>
      </c>
      <c r="BB48" s="908">
        <f>SUMIFS('Masterlist 9-30'!$F:$F,'Masterlist 9-30'!$A:$A,$B48,'Masterlist 9-30'!$E:$E,BB$22)</f>
        <v>41723.999999999993</v>
      </c>
      <c r="BC48" s="908">
        <f>SUMIFS('Masterlist 9-30'!$F:$F,'Masterlist 9-30'!$A:$A,$B48,'Masterlist 9-30'!$E:$E,BC$22)</f>
        <v>21065</v>
      </c>
      <c r="BD48" s="920">
        <f t="shared" si="34"/>
        <v>118989</v>
      </c>
      <c r="BF48" s="808">
        <f t="shared" si="17"/>
        <v>312852</v>
      </c>
      <c r="BG48" s="808">
        <f t="shared" si="18"/>
        <v>209510</v>
      </c>
      <c r="BH48" s="878">
        <f t="shared" si="19"/>
        <v>118989</v>
      </c>
      <c r="BI48" s="911"/>
      <c r="BJ48" s="865">
        <f t="shared" si="25"/>
        <v>74223</v>
      </c>
      <c r="BK48" s="813">
        <f t="shared" si="20"/>
        <v>213783.66666666666</v>
      </c>
      <c r="BL48" s="814">
        <f>BK48/$BK$49</f>
        <v>0.33270186218910158</v>
      </c>
      <c r="BM48" s="818">
        <f>$BM$49*BL48</f>
        <v>276142.54561695433</v>
      </c>
      <c r="BN48" s="816">
        <f t="shared" si="23"/>
        <v>-201919.54561695433</v>
      </c>
      <c r="BO48" s="816">
        <f t="shared" si="35"/>
        <v>-33653.257602825724</v>
      </c>
      <c r="BP48" s="924"/>
    </row>
    <row r="49" spans="1:68" s="910" customFormat="1" ht="20.100000000000001" customHeight="1" thickBot="1">
      <c r="A49" s="906"/>
      <c r="B49" s="1250" t="s">
        <v>398</v>
      </c>
      <c r="C49" s="1278">
        <f t="shared" ref="C49:N49" si="36">SUM(C46:C48)</f>
        <v>4008</v>
      </c>
      <c r="D49" s="1279">
        <f t="shared" si="36"/>
        <v>6538</v>
      </c>
      <c r="E49" s="1279">
        <f t="shared" si="36"/>
        <v>41713.199999999997</v>
      </c>
      <c r="F49" s="1279">
        <f t="shared" si="36"/>
        <v>78629</v>
      </c>
      <c r="G49" s="1279">
        <f t="shared" si="36"/>
        <v>115202</v>
      </c>
      <c r="H49" s="1279">
        <f t="shared" ref="H49" si="37">SUM(H46:H48)</f>
        <v>49929</v>
      </c>
      <c r="I49" s="1279">
        <f t="shared" si="36"/>
        <v>86530</v>
      </c>
      <c r="J49" s="1279">
        <f t="shared" si="36"/>
        <v>173760</v>
      </c>
      <c r="K49" s="1279">
        <f t="shared" si="36"/>
        <v>0</v>
      </c>
      <c r="L49" s="1279">
        <f t="shared" si="36"/>
        <v>0</v>
      </c>
      <c r="M49" s="1279">
        <f t="shared" si="36"/>
        <v>0</v>
      </c>
      <c r="N49" s="1279">
        <f t="shared" si="36"/>
        <v>0</v>
      </c>
      <c r="O49" s="1280">
        <f t="shared" si="28"/>
        <v>556309.19999999995</v>
      </c>
      <c r="P49" s="1291"/>
      <c r="R49" s="918">
        <f>SUM(R46:R48)</f>
        <v>71232</v>
      </c>
      <c r="S49" s="918">
        <f t="shared" ref="S49:AC49" si="38">SUM(S46:S48)</f>
        <v>114121.75</v>
      </c>
      <c r="T49" s="918">
        <f t="shared" si="38"/>
        <v>88855.37</v>
      </c>
      <c r="U49" s="918">
        <f t="shared" si="38"/>
        <v>81371.01999999999</v>
      </c>
      <c r="V49" s="918">
        <f t="shared" si="38"/>
        <v>107830</v>
      </c>
      <c r="W49" s="918">
        <f t="shared" si="38"/>
        <v>73599.399999999994</v>
      </c>
      <c r="X49" s="918">
        <f t="shared" si="38"/>
        <v>42905.4</v>
      </c>
      <c r="Y49" s="918">
        <f t="shared" si="38"/>
        <v>76721</v>
      </c>
      <c r="Z49" s="918">
        <f t="shared" si="38"/>
        <v>30645</v>
      </c>
      <c r="AA49" s="918">
        <f t="shared" si="38"/>
        <v>40817</v>
      </c>
      <c r="AB49" s="918">
        <f t="shared" si="38"/>
        <v>36328</v>
      </c>
      <c r="AC49" s="918">
        <f t="shared" si="38"/>
        <v>115944</v>
      </c>
      <c r="AD49" s="819">
        <f t="shared" si="30"/>
        <v>880369.94000000006</v>
      </c>
      <c r="AE49" s="918">
        <f>SUM(AE46:AE48)</f>
        <v>68132</v>
      </c>
      <c r="AF49" s="918">
        <f t="shared" ref="AF49:AP49" si="39">SUM(AF46:AF48)</f>
        <v>152174</v>
      </c>
      <c r="AG49" s="918">
        <f t="shared" si="39"/>
        <v>84540</v>
      </c>
      <c r="AH49" s="918">
        <f t="shared" si="39"/>
        <v>22067</v>
      </c>
      <c r="AI49" s="918">
        <f t="shared" si="39"/>
        <v>30957</v>
      </c>
      <c r="AJ49" s="918">
        <f t="shared" si="39"/>
        <v>39776</v>
      </c>
      <c r="AK49" s="918">
        <f t="shared" si="39"/>
        <v>19836</v>
      </c>
      <c r="AL49" s="918">
        <f t="shared" si="39"/>
        <v>26756</v>
      </c>
      <c r="AM49" s="918">
        <f t="shared" si="39"/>
        <v>36100</v>
      </c>
      <c r="AN49" s="918">
        <f t="shared" si="39"/>
        <v>40258.400000000001</v>
      </c>
      <c r="AO49" s="918">
        <f t="shared" si="39"/>
        <v>42312.800000000003</v>
      </c>
      <c r="AP49" s="918">
        <f t="shared" si="39"/>
        <v>28392.799999999999</v>
      </c>
      <c r="AQ49" s="819">
        <f t="shared" si="32"/>
        <v>591302.00000000012</v>
      </c>
      <c r="AR49" s="918">
        <f>SUM(AR46:AR48)</f>
        <v>0</v>
      </c>
      <c r="AS49" s="918">
        <f t="shared" ref="AS49:BC49" si="40">SUM(AS46:AS48)</f>
        <v>23300</v>
      </c>
      <c r="AT49" s="918">
        <f t="shared" si="40"/>
        <v>32273.33</v>
      </c>
      <c r="AU49" s="918">
        <f t="shared" si="40"/>
        <v>42291</v>
      </c>
      <c r="AV49" s="918">
        <f t="shared" si="40"/>
        <v>24348.799999999999</v>
      </c>
      <c r="AW49" s="918">
        <f t="shared" si="40"/>
        <v>21716.11</v>
      </c>
      <c r="AX49" s="918">
        <f t="shared" si="40"/>
        <v>35957.089999999997</v>
      </c>
      <c r="AY49" s="918">
        <f t="shared" si="40"/>
        <v>54218.600000000006</v>
      </c>
      <c r="AZ49" s="918">
        <f t="shared" si="40"/>
        <v>56728</v>
      </c>
      <c r="BA49" s="918">
        <f t="shared" si="40"/>
        <v>58468</v>
      </c>
      <c r="BB49" s="918">
        <f t="shared" si="40"/>
        <v>70215</v>
      </c>
      <c r="BC49" s="918">
        <f t="shared" si="40"/>
        <v>36517</v>
      </c>
      <c r="BD49" s="819">
        <f t="shared" si="34"/>
        <v>456032.93</v>
      </c>
      <c r="BF49" s="871">
        <f t="shared" si="17"/>
        <v>880369.94000000006</v>
      </c>
      <c r="BG49" s="871">
        <f t="shared" si="18"/>
        <v>591302.00000000012</v>
      </c>
      <c r="BH49" s="879">
        <f t="shared" si="19"/>
        <v>456032.93</v>
      </c>
      <c r="BI49" s="911"/>
      <c r="BJ49" s="885">
        <f t="shared" si="25"/>
        <v>556309.19999999995</v>
      </c>
      <c r="BK49" s="883">
        <f t="shared" si="20"/>
        <v>642568.29</v>
      </c>
      <c r="BL49" s="872">
        <f>BK49/$BK$50</f>
        <v>0.47898395838093882</v>
      </c>
      <c r="BM49" s="873">
        <v>830000</v>
      </c>
      <c r="BN49" s="874">
        <f t="shared" si="23"/>
        <v>-273690.80000000005</v>
      </c>
      <c r="BO49" s="874">
        <f t="shared" si="35"/>
        <v>-45615.133333333339</v>
      </c>
      <c r="BP49" s="874"/>
    </row>
    <row r="50" spans="1:68" s="1245" customFormat="1" ht="24.95" customHeight="1" thickTop="1" thickBot="1">
      <c r="A50" s="1242"/>
      <c r="B50" s="1251" t="s">
        <v>366</v>
      </c>
      <c r="C50" s="1252">
        <f>C49+C45</f>
        <v>190815.78549350915</v>
      </c>
      <c r="D50" s="1253">
        <f t="shared" ref="D50:N50" si="41">D49+D45</f>
        <v>123383.66195426193</v>
      </c>
      <c r="E50" s="1253">
        <f t="shared" si="41"/>
        <v>138576.15435454453</v>
      </c>
      <c r="F50" s="1253">
        <f t="shared" si="41"/>
        <v>142445.05860655737</v>
      </c>
      <c r="G50" s="1253">
        <f t="shared" si="41"/>
        <v>137726</v>
      </c>
      <c r="H50" s="1253">
        <f t="shared" ref="H50" si="42">H49+H45</f>
        <v>88912.654340836016</v>
      </c>
      <c r="I50" s="1253">
        <f t="shared" si="41"/>
        <v>150576.31430868167</v>
      </c>
      <c r="J50" s="1253">
        <f t="shared" si="41"/>
        <v>190070.14308681674</v>
      </c>
      <c r="K50" s="1253">
        <f t="shared" si="41"/>
        <v>0</v>
      </c>
      <c r="L50" s="1253">
        <f t="shared" si="41"/>
        <v>0</v>
      </c>
      <c r="M50" s="1253">
        <f t="shared" si="41"/>
        <v>0</v>
      </c>
      <c r="N50" s="1253">
        <f t="shared" si="41"/>
        <v>0</v>
      </c>
      <c r="O50" s="1254">
        <f t="shared" si="28"/>
        <v>1162505.7721452073</v>
      </c>
      <c r="P50" s="1292"/>
      <c r="R50" s="1246">
        <f>R49+R45</f>
        <v>100703.35736196319</v>
      </c>
      <c r="S50" s="1246">
        <f t="shared" ref="S50:AC50" si="43">S49+S45</f>
        <v>134670.77396598377</v>
      </c>
      <c r="T50" s="1246">
        <f t="shared" si="43"/>
        <v>125768.55354912413</v>
      </c>
      <c r="U50" s="1246">
        <f t="shared" si="43"/>
        <v>138290.52206224221</v>
      </c>
      <c r="V50" s="1246">
        <f t="shared" si="43"/>
        <v>218458.97649585165</v>
      </c>
      <c r="W50" s="1246">
        <f t="shared" si="43"/>
        <v>176747.22682614689</v>
      </c>
      <c r="X50" s="1246">
        <f t="shared" si="43"/>
        <v>128799.19822288043</v>
      </c>
      <c r="Y50" s="1246">
        <f t="shared" si="43"/>
        <v>99195.834874381253</v>
      </c>
      <c r="Z50" s="1246">
        <f t="shared" si="43"/>
        <v>87885.126787416579</v>
      </c>
      <c r="AA50" s="1246">
        <f t="shared" si="43"/>
        <v>87064.949790794984</v>
      </c>
      <c r="AB50" s="1246">
        <f t="shared" si="43"/>
        <v>114656.95548733691</v>
      </c>
      <c r="AC50" s="1246">
        <f t="shared" si="43"/>
        <v>204752.52998065762</v>
      </c>
      <c r="AD50" s="1244">
        <f t="shared" si="30"/>
        <v>1616994.0054047797</v>
      </c>
      <c r="AE50" s="1243">
        <f>AE49+AE45</f>
        <v>103993.91428571429</v>
      </c>
      <c r="AF50" s="1243">
        <f t="shared" ref="AF50:AP50" si="44">AF49+AF45</f>
        <v>179684.58487669128</v>
      </c>
      <c r="AG50" s="1243">
        <f t="shared" si="44"/>
        <v>140332.53144171779</v>
      </c>
      <c r="AH50" s="1243">
        <f t="shared" si="44"/>
        <v>73477.526541764251</v>
      </c>
      <c r="AI50" s="1243">
        <f t="shared" si="44"/>
        <v>89569.010611122023</v>
      </c>
      <c r="AJ50" s="1243">
        <f t="shared" si="44"/>
        <v>96679.023054755031</v>
      </c>
      <c r="AK50" s="1243">
        <f t="shared" si="44"/>
        <v>135500.70943469033</v>
      </c>
      <c r="AL50" s="1243">
        <f t="shared" si="44"/>
        <v>106994.75779676592</v>
      </c>
      <c r="AM50" s="1243">
        <f t="shared" si="44"/>
        <v>115666.25124975399</v>
      </c>
      <c r="AN50" s="1243">
        <f t="shared" si="44"/>
        <v>76486.236970474973</v>
      </c>
      <c r="AO50" s="1243">
        <f t="shared" si="44"/>
        <v>105137.34459964588</v>
      </c>
      <c r="AP50" s="1243">
        <f t="shared" si="44"/>
        <v>29351.60655287424</v>
      </c>
      <c r="AQ50" s="1244">
        <f t="shared" si="32"/>
        <v>1252873.4974159698</v>
      </c>
      <c r="AR50" s="1243">
        <f>AR49+AR45</f>
        <v>0</v>
      </c>
      <c r="AS50" s="1243">
        <f t="shared" ref="AS50:BC50" si="45">AS49+AS45</f>
        <v>70583.487301587302</v>
      </c>
      <c r="AT50" s="1243">
        <f t="shared" si="45"/>
        <v>111092.29824738194</v>
      </c>
      <c r="AU50" s="1243">
        <f t="shared" si="45"/>
        <v>97299.172464378891</v>
      </c>
      <c r="AV50" s="1243">
        <f t="shared" si="45"/>
        <v>78204.302339776201</v>
      </c>
      <c r="AW50" s="1243">
        <f t="shared" si="45"/>
        <v>75732.767327008347</v>
      </c>
      <c r="AX50" s="1243">
        <f t="shared" si="45"/>
        <v>76705.586752242496</v>
      </c>
      <c r="AY50" s="1243">
        <f t="shared" si="45"/>
        <v>140187.83966942149</v>
      </c>
      <c r="AZ50" s="1243">
        <f t="shared" si="45"/>
        <v>78670.676238035783</v>
      </c>
      <c r="BA50" s="1243">
        <f t="shared" si="45"/>
        <v>115237.44460473141</v>
      </c>
      <c r="BB50" s="1243">
        <f t="shared" si="45"/>
        <v>154844.66023294511</v>
      </c>
      <c r="BC50" s="1243">
        <f t="shared" si="45"/>
        <v>156145.09839473141</v>
      </c>
      <c r="BD50" s="1244">
        <f t="shared" si="34"/>
        <v>1154703.3335722405</v>
      </c>
      <c r="BF50" s="1247">
        <f t="shared" si="17"/>
        <v>1616994.0054047797</v>
      </c>
      <c r="BG50" s="1247">
        <f t="shared" si="18"/>
        <v>1252873.4974159698</v>
      </c>
      <c r="BH50" s="1248">
        <f t="shared" si="19"/>
        <v>1154703.3335722405</v>
      </c>
      <c r="BI50" s="1249"/>
      <c r="BJ50" s="1255">
        <f t="shared" si="25"/>
        <v>1162505.7721452073</v>
      </c>
      <c r="BK50" s="1256">
        <f t="shared" si="20"/>
        <v>1341523.6121309968</v>
      </c>
      <c r="BL50" s="1257"/>
      <c r="BM50" s="1257">
        <v>1765000</v>
      </c>
      <c r="BN50" s="1258">
        <f t="shared" si="23"/>
        <v>-602494.22785479273</v>
      </c>
      <c r="BO50" s="1258">
        <f t="shared" si="35"/>
        <v>-100415.70464246545</v>
      </c>
    </row>
    <row r="51" spans="1:68" ht="12.75" thickTop="1"/>
    <row r="53" spans="1:68" ht="30" customHeight="1">
      <c r="B53" s="862"/>
      <c r="BK53" s="886"/>
      <c r="BL53" s="886"/>
      <c r="BM53" s="886"/>
    </row>
    <row r="54" spans="1:68" ht="39.950000000000003" customHeight="1">
      <c r="A54" s="896" t="s">
        <v>400</v>
      </c>
      <c r="B54" s="1309" t="s">
        <v>429</v>
      </c>
      <c r="C54" s="1310">
        <f>C15</f>
        <v>44287</v>
      </c>
      <c r="D54" s="1310">
        <f t="shared" ref="D54:O54" si="46">D15</f>
        <v>44317</v>
      </c>
      <c r="E54" s="1310">
        <f t="shared" si="46"/>
        <v>44348</v>
      </c>
      <c r="F54" s="1310">
        <f t="shared" si="46"/>
        <v>44378</v>
      </c>
      <c r="G54" s="1310">
        <f t="shared" si="46"/>
        <v>44409</v>
      </c>
      <c r="H54" s="1310">
        <f t="shared" si="46"/>
        <v>44440</v>
      </c>
      <c r="I54" s="1310">
        <f t="shared" si="46"/>
        <v>44470</v>
      </c>
      <c r="J54" s="1310">
        <f t="shared" si="46"/>
        <v>44501</v>
      </c>
      <c r="K54" s="1310">
        <f t="shared" si="46"/>
        <v>44531</v>
      </c>
      <c r="L54" s="1310">
        <f t="shared" si="46"/>
        <v>44562</v>
      </c>
      <c r="M54" s="1310">
        <f t="shared" si="46"/>
        <v>44593</v>
      </c>
      <c r="N54" s="1310">
        <f t="shared" si="46"/>
        <v>44621</v>
      </c>
      <c r="O54" s="1310" t="str">
        <f t="shared" si="46"/>
        <v>FY2021</v>
      </c>
      <c r="P54" s="1311" t="s">
        <v>7039</v>
      </c>
      <c r="Q54" s="886" t="s">
        <v>407</v>
      </c>
      <c r="BK54" s="886"/>
      <c r="BL54" s="886"/>
      <c r="BM54" s="886"/>
    </row>
    <row r="55" spans="1:68" ht="15.95" customHeight="1">
      <c r="A55" s="906">
        <v>1</v>
      </c>
      <c r="B55" s="1238" t="s">
        <v>191</v>
      </c>
      <c r="C55" s="1236">
        <f>SUMIFS(Q4Apprv_1001!$L:$L,Q4Apprv_1001!$B:$B,$B55,Q4Apprv_1001!$AC:$AC,"&lt;="&amp;C$54,Q4Apprv_1001!$N:$N,'TDM Sales plan by Customer'!$B$54)</f>
        <v>0</v>
      </c>
      <c r="D55" s="1236">
        <f>SUMIFS(Q4Apprv_1001!$L:$L,Q4Apprv_1001!$B:$B,$B55,Q4Apprv_1001!$AC:$AC,"&lt;="&amp;D$54,Q4Apprv_1001!$N:$N,'TDM Sales plan by Customer'!$B$54)-C55</f>
        <v>0</v>
      </c>
      <c r="E55" s="1236">
        <f>SUMIFS(Q4Apprv_1001!$L:$L,Q4Apprv_1001!$B:$B,$B55,Q4Apprv_1001!$AC:$AC,"&lt;="&amp;E$54,Q4Apprv_1001!$N:$N,'TDM Sales plan by Customer'!$B$54)-D55-C55</f>
        <v>0</v>
      </c>
      <c r="F55" s="1236">
        <f>SUMIFS(Q4Apprv_1001!$L:$L,Q4Apprv_1001!$B:$B,$B55,Q4Apprv_1001!$AC:$AC,"&lt;="&amp;F$54,Q4Apprv_1001!$N:$N,'TDM Sales plan by Customer'!$B$54)-E55-D55-C55</f>
        <v>0</v>
      </c>
      <c r="G55" s="1236">
        <f>SUMIFS(Q4Apprv_1001!$L:$L,Q4Apprv_1001!$B:$B,$B55,Q4Apprv_1001!$AC:$AC,"&lt;="&amp;G$54,Q4Apprv_1001!$N:$N,'TDM Sales plan by Customer'!$B$54)-F55-E55-D55-C55</f>
        <v>0</v>
      </c>
      <c r="H55" s="1236">
        <f>SUMIFS(Q4Apprv_1001!$L:$L,Q4Apprv_1001!$B:$B,$B55,Q4Apprv_1001!$AC:$AC,"&lt;="&amp;H$54,Q4Apprv_1001!$N:$N,'TDM Sales plan by Customer'!$B$54)-G55-F55-E55-D55-C55</f>
        <v>0</v>
      </c>
      <c r="I55" s="1236">
        <f>SUMIFS(Q4Apprv_1001!$L:$L,Q4Apprv_1001!$B:$B,$B55,Q4Apprv_1001!$AC:$AC,"&lt;="&amp;I$54,Q4Apprv_1001!$N:$N,'TDM Sales plan by Customer'!$B$54)-H55-G55-F55-E55-D55-C55</f>
        <v>4648</v>
      </c>
      <c r="J55" s="1236">
        <f>SUMIFS(Q4Apprv_1001!$L:$L,Q4Apprv_1001!$B:$B,$B55,Q4Apprv_1001!$AC:$AC,"&lt;="&amp;J$54,Q4Apprv_1001!$N:$N,'TDM Sales plan by Customer'!$B$54)-I55-H55-G55-F55-E55-D55-C55</f>
        <v>41928</v>
      </c>
      <c r="K55" s="1236">
        <f>SUMIFS(Q4Apprv_1001!$L:$L,Q4Apprv_1001!$B:$B,$B55,Q4Apprv_1001!$AC:$AC,"&lt;="&amp;K$54,Q4Apprv_1001!$N:$N,'TDM Sales plan by Customer'!$B$54)-J55-I55-H55-G55-F55-E55-D55-C55</f>
        <v>0</v>
      </c>
      <c r="L55" s="1236">
        <f>SUMIFS(Q4Apprv_1001!$L:$L,Q4Apprv_1001!$B:$B,$B55,Q4Apprv_1001!$AC:$AC,"&lt;="&amp;L$54,Q4Apprv_1001!$N:$N,'TDM Sales plan by Customer'!$B$54)-K55-J55-I55-H55-G55-F55-E55-D55-C55</f>
        <v>0</v>
      </c>
      <c r="M55" s="1236">
        <f>SUMIFS(Q4Apprv_1001!$L:$L,Q4Apprv_1001!$B:$B,$B55,Q4Apprv_1001!$AC:$AC,"&lt;="&amp;M$54,Q4Apprv_1001!$N:$N,'TDM Sales plan by Customer'!$B$54)-L55-K55-J55-I55-H55-G55-F55-E55-D55-C55</f>
        <v>0</v>
      </c>
      <c r="N55" s="1236">
        <f>SUMIFS(Q4Apprv_1001!$L:$L,Q4Apprv_1001!$B:$B,$B55,Q4Apprv_1001!$AC:$AC,"&lt;="&amp;N$54,Q4Apprv_1001!$N:$N,'TDM Sales plan by Customer'!$B$54)-M55-L55-K55-J55-I55-H55-G55-F55-E55-D55-C55</f>
        <v>0</v>
      </c>
      <c r="O55" s="1237">
        <f t="shared" ref="O55:O77" si="47">+SUM(C55:N55)</f>
        <v>46576</v>
      </c>
      <c r="P55" s="1299" t="s">
        <v>7040</v>
      </c>
      <c r="BK55" s="886"/>
      <c r="BL55" s="886"/>
      <c r="BM55" s="886"/>
    </row>
    <row r="56" spans="1:68" ht="15.95" hidden="1" customHeight="1" outlineLevel="1">
      <c r="A56" s="906">
        <v>2</v>
      </c>
      <c r="B56" s="914" t="s">
        <v>245</v>
      </c>
      <c r="C56" s="1226">
        <f>SUMIFS(Q4Apprv_1001!$L:$L,Q4Apprv_1001!$B:$B,$B56,Q4Apprv_1001!$AC:$AC,"&lt;="&amp;C$54,Q4Apprv_1001!$N:$N,'TDM Sales plan by Customer'!$B$54)</f>
        <v>0</v>
      </c>
      <c r="D56" s="1226">
        <f>SUMIFS(Q4Apprv_1001!$L:$L,Q4Apprv_1001!$B:$B,$B56,Q4Apprv_1001!$AC:$AC,"&lt;="&amp;D$54,Q4Apprv_1001!$N:$N,'TDM Sales plan by Customer'!$B$54)-C56</f>
        <v>0</v>
      </c>
      <c r="E56" s="1226">
        <f>SUMIFS(Q4Apprv_1001!$L:$L,Q4Apprv_1001!$B:$B,$B56,Q4Apprv_1001!$AC:$AC,"&lt;="&amp;E$54,Q4Apprv_1001!$N:$N,'TDM Sales plan by Customer'!$B$54)-D56-C56</f>
        <v>0</v>
      </c>
      <c r="F56" s="1226">
        <f>SUMIFS(Q4Apprv_1001!$L:$L,Q4Apprv_1001!$B:$B,$B56,Q4Apprv_1001!$AC:$AC,"&lt;="&amp;F$54,Q4Apprv_1001!$N:$N,'TDM Sales plan by Customer'!$B$54)-E56-D56-C56</f>
        <v>0</v>
      </c>
      <c r="G56" s="1226">
        <f>SUMIFS(Q4Apprv_1001!$L:$L,Q4Apprv_1001!$B:$B,$B56,Q4Apprv_1001!$AC:$AC,"&lt;="&amp;G$54,Q4Apprv_1001!$N:$N,'TDM Sales plan by Customer'!$B$54)-F56-E56-D56-C56</f>
        <v>0</v>
      </c>
      <c r="H56" s="1226">
        <f>SUMIFS(Q4Apprv_1001!$L:$L,Q4Apprv_1001!$B:$B,$B56,Q4Apprv_1001!$AC:$AC,"&lt;="&amp;H$54,Q4Apprv_1001!$N:$N,'TDM Sales plan by Customer'!$B$54)-G56-F56-E56-D56-C56</f>
        <v>0</v>
      </c>
      <c r="I56" s="1226">
        <f>SUMIFS(Q4Apprv_1001!$L:$L,Q4Apprv_1001!$B:$B,$B56,Q4Apprv_1001!$AC:$AC,"&lt;="&amp;I$54,Q4Apprv_1001!$N:$N,'TDM Sales plan by Customer'!$B$54)-H56-G56-F56-E56-D56-C56</f>
        <v>0</v>
      </c>
      <c r="J56" s="1226">
        <f>SUMIFS(Q4Apprv_1001!$L:$L,Q4Apprv_1001!$B:$B,$B56,Q4Apprv_1001!$AC:$AC,"&lt;="&amp;J$54,Q4Apprv_1001!$N:$N,'TDM Sales plan by Customer'!$B$54)-I56-H56-G56-F56-E56-D56-C56</f>
        <v>0</v>
      </c>
      <c r="K56" s="1226">
        <f>SUMIFS(Q4Apprv_1001!$L:$L,Q4Apprv_1001!$B:$B,$B56,Q4Apprv_1001!$AC:$AC,"&lt;="&amp;K$54,Q4Apprv_1001!$N:$N,'TDM Sales plan by Customer'!$B$54)-J56-I56-H56-G56-F56-E56-D56-C56</f>
        <v>0</v>
      </c>
      <c r="L56" s="1226">
        <f>SUMIFS(Q4Apprv_1001!$L:$L,Q4Apprv_1001!$B:$B,$B56,Q4Apprv_1001!$AC:$AC,"&lt;="&amp;L$54,Q4Apprv_1001!$N:$N,'TDM Sales plan by Customer'!$B$54)-K56-J56-I56-H56-G56-F56-E56-D56-C56</f>
        <v>0</v>
      </c>
      <c r="M56" s="1226">
        <f>SUMIFS(Q4Apprv_1001!$L:$L,Q4Apprv_1001!$B:$B,$B56,Q4Apprv_1001!$AC:$AC,"&lt;="&amp;M$54,Q4Apprv_1001!$N:$N,'TDM Sales plan by Customer'!$B$54)-L56-K56-J56-I56-H56-G56-F56-E56-D56-C56</f>
        <v>0</v>
      </c>
      <c r="N56" s="1226">
        <f>SUMIFS(Q4Apprv_1001!$L:$L,Q4Apprv_1001!$B:$B,$B56,Q4Apprv_1001!$AC:$AC,"&lt;="&amp;N$54,Q4Apprv_1001!$N:$N,'TDM Sales plan by Customer'!$B$54)-M56-L56-K56-J56-I56-H56-G56-F56-E56-D56-C56</f>
        <v>0</v>
      </c>
      <c r="O56" s="1235">
        <f t="shared" si="47"/>
        <v>0</v>
      </c>
      <c r="P56" s="1293"/>
      <c r="BK56" s="886"/>
      <c r="BL56" s="886"/>
      <c r="BM56" s="886"/>
    </row>
    <row r="57" spans="1:68" ht="15.95" hidden="1" customHeight="1" outlineLevel="1">
      <c r="A57" s="906">
        <v>3</v>
      </c>
      <c r="B57" s="912" t="s">
        <v>186</v>
      </c>
      <c r="C57" s="1226">
        <f>SUMIFS(Q4Apprv_1001!$L:$L,Q4Apprv_1001!$B:$B,$B57,Q4Apprv_1001!$AC:$AC,"&lt;="&amp;C$54,Q4Apprv_1001!$N:$N,'TDM Sales plan by Customer'!$B$54)</f>
        <v>0</v>
      </c>
      <c r="D57" s="1226">
        <f>SUMIFS(Q4Apprv_1001!$L:$L,Q4Apprv_1001!$B:$B,$B57,Q4Apprv_1001!$AC:$AC,"&lt;="&amp;D$54,Q4Apprv_1001!$N:$N,'TDM Sales plan by Customer'!$B$54)-C57</f>
        <v>0</v>
      </c>
      <c r="E57" s="1226">
        <f>SUMIFS(Q4Apprv_1001!$L:$L,Q4Apprv_1001!$B:$B,$B57,Q4Apprv_1001!$AC:$AC,"&lt;="&amp;E$54,Q4Apprv_1001!$N:$N,'TDM Sales plan by Customer'!$B$54)-D57-C57</f>
        <v>0</v>
      </c>
      <c r="F57" s="1226">
        <f>SUMIFS(Q4Apprv_1001!$L:$L,Q4Apprv_1001!$B:$B,$B57,Q4Apprv_1001!$AC:$AC,"&lt;="&amp;F$54,Q4Apprv_1001!$N:$N,'TDM Sales plan by Customer'!$B$54)-E57-D57-C57</f>
        <v>0</v>
      </c>
      <c r="G57" s="1226">
        <f>SUMIFS(Q4Apprv_1001!$L:$L,Q4Apprv_1001!$B:$B,$B57,Q4Apprv_1001!$AC:$AC,"&lt;="&amp;G$54,Q4Apprv_1001!$N:$N,'TDM Sales plan by Customer'!$B$54)-F57-E57-D57-C57</f>
        <v>0</v>
      </c>
      <c r="H57" s="1226">
        <f>SUMIFS(Q4Apprv_1001!$L:$L,Q4Apprv_1001!$B:$B,$B57,Q4Apprv_1001!$AC:$AC,"&lt;="&amp;H$54,Q4Apprv_1001!$N:$N,'TDM Sales plan by Customer'!$B$54)-G57-F57-E57-D57-C57</f>
        <v>0</v>
      </c>
      <c r="I57" s="1226">
        <f>SUMIFS(Q4Apprv_1001!$L:$L,Q4Apprv_1001!$B:$B,$B57,Q4Apprv_1001!$AC:$AC,"&lt;="&amp;I$54,Q4Apprv_1001!$N:$N,'TDM Sales plan by Customer'!$B$54)-H57-G57-F57-E57-D57-C57</f>
        <v>0</v>
      </c>
      <c r="J57" s="1226">
        <f>SUMIFS(Q4Apprv_1001!$L:$L,Q4Apprv_1001!$B:$B,$B57,Q4Apprv_1001!$AC:$AC,"&lt;="&amp;J$54,Q4Apprv_1001!$N:$N,'TDM Sales plan by Customer'!$B$54)-I57-H57-G57-F57-E57-D57-C57</f>
        <v>0</v>
      </c>
      <c r="K57" s="1226">
        <f>SUMIFS(Q4Apprv_1001!$L:$L,Q4Apprv_1001!$B:$B,$B57,Q4Apprv_1001!$AC:$AC,"&lt;="&amp;K$54,Q4Apprv_1001!$N:$N,'TDM Sales plan by Customer'!$B$54)-J57-I57-H57-G57-F57-E57-D57-C57</f>
        <v>0</v>
      </c>
      <c r="L57" s="1226">
        <f>SUMIFS(Q4Apprv_1001!$L:$L,Q4Apprv_1001!$B:$B,$B57,Q4Apprv_1001!$AC:$AC,"&lt;="&amp;L$54,Q4Apprv_1001!$N:$N,'TDM Sales plan by Customer'!$B$54)-K57-J57-I57-H57-G57-F57-E57-D57-C57</f>
        <v>0</v>
      </c>
      <c r="M57" s="1226">
        <f>SUMIFS(Q4Apprv_1001!$L:$L,Q4Apprv_1001!$B:$B,$B57,Q4Apprv_1001!$AC:$AC,"&lt;="&amp;M$54,Q4Apprv_1001!$N:$N,'TDM Sales plan by Customer'!$B$54)-L57-K57-J57-I57-H57-G57-F57-E57-D57-C57</f>
        <v>0</v>
      </c>
      <c r="N57" s="1226">
        <f>SUMIFS(Q4Apprv_1001!$L:$L,Q4Apprv_1001!$B:$B,$B57,Q4Apprv_1001!$AC:$AC,"&lt;="&amp;N$54,Q4Apprv_1001!$N:$N,'TDM Sales plan by Customer'!$B$54)-M57-L57-K57-J57-I57-H57-G57-F57-E57-D57-C57</f>
        <v>0</v>
      </c>
      <c r="O57" s="1235">
        <f t="shared" si="47"/>
        <v>0</v>
      </c>
      <c r="P57" s="1293"/>
      <c r="BK57" s="886"/>
      <c r="BL57" s="886"/>
      <c r="BM57" s="886"/>
    </row>
    <row r="58" spans="1:68" ht="15.95" hidden="1" customHeight="1" outlineLevel="1">
      <c r="A58" s="906">
        <v>4</v>
      </c>
      <c r="B58" s="916" t="s">
        <v>196</v>
      </c>
      <c r="C58" s="1226">
        <f>SUMIFS(Q4Apprv_1001!$L:$L,Q4Apprv_1001!$B:$B,$B58,Q4Apprv_1001!$AC:$AC,"&lt;="&amp;C$54,Q4Apprv_1001!$N:$N,'TDM Sales plan by Customer'!$B$54)</f>
        <v>0</v>
      </c>
      <c r="D58" s="1226">
        <f>SUMIFS(Q4Apprv_1001!$L:$L,Q4Apprv_1001!$B:$B,$B58,Q4Apprv_1001!$AC:$AC,"&lt;="&amp;D$54,Q4Apprv_1001!$N:$N,'TDM Sales plan by Customer'!$B$54)-C58</f>
        <v>0</v>
      </c>
      <c r="E58" s="1226">
        <f>SUMIFS(Q4Apprv_1001!$L:$L,Q4Apprv_1001!$B:$B,$B58,Q4Apprv_1001!$AC:$AC,"&lt;="&amp;E$54,Q4Apprv_1001!$N:$N,'TDM Sales plan by Customer'!$B$54)-D58-C58</f>
        <v>0</v>
      </c>
      <c r="F58" s="1226">
        <f>SUMIFS(Q4Apprv_1001!$L:$L,Q4Apprv_1001!$B:$B,$B58,Q4Apprv_1001!$AC:$AC,"&lt;="&amp;F$54,Q4Apprv_1001!$N:$N,'TDM Sales plan by Customer'!$B$54)-E58-D58-C58</f>
        <v>0</v>
      </c>
      <c r="G58" s="1226">
        <f>SUMIFS(Q4Apprv_1001!$L:$L,Q4Apprv_1001!$B:$B,$B58,Q4Apprv_1001!$AC:$AC,"&lt;="&amp;G$54,Q4Apprv_1001!$N:$N,'TDM Sales plan by Customer'!$B$54)-F58-E58-D58-C58</f>
        <v>0</v>
      </c>
      <c r="H58" s="1226">
        <f>SUMIFS(Q4Apprv_1001!$L:$L,Q4Apprv_1001!$B:$B,$B58,Q4Apprv_1001!$AC:$AC,"&lt;="&amp;H$54,Q4Apprv_1001!$N:$N,'TDM Sales plan by Customer'!$B$54)-G58-F58-E58-D58-C58</f>
        <v>0</v>
      </c>
      <c r="I58" s="1226">
        <f>SUMIFS(Q4Apprv_1001!$L:$L,Q4Apprv_1001!$B:$B,$B58,Q4Apprv_1001!$AC:$AC,"&lt;="&amp;I$54,Q4Apprv_1001!$N:$N,'TDM Sales plan by Customer'!$B$54)-H58-G58-F58-E58-D58-C58</f>
        <v>0</v>
      </c>
      <c r="J58" s="1226">
        <f>SUMIFS(Q4Apprv_1001!$L:$L,Q4Apprv_1001!$B:$B,$B58,Q4Apprv_1001!$AC:$AC,"&lt;="&amp;J$54,Q4Apprv_1001!$N:$N,'TDM Sales plan by Customer'!$B$54)-I58-H58-G58-F58-E58-D58-C58</f>
        <v>0</v>
      </c>
      <c r="K58" s="1226">
        <f>SUMIFS(Q4Apprv_1001!$L:$L,Q4Apprv_1001!$B:$B,$B58,Q4Apprv_1001!$AC:$AC,"&lt;="&amp;K$54,Q4Apprv_1001!$N:$N,'TDM Sales plan by Customer'!$B$54)-J58-I58-H58-G58-F58-E58-D58-C58</f>
        <v>0</v>
      </c>
      <c r="L58" s="1226">
        <f>SUMIFS(Q4Apprv_1001!$L:$L,Q4Apprv_1001!$B:$B,$B58,Q4Apprv_1001!$AC:$AC,"&lt;="&amp;L$54,Q4Apprv_1001!$N:$N,'TDM Sales plan by Customer'!$B$54)-K58-J58-I58-H58-G58-F58-E58-D58-C58</f>
        <v>0</v>
      </c>
      <c r="M58" s="1226">
        <f>SUMIFS(Q4Apprv_1001!$L:$L,Q4Apprv_1001!$B:$B,$B58,Q4Apprv_1001!$AC:$AC,"&lt;="&amp;M$54,Q4Apprv_1001!$N:$N,'TDM Sales plan by Customer'!$B$54)-L58-K58-J58-I58-H58-G58-F58-E58-D58-C58</f>
        <v>0</v>
      </c>
      <c r="N58" s="1226">
        <f>SUMIFS(Q4Apprv_1001!$L:$L,Q4Apprv_1001!$B:$B,$B58,Q4Apprv_1001!$AC:$AC,"&lt;="&amp;N$54,Q4Apprv_1001!$N:$N,'TDM Sales plan by Customer'!$B$54)-M58-L58-K58-J58-I58-H58-G58-F58-E58-D58-C58</f>
        <v>0</v>
      </c>
      <c r="O58" s="1235">
        <f t="shared" si="47"/>
        <v>0</v>
      </c>
      <c r="P58" s="1293"/>
      <c r="BK58" s="886"/>
      <c r="BL58" s="886"/>
      <c r="BM58" s="886"/>
    </row>
    <row r="59" spans="1:68" ht="15.95" hidden="1" customHeight="1" outlineLevel="1">
      <c r="A59" s="906">
        <v>5</v>
      </c>
      <c r="B59" s="914" t="s">
        <v>200</v>
      </c>
      <c r="C59" s="1226">
        <f>SUMIFS(Q4Apprv_1001!$L:$L,Q4Apprv_1001!$B:$B,$B59,Q4Apprv_1001!$AC:$AC,"&lt;="&amp;C$54,Q4Apprv_1001!$N:$N,'TDM Sales plan by Customer'!$B$54)</f>
        <v>0</v>
      </c>
      <c r="D59" s="1226">
        <f>SUMIFS(Q4Apprv_1001!$L:$L,Q4Apprv_1001!$B:$B,$B59,Q4Apprv_1001!$AC:$AC,"&lt;="&amp;D$54,Q4Apprv_1001!$N:$N,'TDM Sales plan by Customer'!$B$54)-C59</f>
        <v>0</v>
      </c>
      <c r="E59" s="1226">
        <f>SUMIFS(Q4Apprv_1001!$L:$L,Q4Apprv_1001!$B:$B,$B59,Q4Apprv_1001!$AC:$AC,"&lt;="&amp;E$54,Q4Apprv_1001!$N:$N,'TDM Sales plan by Customer'!$B$54)-D59-C59</f>
        <v>0</v>
      </c>
      <c r="F59" s="1226">
        <f>SUMIFS(Q4Apprv_1001!$L:$L,Q4Apprv_1001!$B:$B,$B59,Q4Apprv_1001!$AC:$AC,"&lt;="&amp;F$54,Q4Apprv_1001!$N:$N,'TDM Sales plan by Customer'!$B$54)-E59-D59-C59</f>
        <v>0</v>
      </c>
      <c r="G59" s="1226">
        <f>SUMIFS(Q4Apprv_1001!$L:$L,Q4Apprv_1001!$B:$B,$B59,Q4Apprv_1001!$AC:$AC,"&lt;="&amp;G$54,Q4Apprv_1001!$N:$N,'TDM Sales plan by Customer'!$B$54)-F59-E59-D59-C59</f>
        <v>0</v>
      </c>
      <c r="H59" s="1226">
        <f>SUMIFS(Q4Apprv_1001!$L:$L,Q4Apprv_1001!$B:$B,$B59,Q4Apprv_1001!$AC:$AC,"&lt;="&amp;H$54,Q4Apprv_1001!$N:$N,'TDM Sales plan by Customer'!$B$54)-G59-F59-E59-D59-C59</f>
        <v>0</v>
      </c>
      <c r="I59" s="1226">
        <f>SUMIFS(Q4Apprv_1001!$L:$L,Q4Apprv_1001!$B:$B,$B59,Q4Apprv_1001!$AC:$AC,"&lt;="&amp;I$54,Q4Apprv_1001!$N:$N,'TDM Sales plan by Customer'!$B$54)-H59-G59-F59-E59-D59-C59</f>
        <v>0</v>
      </c>
      <c r="J59" s="1226">
        <f>SUMIFS(Q4Apprv_1001!$L:$L,Q4Apprv_1001!$B:$B,$B59,Q4Apprv_1001!$AC:$AC,"&lt;="&amp;J$54,Q4Apprv_1001!$N:$N,'TDM Sales plan by Customer'!$B$54)-I59-H59-G59-F59-E59-D59-C59</f>
        <v>0</v>
      </c>
      <c r="K59" s="1226">
        <f>SUMIFS(Q4Apprv_1001!$L:$L,Q4Apprv_1001!$B:$B,$B59,Q4Apprv_1001!$AC:$AC,"&lt;="&amp;K$54,Q4Apprv_1001!$N:$N,'TDM Sales plan by Customer'!$B$54)-J59-I59-H59-G59-F59-E59-D59-C59</f>
        <v>0</v>
      </c>
      <c r="L59" s="1226">
        <f>SUMIFS(Q4Apprv_1001!$L:$L,Q4Apprv_1001!$B:$B,$B59,Q4Apprv_1001!$AC:$AC,"&lt;="&amp;L$54,Q4Apprv_1001!$N:$N,'TDM Sales plan by Customer'!$B$54)-K59-J59-I59-H59-G59-F59-E59-D59-C59</f>
        <v>0</v>
      </c>
      <c r="M59" s="1226">
        <f>SUMIFS(Q4Apprv_1001!$L:$L,Q4Apprv_1001!$B:$B,$B59,Q4Apprv_1001!$AC:$AC,"&lt;="&amp;M$54,Q4Apprv_1001!$N:$N,'TDM Sales plan by Customer'!$B$54)-L59-K59-J59-I59-H59-G59-F59-E59-D59-C59</f>
        <v>0</v>
      </c>
      <c r="N59" s="1226">
        <f>SUMIFS(Q4Apprv_1001!$L:$L,Q4Apprv_1001!$B:$B,$B59,Q4Apprv_1001!$AC:$AC,"&lt;="&amp;N$54,Q4Apprv_1001!$N:$N,'TDM Sales plan by Customer'!$B$54)-M59-L59-K59-J59-I59-H59-G59-F59-E59-D59-C59</f>
        <v>0</v>
      </c>
      <c r="O59" s="1235">
        <f t="shared" si="47"/>
        <v>0</v>
      </c>
      <c r="P59" s="1293"/>
      <c r="BK59" s="886"/>
      <c r="BL59" s="886"/>
      <c r="BM59" s="886"/>
    </row>
    <row r="60" spans="1:68" ht="15.95" hidden="1" customHeight="1" outlineLevel="1">
      <c r="A60" s="906">
        <v>6</v>
      </c>
      <c r="B60" s="914" t="s">
        <v>185</v>
      </c>
      <c r="C60" s="1226">
        <f>SUMIFS(Q4Apprv_1001!$L:$L,Q4Apprv_1001!$B:$B,$B60,Q4Apprv_1001!$AC:$AC,"&lt;="&amp;C$54,Q4Apprv_1001!$N:$N,'TDM Sales plan by Customer'!$B$54)</f>
        <v>0</v>
      </c>
      <c r="D60" s="1226">
        <f>SUMIFS(Q4Apprv_1001!$L:$L,Q4Apprv_1001!$B:$B,$B60,Q4Apprv_1001!$AC:$AC,"&lt;="&amp;D$54,Q4Apprv_1001!$N:$N,'TDM Sales plan by Customer'!$B$54)-C60</f>
        <v>0</v>
      </c>
      <c r="E60" s="1226">
        <f>SUMIFS(Q4Apprv_1001!$L:$L,Q4Apprv_1001!$B:$B,$B60,Q4Apprv_1001!$AC:$AC,"&lt;="&amp;E$54,Q4Apprv_1001!$N:$N,'TDM Sales plan by Customer'!$B$54)-D60-C60</f>
        <v>0</v>
      </c>
      <c r="F60" s="1226">
        <f>SUMIFS(Q4Apprv_1001!$L:$L,Q4Apprv_1001!$B:$B,$B60,Q4Apprv_1001!$AC:$AC,"&lt;="&amp;F$54,Q4Apprv_1001!$N:$N,'TDM Sales plan by Customer'!$B$54)-E60-D60-C60</f>
        <v>0</v>
      </c>
      <c r="G60" s="1226">
        <f>SUMIFS(Q4Apprv_1001!$L:$L,Q4Apprv_1001!$B:$B,$B60,Q4Apprv_1001!$AC:$AC,"&lt;="&amp;G$54,Q4Apprv_1001!$N:$N,'TDM Sales plan by Customer'!$B$54)-F60-E60-D60-C60</f>
        <v>0</v>
      </c>
      <c r="H60" s="1226">
        <f>SUMIFS(Q4Apprv_1001!$L:$L,Q4Apprv_1001!$B:$B,$B60,Q4Apprv_1001!$AC:$AC,"&lt;="&amp;H$54,Q4Apprv_1001!$N:$N,'TDM Sales plan by Customer'!$B$54)-G60-F60-E60-D60-C60</f>
        <v>0</v>
      </c>
      <c r="I60" s="1226">
        <f>SUMIFS(Q4Apprv_1001!$L:$L,Q4Apprv_1001!$B:$B,$B60,Q4Apprv_1001!$AC:$AC,"&lt;="&amp;I$54,Q4Apprv_1001!$N:$N,'TDM Sales plan by Customer'!$B$54)-H60-G60-F60-E60-D60-C60</f>
        <v>0</v>
      </c>
      <c r="J60" s="1226">
        <f>SUMIFS(Q4Apprv_1001!$L:$L,Q4Apprv_1001!$B:$B,$B60,Q4Apprv_1001!$AC:$AC,"&lt;="&amp;J$54,Q4Apprv_1001!$N:$N,'TDM Sales plan by Customer'!$B$54)-I60-H60-G60-F60-E60-D60-C60</f>
        <v>0</v>
      </c>
      <c r="K60" s="1226">
        <f>SUMIFS(Q4Apprv_1001!$L:$L,Q4Apprv_1001!$B:$B,$B60,Q4Apprv_1001!$AC:$AC,"&lt;="&amp;K$54,Q4Apprv_1001!$N:$N,'TDM Sales plan by Customer'!$B$54)-J60-I60-H60-G60-F60-E60-D60-C60</f>
        <v>0</v>
      </c>
      <c r="L60" s="1226">
        <f>SUMIFS(Q4Apprv_1001!$L:$L,Q4Apprv_1001!$B:$B,$B60,Q4Apprv_1001!$AC:$AC,"&lt;="&amp;L$54,Q4Apprv_1001!$N:$N,'TDM Sales plan by Customer'!$B$54)-K60-J60-I60-H60-G60-F60-E60-D60-C60</f>
        <v>0</v>
      </c>
      <c r="M60" s="1226">
        <f>SUMIFS(Q4Apprv_1001!$L:$L,Q4Apprv_1001!$B:$B,$B60,Q4Apprv_1001!$AC:$AC,"&lt;="&amp;M$54,Q4Apprv_1001!$N:$N,'TDM Sales plan by Customer'!$B$54)-L60-K60-J60-I60-H60-G60-F60-E60-D60-C60</f>
        <v>0</v>
      </c>
      <c r="N60" s="1226">
        <f>SUMIFS(Q4Apprv_1001!$L:$L,Q4Apprv_1001!$B:$B,$B60,Q4Apprv_1001!$AC:$AC,"&lt;="&amp;N$54,Q4Apprv_1001!$N:$N,'TDM Sales plan by Customer'!$B$54)-M60-L60-K60-J60-I60-H60-G60-F60-E60-D60-C60</f>
        <v>0</v>
      </c>
      <c r="O60" s="1235">
        <f t="shared" si="47"/>
        <v>0</v>
      </c>
      <c r="P60" s="1293"/>
      <c r="BK60" s="886"/>
      <c r="BL60" s="886"/>
      <c r="BM60" s="886"/>
    </row>
    <row r="61" spans="1:68" ht="15.95" hidden="1" customHeight="1" outlineLevel="1">
      <c r="A61" s="906">
        <v>7</v>
      </c>
      <c r="B61" s="912" t="s">
        <v>189</v>
      </c>
      <c r="C61" s="1226">
        <f>SUMIFS(Q4Apprv_1001!$L:$L,Q4Apprv_1001!$B:$B,$B61,Q4Apprv_1001!$AC:$AC,"&lt;="&amp;C$54,Q4Apprv_1001!$N:$N,'TDM Sales plan by Customer'!$B$54)</f>
        <v>0</v>
      </c>
      <c r="D61" s="1226">
        <f>SUMIFS(Q4Apprv_1001!$L:$L,Q4Apprv_1001!$B:$B,$B61,Q4Apprv_1001!$AC:$AC,"&lt;="&amp;D$54,Q4Apprv_1001!$N:$N,'TDM Sales plan by Customer'!$B$54)-C61</f>
        <v>0</v>
      </c>
      <c r="E61" s="1226">
        <f>SUMIFS(Q4Apprv_1001!$L:$L,Q4Apprv_1001!$B:$B,$B61,Q4Apprv_1001!$AC:$AC,"&lt;="&amp;E$54,Q4Apprv_1001!$N:$N,'TDM Sales plan by Customer'!$B$54)-D61-C61</f>
        <v>0</v>
      </c>
      <c r="F61" s="1226">
        <f>SUMIFS(Q4Apprv_1001!$L:$L,Q4Apprv_1001!$B:$B,$B61,Q4Apprv_1001!$AC:$AC,"&lt;="&amp;F$54,Q4Apprv_1001!$N:$N,'TDM Sales plan by Customer'!$B$54)-E61-D61-C61</f>
        <v>0</v>
      </c>
      <c r="G61" s="1226">
        <f>SUMIFS(Q4Apprv_1001!$L:$L,Q4Apprv_1001!$B:$B,$B61,Q4Apprv_1001!$AC:$AC,"&lt;="&amp;G$54,Q4Apprv_1001!$N:$N,'TDM Sales plan by Customer'!$B$54)-F61-E61-D61-C61</f>
        <v>0</v>
      </c>
      <c r="H61" s="1226">
        <f>SUMIFS(Q4Apprv_1001!$L:$L,Q4Apprv_1001!$B:$B,$B61,Q4Apprv_1001!$AC:$AC,"&lt;="&amp;H$54,Q4Apprv_1001!$N:$N,'TDM Sales plan by Customer'!$B$54)-G61-F61-E61-D61-C61</f>
        <v>0</v>
      </c>
      <c r="I61" s="1226">
        <f>SUMIFS(Q4Apprv_1001!$L:$L,Q4Apprv_1001!$B:$B,$B61,Q4Apprv_1001!$AC:$AC,"&lt;="&amp;I$54,Q4Apprv_1001!$N:$N,'TDM Sales plan by Customer'!$B$54)-H61-G61-F61-E61-D61-C61</f>
        <v>0</v>
      </c>
      <c r="J61" s="1226">
        <f>SUMIFS(Q4Apprv_1001!$L:$L,Q4Apprv_1001!$B:$B,$B61,Q4Apprv_1001!$AC:$AC,"&lt;="&amp;J$54,Q4Apprv_1001!$N:$N,'TDM Sales plan by Customer'!$B$54)-I61-H61-G61-F61-E61-D61-C61</f>
        <v>0</v>
      </c>
      <c r="K61" s="1226">
        <f>SUMIFS(Q4Apprv_1001!$L:$L,Q4Apprv_1001!$B:$B,$B61,Q4Apprv_1001!$AC:$AC,"&lt;="&amp;K$54,Q4Apprv_1001!$N:$N,'TDM Sales plan by Customer'!$B$54)-J61-I61-H61-G61-F61-E61-D61-C61</f>
        <v>0</v>
      </c>
      <c r="L61" s="1226">
        <f>SUMIFS(Q4Apprv_1001!$L:$L,Q4Apprv_1001!$B:$B,$B61,Q4Apprv_1001!$AC:$AC,"&lt;="&amp;L$54,Q4Apprv_1001!$N:$N,'TDM Sales plan by Customer'!$B$54)-K61-J61-I61-H61-G61-F61-E61-D61-C61</f>
        <v>0</v>
      </c>
      <c r="M61" s="1226">
        <f>SUMIFS(Q4Apprv_1001!$L:$L,Q4Apprv_1001!$B:$B,$B61,Q4Apprv_1001!$AC:$AC,"&lt;="&amp;M$54,Q4Apprv_1001!$N:$N,'TDM Sales plan by Customer'!$B$54)-L61-K61-J61-I61-H61-G61-F61-E61-D61-C61</f>
        <v>0</v>
      </c>
      <c r="N61" s="1226">
        <f>SUMIFS(Q4Apprv_1001!$L:$L,Q4Apprv_1001!$B:$B,$B61,Q4Apprv_1001!$AC:$AC,"&lt;="&amp;N$54,Q4Apprv_1001!$N:$N,'TDM Sales plan by Customer'!$B$54)-M61-L61-K61-J61-I61-H61-G61-F61-E61-D61-C61</f>
        <v>0</v>
      </c>
      <c r="O61" s="1235">
        <f t="shared" si="47"/>
        <v>0</v>
      </c>
      <c r="P61" s="1293"/>
      <c r="BK61" s="886"/>
      <c r="BL61" s="886"/>
      <c r="BM61" s="886"/>
    </row>
    <row r="62" spans="1:68" ht="15.95" hidden="1" customHeight="1" outlineLevel="1">
      <c r="A62" s="906">
        <v>8</v>
      </c>
      <c r="B62" s="912" t="s">
        <v>244</v>
      </c>
      <c r="C62" s="1226">
        <f>SUMIFS(Q4Apprv_1001!$L:$L,Q4Apprv_1001!$B:$B,$B62,Q4Apprv_1001!$AC:$AC,"&lt;="&amp;C$54,Q4Apprv_1001!$N:$N,'TDM Sales plan by Customer'!$B$54)</f>
        <v>0</v>
      </c>
      <c r="D62" s="1226">
        <f>SUMIFS(Q4Apprv_1001!$L:$L,Q4Apprv_1001!$B:$B,$B62,Q4Apprv_1001!$AC:$AC,"&lt;="&amp;D$54,Q4Apprv_1001!$N:$N,'TDM Sales plan by Customer'!$B$54)-C62</f>
        <v>0</v>
      </c>
      <c r="E62" s="1226">
        <f>SUMIFS(Q4Apprv_1001!$L:$L,Q4Apprv_1001!$B:$B,$B62,Q4Apprv_1001!$AC:$AC,"&lt;="&amp;E$54,Q4Apprv_1001!$N:$N,'TDM Sales plan by Customer'!$B$54)-D62-C62</f>
        <v>0</v>
      </c>
      <c r="F62" s="1226">
        <f>SUMIFS(Q4Apprv_1001!$L:$L,Q4Apprv_1001!$B:$B,$B62,Q4Apprv_1001!$AC:$AC,"&lt;="&amp;F$54,Q4Apprv_1001!$N:$N,'TDM Sales plan by Customer'!$B$54)-E62-D62-C62</f>
        <v>0</v>
      </c>
      <c r="G62" s="1226">
        <f>SUMIFS(Q4Apprv_1001!$L:$L,Q4Apprv_1001!$B:$B,$B62,Q4Apprv_1001!$AC:$AC,"&lt;="&amp;G$54,Q4Apprv_1001!$N:$N,'TDM Sales plan by Customer'!$B$54)-F62-E62-D62-C62</f>
        <v>0</v>
      </c>
      <c r="H62" s="1226">
        <f>SUMIFS(Q4Apprv_1001!$L:$L,Q4Apprv_1001!$B:$B,$B62,Q4Apprv_1001!$AC:$AC,"&lt;="&amp;H$54,Q4Apprv_1001!$N:$N,'TDM Sales plan by Customer'!$B$54)-G62-F62-E62-D62-C62</f>
        <v>0</v>
      </c>
      <c r="I62" s="1226">
        <f>SUMIFS(Q4Apprv_1001!$L:$L,Q4Apprv_1001!$B:$B,$B62,Q4Apprv_1001!$AC:$AC,"&lt;="&amp;I$54,Q4Apprv_1001!$N:$N,'TDM Sales plan by Customer'!$B$54)-H62-G62-F62-E62-D62-C62</f>
        <v>0</v>
      </c>
      <c r="J62" s="1226">
        <f>SUMIFS(Q4Apprv_1001!$L:$L,Q4Apprv_1001!$B:$B,$B62,Q4Apprv_1001!$AC:$AC,"&lt;="&amp;J$54,Q4Apprv_1001!$N:$N,'TDM Sales plan by Customer'!$B$54)-I62-H62-G62-F62-E62-D62-C62</f>
        <v>0</v>
      </c>
      <c r="K62" s="1226">
        <f>SUMIFS(Q4Apprv_1001!$L:$L,Q4Apprv_1001!$B:$B,$B62,Q4Apprv_1001!$AC:$AC,"&lt;="&amp;K$54,Q4Apprv_1001!$N:$N,'TDM Sales plan by Customer'!$B$54)-J62-I62-H62-G62-F62-E62-D62-C62</f>
        <v>0</v>
      </c>
      <c r="L62" s="1226">
        <f>SUMIFS(Q4Apprv_1001!$L:$L,Q4Apprv_1001!$B:$B,$B62,Q4Apprv_1001!$AC:$AC,"&lt;="&amp;L$54,Q4Apprv_1001!$N:$N,'TDM Sales plan by Customer'!$B$54)-K62-J62-I62-H62-G62-F62-E62-D62-C62</f>
        <v>0</v>
      </c>
      <c r="M62" s="1226">
        <f>SUMIFS(Q4Apprv_1001!$L:$L,Q4Apprv_1001!$B:$B,$B62,Q4Apprv_1001!$AC:$AC,"&lt;="&amp;M$54,Q4Apprv_1001!$N:$N,'TDM Sales plan by Customer'!$B$54)-L62-K62-J62-I62-H62-G62-F62-E62-D62-C62</f>
        <v>0</v>
      </c>
      <c r="N62" s="1226">
        <f>SUMIFS(Q4Apprv_1001!$L:$L,Q4Apprv_1001!$B:$B,$B62,Q4Apprv_1001!$AC:$AC,"&lt;="&amp;N$54,Q4Apprv_1001!$N:$N,'TDM Sales plan by Customer'!$B$54)-M62-L62-K62-J62-I62-H62-G62-F62-E62-D62-C62</f>
        <v>0</v>
      </c>
      <c r="O62" s="1235">
        <f t="shared" si="47"/>
        <v>0</v>
      </c>
      <c r="P62" s="1293"/>
      <c r="BK62" s="886"/>
      <c r="BL62" s="886"/>
      <c r="BM62" s="886"/>
    </row>
    <row r="63" spans="1:68" ht="15.95" hidden="1" customHeight="1" outlineLevel="1">
      <c r="A63" s="906">
        <v>9</v>
      </c>
      <c r="B63" s="912" t="s">
        <v>387</v>
      </c>
      <c r="C63" s="1226">
        <f>SUMIFS(Q4Apprv_1001!$L:$L,Q4Apprv_1001!$B:$B,$B63,Q4Apprv_1001!$AC:$AC,"&lt;="&amp;C$54,Q4Apprv_1001!$N:$N,'TDM Sales plan by Customer'!$B$54)</f>
        <v>0</v>
      </c>
      <c r="D63" s="1226">
        <f>SUMIFS(Q4Apprv_1001!$L:$L,Q4Apprv_1001!$B:$B,$B63,Q4Apprv_1001!$AC:$AC,"&lt;="&amp;D$54,Q4Apprv_1001!$N:$N,'TDM Sales plan by Customer'!$B$54)-C63</f>
        <v>0</v>
      </c>
      <c r="E63" s="1226">
        <f>SUMIFS(Q4Apprv_1001!$L:$L,Q4Apprv_1001!$B:$B,$B63,Q4Apprv_1001!$AC:$AC,"&lt;="&amp;E$54,Q4Apprv_1001!$N:$N,'TDM Sales plan by Customer'!$B$54)-D63-C63</f>
        <v>0</v>
      </c>
      <c r="F63" s="1226">
        <f>SUMIFS(Q4Apprv_1001!$L:$L,Q4Apprv_1001!$B:$B,$B63,Q4Apprv_1001!$AC:$AC,"&lt;="&amp;F$54,Q4Apprv_1001!$N:$N,'TDM Sales plan by Customer'!$B$54)-E63-D63-C63</f>
        <v>0</v>
      </c>
      <c r="G63" s="1226">
        <f>SUMIFS(Q4Apprv_1001!$L:$L,Q4Apprv_1001!$B:$B,$B63,Q4Apprv_1001!$AC:$AC,"&lt;="&amp;G$54,Q4Apprv_1001!$N:$N,'TDM Sales plan by Customer'!$B$54)-F63-E63-D63-C63</f>
        <v>0</v>
      </c>
      <c r="H63" s="1226">
        <f>SUMIFS(Q4Apprv_1001!$L:$L,Q4Apprv_1001!$B:$B,$B63,Q4Apprv_1001!$AC:$AC,"&lt;="&amp;H$54,Q4Apprv_1001!$N:$N,'TDM Sales plan by Customer'!$B$54)-G63-F63-E63-D63-C63</f>
        <v>0</v>
      </c>
      <c r="I63" s="1226">
        <f>SUMIFS(Q4Apprv_1001!$L:$L,Q4Apprv_1001!$B:$B,$B63,Q4Apprv_1001!$AC:$AC,"&lt;="&amp;I$54,Q4Apprv_1001!$N:$N,'TDM Sales plan by Customer'!$B$54)-H63-G63-F63-E63-D63-C63</f>
        <v>0</v>
      </c>
      <c r="J63" s="1226">
        <f>SUMIFS(Q4Apprv_1001!$L:$L,Q4Apprv_1001!$B:$B,$B63,Q4Apprv_1001!$AC:$AC,"&lt;="&amp;J$54,Q4Apprv_1001!$N:$N,'TDM Sales plan by Customer'!$B$54)-I63-H63-G63-F63-E63-D63-C63</f>
        <v>0</v>
      </c>
      <c r="K63" s="1226">
        <f>SUMIFS(Q4Apprv_1001!$L:$L,Q4Apprv_1001!$B:$B,$B63,Q4Apprv_1001!$AC:$AC,"&lt;="&amp;K$54,Q4Apprv_1001!$N:$N,'TDM Sales plan by Customer'!$B$54)-J63-I63-H63-G63-F63-E63-D63-C63</f>
        <v>0</v>
      </c>
      <c r="L63" s="1226">
        <f>SUMIFS(Q4Apprv_1001!$L:$L,Q4Apprv_1001!$B:$B,$B63,Q4Apprv_1001!$AC:$AC,"&lt;="&amp;L$54,Q4Apprv_1001!$N:$N,'TDM Sales plan by Customer'!$B$54)-K63-J63-I63-H63-G63-F63-E63-D63-C63</f>
        <v>0</v>
      </c>
      <c r="M63" s="1226">
        <f>SUMIFS(Q4Apprv_1001!$L:$L,Q4Apprv_1001!$B:$B,$B63,Q4Apprv_1001!$AC:$AC,"&lt;="&amp;M$54,Q4Apprv_1001!$N:$N,'TDM Sales plan by Customer'!$B$54)-L63-K63-J63-I63-H63-G63-F63-E63-D63-C63</f>
        <v>0</v>
      </c>
      <c r="N63" s="1226">
        <f>SUMIFS(Q4Apprv_1001!$L:$L,Q4Apprv_1001!$B:$B,$B63,Q4Apprv_1001!$AC:$AC,"&lt;="&amp;N$54,Q4Apprv_1001!$N:$N,'TDM Sales plan by Customer'!$B$54)-M63-L63-K63-J63-I63-H63-G63-F63-E63-D63-C63</f>
        <v>0</v>
      </c>
      <c r="O63" s="1235">
        <f t="shared" si="47"/>
        <v>0</v>
      </c>
      <c r="P63" s="1293"/>
      <c r="BK63" s="886"/>
      <c r="BL63" s="886"/>
      <c r="BM63" s="886"/>
    </row>
    <row r="64" spans="1:68" ht="15.95" hidden="1" customHeight="1" outlineLevel="1">
      <c r="A64" s="906">
        <v>10</v>
      </c>
      <c r="B64" s="914" t="s">
        <v>391</v>
      </c>
      <c r="C64" s="1226">
        <f>SUMIFS(Q4Apprv_1001!$L:$L,Q4Apprv_1001!$B:$B,$B64,Q4Apprv_1001!$AC:$AC,"&lt;="&amp;C$54,Q4Apprv_1001!$N:$N,'TDM Sales plan by Customer'!$B$54)</f>
        <v>0</v>
      </c>
      <c r="D64" s="1226">
        <f>SUMIFS(Q4Apprv_1001!$L:$L,Q4Apprv_1001!$B:$B,$B64,Q4Apprv_1001!$AC:$AC,"&lt;="&amp;D$54,Q4Apprv_1001!$N:$N,'TDM Sales plan by Customer'!$B$54)-C64</f>
        <v>0</v>
      </c>
      <c r="E64" s="1226">
        <f>SUMIFS(Q4Apprv_1001!$L:$L,Q4Apprv_1001!$B:$B,$B64,Q4Apprv_1001!$AC:$AC,"&lt;="&amp;E$54,Q4Apprv_1001!$N:$N,'TDM Sales plan by Customer'!$B$54)-D64-C64</f>
        <v>0</v>
      </c>
      <c r="F64" s="1226">
        <f>SUMIFS(Q4Apprv_1001!$L:$L,Q4Apprv_1001!$B:$B,$B64,Q4Apprv_1001!$AC:$AC,"&lt;="&amp;F$54,Q4Apprv_1001!$N:$N,'TDM Sales plan by Customer'!$B$54)-E64-D64-C64</f>
        <v>0</v>
      </c>
      <c r="G64" s="1226">
        <f>SUMIFS(Q4Apprv_1001!$L:$L,Q4Apprv_1001!$B:$B,$B64,Q4Apprv_1001!$AC:$AC,"&lt;="&amp;G$54,Q4Apprv_1001!$N:$N,'TDM Sales plan by Customer'!$B$54)-F64-E64-D64-C64</f>
        <v>0</v>
      </c>
      <c r="H64" s="1226">
        <f>SUMIFS(Q4Apprv_1001!$L:$L,Q4Apprv_1001!$B:$B,$B64,Q4Apprv_1001!$AC:$AC,"&lt;="&amp;H$54,Q4Apprv_1001!$N:$N,'TDM Sales plan by Customer'!$B$54)-G64-F64-E64-D64-C64</f>
        <v>0</v>
      </c>
      <c r="I64" s="1226">
        <f>SUMIFS(Q4Apprv_1001!$L:$L,Q4Apprv_1001!$B:$B,$B64,Q4Apprv_1001!$AC:$AC,"&lt;="&amp;I$54,Q4Apprv_1001!$N:$N,'TDM Sales plan by Customer'!$B$54)-H64-G64-F64-E64-D64-C64</f>
        <v>0</v>
      </c>
      <c r="J64" s="1226">
        <f>SUMIFS(Q4Apprv_1001!$L:$L,Q4Apprv_1001!$B:$B,$B64,Q4Apprv_1001!$AC:$AC,"&lt;="&amp;J$54,Q4Apprv_1001!$N:$N,'TDM Sales plan by Customer'!$B$54)-I64-H64-G64-F64-E64-D64-C64</f>
        <v>0</v>
      </c>
      <c r="K64" s="1226">
        <f>SUMIFS(Q4Apprv_1001!$L:$L,Q4Apprv_1001!$B:$B,$B64,Q4Apprv_1001!$AC:$AC,"&lt;="&amp;K$54,Q4Apprv_1001!$N:$N,'TDM Sales plan by Customer'!$B$54)-J64-I64-H64-G64-F64-E64-D64-C64</f>
        <v>0</v>
      </c>
      <c r="L64" s="1226">
        <f>SUMIFS(Q4Apprv_1001!$L:$L,Q4Apprv_1001!$B:$B,$B64,Q4Apprv_1001!$AC:$AC,"&lt;="&amp;L$54,Q4Apprv_1001!$N:$N,'TDM Sales plan by Customer'!$B$54)-K64-J64-I64-H64-G64-F64-E64-D64-C64</f>
        <v>0</v>
      </c>
      <c r="M64" s="1226">
        <f>SUMIFS(Q4Apprv_1001!$L:$L,Q4Apprv_1001!$B:$B,$B64,Q4Apprv_1001!$AC:$AC,"&lt;="&amp;M$54,Q4Apprv_1001!$N:$N,'TDM Sales plan by Customer'!$B$54)-L64-K64-J64-I64-H64-G64-F64-E64-D64-C64</f>
        <v>0</v>
      </c>
      <c r="N64" s="1226">
        <f>SUMIFS(Q4Apprv_1001!$L:$L,Q4Apprv_1001!$B:$B,$B64,Q4Apprv_1001!$AC:$AC,"&lt;="&amp;N$54,Q4Apprv_1001!$N:$N,'TDM Sales plan by Customer'!$B$54)-M64-L64-K64-J64-I64-H64-G64-F64-E64-D64-C64</f>
        <v>0</v>
      </c>
      <c r="O64" s="1235">
        <f t="shared" si="47"/>
        <v>0</v>
      </c>
      <c r="P64" s="1293"/>
      <c r="BK64" s="886"/>
      <c r="BL64" s="886"/>
      <c r="BM64" s="886"/>
    </row>
    <row r="65" spans="1:65" ht="15.95" hidden="1" customHeight="1" outlineLevel="1">
      <c r="A65" s="906">
        <v>11</v>
      </c>
      <c r="B65" s="912" t="s">
        <v>201</v>
      </c>
      <c r="C65" s="1226">
        <f>SUMIFS(Q4Apprv_1001!$L:$L,Q4Apprv_1001!$B:$B,$B65,Q4Apprv_1001!$AC:$AC,"&lt;="&amp;C$54,Q4Apprv_1001!$N:$N,'TDM Sales plan by Customer'!$B$54)</f>
        <v>0</v>
      </c>
      <c r="D65" s="1226">
        <f>SUMIFS(Q4Apprv_1001!$L:$L,Q4Apprv_1001!$B:$B,$B65,Q4Apprv_1001!$AC:$AC,"&lt;="&amp;D$54,Q4Apprv_1001!$N:$N,'TDM Sales plan by Customer'!$B$54)-C65</f>
        <v>0</v>
      </c>
      <c r="E65" s="1226">
        <f>SUMIFS(Q4Apprv_1001!$L:$L,Q4Apprv_1001!$B:$B,$B65,Q4Apprv_1001!$AC:$AC,"&lt;="&amp;E$54,Q4Apprv_1001!$N:$N,'TDM Sales plan by Customer'!$B$54)-D65-C65</f>
        <v>0</v>
      </c>
      <c r="F65" s="1226">
        <f>SUMIFS(Q4Apprv_1001!$L:$L,Q4Apprv_1001!$B:$B,$B65,Q4Apprv_1001!$AC:$AC,"&lt;="&amp;F$54,Q4Apprv_1001!$N:$N,'TDM Sales plan by Customer'!$B$54)-E65-D65-C65</f>
        <v>0</v>
      </c>
      <c r="G65" s="1226">
        <f>SUMIFS(Q4Apprv_1001!$L:$L,Q4Apprv_1001!$B:$B,$B65,Q4Apprv_1001!$AC:$AC,"&lt;="&amp;G$54,Q4Apprv_1001!$N:$N,'TDM Sales plan by Customer'!$B$54)-F65-E65-D65-C65</f>
        <v>0</v>
      </c>
      <c r="H65" s="1226">
        <f>SUMIFS(Q4Apprv_1001!$L:$L,Q4Apprv_1001!$B:$B,$B65,Q4Apprv_1001!$AC:$AC,"&lt;="&amp;H$54,Q4Apprv_1001!$N:$N,'TDM Sales plan by Customer'!$B$54)-G65-F65-E65-D65-C65</f>
        <v>0</v>
      </c>
      <c r="I65" s="1226">
        <f>SUMIFS(Q4Apprv_1001!$L:$L,Q4Apprv_1001!$B:$B,$B65,Q4Apprv_1001!$AC:$AC,"&lt;="&amp;I$54,Q4Apprv_1001!$N:$N,'TDM Sales plan by Customer'!$B$54)-H65-G65-F65-E65-D65-C65</f>
        <v>0</v>
      </c>
      <c r="J65" s="1226">
        <f>SUMIFS(Q4Apprv_1001!$L:$L,Q4Apprv_1001!$B:$B,$B65,Q4Apprv_1001!$AC:$AC,"&lt;="&amp;J$54,Q4Apprv_1001!$N:$N,'TDM Sales plan by Customer'!$B$54)-I65-H65-G65-F65-E65-D65-C65</f>
        <v>0</v>
      </c>
      <c r="K65" s="1226">
        <f>SUMIFS(Q4Apprv_1001!$L:$L,Q4Apprv_1001!$B:$B,$B65,Q4Apprv_1001!$AC:$AC,"&lt;="&amp;K$54,Q4Apprv_1001!$N:$N,'TDM Sales plan by Customer'!$B$54)-J65-I65-H65-G65-F65-E65-D65-C65</f>
        <v>0</v>
      </c>
      <c r="L65" s="1226">
        <f>SUMIFS(Q4Apprv_1001!$L:$L,Q4Apprv_1001!$B:$B,$B65,Q4Apprv_1001!$AC:$AC,"&lt;="&amp;L$54,Q4Apprv_1001!$N:$N,'TDM Sales plan by Customer'!$B$54)-K65-J65-I65-H65-G65-F65-E65-D65-C65</f>
        <v>0</v>
      </c>
      <c r="M65" s="1226">
        <f>SUMIFS(Q4Apprv_1001!$L:$L,Q4Apprv_1001!$B:$B,$B65,Q4Apprv_1001!$AC:$AC,"&lt;="&amp;M$54,Q4Apprv_1001!$N:$N,'TDM Sales plan by Customer'!$B$54)-L65-K65-J65-I65-H65-G65-F65-E65-D65-C65</f>
        <v>0</v>
      </c>
      <c r="N65" s="1226">
        <f>SUMIFS(Q4Apprv_1001!$L:$L,Q4Apprv_1001!$B:$B,$B65,Q4Apprv_1001!$AC:$AC,"&lt;="&amp;N$54,Q4Apprv_1001!$N:$N,'TDM Sales plan by Customer'!$B$54)-M65-L65-K65-J65-I65-H65-G65-F65-E65-D65-C65</f>
        <v>0</v>
      </c>
      <c r="O65" s="1235">
        <f t="shared" si="47"/>
        <v>0</v>
      </c>
      <c r="P65" s="1293"/>
      <c r="BK65" s="886"/>
      <c r="BL65" s="886"/>
      <c r="BM65" s="886"/>
    </row>
    <row r="66" spans="1:65" ht="15.95" hidden="1" customHeight="1" outlineLevel="1">
      <c r="A66" s="906">
        <v>12</v>
      </c>
      <c r="B66" s="915" t="s">
        <v>389</v>
      </c>
      <c r="C66" s="1226">
        <f>SUMIFS(Q4Apprv_1001!$L:$L,Q4Apprv_1001!$B:$B,$B66,Q4Apprv_1001!$AC:$AC,"&lt;="&amp;C$54,Q4Apprv_1001!$N:$N,'TDM Sales plan by Customer'!$B$54)</f>
        <v>0</v>
      </c>
      <c r="D66" s="1226">
        <f>SUMIFS(Q4Apprv_1001!$L:$L,Q4Apprv_1001!$B:$B,$B66,Q4Apprv_1001!$AC:$AC,"&lt;="&amp;D$54,Q4Apprv_1001!$N:$N,'TDM Sales plan by Customer'!$B$54)-C66</f>
        <v>0</v>
      </c>
      <c r="E66" s="1226">
        <f>SUMIFS(Q4Apprv_1001!$L:$L,Q4Apprv_1001!$B:$B,$B66,Q4Apprv_1001!$AC:$AC,"&lt;="&amp;E$54,Q4Apprv_1001!$N:$N,'TDM Sales plan by Customer'!$B$54)-D66-C66</f>
        <v>0</v>
      </c>
      <c r="F66" s="1226">
        <f>SUMIFS(Q4Apprv_1001!$L:$L,Q4Apprv_1001!$B:$B,$B66,Q4Apprv_1001!$AC:$AC,"&lt;="&amp;F$54,Q4Apprv_1001!$N:$N,'TDM Sales plan by Customer'!$B$54)-E66-D66-C66</f>
        <v>0</v>
      </c>
      <c r="G66" s="1226">
        <f>SUMIFS(Q4Apprv_1001!$L:$L,Q4Apprv_1001!$B:$B,$B66,Q4Apprv_1001!$AC:$AC,"&lt;="&amp;G$54,Q4Apprv_1001!$N:$N,'TDM Sales plan by Customer'!$B$54)-F66-E66-D66-C66</f>
        <v>0</v>
      </c>
      <c r="H66" s="1226">
        <f>SUMIFS(Q4Apprv_1001!$L:$L,Q4Apprv_1001!$B:$B,$B66,Q4Apprv_1001!$AC:$AC,"&lt;="&amp;H$54,Q4Apprv_1001!$N:$N,'TDM Sales plan by Customer'!$B$54)-G66-F66-E66-D66-C66</f>
        <v>0</v>
      </c>
      <c r="I66" s="1226">
        <f>SUMIFS(Q4Apprv_1001!$L:$L,Q4Apprv_1001!$B:$B,$B66,Q4Apprv_1001!$AC:$AC,"&lt;="&amp;I$54,Q4Apprv_1001!$N:$N,'TDM Sales plan by Customer'!$B$54)-H66-G66-F66-E66-D66-C66</f>
        <v>0</v>
      </c>
      <c r="J66" s="1226">
        <f>SUMIFS(Q4Apprv_1001!$L:$L,Q4Apprv_1001!$B:$B,$B66,Q4Apprv_1001!$AC:$AC,"&lt;="&amp;J$54,Q4Apprv_1001!$N:$N,'TDM Sales plan by Customer'!$B$54)-I66-H66-G66-F66-E66-D66-C66</f>
        <v>0</v>
      </c>
      <c r="K66" s="1226">
        <f>SUMIFS(Q4Apprv_1001!$L:$L,Q4Apprv_1001!$B:$B,$B66,Q4Apprv_1001!$AC:$AC,"&lt;="&amp;K$54,Q4Apprv_1001!$N:$N,'TDM Sales plan by Customer'!$B$54)-J66-I66-H66-G66-F66-E66-D66-C66</f>
        <v>0</v>
      </c>
      <c r="L66" s="1226">
        <f>SUMIFS(Q4Apprv_1001!$L:$L,Q4Apprv_1001!$B:$B,$B66,Q4Apprv_1001!$AC:$AC,"&lt;="&amp;L$54,Q4Apprv_1001!$N:$N,'TDM Sales plan by Customer'!$B$54)-K66-J66-I66-H66-G66-F66-E66-D66-C66</f>
        <v>0</v>
      </c>
      <c r="M66" s="1226">
        <f>SUMIFS(Q4Apprv_1001!$L:$L,Q4Apprv_1001!$B:$B,$B66,Q4Apprv_1001!$AC:$AC,"&lt;="&amp;M$54,Q4Apprv_1001!$N:$N,'TDM Sales plan by Customer'!$B$54)-L66-K66-J66-I66-H66-G66-F66-E66-D66-C66</f>
        <v>0</v>
      </c>
      <c r="N66" s="1226">
        <f>SUMIFS(Q4Apprv_1001!$L:$L,Q4Apprv_1001!$B:$B,$B66,Q4Apprv_1001!$AC:$AC,"&lt;="&amp;N$54,Q4Apprv_1001!$N:$N,'TDM Sales plan by Customer'!$B$54)-M66-L66-K66-J66-I66-H66-G66-F66-E66-D66-C66</f>
        <v>0</v>
      </c>
      <c r="O66" s="1235">
        <f t="shared" si="47"/>
        <v>0</v>
      </c>
      <c r="P66" s="1293"/>
      <c r="BK66" s="886"/>
      <c r="BL66" s="886"/>
      <c r="BM66" s="886"/>
    </row>
    <row r="67" spans="1:65" ht="15.95" hidden="1" customHeight="1" outlineLevel="1">
      <c r="A67" s="906">
        <v>13</v>
      </c>
      <c r="B67" s="914" t="s">
        <v>388</v>
      </c>
      <c r="C67" s="1226">
        <f>SUMIFS(Q4Apprv_1001!$L:$L,Q4Apprv_1001!$B:$B,$B67,Q4Apprv_1001!$AC:$AC,"&lt;="&amp;C$54,Q4Apprv_1001!$N:$N,'TDM Sales plan by Customer'!$B$54)</f>
        <v>0</v>
      </c>
      <c r="D67" s="1226">
        <f>SUMIFS(Q4Apprv_1001!$L:$L,Q4Apprv_1001!$B:$B,$B67,Q4Apprv_1001!$AC:$AC,"&lt;="&amp;D$54,Q4Apprv_1001!$N:$N,'TDM Sales plan by Customer'!$B$54)-C67</f>
        <v>0</v>
      </c>
      <c r="E67" s="1226">
        <f>SUMIFS(Q4Apprv_1001!$L:$L,Q4Apprv_1001!$B:$B,$B67,Q4Apprv_1001!$AC:$AC,"&lt;="&amp;E$54,Q4Apprv_1001!$N:$N,'TDM Sales plan by Customer'!$B$54)-D67-C67</f>
        <v>0</v>
      </c>
      <c r="F67" s="1226">
        <f>SUMIFS(Q4Apprv_1001!$L:$L,Q4Apprv_1001!$B:$B,$B67,Q4Apprv_1001!$AC:$AC,"&lt;="&amp;F$54,Q4Apprv_1001!$N:$N,'TDM Sales plan by Customer'!$B$54)-E67-D67-C67</f>
        <v>0</v>
      </c>
      <c r="G67" s="1226">
        <f>SUMIFS(Q4Apprv_1001!$L:$L,Q4Apprv_1001!$B:$B,$B67,Q4Apprv_1001!$AC:$AC,"&lt;="&amp;G$54,Q4Apprv_1001!$N:$N,'TDM Sales plan by Customer'!$B$54)-F67-E67-D67-C67</f>
        <v>0</v>
      </c>
      <c r="H67" s="1226">
        <f>SUMIFS(Q4Apprv_1001!$L:$L,Q4Apprv_1001!$B:$B,$B67,Q4Apprv_1001!$AC:$AC,"&lt;="&amp;H$54,Q4Apprv_1001!$N:$N,'TDM Sales plan by Customer'!$B$54)-G67-F67-E67-D67-C67</f>
        <v>0</v>
      </c>
      <c r="I67" s="1226">
        <f>SUMIFS(Q4Apprv_1001!$L:$L,Q4Apprv_1001!$B:$B,$B67,Q4Apprv_1001!$AC:$AC,"&lt;="&amp;I$54,Q4Apprv_1001!$N:$N,'TDM Sales plan by Customer'!$B$54)-H67-G67-F67-E67-D67-C67</f>
        <v>0</v>
      </c>
      <c r="J67" s="1226">
        <f>SUMIFS(Q4Apprv_1001!$L:$L,Q4Apprv_1001!$B:$B,$B67,Q4Apprv_1001!$AC:$AC,"&lt;="&amp;J$54,Q4Apprv_1001!$N:$N,'TDM Sales plan by Customer'!$B$54)-I67-H67-G67-F67-E67-D67-C67</f>
        <v>0</v>
      </c>
      <c r="K67" s="1226">
        <f>SUMIFS(Q4Apprv_1001!$L:$L,Q4Apprv_1001!$B:$B,$B67,Q4Apprv_1001!$AC:$AC,"&lt;="&amp;K$54,Q4Apprv_1001!$N:$N,'TDM Sales plan by Customer'!$B$54)-J67-I67-H67-G67-F67-E67-D67-C67</f>
        <v>0</v>
      </c>
      <c r="L67" s="1226">
        <f>SUMIFS(Q4Apprv_1001!$L:$L,Q4Apprv_1001!$B:$B,$B67,Q4Apprv_1001!$AC:$AC,"&lt;="&amp;L$54,Q4Apprv_1001!$N:$N,'TDM Sales plan by Customer'!$B$54)-K67-J67-I67-H67-G67-F67-E67-D67-C67</f>
        <v>0</v>
      </c>
      <c r="M67" s="1226">
        <f>SUMIFS(Q4Apprv_1001!$L:$L,Q4Apprv_1001!$B:$B,$B67,Q4Apprv_1001!$AC:$AC,"&lt;="&amp;M$54,Q4Apprv_1001!$N:$N,'TDM Sales plan by Customer'!$B$54)-L67-K67-J67-I67-H67-G67-F67-E67-D67-C67</f>
        <v>0</v>
      </c>
      <c r="N67" s="1226">
        <f>SUMIFS(Q4Apprv_1001!$L:$L,Q4Apprv_1001!$B:$B,$B67,Q4Apprv_1001!$AC:$AC,"&lt;="&amp;N$54,Q4Apprv_1001!$N:$N,'TDM Sales plan by Customer'!$B$54)-M67-L67-K67-J67-I67-H67-G67-F67-E67-D67-C67</f>
        <v>0</v>
      </c>
      <c r="O67" s="1235">
        <f t="shared" si="47"/>
        <v>0</v>
      </c>
      <c r="P67" s="1293"/>
      <c r="BK67" s="886"/>
      <c r="BL67" s="886"/>
      <c r="BM67" s="886"/>
    </row>
    <row r="68" spans="1:65" ht="15.95" hidden="1" customHeight="1" outlineLevel="1">
      <c r="A68" s="906">
        <v>14</v>
      </c>
      <c r="B68" s="914" t="s">
        <v>394</v>
      </c>
      <c r="C68" s="1226">
        <f>SUMIFS(Q4Apprv_1001!$L:$L,Q4Apprv_1001!$B:$B,$B68,Q4Apprv_1001!$AC:$AC,"&lt;="&amp;C$54,Q4Apprv_1001!$N:$N,'TDM Sales plan by Customer'!$B$54)</f>
        <v>0</v>
      </c>
      <c r="D68" s="1226">
        <f>SUMIFS(Q4Apprv_1001!$L:$L,Q4Apprv_1001!$B:$B,$B68,Q4Apprv_1001!$AC:$AC,"&lt;="&amp;D$54,Q4Apprv_1001!$N:$N,'TDM Sales plan by Customer'!$B$54)-C68</f>
        <v>0</v>
      </c>
      <c r="E68" s="1226">
        <f>SUMIFS(Q4Apprv_1001!$L:$L,Q4Apprv_1001!$B:$B,$B68,Q4Apprv_1001!$AC:$AC,"&lt;="&amp;E$54,Q4Apprv_1001!$N:$N,'TDM Sales plan by Customer'!$B$54)-D68-C68</f>
        <v>0</v>
      </c>
      <c r="F68" s="1226">
        <f>SUMIFS(Q4Apprv_1001!$L:$L,Q4Apprv_1001!$B:$B,$B68,Q4Apprv_1001!$AC:$AC,"&lt;="&amp;F$54,Q4Apprv_1001!$N:$N,'TDM Sales plan by Customer'!$B$54)-E68-D68-C68</f>
        <v>0</v>
      </c>
      <c r="G68" s="1226">
        <f>SUMIFS(Q4Apprv_1001!$L:$L,Q4Apprv_1001!$B:$B,$B68,Q4Apprv_1001!$AC:$AC,"&lt;="&amp;G$54,Q4Apprv_1001!$N:$N,'TDM Sales plan by Customer'!$B$54)-F68-E68-D68-C68</f>
        <v>0</v>
      </c>
      <c r="H68" s="1226">
        <f>SUMIFS(Q4Apprv_1001!$L:$L,Q4Apprv_1001!$B:$B,$B68,Q4Apprv_1001!$AC:$AC,"&lt;="&amp;H$54,Q4Apprv_1001!$N:$N,'TDM Sales plan by Customer'!$B$54)-G68-F68-E68-D68-C68</f>
        <v>0</v>
      </c>
      <c r="I68" s="1226">
        <f>SUMIFS(Q4Apprv_1001!$L:$L,Q4Apprv_1001!$B:$B,$B68,Q4Apprv_1001!$AC:$AC,"&lt;="&amp;I$54,Q4Apprv_1001!$N:$N,'TDM Sales plan by Customer'!$B$54)-H68-G68-F68-E68-D68-C68</f>
        <v>0</v>
      </c>
      <c r="J68" s="1226">
        <f>SUMIFS(Q4Apprv_1001!$L:$L,Q4Apprv_1001!$B:$B,$B68,Q4Apprv_1001!$AC:$AC,"&lt;="&amp;J$54,Q4Apprv_1001!$N:$N,'TDM Sales plan by Customer'!$B$54)-I68-H68-G68-F68-E68-D68-C68</f>
        <v>0</v>
      </c>
      <c r="K68" s="1226">
        <f>SUMIFS(Q4Apprv_1001!$L:$L,Q4Apprv_1001!$B:$B,$B68,Q4Apprv_1001!$AC:$AC,"&lt;="&amp;K$54,Q4Apprv_1001!$N:$N,'TDM Sales plan by Customer'!$B$54)-J68-I68-H68-G68-F68-E68-D68-C68</f>
        <v>0</v>
      </c>
      <c r="L68" s="1226">
        <f>SUMIFS(Q4Apprv_1001!$L:$L,Q4Apprv_1001!$B:$B,$B68,Q4Apprv_1001!$AC:$AC,"&lt;="&amp;L$54,Q4Apprv_1001!$N:$N,'TDM Sales plan by Customer'!$B$54)-K68-J68-I68-H68-G68-F68-E68-D68-C68</f>
        <v>0</v>
      </c>
      <c r="M68" s="1226">
        <f>SUMIFS(Q4Apprv_1001!$L:$L,Q4Apprv_1001!$B:$B,$B68,Q4Apprv_1001!$AC:$AC,"&lt;="&amp;M$54,Q4Apprv_1001!$N:$N,'TDM Sales plan by Customer'!$B$54)-L68-K68-J68-I68-H68-G68-F68-E68-D68-C68</f>
        <v>0</v>
      </c>
      <c r="N68" s="1226">
        <f>SUMIFS(Q4Apprv_1001!$L:$L,Q4Apprv_1001!$B:$B,$B68,Q4Apprv_1001!$AC:$AC,"&lt;="&amp;N$54,Q4Apprv_1001!$N:$N,'TDM Sales plan by Customer'!$B$54)-M68-L68-K68-J68-I68-H68-G68-F68-E68-D68-C68</f>
        <v>0</v>
      </c>
      <c r="O68" s="1235">
        <f t="shared" si="47"/>
        <v>0</v>
      </c>
      <c r="P68" s="1293"/>
      <c r="BK68" s="886"/>
      <c r="BL68" s="886"/>
      <c r="BM68" s="886"/>
    </row>
    <row r="69" spans="1:65" ht="15.95" hidden="1" customHeight="1" outlineLevel="1">
      <c r="A69" s="906">
        <v>15</v>
      </c>
      <c r="B69" s="914" t="s">
        <v>195</v>
      </c>
      <c r="C69" s="1226">
        <f>SUMIFS(Q4Apprv_1001!$L:$L,Q4Apprv_1001!$B:$B,$B69,Q4Apprv_1001!$AC:$AC,"&lt;="&amp;C$54,Q4Apprv_1001!$N:$N,'TDM Sales plan by Customer'!$B$54)</f>
        <v>0</v>
      </c>
      <c r="D69" s="1226">
        <f>SUMIFS(Q4Apprv_1001!$L:$L,Q4Apprv_1001!$B:$B,$B69,Q4Apprv_1001!$AC:$AC,"&lt;="&amp;D$54,Q4Apprv_1001!$N:$N,'TDM Sales plan by Customer'!$B$54)-C69</f>
        <v>0</v>
      </c>
      <c r="E69" s="1226">
        <f>SUMIFS(Q4Apprv_1001!$L:$L,Q4Apprv_1001!$B:$B,$B69,Q4Apprv_1001!$AC:$AC,"&lt;="&amp;E$54,Q4Apprv_1001!$N:$N,'TDM Sales plan by Customer'!$B$54)-D69-C69</f>
        <v>0</v>
      </c>
      <c r="F69" s="1226">
        <f>SUMIFS(Q4Apprv_1001!$L:$L,Q4Apprv_1001!$B:$B,$B69,Q4Apprv_1001!$AC:$AC,"&lt;="&amp;F$54,Q4Apprv_1001!$N:$N,'TDM Sales plan by Customer'!$B$54)-E69-D69-C69</f>
        <v>0</v>
      </c>
      <c r="G69" s="1226">
        <f>SUMIFS(Q4Apprv_1001!$L:$L,Q4Apprv_1001!$B:$B,$B69,Q4Apprv_1001!$AC:$AC,"&lt;="&amp;G$54,Q4Apprv_1001!$N:$N,'TDM Sales plan by Customer'!$B$54)-F69-E69-D69-C69</f>
        <v>0</v>
      </c>
      <c r="H69" s="1226">
        <f>SUMIFS(Q4Apprv_1001!$L:$L,Q4Apprv_1001!$B:$B,$B69,Q4Apprv_1001!$AC:$AC,"&lt;="&amp;H$54,Q4Apprv_1001!$N:$N,'TDM Sales plan by Customer'!$B$54)-G69-F69-E69-D69-C69</f>
        <v>0</v>
      </c>
      <c r="I69" s="1226">
        <f>SUMIFS(Q4Apprv_1001!$L:$L,Q4Apprv_1001!$B:$B,$B69,Q4Apprv_1001!$AC:$AC,"&lt;="&amp;I$54,Q4Apprv_1001!$N:$N,'TDM Sales plan by Customer'!$B$54)-H69-G69-F69-E69-D69-C69</f>
        <v>0</v>
      </c>
      <c r="J69" s="1226">
        <f>SUMIFS(Q4Apprv_1001!$L:$L,Q4Apprv_1001!$B:$B,$B69,Q4Apprv_1001!$AC:$AC,"&lt;="&amp;J$54,Q4Apprv_1001!$N:$N,'TDM Sales plan by Customer'!$B$54)-I69-H69-G69-F69-E69-D69-C69</f>
        <v>0</v>
      </c>
      <c r="K69" s="1226">
        <f>SUMIFS(Q4Apprv_1001!$L:$L,Q4Apprv_1001!$B:$B,$B69,Q4Apprv_1001!$AC:$AC,"&lt;="&amp;K$54,Q4Apprv_1001!$N:$N,'TDM Sales plan by Customer'!$B$54)-J69-I69-H69-G69-F69-E69-D69-C69</f>
        <v>0</v>
      </c>
      <c r="L69" s="1226">
        <f>SUMIFS(Q4Apprv_1001!$L:$L,Q4Apprv_1001!$B:$B,$B69,Q4Apprv_1001!$AC:$AC,"&lt;="&amp;L$54,Q4Apprv_1001!$N:$N,'TDM Sales plan by Customer'!$B$54)-K69-J69-I69-H69-G69-F69-E69-D69-C69</f>
        <v>0</v>
      </c>
      <c r="M69" s="1226">
        <f>SUMIFS(Q4Apprv_1001!$L:$L,Q4Apprv_1001!$B:$B,$B69,Q4Apprv_1001!$AC:$AC,"&lt;="&amp;M$54,Q4Apprv_1001!$N:$N,'TDM Sales plan by Customer'!$B$54)-L69-K69-J69-I69-H69-G69-F69-E69-D69-C69</f>
        <v>0</v>
      </c>
      <c r="N69" s="1226">
        <f>SUMIFS(Q4Apprv_1001!$L:$L,Q4Apprv_1001!$B:$B,$B69,Q4Apprv_1001!$AC:$AC,"&lt;="&amp;N$54,Q4Apprv_1001!$N:$N,'TDM Sales plan by Customer'!$B$54)-M69-L69-K69-J69-I69-H69-G69-F69-E69-D69-C69</f>
        <v>0</v>
      </c>
      <c r="O69" s="1235">
        <f t="shared" si="47"/>
        <v>0</v>
      </c>
      <c r="P69" s="1293"/>
      <c r="BK69" s="886"/>
      <c r="BL69" s="886"/>
      <c r="BM69" s="886"/>
    </row>
    <row r="70" spans="1:65" ht="15.95" hidden="1" customHeight="1" outlineLevel="1">
      <c r="A70" s="906">
        <v>16</v>
      </c>
      <c r="B70" s="914" t="s">
        <v>396</v>
      </c>
      <c r="C70" s="1226">
        <f>SUMIFS(Q4Apprv_1001!$L:$L,Q4Apprv_1001!$B:$B,$B70,Q4Apprv_1001!$AC:$AC,"&lt;="&amp;C$54,Q4Apprv_1001!$N:$N,'TDM Sales plan by Customer'!$B$54)</f>
        <v>0</v>
      </c>
      <c r="D70" s="1226">
        <f>SUMIFS(Q4Apprv_1001!$L:$L,Q4Apprv_1001!$B:$B,$B70,Q4Apprv_1001!$AC:$AC,"&lt;="&amp;D$54,Q4Apprv_1001!$N:$N,'TDM Sales plan by Customer'!$B$54)-C70</f>
        <v>0</v>
      </c>
      <c r="E70" s="1226">
        <f>SUMIFS(Q4Apprv_1001!$L:$L,Q4Apprv_1001!$B:$B,$B70,Q4Apprv_1001!$AC:$AC,"&lt;="&amp;E$54,Q4Apprv_1001!$N:$N,'TDM Sales plan by Customer'!$B$54)-D70-C70</f>
        <v>0</v>
      </c>
      <c r="F70" s="1226">
        <f>SUMIFS(Q4Apprv_1001!$L:$L,Q4Apprv_1001!$B:$B,$B70,Q4Apprv_1001!$AC:$AC,"&lt;="&amp;F$54,Q4Apprv_1001!$N:$N,'TDM Sales plan by Customer'!$B$54)-E70-D70-C70</f>
        <v>0</v>
      </c>
      <c r="G70" s="1226">
        <f>SUMIFS(Q4Apprv_1001!$L:$L,Q4Apprv_1001!$B:$B,$B70,Q4Apprv_1001!$AC:$AC,"&lt;="&amp;G$54,Q4Apprv_1001!$N:$N,'TDM Sales plan by Customer'!$B$54)-F70-E70-D70-C70</f>
        <v>0</v>
      </c>
      <c r="H70" s="1226">
        <f>SUMIFS(Q4Apprv_1001!$L:$L,Q4Apprv_1001!$B:$B,$B70,Q4Apprv_1001!$AC:$AC,"&lt;="&amp;H$54,Q4Apprv_1001!$N:$N,'TDM Sales plan by Customer'!$B$54)-G70-F70-E70-D70-C70</f>
        <v>0</v>
      </c>
      <c r="I70" s="1226">
        <f>SUMIFS(Q4Apprv_1001!$L:$L,Q4Apprv_1001!$B:$B,$B70,Q4Apprv_1001!$AC:$AC,"&lt;="&amp;I$54,Q4Apprv_1001!$N:$N,'TDM Sales plan by Customer'!$B$54)-H70-G70-F70-E70-D70-C70</f>
        <v>0</v>
      </c>
      <c r="J70" s="1226">
        <f>SUMIFS(Q4Apprv_1001!$L:$L,Q4Apprv_1001!$B:$B,$B70,Q4Apprv_1001!$AC:$AC,"&lt;="&amp;J$54,Q4Apprv_1001!$N:$N,'TDM Sales plan by Customer'!$B$54)-I70-H70-G70-F70-E70-D70-C70</f>
        <v>0</v>
      </c>
      <c r="K70" s="1226">
        <f>SUMIFS(Q4Apprv_1001!$L:$L,Q4Apprv_1001!$B:$B,$B70,Q4Apprv_1001!$AC:$AC,"&lt;="&amp;K$54,Q4Apprv_1001!$N:$N,'TDM Sales plan by Customer'!$B$54)-J70-I70-H70-G70-F70-E70-D70-C70</f>
        <v>0</v>
      </c>
      <c r="L70" s="1226">
        <f>SUMIFS(Q4Apprv_1001!$L:$L,Q4Apprv_1001!$B:$B,$B70,Q4Apprv_1001!$AC:$AC,"&lt;="&amp;L$54,Q4Apprv_1001!$N:$N,'TDM Sales plan by Customer'!$B$54)-K70-J70-I70-H70-G70-F70-E70-D70-C70</f>
        <v>0</v>
      </c>
      <c r="M70" s="1226">
        <f>SUMIFS(Q4Apprv_1001!$L:$L,Q4Apprv_1001!$B:$B,$B70,Q4Apprv_1001!$AC:$AC,"&lt;="&amp;M$54,Q4Apprv_1001!$N:$N,'TDM Sales plan by Customer'!$B$54)-L70-K70-J70-I70-H70-G70-F70-E70-D70-C70</f>
        <v>0</v>
      </c>
      <c r="N70" s="1226">
        <f>SUMIFS(Q4Apprv_1001!$L:$L,Q4Apprv_1001!$B:$B,$B70,Q4Apprv_1001!$AC:$AC,"&lt;="&amp;N$54,Q4Apprv_1001!$N:$N,'TDM Sales plan by Customer'!$B$54)-M70-L70-K70-J70-I70-H70-G70-F70-E70-D70-C70</f>
        <v>0</v>
      </c>
      <c r="O70" s="1235">
        <f t="shared" si="47"/>
        <v>0</v>
      </c>
      <c r="P70" s="1293"/>
      <c r="BK70" s="886"/>
      <c r="BL70" s="886"/>
      <c r="BM70" s="886"/>
    </row>
    <row r="71" spans="1:65" ht="15.95" hidden="1" customHeight="1" outlineLevel="1">
      <c r="A71" s="906">
        <v>17</v>
      </c>
      <c r="B71" s="914" t="s">
        <v>395</v>
      </c>
      <c r="C71" s="1226">
        <f>SUMIFS(Q4Apprv_1001!$L:$L,Q4Apprv_1001!$B:$B,$B71,Q4Apprv_1001!$AC:$AC,"&lt;="&amp;C$54,Q4Apprv_1001!$N:$N,'TDM Sales plan by Customer'!$B$54)</f>
        <v>0</v>
      </c>
      <c r="D71" s="1226">
        <f>SUMIFS(Q4Apprv_1001!$L:$L,Q4Apprv_1001!$B:$B,$B71,Q4Apprv_1001!$AC:$AC,"&lt;="&amp;D$54,Q4Apprv_1001!$N:$N,'TDM Sales plan by Customer'!$B$54)-C71</f>
        <v>0</v>
      </c>
      <c r="E71" s="1226">
        <f>SUMIFS(Q4Apprv_1001!$L:$L,Q4Apprv_1001!$B:$B,$B71,Q4Apprv_1001!$AC:$AC,"&lt;="&amp;E$54,Q4Apprv_1001!$N:$N,'TDM Sales plan by Customer'!$B$54)-D71-C71</f>
        <v>0</v>
      </c>
      <c r="F71" s="1226">
        <f>SUMIFS(Q4Apprv_1001!$L:$L,Q4Apprv_1001!$B:$B,$B71,Q4Apprv_1001!$AC:$AC,"&lt;="&amp;F$54,Q4Apprv_1001!$N:$N,'TDM Sales plan by Customer'!$B$54)-E71-D71-C71</f>
        <v>0</v>
      </c>
      <c r="G71" s="1226">
        <f>SUMIFS(Q4Apprv_1001!$L:$L,Q4Apprv_1001!$B:$B,$B71,Q4Apprv_1001!$AC:$AC,"&lt;="&amp;G$54,Q4Apprv_1001!$N:$N,'TDM Sales plan by Customer'!$B$54)-F71-E71-D71-C71</f>
        <v>0</v>
      </c>
      <c r="H71" s="1226">
        <f>SUMIFS(Q4Apprv_1001!$L:$L,Q4Apprv_1001!$B:$B,$B71,Q4Apprv_1001!$AC:$AC,"&lt;="&amp;H$54,Q4Apprv_1001!$N:$N,'TDM Sales plan by Customer'!$B$54)-G71-F71-E71-D71-C71</f>
        <v>0</v>
      </c>
      <c r="I71" s="1226">
        <f>SUMIFS(Q4Apprv_1001!$L:$L,Q4Apprv_1001!$B:$B,$B71,Q4Apprv_1001!$AC:$AC,"&lt;="&amp;I$54,Q4Apprv_1001!$N:$N,'TDM Sales plan by Customer'!$B$54)-H71-G71-F71-E71-D71-C71</f>
        <v>0</v>
      </c>
      <c r="J71" s="1226">
        <f>SUMIFS(Q4Apprv_1001!$L:$L,Q4Apprv_1001!$B:$B,$B71,Q4Apprv_1001!$AC:$AC,"&lt;="&amp;J$54,Q4Apprv_1001!$N:$N,'TDM Sales plan by Customer'!$B$54)-I71-H71-G71-F71-E71-D71-C71</f>
        <v>0</v>
      </c>
      <c r="K71" s="1226">
        <f>SUMIFS(Q4Apprv_1001!$L:$L,Q4Apprv_1001!$B:$B,$B71,Q4Apprv_1001!$AC:$AC,"&lt;="&amp;K$54,Q4Apprv_1001!$N:$N,'TDM Sales plan by Customer'!$B$54)-J71-I71-H71-G71-F71-E71-D71-C71</f>
        <v>0</v>
      </c>
      <c r="L71" s="1226">
        <f>SUMIFS(Q4Apprv_1001!$L:$L,Q4Apprv_1001!$B:$B,$B71,Q4Apprv_1001!$AC:$AC,"&lt;="&amp;L$54,Q4Apprv_1001!$N:$N,'TDM Sales plan by Customer'!$B$54)-K71-J71-I71-H71-G71-F71-E71-D71-C71</f>
        <v>0</v>
      </c>
      <c r="M71" s="1226">
        <f>SUMIFS(Q4Apprv_1001!$L:$L,Q4Apprv_1001!$B:$B,$B71,Q4Apprv_1001!$AC:$AC,"&lt;="&amp;M$54,Q4Apprv_1001!$N:$N,'TDM Sales plan by Customer'!$B$54)-L71-K71-J71-I71-H71-G71-F71-E71-D71-C71</f>
        <v>0</v>
      </c>
      <c r="N71" s="1226">
        <f>SUMIFS(Q4Apprv_1001!$L:$L,Q4Apprv_1001!$B:$B,$B71,Q4Apprv_1001!$AC:$AC,"&lt;="&amp;N$54,Q4Apprv_1001!$N:$N,'TDM Sales plan by Customer'!$B$54)-M71-L71-K71-J71-I71-H71-G71-F71-E71-D71-C71</f>
        <v>0</v>
      </c>
      <c r="O71" s="1235">
        <f t="shared" si="47"/>
        <v>0</v>
      </c>
      <c r="P71" s="1293"/>
      <c r="BK71" s="886"/>
      <c r="BL71" s="886"/>
      <c r="BM71" s="886"/>
    </row>
    <row r="72" spans="1:65" ht="15.95" hidden="1" customHeight="1" outlineLevel="1">
      <c r="A72" s="906">
        <v>18</v>
      </c>
      <c r="B72" s="914" t="s">
        <v>397</v>
      </c>
      <c r="C72" s="1226">
        <f>SUMIFS(Q4Apprv_1001!$L:$L,Q4Apprv_1001!$B:$B,$B72,Q4Apprv_1001!$AC:$AC,"&lt;="&amp;C$54,Q4Apprv_1001!$N:$N,'TDM Sales plan by Customer'!$B$54)</f>
        <v>0</v>
      </c>
      <c r="D72" s="1226">
        <f>SUMIFS(Q4Apprv_1001!$L:$L,Q4Apprv_1001!$B:$B,$B72,Q4Apprv_1001!$AC:$AC,"&lt;="&amp;D$54,Q4Apprv_1001!$N:$N,'TDM Sales plan by Customer'!$B$54)-C72</f>
        <v>0</v>
      </c>
      <c r="E72" s="1226">
        <f>SUMIFS(Q4Apprv_1001!$L:$L,Q4Apprv_1001!$B:$B,$B72,Q4Apprv_1001!$AC:$AC,"&lt;="&amp;E$54,Q4Apprv_1001!$N:$N,'TDM Sales plan by Customer'!$B$54)-D72-C72</f>
        <v>0</v>
      </c>
      <c r="F72" s="1226">
        <f>SUMIFS(Q4Apprv_1001!$L:$L,Q4Apprv_1001!$B:$B,$B72,Q4Apprv_1001!$AC:$AC,"&lt;="&amp;F$54,Q4Apprv_1001!$N:$N,'TDM Sales plan by Customer'!$B$54)-E72-D72-C72</f>
        <v>0</v>
      </c>
      <c r="G72" s="1226">
        <f>SUMIFS(Q4Apprv_1001!$L:$L,Q4Apprv_1001!$B:$B,$B72,Q4Apprv_1001!$AC:$AC,"&lt;="&amp;G$54,Q4Apprv_1001!$N:$N,'TDM Sales plan by Customer'!$B$54)-F72-E72-D72-C72</f>
        <v>0</v>
      </c>
      <c r="H72" s="1226">
        <f>SUMIFS(Q4Apprv_1001!$L:$L,Q4Apprv_1001!$B:$B,$B72,Q4Apprv_1001!$AC:$AC,"&lt;="&amp;H$54,Q4Apprv_1001!$N:$N,'TDM Sales plan by Customer'!$B$54)-G72-F72-E72-D72-C72</f>
        <v>0</v>
      </c>
      <c r="I72" s="1226">
        <f>SUMIFS(Q4Apprv_1001!$L:$L,Q4Apprv_1001!$B:$B,$B72,Q4Apprv_1001!$AC:$AC,"&lt;="&amp;I$54,Q4Apprv_1001!$N:$N,'TDM Sales plan by Customer'!$B$54)-H72-G72-F72-E72-D72-C72</f>
        <v>0</v>
      </c>
      <c r="J72" s="1226">
        <f>SUMIFS(Q4Apprv_1001!$L:$L,Q4Apprv_1001!$B:$B,$B72,Q4Apprv_1001!$AC:$AC,"&lt;="&amp;J$54,Q4Apprv_1001!$N:$N,'TDM Sales plan by Customer'!$B$54)-I72-H72-G72-F72-E72-D72-C72</f>
        <v>0</v>
      </c>
      <c r="K72" s="1226">
        <f>SUMIFS(Q4Apprv_1001!$L:$L,Q4Apprv_1001!$B:$B,$B72,Q4Apprv_1001!$AC:$AC,"&lt;="&amp;K$54,Q4Apprv_1001!$N:$N,'TDM Sales plan by Customer'!$B$54)-J72-I72-H72-G72-F72-E72-D72-C72</f>
        <v>0</v>
      </c>
      <c r="L72" s="1226">
        <f>SUMIFS(Q4Apprv_1001!$L:$L,Q4Apprv_1001!$B:$B,$B72,Q4Apprv_1001!$AC:$AC,"&lt;="&amp;L$54,Q4Apprv_1001!$N:$N,'TDM Sales plan by Customer'!$B$54)-K72-J72-I72-H72-G72-F72-E72-D72-C72</f>
        <v>0</v>
      </c>
      <c r="M72" s="1226">
        <f>SUMIFS(Q4Apprv_1001!$L:$L,Q4Apprv_1001!$B:$B,$B72,Q4Apprv_1001!$AC:$AC,"&lt;="&amp;M$54,Q4Apprv_1001!$N:$N,'TDM Sales plan by Customer'!$B$54)-L72-K72-J72-I72-H72-G72-F72-E72-D72-C72</f>
        <v>0</v>
      </c>
      <c r="N72" s="1226">
        <f>SUMIFS(Q4Apprv_1001!$L:$L,Q4Apprv_1001!$B:$B,$B72,Q4Apprv_1001!$AC:$AC,"&lt;="&amp;N$54,Q4Apprv_1001!$N:$N,'TDM Sales plan by Customer'!$B$54)-M72-L72-K72-J72-I72-H72-G72-F72-E72-D72-C72</f>
        <v>0</v>
      </c>
      <c r="O72" s="1235">
        <f t="shared" si="47"/>
        <v>0</v>
      </c>
      <c r="P72" s="1293"/>
      <c r="BK72" s="886"/>
      <c r="BL72" s="886"/>
      <c r="BM72" s="886"/>
    </row>
    <row r="73" spans="1:65" ht="15.95" hidden="1" customHeight="1" outlineLevel="1">
      <c r="A73" s="906">
        <v>19</v>
      </c>
      <c r="B73" s="914" t="s">
        <v>390</v>
      </c>
      <c r="C73" s="1226">
        <f>SUMIFS(Q4Apprv_1001!$L:$L,Q4Apprv_1001!$B:$B,$B73,Q4Apprv_1001!$AC:$AC,"&lt;="&amp;C$54,Q4Apprv_1001!$N:$N,'TDM Sales plan by Customer'!$B$54)</f>
        <v>0</v>
      </c>
      <c r="D73" s="1226">
        <f>SUMIFS(Q4Apprv_1001!$L:$L,Q4Apprv_1001!$B:$B,$B73,Q4Apprv_1001!$AC:$AC,"&lt;="&amp;D$54,Q4Apprv_1001!$N:$N,'TDM Sales plan by Customer'!$B$54)-C73</f>
        <v>0</v>
      </c>
      <c r="E73" s="1226">
        <f>SUMIFS(Q4Apprv_1001!$L:$L,Q4Apprv_1001!$B:$B,$B73,Q4Apprv_1001!$AC:$AC,"&lt;="&amp;E$54,Q4Apprv_1001!$N:$N,'TDM Sales plan by Customer'!$B$54)-D73-C73</f>
        <v>0</v>
      </c>
      <c r="F73" s="1226">
        <f>SUMIFS(Q4Apprv_1001!$L:$L,Q4Apprv_1001!$B:$B,$B73,Q4Apprv_1001!$AC:$AC,"&lt;="&amp;F$54,Q4Apprv_1001!$N:$N,'TDM Sales plan by Customer'!$B$54)-E73-D73-C73</f>
        <v>0</v>
      </c>
      <c r="G73" s="1226">
        <f>SUMIFS(Q4Apprv_1001!$L:$L,Q4Apprv_1001!$B:$B,$B73,Q4Apprv_1001!$AC:$AC,"&lt;="&amp;G$54,Q4Apprv_1001!$N:$N,'TDM Sales plan by Customer'!$B$54)-F73-E73-D73-C73</f>
        <v>0</v>
      </c>
      <c r="H73" s="1226">
        <f>SUMIFS(Q4Apprv_1001!$L:$L,Q4Apprv_1001!$B:$B,$B73,Q4Apprv_1001!$AC:$AC,"&lt;="&amp;H$54,Q4Apprv_1001!$N:$N,'TDM Sales plan by Customer'!$B$54)-G73-F73-E73-D73-C73</f>
        <v>0</v>
      </c>
      <c r="I73" s="1226">
        <f>SUMIFS(Q4Apprv_1001!$L:$L,Q4Apprv_1001!$B:$B,$B73,Q4Apprv_1001!$AC:$AC,"&lt;="&amp;I$54,Q4Apprv_1001!$N:$N,'TDM Sales plan by Customer'!$B$54)-H73-G73-F73-E73-D73-C73</f>
        <v>0</v>
      </c>
      <c r="J73" s="1226">
        <f>SUMIFS(Q4Apprv_1001!$L:$L,Q4Apprv_1001!$B:$B,$B73,Q4Apprv_1001!$AC:$AC,"&lt;="&amp;J$54,Q4Apprv_1001!$N:$N,'TDM Sales plan by Customer'!$B$54)-I73-H73-G73-F73-E73-D73-C73</f>
        <v>0</v>
      </c>
      <c r="K73" s="1226">
        <f>SUMIFS(Q4Apprv_1001!$L:$L,Q4Apprv_1001!$B:$B,$B73,Q4Apprv_1001!$AC:$AC,"&lt;="&amp;K$54,Q4Apprv_1001!$N:$N,'TDM Sales plan by Customer'!$B$54)-J73-I73-H73-G73-F73-E73-D73-C73</f>
        <v>0</v>
      </c>
      <c r="L73" s="1226">
        <f>SUMIFS(Q4Apprv_1001!$L:$L,Q4Apprv_1001!$B:$B,$B73,Q4Apprv_1001!$AC:$AC,"&lt;="&amp;L$54,Q4Apprv_1001!$N:$N,'TDM Sales plan by Customer'!$B$54)-K73-J73-I73-H73-G73-F73-E73-D73-C73</f>
        <v>0</v>
      </c>
      <c r="M73" s="1226">
        <f>SUMIFS(Q4Apprv_1001!$L:$L,Q4Apprv_1001!$B:$B,$B73,Q4Apprv_1001!$AC:$AC,"&lt;="&amp;M$54,Q4Apprv_1001!$N:$N,'TDM Sales plan by Customer'!$B$54)-L73-K73-J73-I73-H73-G73-F73-E73-D73-C73</f>
        <v>0</v>
      </c>
      <c r="N73" s="1226">
        <f>SUMIFS(Q4Apprv_1001!$L:$L,Q4Apprv_1001!$B:$B,$B73,Q4Apprv_1001!$AC:$AC,"&lt;="&amp;N$54,Q4Apprv_1001!$N:$N,'TDM Sales plan by Customer'!$B$54)-M73-L73-K73-J73-I73-H73-G73-F73-E73-D73-C73</f>
        <v>0</v>
      </c>
      <c r="O73" s="1235">
        <f t="shared" si="47"/>
        <v>0</v>
      </c>
      <c r="P73" s="1293"/>
      <c r="BK73" s="886"/>
      <c r="BL73" s="886"/>
      <c r="BM73" s="886"/>
    </row>
    <row r="74" spans="1:65" ht="15.95" hidden="1" customHeight="1" outlineLevel="1">
      <c r="A74" s="906">
        <v>20</v>
      </c>
      <c r="B74" s="914" t="s">
        <v>334</v>
      </c>
      <c r="C74" s="1226">
        <f>SUMIFS(Q4Apprv_1001!$L:$L,Q4Apprv_1001!$B:$B,$B74,Q4Apprv_1001!$AC:$AC,"&lt;="&amp;C$54,Q4Apprv_1001!$N:$N,'TDM Sales plan by Customer'!$B$54)</f>
        <v>0</v>
      </c>
      <c r="D74" s="1226">
        <f>SUMIFS(Q4Apprv_1001!$L:$L,Q4Apprv_1001!$B:$B,$B74,Q4Apprv_1001!$AC:$AC,"&lt;="&amp;D$54,Q4Apprv_1001!$N:$N,'TDM Sales plan by Customer'!$B$54)-C74</f>
        <v>0</v>
      </c>
      <c r="E74" s="1226">
        <f>SUMIFS(Q4Apprv_1001!$L:$L,Q4Apprv_1001!$B:$B,$B74,Q4Apprv_1001!$AC:$AC,"&lt;="&amp;E$54,Q4Apprv_1001!$N:$N,'TDM Sales plan by Customer'!$B$54)-D74-C74</f>
        <v>0</v>
      </c>
      <c r="F74" s="1226">
        <f>SUMIFS(Q4Apprv_1001!$L:$L,Q4Apprv_1001!$B:$B,$B74,Q4Apprv_1001!$AC:$AC,"&lt;="&amp;F$54,Q4Apprv_1001!$N:$N,'TDM Sales plan by Customer'!$B$54)-E74-D74-C74</f>
        <v>0</v>
      </c>
      <c r="G74" s="1226">
        <f>SUMIFS(Q4Apprv_1001!$L:$L,Q4Apprv_1001!$B:$B,$B74,Q4Apprv_1001!$AC:$AC,"&lt;="&amp;G$54,Q4Apprv_1001!$N:$N,'TDM Sales plan by Customer'!$B$54)-F74-E74-D74-C74</f>
        <v>0</v>
      </c>
      <c r="H74" s="1226">
        <f>SUMIFS(Q4Apprv_1001!$L:$L,Q4Apprv_1001!$B:$B,$B74,Q4Apprv_1001!$AC:$AC,"&lt;="&amp;H$54,Q4Apprv_1001!$N:$N,'TDM Sales plan by Customer'!$B$54)-G74-F74-E74-D74-C74</f>
        <v>0</v>
      </c>
      <c r="I74" s="1226">
        <f>SUMIFS(Q4Apprv_1001!$L:$L,Q4Apprv_1001!$B:$B,$B74,Q4Apprv_1001!$AC:$AC,"&lt;="&amp;I$54,Q4Apprv_1001!$N:$N,'TDM Sales plan by Customer'!$B$54)-H74-G74-F74-E74-D74-C74</f>
        <v>0</v>
      </c>
      <c r="J74" s="1226">
        <f>SUMIFS(Q4Apprv_1001!$L:$L,Q4Apprv_1001!$B:$B,$B74,Q4Apprv_1001!$AC:$AC,"&lt;="&amp;J$54,Q4Apprv_1001!$N:$N,'TDM Sales plan by Customer'!$B$54)-I74-H74-G74-F74-E74-D74-C74</f>
        <v>0</v>
      </c>
      <c r="K74" s="1226">
        <f>SUMIFS(Q4Apprv_1001!$L:$L,Q4Apprv_1001!$B:$B,$B74,Q4Apprv_1001!$AC:$AC,"&lt;="&amp;K$54,Q4Apprv_1001!$N:$N,'TDM Sales plan by Customer'!$B$54)-J74-I74-H74-G74-F74-E74-D74-C74</f>
        <v>0</v>
      </c>
      <c r="L74" s="1226">
        <f>SUMIFS(Q4Apprv_1001!$L:$L,Q4Apprv_1001!$B:$B,$B74,Q4Apprv_1001!$AC:$AC,"&lt;="&amp;L$54,Q4Apprv_1001!$N:$N,'TDM Sales plan by Customer'!$B$54)-K74-J74-I74-H74-G74-F74-E74-D74-C74</f>
        <v>0</v>
      </c>
      <c r="M74" s="1226">
        <f>SUMIFS(Q4Apprv_1001!$L:$L,Q4Apprv_1001!$B:$B,$B74,Q4Apprv_1001!$AC:$AC,"&lt;="&amp;M$54,Q4Apprv_1001!$N:$N,'TDM Sales plan by Customer'!$B$54)-L74-K74-J74-I74-H74-G74-F74-E74-D74-C74</f>
        <v>0</v>
      </c>
      <c r="N74" s="1226">
        <f>SUMIFS(Q4Apprv_1001!$L:$L,Q4Apprv_1001!$B:$B,$B74,Q4Apprv_1001!$AC:$AC,"&lt;="&amp;N$54,Q4Apprv_1001!$N:$N,'TDM Sales plan by Customer'!$B$54)-M74-L74-K74-J74-I74-H74-G74-F74-E74-D74-C74</f>
        <v>0</v>
      </c>
      <c r="O74" s="1235">
        <f t="shared" si="47"/>
        <v>0</v>
      </c>
      <c r="P74" s="1293"/>
      <c r="BK74" s="886"/>
      <c r="BL74" s="886"/>
      <c r="BM74" s="886"/>
    </row>
    <row r="75" spans="1:65" ht="15.95" hidden="1" customHeight="1" outlineLevel="1">
      <c r="A75" s="906">
        <v>21</v>
      </c>
      <c r="B75" s="914" t="s">
        <v>392</v>
      </c>
      <c r="C75" s="1226">
        <f>SUMIFS(Q4Apprv_1001!$L:$L,Q4Apprv_1001!$B:$B,$B75,Q4Apprv_1001!$AC:$AC,"&lt;="&amp;C$54,Q4Apprv_1001!$N:$N,'TDM Sales plan by Customer'!$B$54)</f>
        <v>0</v>
      </c>
      <c r="D75" s="1226">
        <f>SUMIFS(Q4Apprv_1001!$L:$L,Q4Apprv_1001!$B:$B,$B75,Q4Apprv_1001!$AC:$AC,"&lt;="&amp;D$54,Q4Apprv_1001!$N:$N,'TDM Sales plan by Customer'!$B$54)-C75</f>
        <v>0</v>
      </c>
      <c r="E75" s="1226">
        <f>SUMIFS(Q4Apprv_1001!$L:$L,Q4Apprv_1001!$B:$B,$B75,Q4Apprv_1001!$AC:$AC,"&lt;="&amp;E$54,Q4Apprv_1001!$N:$N,'TDM Sales plan by Customer'!$B$54)-D75-C75</f>
        <v>0</v>
      </c>
      <c r="F75" s="1226">
        <f>SUMIFS(Q4Apprv_1001!$L:$L,Q4Apprv_1001!$B:$B,$B75,Q4Apprv_1001!$AC:$AC,"&lt;="&amp;F$54,Q4Apprv_1001!$N:$N,'TDM Sales plan by Customer'!$B$54)-E75-D75-C75</f>
        <v>0</v>
      </c>
      <c r="G75" s="1226">
        <f>SUMIFS(Q4Apprv_1001!$L:$L,Q4Apprv_1001!$B:$B,$B75,Q4Apprv_1001!$AC:$AC,"&lt;="&amp;G$54,Q4Apprv_1001!$N:$N,'TDM Sales plan by Customer'!$B$54)-F75-E75-D75-C75</f>
        <v>0</v>
      </c>
      <c r="H75" s="1226">
        <f>SUMIFS(Q4Apprv_1001!$L:$L,Q4Apprv_1001!$B:$B,$B75,Q4Apprv_1001!$AC:$AC,"&lt;="&amp;H$54,Q4Apprv_1001!$N:$N,'TDM Sales plan by Customer'!$B$54)-G75-F75-E75-D75-C75</f>
        <v>0</v>
      </c>
      <c r="I75" s="1226">
        <f>SUMIFS(Q4Apprv_1001!$L:$L,Q4Apprv_1001!$B:$B,$B75,Q4Apprv_1001!$AC:$AC,"&lt;="&amp;I$54,Q4Apprv_1001!$N:$N,'TDM Sales plan by Customer'!$B$54)-H75-G75-F75-E75-D75-C75</f>
        <v>0</v>
      </c>
      <c r="J75" s="1226">
        <f>SUMIFS(Q4Apprv_1001!$L:$L,Q4Apprv_1001!$B:$B,$B75,Q4Apprv_1001!$AC:$AC,"&lt;="&amp;J$54,Q4Apprv_1001!$N:$N,'TDM Sales plan by Customer'!$B$54)-I75-H75-G75-F75-E75-D75-C75</f>
        <v>0</v>
      </c>
      <c r="K75" s="1226">
        <f>SUMIFS(Q4Apprv_1001!$L:$L,Q4Apprv_1001!$B:$B,$B75,Q4Apprv_1001!$AC:$AC,"&lt;="&amp;K$54,Q4Apprv_1001!$N:$N,'TDM Sales plan by Customer'!$B$54)-J75-I75-H75-G75-F75-E75-D75-C75</f>
        <v>0</v>
      </c>
      <c r="L75" s="1226">
        <f>SUMIFS(Q4Apprv_1001!$L:$L,Q4Apprv_1001!$B:$B,$B75,Q4Apprv_1001!$AC:$AC,"&lt;="&amp;L$54,Q4Apprv_1001!$N:$N,'TDM Sales plan by Customer'!$B$54)-K75-J75-I75-H75-G75-F75-E75-D75-C75</f>
        <v>0</v>
      </c>
      <c r="M75" s="1226">
        <f>SUMIFS(Q4Apprv_1001!$L:$L,Q4Apprv_1001!$B:$B,$B75,Q4Apprv_1001!$AC:$AC,"&lt;="&amp;M$54,Q4Apprv_1001!$N:$N,'TDM Sales plan by Customer'!$B$54)-L75-K75-J75-I75-H75-G75-F75-E75-D75-C75</f>
        <v>0</v>
      </c>
      <c r="N75" s="1226">
        <f>SUMIFS(Q4Apprv_1001!$L:$L,Q4Apprv_1001!$B:$B,$B75,Q4Apprv_1001!$AC:$AC,"&lt;="&amp;N$54,Q4Apprv_1001!$N:$N,'TDM Sales plan by Customer'!$B$54)-M75-L75-K75-J75-I75-H75-G75-F75-E75-D75-C75</f>
        <v>0</v>
      </c>
      <c r="O75" s="1235">
        <f t="shared" si="47"/>
        <v>0</v>
      </c>
      <c r="P75" s="1293"/>
      <c r="BK75" s="886"/>
      <c r="BL75" s="886"/>
      <c r="BM75" s="886"/>
    </row>
    <row r="76" spans="1:65" ht="15.95" hidden="1" customHeight="1" outlineLevel="1">
      <c r="A76" s="906">
        <v>22</v>
      </c>
      <c r="B76" s="914" t="s">
        <v>393</v>
      </c>
      <c r="C76" s="1226">
        <f>SUMIFS(Q4Apprv_1001!$L:$L,Q4Apprv_1001!$B:$B,$B76,Q4Apprv_1001!$AC:$AC,"&lt;="&amp;C$54,Q4Apprv_1001!$N:$N,'TDM Sales plan by Customer'!$B$54)</f>
        <v>0</v>
      </c>
      <c r="D76" s="1226">
        <f>SUMIFS(Q4Apprv_1001!$L:$L,Q4Apprv_1001!$B:$B,$B76,Q4Apprv_1001!$AC:$AC,"&lt;="&amp;D$54,Q4Apprv_1001!$N:$N,'TDM Sales plan by Customer'!$B$54)-C76</f>
        <v>0</v>
      </c>
      <c r="E76" s="1226">
        <f>SUMIFS(Q4Apprv_1001!$L:$L,Q4Apprv_1001!$B:$B,$B76,Q4Apprv_1001!$AC:$AC,"&lt;="&amp;E$54,Q4Apprv_1001!$N:$N,'TDM Sales plan by Customer'!$B$54)-D76-C76</f>
        <v>0</v>
      </c>
      <c r="F76" s="1226">
        <f>SUMIFS(Q4Apprv_1001!$L:$L,Q4Apprv_1001!$B:$B,$B76,Q4Apprv_1001!$AC:$AC,"&lt;="&amp;F$54,Q4Apprv_1001!$N:$N,'TDM Sales plan by Customer'!$B$54)-E76-D76-C76</f>
        <v>0</v>
      </c>
      <c r="G76" s="1226">
        <f>SUMIFS(Q4Apprv_1001!$L:$L,Q4Apprv_1001!$B:$B,$B76,Q4Apprv_1001!$AC:$AC,"&lt;="&amp;G$54,Q4Apprv_1001!$N:$N,'TDM Sales plan by Customer'!$B$54)-F76-E76-D76-C76</f>
        <v>0</v>
      </c>
      <c r="H76" s="1226">
        <f>SUMIFS(Q4Apprv_1001!$L:$L,Q4Apprv_1001!$B:$B,$B76,Q4Apprv_1001!$AC:$AC,"&lt;="&amp;H$54,Q4Apprv_1001!$N:$N,'TDM Sales plan by Customer'!$B$54)-G76-F76-E76-D76-C76</f>
        <v>0</v>
      </c>
      <c r="I76" s="1226">
        <f>SUMIFS(Q4Apprv_1001!$L:$L,Q4Apprv_1001!$B:$B,$B76,Q4Apprv_1001!$AC:$AC,"&lt;="&amp;I$54,Q4Apprv_1001!$N:$N,'TDM Sales plan by Customer'!$B$54)-H76-G76-F76-E76-D76-C76</f>
        <v>0</v>
      </c>
      <c r="J76" s="1226">
        <f>SUMIFS(Q4Apprv_1001!$L:$L,Q4Apprv_1001!$B:$B,$B76,Q4Apprv_1001!$AC:$AC,"&lt;="&amp;J$54,Q4Apprv_1001!$N:$N,'TDM Sales plan by Customer'!$B$54)-I76-H76-G76-F76-E76-D76-C76</f>
        <v>0</v>
      </c>
      <c r="K76" s="1226">
        <f>SUMIFS(Q4Apprv_1001!$L:$L,Q4Apprv_1001!$B:$B,$B76,Q4Apprv_1001!$AC:$AC,"&lt;="&amp;K$54,Q4Apprv_1001!$N:$N,'TDM Sales plan by Customer'!$B$54)-J76-I76-H76-G76-F76-E76-D76-C76</f>
        <v>0</v>
      </c>
      <c r="L76" s="1226">
        <f>SUMIFS(Q4Apprv_1001!$L:$L,Q4Apprv_1001!$B:$B,$B76,Q4Apprv_1001!$AC:$AC,"&lt;="&amp;L$54,Q4Apprv_1001!$N:$N,'TDM Sales plan by Customer'!$B$54)-K76-J76-I76-H76-G76-F76-E76-D76-C76</f>
        <v>0</v>
      </c>
      <c r="M76" s="1226">
        <f>SUMIFS(Q4Apprv_1001!$L:$L,Q4Apprv_1001!$B:$B,$B76,Q4Apprv_1001!$AC:$AC,"&lt;="&amp;M$54,Q4Apprv_1001!$N:$N,'TDM Sales plan by Customer'!$B$54)-L76-K76-J76-I76-H76-G76-F76-E76-D76-C76</f>
        <v>0</v>
      </c>
      <c r="N76" s="1226">
        <f>SUMIFS(Q4Apprv_1001!$L:$L,Q4Apprv_1001!$B:$B,$B76,Q4Apprv_1001!$AC:$AC,"&lt;="&amp;N$54,Q4Apprv_1001!$N:$N,'TDM Sales plan by Customer'!$B$54)-M76-L76-K76-J76-I76-H76-G76-F76-E76-D76-C76</f>
        <v>0</v>
      </c>
      <c r="O76" s="1235">
        <f t="shared" si="47"/>
        <v>0</v>
      </c>
      <c r="P76" s="1293"/>
      <c r="BK76" s="886"/>
      <c r="BL76" s="886"/>
      <c r="BM76" s="886"/>
    </row>
    <row r="77" spans="1:65" ht="15.95" hidden="1" customHeight="1" outlineLevel="1">
      <c r="A77" s="906">
        <v>22</v>
      </c>
      <c r="B77" s="914" t="s">
        <v>6322</v>
      </c>
      <c r="C77" s="1226">
        <f>SUMIFS(Q4Apprv_1001!$L:$L,Q4Apprv_1001!$B:$B,$B77,Q4Apprv_1001!$AC:$AC,"&lt;="&amp;C$54,Q4Apprv_1001!$N:$N,'TDM Sales plan by Customer'!$B$54)</f>
        <v>0</v>
      </c>
      <c r="D77" s="1226">
        <f>SUMIFS(Q4Apprv_1001!$L:$L,Q4Apprv_1001!$B:$B,$B77,Q4Apprv_1001!$AC:$AC,"&lt;="&amp;D$54,Q4Apprv_1001!$N:$N,'TDM Sales plan by Customer'!$B$54)-C77</f>
        <v>0</v>
      </c>
      <c r="E77" s="1226">
        <f>SUMIFS(Q4Apprv_1001!$L:$L,Q4Apprv_1001!$B:$B,$B77,Q4Apprv_1001!$AC:$AC,"&lt;="&amp;E$54,Q4Apprv_1001!$N:$N,'TDM Sales plan by Customer'!$B$54)-D77-C77</f>
        <v>0</v>
      </c>
      <c r="F77" s="1226">
        <f>SUMIFS(Q4Apprv_1001!$L:$L,Q4Apprv_1001!$B:$B,$B77,Q4Apprv_1001!$AC:$AC,"&lt;="&amp;F$54,Q4Apprv_1001!$N:$N,'TDM Sales plan by Customer'!$B$54)-E77-D77-C77</f>
        <v>0</v>
      </c>
      <c r="G77" s="1226">
        <f>SUMIFS(Q4Apprv_1001!$L:$L,Q4Apprv_1001!$B:$B,$B77,Q4Apprv_1001!$AC:$AC,"&lt;="&amp;G$54,Q4Apprv_1001!$N:$N,'TDM Sales plan by Customer'!$B$54)-F77-E77-D77-C77</f>
        <v>0</v>
      </c>
      <c r="H77" s="1226">
        <f>SUMIFS(Q4Apprv_1001!$L:$L,Q4Apprv_1001!$B:$B,$B77,Q4Apprv_1001!$AC:$AC,"&lt;="&amp;H$54,Q4Apprv_1001!$N:$N,'TDM Sales plan by Customer'!$B$54)-G77-F77-E77-D77-C77</f>
        <v>0</v>
      </c>
      <c r="I77" s="1226">
        <f>SUMIFS(Q4Apprv_1001!$L:$L,Q4Apprv_1001!$B:$B,$B77,Q4Apprv_1001!$AC:$AC,"&lt;="&amp;I$54,Q4Apprv_1001!$N:$N,'TDM Sales plan by Customer'!$B$54)-H77-G77-F77-E77-D77-C77</f>
        <v>0</v>
      </c>
      <c r="J77" s="1226">
        <f>SUMIFS(Q4Apprv_1001!$L:$L,Q4Apprv_1001!$B:$B,$B77,Q4Apprv_1001!$AC:$AC,"&lt;="&amp;J$54,Q4Apprv_1001!$N:$N,'TDM Sales plan by Customer'!$B$54)-I77-H77-G77-F77-E77-D77-C77</f>
        <v>0</v>
      </c>
      <c r="K77" s="1226">
        <f>SUMIFS(Q4Apprv_1001!$L:$L,Q4Apprv_1001!$B:$B,$B77,Q4Apprv_1001!$AC:$AC,"&lt;="&amp;K$54,Q4Apprv_1001!$N:$N,'TDM Sales plan by Customer'!$B$54)-J77-I77-H77-G77-F77-E77-D77-C77</f>
        <v>0</v>
      </c>
      <c r="L77" s="1226">
        <f>SUMIFS(Q4Apprv_1001!$L:$L,Q4Apprv_1001!$B:$B,$B77,Q4Apprv_1001!$AC:$AC,"&lt;="&amp;L$54,Q4Apprv_1001!$N:$N,'TDM Sales plan by Customer'!$B$54)-K77-J77-I77-H77-G77-F77-E77-D77-C77</f>
        <v>0</v>
      </c>
      <c r="M77" s="1226">
        <f>SUMIFS(Q4Apprv_1001!$L:$L,Q4Apprv_1001!$B:$B,$B77,Q4Apprv_1001!$AC:$AC,"&lt;="&amp;M$54,Q4Apprv_1001!$N:$N,'TDM Sales plan by Customer'!$B$54)-L77-K77-J77-I77-H77-G77-F77-E77-D77-C77</f>
        <v>0</v>
      </c>
      <c r="N77" s="1226">
        <f>SUMIFS(Q4Apprv_1001!$L:$L,Q4Apprv_1001!$B:$B,$B77,Q4Apprv_1001!$AC:$AC,"&lt;="&amp;N$54,Q4Apprv_1001!$N:$N,'TDM Sales plan by Customer'!$B$54)-M77-L77-K77-J77-I77-H77-G77-F77-E77-D77-C77</f>
        <v>0</v>
      </c>
      <c r="O77" s="1235">
        <f t="shared" si="47"/>
        <v>0</v>
      </c>
      <c r="P77" s="1293"/>
      <c r="BK77" s="886"/>
      <c r="BL77" s="886"/>
      <c r="BM77" s="886"/>
    </row>
    <row r="78" spans="1:65" ht="20.100000000000001" customHeight="1" collapsed="1">
      <c r="A78" s="906"/>
      <c r="B78" s="917" t="s">
        <v>399</v>
      </c>
      <c r="C78" s="922">
        <f t="shared" ref="C78:N78" si="48">SUM(C55:C77)</f>
        <v>0</v>
      </c>
      <c r="D78" s="922">
        <f t="shared" si="48"/>
        <v>0</v>
      </c>
      <c r="E78" s="922">
        <f t="shared" si="48"/>
        <v>0</v>
      </c>
      <c r="F78" s="922">
        <f t="shared" si="48"/>
        <v>0</v>
      </c>
      <c r="G78" s="922">
        <f t="shared" si="48"/>
        <v>0</v>
      </c>
      <c r="H78" s="922">
        <f t="shared" si="48"/>
        <v>0</v>
      </c>
      <c r="I78" s="922">
        <f t="shared" si="48"/>
        <v>4648</v>
      </c>
      <c r="J78" s="922">
        <f t="shared" si="48"/>
        <v>41928</v>
      </c>
      <c r="K78" s="922">
        <f t="shared" si="48"/>
        <v>0</v>
      </c>
      <c r="L78" s="922">
        <f t="shared" si="48"/>
        <v>0</v>
      </c>
      <c r="M78" s="922">
        <f t="shared" si="48"/>
        <v>0</v>
      </c>
      <c r="N78" s="922">
        <f t="shared" si="48"/>
        <v>0</v>
      </c>
      <c r="O78" s="923">
        <f t="shared" ref="O78:O83" si="49">+SUM(C78:N78)</f>
        <v>46576</v>
      </c>
      <c r="P78" s="1294"/>
      <c r="BK78" s="886"/>
      <c r="BL78" s="886"/>
      <c r="BM78" s="886"/>
    </row>
    <row r="79" spans="1:65" ht="15.95" customHeight="1">
      <c r="A79" s="906">
        <v>1</v>
      </c>
      <c r="B79" s="916" t="s">
        <v>194</v>
      </c>
      <c r="C79" s="1226">
        <f>SUMIFS(Q4Apprv_1001!$L:$L,Q4Apprv_1001!$B:$B,$B79,Q4Apprv_1001!$AC:$AC,"&lt;="&amp;C$54,Q4Apprv_1001!$N:$N,'TDM Sales plan by Customer'!$B$54)</f>
        <v>0</v>
      </c>
      <c r="D79" s="1226">
        <f>SUMIFS(Q4Apprv_1001!$L:$L,Q4Apprv_1001!$B:$B,$B79,Q4Apprv_1001!$AC:$AC,"&lt;="&amp;D$54,Q4Apprv_1001!$N:$N,'TDM Sales plan by Customer'!$B$54)-C79</f>
        <v>0</v>
      </c>
      <c r="E79" s="1226">
        <f>SUMIFS(Q4Apprv_1001!$L:$L,Q4Apprv_1001!$B:$B,$B79,Q4Apprv_1001!$AC:$AC,"&lt;="&amp;E$54,Q4Apprv_1001!$N:$N,'TDM Sales plan by Customer'!$B$54)-D79-C79</f>
        <v>0</v>
      </c>
      <c r="F79" s="1226">
        <f>SUMIFS(Q4Apprv_1001!$L:$L,Q4Apprv_1001!$B:$B,$B79,Q4Apprv_1001!$AC:$AC,"&lt;="&amp;F$54,Q4Apprv_1001!$N:$N,'TDM Sales plan by Customer'!$B$54)-E79-D79-C79</f>
        <v>0</v>
      </c>
      <c r="G79" s="1226">
        <f>SUMIFS(Q4Apprv_1001!$L:$L,Q4Apprv_1001!$B:$B,$B79,Q4Apprv_1001!$AC:$AC,"&lt;="&amp;G$54,Q4Apprv_1001!$N:$N,'TDM Sales plan by Customer'!$B$54)-F79-E79-D79-C79</f>
        <v>0</v>
      </c>
      <c r="H79" s="1226">
        <f>SUMIFS(Q4Apprv_1001!$L:$L,Q4Apprv_1001!$B:$B,$B79,Q4Apprv_1001!$AC:$AC,"&lt;="&amp;H$54,Q4Apprv_1001!$N:$N,'TDM Sales plan by Customer'!$B$54)-G79-F79-E79-D79-C79</f>
        <v>0</v>
      </c>
      <c r="I79" s="1226">
        <f>SUMIFS(Q4Apprv_1001!$L:$L,Q4Apprv_1001!$B:$B,$B79,Q4Apprv_1001!$AC:$AC,"&lt;="&amp;I$54,Q4Apprv_1001!$N:$N,'TDM Sales plan by Customer'!$B$54)-H79-G79-F79-E79-D79-C79</f>
        <v>27722</v>
      </c>
      <c r="J79" s="1226">
        <f>SUMIFS(Q4Apprv_1001!$L:$L,Q4Apprv_1001!$B:$B,$B79,Q4Apprv_1001!$AC:$AC,"&lt;="&amp;J$54,Q4Apprv_1001!$N:$N,'TDM Sales plan by Customer'!$B$54)-I79-H79-G79-F79-E79-D79-C79</f>
        <v>12146</v>
      </c>
      <c r="K79" s="1226">
        <f>SUMIFS(Q4Apprv_1001!$L:$L,Q4Apprv_1001!$B:$B,$B79,Q4Apprv_1001!$AC:$AC,"&lt;="&amp;K$54,Q4Apprv_1001!$N:$N,'TDM Sales plan by Customer'!$B$54)-J79-I79-H79-G79-F79-E79-D79-C79</f>
        <v>0</v>
      </c>
      <c r="L79" s="1226">
        <f>SUMIFS(Q4Apprv_1001!$L:$L,Q4Apprv_1001!$B:$B,$B79,Q4Apprv_1001!$AC:$AC,"&lt;="&amp;L$54,Q4Apprv_1001!$N:$N,'TDM Sales plan by Customer'!$B$54)-K79-J79-I79-H79-G79-F79-E79-D79-C79</f>
        <v>0</v>
      </c>
      <c r="M79" s="1226">
        <f>SUMIFS(Q4Apprv_1001!$L:$L,Q4Apprv_1001!$B:$B,$B79,Q4Apprv_1001!$AC:$AC,"&lt;="&amp;M$54,Q4Apprv_1001!$N:$N,'TDM Sales plan by Customer'!$B$54)-L79-K79-J79-I79-H79-G79-F79-E79-D79-C79</f>
        <v>0</v>
      </c>
      <c r="N79" s="1226">
        <f>SUMIFS(Q4Apprv_1001!$L:$L,Q4Apprv_1001!$B:$B,$B79,Q4Apprv_1001!$AC:$AC,"&lt;="&amp;N$54,Q4Apprv_1001!$N:$N,'TDM Sales plan by Customer'!$B$54)-M79-L79-K79-J79-I79-H79-G79-F79-E79-D79-C79</f>
        <v>0</v>
      </c>
      <c r="O79" s="1235">
        <f t="shared" si="49"/>
        <v>39868</v>
      </c>
      <c r="P79" s="1385" t="s">
        <v>7046</v>
      </c>
      <c r="BK79" s="886"/>
      <c r="BL79" s="886"/>
      <c r="BM79" s="886"/>
    </row>
    <row r="80" spans="1:65" ht="15.95" hidden="1" customHeight="1" outlineLevel="1">
      <c r="A80" s="906">
        <v>2</v>
      </c>
      <c r="B80" s="914" t="s">
        <v>386</v>
      </c>
      <c r="C80" s="1226">
        <f>SUMIFS(Q4Apprv_1001!$L:$L,Q4Apprv_1001!$B:$B,$B80,Q4Apprv_1001!$AC:$AC,"&lt;="&amp;C$54,Q4Apprv_1001!$N:$N,'TDM Sales plan by Customer'!$B$54)</f>
        <v>0</v>
      </c>
      <c r="D80" s="1226">
        <f>SUMIFS(Q4Apprv_1001!$L:$L,Q4Apprv_1001!$B:$B,$B80,Q4Apprv_1001!$AC:$AC,"&lt;="&amp;D$54,Q4Apprv_1001!$N:$N,'TDM Sales plan by Customer'!$B$54)-C80</f>
        <v>0</v>
      </c>
      <c r="E80" s="1226">
        <f>SUMIFS(Q4Apprv_1001!$L:$L,Q4Apprv_1001!$B:$B,$B80,Q4Apprv_1001!$AC:$AC,"&lt;="&amp;E$54,Q4Apprv_1001!$N:$N,'TDM Sales plan by Customer'!$B$54)-D80-C80</f>
        <v>0</v>
      </c>
      <c r="F80" s="1226">
        <f>SUMIFS(Q4Apprv_1001!$L:$L,Q4Apprv_1001!$B:$B,$B80,Q4Apprv_1001!$AC:$AC,"&lt;="&amp;F$54,Q4Apprv_1001!$N:$N,'TDM Sales plan by Customer'!$B$54)-E80-D80-C80</f>
        <v>0</v>
      </c>
      <c r="G80" s="1226">
        <f>SUMIFS(Q4Apprv_1001!$L:$L,Q4Apprv_1001!$B:$B,$B80,Q4Apprv_1001!$AC:$AC,"&lt;="&amp;G$54,Q4Apprv_1001!$N:$N,'TDM Sales plan by Customer'!$B$54)-F80-E80-D80-C80</f>
        <v>0</v>
      </c>
      <c r="H80" s="1226">
        <f>SUMIFS(Q4Apprv_1001!$L:$L,Q4Apprv_1001!$B:$B,$B80,Q4Apprv_1001!$AC:$AC,"&lt;="&amp;H$54,Q4Apprv_1001!$N:$N,'TDM Sales plan by Customer'!$B$54)-G80-F80-E80-D80-C80</f>
        <v>0</v>
      </c>
      <c r="I80" s="1226">
        <f>SUMIFS(Q4Apprv_1001!$L:$L,Q4Apprv_1001!$B:$B,$B80,Q4Apprv_1001!$AC:$AC,"&lt;="&amp;I$54,Q4Apprv_1001!$N:$N,'TDM Sales plan by Customer'!$B$54)-H80-G80-F80-E80-D80-C80</f>
        <v>0</v>
      </c>
      <c r="J80" s="1226">
        <f>SUMIFS(Q4Apprv_1001!$L:$L,Q4Apprv_1001!$B:$B,$B80,Q4Apprv_1001!$AC:$AC,"&lt;="&amp;J$54,Q4Apprv_1001!$N:$N,'TDM Sales plan by Customer'!$B$54)-I80-H80-G80-F80-E80-D80-C80</f>
        <v>0</v>
      </c>
      <c r="K80" s="1226">
        <f>SUMIFS(Q4Apprv_1001!$L:$L,Q4Apprv_1001!$B:$B,$B80,Q4Apprv_1001!$AC:$AC,"&lt;="&amp;K$54,Q4Apprv_1001!$N:$N,'TDM Sales plan by Customer'!$B$54)-J80-I80-H80-G80-F80-E80-D80-C80</f>
        <v>0</v>
      </c>
      <c r="L80" s="1226">
        <f>SUMIFS(Q4Apprv_1001!$L:$L,Q4Apprv_1001!$B:$B,$B80,Q4Apprv_1001!$AC:$AC,"&lt;="&amp;L$54,Q4Apprv_1001!$N:$N,'TDM Sales plan by Customer'!$B$54)-K80-J80-I80-H80-G80-F80-E80-D80-C80</f>
        <v>0</v>
      </c>
      <c r="M80" s="1226">
        <f>SUMIFS(Q4Apprv_1001!$L:$L,Q4Apprv_1001!$B:$B,$B80,Q4Apprv_1001!$AC:$AC,"&lt;="&amp;M$54,Q4Apprv_1001!$N:$N,'TDM Sales plan by Customer'!$B$54)-L80-K80-J80-I80-H80-G80-F80-E80-D80-C80</f>
        <v>0</v>
      </c>
      <c r="N80" s="1226">
        <f>SUMIFS(Q4Apprv_1001!$L:$L,Q4Apprv_1001!$B:$B,$B80,Q4Apprv_1001!$AC:$AC,"&lt;="&amp;N$54,Q4Apprv_1001!$N:$N,'TDM Sales plan by Customer'!$B$54)-M80-L80-K80-J80-I80-H80-G80-F80-E80-D80-C80</f>
        <v>0</v>
      </c>
      <c r="O80" s="1235">
        <f t="shared" si="49"/>
        <v>0</v>
      </c>
      <c r="P80" s="1293"/>
      <c r="BK80" s="886"/>
      <c r="BL80" s="886"/>
      <c r="BM80" s="886"/>
    </row>
    <row r="81" spans="1:68" ht="15.95" hidden="1" customHeight="1" outlineLevel="1">
      <c r="A81" s="906">
        <v>3</v>
      </c>
      <c r="B81" s="919" t="s">
        <v>193</v>
      </c>
      <c r="C81" s="1226">
        <f>SUMIFS(Q4Apprv_1001!$L:$L,Q4Apprv_1001!$B:$B,$B81,Q4Apprv_1001!$AC:$AC,"&lt;="&amp;C$54,Q4Apprv_1001!$N:$N,'TDM Sales plan by Customer'!$B$54)</f>
        <v>0</v>
      </c>
      <c r="D81" s="1226">
        <f>SUMIFS(Q4Apprv_1001!$L:$L,Q4Apprv_1001!$B:$B,$B81,Q4Apprv_1001!$AC:$AC,"&lt;="&amp;D$54,Q4Apprv_1001!$N:$N,'TDM Sales plan by Customer'!$B$54)-C81</f>
        <v>0</v>
      </c>
      <c r="E81" s="1226">
        <f>SUMIFS(Q4Apprv_1001!$L:$L,Q4Apprv_1001!$B:$B,$B81,Q4Apprv_1001!$AC:$AC,"&lt;="&amp;E$54,Q4Apprv_1001!$N:$N,'TDM Sales plan by Customer'!$B$54)-D81-C81</f>
        <v>0</v>
      </c>
      <c r="F81" s="1226">
        <f>SUMIFS(Q4Apprv_1001!$L:$L,Q4Apprv_1001!$B:$B,$B81,Q4Apprv_1001!$AC:$AC,"&lt;="&amp;F$54,Q4Apprv_1001!$N:$N,'TDM Sales plan by Customer'!$B$54)-E81-D81-C81</f>
        <v>0</v>
      </c>
      <c r="G81" s="1226">
        <f>SUMIFS(Q4Apprv_1001!$L:$L,Q4Apprv_1001!$B:$B,$B81,Q4Apprv_1001!$AC:$AC,"&lt;="&amp;G$54,Q4Apprv_1001!$N:$N,'TDM Sales plan by Customer'!$B$54)-F81-E81-D81-C81</f>
        <v>0</v>
      </c>
      <c r="H81" s="1226">
        <f>SUMIFS(Q4Apprv_1001!$L:$L,Q4Apprv_1001!$B:$B,$B81,Q4Apprv_1001!$AC:$AC,"&lt;="&amp;H$54,Q4Apprv_1001!$N:$N,'TDM Sales plan by Customer'!$B$54)-G81-F81-E81-D81-C81</f>
        <v>0</v>
      </c>
      <c r="I81" s="1226">
        <f>SUMIFS(Q4Apprv_1001!$L:$L,Q4Apprv_1001!$B:$B,$B81,Q4Apprv_1001!$AC:$AC,"&lt;="&amp;I$54,Q4Apprv_1001!$N:$N,'TDM Sales plan by Customer'!$B$54)-H81-G81-F81-E81-D81-C81</f>
        <v>0</v>
      </c>
      <c r="J81" s="1226">
        <f>SUMIFS(Q4Apprv_1001!$L:$L,Q4Apprv_1001!$B:$B,$B81,Q4Apprv_1001!$AC:$AC,"&lt;="&amp;J$54,Q4Apprv_1001!$N:$N,'TDM Sales plan by Customer'!$B$54)-I81-H81-G81-F81-E81-D81-C81</f>
        <v>0</v>
      </c>
      <c r="K81" s="1226">
        <f>SUMIFS(Q4Apprv_1001!$L:$L,Q4Apprv_1001!$B:$B,$B81,Q4Apprv_1001!$AC:$AC,"&lt;="&amp;K$54,Q4Apprv_1001!$N:$N,'TDM Sales plan by Customer'!$B$54)-J81-I81-H81-G81-F81-E81-D81-C81</f>
        <v>0</v>
      </c>
      <c r="L81" s="1226">
        <f>SUMIFS(Q4Apprv_1001!$L:$L,Q4Apprv_1001!$B:$B,$B81,Q4Apprv_1001!$AC:$AC,"&lt;="&amp;L$54,Q4Apprv_1001!$N:$N,'TDM Sales plan by Customer'!$B$54)-K81-J81-I81-H81-G81-F81-E81-D81-C81</f>
        <v>0</v>
      </c>
      <c r="M81" s="1226">
        <f>SUMIFS(Q4Apprv_1001!$L:$L,Q4Apprv_1001!$B:$B,$B81,Q4Apprv_1001!$AC:$AC,"&lt;="&amp;M$54,Q4Apprv_1001!$N:$N,'TDM Sales plan by Customer'!$B$54)-L81-K81-J81-I81-H81-G81-F81-E81-D81-C81</f>
        <v>0</v>
      </c>
      <c r="N81" s="1226">
        <f>SUMIFS(Q4Apprv_1001!$L:$L,Q4Apprv_1001!$B:$B,$B81,Q4Apprv_1001!$AC:$AC,"&lt;="&amp;N$54,Q4Apprv_1001!$N:$N,'TDM Sales plan by Customer'!$B$54)-M81-L81-K81-J81-I81-H81-G81-F81-E81-D81-C81</f>
        <v>0</v>
      </c>
      <c r="O81" s="1235">
        <f t="shared" si="49"/>
        <v>0</v>
      </c>
      <c r="P81" s="1293"/>
      <c r="BK81" s="886"/>
      <c r="BL81" s="886"/>
      <c r="BM81" s="886"/>
    </row>
    <row r="82" spans="1:68" ht="20.100000000000001" customHeight="1" collapsed="1" thickBot="1">
      <c r="A82" s="906"/>
      <c r="B82" s="917" t="s">
        <v>398</v>
      </c>
      <c r="C82" s="922">
        <f t="shared" ref="C82:N82" si="50">SUM(C79:C81)</f>
        <v>0</v>
      </c>
      <c r="D82" s="922">
        <f t="shared" si="50"/>
        <v>0</v>
      </c>
      <c r="E82" s="922">
        <f t="shared" si="50"/>
        <v>0</v>
      </c>
      <c r="F82" s="922">
        <f t="shared" si="50"/>
        <v>0</v>
      </c>
      <c r="G82" s="922">
        <f t="shared" si="50"/>
        <v>0</v>
      </c>
      <c r="H82" s="922">
        <f t="shared" si="50"/>
        <v>0</v>
      </c>
      <c r="I82" s="922">
        <f t="shared" si="50"/>
        <v>27722</v>
      </c>
      <c r="J82" s="922">
        <f t="shared" si="50"/>
        <v>12146</v>
      </c>
      <c r="K82" s="922">
        <f t="shared" si="50"/>
        <v>0</v>
      </c>
      <c r="L82" s="922">
        <f t="shared" si="50"/>
        <v>0</v>
      </c>
      <c r="M82" s="922">
        <f t="shared" si="50"/>
        <v>0</v>
      </c>
      <c r="N82" s="922">
        <f t="shared" si="50"/>
        <v>0</v>
      </c>
      <c r="O82" s="923">
        <f t="shared" si="49"/>
        <v>39868</v>
      </c>
      <c r="P82" s="1294"/>
      <c r="BK82" s="886"/>
      <c r="BL82" s="886"/>
      <c r="BM82" s="886"/>
    </row>
    <row r="83" spans="1:68" s="1245" customFormat="1" ht="24.95" customHeight="1" thickTop="1" thickBot="1">
      <c r="A83" s="1242"/>
      <c r="B83" s="1259" t="s">
        <v>366</v>
      </c>
      <c r="C83" s="1260">
        <f t="shared" ref="C83:N83" si="51">C82+C78</f>
        <v>0</v>
      </c>
      <c r="D83" s="1261">
        <f t="shared" si="51"/>
        <v>0</v>
      </c>
      <c r="E83" s="1261">
        <f t="shared" si="51"/>
        <v>0</v>
      </c>
      <c r="F83" s="1261">
        <f t="shared" si="51"/>
        <v>0</v>
      </c>
      <c r="G83" s="1261">
        <f t="shared" si="51"/>
        <v>0</v>
      </c>
      <c r="H83" s="1261">
        <f t="shared" si="51"/>
        <v>0</v>
      </c>
      <c r="I83" s="1261">
        <f t="shared" si="51"/>
        <v>32370</v>
      </c>
      <c r="J83" s="1261">
        <f t="shared" si="51"/>
        <v>54074</v>
      </c>
      <c r="K83" s="1261">
        <f t="shared" si="51"/>
        <v>0</v>
      </c>
      <c r="L83" s="1261">
        <f t="shared" si="51"/>
        <v>0</v>
      </c>
      <c r="M83" s="1261">
        <f t="shared" si="51"/>
        <v>0</v>
      </c>
      <c r="N83" s="1261">
        <f t="shared" si="51"/>
        <v>0</v>
      </c>
      <c r="O83" s="1262">
        <f t="shared" si="49"/>
        <v>86444</v>
      </c>
      <c r="P83" s="1385"/>
      <c r="R83" s="1246"/>
      <c r="S83" s="1246"/>
      <c r="T83" s="1246"/>
      <c r="U83" s="1246"/>
      <c r="V83" s="1246"/>
      <c r="W83" s="1246"/>
      <c r="X83" s="1246"/>
      <c r="Y83" s="1246"/>
      <c r="Z83" s="1246"/>
      <c r="AA83" s="1246"/>
      <c r="AB83" s="1246"/>
      <c r="AC83" s="1246"/>
      <c r="AD83" s="886"/>
      <c r="AE83" s="886"/>
      <c r="AF83" s="886"/>
      <c r="AG83" s="886"/>
      <c r="AH83" s="886"/>
      <c r="AI83" s="886"/>
      <c r="AJ83" s="886"/>
      <c r="AK83" s="886"/>
      <c r="AL83" s="886"/>
      <c r="AM83" s="886"/>
      <c r="AN83" s="886"/>
      <c r="AO83" s="886"/>
      <c r="AP83" s="886"/>
      <c r="AQ83" s="886"/>
      <c r="AR83" s="886"/>
      <c r="AS83" s="886"/>
      <c r="AT83" s="886"/>
      <c r="AU83" s="886"/>
      <c r="AV83" s="886"/>
      <c r="AW83" s="886"/>
      <c r="AX83" s="886"/>
      <c r="AY83" s="886"/>
      <c r="AZ83" s="886"/>
      <c r="BA83" s="886"/>
      <c r="BB83" s="886"/>
      <c r="BC83" s="886"/>
      <c r="BD83" s="886"/>
      <c r="BE83" s="886"/>
      <c r="BF83" s="886"/>
      <c r="BG83" s="886"/>
      <c r="BH83" s="886"/>
      <c r="BI83" s="886"/>
      <c r="BJ83" s="886"/>
      <c r="BK83" s="886"/>
      <c r="BL83" s="886"/>
      <c r="BM83" s="886"/>
      <c r="BN83" s="886"/>
      <c r="BO83" s="886"/>
      <c r="BP83" s="886"/>
    </row>
    <row r="84" spans="1:68" ht="12.75" thickTop="1">
      <c r="BK84" s="886"/>
      <c r="BL84" s="886"/>
      <c r="BM84" s="886"/>
    </row>
    <row r="85" spans="1:68">
      <c r="BK85" s="886"/>
      <c r="BL85" s="886"/>
      <c r="BM85" s="886"/>
    </row>
    <row r="86" spans="1:68" ht="19.5">
      <c r="B86" s="862"/>
      <c r="BK86" s="886"/>
      <c r="BL86" s="886"/>
      <c r="BM86" s="886"/>
    </row>
    <row r="87" spans="1:68" ht="39.950000000000003" customHeight="1">
      <c r="A87" s="896" t="s">
        <v>400</v>
      </c>
      <c r="B87" s="942" t="s">
        <v>333</v>
      </c>
      <c r="C87" s="926">
        <f>C15</f>
        <v>44287</v>
      </c>
      <c r="D87" s="926">
        <v>44317</v>
      </c>
      <c r="E87" s="926">
        <v>44348</v>
      </c>
      <c r="F87" s="926">
        <v>44378</v>
      </c>
      <c r="G87" s="926">
        <v>44409</v>
      </c>
      <c r="H87" s="926">
        <v>44440</v>
      </c>
      <c r="I87" s="926">
        <v>44470</v>
      </c>
      <c r="J87" s="926">
        <v>44501</v>
      </c>
      <c r="K87" s="926">
        <v>44531</v>
      </c>
      <c r="L87" s="926">
        <v>44562</v>
      </c>
      <c r="M87" s="926">
        <v>44593</v>
      </c>
      <c r="N87" s="926">
        <v>44621</v>
      </c>
      <c r="O87" s="927" t="s">
        <v>219</v>
      </c>
      <c r="P87" s="1300" t="s">
        <v>7039</v>
      </c>
      <c r="Q87" s="886" t="s">
        <v>407</v>
      </c>
      <c r="BK87" s="886"/>
      <c r="BL87" s="886"/>
      <c r="BM87" s="886"/>
    </row>
    <row r="88" spans="1:68" ht="15.75" customHeight="1">
      <c r="A88" s="906">
        <v>1</v>
      </c>
      <c r="B88" s="1238" t="s">
        <v>186</v>
      </c>
      <c r="C88" s="931">
        <f>SUMIFS(Q4Apprv_1001!$L:$L,Q4Apprv_1001!$B:$B,$B88,Q4Apprv_1001!$AC:$AC,"&lt;="&amp;C$87,Q4Apprv_1001!$N:$N,'TDM Sales plan by Customer'!$B$87)</f>
        <v>0</v>
      </c>
      <c r="D88" s="931">
        <f>SUMIFS(Q4Apprv_1001!$L:$L,Q4Apprv_1001!$B:$B,$B88,Q4Apprv_1001!$AC:$AC,"&lt;="&amp;D$87,Q4Apprv_1001!$N:$N,'TDM Sales plan by Customer'!$B$87)-C88</f>
        <v>0</v>
      </c>
      <c r="E88" s="931">
        <f>SUMIFS(Q4Apprv_1001!$L:$L,Q4Apprv_1001!$B:$B,$B88,Q4Apprv_1001!$AC:$AC,"&lt;="&amp;E$87,Q4Apprv_1001!$N:$N,'TDM Sales plan by Customer'!$B$87)-D88-C88</f>
        <v>0</v>
      </c>
      <c r="F88" s="931">
        <f>SUMIFS(Q4Apprv_1001!$L:$L,Q4Apprv_1001!$B:$B,$B88,Q4Apprv_1001!$AC:$AC,"&lt;="&amp;F$87,Q4Apprv_1001!$N:$N,'TDM Sales plan by Customer'!$B$87)-E88-D88-C88</f>
        <v>0</v>
      </c>
      <c r="G88" s="931">
        <f>SUMIFS(Q4Apprv_1001!$L:$L,Q4Apprv_1001!$B:$B,$B88,Q4Apprv_1001!$AC:$AC,"&lt;="&amp;G$87,Q4Apprv_1001!$N:$N,'TDM Sales plan by Customer'!$B$87)-F88-E88-D88-C88</f>
        <v>0</v>
      </c>
      <c r="H88" s="931">
        <f>SUMIFS(Q4Apprv_1001!$L:$L,Q4Apprv_1001!$B:$B,$B88,Q4Apprv_1001!$AC:$AC,"&lt;="&amp;H$87,Q4Apprv_1001!$N:$N,'TDM Sales plan by Customer'!$B$87)-G88-F88-E88-D88-C88</f>
        <v>0</v>
      </c>
      <c r="I88" s="931">
        <f>SUMIFS(Q4Apprv_1001!$L:$L,Q4Apprv_1001!$B:$B,$B88,Q4Apprv_1001!$AC:$AC,"&lt;="&amp;I$87,Q4Apprv_1001!$N:$N,'TDM Sales plan by Customer'!$B$87)-H88-G88-F88-E88-D88-C88</f>
        <v>1618</v>
      </c>
      <c r="J88" s="931">
        <f>SUMIFS(Q4Apprv_1001!$L:$L,Q4Apprv_1001!$B:$B,$B88,Q4Apprv_1001!$AC:$AC,"&lt;="&amp;J$87,Q4Apprv_1001!$N:$N,'TDM Sales plan by Customer'!$B$87)-I88-H88-G88-F88-E88-D88-C88</f>
        <v>27857</v>
      </c>
      <c r="K88" s="931">
        <f>SUMIFS(Q4Apprv_1001!$L:$L,Q4Apprv_1001!$B:$B,$B88,Q4Apprv_1001!$AC:$AC,"&lt;="&amp;K$87,Q4Apprv_1001!$N:$N,'TDM Sales plan by Customer'!$B$87)-J88-I88-H88-G88-F88-E88-D88-C88</f>
        <v>0</v>
      </c>
      <c r="L88" s="931">
        <f>SUMIFS(Q4Apprv_1001!$L:$L,Q4Apprv_1001!$B:$B,$B88,Q4Apprv_1001!$AC:$AC,"&lt;="&amp;L$87,Q4Apprv_1001!$N:$N,'TDM Sales plan by Customer'!$B$87)-K88-J88-I88-H88-G88-F88-E88-D88-C88</f>
        <v>20830</v>
      </c>
      <c r="M88" s="931">
        <f>SUMIFS(Q4Apprv_1001!$L:$L,Q4Apprv_1001!$B:$B,$B88,Q4Apprv_1001!$AC:$AC,"&lt;="&amp;M$87,Q4Apprv_1001!$N:$N,'TDM Sales plan by Customer'!$B$87)-L88-K88-J88-I88-H88-G88-F88-E88-D88-C88</f>
        <v>5208</v>
      </c>
      <c r="N88" s="931">
        <f>SUMIFS(Q4Apprv_1001!$L:$L,Q4Apprv_1001!$B:$B,$B88,Q4Apprv_1001!$AC:$AC,"&lt;="&amp;N$87,Q4Apprv_1001!$N:$N,'TDM Sales plan by Customer'!$B$87)-M88-L88-K88-J88-I88-H88-G88-F88-E88-D88-C88</f>
        <v>0</v>
      </c>
      <c r="O88" s="1301">
        <f t="shared" ref="O88:O110" si="52">+SUM(C88:N88)</f>
        <v>55513</v>
      </c>
      <c r="P88" s="1384" t="s">
        <v>7045</v>
      </c>
      <c r="AD88" s="894"/>
      <c r="BK88" s="886"/>
      <c r="BL88" s="886"/>
      <c r="BM88" s="886"/>
    </row>
    <row r="89" spans="1:68" ht="15.95" customHeight="1">
      <c r="A89" s="906">
        <v>2</v>
      </c>
      <c r="B89" s="914" t="s">
        <v>245</v>
      </c>
      <c r="C89" s="931">
        <f>SUMIFS(Q4Apprv_1001!$L:$L,Q4Apprv_1001!$B:$B,$B89,Q4Apprv_1001!$AC:$AC,"&lt;="&amp;C$87,Q4Apprv_1001!$N:$N,'TDM Sales plan by Customer'!$B$87)</f>
        <v>0</v>
      </c>
      <c r="D89" s="931">
        <f>SUMIFS(Q4Apprv_1001!$L:$L,Q4Apprv_1001!$B:$B,$B89,Q4Apprv_1001!$AC:$AC,"&lt;="&amp;D$87,Q4Apprv_1001!$N:$N,'TDM Sales plan by Customer'!$B$87)-C89</f>
        <v>0</v>
      </c>
      <c r="E89" s="931">
        <f>SUMIFS(Q4Apprv_1001!$L:$L,Q4Apprv_1001!$B:$B,$B89,Q4Apprv_1001!$AC:$AC,"&lt;="&amp;E$87,Q4Apprv_1001!$N:$N,'TDM Sales plan by Customer'!$B$87)-D89-C89</f>
        <v>0</v>
      </c>
      <c r="F89" s="931">
        <f>SUMIFS(Q4Apprv_1001!$L:$L,Q4Apprv_1001!$B:$B,$B89,Q4Apprv_1001!$AC:$AC,"&lt;="&amp;F$87,Q4Apprv_1001!$N:$N,'TDM Sales plan by Customer'!$B$87)-E89-D89-C89</f>
        <v>0</v>
      </c>
      <c r="G89" s="931">
        <f>SUMIFS(Q4Apprv_1001!$L:$L,Q4Apprv_1001!$B:$B,$B89,Q4Apprv_1001!$AC:$AC,"&lt;="&amp;G$87,Q4Apprv_1001!$N:$N,'TDM Sales plan by Customer'!$B$87)-F89-E89-D89-C89</f>
        <v>0</v>
      </c>
      <c r="H89" s="931">
        <f>SUMIFS(Q4Apprv_1001!$L:$L,Q4Apprv_1001!$B:$B,$B89,Q4Apprv_1001!$AC:$AC,"&lt;="&amp;H$87,Q4Apprv_1001!$N:$N,'TDM Sales plan by Customer'!$B$87)-G89-F89-E89-D89-C89</f>
        <v>0</v>
      </c>
      <c r="I89" s="931">
        <f>SUMIFS(Q4Apprv_1001!$L:$L,Q4Apprv_1001!$B:$B,$B89,Q4Apprv_1001!$AC:$AC,"&lt;="&amp;I$87,Q4Apprv_1001!$N:$N,'TDM Sales plan by Customer'!$B$87)-H89-G89-F89-E89-D89-C89</f>
        <v>0</v>
      </c>
      <c r="J89" s="931">
        <f>SUMIFS(Q4Apprv_1001!$L:$L,Q4Apprv_1001!$B:$B,$B89,Q4Apprv_1001!$AC:$AC,"&lt;="&amp;J$87,Q4Apprv_1001!$N:$N,'TDM Sales plan by Customer'!$B$87)-I89-H89-G89-F89-E89-D89-C89</f>
        <v>0</v>
      </c>
      <c r="K89" s="931">
        <f>SUMIFS(Q4Apprv_1001!$L:$L,Q4Apprv_1001!$B:$B,$B89,Q4Apprv_1001!$AC:$AC,"&lt;="&amp;K$87,Q4Apprv_1001!$N:$N,'TDM Sales plan by Customer'!$B$87)-J89-I89-H89-G89-F89-E89-D89-C89</f>
        <v>16742</v>
      </c>
      <c r="L89" s="931">
        <f>SUMIFS(Q4Apprv_1001!$L:$L,Q4Apprv_1001!$B:$B,$B89,Q4Apprv_1001!$AC:$AC,"&lt;="&amp;L$87,Q4Apprv_1001!$N:$N,'TDM Sales plan by Customer'!$B$87)-K89-J89-I89-H89-G89-F89-E89-D89-C89</f>
        <v>4185</v>
      </c>
      <c r="M89" s="931">
        <f>SUMIFS(Q4Apprv_1001!$L:$L,Q4Apprv_1001!$B:$B,$B89,Q4Apprv_1001!$AC:$AC,"&lt;="&amp;M$87,Q4Apprv_1001!$N:$N,'TDM Sales plan by Customer'!$B$87)-L89-K89-J89-I89-H89-G89-F89-E89-D89-C89</f>
        <v>0</v>
      </c>
      <c r="N89" s="931">
        <f>SUMIFS(Q4Apprv_1001!$L:$L,Q4Apprv_1001!$B:$B,$B89,Q4Apprv_1001!$AC:$AC,"&lt;="&amp;N$87,Q4Apprv_1001!$N:$N,'TDM Sales plan by Customer'!$B$87)-M89-L89-K89-J89-I89-H89-G89-F89-E89-D89-C89</f>
        <v>0</v>
      </c>
      <c r="O89" s="1301">
        <f t="shared" si="52"/>
        <v>20927</v>
      </c>
      <c r="P89" s="1303" t="s">
        <v>7043</v>
      </c>
      <c r="AD89" s="894"/>
      <c r="BK89" s="886"/>
      <c r="BL89" s="886"/>
      <c r="BM89" s="886"/>
    </row>
    <row r="90" spans="1:68" ht="15.95" customHeight="1">
      <c r="A90" s="906">
        <v>3</v>
      </c>
      <c r="B90" s="916" t="s">
        <v>196</v>
      </c>
      <c r="C90" s="931">
        <f>SUMIFS(Q4Apprv_1001!$L:$L,Q4Apprv_1001!$B:$B,$B90,Q4Apprv_1001!$AC:$AC,"&lt;="&amp;C$87,Q4Apprv_1001!$N:$N,'TDM Sales plan by Customer'!$B$87)</f>
        <v>0</v>
      </c>
      <c r="D90" s="931">
        <f>SUMIFS(Q4Apprv_1001!$L:$L,Q4Apprv_1001!$B:$B,$B90,Q4Apprv_1001!$AC:$AC,"&lt;="&amp;D$87,Q4Apprv_1001!$N:$N,'TDM Sales plan by Customer'!$B$87)-C90</f>
        <v>0</v>
      </c>
      <c r="E90" s="931">
        <f>SUMIFS(Q4Apprv_1001!$L:$L,Q4Apprv_1001!$B:$B,$B90,Q4Apprv_1001!$AC:$AC,"&lt;="&amp;E$87,Q4Apprv_1001!$N:$N,'TDM Sales plan by Customer'!$B$87)-D90-C90</f>
        <v>0</v>
      </c>
      <c r="F90" s="931">
        <f>SUMIFS(Q4Apprv_1001!$L:$L,Q4Apprv_1001!$B:$B,$B90,Q4Apprv_1001!$AC:$AC,"&lt;="&amp;F$87,Q4Apprv_1001!$N:$N,'TDM Sales plan by Customer'!$B$87)-E90-D90-C90</f>
        <v>0</v>
      </c>
      <c r="G90" s="931">
        <f>SUMIFS(Q4Apprv_1001!$L:$L,Q4Apprv_1001!$B:$B,$B90,Q4Apprv_1001!$AC:$AC,"&lt;="&amp;G$87,Q4Apprv_1001!$N:$N,'TDM Sales plan by Customer'!$B$87)-F90-E90-D90-C90</f>
        <v>0</v>
      </c>
      <c r="H90" s="931">
        <f>SUMIFS(Q4Apprv_1001!$L:$L,Q4Apprv_1001!$B:$B,$B90,Q4Apprv_1001!$AC:$AC,"&lt;="&amp;H$87,Q4Apprv_1001!$N:$N,'TDM Sales plan by Customer'!$B$87)-G90-F90-E90-D90-C90</f>
        <v>0</v>
      </c>
      <c r="I90" s="931">
        <f>SUMIFS(Q4Apprv_1001!$L:$L,Q4Apprv_1001!$B:$B,$B90,Q4Apprv_1001!$AC:$AC,"&lt;="&amp;I$87,Q4Apprv_1001!$N:$N,'TDM Sales plan by Customer'!$B$87)-H90-G90-F90-E90-D90-C90</f>
        <v>0</v>
      </c>
      <c r="J90" s="931">
        <f>SUMIFS(Q4Apprv_1001!$L:$L,Q4Apprv_1001!$B:$B,$B90,Q4Apprv_1001!$AC:$AC,"&lt;="&amp;J$87,Q4Apprv_1001!$N:$N,'TDM Sales plan by Customer'!$B$87)-I90-H90-G90-F90-E90-D90-C90</f>
        <v>4404</v>
      </c>
      <c r="K90" s="931">
        <f>SUMIFS(Q4Apprv_1001!$L:$L,Q4Apprv_1001!$B:$B,$B90,Q4Apprv_1001!$AC:$AC,"&lt;="&amp;K$87,Q4Apprv_1001!$N:$N,'TDM Sales plan by Customer'!$B$87)-J90-I90-H90-G90-F90-E90-D90-C90</f>
        <v>0</v>
      </c>
      <c r="L90" s="931">
        <f>SUMIFS(Q4Apprv_1001!$L:$L,Q4Apprv_1001!$B:$B,$B90,Q4Apprv_1001!$AC:$AC,"&lt;="&amp;L$87,Q4Apprv_1001!$N:$N,'TDM Sales plan by Customer'!$B$87)-K90-J90-I90-H90-G90-F90-E90-D90-C90</f>
        <v>0</v>
      </c>
      <c r="M90" s="931">
        <f>SUMIFS(Q4Apprv_1001!$L:$L,Q4Apprv_1001!$B:$B,$B90,Q4Apprv_1001!$AC:$AC,"&lt;="&amp;M$87,Q4Apprv_1001!$N:$N,'TDM Sales plan by Customer'!$B$87)-L90-K90-J90-I90-H90-G90-F90-E90-D90-C90</f>
        <v>0</v>
      </c>
      <c r="N90" s="931">
        <f>SUMIFS(Q4Apprv_1001!$L:$L,Q4Apprv_1001!$B:$B,$B90,Q4Apprv_1001!$AC:$AC,"&lt;="&amp;N$87,Q4Apprv_1001!$N:$N,'TDM Sales plan by Customer'!$B$87)-M90-L90-K90-J90-I90-H90-G90-F90-E90-D90-C90</f>
        <v>0</v>
      </c>
      <c r="O90" s="1301">
        <f t="shared" si="52"/>
        <v>4404</v>
      </c>
      <c r="P90" s="1303" t="s">
        <v>7042</v>
      </c>
      <c r="AD90" s="894"/>
      <c r="BK90" s="886"/>
      <c r="BL90" s="886"/>
      <c r="BM90" s="886"/>
    </row>
    <row r="91" spans="1:68" ht="15.95" customHeight="1">
      <c r="A91" s="906">
        <v>4</v>
      </c>
      <c r="B91" s="912" t="s">
        <v>189</v>
      </c>
      <c r="C91" s="931">
        <f>SUMIFS(Q4Apprv_1001!$L:$L,Q4Apprv_1001!$B:$B,$B91,Q4Apprv_1001!$AC:$AC,"&lt;="&amp;C$87,Q4Apprv_1001!$N:$N,'TDM Sales plan by Customer'!$B$87)</f>
        <v>0</v>
      </c>
      <c r="D91" s="931">
        <f>SUMIFS(Q4Apprv_1001!$L:$L,Q4Apprv_1001!$B:$B,$B91,Q4Apprv_1001!$AC:$AC,"&lt;="&amp;D$87,Q4Apprv_1001!$N:$N,'TDM Sales plan by Customer'!$B$87)-C91</f>
        <v>0</v>
      </c>
      <c r="E91" s="931">
        <f>SUMIFS(Q4Apprv_1001!$L:$L,Q4Apprv_1001!$B:$B,$B91,Q4Apprv_1001!$AC:$AC,"&lt;="&amp;E$87,Q4Apprv_1001!$N:$N,'TDM Sales plan by Customer'!$B$87)-D91-C91</f>
        <v>0</v>
      </c>
      <c r="F91" s="931">
        <f>SUMIFS(Q4Apprv_1001!$L:$L,Q4Apprv_1001!$B:$B,$B91,Q4Apprv_1001!$AC:$AC,"&lt;="&amp;F$87,Q4Apprv_1001!$N:$N,'TDM Sales plan by Customer'!$B$87)-E91-D91-C91</f>
        <v>0</v>
      </c>
      <c r="G91" s="931">
        <f>SUMIFS(Q4Apprv_1001!$L:$L,Q4Apprv_1001!$B:$B,$B91,Q4Apprv_1001!$AC:$AC,"&lt;="&amp;G$87,Q4Apprv_1001!$N:$N,'TDM Sales plan by Customer'!$B$87)-F91-E91-D91-C91</f>
        <v>0</v>
      </c>
      <c r="H91" s="931">
        <f>SUMIFS(Q4Apprv_1001!$L:$L,Q4Apprv_1001!$B:$B,$B91,Q4Apprv_1001!$AC:$AC,"&lt;="&amp;H$87,Q4Apprv_1001!$N:$N,'TDM Sales plan by Customer'!$B$87)-G91-F91-E91-D91-C91</f>
        <v>0</v>
      </c>
      <c r="I91" s="931">
        <f>SUMIFS(Q4Apprv_1001!$L:$L,Q4Apprv_1001!$B:$B,$B91,Q4Apprv_1001!$AC:$AC,"&lt;="&amp;I$87,Q4Apprv_1001!$N:$N,'TDM Sales plan by Customer'!$B$87)-H91-G91-F91-E91-D91-C91</f>
        <v>2082</v>
      </c>
      <c r="J91" s="931">
        <f>SUMIFS(Q4Apprv_1001!$L:$L,Q4Apprv_1001!$B:$B,$B91,Q4Apprv_1001!$AC:$AC,"&lt;="&amp;J$87,Q4Apprv_1001!$N:$N,'TDM Sales plan by Customer'!$B$87)-I91-H91-G91-F91-E91-D91-C91</f>
        <v>1890</v>
      </c>
      <c r="K91" s="931">
        <f>SUMIFS(Q4Apprv_1001!$L:$L,Q4Apprv_1001!$B:$B,$B91,Q4Apprv_1001!$AC:$AC,"&lt;="&amp;K$87,Q4Apprv_1001!$N:$N,'TDM Sales plan by Customer'!$B$87)-J91-I91-H91-G91-F91-E91-D91-C91</f>
        <v>0</v>
      </c>
      <c r="L91" s="931">
        <f>SUMIFS(Q4Apprv_1001!$L:$L,Q4Apprv_1001!$B:$B,$B91,Q4Apprv_1001!$AC:$AC,"&lt;="&amp;L$87,Q4Apprv_1001!$N:$N,'TDM Sales plan by Customer'!$B$87)-K91-J91-I91-H91-G91-F91-E91-D91-C91</f>
        <v>0</v>
      </c>
      <c r="M91" s="931">
        <f>SUMIFS(Q4Apprv_1001!$L:$L,Q4Apprv_1001!$B:$B,$B91,Q4Apprv_1001!$AC:$AC,"&lt;="&amp;M$87,Q4Apprv_1001!$N:$N,'TDM Sales plan by Customer'!$B$87)-L91-K91-J91-I91-H91-G91-F91-E91-D91-C91</f>
        <v>0</v>
      </c>
      <c r="N91" s="931">
        <f>SUMIFS(Q4Apprv_1001!$L:$L,Q4Apprv_1001!$B:$B,$B91,Q4Apprv_1001!$AC:$AC,"&lt;="&amp;N$87,Q4Apprv_1001!$N:$N,'TDM Sales plan by Customer'!$B$87)-M91-L91-K91-J91-I91-H91-G91-F91-E91-D91-C91</f>
        <v>0</v>
      </c>
      <c r="O91" s="1301">
        <f t="shared" si="52"/>
        <v>3972</v>
      </c>
      <c r="P91" s="1303" t="s">
        <v>7403</v>
      </c>
      <c r="AD91" s="894"/>
      <c r="BK91" s="886"/>
      <c r="BL91" s="886"/>
      <c r="BM91" s="886"/>
    </row>
    <row r="92" spans="1:68" ht="15.95" customHeight="1">
      <c r="A92" s="906">
        <v>5</v>
      </c>
      <c r="B92" s="914" t="s">
        <v>185</v>
      </c>
      <c r="C92" s="931">
        <f>SUMIFS(Q4Apprv_1001!$L:$L,Q4Apprv_1001!$B:$B,$B92,Q4Apprv_1001!$AC:$AC,"&lt;="&amp;C$87,Q4Apprv_1001!$N:$N,'TDM Sales plan by Customer'!$B$87)</f>
        <v>0</v>
      </c>
      <c r="D92" s="931">
        <f>SUMIFS(Q4Apprv_1001!$L:$L,Q4Apprv_1001!$B:$B,$B92,Q4Apprv_1001!$AC:$AC,"&lt;="&amp;D$87,Q4Apprv_1001!$N:$N,'TDM Sales plan by Customer'!$B$87)-C92</f>
        <v>0</v>
      </c>
      <c r="E92" s="931">
        <f>SUMIFS(Q4Apprv_1001!$L:$L,Q4Apprv_1001!$B:$B,$B92,Q4Apprv_1001!$AC:$AC,"&lt;="&amp;E$87,Q4Apprv_1001!$N:$N,'TDM Sales plan by Customer'!$B$87)-D92-C92</f>
        <v>0</v>
      </c>
      <c r="F92" s="931">
        <f>SUMIFS(Q4Apprv_1001!$L:$L,Q4Apprv_1001!$B:$B,$B92,Q4Apprv_1001!$AC:$AC,"&lt;="&amp;F$87,Q4Apprv_1001!$N:$N,'TDM Sales plan by Customer'!$B$87)-E92-D92-C92</f>
        <v>0</v>
      </c>
      <c r="G92" s="931">
        <f>SUMIFS(Q4Apprv_1001!$L:$L,Q4Apprv_1001!$B:$B,$B92,Q4Apprv_1001!$AC:$AC,"&lt;="&amp;G$87,Q4Apprv_1001!$N:$N,'TDM Sales plan by Customer'!$B$87)-F92-E92-D92-C92</f>
        <v>0</v>
      </c>
      <c r="H92" s="931">
        <f>SUMIFS(Q4Apprv_1001!$L:$L,Q4Apprv_1001!$B:$B,$B92,Q4Apprv_1001!$AC:$AC,"&lt;="&amp;H$87,Q4Apprv_1001!$N:$N,'TDM Sales plan by Customer'!$B$87)-G92-F92-E92-D92-C92</f>
        <v>0</v>
      </c>
      <c r="I92" s="931">
        <f>SUMIFS(Q4Apprv_1001!$L:$L,Q4Apprv_1001!$B:$B,$B92,Q4Apprv_1001!$AC:$AC,"&lt;="&amp;I$87,Q4Apprv_1001!$N:$N,'TDM Sales plan by Customer'!$B$87)-H92-G92-F92-E92-D92-C92</f>
        <v>260</v>
      </c>
      <c r="J92" s="931">
        <f>SUMIFS(Q4Apprv_1001!$L:$L,Q4Apprv_1001!$B:$B,$B92,Q4Apprv_1001!$AC:$AC,"&lt;="&amp;J$87,Q4Apprv_1001!$N:$N,'TDM Sales plan by Customer'!$B$87)-I92-H92-G92-F92-E92-D92-C92</f>
        <v>3205</v>
      </c>
      <c r="K92" s="931">
        <f>SUMIFS(Q4Apprv_1001!$L:$L,Q4Apprv_1001!$B:$B,$B92,Q4Apprv_1001!$AC:$AC,"&lt;="&amp;K$87,Q4Apprv_1001!$N:$N,'TDM Sales plan by Customer'!$B$87)-J92-I92-H92-G92-F92-E92-D92-C92</f>
        <v>0</v>
      </c>
      <c r="L92" s="931">
        <f>SUMIFS(Q4Apprv_1001!$L:$L,Q4Apprv_1001!$B:$B,$B92,Q4Apprv_1001!$AC:$AC,"&lt;="&amp;L$87,Q4Apprv_1001!$N:$N,'TDM Sales plan by Customer'!$B$87)-K92-J92-I92-H92-G92-F92-E92-D92-C92</f>
        <v>0</v>
      </c>
      <c r="M92" s="931">
        <f>SUMIFS(Q4Apprv_1001!$L:$L,Q4Apprv_1001!$B:$B,$B92,Q4Apprv_1001!$AC:$AC,"&lt;="&amp;M$87,Q4Apprv_1001!$N:$N,'TDM Sales plan by Customer'!$B$87)-L92-K92-J92-I92-H92-G92-F92-E92-D92-C92</f>
        <v>0</v>
      </c>
      <c r="N92" s="931">
        <f>SUMIFS(Q4Apprv_1001!$L:$L,Q4Apprv_1001!$B:$B,$B92,Q4Apprv_1001!$AC:$AC,"&lt;="&amp;N$87,Q4Apprv_1001!$N:$N,'TDM Sales plan by Customer'!$B$87)-M92-L92-K92-J92-I92-H92-G92-F92-E92-D92-C92</f>
        <v>0</v>
      </c>
      <c r="O92" s="1301">
        <f t="shared" si="52"/>
        <v>3465</v>
      </c>
      <c r="P92" s="1303" t="s">
        <v>7044</v>
      </c>
      <c r="AD92" s="894"/>
      <c r="BK92" s="886"/>
      <c r="BL92" s="886"/>
      <c r="BM92" s="886"/>
    </row>
    <row r="93" spans="1:68" ht="15.95" hidden="1" customHeight="1" outlineLevel="1">
      <c r="A93" s="906">
        <v>6</v>
      </c>
      <c r="B93" s="912" t="s">
        <v>191</v>
      </c>
      <c r="C93" s="931">
        <f>SUMIFS(Q4Apprv_1001!$L:$L,Q4Apprv_1001!$B:$B,$B93,Q4Apprv_1001!$AC:$AC,"&lt;="&amp;C$87,Q4Apprv_1001!$N:$N,'TDM Sales plan by Customer'!$B$87)</f>
        <v>0</v>
      </c>
      <c r="D93" s="931">
        <f>SUMIFS(Q4Apprv_1001!$L:$L,Q4Apprv_1001!$B:$B,$B93,Q4Apprv_1001!$AC:$AC,"&lt;="&amp;D$87,Q4Apprv_1001!$N:$N,'TDM Sales plan by Customer'!$B$87)-C93</f>
        <v>0</v>
      </c>
      <c r="E93" s="931">
        <f>SUMIFS(Q4Apprv_1001!$L:$L,Q4Apprv_1001!$B:$B,$B93,Q4Apprv_1001!$AC:$AC,"&lt;="&amp;E$87,Q4Apprv_1001!$N:$N,'TDM Sales plan by Customer'!$B$87)-D93-C93</f>
        <v>0</v>
      </c>
      <c r="F93" s="931">
        <f>SUMIFS(Q4Apprv_1001!$L:$L,Q4Apprv_1001!$B:$B,$B93,Q4Apprv_1001!$AC:$AC,"&lt;="&amp;F$87,Q4Apprv_1001!$N:$N,'TDM Sales plan by Customer'!$B$87)-E93-D93-C93</f>
        <v>0</v>
      </c>
      <c r="G93" s="931">
        <f>SUMIFS(Q4Apprv_1001!$L:$L,Q4Apprv_1001!$B:$B,$B93,Q4Apprv_1001!$AC:$AC,"&lt;="&amp;G$87,Q4Apprv_1001!$N:$N,'TDM Sales plan by Customer'!$B$87)-F93-E93-D93-C93</f>
        <v>0</v>
      </c>
      <c r="H93" s="931">
        <f>SUMIFS(Q4Apprv_1001!$L:$L,Q4Apprv_1001!$B:$B,$B93,Q4Apprv_1001!$AC:$AC,"&lt;="&amp;H$87,Q4Apprv_1001!$N:$N,'TDM Sales plan by Customer'!$B$87)-G93-F93-E93-D93-C93</f>
        <v>0</v>
      </c>
      <c r="I93" s="931">
        <f>SUMIFS(Q4Apprv_1001!$L:$L,Q4Apprv_1001!$B:$B,$B93,Q4Apprv_1001!$AC:$AC,"&lt;="&amp;I$87,Q4Apprv_1001!$N:$N,'TDM Sales plan by Customer'!$B$87)-H93-G93-F93-E93-D93-C93</f>
        <v>0</v>
      </c>
      <c r="J93" s="931">
        <f>SUMIFS(Q4Apprv_1001!$L:$L,Q4Apprv_1001!$B:$B,$B93,Q4Apprv_1001!$AC:$AC,"&lt;="&amp;J$87,Q4Apprv_1001!$N:$N,'TDM Sales plan by Customer'!$B$87)-I93-H93-G93-F93-E93-D93-C93</f>
        <v>0</v>
      </c>
      <c r="K93" s="931">
        <f>SUMIFS(Q4Apprv_1001!$L:$L,Q4Apprv_1001!$B:$B,$B93,Q4Apprv_1001!$AC:$AC,"&lt;="&amp;K$87,Q4Apprv_1001!$N:$N,'TDM Sales plan by Customer'!$B$87)-J93-I93-H93-G93-F93-E93-D93-C93</f>
        <v>0</v>
      </c>
      <c r="L93" s="931">
        <f>SUMIFS(Q4Apprv_1001!$L:$L,Q4Apprv_1001!$B:$B,$B93,Q4Apprv_1001!$AC:$AC,"&lt;="&amp;L$87,Q4Apprv_1001!$N:$N,'TDM Sales plan by Customer'!$B$87)-K93-J93-I93-H93-G93-F93-E93-D93-C93</f>
        <v>0</v>
      </c>
      <c r="M93" s="931">
        <f>SUMIFS(Q4Apprv_1001!$L:$L,Q4Apprv_1001!$B:$B,$B93,Q4Apprv_1001!$AC:$AC,"&lt;="&amp;M$87,Q4Apprv_1001!$N:$N,'TDM Sales plan by Customer'!$B$87)-L93-K93-J93-I93-H93-G93-F93-E93-D93-C93</f>
        <v>0</v>
      </c>
      <c r="N93" s="931">
        <f>SUMIFS(Q4Apprv_1001!$L:$L,Q4Apprv_1001!$B:$B,$B93,Q4Apprv_1001!$AC:$AC,"&lt;="&amp;N$87,Q4Apprv_1001!$N:$N,'TDM Sales plan by Customer'!$B$87)-M93-L93-K93-J93-I93-H93-G93-F93-E93-D93-C93</f>
        <v>0</v>
      </c>
      <c r="O93" s="1301">
        <f t="shared" si="52"/>
        <v>0</v>
      </c>
      <c r="P93" s="1384"/>
      <c r="AD93" s="894"/>
      <c r="BK93" s="886"/>
      <c r="BL93" s="886"/>
      <c r="BM93" s="886"/>
    </row>
    <row r="94" spans="1:68" ht="15.75" hidden="1" customHeight="1" outlineLevel="1">
      <c r="A94" s="906">
        <v>7</v>
      </c>
      <c r="B94" s="914" t="s">
        <v>200</v>
      </c>
      <c r="C94" s="931">
        <f>SUMIFS(Q4Apprv_1001!$L:$L,Q4Apprv_1001!$B:$B,$B94,Q4Apprv_1001!$AC:$AC,"&lt;="&amp;C$87,Q4Apprv_1001!$N:$N,'TDM Sales plan by Customer'!$B$87)</f>
        <v>0</v>
      </c>
      <c r="D94" s="931">
        <f>SUMIFS(Q4Apprv_1001!$L:$L,Q4Apprv_1001!$B:$B,$B94,Q4Apprv_1001!$AC:$AC,"&lt;="&amp;D$87,Q4Apprv_1001!$N:$N,'TDM Sales plan by Customer'!$B$87)-C94</f>
        <v>0</v>
      </c>
      <c r="E94" s="931">
        <f>SUMIFS(Q4Apprv_1001!$L:$L,Q4Apprv_1001!$B:$B,$B94,Q4Apprv_1001!$AC:$AC,"&lt;="&amp;E$87,Q4Apprv_1001!$N:$N,'TDM Sales plan by Customer'!$B$87)-D94-C94</f>
        <v>0</v>
      </c>
      <c r="F94" s="931">
        <f>SUMIFS(Q4Apprv_1001!$L:$L,Q4Apprv_1001!$B:$B,$B94,Q4Apprv_1001!$AC:$AC,"&lt;="&amp;F$87,Q4Apprv_1001!$N:$N,'TDM Sales plan by Customer'!$B$87)-E94-D94-C94</f>
        <v>0</v>
      </c>
      <c r="G94" s="931">
        <f>SUMIFS(Q4Apprv_1001!$L:$L,Q4Apprv_1001!$B:$B,$B94,Q4Apprv_1001!$AC:$AC,"&lt;="&amp;G$87,Q4Apprv_1001!$N:$N,'TDM Sales plan by Customer'!$B$87)-F94-E94-D94-C94</f>
        <v>0</v>
      </c>
      <c r="H94" s="931">
        <f>SUMIFS(Q4Apprv_1001!$L:$L,Q4Apprv_1001!$B:$B,$B94,Q4Apprv_1001!$AC:$AC,"&lt;="&amp;H$87,Q4Apprv_1001!$N:$N,'TDM Sales plan by Customer'!$B$87)-G94-F94-E94-D94-C94</f>
        <v>0</v>
      </c>
      <c r="I94" s="931">
        <f>SUMIFS(Q4Apprv_1001!$L:$L,Q4Apprv_1001!$B:$B,$B94,Q4Apprv_1001!$AC:$AC,"&lt;="&amp;I$87,Q4Apprv_1001!$N:$N,'TDM Sales plan by Customer'!$B$87)-H94-G94-F94-E94-D94-C94</f>
        <v>0</v>
      </c>
      <c r="J94" s="931">
        <f>SUMIFS(Q4Apprv_1001!$L:$L,Q4Apprv_1001!$B:$B,$B94,Q4Apprv_1001!$AC:$AC,"&lt;="&amp;J$87,Q4Apprv_1001!$N:$N,'TDM Sales plan by Customer'!$B$87)-I94-H94-G94-F94-E94-D94-C94</f>
        <v>0</v>
      </c>
      <c r="K94" s="931">
        <f>SUMIFS(Q4Apprv_1001!$L:$L,Q4Apprv_1001!$B:$B,$B94,Q4Apprv_1001!$AC:$AC,"&lt;="&amp;K$87,Q4Apprv_1001!$N:$N,'TDM Sales plan by Customer'!$B$87)-J94-I94-H94-G94-F94-E94-D94-C94</f>
        <v>0</v>
      </c>
      <c r="L94" s="931">
        <f>SUMIFS(Q4Apprv_1001!$L:$L,Q4Apprv_1001!$B:$B,$B94,Q4Apprv_1001!$AC:$AC,"&lt;="&amp;L$87,Q4Apprv_1001!$N:$N,'TDM Sales plan by Customer'!$B$87)-K94-J94-I94-H94-G94-F94-E94-D94-C94</f>
        <v>0</v>
      </c>
      <c r="M94" s="931">
        <f>SUMIFS(Q4Apprv_1001!$L:$L,Q4Apprv_1001!$B:$B,$B94,Q4Apprv_1001!$AC:$AC,"&lt;="&amp;M$87,Q4Apprv_1001!$N:$N,'TDM Sales plan by Customer'!$B$87)-L94-K94-J94-I94-H94-G94-F94-E94-D94-C94</f>
        <v>0</v>
      </c>
      <c r="N94" s="931">
        <f>SUMIFS(Q4Apprv_1001!$L:$L,Q4Apprv_1001!$B:$B,$B94,Q4Apprv_1001!$AC:$AC,"&lt;="&amp;N$87,Q4Apprv_1001!$N:$N,'TDM Sales plan by Customer'!$B$87)-M94-L94-K94-J94-I94-H94-G94-F94-E94-D94-C94</f>
        <v>0</v>
      </c>
      <c r="O94" s="1301">
        <f t="shared" si="52"/>
        <v>0</v>
      </c>
      <c r="P94" s="1553"/>
      <c r="AD94" s="894"/>
      <c r="BK94" s="886"/>
      <c r="BL94" s="886"/>
      <c r="BM94" s="886"/>
    </row>
    <row r="95" spans="1:68" ht="15.95" hidden="1" customHeight="1" outlineLevel="1">
      <c r="A95" s="906">
        <v>8</v>
      </c>
      <c r="B95" s="912" t="s">
        <v>244</v>
      </c>
      <c r="C95" s="931">
        <f>SUMIFS(Q4Apprv_1001!$L:$L,Q4Apprv_1001!$B:$B,$B95,Q4Apprv_1001!$AC:$AC,"&lt;="&amp;C$87,Q4Apprv_1001!$N:$N,'TDM Sales plan by Customer'!$B$87)</f>
        <v>0</v>
      </c>
      <c r="D95" s="931">
        <f>SUMIFS(Q4Apprv_1001!$L:$L,Q4Apprv_1001!$B:$B,$B95,Q4Apprv_1001!$AC:$AC,"&lt;="&amp;D$87,Q4Apprv_1001!$N:$N,'TDM Sales plan by Customer'!$B$87)-C95</f>
        <v>0</v>
      </c>
      <c r="E95" s="931">
        <f>SUMIFS(Q4Apprv_1001!$L:$L,Q4Apprv_1001!$B:$B,$B95,Q4Apprv_1001!$AC:$AC,"&lt;="&amp;E$87,Q4Apprv_1001!$N:$N,'TDM Sales plan by Customer'!$B$87)-D95-C95</f>
        <v>0</v>
      </c>
      <c r="F95" s="931">
        <f>SUMIFS(Q4Apprv_1001!$L:$L,Q4Apprv_1001!$B:$B,$B95,Q4Apprv_1001!$AC:$AC,"&lt;="&amp;F$87,Q4Apprv_1001!$N:$N,'TDM Sales plan by Customer'!$B$87)-E95-D95-C95</f>
        <v>0</v>
      </c>
      <c r="G95" s="931">
        <f>SUMIFS(Q4Apprv_1001!$L:$L,Q4Apprv_1001!$B:$B,$B95,Q4Apprv_1001!$AC:$AC,"&lt;="&amp;G$87,Q4Apprv_1001!$N:$N,'TDM Sales plan by Customer'!$B$87)-F95-E95-D95-C95</f>
        <v>0</v>
      </c>
      <c r="H95" s="931">
        <f>SUMIFS(Q4Apprv_1001!$L:$L,Q4Apprv_1001!$B:$B,$B95,Q4Apprv_1001!$AC:$AC,"&lt;="&amp;H$87,Q4Apprv_1001!$N:$N,'TDM Sales plan by Customer'!$B$87)-G95-F95-E95-D95-C95</f>
        <v>0</v>
      </c>
      <c r="I95" s="931">
        <f>SUMIFS(Q4Apprv_1001!$L:$L,Q4Apprv_1001!$B:$B,$B95,Q4Apprv_1001!$AC:$AC,"&lt;="&amp;I$87,Q4Apprv_1001!$N:$N,'TDM Sales plan by Customer'!$B$87)-H95-G95-F95-E95-D95-C95</f>
        <v>0</v>
      </c>
      <c r="J95" s="931">
        <f>SUMIFS(Q4Apprv_1001!$L:$L,Q4Apprv_1001!$B:$B,$B95,Q4Apprv_1001!$AC:$AC,"&lt;="&amp;J$87,Q4Apprv_1001!$N:$N,'TDM Sales plan by Customer'!$B$87)-I95-H95-G95-F95-E95-D95-C95</f>
        <v>0</v>
      </c>
      <c r="K95" s="931">
        <f>SUMIFS(Q4Apprv_1001!$L:$L,Q4Apprv_1001!$B:$B,$B95,Q4Apprv_1001!$AC:$AC,"&lt;="&amp;K$87,Q4Apprv_1001!$N:$N,'TDM Sales plan by Customer'!$B$87)-J95-I95-H95-G95-F95-E95-D95-C95</f>
        <v>0</v>
      </c>
      <c r="L95" s="931">
        <f>SUMIFS(Q4Apprv_1001!$L:$L,Q4Apprv_1001!$B:$B,$B95,Q4Apprv_1001!$AC:$AC,"&lt;="&amp;L$87,Q4Apprv_1001!$N:$N,'TDM Sales plan by Customer'!$B$87)-K95-J95-I95-H95-G95-F95-E95-D95-C95</f>
        <v>0</v>
      </c>
      <c r="M95" s="931">
        <f>SUMIFS(Q4Apprv_1001!$L:$L,Q4Apprv_1001!$B:$B,$B95,Q4Apprv_1001!$AC:$AC,"&lt;="&amp;M$87,Q4Apprv_1001!$N:$N,'TDM Sales plan by Customer'!$B$87)-L95-K95-J95-I95-H95-G95-F95-E95-D95-C95</f>
        <v>0</v>
      </c>
      <c r="N95" s="931">
        <f>SUMIFS(Q4Apprv_1001!$L:$L,Q4Apprv_1001!$B:$B,$B95,Q4Apprv_1001!$AC:$AC,"&lt;="&amp;N$87,Q4Apprv_1001!$N:$N,'TDM Sales plan by Customer'!$B$87)-M95-L95-K95-J95-I95-H95-G95-F95-E95-D95-C95</f>
        <v>0</v>
      </c>
      <c r="O95" s="1301">
        <f t="shared" si="52"/>
        <v>0</v>
      </c>
      <c r="P95" s="1553" t="s">
        <v>67</v>
      </c>
      <c r="BK95" s="886"/>
      <c r="BL95" s="886"/>
      <c r="BM95" s="886"/>
    </row>
    <row r="96" spans="1:68" ht="15.95" hidden="1" customHeight="1" outlineLevel="1">
      <c r="A96" s="906">
        <v>9</v>
      </c>
      <c r="B96" s="912" t="s">
        <v>387</v>
      </c>
      <c r="C96" s="931">
        <f>SUMIFS(Q4Apprv_1001!$L:$L,Q4Apprv_1001!$B:$B,$B96,Q4Apprv_1001!$AC:$AC,"&lt;="&amp;C$87,Q4Apprv_1001!$N:$N,'TDM Sales plan by Customer'!$B$87)</f>
        <v>0</v>
      </c>
      <c r="D96" s="931">
        <f>SUMIFS(Q4Apprv_1001!$L:$L,Q4Apprv_1001!$B:$B,$B96,Q4Apprv_1001!$AC:$AC,"&lt;="&amp;D$87,Q4Apprv_1001!$N:$N,'TDM Sales plan by Customer'!$B$87)-C96</f>
        <v>0</v>
      </c>
      <c r="E96" s="931">
        <f>SUMIFS(Q4Apprv_1001!$L:$L,Q4Apprv_1001!$B:$B,$B96,Q4Apprv_1001!$AC:$AC,"&lt;="&amp;E$87,Q4Apprv_1001!$N:$N,'TDM Sales plan by Customer'!$B$87)-D96-C96</f>
        <v>0</v>
      </c>
      <c r="F96" s="931">
        <f>SUMIFS(Q4Apprv_1001!$L:$L,Q4Apprv_1001!$B:$B,$B96,Q4Apprv_1001!$AC:$AC,"&lt;="&amp;F$87,Q4Apprv_1001!$N:$N,'TDM Sales plan by Customer'!$B$87)-E96-D96-C96</f>
        <v>0</v>
      </c>
      <c r="G96" s="931">
        <f>SUMIFS(Q4Apprv_1001!$L:$L,Q4Apprv_1001!$B:$B,$B96,Q4Apprv_1001!$AC:$AC,"&lt;="&amp;G$87,Q4Apprv_1001!$N:$N,'TDM Sales plan by Customer'!$B$87)-F96-E96-D96-C96</f>
        <v>0</v>
      </c>
      <c r="H96" s="931">
        <f>SUMIFS(Q4Apprv_1001!$L:$L,Q4Apprv_1001!$B:$B,$B96,Q4Apprv_1001!$AC:$AC,"&lt;="&amp;H$87,Q4Apprv_1001!$N:$N,'TDM Sales plan by Customer'!$B$87)-G96-F96-E96-D96-C96</f>
        <v>0</v>
      </c>
      <c r="I96" s="931">
        <f>SUMIFS(Q4Apprv_1001!$L:$L,Q4Apprv_1001!$B:$B,$B96,Q4Apprv_1001!$AC:$AC,"&lt;="&amp;I$87,Q4Apprv_1001!$N:$N,'TDM Sales plan by Customer'!$B$87)-H96-G96-F96-E96-D96-C96</f>
        <v>0</v>
      </c>
      <c r="J96" s="931">
        <f>SUMIFS(Q4Apprv_1001!$L:$L,Q4Apprv_1001!$B:$B,$B96,Q4Apprv_1001!$AC:$AC,"&lt;="&amp;J$87,Q4Apprv_1001!$N:$N,'TDM Sales plan by Customer'!$B$87)-I96-H96-G96-F96-E96-D96-C96</f>
        <v>0</v>
      </c>
      <c r="K96" s="931">
        <f>SUMIFS(Q4Apprv_1001!$L:$L,Q4Apprv_1001!$B:$B,$B96,Q4Apprv_1001!$AC:$AC,"&lt;="&amp;K$87,Q4Apprv_1001!$N:$N,'TDM Sales plan by Customer'!$B$87)-J96-I96-H96-G96-F96-E96-D96-C96</f>
        <v>0</v>
      </c>
      <c r="L96" s="931">
        <f>SUMIFS(Q4Apprv_1001!$L:$L,Q4Apprv_1001!$B:$B,$B96,Q4Apprv_1001!$AC:$AC,"&lt;="&amp;L$87,Q4Apprv_1001!$N:$N,'TDM Sales plan by Customer'!$B$87)-K96-J96-I96-H96-G96-F96-E96-D96-C96</f>
        <v>0</v>
      </c>
      <c r="M96" s="931">
        <f>SUMIFS(Q4Apprv_1001!$L:$L,Q4Apprv_1001!$B:$B,$B96,Q4Apprv_1001!$AC:$AC,"&lt;="&amp;M$87,Q4Apprv_1001!$N:$N,'TDM Sales plan by Customer'!$B$87)-L96-K96-J96-I96-H96-G96-F96-E96-D96-C96</f>
        <v>0</v>
      </c>
      <c r="N96" s="931">
        <f>SUMIFS(Q4Apprv_1001!$L:$L,Q4Apprv_1001!$B:$B,$B96,Q4Apprv_1001!$AC:$AC,"&lt;="&amp;N$87,Q4Apprv_1001!$N:$N,'TDM Sales plan by Customer'!$B$87)-M96-L96-K96-J96-I96-H96-G96-F96-E96-D96-C96</f>
        <v>0</v>
      </c>
      <c r="O96" s="1301">
        <f t="shared" si="52"/>
        <v>0</v>
      </c>
      <c r="P96" s="1553" t="s">
        <v>67</v>
      </c>
      <c r="BK96" s="886"/>
      <c r="BL96" s="886"/>
      <c r="BM96" s="886"/>
    </row>
    <row r="97" spans="1:65" ht="15.95" hidden="1" customHeight="1" outlineLevel="1">
      <c r="A97" s="906">
        <v>10</v>
      </c>
      <c r="B97" s="914" t="s">
        <v>391</v>
      </c>
      <c r="C97" s="931">
        <f>SUMIFS(Q4Apprv_1001!$L:$L,Q4Apprv_1001!$B:$B,$B97,Q4Apprv_1001!$AC:$AC,"&lt;="&amp;C$87,Q4Apprv_1001!$N:$N,'TDM Sales plan by Customer'!$B$87)</f>
        <v>0</v>
      </c>
      <c r="D97" s="931">
        <f>SUMIFS(Q4Apprv_1001!$L:$L,Q4Apprv_1001!$B:$B,$B97,Q4Apprv_1001!$AC:$AC,"&lt;="&amp;D$87,Q4Apprv_1001!$N:$N,'TDM Sales plan by Customer'!$B$87)-C97</f>
        <v>0</v>
      </c>
      <c r="E97" s="931">
        <f>SUMIFS(Q4Apprv_1001!$L:$L,Q4Apprv_1001!$B:$B,$B97,Q4Apprv_1001!$AC:$AC,"&lt;="&amp;E$87,Q4Apprv_1001!$N:$N,'TDM Sales plan by Customer'!$B$87)-D97-C97</f>
        <v>0</v>
      </c>
      <c r="F97" s="931">
        <f>SUMIFS(Q4Apprv_1001!$L:$L,Q4Apprv_1001!$B:$B,$B97,Q4Apprv_1001!$AC:$AC,"&lt;="&amp;F$87,Q4Apprv_1001!$N:$N,'TDM Sales plan by Customer'!$B$87)-E97-D97-C97</f>
        <v>0</v>
      </c>
      <c r="G97" s="931">
        <f>SUMIFS(Q4Apprv_1001!$L:$L,Q4Apprv_1001!$B:$B,$B97,Q4Apprv_1001!$AC:$AC,"&lt;="&amp;G$87,Q4Apprv_1001!$N:$N,'TDM Sales plan by Customer'!$B$87)-F97-E97-D97-C97</f>
        <v>0</v>
      </c>
      <c r="H97" s="931">
        <f>SUMIFS(Q4Apprv_1001!$L:$L,Q4Apprv_1001!$B:$B,$B97,Q4Apprv_1001!$AC:$AC,"&lt;="&amp;H$87,Q4Apprv_1001!$N:$N,'TDM Sales plan by Customer'!$B$87)-G97-F97-E97-D97-C97</f>
        <v>0</v>
      </c>
      <c r="I97" s="931">
        <f>SUMIFS(Q4Apprv_1001!$L:$L,Q4Apprv_1001!$B:$B,$B97,Q4Apprv_1001!$AC:$AC,"&lt;="&amp;I$87,Q4Apprv_1001!$N:$N,'TDM Sales plan by Customer'!$B$87)-H97-G97-F97-E97-D97-C97</f>
        <v>0</v>
      </c>
      <c r="J97" s="931">
        <f>SUMIFS(Q4Apprv_1001!$L:$L,Q4Apprv_1001!$B:$B,$B97,Q4Apprv_1001!$AC:$AC,"&lt;="&amp;J$87,Q4Apprv_1001!$N:$N,'TDM Sales plan by Customer'!$B$87)-I97-H97-G97-F97-E97-D97-C97</f>
        <v>0</v>
      </c>
      <c r="K97" s="931">
        <f>SUMIFS(Q4Apprv_1001!$L:$L,Q4Apprv_1001!$B:$B,$B97,Q4Apprv_1001!$AC:$AC,"&lt;="&amp;K$87,Q4Apprv_1001!$N:$N,'TDM Sales plan by Customer'!$B$87)-J97-I97-H97-G97-F97-E97-D97-C97</f>
        <v>0</v>
      </c>
      <c r="L97" s="931">
        <f>SUMIFS(Q4Apprv_1001!$L:$L,Q4Apprv_1001!$B:$B,$B97,Q4Apprv_1001!$AC:$AC,"&lt;="&amp;L$87,Q4Apprv_1001!$N:$N,'TDM Sales plan by Customer'!$B$87)-K97-J97-I97-H97-G97-F97-E97-D97-C97</f>
        <v>0</v>
      </c>
      <c r="M97" s="931">
        <f>SUMIFS(Q4Apprv_1001!$L:$L,Q4Apprv_1001!$B:$B,$B97,Q4Apprv_1001!$AC:$AC,"&lt;="&amp;M$87,Q4Apprv_1001!$N:$N,'TDM Sales plan by Customer'!$B$87)-L97-K97-J97-I97-H97-G97-F97-E97-D97-C97</f>
        <v>0</v>
      </c>
      <c r="N97" s="931">
        <f>SUMIFS(Q4Apprv_1001!$L:$L,Q4Apprv_1001!$B:$B,$B97,Q4Apprv_1001!$AC:$AC,"&lt;="&amp;N$87,Q4Apprv_1001!$N:$N,'TDM Sales plan by Customer'!$B$87)-M97-L97-K97-J97-I97-H97-G97-F97-E97-D97-C97</f>
        <v>0</v>
      </c>
      <c r="O97" s="1301">
        <f t="shared" si="52"/>
        <v>0</v>
      </c>
      <c r="P97" s="1553" t="s">
        <v>67</v>
      </c>
      <c r="BK97" s="886"/>
      <c r="BL97" s="886"/>
      <c r="BM97" s="886"/>
    </row>
    <row r="98" spans="1:65" ht="15.95" hidden="1" customHeight="1" outlineLevel="1">
      <c r="A98" s="906">
        <v>11</v>
      </c>
      <c r="B98" s="912" t="s">
        <v>201</v>
      </c>
      <c r="C98" s="931">
        <f>SUMIFS(Q4Apprv_1001!$L:$L,Q4Apprv_1001!$B:$B,$B98,Q4Apprv_1001!$AC:$AC,"&lt;="&amp;C$87,Q4Apprv_1001!$N:$N,'TDM Sales plan by Customer'!$B$87)</f>
        <v>0</v>
      </c>
      <c r="D98" s="931">
        <f>SUMIFS(Q4Apprv_1001!$L:$L,Q4Apprv_1001!$B:$B,$B98,Q4Apprv_1001!$AC:$AC,"&lt;="&amp;D$87,Q4Apprv_1001!$N:$N,'TDM Sales plan by Customer'!$B$87)-C98</f>
        <v>0</v>
      </c>
      <c r="E98" s="931">
        <f>SUMIFS(Q4Apprv_1001!$L:$L,Q4Apprv_1001!$B:$B,$B98,Q4Apprv_1001!$AC:$AC,"&lt;="&amp;E$87,Q4Apprv_1001!$N:$N,'TDM Sales plan by Customer'!$B$87)-D98-C98</f>
        <v>0</v>
      </c>
      <c r="F98" s="931">
        <f>SUMIFS(Q4Apprv_1001!$L:$L,Q4Apprv_1001!$B:$B,$B98,Q4Apprv_1001!$AC:$AC,"&lt;="&amp;F$87,Q4Apprv_1001!$N:$N,'TDM Sales plan by Customer'!$B$87)-E98-D98-C98</f>
        <v>0</v>
      </c>
      <c r="G98" s="931">
        <f>SUMIFS(Q4Apprv_1001!$L:$L,Q4Apprv_1001!$B:$B,$B98,Q4Apprv_1001!$AC:$AC,"&lt;="&amp;G$87,Q4Apprv_1001!$N:$N,'TDM Sales plan by Customer'!$B$87)-F98-E98-D98-C98</f>
        <v>0</v>
      </c>
      <c r="H98" s="931">
        <f>SUMIFS(Q4Apprv_1001!$L:$L,Q4Apprv_1001!$B:$B,$B98,Q4Apprv_1001!$AC:$AC,"&lt;="&amp;H$87,Q4Apprv_1001!$N:$N,'TDM Sales plan by Customer'!$B$87)-G98-F98-E98-D98-C98</f>
        <v>0</v>
      </c>
      <c r="I98" s="931">
        <f>SUMIFS(Q4Apprv_1001!$L:$L,Q4Apprv_1001!$B:$B,$B98,Q4Apprv_1001!$AC:$AC,"&lt;="&amp;I$87,Q4Apprv_1001!$N:$N,'TDM Sales plan by Customer'!$B$87)-H98-G98-F98-E98-D98-C98</f>
        <v>0</v>
      </c>
      <c r="J98" s="931">
        <f>SUMIFS(Q4Apprv_1001!$L:$L,Q4Apprv_1001!$B:$B,$B98,Q4Apprv_1001!$AC:$AC,"&lt;="&amp;J$87,Q4Apprv_1001!$N:$N,'TDM Sales plan by Customer'!$B$87)-I98-H98-G98-F98-E98-D98-C98</f>
        <v>0</v>
      </c>
      <c r="K98" s="931">
        <f>SUMIFS(Q4Apprv_1001!$L:$L,Q4Apprv_1001!$B:$B,$B98,Q4Apprv_1001!$AC:$AC,"&lt;="&amp;K$87,Q4Apprv_1001!$N:$N,'TDM Sales plan by Customer'!$B$87)-J98-I98-H98-G98-F98-E98-D98-C98</f>
        <v>0</v>
      </c>
      <c r="L98" s="931">
        <f>SUMIFS(Q4Apprv_1001!$L:$L,Q4Apprv_1001!$B:$B,$B98,Q4Apprv_1001!$AC:$AC,"&lt;="&amp;L$87,Q4Apprv_1001!$N:$N,'TDM Sales plan by Customer'!$B$87)-K98-J98-I98-H98-G98-F98-E98-D98-C98</f>
        <v>0</v>
      </c>
      <c r="M98" s="931">
        <f>SUMIFS(Q4Apprv_1001!$L:$L,Q4Apprv_1001!$B:$B,$B98,Q4Apprv_1001!$AC:$AC,"&lt;="&amp;M$87,Q4Apprv_1001!$N:$N,'TDM Sales plan by Customer'!$B$87)-L98-K98-J98-I98-H98-G98-F98-E98-D98-C98</f>
        <v>0</v>
      </c>
      <c r="N98" s="931">
        <f>SUMIFS(Q4Apprv_1001!$L:$L,Q4Apprv_1001!$B:$B,$B98,Q4Apprv_1001!$AC:$AC,"&lt;="&amp;N$87,Q4Apprv_1001!$N:$N,'TDM Sales plan by Customer'!$B$87)-M98-L98-K98-J98-I98-H98-G98-F98-E98-D98-C98</f>
        <v>0</v>
      </c>
      <c r="O98" s="1301">
        <f t="shared" si="52"/>
        <v>0</v>
      </c>
      <c r="P98" s="1553" t="s">
        <v>67</v>
      </c>
      <c r="BK98" s="886"/>
      <c r="BL98" s="886"/>
      <c r="BM98" s="886"/>
    </row>
    <row r="99" spans="1:65" ht="15.95" hidden="1" customHeight="1" outlineLevel="1">
      <c r="A99" s="906">
        <v>12</v>
      </c>
      <c r="B99" s="915" t="s">
        <v>389</v>
      </c>
      <c r="C99" s="931">
        <f>SUMIFS(Q4Apprv_1001!$L:$L,Q4Apprv_1001!$B:$B,$B99,Q4Apprv_1001!$AC:$AC,"&lt;="&amp;C$87,Q4Apprv_1001!$N:$N,'TDM Sales plan by Customer'!$B$87)</f>
        <v>0</v>
      </c>
      <c r="D99" s="931">
        <f>SUMIFS(Q4Apprv_1001!$L:$L,Q4Apprv_1001!$B:$B,$B99,Q4Apprv_1001!$AC:$AC,"&lt;="&amp;D$87,Q4Apprv_1001!$N:$N,'TDM Sales plan by Customer'!$B$87)-C99</f>
        <v>0</v>
      </c>
      <c r="E99" s="931">
        <f>SUMIFS(Q4Apprv_1001!$L:$L,Q4Apprv_1001!$B:$B,$B99,Q4Apprv_1001!$AC:$AC,"&lt;="&amp;E$87,Q4Apprv_1001!$N:$N,'TDM Sales plan by Customer'!$B$87)-D99-C99</f>
        <v>0</v>
      </c>
      <c r="F99" s="931">
        <f>SUMIFS(Q4Apprv_1001!$L:$L,Q4Apprv_1001!$B:$B,$B99,Q4Apprv_1001!$AC:$AC,"&lt;="&amp;F$87,Q4Apprv_1001!$N:$N,'TDM Sales plan by Customer'!$B$87)-E99-D99-C99</f>
        <v>0</v>
      </c>
      <c r="G99" s="931">
        <f>SUMIFS(Q4Apprv_1001!$L:$L,Q4Apprv_1001!$B:$B,$B99,Q4Apprv_1001!$AC:$AC,"&lt;="&amp;G$87,Q4Apprv_1001!$N:$N,'TDM Sales plan by Customer'!$B$87)-F99-E99-D99-C99</f>
        <v>0</v>
      </c>
      <c r="H99" s="931">
        <f>SUMIFS(Q4Apprv_1001!$L:$L,Q4Apprv_1001!$B:$B,$B99,Q4Apprv_1001!$AC:$AC,"&lt;="&amp;H$87,Q4Apprv_1001!$N:$N,'TDM Sales plan by Customer'!$B$87)-G99-F99-E99-D99-C99</f>
        <v>0</v>
      </c>
      <c r="I99" s="931">
        <f>SUMIFS(Q4Apprv_1001!$L:$L,Q4Apprv_1001!$B:$B,$B99,Q4Apprv_1001!$AC:$AC,"&lt;="&amp;I$87,Q4Apprv_1001!$N:$N,'TDM Sales plan by Customer'!$B$87)-H99-G99-F99-E99-D99-C99</f>
        <v>0</v>
      </c>
      <c r="J99" s="931">
        <f>SUMIFS(Q4Apprv_1001!$L:$L,Q4Apprv_1001!$B:$B,$B99,Q4Apprv_1001!$AC:$AC,"&lt;="&amp;J$87,Q4Apprv_1001!$N:$N,'TDM Sales plan by Customer'!$B$87)-I99-H99-G99-F99-E99-D99-C99</f>
        <v>0</v>
      </c>
      <c r="K99" s="931">
        <f>SUMIFS(Q4Apprv_1001!$L:$L,Q4Apprv_1001!$B:$B,$B99,Q4Apprv_1001!$AC:$AC,"&lt;="&amp;K$87,Q4Apprv_1001!$N:$N,'TDM Sales plan by Customer'!$B$87)-J99-I99-H99-G99-F99-E99-D99-C99</f>
        <v>0</v>
      </c>
      <c r="L99" s="931">
        <f>SUMIFS(Q4Apprv_1001!$L:$L,Q4Apprv_1001!$B:$B,$B99,Q4Apprv_1001!$AC:$AC,"&lt;="&amp;L$87,Q4Apprv_1001!$N:$N,'TDM Sales plan by Customer'!$B$87)-K99-J99-I99-H99-G99-F99-E99-D99-C99</f>
        <v>0</v>
      </c>
      <c r="M99" s="931">
        <f>SUMIFS(Q4Apprv_1001!$L:$L,Q4Apprv_1001!$B:$B,$B99,Q4Apprv_1001!$AC:$AC,"&lt;="&amp;M$87,Q4Apprv_1001!$N:$N,'TDM Sales plan by Customer'!$B$87)-L99-K99-J99-I99-H99-G99-F99-E99-D99-C99</f>
        <v>0</v>
      </c>
      <c r="N99" s="931">
        <f>SUMIFS(Q4Apprv_1001!$L:$L,Q4Apprv_1001!$B:$B,$B99,Q4Apprv_1001!$AC:$AC,"&lt;="&amp;N$87,Q4Apprv_1001!$N:$N,'TDM Sales plan by Customer'!$B$87)-M99-L99-K99-J99-I99-H99-G99-F99-E99-D99-C99</f>
        <v>0</v>
      </c>
      <c r="O99" s="1301">
        <f t="shared" si="52"/>
        <v>0</v>
      </c>
      <c r="P99" s="1553" t="s">
        <v>67</v>
      </c>
      <c r="BK99" s="886"/>
      <c r="BL99" s="886"/>
      <c r="BM99" s="886"/>
    </row>
    <row r="100" spans="1:65" ht="15.95" hidden="1" customHeight="1" outlineLevel="1">
      <c r="A100" s="906">
        <v>13</v>
      </c>
      <c r="B100" s="914" t="s">
        <v>388</v>
      </c>
      <c r="C100" s="931">
        <f>SUMIFS(Q4Apprv_1001!$L:$L,Q4Apprv_1001!$B:$B,$B100,Q4Apprv_1001!$AC:$AC,"&lt;="&amp;C$87,Q4Apprv_1001!$N:$N,'TDM Sales plan by Customer'!$B$87)</f>
        <v>0</v>
      </c>
      <c r="D100" s="931">
        <f>SUMIFS(Q4Apprv_1001!$L:$L,Q4Apprv_1001!$B:$B,$B100,Q4Apprv_1001!$AC:$AC,"&lt;="&amp;D$87,Q4Apprv_1001!$N:$N,'TDM Sales plan by Customer'!$B$87)-C100</f>
        <v>0</v>
      </c>
      <c r="E100" s="931">
        <f>SUMIFS(Q4Apprv_1001!$L:$L,Q4Apprv_1001!$B:$B,$B100,Q4Apprv_1001!$AC:$AC,"&lt;="&amp;E$87,Q4Apprv_1001!$N:$N,'TDM Sales plan by Customer'!$B$87)-D100-C100</f>
        <v>0</v>
      </c>
      <c r="F100" s="931">
        <f>SUMIFS(Q4Apprv_1001!$L:$L,Q4Apprv_1001!$B:$B,$B100,Q4Apprv_1001!$AC:$AC,"&lt;="&amp;F$87,Q4Apprv_1001!$N:$N,'TDM Sales plan by Customer'!$B$87)-E100-D100-C100</f>
        <v>0</v>
      </c>
      <c r="G100" s="931">
        <f>SUMIFS(Q4Apprv_1001!$L:$L,Q4Apprv_1001!$B:$B,$B100,Q4Apprv_1001!$AC:$AC,"&lt;="&amp;G$87,Q4Apprv_1001!$N:$N,'TDM Sales plan by Customer'!$B$87)-F100-E100-D100-C100</f>
        <v>0</v>
      </c>
      <c r="H100" s="931">
        <f>SUMIFS(Q4Apprv_1001!$L:$L,Q4Apprv_1001!$B:$B,$B100,Q4Apprv_1001!$AC:$AC,"&lt;="&amp;H$87,Q4Apprv_1001!$N:$N,'TDM Sales plan by Customer'!$B$87)-G100-F100-E100-D100-C100</f>
        <v>0</v>
      </c>
      <c r="I100" s="931">
        <f>SUMIFS(Q4Apprv_1001!$L:$L,Q4Apprv_1001!$B:$B,$B100,Q4Apprv_1001!$AC:$AC,"&lt;="&amp;I$87,Q4Apprv_1001!$N:$N,'TDM Sales plan by Customer'!$B$87)-H100-G100-F100-E100-D100-C100</f>
        <v>0</v>
      </c>
      <c r="J100" s="931">
        <f>SUMIFS(Q4Apprv_1001!$L:$L,Q4Apprv_1001!$B:$B,$B100,Q4Apprv_1001!$AC:$AC,"&lt;="&amp;J$87,Q4Apprv_1001!$N:$N,'TDM Sales plan by Customer'!$B$87)-I100-H100-G100-F100-E100-D100-C100</f>
        <v>0</v>
      </c>
      <c r="K100" s="931">
        <f>SUMIFS(Q4Apprv_1001!$L:$L,Q4Apprv_1001!$B:$B,$B100,Q4Apprv_1001!$AC:$AC,"&lt;="&amp;K$87,Q4Apprv_1001!$N:$N,'TDM Sales plan by Customer'!$B$87)-J100-I100-H100-G100-F100-E100-D100-C100</f>
        <v>0</v>
      </c>
      <c r="L100" s="931">
        <f>SUMIFS(Q4Apprv_1001!$L:$L,Q4Apprv_1001!$B:$B,$B100,Q4Apprv_1001!$AC:$AC,"&lt;="&amp;L$87,Q4Apprv_1001!$N:$N,'TDM Sales plan by Customer'!$B$87)-K100-J100-I100-H100-G100-F100-E100-D100-C100</f>
        <v>0</v>
      </c>
      <c r="M100" s="931">
        <f>SUMIFS(Q4Apprv_1001!$L:$L,Q4Apprv_1001!$B:$B,$B100,Q4Apprv_1001!$AC:$AC,"&lt;="&amp;M$87,Q4Apprv_1001!$N:$N,'TDM Sales plan by Customer'!$B$87)-L100-K100-J100-I100-H100-G100-F100-E100-D100-C100</f>
        <v>0</v>
      </c>
      <c r="N100" s="931">
        <f>SUMIFS(Q4Apprv_1001!$L:$L,Q4Apprv_1001!$B:$B,$B100,Q4Apprv_1001!$AC:$AC,"&lt;="&amp;N$87,Q4Apprv_1001!$N:$N,'TDM Sales plan by Customer'!$B$87)-M100-L100-K100-J100-I100-H100-G100-F100-E100-D100-C100</f>
        <v>0</v>
      </c>
      <c r="O100" s="1301">
        <f t="shared" si="52"/>
        <v>0</v>
      </c>
      <c r="P100" s="1553" t="s">
        <v>67</v>
      </c>
      <c r="BK100" s="886"/>
      <c r="BL100" s="886"/>
      <c r="BM100" s="886"/>
    </row>
    <row r="101" spans="1:65" ht="15.95" hidden="1" customHeight="1" outlineLevel="1">
      <c r="A101" s="906">
        <v>14</v>
      </c>
      <c r="B101" s="914" t="s">
        <v>394</v>
      </c>
      <c r="C101" s="931">
        <f>SUMIFS(Q4Apprv_1001!$L:$L,Q4Apprv_1001!$B:$B,$B101,Q4Apprv_1001!$AC:$AC,"&lt;="&amp;C$87,Q4Apprv_1001!$N:$N,'TDM Sales plan by Customer'!$B$87)</f>
        <v>0</v>
      </c>
      <c r="D101" s="931">
        <f>SUMIFS(Q4Apprv_1001!$L:$L,Q4Apprv_1001!$B:$B,$B101,Q4Apprv_1001!$AC:$AC,"&lt;="&amp;D$87,Q4Apprv_1001!$N:$N,'TDM Sales plan by Customer'!$B$87)-C101</f>
        <v>0</v>
      </c>
      <c r="E101" s="931">
        <f>SUMIFS(Q4Apprv_1001!$L:$L,Q4Apprv_1001!$B:$B,$B101,Q4Apprv_1001!$AC:$AC,"&lt;="&amp;E$87,Q4Apprv_1001!$N:$N,'TDM Sales plan by Customer'!$B$87)-D101-C101</f>
        <v>0</v>
      </c>
      <c r="F101" s="931">
        <f>SUMIFS(Q4Apprv_1001!$L:$L,Q4Apprv_1001!$B:$B,$B101,Q4Apprv_1001!$AC:$AC,"&lt;="&amp;F$87,Q4Apprv_1001!$N:$N,'TDM Sales plan by Customer'!$B$87)-E101-D101-C101</f>
        <v>0</v>
      </c>
      <c r="G101" s="931">
        <f>SUMIFS(Q4Apprv_1001!$L:$L,Q4Apprv_1001!$B:$B,$B101,Q4Apprv_1001!$AC:$AC,"&lt;="&amp;G$87,Q4Apprv_1001!$N:$N,'TDM Sales plan by Customer'!$B$87)-F101-E101-D101-C101</f>
        <v>0</v>
      </c>
      <c r="H101" s="931">
        <f>SUMIFS(Q4Apprv_1001!$L:$L,Q4Apprv_1001!$B:$B,$B101,Q4Apprv_1001!$AC:$AC,"&lt;="&amp;H$87,Q4Apprv_1001!$N:$N,'TDM Sales plan by Customer'!$B$87)-G101-F101-E101-D101-C101</f>
        <v>0</v>
      </c>
      <c r="I101" s="931">
        <f>SUMIFS(Q4Apprv_1001!$L:$L,Q4Apprv_1001!$B:$B,$B101,Q4Apprv_1001!$AC:$AC,"&lt;="&amp;I$87,Q4Apprv_1001!$N:$N,'TDM Sales plan by Customer'!$B$87)-H101-G101-F101-E101-D101-C101</f>
        <v>0</v>
      </c>
      <c r="J101" s="931">
        <f>SUMIFS(Q4Apprv_1001!$L:$L,Q4Apprv_1001!$B:$B,$B101,Q4Apprv_1001!$AC:$AC,"&lt;="&amp;J$87,Q4Apprv_1001!$N:$N,'TDM Sales plan by Customer'!$B$87)-I101-H101-G101-F101-E101-D101-C101</f>
        <v>0</v>
      </c>
      <c r="K101" s="931">
        <f>SUMIFS(Q4Apprv_1001!$L:$L,Q4Apprv_1001!$B:$B,$B101,Q4Apprv_1001!$AC:$AC,"&lt;="&amp;K$87,Q4Apprv_1001!$N:$N,'TDM Sales plan by Customer'!$B$87)-J101-I101-H101-G101-F101-E101-D101-C101</f>
        <v>0</v>
      </c>
      <c r="L101" s="931">
        <f>SUMIFS(Q4Apprv_1001!$L:$L,Q4Apprv_1001!$B:$B,$B101,Q4Apprv_1001!$AC:$AC,"&lt;="&amp;L$87,Q4Apprv_1001!$N:$N,'TDM Sales plan by Customer'!$B$87)-K101-J101-I101-H101-G101-F101-E101-D101-C101</f>
        <v>0</v>
      </c>
      <c r="M101" s="931">
        <f>SUMIFS(Q4Apprv_1001!$L:$L,Q4Apprv_1001!$B:$B,$B101,Q4Apprv_1001!$AC:$AC,"&lt;="&amp;M$87,Q4Apprv_1001!$N:$N,'TDM Sales plan by Customer'!$B$87)-L101-K101-J101-I101-H101-G101-F101-E101-D101-C101</f>
        <v>0</v>
      </c>
      <c r="N101" s="931">
        <f>SUMIFS(Q4Apprv_1001!$L:$L,Q4Apprv_1001!$B:$B,$B101,Q4Apprv_1001!$AC:$AC,"&lt;="&amp;N$87,Q4Apprv_1001!$N:$N,'TDM Sales plan by Customer'!$B$87)-M101-L101-K101-J101-I101-H101-G101-F101-E101-D101-C101</f>
        <v>0</v>
      </c>
      <c r="O101" s="1301">
        <f t="shared" si="52"/>
        <v>0</v>
      </c>
      <c r="P101" s="1553" t="s">
        <v>67</v>
      </c>
      <c r="BK101" s="886"/>
      <c r="BL101" s="886"/>
      <c r="BM101" s="886"/>
    </row>
    <row r="102" spans="1:65" ht="15.95" hidden="1" customHeight="1" outlineLevel="1">
      <c r="A102" s="906">
        <v>15</v>
      </c>
      <c r="B102" s="914" t="s">
        <v>195</v>
      </c>
      <c r="C102" s="931">
        <f>SUMIFS(Q4Apprv_1001!$L:$L,Q4Apprv_1001!$B:$B,$B102,Q4Apprv_1001!$AC:$AC,"&lt;="&amp;C$87,Q4Apprv_1001!$N:$N,'TDM Sales plan by Customer'!$B$87)</f>
        <v>0</v>
      </c>
      <c r="D102" s="931">
        <f>SUMIFS(Q4Apprv_1001!$L:$L,Q4Apprv_1001!$B:$B,$B102,Q4Apprv_1001!$AC:$AC,"&lt;="&amp;D$87,Q4Apprv_1001!$N:$N,'TDM Sales plan by Customer'!$B$87)-C102</f>
        <v>0</v>
      </c>
      <c r="E102" s="931">
        <f>SUMIFS(Q4Apprv_1001!$L:$L,Q4Apprv_1001!$B:$B,$B102,Q4Apprv_1001!$AC:$AC,"&lt;="&amp;E$87,Q4Apprv_1001!$N:$N,'TDM Sales plan by Customer'!$B$87)-D102-C102</f>
        <v>0</v>
      </c>
      <c r="F102" s="931">
        <f>SUMIFS(Q4Apprv_1001!$L:$L,Q4Apprv_1001!$B:$B,$B102,Q4Apprv_1001!$AC:$AC,"&lt;="&amp;F$87,Q4Apprv_1001!$N:$N,'TDM Sales plan by Customer'!$B$87)-E102-D102-C102</f>
        <v>0</v>
      </c>
      <c r="G102" s="931">
        <f>SUMIFS(Q4Apprv_1001!$L:$L,Q4Apprv_1001!$B:$B,$B102,Q4Apprv_1001!$AC:$AC,"&lt;="&amp;G$87,Q4Apprv_1001!$N:$N,'TDM Sales plan by Customer'!$B$87)-F102-E102-D102-C102</f>
        <v>0</v>
      </c>
      <c r="H102" s="931">
        <f>SUMIFS(Q4Apprv_1001!$L:$L,Q4Apprv_1001!$B:$B,$B102,Q4Apprv_1001!$AC:$AC,"&lt;="&amp;H$87,Q4Apprv_1001!$N:$N,'TDM Sales plan by Customer'!$B$87)-G102-F102-E102-D102-C102</f>
        <v>0</v>
      </c>
      <c r="I102" s="931">
        <f>SUMIFS(Q4Apprv_1001!$L:$L,Q4Apprv_1001!$B:$B,$B102,Q4Apprv_1001!$AC:$AC,"&lt;="&amp;I$87,Q4Apprv_1001!$N:$N,'TDM Sales plan by Customer'!$B$87)-H102-G102-F102-E102-D102-C102</f>
        <v>0</v>
      </c>
      <c r="J102" s="931">
        <f>SUMIFS(Q4Apprv_1001!$L:$L,Q4Apprv_1001!$B:$B,$B102,Q4Apprv_1001!$AC:$AC,"&lt;="&amp;J$87,Q4Apprv_1001!$N:$N,'TDM Sales plan by Customer'!$B$87)-I102-H102-G102-F102-E102-D102-C102</f>
        <v>0</v>
      </c>
      <c r="K102" s="931">
        <f>SUMIFS(Q4Apprv_1001!$L:$L,Q4Apprv_1001!$B:$B,$B102,Q4Apprv_1001!$AC:$AC,"&lt;="&amp;K$87,Q4Apprv_1001!$N:$N,'TDM Sales plan by Customer'!$B$87)-J102-I102-H102-G102-F102-E102-D102-C102</f>
        <v>0</v>
      </c>
      <c r="L102" s="931">
        <f>SUMIFS(Q4Apprv_1001!$L:$L,Q4Apprv_1001!$B:$B,$B102,Q4Apprv_1001!$AC:$AC,"&lt;="&amp;L$87,Q4Apprv_1001!$N:$N,'TDM Sales plan by Customer'!$B$87)-K102-J102-I102-H102-G102-F102-E102-D102-C102</f>
        <v>0</v>
      </c>
      <c r="M102" s="931">
        <f>SUMIFS(Q4Apprv_1001!$L:$L,Q4Apprv_1001!$B:$B,$B102,Q4Apprv_1001!$AC:$AC,"&lt;="&amp;M$87,Q4Apprv_1001!$N:$N,'TDM Sales plan by Customer'!$B$87)-L102-K102-J102-I102-H102-G102-F102-E102-D102-C102</f>
        <v>0</v>
      </c>
      <c r="N102" s="931">
        <f>SUMIFS(Q4Apprv_1001!$L:$L,Q4Apprv_1001!$B:$B,$B102,Q4Apprv_1001!$AC:$AC,"&lt;="&amp;N$87,Q4Apprv_1001!$N:$N,'TDM Sales plan by Customer'!$B$87)-M102-L102-K102-J102-I102-H102-G102-F102-E102-D102-C102</f>
        <v>0</v>
      </c>
      <c r="O102" s="1301">
        <f t="shared" si="52"/>
        <v>0</v>
      </c>
      <c r="P102" s="1553" t="s">
        <v>67</v>
      </c>
      <c r="BK102" s="886"/>
      <c r="BL102" s="886"/>
      <c r="BM102" s="886"/>
    </row>
    <row r="103" spans="1:65" ht="15.95" hidden="1" customHeight="1" outlineLevel="1">
      <c r="A103" s="906">
        <v>16</v>
      </c>
      <c r="B103" s="914" t="s">
        <v>396</v>
      </c>
      <c r="C103" s="931">
        <f>SUMIFS(Q4Apprv_1001!$L:$L,Q4Apprv_1001!$B:$B,$B103,Q4Apprv_1001!$AC:$AC,"&lt;="&amp;C$87,Q4Apprv_1001!$N:$N,'TDM Sales plan by Customer'!$B$87)</f>
        <v>0</v>
      </c>
      <c r="D103" s="931">
        <f>SUMIFS(Q4Apprv_1001!$L:$L,Q4Apprv_1001!$B:$B,$B103,Q4Apprv_1001!$AC:$AC,"&lt;="&amp;D$87,Q4Apprv_1001!$N:$N,'TDM Sales plan by Customer'!$B$87)-C103</f>
        <v>0</v>
      </c>
      <c r="E103" s="931">
        <f>SUMIFS(Q4Apprv_1001!$L:$L,Q4Apprv_1001!$B:$B,$B103,Q4Apprv_1001!$AC:$AC,"&lt;="&amp;E$87,Q4Apprv_1001!$N:$N,'TDM Sales plan by Customer'!$B$87)-D103-C103</f>
        <v>0</v>
      </c>
      <c r="F103" s="931">
        <f>SUMIFS(Q4Apprv_1001!$L:$L,Q4Apprv_1001!$B:$B,$B103,Q4Apprv_1001!$AC:$AC,"&lt;="&amp;F$87,Q4Apprv_1001!$N:$N,'TDM Sales plan by Customer'!$B$87)-E103-D103-C103</f>
        <v>0</v>
      </c>
      <c r="G103" s="931">
        <f>SUMIFS(Q4Apprv_1001!$L:$L,Q4Apprv_1001!$B:$B,$B103,Q4Apprv_1001!$AC:$AC,"&lt;="&amp;G$87,Q4Apprv_1001!$N:$N,'TDM Sales plan by Customer'!$B$87)-F103-E103-D103-C103</f>
        <v>0</v>
      </c>
      <c r="H103" s="931">
        <f>SUMIFS(Q4Apprv_1001!$L:$L,Q4Apprv_1001!$B:$B,$B103,Q4Apprv_1001!$AC:$AC,"&lt;="&amp;H$87,Q4Apprv_1001!$N:$N,'TDM Sales plan by Customer'!$B$87)-G103-F103-E103-D103-C103</f>
        <v>0</v>
      </c>
      <c r="I103" s="931">
        <f>SUMIFS(Q4Apprv_1001!$L:$L,Q4Apprv_1001!$B:$B,$B103,Q4Apprv_1001!$AC:$AC,"&lt;="&amp;I$87,Q4Apprv_1001!$N:$N,'TDM Sales plan by Customer'!$B$87)-H103-G103-F103-E103-D103-C103</f>
        <v>0</v>
      </c>
      <c r="J103" s="931">
        <f>SUMIFS(Q4Apprv_1001!$L:$L,Q4Apprv_1001!$B:$B,$B103,Q4Apprv_1001!$AC:$AC,"&lt;="&amp;J$87,Q4Apprv_1001!$N:$N,'TDM Sales plan by Customer'!$B$87)-I103-H103-G103-F103-E103-D103-C103</f>
        <v>0</v>
      </c>
      <c r="K103" s="931">
        <f>SUMIFS(Q4Apprv_1001!$L:$L,Q4Apprv_1001!$B:$B,$B103,Q4Apprv_1001!$AC:$AC,"&lt;="&amp;K$87,Q4Apprv_1001!$N:$N,'TDM Sales plan by Customer'!$B$87)-J103-I103-H103-G103-F103-E103-D103-C103</f>
        <v>0</v>
      </c>
      <c r="L103" s="931">
        <f>SUMIFS(Q4Apprv_1001!$L:$L,Q4Apprv_1001!$B:$B,$B103,Q4Apprv_1001!$AC:$AC,"&lt;="&amp;L$87,Q4Apprv_1001!$N:$N,'TDM Sales plan by Customer'!$B$87)-K103-J103-I103-H103-G103-F103-E103-D103-C103</f>
        <v>0</v>
      </c>
      <c r="M103" s="931">
        <f>SUMIFS(Q4Apprv_1001!$L:$L,Q4Apprv_1001!$B:$B,$B103,Q4Apprv_1001!$AC:$AC,"&lt;="&amp;M$87,Q4Apprv_1001!$N:$N,'TDM Sales plan by Customer'!$B$87)-L103-K103-J103-I103-H103-G103-F103-E103-D103-C103</f>
        <v>0</v>
      </c>
      <c r="N103" s="931">
        <f>SUMIFS(Q4Apprv_1001!$L:$L,Q4Apprv_1001!$B:$B,$B103,Q4Apprv_1001!$AC:$AC,"&lt;="&amp;N$87,Q4Apprv_1001!$N:$N,'TDM Sales plan by Customer'!$B$87)-M103-L103-K103-J103-I103-H103-G103-F103-E103-D103-C103</f>
        <v>0</v>
      </c>
      <c r="O103" s="1301">
        <f t="shared" si="52"/>
        <v>0</v>
      </c>
      <c r="P103" s="1553" t="s">
        <v>67</v>
      </c>
      <c r="BK103" s="886"/>
      <c r="BL103" s="886"/>
      <c r="BM103" s="886"/>
    </row>
    <row r="104" spans="1:65" ht="15.95" hidden="1" customHeight="1" outlineLevel="1">
      <c r="A104" s="906">
        <v>17</v>
      </c>
      <c r="B104" s="914" t="s">
        <v>395</v>
      </c>
      <c r="C104" s="931">
        <f>SUMIFS(Q4Apprv_1001!$L:$L,Q4Apprv_1001!$B:$B,$B104,Q4Apprv_1001!$AC:$AC,"&lt;="&amp;C$87,Q4Apprv_1001!$N:$N,'TDM Sales plan by Customer'!$B$87)</f>
        <v>0</v>
      </c>
      <c r="D104" s="931">
        <f>SUMIFS(Q4Apprv_1001!$L:$L,Q4Apprv_1001!$B:$B,$B104,Q4Apprv_1001!$AC:$AC,"&lt;="&amp;D$87,Q4Apprv_1001!$N:$N,'TDM Sales plan by Customer'!$B$87)-C104</f>
        <v>0</v>
      </c>
      <c r="E104" s="931">
        <f>SUMIFS(Q4Apprv_1001!$L:$L,Q4Apprv_1001!$B:$B,$B104,Q4Apprv_1001!$AC:$AC,"&lt;="&amp;E$87,Q4Apprv_1001!$N:$N,'TDM Sales plan by Customer'!$B$87)-D104-C104</f>
        <v>0</v>
      </c>
      <c r="F104" s="931">
        <f>SUMIFS(Q4Apprv_1001!$L:$L,Q4Apprv_1001!$B:$B,$B104,Q4Apprv_1001!$AC:$AC,"&lt;="&amp;F$87,Q4Apprv_1001!$N:$N,'TDM Sales plan by Customer'!$B$87)-E104-D104-C104</f>
        <v>0</v>
      </c>
      <c r="G104" s="931">
        <f>SUMIFS(Q4Apprv_1001!$L:$L,Q4Apprv_1001!$B:$B,$B104,Q4Apprv_1001!$AC:$AC,"&lt;="&amp;G$87,Q4Apprv_1001!$N:$N,'TDM Sales plan by Customer'!$B$87)-F104-E104-D104-C104</f>
        <v>0</v>
      </c>
      <c r="H104" s="931">
        <f>SUMIFS(Q4Apprv_1001!$L:$L,Q4Apprv_1001!$B:$B,$B104,Q4Apprv_1001!$AC:$AC,"&lt;="&amp;H$87,Q4Apprv_1001!$N:$N,'TDM Sales plan by Customer'!$B$87)-G104-F104-E104-D104-C104</f>
        <v>0</v>
      </c>
      <c r="I104" s="931">
        <f>SUMIFS(Q4Apprv_1001!$L:$L,Q4Apprv_1001!$B:$B,$B104,Q4Apprv_1001!$AC:$AC,"&lt;="&amp;I$87,Q4Apprv_1001!$N:$N,'TDM Sales plan by Customer'!$B$87)-H104-G104-F104-E104-D104-C104</f>
        <v>0</v>
      </c>
      <c r="J104" s="931">
        <f>SUMIFS(Q4Apprv_1001!$L:$L,Q4Apprv_1001!$B:$B,$B104,Q4Apprv_1001!$AC:$AC,"&lt;="&amp;J$87,Q4Apprv_1001!$N:$N,'TDM Sales plan by Customer'!$B$87)-I104-H104-G104-F104-E104-D104-C104</f>
        <v>0</v>
      </c>
      <c r="K104" s="931">
        <f>SUMIFS(Q4Apprv_1001!$L:$L,Q4Apprv_1001!$B:$B,$B104,Q4Apprv_1001!$AC:$AC,"&lt;="&amp;K$87,Q4Apprv_1001!$N:$N,'TDM Sales plan by Customer'!$B$87)-J104-I104-H104-G104-F104-E104-D104-C104</f>
        <v>0</v>
      </c>
      <c r="L104" s="931">
        <f>SUMIFS(Q4Apprv_1001!$L:$L,Q4Apprv_1001!$B:$B,$B104,Q4Apprv_1001!$AC:$AC,"&lt;="&amp;L$87,Q4Apprv_1001!$N:$N,'TDM Sales plan by Customer'!$B$87)-K104-J104-I104-H104-G104-F104-E104-D104-C104</f>
        <v>0</v>
      </c>
      <c r="M104" s="931">
        <f>SUMIFS(Q4Apprv_1001!$L:$L,Q4Apprv_1001!$B:$B,$B104,Q4Apprv_1001!$AC:$AC,"&lt;="&amp;M$87,Q4Apprv_1001!$N:$N,'TDM Sales plan by Customer'!$B$87)-L104-K104-J104-I104-H104-G104-F104-E104-D104-C104</f>
        <v>0</v>
      </c>
      <c r="N104" s="931">
        <f>SUMIFS(Q4Apprv_1001!$L:$L,Q4Apprv_1001!$B:$B,$B104,Q4Apprv_1001!$AC:$AC,"&lt;="&amp;N$87,Q4Apprv_1001!$N:$N,'TDM Sales plan by Customer'!$B$87)-M104-L104-K104-J104-I104-H104-G104-F104-E104-D104-C104</f>
        <v>0</v>
      </c>
      <c r="O104" s="1301">
        <f t="shared" si="52"/>
        <v>0</v>
      </c>
      <c r="P104" s="1553" t="s">
        <v>67</v>
      </c>
      <c r="BK104" s="886"/>
      <c r="BL104" s="886"/>
      <c r="BM104" s="886"/>
    </row>
    <row r="105" spans="1:65" ht="15.95" hidden="1" customHeight="1" outlineLevel="1">
      <c r="A105" s="906">
        <v>18</v>
      </c>
      <c r="B105" s="914" t="s">
        <v>397</v>
      </c>
      <c r="C105" s="931">
        <f>SUMIFS(Q4Apprv_1001!$L:$L,Q4Apprv_1001!$B:$B,$B105,Q4Apprv_1001!$AC:$AC,"&lt;="&amp;C$87,Q4Apprv_1001!$N:$N,'TDM Sales plan by Customer'!$B$87)</f>
        <v>0</v>
      </c>
      <c r="D105" s="931">
        <f>SUMIFS(Q4Apprv_1001!$L:$L,Q4Apprv_1001!$B:$B,$B105,Q4Apprv_1001!$AC:$AC,"&lt;="&amp;D$87,Q4Apprv_1001!$N:$N,'TDM Sales plan by Customer'!$B$87)-C105</f>
        <v>0</v>
      </c>
      <c r="E105" s="931">
        <f>SUMIFS(Q4Apprv_1001!$L:$L,Q4Apprv_1001!$B:$B,$B105,Q4Apprv_1001!$AC:$AC,"&lt;="&amp;E$87,Q4Apprv_1001!$N:$N,'TDM Sales plan by Customer'!$B$87)-D105-C105</f>
        <v>0</v>
      </c>
      <c r="F105" s="931">
        <f>SUMIFS(Q4Apprv_1001!$L:$L,Q4Apprv_1001!$B:$B,$B105,Q4Apprv_1001!$AC:$AC,"&lt;="&amp;F$87,Q4Apprv_1001!$N:$N,'TDM Sales plan by Customer'!$B$87)-E105-D105-C105</f>
        <v>0</v>
      </c>
      <c r="G105" s="931">
        <f>SUMIFS(Q4Apprv_1001!$L:$L,Q4Apprv_1001!$B:$B,$B105,Q4Apprv_1001!$AC:$AC,"&lt;="&amp;G$87,Q4Apprv_1001!$N:$N,'TDM Sales plan by Customer'!$B$87)-F105-E105-D105-C105</f>
        <v>0</v>
      </c>
      <c r="H105" s="931">
        <f>SUMIFS(Q4Apprv_1001!$L:$L,Q4Apprv_1001!$B:$B,$B105,Q4Apprv_1001!$AC:$AC,"&lt;="&amp;H$87,Q4Apprv_1001!$N:$N,'TDM Sales plan by Customer'!$B$87)-G105-F105-E105-D105-C105</f>
        <v>0</v>
      </c>
      <c r="I105" s="931">
        <f>SUMIFS(Q4Apprv_1001!$L:$L,Q4Apprv_1001!$B:$B,$B105,Q4Apprv_1001!$AC:$AC,"&lt;="&amp;I$87,Q4Apprv_1001!$N:$N,'TDM Sales plan by Customer'!$B$87)-H105-G105-F105-E105-D105-C105</f>
        <v>0</v>
      </c>
      <c r="J105" s="931">
        <f>SUMIFS(Q4Apprv_1001!$L:$L,Q4Apprv_1001!$B:$B,$B105,Q4Apprv_1001!$AC:$AC,"&lt;="&amp;J$87,Q4Apprv_1001!$N:$N,'TDM Sales plan by Customer'!$B$87)-I105-H105-G105-F105-E105-D105-C105</f>
        <v>0</v>
      </c>
      <c r="K105" s="931">
        <f>SUMIFS(Q4Apprv_1001!$L:$L,Q4Apprv_1001!$B:$B,$B105,Q4Apprv_1001!$AC:$AC,"&lt;="&amp;K$87,Q4Apprv_1001!$N:$N,'TDM Sales plan by Customer'!$B$87)-J105-I105-H105-G105-F105-E105-D105-C105</f>
        <v>0</v>
      </c>
      <c r="L105" s="931">
        <f>SUMIFS(Q4Apprv_1001!$L:$L,Q4Apprv_1001!$B:$B,$B105,Q4Apprv_1001!$AC:$AC,"&lt;="&amp;L$87,Q4Apprv_1001!$N:$N,'TDM Sales plan by Customer'!$B$87)-K105-J105-I105-H105-G105-F105-E105-D105-C105</f>
        <v>0</v>
      </c>
      <c r="M105" s="931">
        <f>SUMIFS(Q4Apprv_1001!$L:$L,Q4Apprv_1001!$B:$B,$B105,Q4Apprv_1001!$AC:$AC,"&lt;="&amp;M$87,Q4Apprv_1001!$N:$N,'TDM Sales plan by Customer'!$B$87)-L105-K105-J105-I105-H105-G105-F105-E105-D105-C105</f>
        <v>0</v>
      </c>
      <c r="N105" s="931">
        <f>SUMIFS(Q4Apprv_1001!$L:$L,Q4Apprv_1001!$B:$B,$B105,Q4Apprv_1001!$AC:$AC,"&lt;="&amp;N$87,Q4Apprv_1001!$N:$N,'TDM Sales plan by Customer'!$B$87)-M105-L105-K105-J105-I105-H105-G105-F105-E105-D105-C105</f>
        <v>0</v>
      </c>
      <c r="O105" s="1301">
        <f t="shared" si="52"/>
        <v>0</v>
      </c>
      <c r="P105" s="1553" t="s">
        <v>67</v>
      </c>
      <c r="BK105" s="886"/>
      <c r="BL105" s="886"/>
      <c r="BM105" s="886"/>
    </row>
    <row r="106" spans="1:65" ht="15.95" hidden="1" customHeight="1" outlineLevel="1">
      <c r="A106" s="906">
        <v>19</v>
      </c>
      <c r="B106" s="914" t="s">
        <v>390</v>
      </c>
      <c r="C106" s="931">
        <f>SUMIFS(Q4Apprv_1001!$L:$L,Q4Apprv_1001!$B:$B,$B106,Q4Apprv_1001!$AC:$AC,"&lt;="&amp;C$87,Q4Apprv_1001!$N:$N,'TDM Sales plan by Customer'!$B$87)</f>
        <v>0</v>
      </c>
      <c r="D106" s="931">
        <f>SUMIFS(Q4Apprv_1001!$L:$L,Q4Apprv_1001!$B:$B,$B106,Q4Apprv_1001!$AC:$AC,"&lt;="&amp;D$87,Q4Apprv_1001!$N:$N,'TDM Sales plan by Customer'!$B$87)-C106</f>
        <v>0</v>
      </c>
      <c r="E106" s="931">
        <f>SUMIFS(Q4Apprv_1001!$L:$L,Q4Apprv_1001!$B:$B,$B106,Q4Apprv_1001!$AC:$AC,"&lt;="&amp;E$87,Q4Apprv_1001!$N:$N,'TDM Sales plan by Customer'!$B$87)-D106-C106</f>
        <v>0</v>
      </c>
      <c r="F106" s="931">
        <f>SUMIFS(Q4Apprv_1001!$L:$L,Q4Apprv_1001!$B:$B,$B106,Q4Apprv_1001!$AC:$AC,"&lt;="&amp;F$87,Q4Apprv_1001!$N:$N,'TDM Sales plan by Customer'!$B$87)-E106-D106-C106</f>
        <v>0</v>
      </c>
      <c r="G106" s="931">
        <f>SUMIFS(Q4Apprv_1001!$L:$L,Q4Apprv_1001!$B:$B,$B106,Q4Apprv_1001!$AC:$AC,"&lt;="&amp;G$87,Q4Apprv_1001!$N:$N,'TDM Sales plan by Customer'!$B$87)-F106-E106-D106-C106</f>
        <v>0</v>
      </c>
      <c r="H106" s="931">
        <f>SUMIFS(Q4Apprv_1001!$L:$L,Q4Apprv_1001!$B:$B,$B106,Q4Apprv_1001!$AC:$AC,"&lt;="&amp;H$87,Q4Apprv_1001!$N:$N,'TDM Sales plan by Customer'!$B$87)-G106-F106-E106-D106-C106</f>
        <v>0</v>
      </c>
      <c r="I106" s="931">
        <f>SUMIFS(Q4Apprv_1001!$L:$L,Q4Apprv_1001!$B:$B,$B106,Q4Apprv_1001!$AC:$AC,"&lt;="&amp;I$87,Q4Apprv_1001!$N:$N,'TDM Sales plan by Customer'!$B$87)-H106-G106-F106-E106-D106-C106</f>
        <v>0</v>
      </c>
      <c r="J106" s="931">
        <f>SUMIFS(Q4Apprv_1001!$L:$L,Q4Apprv_1001!$B:$B,$B106,Q4Apprv_1001!$AC:$AC,"&lt;="&amp;J$87,Q4Apprv_1001!$N:$N,'TDM Sales plan by Customer'!$B$87)-I106-H106-G106-F106-E106-D106-C106</f>
        <v>0</v>
      </c>
      <c r="K106" s="931">
        <f>SUMIFS(Q4Apprv_1001!$L:$L,Q4Apprv_1001!$B:$B,$B106,Q4Apprv_1001!$AC:$AC,"&lt;="&amp;K$87,Q4Apprv_1001!$N:$N,'TDM Sales plan by Customer'!$B$87)-J106-I106-H106-G106-F106-E106-D106-C106</f>
        <v>0</v>
      </c>
      <c r="L106" s="931">
        <f>SUMIFS(Q4Apprv_1001!$L:$L,Q4Apprv_1001!$B:$B,$B106,Q4Apprv_1001!$AC:$AC,"&lt;="&amp;L$87,Q4Apprv_1001!$N:$N,'TDM Sales plan by Customer'!$B$87)-K106-J106-I106-H106-G106-F106-E106-D106-C106</f>
        <v>0</v>
      </c>
      <c r="M106" s="931">
        <f>SUMIFS(Q4Apprv_1001!$L:$L,Q4Apprv_1001!$B:$B,$B106,Q4Apprv_1001!$AC:$AC,"&lt;="&amp;M$87,Q4Apprv_1001!$N:$N,'TDM Sales plan by Customer'!$B$87)-L106-K106-J106-I106-H106-G106-F106-E106-D106-C106</f>
        <v>0</v>
      </c>
      <c r="N106" s="931">
        <f>SUMIFS(Q4Apprv_1001!$L:$L,Q4Apprv_1001!$B:$B,$B106,Q4Apprv_1001!$AC:$AC,"&lt;="&amp;N$87,Q4Apprv_1001!$N:$N,'TDM Sales plan by Customer'!$B$87)-M106-L106-K106-J106-I106-H106-G106-F106-E106-D106-C106</f>
        <v>0</v>
      </c>
      <c r="O106" s="1301">
        <f t="shared" si="52"/>
        <v>0</v>
      </c>
      <c r="P106" s="1553" t="s">
        <v>67</v>
      </c>
      <c r="BK106" s="886"/>
      <c r="BL106" s="886"/>
      <c r="BM106" s="886"/>
    </row>
    <row r="107" spans="1:65" ht="15.95" hidden="1" customHeight="1" outlineLevel="1">
      <c r="A107" s="906">
        <v>20</v>
      </c>
      <c r="B107" s="914" t="s">
        <v>334</v>
      </c>
      <c r="C107" s="931">
        <f>SUMIFS(Q4Apprv_1001!$L:$L,Q4Apprv_1001!$B:$B,$B107,Q4Apprv_1001!$AC:$AC,"&lt;="&amp;C$87,Q4Apprv_1001!$N:$N,'TDM Sales plan by Customer'!$B$87)</f>
        <v>0</v>
      </c>
      <c r="D107" s="931">
        <f>SUMIFS(Q4Apprv_1001!$L:$L,Q4Apprv_1001!$B:$B,$B107,Q4Apprv_1001!$AC:$AC,"&lt;="&amp;D$87,Q4Apprv_1001!$N:$N,'TDM Sales plan by Customer'!$B$87)-C107</f>
        <v>0</v>
      </c>
      <c r="E107" s="931">
        <f>SUMIFS(Q4Apprv_1001!$L:$L,Q4Apprv_1001!$B:$B,$B107,Q4Apprv_1001!$AC:$AC,"&lt;="&amp;E$87,Q4Apprv_1001!$N:$N,'TDM Sales plan by Customer'!$B$87)-D107-C107</f>
        <v>0</v>
      </c>
      <c r="F107" s="931">
        <f>SUMIFS(Q4Apprv_1001!$L:$L,Q4Apprv_1001!$B:$B,$B107,Q4Apprv_1001!$AC:$AC,"&lt;="&amp;F$87,Q4Apprv_1001!$N:$N,'TDM Sales plan by Customer'!$B$87)-E107-D107-C107</f>
        <v>0</v>
      </c>
      <c r="G107" s="931">
        <f>SUMIFS(Q4Apprv_1001!$L:$L,Q4Apprv_1001!$B:$B,$B107,Q4Apprv_1001!$AC:$AC,"&lt;="&amp;G$87,Q4Apprv_1001!$N:$N,'TDM Sales plan by Customer'!$B$87)-F107-E107-D107-C107</f>
        <v>0</v>
      </c>
      <c r="H107" s="931">
        <f>SUMIFS(Q4Apprv_1001!$L:$L,Q4Apprv_1001!$B:$B,$B107,Q4Apprv_1001!$AC:$AC,"&lt;="&amp;H$87,Q4Apprv_1001!$N:$N,'TDM Sales plan by Customer'!$B$87)-G107-F107-E107-D107-C107</f>
        <v>0</v>
      </c>
      <c r="I107" s="931">
        <f>SUMIFS(Q4Apprv_1001!$L:$L,Q4Apprv_1001!$B:$B,$B107,Q4Apprv_1001!$AC:$AC,"&lt;="&amp;I$87,Q4Apprv_1001!$N:$N,'TDM Sales plan by Customer'!$B$87)-H107-G107-F107-E107-D107-C107</f>
        <v>0</v>
      </c>
      <c r="J107" s="931">
        <f>SUMIFS(Q4Apprv_1001!$L:$L,Q4Apprv_1001!$B:$B,$B107,Q4Apprv_1001!$AC:$AC,"&lt;="&amp;J$87,Q4Apprv_1001!$N:$N,'TDM Sales plan by Customer'!$B$87)-I107-H107-G107-F107-E107-D107-C107</f>
        <v>0</v>
      </c>
      <c r="K107" s="931">
        <f>SUMIFS(Q4Apprv_1001!$L:$L,Q4Apprv_1001!$B:$B,$B107,Q4Apprv_1001!$AC:$AC,"&lt;="&amp;K$87,Q4Apprv_1001!$N:$N,'TDM Sales plan by Customer'!$B$87)-J107-I107-H107-G107-F107-E107-D107-C107</f>
        <v>0</v>
      </c>
      <c r="L107" s="931">
        <f>SUMIFS(Q4Apprv_1001!$L:$L,Q4Apprv_1001!$B:$B,$B107,Q4Apprv_1001!$AC:$AC,"&lt;="&amp;L$87,Q4Apprv_1001!$N:$N,'TDM Sales plan by Customer'!$B$87)-K107-J107-I107-H107-G107-F107-E107-D107-C107</f>
        <v>0</v>
      </c>
      <c r="M107" s="931">
        <f>SUMIFS(Q4Apprv_1001!$L:$L,Q4Apprv_1001!$B:$B,$B107,Q4Apprv_1001!$AC:$AC,"&lt;="&amp;M$87,Q4Apprv_1001!$N:$N,'TDM Sales plan by Customer'!$B$87)-L107-K107-J107-I107-H107-G107-F107-E107-D107-C107</f>
        <v>0</v>
      </c>
      <c r="N107" s="931">
        <f>SUMIFS(Q4Apprv_1001!$L:$L,Q4Apprv_1001!$B:$B,$B107,Q4Apprv_1001!$AC:$AC,"&lt;="&amp;N$87,Q4Apprv_1001!$N:$N,'TDM Sales plan by Customer'!$B$87)-M107-L107-K107-J107-I107-H107-G107-F107-E107-D107-C107</f>
        <v>0</v>
      </c>
      <c r="O107" s="1301">
        <f t="shared" si="52"/>
        <v>0</v>
      </c>
      <c r="P107" s="1553" t="s">
        <v>67</v>
      </c>
      <c r="BK107" s="886"/>
      <c r="BL107" s="886"/>
      <c r="BM107" s="886"/>
    </row>
    <row r="108" spans="1:65" ht="15.95" hidden="1" customHeight="1" outlineLevel="1">
      <c r="A108" s="906">
        <v>21</v>
      </c>
      <c r="B108" s="914" t="s">
        <v>392</v>
      </c>
      <c r="C108" s="931">
        <f>SUMIFS(Q4Apprv_1001!$L:$L,Q4Apprv_1001!$B:$B,$B108,Q4Apprv_1001!$AC:$AC,"&lt;="&amp;C$87,Q4Apprv_1001!$N:$N,'TDM Sales plan by Customer'!$B$87)</f>
        <v>0</v>
      </c>
      <c r="D108" s="931">
        <f>SUMIFS(Q4Apprv_1001!$L:$L,Q4Apprv_1001!$B:$B,$B108,Q4Apprv_1001!$AC:$AC,"&lt;="&amp;D$87,Q4Apprv_1001!$N:$N,'TDM Sales plan by Customer'!$B$87)-C108</f>
        <v>0</v>
      </c>
      <c r="E108" s="931">
        <f>SUMIFS(Q4Apprv_1001!$L:$L,Q4Apprv_1001!$B:$B,$B108,Q4Apprv_1001!$AC:$AC,"&lt;="&amp;E$87,Q4Apprv_1001!$N:$N,'TDM Sales plan by Customer'!$B$87)-D108-C108</f>
        <v>0</v>
      </c>
      <c r="F108" s="931">
        <f>SUMIFS(Q4Apprv_1001!$L:$L,Q4Apprv_1001!$B:$B,$B108,Q4Apprv_1001!$AC:$AC,"&lt;="&amp;F$87,Q4Apprv_1001!$N:$N,'TDM Sales plan by Customer'!$B$87)-E108-D108-C108</f>
        <v>0</v>
      </c>
      <c r="G108" s="931">
        <f>SUMIFS(Q4Apprv_1001!$L:$L,Q4Apprv_1001!$B:$B,$B108,Q4Apprv_1001!$AC:$AC,"&lt;="&amp;G$87,Q4Apprv_1001!$N:$N,'TDM Sales plan by Customer'!$B$87)-F108-E108-D108-C108</f>
        <v>0</v>
      </c>
      <c r="H108" s="931">
        <f>SUMIFS(Q4Apprv_1001!$L:$L,Q4Apprv_1001!$B:$B,$B108,Q4Apprv_1001!$AC:$AC,"&lt;="&amp;H$87,Q4Apprv_1001!$N:$N,'TDM Sales plan by Customer'!$B$87)-G108-F108-E108-D108-C108</f>
        <v>0</v>
      </c>
      <c r="I108" s="931">
        <f>SUMIFS(Q4Apprv_1001!$L:$L,Q4Apprv_1001!$B:$B,$B108,Q4Apprv_1001!$AC:$AC,"&lt;="&amp;I$87,Q4Apprv_1001!$N:$N,'TDM Sales plan by Customer'!$B$87)-H108-G108-F108-E108-D108-C108</f>
        <v>0</v>
      </c>
      <c r="J108" s="931">
        <f>SUMIFS(Q4Apprv_1001!$L:$L,Q4Apprv_1001!$B:$B,$B108,Q4Apprv_1001!$AC:$AC,"&lt;="&amp;J$87,Q4Apprv_1001!$N:$N,'TDM Sales plan by Customer'!$B$87)-I108-H108-G108-F108-E108-D108-C108</f>
        <v>0</v>
      </c>
      <c r="K108" s="931">
        <f>SUMIFS(Q4Apprv_1001!$L:$L,Q4Apprv_1001!$B:$B,$B108,Q4Apprv_1001!$AC:$AC,"&lt;="&amp;K$87,Q4Apprv_1001!$N:$N,'TDM Sales plan by Customer'!$B$87)-J108-I108-H108-G108-F108-E108-D108-C108</f>
        <v>0</v>
      </c>
      <c r="L108" s="931">
        <f>SUMIFS(Q4Apprv_1001!$L:$L,Q4Apprv_1001!$B:$B,$B108,Q4Apprv_1001!$AC:$AC,"&lt;="&amp;L$87,Q4Apprv_1001!$N:$N,'TDM Sales plan by Customer'!$B$87)-K108-J108-I108-H108-G108-F108-E108-D108-C108</f>
        <v>0</v>
      </c>
      <c r="M108" s="931">
        <f>SUMIFS(Q4Apprv_1001!$L:$L,Q4Apprv_1001!$B:$B,$B108,Q4Apprv_1001!$AC:$AC,"&lt;="&amp;M$87,Q4Apprv_1001!$N:$N,'TDM Sales plan by Customer'!$B$87)-L108-K108-J108-I108-H108-G108-F108-E108-D108-C108</f>
        <v>0</v>
      </c>
      <c r="N108" s="931">
        <f>SUMIFS(Q4Apprv_1001!$L:$L,Q4Apprv_1001!$B:$B,$B108,Q4Apprv_1001!$AC:$AC,"&lt;="&amp;N$87,Q4Apprv_1001!$N:$N,'TDM Sales plan by Customer'!$B$87)-M108-L108-K108-J108-I108-H108-G108-F108-E108-D108-C108</f>
        <v>0</v>
      </c>
      <c r="O108" s="1301">
        <f t="shared" si="52"/>
        <v>0</v>
      </c>
      <c r="P108" s="1553" t="s">
        <v>67</v>
      </c>
      <c r="BK108" s="886"/>
      <c r="BL108" s="886"/>
      <c r="BM108" s="886"/>
    </row>
    <row r="109" spans="1:65" ht="15.95" hidden="1" customHeight="1" outlineLevel="1">
      <c r="A109" s="906">
        <v>22</v>
      </c>
      <c r="B109" s="914" t="s">
        <v>393</v>
      </c>
      <c r="C109" s="931">
        <f>SUMIFS(Q4Apprv_1001!$L:$L,Q4Apprv_1001!$B:$B,$B109,Q4Apprv_1001!$AC:$AC,"&lt;="&amp;C$87,Q4Apprv_1001!$N:$N,'TDM Sales plan by Customer'!$B$87)</f>
        <v>0</v>
      </c>
      <c r="D109" s="931">
        <f>SUMIFS(Q4Apprv_1001!$L:$L,Q4Apprv_1001!$B:$B,$B109,Q4Apprv_1001!$AC:$AC,"&lt;="&amp;D$87,Q4Apprv_1001!$N:$N,'TDM Sales plan by Customer'!$B$87)-C109</f>
        <v>0</v>
      </c>
      <c r="E109" s="931">
        <f>SUMIFS(Q4Apprv_1001!$L:$L,Q4Apprv_1001!$B:$B,$B109,Q4Apprv_1001!$AC:$AC,"&lt;="&amp;E$87,Q4Apprv_1001!$N:$N,'TDM Sales plan by Customer'!$B$87)-D109-C109</f>
        <v>0</v>
      </c>
      <c r="F109" s="931">
        <f>SUMIFS(Q4Apprv_1001!$L:$L,Q4Apprv_1001!$B:$B,$B109,Q4Apprv_1001!$AC:$AC,"&lt;="&amp;F$87,Q4Apprv_1001!$N:$N,'TDM Sales plan by Customer'!$B$87)-E109-D109-C109</f>
        <v>0</v>
      </c>
      <c r="G109" s="931">
        <f>SUMIFS(Q4Apprv_1001!$L:$L,Q4Apprv_1001!$B:$B,$B109,Q4Apprv_1001!$AC:$AC,"&lt;="&amp;G$87,Q4Apprv_1001!$N:$N,'TDM Sales plan by Customer'!$B$87)-F109-E109-D109-C109</f>
        <v>0</v>
      </c>
      <c r="H109" s="931">
        <f>SUMIFS(Q4Apprv_1001!$L:$L,Q4Apprv_1001!$B:$B,$B109,Q4Apprv_1001!$AC:$AC,"&lt;="&amp;H$87,Q4Apprv_1001!$N:$N,'TDM Sales plan by Customer'!$B$87)-G109-F109-E109-D109-C109</f>
        <v>0</v>
      </c>
      <c r="I109" s="931">
        <f>SUMIFS(Q4Apprv_1001!$L:$L,Q4Apprv_1001!$B:$B,$B109,Q4Apprv_1001!$AC:$AC,"&lt;="&amp;I$87,Q4Apprv_1001!$N:$N,'TDM Sales plan by Customer'!$B$87)-H109-G109-F109-E109-D109-C109</f>
        <v>0</v>
      </c>
      <c r="J109" s="931">
        <f>SUMIFS(Q4Apprv_1001!$L:$L,Q4Apprv_1001!$B:$B,$B109,Q4Apprv_1001!$AC:$AC,"&lt;="&amp;J$87,Q4Apprv_1001!$N:$N,'TDM Sales plan by Customer'!$B$87)-I109-H109-G109-F109-E109-D109-C109</f>
        <v>0</v>
      </c>
      <c r="K109" s="931">
        <f>SUMIFS(Q4Apprv_1001!$L:$L,Q4Apprv_1001!$B:$B,$B109,Q4Apprv_1001!$AC:$AC,"&lt;="&amp;K$87,Q4Apprv_1001!$N:$N,'TDM Sales plan by Customer'!$B$87)-J109-I109-H109-G109-F109-E109-D109-C109</f>
        <v>0</v>
      </c>
      <c r="L109" s="931">
        <f>SUMIFS(Q4Apprv_1001!$L:$L,Q4Apprv_1001!$B:$B,$B109,Q4Apprv_1001!$AC:$AC,"&lt;="&amp;L$87,Q4Apprv_1001!$N:$N,'TDM Sales plan by Customer'!$B$87)-K109-J109-I109-H109-G109-F109-E109-D109-C109</f>
        <v>0</v>
      </c>
      <c r="M109" s="931">
        <f>SUMIFS(Q4Apprv_1001!$L:$L,Q4Apprv_1001!$B:$B,$B109,Q4Apprv_1001!$AC:$AC,"&lt;="&amp;M$87,Q4Apprv_1001!$N:$N,'TDM Sales plan by Customer'!$B$87)-L109-K109-J109-I109-H109-G109-F109-E109-D109-C109</f>
        <v>0</v>
      </c>
      <c r="N109" s="931">
        <f>SUMIFS(Q4Apprv_1001!$L:$L,Q4Apprv_1001!$B:$B,$B109,Q4Apprv_1001!$AC:$AC,"&lt;="&amp;N$87,Q4Apprv_1001!$N:$N,'TDM Sales plan by Customer'!$B$87)-M109-L109-K109-J109-I109-H109-G109-F109-E109-D109-C109</f>
        <v>0</v>
      </c>
      <c r="O109" s="1301">
        <f t="shared" si="52"/>
        <v>0</v>
      </c>
      <c r="P109" s="1553" t="s">
        <v>67</v>
      </c>
      <c r="BK109" s="886"/>
      <c r="BL109" s="886"/>
      <c r="BM109" s="886"/>
    </row>
    <row r="110" spans="1:65" ht="15.95" hidden="1" customHeight="1" outlineLevel="1">
      <c r="A110" s="906">
        <v>23</v>
      </c>
      <c r="B110" s="914" t="s">
        <v>6322</v>
      </c>
      <c r="C110" s="931">
        <f>SUMIFS(Q4Apprv_1001!$L:$L,Q4Apprv_1001!$B:$B,$B110,Q4Apprv_1001!$AC:$AC,"&lt;="&amp;C$87,Q4Apprv_1001!$N:$N,'TDM Sales plan by Customer'!$B$87)</f>
        <v>0</v>
      </c>
      <c r="D110" s="931">
        <f>SUMIFS(Q4Apprv_1001!$L:$L,Q4Apprv_1001!$B:$B,$B110,Q4Apprv_1001!$AC:$AC,"&lt;="&amp;D$87,Q4Apprv_1001!$N:$N,'TDM Sales plan by Customer'!$B$87)-C110</f>
        <v>0</v>
      </c>
      <c r="E110" s="931">
        <f>SUMIFS(Q4Apprv_1001!$L:$L,Q4Apprv_1001!$B:$B,$B110,Q4Apprv_1001!$AC:$AC,"&lt;="&amp;E$87,Q4Apprv_1001!$N:$N,'TDM Sales plan by Customer'!$B$87)-D110-C110</f>
        <v>0</v>
      </c>
      <c r="F110" s="931">
        <f>SUMIFS(Q4Apprv_1001!$L:$L,Q4Apprv_1001!$B:$B,$B110,Q4Apprv_1001!$AC:$AC,"&lt;="&amp;F$87,Q4Apprv_1001!$N:$N,'TDM Sales plan by Customer'!$B$87)-E110-D110-C110</f>
        <v>0</v>
      </c>
      <c r="G110" s="931">
        <f>SUMIFS(Q4Apprv_1001!$L:$L,Q4Apprv_1001!$B:$B,$B110,Q4Apprv_1001!$AC:$AC,"&lt;="&amp;G$87,Q4Apprv_1001!$N:$N,'TDM Sales plan by Customer'!$B$87)-F110-E110-D110-C110</f>
        <v>0</v>
      </c>
      <c r="H110" s="931">
        <f>SUMIFS(Q4Apprv_1001!$L:$L,Q4Apprv_1001!$B:$B,$B110,Q4Apprv_1001!$AC:$AC,"&lt;="&amp;H$87,Q4Apprv_1001!$N:$N,'TDM Sales plan by Customer'!$B$87)-G110-F110-E110-D110-C110</f>
        <v>0</v>
      </c>
      <c r="I110" s="931">
        <f>SUMIFS(Q4Apprv_1001!$L:$L,Q4Apprv_1001!$B:$B,$B110,Q4Apprv_1001!$AC:$AC,"&lt;="&amp;I$87,Q4Apprv_1001!$N:$N,'TDM Sales plan by Customer'!$B$87)-H110-G110-F110-E110-D110-C110</f>
        <v>0</v>
      </c>
      <c r="J110" s="931">
        <f>SUMIFS(Q4Apprv_1001!$L:$L,Q4Apprv_1001!$B:$B,$B110,Q4Apprv_1001!$AC:$AC,"&lt;="&amp;J$87,Q4Apprv_1001!$N:$N,'TDM Sales plan by Customer'!$B$87)-I110-H110-G110-F110-E110-D110-C110</f>
        <v>0</v>
      </c>
      <c r="K110" s="931">
        <f>SUMIFS(Q4Apprv_1001!$L:$L,Q4Apprv_1001!$B:$B,$B110,Q4Apprv_1001!$AC:$AC,"&lt;="&amp;K$87,Q4Apprv_1001!$N:$N,'TDM Sales plan by Customer'!$B$87)-J110-I110-H110-G110-F110-E110-D110-C110</f>
        <v>0</v>
      </c>
      <c r="L110" s="931">
        <f>SUMIFS(Q4Apprv_1001!$L:$L,Q4Apprv_1001!$B:$B,$B110,Q4Apprv_1001!$AC:$AC,"&lt;="&amp;L$87,Q4Apprv_1001!$N:$N,'TDM Sales plan by Customer'!$B$87)-K110-J110-I110-H110-G110-F110-E110-D110-C110</f>
        <v>0</v>
      </c>
      <c r="M110" s="931">
        <f>SUMIFS(Q4Apprv_1001!$L:$L,Q4Apprv_1001!$B:$B,$B110,Q4Apprv_1001!$AC:$AC,"&lt;="&amp;M$87,Q4Apprv_1001!$N:$N,'TDM Sales plan by Customer'!$B$87)-L110-K110-J110-I110-H110-G110-F110-E110-D110-C110</f>
        <v>0</v>
      </c>
      <c r="N110" s="931">
        <f>SUMIFS(Q4Apprv_1001!$L:$L,Q4Apprv_1001!$B:$B,$B110,Q4Apprv_1001!$AC:$AC,"&lt;="&amp;N$87,Q4Apprv_1001!$N:$N,'TDM Sales plan by Customer'!$B$87)-M110-L110-K110-J110-I110-H110-G110-F110-E110-D110-C110</f>
        <v>0</v>
      </c>
      <c r="O110" s="1301">
        <f t="shared" si="52"/>
        <v>0</v>
      </c>
      <c r="P110" s="1553" t="s">
        <v>67</v>
      </c>
      <c r="BK110" s="886"/>
      <c r="BL110" s="886"/>
      <c r="BM110" s="886"/>
    </row>
    <row r="111" spans="1:65" ht="20.100000000000001" customHeight="1" collapsed="1">
      <c r="A111" s="906"/>
      <c r="B111" s="917" t="s">
        <v>399</v>
      </c>
      <c r="C111" s="922">
        <f t="shared" ref="C111:N111" si="53">SUM(C88:C110)</f>
        <v>0</v>
      </c>
      <c r="D111" s="922">
        <f t="shared" si="53"/>
        <v>0</v>
      </c>
      <c r="E111" s="922">
        <f t="shared" si="53"/>
        <v>0</v>
      </c>
      <c r="F111" s="922">
        <f t="shared" si="53"/>
        <v>0</v>
      </c>
      <c r="G111" s="922">
        <f t="shared" si="53"/>
        <v>0</v>
      </c>
      <c r="H111" s="922">
        <f t="shared" si="53"/>
        <v>0</v>
      </c>
      <c r="I111" s="922">
        <f t="shared" si="53"/>
        <v>3960</v>
      </c>
      <c r="J111" s="922">
        <f t="shared" si="53"/>
        <v>37356</v>
      </c>
      <c r="K111" s="922">
        <f t="shared" si="53"/>
        <v>16742</v>
      </c>
      <c r="L111" s="922">
        <f t="shared" si="53"/>
        <v>25015</v>
      </c>
      <c r="M111" s="922">
        <f t="shared" si="53"/>
        <v>5208</v>
      </c>
      <c r="N111" s="922">
        <f t="shared" si="53"/>
        <v>0</v>
      </c>
      <c r="O111" s="923">
        <f t="shared" ref="O111:O116" si="54">+SUM(C111:N111)</f>
        <v>88281</v>
      </c>
      <c r="P111" s="1294"/>
      <c r="BK111" s="886"/>
      <c r="BL111" s="886"/>
      <c r="BM111" s="886"/>
    </row>
    <row r="112" spans="1:65" ht="15.95" customHeight="1" outlineLevel="1">
      <c r="A112" s="906">
        <v>1</v>
      </c>
      <c r="B112" s="916" t="s">
        <v>194</v>
      </c>
      <c r="C112" s="931">
        <f>SUMIFS(Q4Apprv_1001!$L:$L,Q4Apprv_1001!$B:$B,$B112,Q4Apprv_1001!$AC:$AC,"&lt;="&amp;C$87,Q4Apprv_1001!$N:$N,'TDM Sales plan by Customer'!$B$87)</f>
        <v>0</v>
      </c>
      <c r="D112" s="931">
        <f>SUMIFS(Q4Apprv_1001!$L:$L,Q4Apprv_1001!$B:$B,$B112,Q4Apprv_1001!$AC:$AC,"&lt;="&amp;D$87,Q4Apprv_1001!$N:$N,'TDM Sales plan by Customer'!$B$87)-C112</f>
        <v>0</v>
      </c>
      <c r="E112" s="931">
        <f>SUMIFS(Q4Apprv_1001!$L:$L,Q4Apprv_1001!$B:$B,$B112,Q4Apprv_1001!$AC:$AC,"&lt;="&amp;E$87,Q4Apprv_1001!$N:$N,'TDM Sales plan by Customer'!$B$87)-D112-C112</f>
        <v>0</v>
      </c>
      <c r="F112" s="931">
        <f>SUMIFS(Q4Apprv_1001!$L:$L,Q4Apprv_1001!$B:$B,$B112,Q4Apprv_1001!$AC:$AC,"&lt;="&amp;F$87,Q4Apprv_1001!$N:$N,'TDM Sales plan by Customer'!$B$87)-E112-D112-C112</f>
        <v>0</v>
      </c>
      <c r="G112" s="931">
        <f>SUMIFS(Q4Apprv_1001!$L:$L,Q4Apprv_1001!$B:$B,$B112,Q4Apprv_1001!$AC:$AC,"&lt;="&amp;G$87,Q4Apprv_1001!$N:$N,'TDM Sales plan by Customer'!$B$87)-F112-E112-D112-C112</f>
        <v>0</v>
      </c>
      <c r="H112" s="931">
        <f>SUMIFS(Q4Apprv_1001!$L:$L,Q4Apprv_1001!$B:$B,$B112,Q4Apprv_1001!$AC:$AC,"&lt;="&amp;H$87,Q4Apprv_1001!$N:$N,'TDM Sales plan by Customer'!$B$87)-G112-F112-E112-D112-C112</f>
        <v>0</v>
      </c>
      <c r="I112" s="931">
        <f>SUMIFS(Q4Apprv_1001!$L:$L,Q4Apprv_1001!$B:$B,$B112,Q4Apprv_1001!$AC:$AC,"&lt;="&amp;I$87,Q4Apprv_1001!$N:$N,'TDM Sales plan by Customer'!$B$87)-H112-G112-F112-E112-D112-C112</f>
        <v>5573</v>
      </c>
      <c r="J112" s="931">
        <f>SUMIFS(Q4Apprv_1001!$L:$L,Q4Apprv_1001!$B:$B,$B112,Q4Apprv_1001!$AC:$AC,"&lt;="&amp;J$87,Q4Apprv_1001!$N:$N,'TDM Sales plan by Customer'!$B$87)-I112-H112-G112-F112-E112-D112-C112</f>
        <v>14191</v>
      </c>
      <c r="K112" s="931">
        <f>SUMIFS(Q4Apprv_1001!$L:$L,Q4Apprv_1001!$B:$B,$B112,Q4Apprv_1001!$AC:$AC,"&lt;="&amp;K$87,Q4Apprv_1001!$N:$N,'TDM Sales plan by Customer'!$B$87)-J112-I112-H112-G112-F112-E112-D112-C112</f>
        <v>67780</v>
      </c>
      <c r="L112" s="931">
        <f>SUMIFS(Q4Apprv_1001!$L:$L,Q4Apprv_1001!$B:$B,$B112,Q4Apprv_1001!$AC:$AC,"&lt;="&amp;L$87,Q4Apprv_1001!$N:$N,'TDM Sales plan by Customer'!$B$87)-K112-J112-I112-H112-G112-F112-E112-D112-C112</f>
        <v>57633</v>
      </c>
      <c r="M112" s="931">
        <f>SUMIFS(Q4Apprv_1001!$L:$L,Q4Apprv_1001!$B:$B,$B112,Q4Apprv_1001!$AC:$AC,"&lt;="&amp;M$87,Q4Apprv_1001!$N:$N,'TDM Sales plan by Customer'!$B$87)-L112-K112-J112-I112-H112-G112-F112-E112-D112-C112</f>
        <v>92895</v>
      </c>
      <c r="N112" s="931">
        <f>SUMIFS(Q4Apprv_1001!$L:$L,Q4Apprv_1001!$B:$B,$B112,Q4Apprv_1001!$AC:$AC,"&lt;="&amp;N$87,Q4Apprv_1001!$N:$N,'TDM Sales plan by Customer'!$B$87)-M112-L112-K112-J112-I112-H112-G112-F112-E112-D112-C112</f>
        <v>86989</v>
      </c>
      <c r="O112" s="1301">
        <f t="shared" si="54"/>
        <v>325061</v>
      </c>
      <c r="P112" s="1303" t="s">
        <v>7041</v>
      </c>
      <c r="AD112" s="894"/>
      <c r="BK112" s="886"/>
      <c r="BL112" s="886"/>
      <c r="BM112" s="886"/>
    </row>
    <row r="113" spans="1:68" ht="15.95" customHeight="1" outlineLevel="1">
      <c r="A113" s="906">
        <v>2</v>
      </c>
      <c r="B113" s="914" t="s">
        <v>386</v>
      </c>
      <c r="C113" s="931">
        <f>SUMIFS(Q4Apprv_1001!$L:$L,Q4Apprv_1001!$B:$B,$B113,Q4Apprv_1001!$AC:$AC,"&lt;="&amp;C$87,Q4Apprv_1001!$N:$N,'TDM Sales plan by Customer'!$B$87)</f>
        <v>0</v>
      </c>
      <c r="D113" s="931">
        <f>SUMIFS(Q4Apprv_1001!$L:$L,Q4Apprv_1001!$B:$B,$B113,Q4Apprv_1001!$AC:$AC,"&lt;="&amp;D$87,Q4Apprv_1001!$N:$N,'TDM Sales plan by Customer'!$B$87)-C113</f>
        <v>0</v>
      </c>
      <c r="E113" s="931">
        <f>SUMIFS(Q4Apprv_1001!$L:$L,Q4Apprv_1001!$B:$B,$B113,Q4Apprv_1001!$AC:$AC,"&lt;="&amp;E$87,Q4Apprv_1001!$N:$N,'TDM Sales plan by Customer'!$B$87)-D113-C113</f>
        <v>0</v>
      </c>
      <c r="F113" s="931">
        <f>SUMIFS(Q4Apprv_1001!$L:$L,Q4Apprv_1001!$B:$B,$B113,Q4Apprv_1001!$AC:$AC,"&lt;="&amp;F$87,Q4Apprv_1001!$N:$N,'TDM Sales plan by Customer'!$B$87)-E113-D113-C113</f>
        <v>0</v>
      </c>
      <c r="G113" s="931">
        <f>SUMIFS(Q4Apprv_1001!$L:$L,Q4Apprv_1001!$B:$B,$B113,Q4Apprv_1001!$AC:$AC,"&lt;="&amp;G$87,Q4Apprv_1001!$N:$N,'TDM Sales plan by Customer'!$B$87)-F113-E113-D113-C113</f>
        <v>0</v>
      </c>
      <c r="H113" s="931">
        <f>SUMIFS(Q4Apprv_1001!$L:$L,Q4Apprv_1001!$B:$B,$B113,Q4Apprv_1001!$AC:$AC,"&lt;="&amp;H$87,Q4Apprv_1001!$N:$N,'TDM Sales plan by Customer'!$B$87)-G113-F113-E113-D113-C113</f>
        <v>0</v>
      </c>
      <c r="I113" s="931">
        <f>SUMIFS(Q4Apprv_1001!$L:$L,Q4Apprv_1001!$B:$B,$B113,Q4Apprv_1001!$AC:$AC,"&lt;="&amp;I$87,Q4Apprv_1001!$N:$N,'TDM Sales plan by Customer'!$B$87)-H113-G113-F113-E113-D113-C113</f>
        <v>0</v>
      </c>
      <c r="J113" s="931">
        <f>SUMIFS(Q4Apprv_1001!$L:$L,Q4Apprv_1001!$B:$B,$B113,Q4Apprv_1001!$AC:$AC,"&lt;="&amp;J$87,Q4Apprv_1001!$N:$N,'TDM Sales plan by Customer'!$B$87)-I113-H113-G113-F113-E113-D113-C113</f>
        <v>0</v>
      </c>
      <c r="K113" s="931">
        <f>SUMIFS(Q4Apprv_1001!$L:$L,Q4Apprv_1001!$B:$B,$B113,Q4Apprv_1001!$AC:$AC,"&lt;="&amp;K$87,Q4Apprv_1001!$N:$N,'TDM Sales plan by Customer'!$B$87)-J113-I113-H113-G113-F113-E113-D113-C113</f>
        <v>0</v>
      </c>
      <c r="L113" s="931">
        <f>SUMIFS(Q4Apprv_1001!$L:$L,Q4Apprv_1001!$B:$B,$B113,Q4Apprv_1001!$AC:$AC,"&lt;="&amp;L$87,Q4Apprv_1001!$N:$N,'TDM Sales plan by Customer'!$B$87)-K113-J113-I113-H113-G113-F113-E113-D113-C113</f>
        <v>0</v>
      </c>
      <c r="M113" s="931">
        <f>SUMIFS(Q4Apprv_1001!$L:$L,Q4Apprv_1001!$B:$B,$B113,Q4Apprv_1001!$AC:$AC,"&lt;="&amp;M$87,Q4Apprv_1001!$N:$N,'TDM Sales plan by Customer'!$B$87)-L113-K113-J113-I113-H113-G113-F113-E113-D113-C113</f>
        <v>0</v>
      </c>
      <c r="N113" s="931">
        <f>SUMIFS(Q4Apprv_1001!$L:$L,Q4Apprv_1001!$B:$B,$B113,Q4Apprv_1001!$AC:$AC,"&lt;="&amp;N$87,Q4Apprv_1001!$N:$N,'TDM Sales plan by Customer'!$B$87)-M113-L113-K113-J113-I113-H113-G113-F113-E113-D113-C113</f>
        <v>0</v>
      </c>
      <c r="O113" s="1301">
        <f t="shared" si="54"/>
        <v>0</v>
      </c>
      <c r="P113" s="1302"/>
      <c r="BK113" s="886"/>
      <c r="BL113" s="886"/>
      <c r="BM113" s="886"/>
    </row>
    <row r="114" spans="1:68" ht="15.95" customHeight="1" outlineLevel="1">
      <c r="A114" s="906">
        <v>3</v>
      </c>
      <c r="B114" s="919" t="s">
        <v>193</v>
      </c>
      <c r="C114" s="931">
        <f>SUMIFS(Q4Apprv_1001!$L:$L,Q4Apprv_1001!$B:$B,$B114,Q4Apprv_1001!$AC:$AC,"&lt;="&amp;C$87,Q4Apprv_1001!$N:$N,'TDM Sales plan by Customer'!$B$87)</f>
        <v>0</v>
      </c>
      <c r="D114" s="931">
        <f>SUMIFS(Q4Apprv_1001!$L:$L,Q4Apprv_1001!$B:$B,$B114,Q4Apprv_1001!$AC:$AC,"&lt;="&amp;D$87,Q4Apprv_1001!$N:$N,'TDM Sales plan by Customer'!$B$87)-C114</f>
        <v>0</v>
      </c>
      <c r="E114" s="931">
        <f>SUMIFS(Q4Apprv_1001!$L:$L,Q4Apprv_1001!$B:$B,$B114,Q4Apprv_1001!$AC:$AC,"&lt;="&amp;E$87,Q4Apprv_1001!$N:$N,'TDM Sales plan by Customer'!$B$87)-D114-C114</f>
        <v>0</v>
      </c>
      <c r="F114" s="931">
        <f>SUMIFS(Q4Apprv_1001!$L:$L,Q4Apprv_1001!$B:$B,$B114,Q4Apprv_1001!$AC:$AC,"&lt;="&amp;F$87,Q4Apprv_1001!$N:$N,'TDM Sales plan by Customer'!$B$87)-E114-D114-C114</f>
        <v>0</v>
      </c>
      <c r="G114" s="931">
        <f>SUMIFS(Q4Apprv_1001!$L:$L,Q4Apprv_1001!$B:$B,$B114,Q4Apprv_1001!$AC:$AC,"&lt;="&amp;G$87,Q4Apprv_1001!$N:$N,'TDM Sales plan by Customer'!$B$87)-F114-E114-D114-C114</f>
        <v>0</v>
      </c>
      <c r="H114" s="931">
        <f>SUMIFS(Q4Apprv_1001!$L:$L,Q4Apprv_1001!$B:$B,$B114,Q4Apprv_1001!$AC:$AC,"&lt;="&amp;H$87,Q4Apprv_1001!$N:$N,'TDM Sales plan by Customer'!$B$87)-G114-F114-E114-D114-C114</f>
        <v>0</v>
      </c>
      <c r="I114" s="931">
        <f>SUMIFS(Q4Apprv_1001!$L:$L,Q4Apprv_1001!$B:$B,$B114,Q4Apprv_1001!$AC:$AC,"&lt;="&amp;I$87,Q4Apprv_1001!$N:$N,'TDM Sales plan by Customer'!$B$87)-H114-G114-F114-E114-D114-C114</f>
        <v>0</v>
      </c>
      <c r="J114" s="931">
        <f>SUMIFS(Q4Apprv_1001!$L:$L,Q4Apprv_1001!$B:$B,$B114,Q4Apprv_1001!$AC:$AC,"&lt;="&amp;J$87,Q4Apprv_1001!$N:$N,'TDM Sales plan by Customer'!$B$87)-I114-H114-G114-F114-E114-D114-C114</f>
        <v>0</v>
      </c>
      <c r="K114" s="931">
        <f>SUMIFS(Q4Apprv_1001!$L:$L,Q4Apprv_1001!$B:$B,$B114,Q4Apprv_1001!$AC:$AC,"&lt;="&amp;K$87,Q4Apprv_1001!$N:$N,'TDM Sales plan by Customer'!$B$87)-J114-I114-H114-G114-F114-E114-D114-C114</f>
        <v>0</v>
      </c>
      <c r="L114" s="931">
        <f>SUMIFS(Q4Apprv_1001!$L:$L,Q4Apprv_1001!$B:$B,$B114,Q4Apprv_1001!$AC:$AC,"&lt;="&amp;L$87,Q4Apprv_1001!$N:$N,'TDM Sales plan by Customer'!$B$87)-K114-J114-I114-H114-G114-F114-E114-D114-C114</f>
        <v>0</v>
      </c>
      <c r="M114" s="931">
        <f>SUMIFS(Q4Apprv_1001!$L:$L,Q4Apprv_1001!$B:$B,$B114,Q4Apprv_1001!$AC:$AC,"&lt;="&amp;M$87,Q4Apprv_1001!$N:$N,'TDM Sales plan by Customer'!$B$87)-L114-K114-J114-I114-H114-G114-F114-E114-D114-C114</f>
        <v>0</v>
      </c>
      <c r="N114" s="931">
        <f>SUMIFS(Q4Apprv_1001!$L:$L,Q4Apprv_1001!$B:$B,$B114,Q4Apprv_1001!$AC:$AC,"&lt;="&amp;N$87,Q4Apprv_1001!$N:$N,'TDM Sales plan by Customer'!$B$87)-M114-L114-K114-J114-I114-H114-G114-F114-E114-D114-C114</f>
        <v>0</v>
      </c>
      <c r="O114" s="1301">
        <f t="shared" si="54"/>
        <v>0</v>
      </c>
      <c r="P114" s="1302"/>
      <c r="BK114" s="886"/>
      <c r="BL114" s="886"/>
      <c r="BM114" s="886"/>
    </row>
    <row r="115" spans="1:68" ht="20.100000000000001" customHeight="1" thickBot="1">
      <c r="A115" s="906"/>
      <c r="B115" s="917" t="s">
        <v>398</v>
      </c>
      <c r="C115" s="922">
        <f t="shared" ref="C115:N115" si="55">SUM(C112:C114)</f>
        <v>0</v>
      </c>
      <c r="D115" s="922">
        <f t="shared" si="55"/>
        <v>0</v>
      </c>
      <c r="E115" s="922">
        <f t="shared" si="55"/>
        <v>0</v>
      </c>
      <c r="F115" s="922">
        <f t="shared" si="55"/>
        <v>0</v>
      </c>
      <c r="G115" s="922">
        <f t="shared" si="55"/>
        <v>0</v>
      </c>
      <c r="H115" s="922">
        <f t="shared" si="55"/>
        <v>0</v>
      </c>
      <c r="I115" s="922">
        <f t="shared" si="55"/>
        <v>5573</v>
      </c>
      <c r="J115" s="922">
        <f t="shared" si="55"/>
        <v>14191</v>
      </c>
      <c r="K115" s="922">
        <f t="shared" si="55"/>
        <v>67780</v>
      </c>
      <c r="L115" s="922">
        <f t="shared" si="55"/>
        <v>57633</v>
      </c>
      <c r="M115" s="922">
        <f t="shared" si="55"/>
        <v>92895</v>
      </c>
      <c r="N115" s="922">
        <f t="shared" si="55"/>
        <v>86989</v>
      </c>
      <c r="O115" s="923">
        <f t="shared" si="54"/>
        <v>325061</v>
      </c>
      <c r="P115" s="1294"/>
      <c r="BK115" s="886"/>
      <c r="BL115" s="886"/>
      <c r="BM115" s="886"/>
    </row>
    <row r="116" spans="1:68" s="1245" customFormat="1" ht="24.95" customHeight="1" thickTop="1" thickBot="1">
      <c r="A116" s="1242"/>
      <c r="B116" s="1263" t="s">
        <v>366</v>
      </c>
      <c r="C116" s="1264">
        <f t="shared" ref="C116:N116" si="56">C115+C111</f>
        <v>0</v>
      </c>
      <c r="D116" s="1265">
        <f t="shared" si="56"/>
        <v>0</v>
      </c>
      <c r="E116" s="1265">
        <f t="shared" si="56"/>
        <v>0</v>
      </c>
      <c r="F116" s="1265">
        <f t="shared" si="56"/>
        <v>0</v>
      </c>
      <c r="G116" s="1265">
        <f t="shared" si="56"/>
        <v>0</v>
      </c>
      <c r="H116" s="1265">
        <f t="shared" si="56"/>
        <v>0</v>
      </c>
      <c r="I116" s="1265">
        <f t="shared" si="56"/>
        <v>9533</v>
      </c>
      <c r="J116" s="1265">
        <f t="shared" si="56"/>
        <v>51547</v>
      </c>
      <c r="K116" s="1265">
        <f t="shared" si="56"/>
        <v>84522</v>
      </c>
      <c r="L116" s="1265">
        <f t="shared" si="56"/>
        <v>82648</v>
      </c>
      <c r="M116" s="1265">
        <f t="shared" si="56"/>
        <v>98103</v>
      </c>
      <c r="N116" s="1265">
        <f t="shared" si="56"/>
        <v>86989</v>
      </c>
      <c r="O116" s="1266">
        <f t="shared" si="54"/>
        <v>413342</v>
      </c>
      <c r="P116" s="1295"/>
      <c r="R116" s="1246"/>
      <c r="S116" s="1246"/>
      <c r="T116" s="1246"/>
      <c r="U116" s="1246"/>
      <c r="V116" s="1246"/>
      <c r="W116" s="1246"/>
      <c r="X116" s="1246"/>
      <c r="Y116" s="1246"/>
      <c r="Z116" s="1246"/>
      <c r="AA116" s="1246"/>
      <c r="AB116" s="1246"/>
      <c r="AC116" s="1246"/>
      <c r="AD116" s="886"/>
      <c r="AE116" s="886"/>
      <c r="AF116" s="886"/>
      <c r="AG116" s="886"/>
      <c r="AH116" s="886"/>
      <c r="AI116" s="886"/>
      <c r="AJ116" s="886"/>
      <c r="AK116" s="886"/>
      <c r="AL116" s="886"/>
      <c r="AM116" s="886"/>
      <c r="AN116" s="886"/>
      <c r="AO116" s="886"/>
      <c r="AP116" s="886"/>
      <c r="AQ116" s="886"/>
      <c r="AR116" s="886"/>
      <c r="AS116" s="886"/>
      <c r="AT116" s="886"/>
      <c r="AU116" s="886"/>
      <c r="AV116" s="886"/>
      <c r="AW116" s="886"/>
      <c r="AX116" s="886"/>
      <c r="AY116" s="886"/>
      <c r="AZ116" s="886"/>
      <c r="BA116" s="886"/>
      <c r="BB116" s="886"/>
      <c r="BC116" s="886"/>
      <c r="BD116" s="886"/>
      <c r="BE116" s="886"/>
      <c r="BF116" s="886"/>
      <c r="BG116" s="886"/>
      <c r="BH116" s="886"/>
      <c r="BI116" s="886"/>
      <c r="BJ116" s="886"/>
      <c r="BK116" s="886"/>
      <c r="BL116" s="886"/>
      <c r="BM116" s="886"/>
      <c r="BN116" s="886"/>
      <c r="BO116" s="886"/>
      <c r="BP116" s="886"/>
    </row>
    <row r="117" spans="1:68" ht="12.75" thickTop="1">
      <c r="BK117" s="886"/>
      <c r="BL117" s="886"/>
      <c r="BM117" s="886"/>
    </row>
    <row r="118" spans="1:68">
      <c r="BK118" s="886"/>
      <c r="BL118" s="886"/>
      <c r="BM118" s="886"/>
    </row>
    <row r="119" spans="1:68" ht="19.5">
      <c r="B119" s="862"/>
      <c r="BK119" s="886"/>
      <c r="BL119" s="886"/>
      <c r="BM119" s="886"/>
    </row>
    <row r="120" spans="1:68" ht="39.950000000000003" customHeight="1">
      <c r="A120" s="896" t="s">
        <v>400</v>
      </c>
      <c r="B120" s="941" t="s">
        <v>6209</v>
      </c>
      <c r="C120" s="936">
        <v>44287</v>
      </c>
      <c r="D120" s="936">
        <v>44317</v>
      </c>
      <c r="E120" s="936">
        <v>44348</v>
      </c>
      <c r="F120" s="936">
        <v>44378</v>
      </c>
      <c r="G120" s="936">
        <f t="shared" ref="G120:N120" si="57">G1</f>
        <v>44439</v>
      </c>
      <c r="H120" s="936">
        <f t="shared" si="57"/>
        <v>44469</v>
      </c>
      <c r="I120" s="934">
        <f t="shared" si="57"/>
        <v>44500</v>
      </c>
      <c r="J120" s="934">
        <f t="shared" si="57"/>
        <v>44530</v>
      </c>
      <c r="K120" s="934">
        <f t="shared" si="57"/>
        <v>44561</v>
      </c>
      <c r="L120" s="934">
        <f t="shared" si="57"/>
        <v>44592</v>
      </c>
      <c r="M120" s="934">
        <f t="shared" si="57"/>
        <v>44620</v>
      </c>
      <c r="N120" s="934">
        <f t="shared" si="57"/>
        <v>44651</v>
      </c>
      <c r="O120" s="898" t="s">
        <v>219</v>
      </c>
      <c r="P120" s="1304" t="s">
        <v>246</v>
      </c>
      <c r="BK120" s="886"/>
      <c r="BL120" s="886"/>
      <c r="BM120" s="886"/>
    </row>
    <row r="121" spans="1:68" ht="20.100000000000001" customHeight="1">
      <c r="A121" s="906">
        <v>1</v>
      </c>
      <c r="B121" s="1088" t="s">
        <v>185</v>
      </c>
      <c r="C121" s="892">
        <v>0</v>
      </c>
      <c r="D121" s="892">
        <v>0</v>
      </c>
      <c r="E121" s="892">
        <v>0</v>
      </c>
      <c r="F121" s="892">
        <v>0</v>
      </c>
      <c r="G121" s="892">
        <v>0</v>
      </c>
      <c r="H121" s="892">
        <v>0</v>
      </c>
      <c r="I121" s="935">
        <f>SUMIFS('ALL RFQ_1001'!$N:$N,'ALL RFQ_1001'!$D:$D,'TDM Sales plan by Customer'!$B121,'ALL RFQ_1001'!$AC:$AC,"&lt;="&amp;'TDM Sales plan by Customer'!I$120)-H121-G121</f>
        <v>0</v>
      </c>
      <c r="J121" s="935">
        <f>SUMIFS('ALL RFQ_1001'!$N:$N,'ALL RFQ_1001'!$D:$D,'TDM Sales plan by Customer'!$B121,'ALL RFQ_1001'!$AC:$AC,"&lt;="&amp;'TDM Sales plan by Customer'!J$120)-I121-H121-G121</f>
        <v>0</v>
      </c>
      <c r="K121" s="935">
        <f>SUMIFS('ALL RFQ_1001'!$N:$N,'ALL RFQ_1001'!$D:$D,'TDM Sales plan by Customer'!$B121,'ALL RFQ_1001'!$AC:$AC,"&lt;="&amp;'TDM Sales plan by Customer'!K$120)-J121-I121-H121-G121</f>
        <v>0</v>
      </c>
      <c r="L121" s="935">
        <f>SUMIFS('ALL RFQ_1001'!$N:$N,'ALL RFQ_1001'!$D:$D,'TDM Sales plan by Customer'!$B121,'ALL RFQ_1001'!$AC:$AC,"&lt;="&amp;'TDM Sales plan by Customer'!L$120)-K121-J121-I121-H121-G121</f>
        <v>0</v>
      </c>
      <c r="M121" s="935">
        <f>SUMIFS('ALL RFQ_1001'!$N:$N,'ALL RFQ_1001'!$D:$D,'TDM Sales plan by Customer'!$B121,'ALL RFQ_1001'!$AC:$AC,"&lt;="&amp;'TDM Sales plan by Customer'!M$120)-L121-K121-J121-I121-H121-G121</f>
        <v>0</v>
      </c>
      <c r="N121" s="935">
        <f>SUMIFS('ALL RFQ_1001'!$N:$N,'ALL RFQ_1001'!$D:$D,'TDM Sales plan by Customer'!$B121,'ALL RFQ_1001'!$AC:$AC,"&lt;="&amp;'TDM Sales plan by Customer'!N$120)-M121-L121-K121-J121-I121-H121-G121</f>
        <v>0</v>
      </c>
      <c r="O121" s="921">
        <f t="shared" ref="O121:O143" si="58">+SUM(C121:N121)</f>
        <v>0</v>
      </c>
      <c r="P121" s="1305" t="s">
        <v>6528</v>
      </c>
      <c r="BK121" s="886"/>
      <c r="BL121" s="886"/>
      <c r="BM121" s="886"/>
    </row>
    <row r="122" spans="1:68" ht="19.5" customHeight="1">
      <c r="A122" s="906">
        <v>2</v>
      </c>
      <c r="B122" s="916" t="s">
        <v>196</v>
      </c>
      <c r="C122" s="892">
        <v>0</v>
      </c>
      <c r="D122" s="892">
        <v>0</v>
      </c>
      <c r="E122" s="892">
        <v>0</v>
      </c>
      <c r="F122" s="892">
        <v>0</v>
      </c>
      <c r="G122" s="892">
        <v>0</v>
      </c>
      <c r="H122" s="892">
        <v>0</v>
      </c>
      <c r="I122" s="935">
        <f>SUMIFS('ALL RFQ_1001'!$N:$N,'ALL RFQ_1001'!$D:$D,'TDM Sales plan by Customer'!$B122,'ALL RFQ_1001'!$AC:$AC,"&lt;="&amp;'TDM Sales plan by Customer'!I$120)-H122-G122</f>
        <v>0</v>
      </c>
      <c r="J122" s="935">
        <f>SUMIFS('ALL RFQ_1001'!$N:$N,'ALL RFQ_1001'!$D:$D,'TDM Sales plan by Customer'!$B122,'ALL RFQ_1001'!$AC:$AC,"&lt;="&amp;'TDM Sales plan by Customer'!J$120)-I122-H122-G122</f>
        <v>0</v>
      </c>
      <c r="K122" s="935">
        <f>SUMIFS('ALL RFQ_1001'!$N:$N,'ALL RFQ_1001'!$D:$D,'TDM Sales plan by Customer'!$B122,'ALL RFQ_1001'!$AC:$AC,"&lt;="&amp;'TDM Sales plan by Customer'!K$120)-J122-I122-H122-G122</f>
        <v>0</v>
      </c>
      <c r="L122" s="935">
        <f>SUMIFS('ALL RFQ_1001'!$N:$N,'ALL RFQ_1001'!$D:$D,'TDM Sales plan by Customer'!$B122,'ALL RFQ_1001'!$AC:$AC,"&lt;="&amp;'TDM Sales plan by Customer'!L$120)-K122-J122-I122-H122-G122</f>
        <v>600</v>
      </c>
      <c r="M122" s="935">
        <f>SUMIFS('ALL RFQ_1001'!$N:$N,'ALL RFQ_1001'!$D:$D,'TDM Sales plan by Customer'!$B122,'ALL RFQ_1001'!$AC:$AC,"&lt;="&amp;'TDM Sales plan by Customer'!M$120)-L122-K122-J122-I122-H122-G122</f>
        <v>0</v>
      </c>
      <c r="N122" s="935">
        <f>SUMIFS('ALL RFQ_1001'!$N:$N,'ALL RFQ_1001'!$D:$D,'TDM Sales plan by Customer'!$B122,'ALL RFQ_1001'!$AC:$AC,"&lt;="&amp;'TDM Sales plan by Customer'!N$120)-M122-L122-K122-J122-I122-H122-G122</f>
        <v>0</v>
      </c>
      <c r="O122" s="921">
        <f t="shared" si="58"/>
        <v>600</v>
      </c>
      <c r="P122" s="1305" t="s">
        <v>356</v>
      </c>
      <c r="BK122" s="886"/>
      <c r="BL122" s="886"/>
      <c r="BM122" s="886"/>
    </row>
    <row r="123" spans="1:68" ht="20.100000000000001" hidden="1" customHeight="1" outlineLevel="1">
      <c r="A123" s="906">
        <v>3</v>
      </c>
      <c r="B123" s="914" t="s">
        <v>6322</v>
      </c>
      <c r="C123" s="892">
        <v>0</v>
      </c>
      <c r="D123" s="892">
        <v>0</v>
      </c>
      <c r="E123" s="892">
        <v>0</v>
      </c>
      <c r="F123" s="892">
        <v>0</v>
      </c>
      <c r="G123" s="892">
        <v>0</v>
      </c>
      <c r="H123" s="892">
        <v>0</v>
      </c>
      <c r="I123" s="935">
        <f>SUMIFS('ALL RFQ_1001'!$N:$N,'ALL RFQ_1001'!$D:$D,'TDM Sales plan by Customer'!$B123,'ALL RFQ_1001'!$AC:$AC,"&lt;="&amp;'TDM Sales plan by Customer'!I$120)-H123-G123</f>
        <v>0</v>
      </c>
      <c r="J123" s="935">
        <f>SUMIFS('ALL RFQ_1001'!$N:$N,'ALL RFQ_1001'!$D:$D,'TDM Sales plan by Customer'!$B123,'ALL RFQ_1001'!$AC:$AC,"&lt;="&amp;'TDM Sales plan by Customer'!J$120)-I123-H123-G123</f>
        <v>0</v>
      </c>
      <c r="K123" s="935">
        <f>SUMIFS('ALL RFQ_1001'!$N:$N,'ALL RFQ_1001'!$D:$D,'TDM Sales plan by Customer'!$B123,'ALL RFQ_1001'!$AC:$AC,"&lt;="&amp;'TDM Sales plan by Customer'!K$120)-J123-I123-H123-G123</f>
        <v>0</v>
      </c>
      <c r="L123" s="935">
        <f>SUMIFS('ALL RFQ_1001'!$N:$N,'ALL RFQ_1001'!$D:$D,'TDM Sales plan by Customer'!$B123,'ALL RFQ_1001'!$AC:$AC,"&lt;="&amp;'TDM Sales plan by Customer'!L$120)-K123-J123-I123-H123-G123</f>
        <v>0</v>
      </c>
      <c r="M123" s="935">
        <f>SUMIFS('ALL RFQ_1001'!$N:$N,'ALL RFQ_1001'!$D:$D,'TDM Sales plan by Customer'!$B123,'ALL RFQ_1001'!$AC:$AC,"&lt;="&amp;'TDM Sales plan by Customer'!M$120)-L123-K123-J123-I123-H123-G123</f>
        <v>0</v>
      </c>
      <c r="N123" s="935">
        <f>SUMIFS('ALL RFQ_1001'!$N:$N,'ALL RFQ_1001'!$D:$D,'TDM Sales plan by Customer'!$B123,'ALL RFQ_1001'!$AC:$AC,"&lt;="&amp;'TDM Sales plan by Customer'!N$120)-M123-L123-K123-J123-I123-H123-G123</f>
        <v>0</v>
      </c>
      <c r="O123" s="921">
        <f t="shared" si="58"/>
        <v>0</v>
      </c>
      <c r="P123" s="1305"/>
      <c r="BK123" s="886"/>
      <c r="BL123" s="886"/>
      <c r="BM123" s="886"/>
    </row>
    <row r="124" spans="1:68" ht="20.100000000000001" hidden="1" customHeight="1" outlineLevel="1">
      <c r="A124" s="906">
        <v>4</v>
      </c>
      <c r="B124" s="912" t="s">
        <v>189</v>
      </c>
      <c r="C124" s="892">
        <v>0</v>
      </c>
      <c r="D124" s="892">
        <v>0</v>
      </c>
      <c r="E124" s="892">
        <v>0</v>
      </c>
      <c r="F124" s="892">
        <v>0</v>
      </c>
      <c r="G124" s="892">
        <v>0</v>
      </c>
      <c r="H124" s="892">
        <v>0</v>
      </c>
      <c r="I124" s="935">
        <f>SUMIFS('ALL RFQ_1001'!$N:$N,'ALL RFQ_1001'!$D:$D,'TDM Sales plan by Customer'!$B124,'ALL RFQ_1001'!$AC:$AC,"&lt;="&amp;'TDM Sales plan by Customer'!I$120)-H124-G124</f>
        <v>0</v>
      </c>
      <c r="J124" s="935">
        <f>SUMIFS('ALL RFQ_1001'!$N:$N,'ALL RFQ_1001'!$D:$D,'TDM Sales plan by Customer'!$B124,'ALL RFQ_1001'!$AC:$AC,"&lt;="&amp;'TDM Sales plan by Customer'!J$120)-I124-H124-G124</f>
        <v>0</v>
      </c>
      <c r="K124" s="935">
        <f>SUMIFS('ALL RFQ_1001'!$N:$N,'ALL RFQ_1001'!$D:$D,'TDM Sales plan by Customer'!$B124,'ALL RFQ_1001'!$AC:$AC,"&lt;="&amp;'TDM Sales plan by Customer'!K$120)-J124-I124-H124-G124</f>
        <v>0</v>
      </c>
      <c r="L124" s="935">
        <f>SUMIFS('ALL RFQ_1001'!$N:$N,'ALL RFQ_1001'!$D:$D,'TDM Sales plan by Customer'!$B124,'ALL RFQ_1001'!$AC:$AC,"&lt;="&amp;'TDM Sales plan by Customer'!L$120)-K124-J124-I124-H124-G124</f>
        <v>0</v>
      </c>
      <c r="M124" s="935">
        <f>SUMIFS('ALL RFQ_1001'!$N:$N,'ALL RFQ_1001'!$D:$D,'TDM Sales plan by Customer'!$B124,'ALL RFQ_1001'!$AC:$AC,"&lt;="&amp;'TDM Sales plan by Customer'!M$120)-L124-K124-J124-I124-H124-G124</f>
        <v>0</v>
      </c>
      <c r="N124" s="935">
        <f>SUMIFS('ALL RFQ_1001'!$N:$N,'ALL RFQ_1001'!$D:$D,'TDM Sales plan by Customer'!$B124,'ALL RFQ_1001'!$AC:$AC,"&lt;="&amp;'TDM Sales plan by Customer'!N$120)-M124-L124-K124-J124-I124-H124-G124</f>
        <v>0</v>
      </c>
      <c r="O124" s="921">
        <f t="shared" si="58"/>
        <v>0</v>
      </c>
      <c r="P124" s="1305"/>
      <c r="BK124" s="886"/>
      <c r="BL124" s="886"/>
      <c r="BM124" s="886"/>
    </row>
    <row r="125" spans="1:68" ht="20.100000000000001" hidden="1" customHeight="1" outlineLevel="1">
      <c r="A125" s="906">
        <v>5</v>
      </c>
      <c r="B125" s="912" t="s">
        <v>191</v>
      </c>
      <c r="C125" s="892">
        <v>0</v>
      </c>
      <c r="D125" s="892">
        <v>0</v>
      </c>
      <c r="E125" s="892">
        <v>0</v>
      </c>
      <c r="F125" s="892">
        <v>0</v>
      </c>
      <c r="G125" s="892">
        <v>0</v>
      </c>
      <c r="H125" s="892">
        <v>0</v>
      </c>
      <c r="I125" s="935">
        <f>SUMIFS('ALL RFQ_1001'!$N:$N,'ALL RFQ_1001'!$D:$D,'TDM Sales plan by Customer'!$B125,'ALL RFQ_1001'!$AC:$AC,"&lt;="&amp;'TDM Sales plan by Customer'!I$120)-H125-G125</f>
        <v>0</v>
      </c>
      <c r="J125" s="935">
        <f>SUMIFS('ALL RFQ_1001'!$N:$N,'ALL RFQ_1001'!$D:$D,'TDM Sales plan by Customer'!$B125,'ALL RFQ_1001'!$AC:$AC,"&lt;="&amp;'TDM Sales plan by Customer'!J$120)-I125-H125-G125</f>
        <v>0</v>
      </c>
      <c r="K125" s="935">
        <f>SUMIFS('ALL RFQ_1001'!$N:$N,'ALL RFQ_1001'!$D:$D,'TDM Sales plan by Customer'!$B125,'ALL RFQ_1001'!$AC:$AC,"&lt;="&amp;'TDM Sales plan by Customer'!K$120)-J125-I125-H125-G125</f>
        <v>0</v>
      </c>
      <c r="L125" s="935">
        <f>SUMIFS('ALL RFQ_1001'!$N:$N,'ALL RFQ_1001'!$D:$D,'TDM Sales plan by Customer'!$B125,'ALL RFQ_1001'!$AC:$AC,"&lt;="&amp;'TDM Sales plan by Customer'!L$120)-K125-J125-I125-H125-G125</f>
        <v>0</v>
      </c>
      <c r="M125" s="935">
        <f>SUMIFS('ALL RFQ_1001'!$N:$N,'ALL RFQ_1001'!$D:$D,'TDM Sales plan by Customer'!$B125,'ALL RFQ_1001'!$AC:$AC,"&lt;="&amp;'TDM Sales plan by Customer'!M$120)-L125-K125-J125-I125-H125-G125</f>
        <v>0</v>
      </c>
      <c r="N125" s="935">
        <f>SUMIFS('ALL RFQ_1001'!$N:$N,'ALL RFQ_1001'!$D:$D,'TDM Sales plan by Customer'!$B125,'ALL RFQ_1001'!$AC:$AC,"&lt;="&amp;'TDM Sales plan by Customer'!N$120)-M125-L125-K125-J125-I125-H125-G125</f>
        <v>0</v>
      </c>
      <c r="O125" s="921">
        <f t="shared" si="58"/>
        <v>0</v>
      </c>
      <c r="P125" s="1305"/>
      <c r="BK125" s="886"/>
      <c r="BL125" s="886"/>
      <c r="BM125" s="886"/>
    </row>
    <row r="126" spans="1:68" ht="20.100000000000001" hidden="1" customHeight="1" outlineLevel="1">
      <c r="A126" s="906">
        <v>6</v>
      </c>
      <c r="B126" s="914" t="s">
        <v>245</v>
      </c>
      <c r="C126" s="892">
        <v>0</v>
      </c>
      <c r="D126" s="892">
        <v>0</v>
      </c>
      <c r="E126" s="892">
        <v>0</v>
      </c>
      <c r="F126" s="892">
        <v>0</v>
      </c>
      <c r="G126" s="892">
        <v>0</v>
      </c>
      <c r="H126" s="892">
        <v>0</v>
      </c>
      <c r="I126" s="935">
        <f>SUMIFS('ALL RFQ_1001'!$N:$N,'ALL RFQ_1001'!$D:$D,'TDM Sales plan by Customer'!$B126,'ALL RFQ_1001'!$AC:$AC,"&lt;="&amp;'TDM Sales plan by Customer'!I$120)-H126-G126</f>
        <v>0</v>
      </c>
      <c r="J126" s="935">
        <f>SUMIFS('ALL RFQ_1001'!$N:$N,'ALL RFQ_1001'!$D:$D,'TDM Sales plan by Customer'!$B126,'ALL RFQ_1001'!$AC:$AC,"&lt;="&amp;'TDM Sales plan by Customer'!J$120)-I126-H126-G126</f>
        <v>0</v>
      </c>
      <c r="K126" s="935">
        <f>SUMIFS('ALL RFQ_1001'!$N:$N,'ALL RFQ_1001'!$D:$D,'TDM Sales plan by Customer'!$B126,'ALL RFQ_1001'!$AC:$AC,"&lt;="&amp;'TDM Sales plan by Customer'!K$120)-J126-I126-H126-G126</f>
        <v>0</v>
      </c>
      <c r="L126" s="935">
        <f>SUMIFS('ALL RFQ_1001'!$N:$N,'ALL RFQ_1001'!$D:$D,'TDM Sales plan by Customer'!$B126,'ALL RFQ_1001'!$AC:$AC,"&lt;="&amp;'TDM Sales plan by Customer'!L$120)-K126-J126-I126-H126-G126</f>
        <v>0</v>
      </c>
      <c r="M126" s="935">
        <f>SUMIFS('ALL RFQ_1001'!$N:$N,'ALL RFQ_1001'!$D:$D,'TDM Sales plan by Customer'!$B126,'ALL RFQ_1001'!$AC:$AC,"&lt;="&amp;'TDM Sales plan by Customer'!M$120)-L126-K126-J126-I126-H126-G126</f>
        <v>0</v>
      </c>
      <c r="N126" s="935">
        <f>SUMIFS('ALL RFQ_1001'!$N:$N,'ALL RFQ_1001'!$D:$D,'TDM Sales plan by Customer'!$B126,'ALL RFQ_1001'!$AC:$AC,"&lt;="&amp;'TDM Sales plan by Customer'!N$120)-M126-L126-K126-J126-I126-H126-G126</f>
        <v>0</v>
      </c>
      <c r="O126" s="921">
        <f t="shared" si="58"/>
        <v>0</v>
      </c>
      <c r="P126" s="1305"/>
      <c r="BK126" s="886"/>
      <c r="BL126" s="886"/>
      <c r="BM126" s="886"/>
    </row>
    <row r="127" spans="1:68" ht="20.100000000000001" hidden="1" customHeight="1" outlineLevel="1">
      <c r="A127" s="906">
        <v>7</v>
      </c>
      <c r="B127" s="912" t="s">
        <v>186</v>
      </c>
      <c r="C127" s="892">
        <v>0</v>
      </c>
      <c r="D127" s="892">
        <v>0</v>
      </c>
      <c r="E127" s="892">
        <v>0</v>
      </c>
      <c r="F127" s="892">
        <v>0</v>
      </c>
      <c r="G127" s="892">
        <v>0</v>
      </c>
      <c r="H127" s="892">
        <v>0</v>
      </c>
      <c r="I127" s="935">
        <f>SUMIFS('ALL RFQ_1001'!$N:$N,'ALL RFQ_1001'!$D:$D,'TDM Sales plan by Customer'!$B127,'ALL RFQ_1001'!$AC:$AC,"&lt;="&amp;'TDM Sales plan by Customer'!I$120)-H127-G127</f>
        <v>0</v>
      </c>
      <c r="J127" s="935">
        <f>SUMIFS('ALL RFQ_1001'!$N:$N,'ALL RFQ_1001'!$D:$D,'TDM Sales plan by Customer'!$B127,'ALL RFQ_1001'!$AC:$AC,"&lt;="&amp;'TDM Sales plan by Customer'!J$120)-I127-H127-G127</f>
        <v>0</v>
      </c>
      <c r="K127" s="935">
        <f>SUMIFS('ALL RFQ_1001'!$N:$N,'ALL RFQ_1001'!$D:$D,'TDM Sales plan by Customer'!$B127,'ALL RFQ_1001'!$AC:$AC,"&lt;="&amp;'TDM Sales plan by Customer'!K$120)-J127-I127-H127-G127</f>
        <v>0</v>
      </c>
      <c r="L127" s="935">
        <f>SUMIFS('ALL RFQ_1001'!$N:$N,'ALL RFQ_1001'!$D:$D,'TDM Sales plan by Customer'!$B127,'ALL RFQ_1001'!$AC:$AC,"&lt;="&amp;'TDM Sales plan by Customer'!L$120)-K127-J127-I127-H127-G127</f>
        <v>0</v>
      </c>
      <c r="M127" s="935">
        <f>SUMIFS('ALL RFQ_1001'!$N:$N,'ALL RFQ_1001'!$D:$D,'TDM Sales plan by Customer'!$B127,'ALL RFQ_1001'!$AC:$AC,"&lt;="&amp;'TDM Sales plan by Customer'!M$120)-L127-K127-J127-I127-H127-G127</f>
        <v>0</v>
      </c>
      <c r="N127" s="935">
        <f>SUMIFS('ALL RFQ_1001'!$N:$N,'ALL RFQ_1001'!$D:$D,'TDM Sales plan by Customer'!$B127,'ALL RFQ_1001'!$AC:$AC,"&lt;="&amp;'TDM Sales plan by Customer'!N$120)-M127-L127-K127-J127-I127-H127-G127</f>
        <v>0</v>
      </c>
      <c r="O127" s="921">
        <f t="shared" si="58"/>
        <v>0</v>
      </c>
      <c r="P127" s="1305"/>
      <c r="BK127" s="886"/>
      <c r="BL127" s="886"/>
      <c r="BM127" s="886"/>
    </row>
    <row r="128" spans="1:68" ht="20.100000000000001" hidden="1" customHeight="1" outlineLevel="1">
      <c r="A128" s="906">
        <v>8</v>
      </c>
      <c r="B128" s="912" t="s">
        <v>244</v>
      </c>
      <c r="C128" s="892">
        <v>0</v>
      </c>
      <c r="D128" s="892">
        <v>0</v>
      </c>
      <c r="E128" s="892">
        <v>0</v>
      </c>
      <c r="F128" s="892">
        <v>0</v>
      </c>
      <c r="G128" s="892">
        <v>0</v>
      </c>
      <c r="H128" s="892">
        <v>0</v>
      </c>
      <c r="I128" s="935">
        <f>SUMIFS('ALL RFQ_1001'!$N:$N,'ALL RFQ_1001'!$D:$D,'TDM Sales plan by Customer'!$B128,'ALL RFQ_1001'!$AC:$AC,"&lt;="&amp;'TDM Sales plan by Customer'!I$120)-H128-G128</f>
        <v>0</v>
      </c>
      <c r="J128" s="935">
        <f>SUMIFS('ALL RFQ_1001'!$N:$N,'ALL RFQ_1001'!$D:$D,'TDM Sales plan by Customer'!$B128,'ALL RFQ_1001'!$AC:$AC,"&lt;="&amp;'TDM Sales plan by Customer'!J$120)-I128-H128-G128</f>
        <v>0</v>
      </c>
      <c r="K128" s="935">
        <f>SUMIFS('ALL RFQ_1001'!$N:$N,'ALL RFQ_1001'!$D:$D,'TDM Sales plan by Customer'!$B128,'ALL RFQ_1001'!$AC:$AC,"&lt;="&amp;'TDM Sales plan by Customer'!K$120)-J128-I128-H128-G128</f>
        <v>0</v>
      </c>
      <c r="L128" s="935">
        <f>SUMIFS('ALL RFQ_1001'!$N:$N,'ALL RFQ_1001'!$D:$D,'TDM Sales plan by Customer'!$B128,'ALL RFQ_1001'!$AC:$AC,"&lt;="&amp;'TDM Sales plan by Customer'!L$120)-K128-J128-I128-H128-G128</f>
        <v>0</v>
      </c>
      <c r="M128" s="935">
        <f>SUMIFS('ALL RFQ_1001'!$N:$N,'ALL RFQ_1001'!$D:$D,'TDM Sales plan by Customer'!$B128,'ALL RFQ_1001'!$AC:$AC,"&lt;="&amp;'TDM Sales plan by Customer'!M$120)-L128-K128-J128-I128-H128-G128</f>
        <v>0</v>
      </c>
      <c r="N128" s="935">
        <f>SUMIFS('ALL RFQ_1001'!$N:$N,'ALL RFQ_1001'!$D:$D,'TDM Sales plan by Customer'!$B128,'ALL RFQ_1001'!$AC:$AC,"&lt;="&amp;'TDM Sales plan by Customer'!N$120)-M128-L128-K128-J128-I128-H128-G128</f>
        <v>0</v>
      </c>
      <c r="O128" s="921">
        <f t="shared" si="58"/>
        <v>0</v>
      </c>
      <c r="P128" s="1305"/>
      <c r="BK128" s="886"/>
      <c r="BL128" s="886"/>
      <c r="BM128" s="886"/>
    </row>
    <row r="129" spans="1:65" ht="20.100000000000001" hidden="1" customHeight="1" outlineLevel="1">
      <c r="A129" s="906">
        <v>9</v>
      </c>
      <c r="B129" s="912" t="s">
        <v>387</v>
      </c>
      <c r="C129" s="892">
        <v>0</v>
      </c>
      <c r="D129" s="892">
        <v>0</v>
      </c>
      <c r="E129" s="892">
        <v>0</v>
      </c>
      <c r="F129" s="892">
        <v>0</v>
      </c>
      <c r="G129" s="892">
        <v>0</v>
      </c>
      <c r="H129" s="892">
        <v>0</v>
      </c>
      <c r="I129" s="935">
        <f>SUMIFS('ALL RFQ_1001'!$N:$N,'ALL RFQ_1001'!$D:$D,'TDM Sales plan by Customer'!$B129,'ALL RFQ_1001'!$AC:$AC,"&lt;="&amp;'TDM Sales plan by Customer'!I$120)-H129-G129</f>
        <v>0</v>
      </c>
      <c r="J129" s="935">
        <f>SUMIFS('ALL RFQ_1001'!$N:$N,'ALL RFQ_1001'!$D:$D,'TDM Sales plan by Customer'!$B129,'ALL RFQ_1001'!$AC:$AC,"&lt;="&amp;'TDM Sales plan by Customer'!J$120)-I129-H129-G129</f>
        <v>0</v>
      </c>
      <c r="K129" s="935">
        <f>SUMIFS('ALL RFQ_1001'!$N:$N,'ALL RFQ_1001'!$D:$D,'TDM Sales plan by Customer'!$B129,'ALL RFQ_1001'!$AC:$AC,"&lt;="&amp;'TDM Sales plan by Customer'!K$120)-J129-I129-H129-G129</f>
        <v>0</v>
      </c>
      <c r="L129" s="935">
        <f>SUMIFS('ALL RFQ_1001'!$N:$N,'ALL RFQ_1001'!$D:$D,'TDM Sales plan by Customer'!$B129,'ALL RFQ_1001'!$AC:$AC,"&lt;="&amp;'TDM Sales plan by Customer'!L$120)-K129-J129-I129-H129-G129</f>
        <v>0</v>
      </c>
      <c r="M129" s="935">
        <f>SUMIFS('ALL RFQ_1001'!$N:$N,'ALL RFQ_1001'!$D:$D,'TDM Sales plan by Customer'!$B129,'ALL RFQ_1001'!$AC:$AC,"&lt;="&amp;'TDM Sales plan by Customer'!M$120)-L129-K129-J129-I129-H129-G129</f>
        <v>0</v>
      </c>
      <c r="N129" s="935">
        <f>SUMIFS('ALL RFQ_1001'!$N:$N,'ALL RFQ_1001'!$D:$D,'TDM Sales plan by Customer'!$B129,'ALL RFQ_1001'!$AC:$AC,"&lt;="&amp;'TDM Sales plan by Customer'!N$120)-M129-L129-K129-J129-I129-H129-G129</f>
        <v>0</v>
      </c>
      <c r="O129" s="921">
        <f t="shared" si="58"/>
        <v>0</v>
      </c>
      <c r="P129" s="1305"/>
      <c r="BK129" s="886"/>
      <c r="BL129" s="886"/>
      <c r="BM129" s="886"/>
    </row>
    <row r="130" spans="1:65" ht="20.100000000000001" hidden="1" customHeight="1" outlineLevel="1">
      <c r="A130" s="906">
        <v>10</v>
      </c>
      <c r="B130" s="914" t="s">
        <v>391</v>
      </c>
      <c r="C130" s="892">
        <v>0</v>
      </c>
      <c r="D130" s="892">
        <v>0</v>
      </c>
      <c r="E130" s="892">
        <v>0</v>
      </c>
      <c r="F130" s="892">
        <v>0</v>
      </c>
      <c r="G130" s="892">
        <v>0</v>
      </c>
      <c r="H130" s="892">
        <v>0</v>
      </c>
      <c r="I130" s="935">
        <f>SUMIFS('ALL RFQ_1001'!$N:$N,'ALL RFQ_1001'!$D:$D,'TDM Sales plan by Customer'!$B130,'ALL RFQ_1001'!$AC:$AC,"&lt;="&amp;'TDM Sales plan by Customer'!I$120)-H130-G130</f>
        <v>0</v>
      </c>
      <c r="J130" s="935">
        <f>SUMIFS('ALL RFQ_1001'!$N:$N,'ALL RFQ_1001'!$D:$D,'TDM Sales plan by Customer'!$B130,'ALL RFQ_1001'!$AC:$AC,"&lt;="&amp;'TDM Sales plan by Customer'!J$120)-I130-H130-G130</f>
        <v>0</v>
      </c>
      <c r="K130" s="935">
        <f>SUMIFS('ALL RFQ_1001'!$N:$N,'ALL RFQ_1001'!$D:$D,'TDM Sales plan by Customer'!$B130,'ALL RFQ_1001'!$AC:$AC,"&lt;="&amp;'TDM Sales plan by Customer'!K$120)-J130-I130-H130-G130</f>
        <v>0</v>
      </c>
      <c r="L130" s="935">
        <f>SUMIFS('ALL RFQ_1001'!$N:$N,'ALL RFQ_1001'!$D:$D,'TDM Sales plan by Customer'!$B130,'ALL RFQ_1001'!$AC:$AC,"&lt;="&amp;'TDM Sales plan by Customer'!L$120)-K130-J130-I130-H130-G130</f>
        <v>0</v>
      </c>
      <c r="M130" s="935">
        <f>SUMIFS('ALL RFQ_1001'!$N:$N,'ALL RFQ_1001'!$D:$D,'TDM Sales plan by Customer'!$B130,'ALL RFQ_1001'!$AC:$AC,"&lt;="&amp;'TDM Sales plan by Customer'!M$120)-L130-K130-J130-I130-H130-G130</f>
        <v>0</v>
      </c>
      <c r="N130" s="935">
        <f>SUMIFS('ALL RFQ_1001'!$N:$N,'ALL RFQ_1001'!$D:$D,'TDM Sales plan by Customer'!$B130,'ALL RFQ_1001'!$AC:$AC,"&lt;="&amp;'TDM Sales plan by Customer'!N$120)-M130-L130-K130-J130-I130-H130-G130</f>
        <v>0</v>
      </c>
      <c r="O130" s="921">
        <f t="shared" si="58"/>
        <v>0</v>
      </c>
      <c r="P130" s="1305"/>
      <c r="BK130" s="886"/>
      <c r="BL130" s="886"/>
      <c r="BM130" s="886"/>
    </row>
    <row r="131" spans="1:65" ht="20.100000000000001" hidden="1" customHeight="1" outlineLevel="1">
      <c r="A131" s="906">
        <v>11</v>
      </c>
      <c r="B131" s="912" t="s">
        <v>201</v>
      </c>
      <c r="C131" s="892">
        <v>0</v>
      </c>
      <c r="D131" s="892">
        <v>0</v>
      </c>
      <c r="E131" s="892">
        <v>0</v>
      </c>
      <c r="F131" s="892">
        <v>0</v>
      </c>
      <c r="G131" s="892">
        <v>0</v>
      </c>
      <c r="H131" s="892">
        <v>0</v>
      </c>
      <c r="I131" s="935">
        <f>SUMIFS('ALL RFQ_1001'!$N:$N,'ALL RFQ_1001'!$D:$D,'TDM Sales plan by Customer'!$B131,'ALL RFQ_1001'!$AC:$AC,"&lt;="&amp;'TDM Sales plan by Customer'!I$120)-H131-G131</f>
        <v>0</v>
      </c>
      <c r="J131" s="935">
        <f>SUMIFS('ALL RFQ_1001'!$N:$N,'ALL RFQ_1001'!$D:$D,'TDM Sales plan by Customer'!$B131,'ALL RFQ_1001'!$AC:$AC,"&lt;="&amp;'TDM Sales plan by Customer'!J$120)-I131-H131-G131</f>
        <v>0</v>
      </c>
      <c r="K131" s="935">
        <f>SUMIFS('ALL RFQ_1001'!$N:$N,'ALL RFQ_1001'!$D:$D,'TDM Sales plan by Customer'!$B131,'ALL RFQ_1001'!$AC:$AC,"&lt;="&amp;'TDM Sales plan by Customer'!K$120)-J131-I131-H131-G131</f>
        <v>0</v>
      </c>
      <c r="L131" s="935">
        <f>SUMIFS('ALL RFQ_1001'!$N:$N,'ALL RFQ_1001'!$D:$D,'TDM Sales plan by Customer'!$B131,'ALL RFQ_1001'!$AC:$AC,"&lt;="&amp;'TDM Sales plan by Customer'!L$120)-K131-J131-I131-H131-G131</f>
        <v>0</v>
      </c>
      <c r="M131" s="935">
        <f>SUMIFS('ALL RFQ_1001'!$N:$N,'ALL RFQ_1001'!$D:$D,'TDM Sales plan by Customer'!$B131,'ALL RFQ_1001'!$AC:$AC,"&lt;="&amp;'TDM Sales plan by Customer'!M$120)-L131-K131-J131-I131-H131-G131</f>
        <v>0</v>
      </c>
      <c r="N131" s="935">
        <f>SUMIFS('ALL RFQ_1001'!$N:$N,'ALL RFQ_1001'!$D:$D,'TDM Sales plan by Customer'!$B131,'ALL RFQ_1001'!$AC:$AC,"&lt;="&amp;'TDM Sales plan by Customer'!N$120)-M131-L131-K131-J131-I131-H131-G131</f>
        <v>0</v>
      </c>
      <c r="O131" s="921">
        <f t="shared" si="58"/>
        <v>0</v>
      </c>
      <c r="P131" s="1305"/>
      <c r="BK131" s="886"/>
      <c r="BL131" s="886"/>
      <c r="BM131" s="886"/>
    </row>
    <row r="132" spans="1:65" ht="20.100000000000001" hidden="1" customHeight="1" outlineLevel="1">
      <c r="A132" s="906">
        <v>12</v>
      </c>
      <c r="B132" s="915" t="s">
        <v>389</v>
      </c>
      <c r="C132" s="892">
        <v>0</v>
      </c>
      <c r="D132" s="892">
        <v>0</v>
      </c>
      <c r="E132" s="892">
        <v>0</v>
      </c>
      <c r="F132" s="892">
        <v>0</v>
      </c>
      <c r="G132" s="892">
        <v>0</v>
      </c>
      <c r="H132" s="892">
        <v>0</v>
      </c>
      <c r="I132" s="935">
        <f>SUMIFS('ALL RFQ_1001'!$N:$N,'ALL RFQ_1001'!$D:$D,'TDM Sales plan by Customer'!$B132,'ALL RFQ_1001'!$AC:$AC,"&lt;="&amp;'TDM Sales plan by Customer'!I$120)-H132-G132</f>
        <v>0</v>
      </c>
      <c r="J132" s="935">
        <f>SUMIFS('ALL RFQ_1001'!$N:$N,'ALL RFQ_1001'!$D:$D,'TDM Sales plan by Customer'!$B132,'ALL RFQ_1001'!$AC:$AC,"&lt;="&amp;'TDM Sales plan by Customer'!J$120)-I132-H132-G132</f>
        <v>0</v>
      </c>
      <c r="K132" s="935">
        <f>SUMIFS('ALL RFQ_1001'!$N:$N,'ALL RFQ_1001'!$D:$D,'TDM Sales plan by Customer'!$B132,'ALL RFQ_1001'!$AC:$AC,"&lt;="&amp;'TDM Sales plan by Customer'!K$120)-J132-I132-H132-G132</f>
        <v>0</v>
      </c>
      <c r="L132" s="935">
        <f>SUMIFS('ALL RFQ_1001'!$N:$N,'ALL RFQ_1001'!$D:$D,'TDM Sales plan by Customer'!$B132,'ALL RFQ_1001'!$AC:$AC,"&lt;="&amp;'TDM Sales plan by Customer'!L$120)-K132-J132-I132-H132-G132</f>
        <v>0</v>
      </c>
      <c r="M132" s="935">
        <f>SUMIFS('ALL RFQ_1001'!$N:$N,'ALL RFQ_1001'!$D:$D,'TDM Sales plan by Customer'!$B132,'ALL RFQ_1001'!$AC:$AC,"&lt;="&amp;'TDM Sales plan by Customer'!M$120)-L132-K132-J132-I132-H132-G132</f>
        <v>0</v>
      </c>
      <c r="N132" s="935">
        <f>SUMIFS('ALL RFQ_1001'!$N:$N,'ALL RFQ_1001'!$D:$D,'TDM Sales plan by Customer'!$B132,'ALL RFQ_1001'!$AC:$AC,"&lt;="&amp;'TDM Sales plan by Customer'!N$120)-M132-L132-K132-J132-I132-H132-G132</f>
        <v>0</v>
      </c>
      <c r="O132" s="921">
        <f t="shared" si="58"/>
        <v>0</v>
      </c>
      <c r="P132" s="1305"/>
      <c r="BK132" s="886"/>
      <c r="BL132" s="886"/>
      <c r="BM132" s="886"/>
    </row>
    <row r="133" spans="1:65" ht="20.100000000000001" hidden="1" customHeight="1" outlineLevel="1">
      <c r="A133" s="906">
        <v>13</v>
      </c>
      <c r="B133" s="914" t="s">
        <v>388</v>
      </c>
      <c r="C133" s="892">
        <v>0</v>
      </c>
      <c r="D133" s="892">
        <v>0</v>
      </c>
      <c r="E133" s="892">
        <v>0</v>
      </c>
      <c r="F133" s="892">
        <v>0</v>
      </c>
      <c r="G133" s="892">
        <v>0</v>
      </c>
      <c r="H133" s="892">
        <v>0</v>
      </c>
      <c r="I133" s="935">
        <f>SUMIFS('ALL RFQ_1001'!$N:$N,'ALL RFQ_1001'!$D:$D,'TDM Sales plan by Customer'!$B133,'ALL RFQ_1001'!$AC:$AC,"&lt;="&amp;'TDM Sales plan by Customer'!I$120)-H133-G133</f>
        <v>0</v>
      </c>
      <c r="J133" s="935">
        <f>SUMIFS('ALL RFQ_1001'!$N:$N,'ALL RFQ_1001'!$D:$D,'TDM Sales plan by Customer'!$B133,'ALL RFQ_1001'!$AC:$AC,"&lt;="&amp;'TDM Sales plan by Customer'!J$120)-I133-H133-G133</f>
        <v>0</v>
      </c>
      <c r="K133" s="935">
        <f>SUMIFS('ALL RFQ_1001'!$N:$N,'ALL RFQ_1001'!$D:$D,'TDM Sales plan by Customer'!$B133,'ALL RFQ_1001'!$AC:$AC,"&lt;="&amp;'TDM Sales plan by Customer'!K$120)-J133-I133-H133-G133</f>
        <v>0</v>
      </c>
      <c r="L133" s="935">
        <f>SUMIFS('ALL RFQ_1001'!$N:$N,'ALL RFQ_1001'!$D:$D,'TDM Sales plan by Customer'!$B133,'ALL RFQ_1001'!$AC:$AC,"&lt;="&amp;'TDM Sales plan by Customer'!L$120)-K133-J133-I133-H133-G133</f>
        <v>0</v>
      </c>
      <c r="M133" s="935">
        <f>SUMIFS('ALL RFQ_1001'!$N:$N,'ALL RFQ_1001'!$D:$D,'TDM Sales plan by Customer'!$B133,'ALL RFQ_1001'!$AC:$AC,"&lt;="&amp;'TDM Sales plan by Customer'!M$120)-L133-K133-J133-I133-H133-G133</f>
        <v>0</v>
      </c>
      <c r="N133" s="935">
        <f>SUMIFS('ALL RFQ_1001'!$N:$N,'ALL RFQ_1001'!$D:$D,'TDM Sales plan by Customer'!$B133,'ALL RFQ_1001'!$AC:$AC,"&lt;="&amp;'TDM Sales plan by Customer'!N$120)-M133-L133-K133-J133-I133-H133-G133</f>
        <v>0</v>
      </c>
      <c r="O133" s="921">
        <f t="shared" si="58"/>
        <v>0</v>
      </c>
      <c r="P133" s="1305"/>
      <c r="BK133" s="886"/>
      <c r="BL133" s="886"/>
      <c r="BM133" s="886"/>
    </row>
    <row r="134" spans="1:65" ht="20.100000000000001" hidden="1" customHeight="1" outlineLevel="1">
      <c r="A134" s="906">
        <v>14</v>
      </c>
      <c r="B134" s="914" t="s">
        <v>394</v>
      </c>
      <c r="C134" s="892">
        <v>0</v>
      </c>
      <c r="D134" s="892">
        <v>0</v>
      </c>
      <c r="E134" s="892">
        <v>0</v>
      </c>
      <c r="F134" s="892">
        <v>0</v>
      </c>
      <c r="G134" s="892">
        <v>0</v>
      </c>
      <c r="H134" s="892">
        <v>0</v>
      </c>
      <c r="I134" s="935">
        <f>SUMIFS('ALL RFQ_1001'!$N:$N,'ALL RFQ_1001'!$D:$D,'TDM Sales plan by Customer'!$B134,'ALL RFQ_1001'!$AC:$AC,"&lt;="&amp;'TDM Sales plan by Customer'!I$120)-H134-G134</f>
        <v>0</v>
      </c>
      <c r="J134" s="935">
        <f>SUMIFS('ALL RFQ_1001'!$N:$N,'ALL RFQ_1001'!$D:$D,'TDM Sales plan by Customer'!$B134,'ALL RFQ_1001'!$AC:$AC,"&lt;="&amp;'TDM Sales plan by Customer'!J$120)-I134-H134-G134</f>
        <v>0</v>
      </c>
      <c r="K134" s="935">
        <f>SUMIFS('ALL RFQ_1001'!$N:$N,'ALL RFQ_1001'!$D:$D,'TDM Sales plan by Customer'!$B134,'ALL RFQ_1001'!$AC:$AC,"&lt;="&amp;'TDM Sales plan by Customer'!K$120)-J134-I134-H134-G134</f>
        <v>0</v>
      </c>
      <c r="L134" s="935">
        <f>SUMIFS('ALL RFQ_1001'!$N:$N,'ALL RFQ_1001'!$D:$D,'TDM Sales plan by Customer'!$B134,'ALL RFQ_1001'!$AC:$AC,"&lt;="&amp;'TDM Sales plan by Customer'!L$120)-K134-J134-I134-H134-G134</f>
        <v>0</v>
      </c>
      <c r="M134" s="935">
        <f>SUMIFS('ALL RFQ_1001'!$N:$N,'ALL RFQ_1001'!$D:$D,'TDM Sales plan by Customer'!$B134,'ALL RFQ_1001'!$AC:$AC,"&lt;="&amp;'TDM Sales plan by Customer'!M$120)-L134-K134-J134-I134-H134-G134</f>
        <v>0</v>
      </c>
      <c r="N134" s="935">
        <f>SUMIFS('ALL RFQ_1001'!$N:$N,'ALL RFQ_1001'!$D:$D,'TDM Sales plan by Customer'!$B134,'ALL RFQ_1001'!$AC:$AC,"&lt;="&amp;'TDM Sales plan by Customer'!N$120)-M134-L134-K134-J134-I134-H134-G134</f>
        <v>0</v>
      </c>
      <c r="O134" s="921">
        <f t="shared" si="58"/>
        <v>0</v>
      </c>
      <c r="P134" s="1305"/>
      <c r="BK134" s="886"/>
      <c r="BL134" s="886"/>
      <c r="BM134" s="886"/>
    </row>
    <row r="135" spans="1:65" ht="20.100000000000001" hidden="1" customHeight="1" outlineLevel="1">
      <c r="A135" s="906">
        <v>15</v>
      </c>
      <c r="B135" s="914" t="s">
        <v>200</v>
      </c>
      <c r="C135" s="892">
        <v>0</v>
      </c>
      <c r="D135" s="892">
        <v>0</v>
      </c>
      <c r="E135" s="892">
        <v>0</v>
      </c>
      <c r="F135" s="892">
        <v>0</v>
      </c>
      <c r="G135" s="892">
        <v>0</v>
      </c>
      <c r="H135" s="892">
        <v>0</v>
      </c>
      <c r="I135" s="935">
        <f>SUMIFS('ALL RFQ_1001'!$N:$N,'ALL RFQ_1001'!$D:$D,'TDM Sales plan by Customer'!$B135,'ALL RFQ_1001'!$AC:$AC,"&lt;="&amp;'TDM Sales plan by Customer'!I$120)-H135-G135</f>
        <v>0</v>
      </c>
      <c r="J135" s="935">
        <f>SUMIFS('ALL RFQ_1001'!$N:$N,'ALL RFQ_1001'!$D:$D,'TDM Sales plan by Customer'!$B135,'ALL RFQ_1001'!$AC:$AC,"&lt;="&amp;'TDM Sales plan by Customer'!J$120)-I135-H135-G135</f>
        <v>0</v>
      </c>
      <c r="K135" s="935">
        <f>SUMIFS('ALL RFQ_1001'!$N:$N,'ALL RFQ_1001'!$D:$D,'TDM Sales plan by Customer'!$B135,'ALL RFQ_1001'!$AC:$AC,"&lt;="&amp;'TDM Sales plan by Customer'!K$120)-J135-I135-H135-G135</f>
        <v>0</v>
      </c>
      <c r="L135" s="935">
        <f>SUMIFS('ALL RFQ_1001'!$N:$N,'ALL RFQ_1001'!$D:$D,'TDM Sales plan by Customer'!$B135,'ALL RFQ_1001'!$AC:$AC,"&lt;="&amp;'TDM Sales plan by Customer'!L$120)-K135-J135-I135-H135-G135</f>
        <v>0</v>
      </c>
      <c r="M135" s="935">
        <f>SUMIFS('ALL RFQ_1001'!$N:$N,'ALL RFQ_1001'!$D:$D,'TDM Sales plan by Customer'!$B135,'ALL RFQ_1001'!$AC:$AC,"&lt;="&amp;'TDM Sales plan by Customer'!M$120)-L135-K135-J135-I135-H135-G135</f>
        <v>0</v>
      </c>
      <c r="N135" s="935">
        <f>SUMIFS('ALL RFQ_1001'!$N:$N,'ALL RFQ_1001'!$D:$D,'TDM Sales plan by Customer'!$B135,'ALL RFQ_1001'!$AC:$AC,"&lt;="&amp;'TDM Sales plan by Customer'!N$120)-M135-L135-K135-J135-I135-H135-G135</f>
        <v>0</v>
      </c>
      <c r="O135" s="921">
        <f t="shared" si="58"/>
        <v>0</v>
      </c>
      <c r="P135" s="1305"/>
      <c r="BK135" s="886"/>
      <c r="BL135" s="886"/>
      <c r="BM135" s="886"/>
    </row>
    <row r="136" spans="1:65" ht="20.100000000000001" hidden="1" customHeight="1" outlineLevel="1">
      <c r="A136" s="906">
        <v>16</v>
      </c>
      <c r="B136" s="914" t="s">
        <v>195</v>
      </c>
      <c r="C136" s="892">
        <v>0</v>
      </c>
      <c r="D136" s="892">
        <v>0</v>
      </c>
      <c r="E136" s="892">
        <v>0</v>
      </c>
      <c r="F136" s="892">
        <v>0</v>
      </c>
      <c r="G136" s="892">
        <v>0</v>
      </c>
      <c r="H136" s="892">
        <v>0</v>
      </c>
      <c r="I136" s="935">
        <f>SUMIFS('ALL RFQ_1001'!$N:$N,'ALL RFQ_1001'!$D:$D,'TDM Sales plan by Customer'!$B136,'ALL RFQ_1001'!$AC:$AC,"&lt;="&amp;'TDM Sales plan by Customer'!I$120)-H136-G136</f>
        <v>0</v>
      </c>
      <c r="J136" s="935">
        <f>SUMIFS('ALL RFQ_1001'!$N:$N,'ALL RFQ_1001'!$D:$D,'TDM Sales plan by Customer'!$B136,'ALL RFQ_1001'!$AC:$AC,"&lt;="&amp;'TDM Sales plan by Customer'!J$120)-I136-H136-G136</f>
        <v>0</v>
      </c>
      <c r="K136" s="935">
        <f>SUMIFS('ALL RFQ_1001'!$N:$N,'ALL RFQ_1001'!$D:$D,'TDM Sales plan by Customer'!$B136,'ALL RFQ_1001'!$AC:$AC,"&lt;="&amp;'TDM Sales plan by Customer'!K$120)-J136-I136-H136-G136</f>
        <v>0</v>
      </c>
      <c r="L136" s="935">
        <f>SUMIFS('ALL RFQ_1001'!$N:$N,'ALL RFQ_1001'!$D:$D,'TDM Sales plan by Customer'!$B136,'ALL RFQ_1001'!$AC:$AC,"&lt;="&amp;'TDM Sales plan by Customer'!L$120)-K136-J136-I136-H136-G136</f>
        <v>0</v>
      </c>
      <c r="M136" s="935">
        <f>SUMIFS('ALL RFQ_1001'!$N:$N,'ALL RFQ_1001'!$D:$D,'TDM Sales plan by Customer'!$B136,'ALL RFQ_1001'!$AC:$AC,"&lt;="&amp;'TDM Sales plan by Customer'!M$120)-L136-K136-J136-I136-H136-G136</f>
        <v>0</v>
      </c>
      <c r="N136" s="935">
        <f>SUMIFS('ALL RFQ_1001'!$N:$N,'ALL RFQ_1001'!$D:$D,'TDM Sales plan by Customer'!$B136,'ALL RFQ_1001'!$AC:$AC,"&lt;="&amp;'TDM Sales plan by Customer'!N$120)-M136-L136-K136-J136-I136-H136-G136</f>
        <v>0</v>
      </c>
      <c r="O136" s="921">
        <f t="shared" si="58"/>
        <v>0</v>
      </c>
      <c r="P136" s="1305"/>
      <c r="BK136" s="886"/>
      <c r="BL136" s="886"/>
      <c r="BM136" s="886"/>
    </row>
    <row r="137" spans="1:65" ht="20.100000000000001" hidden="1" customHeight="1" outlineLevel="1">
      <c r="A137" s="906">
        <v>17</v>
      </c>
      <c r="B137" s="914" t="s">
        <v>396</v>
      </c>
      <c r="C137" s="892">
        <v>0</v>
      </c>
      <c r="D137" s="892">
        <v>0</v>
      </c>
      <c r="E137" s="892">
        <v>0</v>
      </c>
      <c r="F137" s="892">
        <v>0</v>
      </c>
      <c r="G137" s="892">
        <v>0</v>
      </c>
      <c r="H137" s="892">
        <v>0</v>
      </c>
      <c r="I137" s="935">
        <f>SUMIFS('ALL RFQ_1001'!$N:$N,'ALL RFQ_1001'!$D:$D,'TDM Sales plan by Customer'!$B137,'ALL RFQ_1001'!$AC:$AC,"&lt;="&amp;'TDM Sales plan by Customer'!I$120)-H137-G137</f>
        <v>0</v>
      </c>
      <c r="J137" s="935">
        <f>SUMIFS('ALL RFQ_1001'!$N:$N,'ALL RFQ_1001'!$D:$D,'TDM Sales plan by Customer'!$B137,'ALL RFQ_1001'!$AC:$AC,"&lt;="&amp;'TDM Sales plan by Customer'!J$120)-I137-H137-G137</f>
        <v>0</v>
      </c>
      <c r="K137" s="935">
        <f>SUMIFS('ALL RFQ_1001'!$N:$N,'ALL RFQ_1001'!$D:$D,'TDM Sales plan by Customer'!$B137,'ALL RFQ_1001'!$AC:$AC,"&lt;="&amp;'TDM Sales plan by Customer'!K$120)-J137-I137-H137-G137</f>
        <v>0</v>
      </c>
      <c r="L137" s="935">
        <f>SUMIFS('ALL RFQ_1001'!$N:$N,'ALL RFQ_1001'!$D:$D,'TDM Sales plan by Customer'!$B137,'ALL RFQ_1001'!$AC:$AC,"&lt;="&amp;'TDM Sales plan by Customer'!L$120)-K137-J137-I137-H137-G137</f>
        <v>0</v>
      </c>
      <c r="M137" s="935">
        <f>SUMIFS('ALL RFQ_1001'!$N:$N,'ALL RFQ_1001'!$D:$D,'TDM Sales plan by Customer'!$B137,'ALL RFQ_1001'!$AC:$AC,"&lt;="&amp;'TDM Sales plan by Customer'!M$120)-L137-K137-J137-I137-H137-G137</f>
        <v>0</v>
      </c>
      <c r="N137" s="935">
        <f>SUMIFS('ALL RFQ_1001'!$N:$N,'ALL RFQ_1001'!$D:$D,'TDM Sales plan by Customer'!$B137,'ALL RFQ_1001'!$AC:$AC,"&lt;="&amp;'TDM Sales plan by Customer'!N$120)-M137-L137-K137-J137-I137-H137-G137</f>
        <v>0</v>
      </c>
      <c r="O137" s="921">
        <f t="shared" si="58"/>
        <v>0</v>
      </c>
      <c r="P137" s="1305"/>
      <c r="BK137" s="886"/>
      <c r="BL137" s="886"/>
      <c r="BM137" s="886"/>
    </row>
    <row r="138" spans="1:65" ht="20.100000000000001" hidden="1" customHeight="1" outlineLevel="1">
      <c r="A138" s="906">
        <v>18</v>
      </c>
      <c r="B138" s="914" t="s">
        <v>395</v>
      </c>
      <c r="C138" s="892">
        <v>0</v>
      </c>
      <c r="D138" s="892">
        <v>0</v>
      </c>
      <c r="E138" s="892">
        <v>0</v>
      </c>
      <c r="F138" s="892">
        <v>0</v>
      </c>
      <c r="G138" s="892">
        <v>0</v>
      </c>
      <c r="H138" s="892">
        <v>0</v>
      </c>
      <c r="I138" s="935">
        <f>SUMIFS('ALL RFQ_1001'!$N:$N,'ALL RFQ_1001'!$D:$D,'TDM Sales plan by Customer'!$B138,'ALL RFQ_1001'!$AC:$AC,"&lt;="&amp;'TDM Sales plan by Customer'!I$120)-H138-G138</f>
        <v>0</v>
      </c>
      <c r="J138" s="935">
        <f>SUMIFS('ALL RFQ_1001'!$N:$N,'ALL RFQ_1001'!$D:$D,'TDM Sales plan by Customer'!$B138,'ALL RFQ_1001'!$AC:$AC,"&lt;="&amp;'TDM Sales plan by Customer'!J$120)-I138-H138-G138</f>
        <v>0</v>
      </c>
      <c r="K138" s="935">
        <f>SUMIFS('ALL RFQ_1001'!$N:$N,'ALL RFQ_1001'!$D:$D,'TDM Sales plan by Customer'!$B138,'ALL RFQ_1001'!$AC:$AC,"&lt;="&amp;'TDM Sales plan by Customer'!K$120)-J138-I138-H138-G138</f>
        <v>0</v>
      </c>
      <c r="L138" s="935">
        <f>SUMIFS('ALL RFQ_1001'!$N:$N,'ALL RFQ_1001'!$D:$D,'TDM Sales plan by Customer'!$B138,'ALL RFQ_1001'!$AC:$AC,"&lt;="&amp;'TDM Sales plan by Customer'!L$120)-K138-J138-I138-H138-G138</f>
        <v>0</v>
      </c>
      <c r="M138" s="935">
        <f>SUMIFS('ALL RFQ_1001'!$N:$N,'ALL RFQ_1001'!$D:$D,'TDM Sales plan by Customer'!$B138,'ALL RFQ_1001'!$AC:$AC,"&lt;="&amp;'TDM Sales plan by Customer'!M$120)-L138-K138-J138-I138-H138-G138</f>
        <v>0</v>
      </c>
      <c r="N138" s="935">
        <f>SUMIFS('ALL RFQ_1001'!$N:$N,'ALL RFQ_1001'!$D:$D,'TDM Sales plan by Customer'!$B138,'ALL RFQ_1001'!$AC:$AC,"&lt;="&amp;'TDM Sales plan by Customer'!N$120)-M138-L138-K138-J138-I138-H138-G138</f>
        <v>0</v>
      </c>
      <c r="O138" s="921">
        <f t="shared" si="58"/>
        <v>0</v>
      </c>
      <c r="P138" s="1305"/>
      <c r="BK138" s="886"/>
      <c r="BL138" s="886"/>
      <c r="BM138" s="886"/>
    </row>
    <row r="139" spans="1:65" ht="20.100000000000001" hidden="1" customHeight="1" outlineLevel="1">
      <c r="A139" s="906">
        <v>19</v>
      </c>
      <c r="B139" s="914" t="s">
        <v>397</v>
      </c>
      <c r="C139" s="892">
        <v>0</v>
      </c>
      <c r="D139" s="892">
        <v>0</v>
      </c>
      <c r="E139" s="892">
        <v>0</v>
      </c>
      <c r="F139" s="892">
        <v>0</v>
      </c>
      <c r="G139" s="892">
        <v>0</v>
      </c>
      <c r="H139" s="892">
        <v>0</v>
      </c>
      <c r="I139" s="935">
        <f>SUMIFS('ALL RFQ_1001'!$N:$N,'ALL RFQ_1001'!$D:$D,'TDM Sales plan by Customer'!$B139,'ALL RFQ_1001'!$AC:$AC,"&lt;="&amp;'TDM Sales plan by Customer'!I$120)-H139-G139</f>
        <v>0</v>
      </c>
      <c r="J139" s="935">
        <f>SUMIFS('ALL RFQ_1001'!$N:$N,'ALL RFQ_1001'!$D:$D,'TDM Sales plan by Customer'!$B139,'ALL RFQ_1001'!$AC:$AC,"&lt;="&amp;'TDM Sales plan by Customer'!J$120)-I139-H139-G139</f>
        <v>0</v>
      </c>
      <c r="K139" s="935">
        <f>SUMIFS('ALL RFQ_1001'!$N:$N,'ALL RFQ_1001'!$D:$D,'TDM Sales plan by Customer'!$B139,'ALL RFQ_1001'!$AC:$AC,"&lt;="&amp;'TDM Sales plan by Customer'!K$120)-J139-I139-H139-G139</f>
        <v>0</v>
      </c>
      <c r="L139" s="935">
        <f>SUMIFS('ALL RFQ_1001'!$N:$N,'ALL RFQ_1001'!$D:$D,'TDM Sales plan by Customer'!$B139,'ALL RFQ_1001'!$AC:$AC,"&lt;="&amp;'TDM Sales plan by Customer'!L$120)-K139-J139-I139-H139-G139</f>
        <v>0</v>
      </c>
      <c r="M139" s="935">
        <f>SUMIFS('ALL RFQ_1001'!$N:$N,'ALL RFQ_1001'!$D:$D,'TDM Sales plan by Customer'!$B139,'ALL RFQ_1001'!$AC:$AC,"&lt;="&amp;'TDM Sales plan by Customer'!M$120)-L139-K139-J139-I139-H139-G139</f>
        <v>0</v>
      </c>
      <c r="N139" s="935">
        <f>SUMIFS('ALL RFQ_1001'!$N:$N,'ALL RFQ_1001'!$D:$D,'TDM Sales plan by Customer'!$B139,'ALL RFQ_1001'!$AC:$AC,"&lt;="&amp;'TDM Sales plan by Customer'!N$120)-M139-L139-K139-J139-I139-H139-G139</f>
        <v>0</v>
      </c>
      <c r="O139" s="921">
        <f t="shared" si="58"/>
        <v>0</v>
      </c>
      <c r="P139" s="1305"/>
      <c r="BK139" s="886"/>
      <c r="BL139" s="886"/>
      <c r="BM139" s="886"/>
    </row>
    <row r="140" spans="1:65" ht="20.100000000000001" hidden="1" customHeight="1" outlineLevel="1">
      <c r="A140" s="906">
        <v>20</v>
      </c>
      <c r="B140" s="914" t="s">
        <v>390</v>
      </c>
      <c r="C140" s="892">
        <v>0</v>
      </c>
      <c r="D140" s="892">
        <v>0</v>
      </c>
      <c r="E140" s="892">
        <v>0</v>
      </c>
      <c r="F140" s="892">
        <v>0</v>
      </c>
      <c r="G140" s="892">
        <v>0</v>
      </c>
      <c r="H140" s="892">
        <v>0</v>
      </c>
      <c r="I140" s="935">
        <f>SUMIFS('ALL RFQ_1001'!$N:$N,'ALL RFQ_1001'!$D:$D,'TDM Sales plan by Customer'!$B140,'ALL RFQ_1001'!$AC:$AC,"&lt;="&amp;'TDM Sales plan by Customer'!I$120)-H140-G140</f>
        <v>0</v>
      </c>
      <c r="J140" s="935">
        <f>SUMIFS('ALL RFQ_1001'!$N:$N,'ALL RFQ_1001'!$D:$D,'TDM Sales plan by Customer'!$B140,'ALL RFQ_1001'!$AC:$AC,"&lt;="&amp;'TDM Sales plan by Customer'!J$120)-I140-H140-G140</f>
        <v>0</v>
      </c>
      <c r="K140" s="935">
        <f>SUMIFS('ALL RFQ_1001'!$N:$N,'ALL RFQ_1001'!$D:$D,'TDM Sales plan by Customer'!$B140,'ALL RFQ_1001'!$AC:$AC,"&lt;="&amp;'TDM Sales plan by Customer'!K$120)-J140-I140-H140-G140</f>
        <v>0</v>
      </c>
      <c r="L140" s="935">
        <f>SUMIFS('ALL RFQ_1001'!$N:$N,'ALL RFQ_1001'!$D:$D,'TDM Sales plan by Customer'!$B140,'ALL RFQ_1001'!$AC:$AC,"&lt;="&amp;'TDM Sales plan by Customer'!L$120)-K140-J140-I140-H140-G140</f>
        <v>0</v>
      </c>
      <c r="M140" s="935">
        <f>SUMIFS('ALL RFQ_1001'!$N:$N,'ALL RFQ_1001'!$D:$D,'TDM Sales plan by Customer'!$B140,'ALL RFQ_1001'!$AC:$AC,"&lt;="&amp;'TDM Sales plan by Customer'!M$120)-L140-K140-J140-I140-H140-G140</f>
        <v>0</v>
      </c>
      <c r="N140" s="935">
        <f>SUMIFS('ALL RFQ_1001'!$N:$N,'ALL RFQ_1001'!$D:$D,'TDM Sales plan by Customer'!$B140,'ALL RFQ_1001'!$AC:$AC,"&lt;="&amp;'TDM Sales plan by Customer'!N$120)-M140-L140-K140-J140-I140-H140-G140</f>
        <v>0</v>
      </c>
      <c r="O140" s="921">
        <f t="shared" si="58"/>
        <v>0</v>
      </c>
      <c r="P140" s="1305"/>
      <c r="BK140" s="886"/>
      <c r="BL140" s="886"/>
      <c r="BM140" s="886"/>
    </row>
    <row r="141" spans="1:65" ht="20.100000000000001" hidden="1" customHeight="1" outlineLevel="1">
      <c r="A141" s="906">
        <v>21</v>
      </c>
      <c r="B141" s="914" t="s">
        <v>334</v>
      </c>
      <c r="C141" s="892">
        <v>0</v>
      </c>
      <c r="D141" s="892">
        <v>0</v>
      </c>
      <c r="E141" s="892">
        <v>0</v>
      </c>
      <c r="F141" s="892">
        <v>0</v>
      </c>
      <c r="G141" s="892">
        <v>0</v>
      </c>
      <c r="H141" s="892">
        <v>0</v>
      </c>
      <c r="I141" s="935">
        <f>SUMIFS('ALL RFQ_1001'!$N:$N,'ALL RFQ_1001'!$D:$D,'TDM Sales plan by Customer'!$B141,'ALL RFQ_1001'!$AC:$AC,"&lt;="&amp;'TDM Sales plan by Customer'!I$120)-H141-G141</f>
        <v>0</v>
      </c>
      <c r="J141" s="935">
        <f>SUMIFS('ALL RFQ_1001'!$N:$N,'ALL RFQ_1001'!$D:$D,'TDM Sales plan by Customer'!$B141,'ALL RFQ_1001'!$AC:$AC,"&lt;="&amp;'TDM Sales plan by Customer'!J$120)-I141-H141-G141</f>
        <v>0</v>
      </c>
      <c r="K141" s="935">
        <f>SUMIFS('ALL RFQ_1001'!$N:$N,'ALL RFQ_1001'!$D:$D,'TDM Sales plan by Customer'!$B141,'ALL RFQ_1001'!$AC:$AC,"&lt;="&amp;'TDM Sales plan by Customer'!K$120)-J141-I141-H141-G141</f>
        <v>0</v>
      </c>
      <c r="L141" s="935">
        <f>SUMIFS('ALL RFQ_1001'!$N:$N,'ALL RFQ_1001'!$D:$D,'TDM Sales plan by Customer'!$B141,'ALL RFQ_1001'!$AC:$AC,"&lt;="&amp;'TDM Sales plan by Customer'!L$120)-K141-J141-I141-H141-G141</f>
        <v>0</v>
      </c>
      <c r="M141" s="935">
        <f>SUMIFS('ALL RFQ_1001'!$N:$N,'ALL RFQ_1001'!$D:$D,'TDM Sales plan by Customer'!$B141,'ALL RFQ_1001'!$AC:$AC,"&lt;="&amp;'TDM Sales plan by Customer'!M$120)-L141-K141-J141-I141-H141-G141</f>
        <v>0</v>
      </c>
      <c r="N141" s="935">
        <f>SUMIFS('ALL RFQ_1001'!$N:$N,'ALL RFQ_1001'!$D:$D,'TDM Sales plan by Customer'!$B141,'ALL RFQ_1001'!$AC:$AC,"&lt;="&amp;'TDM Sales plan by Customer'!N$120)-M141-L141-K141-J141-I141-H141-G141</f>
        <v>0</v>
      </c>
      <c r="O141" s="921">
        <f t="shared" si="58"/>
        <v>0</v>
      </c>
      <c r="P141" s="1305"/>
      <c r="BK141" s="886"/>
      <c r="BL141" s="886"/>
      <c r="BM141" s="886"/>
    </row>
    <row r="142" spans="1:65" ht="20.100000000000001" hidden="1" customHeight="1" outlineLevel="1">
      <c r="A142" s="906">
        <v>22</v>
      </c>
      <c r="B142" s="914" t="s">
        <v>392</v>
      </c>
      <c r="C142" s="892">
        <v>0</v>
      </c>
      <c r="D142" s="892">
        <v>0</v>
      </c>
      <c r="E142" s="892">
        <v>0</v>
      </c>
      <c r="F142" s="892">
        <v>0</v>
      </c>
      <c r="G142" s="892">
        <v>0</v>
      </c>
      <c r="H142" s="892">
        <v>0</v>
      </c>
      <c r="I142" s="935">
        <f>SUMIFS('ALL RFQ_1001'!$N:$N,'ALL RFQ_1001'!$D:$D,'TDM Sales plan by Customer'!$B142,'ALL RFQ_1001'!$AC:$AC,"&lt;="&amp;'TDM Sales plan by Customer'!I$120)-H142-G142</f>
        <v>0</v>
      </c>
      <c r="J142" s="935">
        <f>SUMIFS('ALL RFQ_1001'!$N:$N,'ALL RFQ_1001'!$D:$D,'TDM Sales plan by Customer'!$B142,'ALL RFQ_1001'!$AC:$AC,"&lt;="&amp;'TDM Sales plan by Customer'!J$120)-I142-H142-G142</f>
        <v>0</v>
      </c>
      <c r="K142" s="935">
        <f>SUMIFS('ALL RFQ_1001'!$N:$N,'ALL RFQ_1001'!$D:$D,'TDM Sales plan by Customer'!$B142,'ALL RFQ_1001'!$AC:$AC,"&lt;="&amp;'TDM Sales plan by Customer'!K$120)-J142-I142-H142-G142</f>
        <v>0</v>
      </c>
      <c r="L142" s="935">
        <f>SUMIFS('ALL RFQ_1001'!$N:$N,'ALL RFQ_1001'!$D:$D,'TDM Sales plan by Customer'!$B142,'ALL RFQ_1001'!$AC:$AC,"&lt;="&amp;'TDM Sales plan by Customer'!L$120)-K142-J142-I142-H142-G142</f>
        <v>0</v>
      </c>
      <c r="M142" s="935">
        <f>SUMIFS('ALL RFQ_1001'!$N:$N,'ALL RFQ_1001'!$D:$D,'TDM Sales plan by Customer'!$B142,'ALL RFQ_1001'!$AC:$AC,"&lt;="&amp;'TDM Sales plan by Customer'!M$120)-L142-K142-J142-I142-H142-G142</f>
        <v>0</v>
      </c>
      <c r="N142" s="935">
        <f>SUMIFS('ALL RFQ_1001'!$N:$N,'ALL RFQ_1001'!$D:$D,'TDM Sales plan by Customer'!$B142,'ALL RFQ_1001'!$AC:$AC,"&lt;="&amp;'TDM Sales plan by Customer'!N$120)-M142-L142-K142-J142-I142-H142-G142</f>
        <v>0</v>
      </c>
      <c r="O142" s="921">
        <f t="shared" si="58"/>
        <v>0</v>
      </c>
      <c r="P142" s="1305"/>
      <c r="BK142" s="886"/>
      <c r="BL142" s="886"/>
      <c r="BM142" s="886"/>
    </row>
    <row r="143" spans="1:65" ht="20.100000000000001" hidden="1" customHeight="1" outlineLevel="1">
      <c r="A143" s="906">
        <v>23</v>
      </c>
      <c r="B143" s="914" t="s">
        <v>393</v>
      </c>
      <c r="C143" s="892">
        <v>0</v>
      </c>
      <c r="D143" s="892">
        <v>0</v>
      </c>
      <c r="E143" s="892">
        <v>0</v>
      </c>
      <c r="F143" s="892">
        <v>0</v>
      </c>
      <c r="G143" s="892">
        <v>0</v>
      </c>
      <c r="H143" s="892">
        <v>0</v>
      </c>
      <c r="I143" s="935">
        <f>SUMIFS('ALL RFQ_1001'!$N:$N,'ALL RFQ_1001'!$D:$D,'TDM Sales plan by Customer'!$B143,'ALL RFQ_1001'!$AC:$AC,"&lt;="&amp;'TDM Sales plan by Customer'!I$120)-H143-G143</f>
        <v>0</v>
      </c>
      <c r="J143" s="935">
        <f>SUMIFS('ALL RFQ_1001'!$N:$N,'ALL RFQ_1001'!$D:$D,'TDM Sales plan by Customer'!$B143,'ALL RFQ_1001'!$AC:$AC,"&lt;="&amp;'TDM Sales plan by Customer'!J$120)-I143-H143-G143</f>
        <v>0</v>
      </c>
      <c r="K143" s="935">
        <f>SUMIFS('ALL RFQ_1001'!$N:$N,'ALL RFQ_1001'!$D:$D,'TDM Sales plan by Customer'!$B143,'ALL RFQ_1001'!$AC:$AC,"&lt;="&amp;'TDM Sales plan by Customer'!K$120)-J143-I143-H143-G143</f>
        <v>0</v>
      </c>
      <c r="L143" s="935">
        <f>SUMIFS('ALL RFQ_1001'!$N:$N,'ALL RFQ_1001'!$D:$D,'TDM Sales plan by Customer'!$B143,'ALL RFQ_1001'!$AC:$AC,"&lt;="&amp;'TDM Sales plan by Customer'!L$120)-K143-J143-I143-H143-G143</f>
        <v>0</v>
      </c>
      <c r="M143" s="935">
        <f>SUMIFS('ALL RFQ_1001'!$N:$N,'ALL RFQ_1001'!$D:$D,'TDM Sales plan by Customer'!$B143,'ALL RFQ_1001'!$AC:$AC,"&lt;="&amp;'TDM Sales plan by Customer'!M$120)-L143-K143-J143-I143-H143-G143</f>
        <v>0</v>
      </c>
      <c r="N143" s="935">
        <f>SUMIFS('ALL RFQ_1001'!$N:$N,'ALL RFQ_1001'!$D:$D,'TDM Sales plan by Customer'!$B143,'ALL RFQ_1001'!$AC:$AC,"&lt;="&amp;'TDM Sales plan by Customer'!N$120)-M143-L143-K143-J143-I143-H143-G143</f>
        <v>0</v>
      </c>
      <c r="O143" s="921">
        <f t="shared" si="58"/>
        <v>0</v>
      </c>
      <c r="P143" s="1305"/>
      <c r="BK143" s="886"/>
      <c r="BL143" s="886"/>
      <c r="BM143" s="886"/>
    </row>
    <row r="144" spans="1:65" ht="15.75" collapsed="1">
      <c r="A144" s="906"/>
      <c r="B144" s="917" t="s">
        <v>399</v>
      </c>
      <c r="C144" s="922">
        <f t="shared" ref="C144:N144" si="59">SUM(C121:C143)</f>
        <v>0</v>
      </c>
      <c r="D144" s="922">
        <f t="shared" si="59"/>
        <v>0</v>
      </c>
      <c r="E144" s="922">
        <f t="shared" si="59"/>
        <v>0</v>
      </c>
      <c r="F144" s="922">
        <f t="shared" si="59"/>
        <v>0</v>
      </c>
      <c r="G144" s="922">
        <f t="shared" ref="G144:H144" si="60">SUM(G121:G143)</f>
        <v>0</v>
      </c>
      <c r="H144" s="922">
        <f t="shared" si="60"/>
        <v>0</v>
      </c>
      <c r="I144" s="922">
        <f t="shared" si="59"/>
        <v>0</v>
      </c>
      <c r="J144" s="922">
        <f t="shared" si="59"/>
        <v>0</v>
      </c>
      <c r="K144" s="922">
        <f t="shared" si="59"/>
        <v>0</v>
      </c>
      <c r="L144" s="922">
        <f t="shared" si="59"/>
        <v>600</v>
      </c>
      <c r="M144" s="922">
        <f t="shared" si="59"/>
        <v>0</v>
      </c>
      <c r="N144" s="922">
        <f t="shared" si="59"/>
        <v>0</v>
      </c>
      <c r="O144" s="923">
        <f t="shared" ref="O144:O149" si="61">+SUM(C144:N144)</f>
        <v>600</v>
      </c>
      <c r="P144" s="1306"/>
      <c r="BK144" s="886"/>
      <c r="BL144" s="886"/>
      <c r="BM144" s="886"/>
    </row>
    <row r="145" spans="1:68" ht="15.75" outlineLevel="1">
      <c r="A145" s="906">
        <v>1</v>
      </c>
      <c r="B145" s="916" t="s">
        <v>194</v>
      </c>
      <c r="C145" s="892">
        <v>0</v>
      </c>
      <c r="D145" s="892">
        <v>0</v>
      </c>
      <c r="E145" s="892">
        <v>0</v>
      </c>
      <c r="F145" s="892">
        <v>0</v>
      </c>
      <c r="G145" s="892">
        <v>0</v>
      </c>
      <c r="H145" s="892">
        <v>0</v>
      </c>
      <c r="I145" s="935">
        <f>SUMIFS('ALL RFQ_1001'!$N:$N,'ALL RFQ_1001'!$D:$D,'TDM Sales plan by Customer'!$B145,'ALL RFQ_1001'!$AC:$AC,"&lt;="&amp;'TDM Sales plan by Customer'!I$120)-H145-G145</f>
        <v>0</v>
      </c>
      <c r="J145" s="935">
        <f>SUMIFS('ALL RFQ_1001'!$N:$N,'ALL RFQ_1001'!$D:$D,'TDM Sales plan by Customer'!$B145,'ALL RFQ_1001'!$AC:$AC,"&lt;="&amp;'TDM Sales plan by Customer'!J$120)-I145-H145-G145</f>
        <v>0</v>
      </c>
      <c r="K145" s="935">
        <f>SUMIFS('ALL RFQ_1001'!$N:$N,'ALL RFQ_1001'!$D:$D,'TDM Sales plan by Customer'!$B145,'ALL RFQ_1001'!$AC:$AC,"&lt;="&amp;'TDM Sales plan by Customer'!K$120)-J145-I145-H145-G145</f>
        <v>800</v>
      </c>
      <c r="L145" s="935">
        <f>SUMIFS('ALL RFQ_1001'!$N:$N,'ALL RFQ_1001'!$D:$D,'TDM Sales plan by Customer'!$B145,'ALL RFQ_1001'!$AC:$AC,"&lt;="&amp;'TDM Sales plan by Customer'!L$120)-K145-J145-I145-H145-G145</f>
        <v>0</v>
      </c>
      <c r="M145" s="935">
        <f>SUMIFS('ALL RFQ_1001'!$N:$N,'ALL RFQ_1001'!$D:$D,'TDM Sales plan by Customer'!$B145,'ALL RFQ_1001'!$AC:$AC,"&lt;="&amp;'TDM Sales plan by Customer'!M$120)-L145-K145-J145-I145-H145-G145</f>
        <v>9000</v>
      </c>
      <c r="N145" s="935">
        <f>SUMIFS('ALL RFQ_1001'!$N:$N,'ALL RFQ_1001'!$D:$D,'TDM Sales plan by Customer'!$B145,'ALL RFQ_1001'!$AC:$AC,"&lt;="&amp;'TDM Sales plan by Customer'!N$120)-M145-L145-K145-J145-I145-H145-G145</f>
        <v>0</v>
      </c>
      <c r="O145" s="921">
        <f t="shared" si="61"/>
        <v>9800</v>
      </c>
      <c r="P145" s="1305"/>
      <c r="BK145" s="886"/>
      <c r="BL145" s="886"/>
      <c r="BM145" s="886"/>
    </row>
    <row r="146" spans="1:68" ht="15.75" outlineLevel="1">
      <c r="A146" s="906">
        <v>2</v>
      </c>
      <c r="B146" s="914" t="s">
        <v>386</v>
      </c>
      <c r="C146" s="892">
        <v>0</v>
      </c>
      <c r="D146" s="892">
        <v>0</v>
      </c>
      <c r="E146" s="892">
        <v>0</v>
      </c>
      <c r="F146" s="892">
        <v>0</v>
      </c>
      <c r="G146" s="892">
        <v>0</v>
      </c>
      <c r="H146" s="892">
        <v>0</v>
      </c>
      <c r="I146" s="935">
        <f>SUMIFS('ALL RFQ_1001'!$N:$N,'ALL RFQ_1001'!$D:$D,'TDM Sales plan by Customer'!$B146,'ALL RFQ_1001'!$AC:$AC,"&lt;="&amp;'TDM Sales plan by Customer'!I$120)-H146-G146</f>
        <v>0</v>
      </c>
      <c r="J146" s="935">
        <f>SUMIFS('ALL RFQ_1001'!$N:$N,'ALL RFQ_1001'!$D:$D,'TDM Sales plan by Customer'!$B146,'ALL RFQ_1001'!$AC:$AC,"&lt;="&amp;'TDM Sales plan by Customer'!J$120)-I146-H146-G146</f>
        <v>0</v>
      </c>
      <c r="K146" s="935">
        <f>SUMIFS('ALL RFQ_1001'!$N:$N,'ALL RFQ_1001'!$D:$D,'TDM Sales plan by Customer'!$B146,'ALL RFQ_1001'!$AC:$AC,"&lt;="&amp;'TDM Sales plan by Customer'!K$120)-J146-I146-H146-G146</f>
        <v>0</v>
      </c>
      <c r="L146" s="935">
        <f>SUMIFS('ALL RFQ_1001'!$N:$N,'ALL RFQ_1001'!$D:$D,'TDM Sales plan by Customer'!$B146,'ALL RFQ_1001'!$AC:$AC,"&lt;="&amp;'TDM Sales plan by Customer'!L$120)-K146-J146-I146-H146-G146</f>
        <v>0</v>
      </c>
      <c r="M146" s="935">
        <f>SUMIFS('ALL RFQ_1001'!$N:$N,'ALL RFQ_1001'!$D:$D,'TDM Sales plan by Customer'!$B146,'ALL RFQ_1001'!$AC:$AC,"&lt;="&amp;'TDM Sales plan by Customer'!M$120)-L146-K146-J146-I146-H146-G146</f>
        <v>0</v>
      </c>
      <c r="N146" s="935">
        <f>SUMIFS('ALL RFQ_1001'!$N:$N,'ALL RFQ_1001'!$D:$D,'TDM Sales plan by Customer'!$B146,'ALL RFQ_1001'!$AC:$AC,"&lt;="&amp;'TDM Sales plan by Customer'!N$120)-M146-L146-K146-J146-I146-H146-G146</f>
        <v>0</v>
      </c>
      <c r="O146" s="921">
        <f t="shared" si="61"/>
        <v>0</v>
      </c>
      <c r="P146" s="1305"/>
      <c r="BK146" s="886"/>
      <c r="BL146" s="886"/>
      <c r="BM146" s="886"/>
    </row>
    <row r="147" spans="1:68" ht="15.75" outlineLevel="1">
      <c r="A147" s="906">
        <v>3</v>
      </c>
      <c r="B147" s="919" t="s">
        <v>193</v>
      </c>
      <c r="C147" s="892">
        <v>0</v>
      </c>
      <c r="D147" s="892">
        <v>0</v>
      </c>
      <c r="E147" s="892">
        <v>0</v>
      </c>
      <c r="F147" s="892">
        <v>0</v>
      </c>
      <c r="G147" s="892">
        <v>0</v>
      </c>
      <c r="H147" s="892">
        <v>0</v>
      </c>
      <c r="I147" s="935">
        <f>SUMIFS('ALL RFQ_1001'!$N:$N,'ALL RFQ_1001'!$D:$D,'TDM Sales plan by Customer'!$B147,'ALL RFQ_1001'!$AC:$AC,"&lt;="&amp;'TDM Sales plan by Customer'!I$120)-H147-G147</f>
        <v>0</v>
      </c>
      <c r="J147" s="935">
        <f>SUMIFS('ALL RFQ_1001'!$N:$N,'ALL RFQ_1001'!$D:$D,'TDM Sales plan by Customer'!$B147,'ALL RFQ_1001'!$AC:$AC,"&lt;="&amp;'TDM Sales plan by Customer'!J$120)-I147-H147-G147</f>
        <v>0</v>
      </c>
      <c r="K147" s="935">
        <f>SUMIFS('ALL RFQ_1001'!$N:$N,'ALL RFQ_1001'!$D:$D,'TDM Sales plan by Customer'!$B147,'ALL RFQ_1001'!$AC:$AC,"&lt;="&amp;'TDM Sales plan by Customer'!K$120)-J147-I147-H147-G147</f>
        <v>0</v>
      </c>
      <c r="L147" s="935">
        <f>SUMIFS('ALL RFQ_1001'!$N:$N,'ALL RFQ_1001'!$D:$D,'TDM Sales plan by Customer'!$B147,'ALL RFQ_1001'!$AC:$AC,"&lt;="&amp;'TDM Sales plan by Customer'!L$120)-K147-J147-I147-H147-G147</f>
        <v>0</v>
      </c>
      <c r="M147" s="935">
        <f>SUMIFS('ALL RFQ_1001'!$N:$N,'ALL RFQ_1001'!$D:$D,'TDM Sales plan by Customer'!$B147,'ALL RFQ_1001'!$AC:$AC,"&lt;="&amp;'TDM Sales plan by Customer'!M$120)-L147-K147-J147-I147-H147-G147</f>
        <v>0</v>
      </c>
      <c r="N147" s="935">
        <f>SUMIFS('ALL RFQ_1001'!$N:$N,'ALL RFQ_1001'!$D:$D,'TDM Sales plan by Customer'!$B147,'ALL RFQ_1001'!$AC:$AC,"&lt;="&amp;'TDM Sales plan by Customer'!N$120)-M147-L147-K147-J147-I147-H147-G147</f>
        <v>0</v>
      </c>
      <c r="O147" s="921">
        <f t="shared" si="61"/>
        <v>0</v>
      </c>
      <c r="P147" s="1305"/>
      <c r="BK147" s="886"/>
      <c r="BL147" s="886"/>
      <c r="BM147" s="886"/>
    </row>
    <row r="148" spans="1:68" ht="16.5" thickBot="1">
      <c r="A148" s="906"/>
      <c r="B148" s="917" t="s">
        <v>398</v>
      </c>
      <c r="C148" s="922">
        <f>SUM(C145:C147)</f>
        <v>0</v>
      </c>
      <c r="D148" s="922">
        <f t="shared" ref="D148:N148" si="62">SUM(D145:D147)</f>
        <v>0</v>
      </c>
      <c r="E148" s="922">
        <f t="shared" si="62"/>
        <v>0</v>
      </c>
      <c r="F148" s="922">
        <f t="shared" si="62"/>
        <v>0</v>
      </c>
      <c r="G148" s="922">
        <f t="shared" si="62"/>
        <v>0</v>
      </c>
      <c r="H148" s="922">
        <f t="shared" si="62"/>
        <v>0</v>
      </c>
      <c r="I148" s="922">
        <f t="shared" si="62"/>
        <v>0</v>
      </c>
      <c r="J148" s="922">
        <f t="shared" si="62"/>
        <v>0</v>
      </c>
      <c r="K148" s="922">
        <f t="shared" si="62"/>
        <v>800</v>
      </c>
      <c r="L148" s="922">
        <f t="shared" si="62"/>
        <v>0</v>
      </c>
      <c r="M148" s="922">
        <f t="shared" si="62"/>
        <v>9000</v>
      </c>
      <c r="N148" s="922">
        <f t="shared" si="62"/>
        <v>0</v>
      </c>
      <c r="O148" s="923">
        <f t="shared" si="61"/>
        <v>9800</v>
      </c>
      <c r="P148" s="1306"/>
      <c r="BK148" s="886"/>
      <c r="BL148" s="886"/>
      <c r="BM148" s="886"/>
    </row>
    <row r="149" spans="1:68" s="1272" customFormat="1" ht="24.95" customHeight="1" thickTop="1" thickBot="1">
      <c r="A149" s="1267"/>
      <c r="B149" s="1268" t="s">
        <v>366</v>
      </c>
      <c r="C149" s="1269">
        <f t="shared" ref="C149:N149" si="63">C148+C144</f>
        <v>0</v>
      </c>
      <c r="D149" s="1270">
        <f t="shared" si="63"/>
        <v>0</v>
      </c>
      <c r="E149" s="1270">
        <f t="shared" si="63"/>
        <v>0</v>
      </c>
      <c r="F149" s="1270">
        <f t="shared" si="63"/>
        <v>0</v>
      </c>
      <c r="G149" s="1270">
        <f t="shared" si="63"/>
        <v>0</v>
      </c>
      <c r="H149" s="1270">
        <f t="shared" si="63"/>
        <v>0</v>
      </c>
      <c r="I149" s="1270">
        <f t="shared" si="63"/>
        <v>0</v>
      </c>
      <c r="J149" s="1270">
        <f t="shared" si="63"/>
        <v>0</v>
      </c>
      <c r="K149" s="1270">
        <f t="shared" si="63"/>
        <v>800</v>
      </c>
      <c r="L149" s="1270">
        <f t="shared" si="63"/>
        <v>600</v>
      </c>
      <c r="M149" s="1270">
        <f t="shared" si="63"/>
        <v>9000</v>
      </c>
      <c r="N149" s="1270">
        <f t="shared" si="63"/>
        <v>0</v>
      </c>
      <c r="O149" s="1271">
        <f t="shared" si="61"/>
        <v>10400</v>
      </c>
      <c r="P149" s="1307"/>
      <c r="R149" s="1273"/>
      <c r="S149" s="1273"/>
      <c r="T149" s="1273"/>
      <c r="U149" s="1273"/>
      <c r="V149" s="1273"/>
      <c r="W149" s="1273"/>
      <c r="X149" s="1273"/>
      <c r="Y149" s="1273"/>
      <c r="Z149" s="1273"/>
      <c r="AA149" s="1273"/>
      <c r="AB149" s="1273"/>
      <c r="AC149" s="1273"/>
      <c r="AD149" s="886"/>
      <c r="AE149" s="886"/>
      <c r="AF149" s="886"/>
      <c r="AG149" s="886"/>
      <c r="AH149" s="886"/>
      <c r="AI149" s="886"/>
      <c r="AJ149" s="886"/>
      <c r="AK149" s="886"/>
      <c r="AL149" s="886"/>
      <c r="AM149" s="886"/>
      <c r="AN149" s="886"/>
      <c r="AO149" s="886"/>
      <c r="AP149" s="886"/>
      <c r="AQ149" s="886"/>
      <c r="AR149" s="886"/>
      <c r="AS149" s="886"/>
      <c r="AT149" s="886"/>
      <c r="AU149" s="886"/>
      <c r="AV149" s="886"/>
      <c r="AW149" s="886"/>
      <c r="AX149" s="886"/>
      <c r="AY149" s="886"/>
      <c r="AZ149" s="886"/>
      <c r="BA149" s="886"/>
      <c r="BB149" s="886"/>
      <c r="BC149" s="886"/>
      <c r="BD149" s="886"/>
      <c r="BE149" s="886"/>
      <c r="BF149" s="886"/>
      <c r="BG149" s="886"/>
      <c r="BH149" s="886"/>
      <c r="BI149" s="886"/>
      <c r="BJ149" s="886"/>
      <c r="BK149" s="886"/>
      <c r="BL149" s="886"/>
      <c r="BM149" s="886"/>
      <c r="BN149" s="886"/>
      <c r="BO149" s="886"/>
      <c r="BP149" s="886"/>
    </row>
    <row r="150" spans="1:68" ht="12.75" thickTop="1"/>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row r="847" spans="2:2">
      <c r="B847"/>
    </row>
    <row r="848" spans="2:2">
      <c r="B848"/>
    </row>
    <row r="849" spans="2:2">
      <c r="B849"/>
    </row>
    <row r="850" spans="2:2">
      <c r="B850"/>
    </row>
    <row r="851" spans="2:2">
      <c r="B851"/>
    </row>
    <row r="852" spans="2:2">
      <c r="B852"/>
    </row>
    <row r="853" spans="2:2">
      <c r="B853"/>
    </row>
    <row r="854" spans="2:2">
      <c r="B854"/>
    </row>
    <row r="855" spans="2:2">
      <c r="B855"/>
    </row>
    <row r="856" spans="2:2">
      <c r="B856"/>
    </row>
    <row r="857" spans="2:2">
      <c r="B857"/>
    </row>
    <row r="858" spans="2:2">
      <c r="B858"/>
    </row>
    <row r="859" spans="2:2">
      <c r="B859"/>
    </row>
    <row r="860" spans="2:2">
      <c r="B860"/>
    </row>
    <row r="861" spans="2:2">
      <c r="B861"/>
    </row>
    <row r="862" spans="2:2">
      <c r="B862"/>
    </row>
    <row r="863" spans="2:2">
      <c r="B863"/>
    </row>
    <row r="864" spans="2:2">
      <c r="B864"/>
    </row>
    <row r="865" spans="2:2">
      <c r="B865"/>
    </row>
    <row r="866" spans="2:2">
      <c r="B866"/>
    </row>
    <row r="867" spans="2:2">
      <c r="B867"/>
    </row>
    <row r="868" spans="2:2">
      <c r="B868"/>
    </row>
    <row r="869" spans="2:2">
      <c r="B869"/>
    </row>
    <row r="870" spans="2:2">
      <c r="B870"/>
    </row>
    <row r="871" spans="2:2">
      <c r="B871"/>
    </row>
    <row r="872" spans="2:2">
      <c r="B872"/>
    </row>
    <row r="873" spans="2:2">
      <c r="B873"/>
    </row>
    <row r="874" spans="2:2">
      <c r="B874"/>
    </row>
    <row r="875" spans="2:2">
      <c r="B875"/>
    </row>
    <row r="876" spans="2:2">
      <c r="B876"/>
    </row>
    <row r="877" spans="2:2">
      <c r="B877"/>
    </row>
    <row r="878" spans="2:2">
      <c r="B878"/>
    </row>
    <row r="879" spans="2:2">
      <c r="B879"/>
    </row>
    <row r="880" spans="2:2">
      <c r="B880"/>
    </row>
    <row r="881" spans="2:2">
      <c r="B881"/>
    </row>
    <row r="882" spans="2:2">
      <c r="B882"/>
    </row>
    <row r="883" spans="2:2">
      <c r="B883"/>
    </row>
    <row r="884" spans="2:2">
      <c r="B884"/>
    </row>
    <row r="885" spans="2:2">
      <c r="B885"/>
    </row>
    <row r="886" spans="2:2">
      <c r="B886"/>
    </row>
    <row r="887" spans="2:2">
      <c r="B887"/>
    </row>
    <row r="888" spans="2:2">
      <c r="B888"/>
    </row>
    <row r="889" spans="2:2">
      <c r="B889"/>
    </row>
    <row r="890" spans="2:2">
      <c r="B890"/>
    </row>
    <row r="891" spans="2:2">
      <c r="B891"/>
    </row>
    <row r="892" spans="2:2">
      <c r="B892"/>
    </row>
    <row r="893" spans="2:2">
      <c r="B893"/>
    </row>
  </sheetData>
  <sortState ref="B88:Q110">
    <sortCondition descending="1" ref="O88:O110"/>
  </sortState>
  <conditionalFormatting sqref="B55:B77">
    <cfRule type="duplicateValues" dxfId="62" priority="3"/>
  </conditionalFormatting>
  <conditionalFormatting sqref="B88:B110">
    <cfRule type="duplicateValues" dxfId="61" priority="2"/>
  </conditionalFormatting>
  <printOptions horizontalCentered="1" verticalCentered="1"/>
  <pageMargins left="0" right="0" top="0" bottom="0" header="0" footer="0"/>
  <pageSetup paperSize="8" scale="45" fitToHeight="2" orientation="landscape" r:id="rId1"/>
  <drawing r:id="rId2"/>
  <extLst>
    <ext xmlns:x14="http://schemas.microsoft.com/office/spreadsheetml/2009/9/main" uri="{05C60535-1F16-4fd2-B633-F4F36F0B64E0}">
      <x14:sparklineGroups xmlns:xm="http://schemas.microsoft.com/office/excel/2006/main">
        <x14:sparklineGroup manualMax="0" manualMin="0" displayEmptyCellsAs="gap" markers="1">
          <x14:colorSeries theme="1"/>
          <x14:colorNegative rgb="FFD00000"/>
          <x14:colorAxis rgb="FF000000"/>
          <x14:colorMarkers rgb="FFFF0000"/>
          <x14:colorFirst rgb="FFD00000"/>
          <x14:colorLast rgb="FFD00000"/>
          <x14:colorHigh rgb="FFD00000"/>
          <x14:colorLow rgb="FFD00000"/>
          <x14:sparklines>
            <x14:sparkline>
              <xm:f>'TDM Sales plan by Customer'!BF23:BH23</xm:f>
              <xm:sqref>BI23</xm:sqref>
            </x14:sparkline>
          </x14:sparklines>
        </x14:sparklineGroup>
        <x14:sparklineGroup manualMax="0" manualMin="0" displayEmptyCellsAs="gap" markers="1">
          <x14:colorSeries theme="1"/>
          <x14:colorNegative rgb="FFD00000"/>
          <x14:colorAxis rgb="FF000000"/>
          <x14:colorMarkers rgb="FFFF0000"/>
          <x14:colorFirst rgb="FFD00000"/>
          <x14:colorLast rgb="FFD00000"/>
          <x14:colorHigh rgb="FFD00000"/>
          <x14:colorLow rgb="FFD00000"/>
          <x14:sparklines>
            <x14:sparkline>
              <xm:f>'TDM Sales plan by Customer'!BF24:BH24</xm:f>
              <xm:sqref>BI24</xm:sqref>
            </x14:sparkline>
            <x14:sparkline>
              <xm:f>'TDM Sales plan by Customer'!BF25:BH25</xm:f>
              <xm:sqref>BI25</xm:sqref>
            </x14:sparkline>
            <x14:sparkline>
              <xm:f>'TDM Sales plan by Customer'!BF26:BH26</xm:f>
              <xm:sqref>BI26</xm:sqref>
            </x14:sparkline>
            <x14:sparkline>
              <xm:f>'TDM Sales plan by Customer'!BF27:BH27</xm:f>
              <xm:sqref>BI27</xm:sqref>
            </x14:sparkline>
            <x14:sparkline>
              <xm:f>'TDM Sales plan by Customer'!BF28:BH28</xm:f>
              <xm:sqref>BI28</xm:sqref>
            </x14:sparkline>
            <x14:sparkline>
              <xm:f>'TDM Sales plan by Customer'!BF29:BH29</xm:f>
              <xm:sqref>BI29</xm:sqref>
            </x14:sparkline>
            <x14:sparkline>
              <xm:f>'TDM Sales plan by Customer'!BF30:BH30</xm:f>
              <xm:sqref>BI30</xm:sqref>
            </x14:sparkline>
            <x14:sparkline>
              <xm:f>'TDM Sales plan by Customer'!BF31:BH31</xm:f>
              <xm:sqref>BI31</xm:sqref>
            </x14:sparkline>
            <x14:sparkline>
              <xm:f>'TDM Sales plan by Customer'!BF32:BH32</xm:f>
              <xm:sqref>BI32</xm:sqref>
            </x14:sparkline>
            <x14:sparkline>
              <xm:f>'TDM Sales plan by Customer'!BF33:BH33</xm:f>
              <xm:sqref>BI33</xm:sqref>
            </x14:sparkline>
            <x14:sparkline>
              <xm:f>'TDM Sales plan by Customer'!BF34:BH34</xm:f>
              <xm:sqref>BI34</xm:sqref>
            </x14:sparkline>
            <x14:sparkline>
              <xm:f>'TDM Sales plan by Customer'!BF35:BH35</xm:f>
              <xm:sqref>BI35</xm:sqref>
            </x14:sparkline>
            <x14:sparkline>
              <xm:f>'TDM Sales plan by Customer'!BF36:BH36</xm:f>
              <xm:sqref>BI36</xm:sqref>
            </x14:sparkline>
            <x14:sparkline>
              <xm:f>'TDM Sales plan by Customer'!BF37:BH37</xm:f>
              <xm:sqref>BI37</xm:sqref>
            </x14:sparkline>
            <x14:sparkline>
              <xm:f>'TDM Sales plan by Customer'!BF38:BH38</xm:f>
              <xm:sqref>BI38</xm:sqref>
            </x14:sparkline>
            <x14:sparkline>
              <xm:f>'TDM Sales plan by Customer'!BF39:BH39</xm:f>
              <xm:sqref>BI39</xm:sqref>
            </x14:sparkline>
            <x14:sparkline>
              <xm:f>'TDM Sales plan by Customer'!BF40:BH40</xm:f>
              <xm:sqref>BI40</xm:sqref>
            </x14:sparkline>
            <x14:sparkline>
              <xm:f>'TDM Sales plan by Customer'!BF41:BH41</xm:f>
              <xm:sqref>BI41</xm:sqref>
            </x14:sparkline>
            <x14:sparkline>
              <xm:f>'TDM Sales plan by Customer'!BF42:BH42</xm:f>
              <xm:sqref>BI42</xm:sqref>
            </x14:sparkline>
            <x14:sparkline>
              <xm:f>'TDM Sales plan by Customer'!BF43:BH43</xm:f>
              <xm:sqref>BI43</xm:sqref>
            </x14:sparkline>
            <x14:sparkline>
              <xm:f>'TDM Sales plan by Customer'!BF44:BH44</xm:f>
              <xm:sqref>BI44</xm:sqref>
            </x14:sparkline>
            <x14:sparkline>
              <xm:f>'TDM Sales plan by Customer'!BF45:BH45</xm:f>
              <xm:sqref>BI45</xm:sqref>
            </x14:sparkline>
            <x14:sparkline>
              <xm:f>'TDM Sales plan by Customer'!BF46:BH46</xm:f>
              <xm:sqref>BI46</xm:sqref>
            </x14:sparkline>
            <x14:sparkline>
              <xm:f>'TDM Sales plan by Customer'!BF47:BH47</xm:f>
              <xm:sqref>BI47</xm:sqref>
            </x14:sparkline>
            <x14:sparkline>
              <xm:f>'TDM Sales plan by Customer'!BF48:BH48</xm:f>
              <xm:sqref>BI48</xm:sqref>
            </x14:sparkline>
            <x14:sparkline>
              <xm:f>'TDM Sales plan by Customer'!BF49:BH49</xm:f>
              <xm:sqref>BI49</xm:sqref>
            </x14:sparkline>
            <x14:sparkline>
              <xm:f>'TDM Sales plan by Customer'!BF50:BH50</xm:f>
              <xm:sqref>BI50</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3:Q46"/>
  <sheetViews>
    <sheetView workbookViewId="0">
      <selection activeCell="Q28" sqref="Q28"/>
    </sheetView>
  </sheetViews>
  <sheetFormatPr defaultRowHeight="11.25"/>
  <cols>
    <col min="1" max="1" width="28.6640625" customWidth="1"/>
    <col min="2" max="8" width="12.6640625" style="80" customWidth="1"/>
    <col min="9" max="10" width="13.6640625" style="80" customWidth="1"/>
    <col min="11" max="11" width="12.83203125" customWidth="1"/>
    <col min="12" max="12" width="12.83203125" bestFit="1" customWidth="1"/>
    <col min="13" max="13" width="22.83203125" customWidth="1"/>
    <col min="14" max="19" width="11.5" customWidth="1"/>
    <col min="20" max="20" width="12.33203125" customWidth="1"/>
    <col min="21" max="23" width="12.83203125" bestFit="1" customWidth="1"/>
    <col min="24" max="24" width="11.6640625" customWidth="1"/>
    <col min="25" max="25" width="11.6640625" bestFit="1" customWidth="1"/>
    <col min="26" max="26" width="12.83203125" customWidth="1"/>
    <col min="27" max="27" width="11.6640625" customWidth="1"/>
    <col min="28" max="28" width="12.83203125" bestFit="1" customWidth="1"/>
    <col min="29" max="29" width="8.1640625" customWidth="1"/>
    <col min="30" max="30" width="14.1640625" bestFit="1" customWidth="1"/>
    <col min="31" max="32" width="10.5" bestFit="1" customWidth="1"/>
    <col min="33" max="34" width="11.6640625" bestFit="1" customWidth="1"/>
    <col min="35" max="36" width="12.83203125" bestFit="1" customWidth="1"/>
    <col min="37" max="37" width="14.1640625" bestFit="1" customWidth="1"/>
  </cols>
  <sheetData>
    <row r="3" spans="1:17">
      <c r="A3" s="944" t="s">
        <v>1204</v>
      </c>
      <c r="B3" s="805" t="s">
        <v>1205</v>
      </c>
      <c r="C3" s="1370"/>
      <c r="D3" s="1370"/>
      <c r="E3" s="1370"/>
      <c r="F3"/>
      <c r="M3" s="944" t="s">
        <v>1204</v>
      </c>
      <c r="N3" s="804" t="s">
        <v>1205</v>
      </c>
      <c r="O3" s="1370"/>
      <c r="P3" s="1370"/>
      <c r="Q3" s="1370"/>
    </row>
    <row r="4" spans="1:17" ht="22.5">
      <c r="A4" s="804" t="s">
        <v>1203</v>
      </c>
      <c r="B4" s="1370"/>
      <c r="C4" s="1370" t="s">
        <v>1202</v>
      </c>
      <c r="D4" s="1370" t="s">
        <v>1210</v>
      </c>
      <c r="E4" s="1370" t="s">
        <v>218</v>
      </c>
      <c r="F4"/>
      <c r="M4" s="804" t="s">
        <v>1203</v>
      </c>
      <c r="N4" s="616" t="s">
        <v>424</v>
      </c>
      <c r="O4" s="616" t="s">
        <v>429</v>
      </c>
      <c r="P4" s="616" t="s">
        <v>420</v>
      </c>
      <c r="Q4" s="1087" t="s">
        <v>218</v>
      </c>
    </row>
    <row r="5" spans="1:17">
      <c r="A5" s="1371" t="s">
        <v>7404</v>
      </c>
      <c r="B5" s="806">
        <v>0</v>
      </c>
      <c r="C5" s="806">
        <v>0</v>
      </c>
      <c r="D5" s="806"/>
      <c r="E5" s="806">
        <v>0</v>
      </c>
      <c r="F5"/>
      <c r="M5" s="1371" t="s">
        <v>7404</v>
      </c>
      <c r="N5" s="806">
        <v>0</v>
      </c>
      <c r="O5" s="806"/>
      <c r="P5" s="806">
        <v>0</v>
      </c>
      <c r="Q5" s="806">
        <v>0</v>
      </c>
    </row>
    <row r="6" spans="1:17">
      <c r="A6" s="1371" t="s">
        <v>200</v>
      </c>
      <c r="B6" s="806"/>
      <c r="C6" s="806">
        <v>10711.012861736333</v>
      </c>
      <c r="D6" s="806">
        <v>4129.8231511254016</v>
      </c>
      <c r="E6" s="806">
        <v>14840.836012861737</v>
      </c>
      <c r="F6"/>
      <c r="M6" s="1371" t="s">
        <v>200</v>
      </c>
      <c r="N6" s="806">
        <v>6585.6109324758845</v>
      </c>
      <c r="O6" s="806"/>
      <c r="P6" s="806">
        <v>8255.2250803858533</v>
      </c>
      <c r="Q6" s="806">
        <v>14840.836012861737</v>
      </c>
    </row>
    <row r="7" spans="1:17">
      <c r="A7" s="1371" t="s">
        <v>194</v>
      </c>
      <c r="B7" s="806">
        <v>0</v>
      </c>
      <c r="C7" s="806">
        <v>86530</v>
      </c>
      <c r="D7" s="806">
        <v>123560</v>
      </c>
      <c r="E7" s="806">
        <v>210090</v>
      </c>
      <c r="F7"/>
      <c r="M7" s="1371" t="s">
        <v>194</v>
      </c>
      <c r="N7" s="806">
        <v>75148</v>
      </c>
      <c r="O7" s="806">
        <v>25916</v>
      </c>
      <c r="P7" s="806">
        <v>106857</v>
      </c>
      <c r="Q7" s="806">
        <v>207921</v>
      </c>
    </row>
    <row r="8" spans="1:17">
      <c r="A8" s="1371" t="s">
        <v>193</v>
      </c>
      <c r="B8" s="806"/>
      <c r="C8" s="806"/>
      <c r="D8" s="806">
        <v>50200</v>
      </c>
      <c r="E8" s="806">
        <v>50200</v>
      </c>
      <c r="F8"/>
      <c r="M8" s="1371" t="s">
        <v>193</v>
      </c>
      <c r="N8" s="806"/>
      <c r="O8" s="806"/>
      <c r="P8" s="806">
        <v>50200</v>
      </c>
      <c r="Q8" s="806">
        <v>50200</v>
      </c>
    </row>
    <row r="9" spans="1:17">
      <c r="A9" s="1371" t="s">
        <v>185</v>
      </c>
      <c r="B9" s="806">
        <v>0</v>
      </c>
      <c r="C9" s="806">
        <v>6346</v>
      </c>
      <c r="D9" s="806">
        <v>4759.5</v>
      </c>
      <c r="E9" s="806">
        <v>11105.5</v>
      </c>
      <c r="F9"/>
      <c r="M9" s="1371" t="s">
        <v>185</v>
      </c>
      <c r="N9" s="806"/>
      <c r="O9" s="806"/>
      <c r="P9" s="806">
        <v>11105.5</v>
      </c>
      <c r="Q9" s="806">
        <v>11105.5</v>
      </c>
    </row>
    <row r="10" spans="1:17">
      <c r="A10" s="1371" t="s">
        <v>244</v>
      </c>
      <c r="B10" s="806">
        <v>0</v>
      </c>
      <c r="C10" s="806">
        <v>4207</v>
      </c>
      <c r="D10" s="806"/>
      <c r="E10" s="806">
        <v>4207</v>
      </c>
      <c r="F10"/>
      <c r="M10" s="1371" t="s">
        <v>244</v>
      </c>
      <c r="N10" s="806">
        <v>4207</v>
      </c>
      <c r="O10" s="806"/>
      <c r="P10" s="806"/>
      <c r="Q10" s="806">
        <v>4207</v>
      </c>
    </row>
    <row r="11" spans="1:17">
      <c r="A11" s="1371" t="s">
        <v>334</v>
      </c>
      <c r="B11" s="806"/>
      <c r="C11" s="806">
        <v>472.26688102893894</v>
      </c>
      <c r="D11" s="806"/>
      <c r="E11" s="806">
        <v>472.26688102893894</v>
      </c>
      <c r="F11"/>
      <c r="M11" s="1371" t="s">
        <v>334</v>
      </c>
      <c r="N11" s="806"/>
      <c r="O11" s="806"/>
      <c r="P11" s="806">
        <v>472.26688102893894</v>
      </c>
      <c r="Q11" s="806">
        <v>472.26688102893894</v>
      </c>
    </row>
    <row r="12" spans="1:17">
      <c r="A12" s="1371" t="s">
        <v>7399</v>
      </c>
      <c r="B12" s="806"/>
      <c r="C12" s="806">
        <v>62</v>
      </c>
      <c r="D12" s="806"/>
      <c r="E12" s="806">
        <v>62</v>
      </c>
      <c r="F12"/>
      <c r="M12" s="1371" t="s">
        <v>7399</v>
      </c>
      <c r="N12" s="806">
        <v>62</v>
      </c>
      <c r="O12" s="806"/>
      <c r="P12" s="806"/>
      <c r="Q12" s="806">
        <v>62</v>
      </c>
    </row>
    <row r="13" spans="1:17">
      <c r="A13" s="1371" t="s">
        <v>7081</v>
      </c>
      <c r="B13" s="806"/>
      <c r="C13" s="806">
        <v>0</v>
      </c>
      <c r="D13" s="806"/>
      <c r="E13" s="806">
        <v>0</v>
      </c>
      <c r="F13"/>
      <c r="M13" s="1371" t="s">
        <v>7081</v>
      </c>
      <c r="N13" s="806"/>
      <c r="O13" s="806"/>
      <c r="P13" s="806">
        <v>0</v>
      </c>
      <c r="Q13" s="806">
        <v>0</v>
      </c>
    </row>
    <row r="14" spans="1:17">
      <c r="A14" s="1371" t="s">
        <v>1086</v>
      </c>
      <c r="B14" s="806">
        <v>0</v>
      </c>
      <c r="C14" s="806">
        <v>0</v>
      </c>
      <c r="D14" s="806"/>
      <c r="E14" s="806">
        <v>0</v>
      </c>
      <c r="F14"/>
      <c r="M14" s="1371" t="s">
        <v>1086</v>
      </c>
      <c r="N14" s="806">
        <v>0</v>
      </c>
      <c r="O14" s="806"/>
      <c r="P14" s="806">
        <v>0</v>
      </c>
      <c r="Q14" s="806">
        <v>0</v>
      </c>
    </row>
    <row r="15" spans="1:17">
      <c r="A15" s="1371" t="s">
        <v>1085</v>
      </c>
      <c r="B15" s="806">
        <v>0</v>
      </c>
      <c r="C15" s="806">
        <v>0</v>
      </c>
      <c r="D15" s="806"/>
      <c r="E15" s="806">
        <v>0</v>
      </c>
      <c r="F15"/>
      <c r="M15" s="1371" t="s">
        <v>1085</v>
      </c>
      <c r="N15" s="806">
        <v>0</v>
      </c>
      <c r="O15" s="806"/>
      <c r="P15" s="806">
        <v>0</v>
      </c>
      <c r="Q15" s="806">
        <v>0</v>
      </c>
    </row>
    <row r="16" spans="1:17">
      <c r="A16" s="1371" t="s">
        <v>189</v>
      </c>
      <c r="B16" s="806"/>
      <c r="C16" s="806">
        <v>754</v>
      </c>
      <c r="D16" s="806"/>
      <c r="E16" s="806">
        <v>754</v>
      </c>
      <c r="F16"/>
      <c r="M16" s="1371" t="s">
        <v>189</v>
      </c>
      <c r="N16" s="806"/>
      <c r="O16" s="806"/>
      <c r="P16" s="806">
        <v>754</v>
      </c>
      <c r="Q16" s="806">
        <v>754</v>
      </c>
    </row>
    <row r="17" spans="1:17">
      <c r="A17" s="1371" t="s">
        <v>245</v>
      </c>
      <c r="B17" s="806"/>
      <c r="C17" s="806">
        <v>14187.666398713827</v>
      </c>
      <c r="D17" s="806"/>
      <c r="E17" s="806">
        <v>14187.666398713827</v>
      </c>
      <c r="F17"/>
      <c r="M17" s="1371" t="s">
        <v>245</v>
      </c>
      <c r="N17" s="806"/>
      <c r="O17" s="806"/>
      <c r="P17" s="806">
        <v>14187.666398713827</v>
      </c>
      <c r="Q17" s="806">
        <v>14187.666398713827</v>
      </c>
    </row>
    <row r="18" spans="1:17">
      <c r="A18" s="1371" t="s">
        <v>279</v>
      </c>
      <c r="B18" s="806"/>
      <c r="C18" s="806">
        <v>0</v>
      </c>
      <c r="D18" s="806"/>
      <c r="E18" s="806">
        <v>0</v>
      </c>
      <c r="F18"/>
      <c r="M18" s="1371" t="s">
        <v>279</v>
      </c>
      <c r="N18" s="806">
        <v>0</v>
      </c>
      <c r="O18" s="806"/>
      <c r="P18" s="806"/>
      <c r="Q18" s="806">
        <v>0</v>
      </c>
    </row>
    <row r="19" spans="1:17">
      <c r="A19" s="1371" t="s">
        <v>186</v>
      </c>
      <c r="B19" s="806">
        <v>0</v>
      </c>
      <c r="C19" s="806">
        <v>27368.368167202574</v>
      </c>
      <c r="D19" s="806">
        <v>7420.8199356913174</v>
      </c>
      <c r="E19" s="806">
        <v>34789.188102893895</v>
      </c>
      <c r="F19"/>
      <c r="M19" s="1371" t="s">
        <v>186</v>
      </c>
      <c r="N19" s="806"/>
      <c r="O19" s="806"/>
      <c r="P19" s="806">
        <v>34789.188102893895</v>
      </c>
      <c r="Q19" s="806">
        <v>34789.188102893895</v>
      </c>
    </row>
    <row r="20" spans="1:17">
      <c r="A20" s="1371" t="s">
        <v>218</v>
      </c>
      <c r="B20" s="806">
        <v>0</v>
      </c>
      <c r="C20" s="806">
        <v>150638.31430868164</v>
      </c>
      <c r="D20" s="806">
        <v>190070.14308681671</v>
      </c>
      <c r="E20" s="806">
        <v>340708.45739549829</v>
      </c>
      <c r="M20" s="1371" t="s">
        <v>218</v>
      </c>
      <c r="N20" s="806">
        <v>86002.610932475887</v>
      </c>
      <c r="O20" s="806">
        <v>25916</v>
      </c>
      <c r="P20" s="806">
        <v>226620.84646302249</v>
      </c>
      <c r="Q20" s="806">
        <v>338539.45739549829</v>
      </c>
    </row>
    <row r="27" spans="1:17">
      <c r="A27" s="943" t="s">
        <v>1213</v>
      </c>
      <c r="B27" s="805" t="s">
        <v>1205</v>
      </c>
      <c r="C27" s="1370"/>
      <c r="D27" s="1370"/>
      <c r="E27" s="1370"/>
      <c r="F27" s="1370"/>
      <c r="G27" s="1370"/>
      <c r="H27" s="1370"/>
      <c r="I27" s="1370"/>
      <c r="J27" s="1370"/>
    </row>
    <row r="28" spans="1:17">
      <c r="B28" s="1370" t="s">
        <v>1206</v>
      </c>
      <c r="C28" s="1370"/>
      <c r="D28" s="1370"/>
      <c r="E28" s="1370" t="s">
        <v>1207</v>
      </c>
      <c r="F28" s="1370" t="s">
        <v>1208</v>
      </c>
      <c r="G28" s="1370"/>
      <c r="H28" s="1370"/>
      <c r="I28" s="1370" t="s">
        <v>1209</v>
      </c>
      <c r="J28" s="1370" t="s">
        <v>218</v>
      </c>
    </row>
    <row r="29" spans="1:17">
      <c r="A29" s="804" t="s">
        <v>1203</v>
      </c>
      <c r="B29" s="1370" t="s">
        <v>1202</v>
      </c>
      <c r="C29" s="1370" t="s">
        <v>1210</v>
      </c>
      <c r="D29" s="1370" t="s">
        <v>1211</v>
      </c>
      <c r="E29" s="1370"/>
      <c r="F29" s="1370" t="s">
        <v>1212</v>
      </c>
      <c r="G29" s="219" t="s">
        <v>6289</v>
      </c>
      <c r="H29" s="219" t="s">
        <v>6290</v>
      </c>
      <c r="I29" s="1370"/>
      <c r="J29" s="1370"/>
    </row>
    <row r="30" spans="1:17">
      <c r="A30" s="1371" t="s">
        <v>200</v>
      </c>
      <c r="B30" s="806"/>
      <c r="C30" s="806"/>
      <c r="D30" s="806">
        <v>83395</v>
      </c>
      <c r="E30" s="806">
        <v>83395</v>
      </c>
      <c r="F30" s="806">
        <v>43304</v>
      </c>
      <c r="G30" s="806">
        <v>42410</v>
      </c>
      <c r="H30" s="806">
        <v>75409</v>
      </c>
      <c r="I30" s="806">
        <v>161123</v>
      </c>
      <c r="J30" s="806">
        <v>244518</v>
      </c>
    </row>
    <row r="31" spans="1:17">
      <c r="A31" s="1371" t="s">
        <v>191</v>
      </c>
      <c r="B31" s="806">
        <v>4648</v>
      </c>
      <c r="C31" s="806">
        <v>51332</v>
      </c>
      <c r="D31" s="806">
        <v>20051</v>
      </c>
      <c r="E31" s="806">
        <v>76031</v>
      </c>
      <c r="F31" s="806"/>
      <c r="G31" s="806"/>
      <c r="H31" s="806"/>
      <c r="I31" s="806"/>
      <c r="J31" s="806">
        <v>76031</v>
      </c>
    </row>
    <row r="32" spans="1:17">
      <c r="A32" s="1371" t="s">
        <v>194</v>
      </c>
      <c r="B32" s="806">
        <v>33295</v>
      </c>
      <c r="C32" s="806">
        <v>86687</v>
      </c>
      <c r="D32" s="806">
        <v>193826</v>
      </c>
      <c r="E32" s="806">
        <v>313808</v>
      </c>
      <c r="F32" s="806">
        <v>210028</v>
      </c>
      <c r="G32" s="806">
        <v>143275</v>
      </c>
      <c r="H32" s="806">
        <v>86989</v>
      </c>
      <c r="I32" s="806">
        <v>440292</v>
      </c>
      <c r="J32" s="806">
        <v>754100</v>
      </c>
    </row>
    <row r="33" spans="1:10">
      <c r="A33" s="1371" t="s">
        <v>6322</v>
      </c>
      <c r="B33" s="806"/>
      <c r="C33" s="806"/>
      <c r="D33" s="806">
        <v>1850</v>
      </c>
      <c r="E33" s="806">
        <v>1850</v>
      </c>
      <c r="F33" s="806"/>
      <c r="G33" s="806"/>
      <c r="H33" s="806"/>
      <c r="I33" s="806"/>
      <c r="J33" s="806">
        <v>1850</v>
      </c>
    </row>
    <row r="34" spans="1:10">
      <c r="A34" s="1371" t="s">
        <v>185</v>
      </c>
      <c r="B34" s="806">
        <v>260</v>
      </c>
      <c r="C34" s="806">
        <v>4345</v>
      </c>
      <c r="D34" s="806">
        <v>6956</v>
      </c>
      <c r="E34" s="806">
        <v>11561</v>
      </c>
      <c r="F34" s="806">
        <v>84882</v>
      </c>
      <c r="G34" s="806">
        <v>64838</v>
      </c>
      <c r="H34" s="806">
        <v>97780</v>
      </c>
      <c r="I34" s="806">
        <v>247500</v>
      </c>
      <c r="J34" s="806">
        <v>259061</v>
      </c>
    </row>
    <row r="35" spans="1:10">
      <c r="A35" s="1371" t="s">
        <v>189</v>
      </c>
      <c r="B35" s="806">
        <v>2082</v>
      </c>
      <c r="C35" s="806">
        <v>1890</v>
      </c>
      <c r="D35" s="806"/>
      <c r="E35" s="806">
        <v>3972</v>
      </c>
      <c r="F35" s="806"/>
      <c r="G35" s="806"/>
      <c r="H35" s="806"/>
      <c r="I35" s="806"/>
      <c r="J35" s="806">
        <v>3972</v>
      </c>
    </row>
    <row r="36" spans="1:10">
      <c r="A36" s="1371" t="s">
        <v>245</v>
      </c>
      <c r="B36" s="806"/>
      <c r="C36" s="806">
        <v>106367</v>
      </c>
      <c r="D36" s="806">
        <v>94842</v>
      </c>
      <c r="E36" s="806">
        <v>201209</v>
      </c>
      <c r="F36" s="806">
        <v>128618</v>
      </c>
      <c r="G36" s="806">
        <v>48123</v>
      </c>
      <c r="H36" s="806">
        <v>45347</v>
      </c>
      <c r="I36" s="806">
        <v>222088</v>
      </c>
      <c r="J36" s="806">
        <v>423297</v>
      </c>
    </row>
    <row r="37" spans="1:10">
      <c r="A37" s="1371" t="s">
        <v>196</v>
      </c>
      <c r="B37" s="806"/>
      <c r="C37" s="806">
        <v>4404</v>
      </c>
      <c r="D37" s="806"/>
      <c r="E37" s="806">
        <v>4404</v>
      </c>
      <c r="F37" s="806"/>
      <c r="G37" s="806"/>
      <c r="H37" s="806"/>
      <c r="I37" s="806"/>
      <c r="J37" s="806">
        <v>4404</v>
      </c>
    </row>
    <row r="38" spans="1:10">
      <c r="A38" s="1371" t="s">
        <v>186</v>
      </c>
      <c r="B38" s="806">
        <v>1618</v>
      </c>
      <c r="C38" s="806">
        <v>27857</v>
      </c>
      <c r="D38" s="806"/>
      <c r="E38" s="806">
        <v>29475</v>
      </c>
      <c r="F38" s="806">
        <v>20830</v>
      </c>
      <c r="G38" s="806">
        <v>5208</v>
      </c>
      <c r="H38" s="806"/>
      <c r="I38" s="806">
        <v>26038</v>
      </c>
      <c r="J38" s="806">
        <v>55513</v>
      </c>
    </row>
    <row r="39" spans="1:10">
      <c r="A39" s="1371" t="s">
        <v>218</v>
      </c>
      <c r="B39" s="806">
        <v>41903</v>
      </c>
      <c r="C39" s="806">
        <v>282882</v>
      </c>
      <c r="D39" s="806">
        <v>400920</v>
      </c>
      <c r="E39" s="806">
        <v>725705</v>
      </c>
      <c r="F39" s="806">
        <v>487662</v>
      </c>
      <c r="G39" s="806">
        <v>303854</v>
      </c>
      <c r="H39" s="806">
        <v>305525</v>
      </c>
      <c r="I39" s="806">
        <v>1097041</v>
      </c>
      <c r="J39" s="806">
        <v>1822746</v>
      </c>
    </row>
    <row r="46" spans="1:10" ht="30" customHeight="1">
      <c r="I46" s="1158">
        <v>1.02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2:L46"/>
  <sheetViews>
    <sheetView zoomScaleNormal="100" workbookViewId="0">
      <selection activeCell="N6" sqref="N6"/>
    </sheetView>
  </sheetViews>
  <sheetFormatPr defaultRowHeight="11.25"/>
  <cols>
    <col min="1" max="1" width="9.33203125" customWidth="1"/>
    <col min="13" max="13" width="2" customWidth="1"/>
  </cols>
  <sheetData>
    <row r="2" spans="1:12">
      <c r="A2" s="1578"/>
      <c r="B2" s="1578"/>
      <c r="C2" s="1578"/>
      <c r="D2" s="1578"/>
      <c r="E2" s="1578"/>
      <c r="F2" s="1578"/>
      <c r="G2" s="1578"/>
      <c r="H2" s="1578"/>
      <c r="I2" s="1578"/>
      <c r="J2" s="1578"/>
      <c r="K2" s="1578"/>
      <c r="L2" s="1578"/>
    </row>
    <row r="3" spans="1:12">
      <c r="A3" s="1578"/>
      <c r="B3" s="1578"/>
      <c r="C3" s="1578"/>
      <c r="D3" s="1578"/>
      <c r="E3" s="1578"/>
      <c r="F3" s="1578"/>
      <c r="G3" s="1578"/>
      <c r="H3" s="1578"/>
      <c r="I3" s="1578"/>
      <c r="J3" s="1578"/>
      <c r="K3" s="1578"/>
      <c r="L3" s="1578"/>
    </row>
    <row r="4" spans="1:12">
      <c r="A4" s="1578"/>
      <c r="B4" s="1578"/>
      <c r="C4" s="1578"/>
      <c r="D4" s="1578"/>
      <c r="E4" s="1578"/>
      <c r="F4" s="1578"/>
      <c r="G4" s="1578"/>
      <c r="H4" s="1578"/>
      <c r="I4" s="1578"/>
      <c r="J4" s="1578"/>
      <c r="K4" s="1578"/>
      <c r="L4" s="1578"/>
    </row>
    <row r="5" spans="1:12">
      <c r="A5" s="1578"/>
      <c r="B5" s="1578"/>
      <c r="C5" s="1578"/>
      <c r="D5" s="1578"/>
      <c r="E5" s="1578"/>
      <c r="F5" s="1578"/>
      <c r="G5" s="1578"/>
      <c r="H5" s="1578"/>
      <c r="I5" s="1578"/>
      <c r="J5" s="1578"/>
      <c r="K5" s="1578"/>
      <c r="L5" s="1578"/>
    </row>
    <row r="6" spans="1:12">
      <c r="A6" s="1578"/>
      <c r="B6" s="1578"/>
      <c r="C6" s="1578"/>
      <c r="D6" s="1578"/>
      <c r="E6" s="1578"/>
      <c r="F6" s="1578"/>
      <c r="G6" s="1578"/>
      <c r="H6" s="1578"/>
      <c r="I6" s="1578"/>
      <c r="J6" s="1578"/>
      <c r="K6" s="1578"/>
      <c r="L6" s="1578"/>
    </row>
    <row r="7" spans="1:12">
      <c r="A7" s="1578"/>
      <c r="B7" s="1578"/>
      <c r="C7" s="1578"/>
      <c r="D7" s="1578"/>
      <c r="E7" s="1578"/>
      <c r="F7" s="1578"/>
      <c r="G7" s="1578"/>
      <c r="H7" s="1578"/>
      <c r="I7" s="1578"/>
      <c r="J7" s="1578"/>
      <c r="K7" s="1578"/>
      <c r="L7" s="1578"/>
    </row>
    <row r="8" spans="1:12">
      <c r="A8" s="1578"/>
      <c r="B8" s="1578"/>
      <c r="C8" s="1578"/>
      <c r="D8" s="1578"/>
      <c r="E8" s="1578"/>
      <c r="F8" s="1578"/>
      <c r="G8" s="1578"/>
      <c r="H8" s="1578"/>
      <c r="I8" s="1578"/>
      <c r="J8" s="1578"/>
      <c r="K8" s="1578"/>
      <c r="L8" s="1578"/>
    </row>
    <row r="9" spans="1:12">
      <c r="A9" s="1578"/>
      <c r="B9" s="1578"/>
      <c r="C9" s="1578"/>
      <c r="D9" s="1578"/>
      <c r="E9" s="1578"/>
      <c r="F9" s="1578"/>
      <c r="G9" s="1578"/>
      <c r="H9" s="1578"/>
      <c r="I9" s="1578"/>
      <c r="J9" s="1578"/>
      <c r="K9" s="1578"/>
      <c r="L9" s="1578"/>
    </row>
    <row r="10" spans="1:12">
      <c r="A10" s="1578"/>
      <c r="B10" s="1578"/>
      <c r="C10" s="1578"/>
      <c r="D10" s="1578"/>
      <c r="E10" s="1578"/>
      <c r="F10" s="1578"/>
      <c r="G10" s="1578"/>
      <c r="H10" s="1578"/>
      <c r="I10" s="1578"/>
      <c r="J10" s="1578"/>
      <c r="K10" s="1578"/>
      <c r="L10" s="1578"/>
    </row>
    <row r="11" spans="1:12">
      <c r="A11" s="1578"/>
      <c r="B11" s="1578"/>
      <c r="C11" s="1578"/>
      <c r="D11" s="1578"/>
      <c r="E11" s="1578"/>
      <c r="F11" s="1578"/>
      <c r="G11" s="1578"/>
      <c r="H11" s="1578"/>
      <c r="I11" s="1578"/>
      <c r="J11" s="1578"/>
      <c r="K11" s="1578"/>
      <c r="L11" s="1578"/>
    </row>
    <row r="12" spans="1:12">
      <c r="A12" s="1578"/>
      <c r="B12" s="1578"/>
      <c r="C12" s="1578"/>
      <c r="D12" s="1578"/>
      <c r="E12" s="1578"/>
      <c r="F12" s="1578"/>
      <c r="G12" s="1578"/>
      <c r="H12" s="1578"/>
      <c r="I12" s="1578"/>
      <c r="J12" s="1578"/>
      <c r="K12" s="1578"/>
      <c r="L12" s="1578"/>
    </row>
    <row r="13" spans="1:12">
      <c r="A13" s="1578"/>
      <c r="B13" s="1578"/>
      <c r="C13" s="1578"/>
      <c r="D13" s="1578"/>
      <c r="E13" s="1578"/>
      <c r="F13" s="1578"/>
      <c r="G13" s="1578"/>
      <c r="H13" s="1578"/>
      <c r="I13" s="1578"/>
      <c r="J13" s="1578"/>
      <c r="K13" s="1578"/>
      <c r="L13" s="1578"/>
    </row>
    <row r="14" spans="1:12">
      <c r="A14" s="1578"/>
      <c r="B14" s="1578"/>
      <c r="C14" s="1578"/>
      <c r="D14" s="1578"/>
      <c r="E14" s="1578"/>
      <c r="F14" s="1578"/>
      <c r="G14" s="1578"/>
      <c r="H14" s="1578"/>
      <c r="I14" s="1578"/>
      <c r="J14" s="1578"/>
      <c r="K14" s="1578"/>
      <c r="L14" s="1578"/>
    </row>
    <row r="15" spans="1:12">
      <c r="A15" s="1578"/>
      <c r="B15" s="1578"/>
      <c r="C15" s="1578"/>
      <c r="D15" s="1578"/>
      <c r="E15" s="1578"/>
      <c r="F15" s="1578"/>
      <c r="G15" s="1578"/>
      <c r="H15" s="1578"/>
      <c r="I15" s="1578"/>
      <c r="J15" s="1578"/>
      <c r="K15" s="1578"/>
      <c r="L15" s="1578"/>
    </row>
    <row r="16" spans="1:12">
      <c r="A16" s="1578"/>
      <c r="B16" s="1578"/>
      <c r="C16" s="1578"/>
      <c r="D16" s="1578"/>
      <c r="E16" s="1578"/>
      <c r="F16" s="1578"/>
      <c r="G16" s="1578"/>
      <c r="H16" s="1578"/>
      <c r="I16" s="1578"/>
      <c r="J16" s="1578"/>
      <c r="K16" s="1578"/>
      <c r="L16" s="1578"/>
    </row>
    <row r="17" spans="1:12">
      <c r="A17" s="1578"/>
      <c r="B17" s="1578"/>
      <c r="C17" s="1578"/>
      <c r="D17" s="1578"/>
      <c r="E17" s="1578"/>
      <c r="F17" s="1578"/>
      <c r="G17" s="1578"/>
      <c r="H17" s="1578"/>
      <c r="I17" s="1578"/>
      <c r="J17" s="1578"/>
      <c r="K17" s="1578"/>
      <c r="L17" s="1578"/>
    </row>
    <row r="18" spans="1:12">
      <c r="A18" s="1578"/>
      <c r="B18" s="1578"/>
      <c r="C18" s="1578"/>
      <c r="D18" s="1578"/>
      <c r="E18" s="1578"/>
      <c r="F18" s="1578"/>
      <c r="G18" s="1578"/>
      <c r="H18" s="1578"/>
      <c r="I18" s="1578"/>
      <c r="J18" s="1578"/>
      <c r="K18" s="1578"/>
      <c r="L18" s="1578"/>
    </row>
    <row r="19" spans="1:12">
      <c r="A19" s="1578"/>
      <c r="B19" s="1578"/>
      <c r="C19" s="1578"/>
      <c r="D19" s="1578"/>
      <c r="E19" s="1578"/>
      <c r="F19" s="1578"/>
      <c r="G19" s="1578"/>
      <c r="H19" s="1578"/>
      <c r="I19" s="1578"/>
      <c r="J19" s="1578"/>
      <c r="K19" s="1578"/>
      <c r="L19" s="1578"/>
    </row>
    <row r="20" spans="1:12">
      <c r="A20" s="1578"/>
      <c r="B20" s="1578"/>
      <c r="C20" s="1578"/>
      <c r="D20" s="1578"/>
      <c r="E20" s="1578"/>
      <c r="F20" s="1578"/>
      <c r="G20" s="1578"/>
      <c r="H20" s="1578"/>
      <c r="I20" s="1578"/>
      <c r="J20" s="1578"/>
      <c r="K20" s="1578"/>
      <c r="L20" s="1578"/>
    </row>
    <row r="21" spans="1:12">
      <c r="A21" s="1578"/>
      <c r="B21" s="1578"/>
      <c r="C21" s="1578"/>
      <c r="D21" s="1578"/>
      <c r="E21" s="1578"/>
      <c r="F21" s="1578"/>
      <c r="G21" s="1578"/>
      <c r="H21" s="1578"/>
      <c r="I21" s="1578"/>
      <c r="J21" s="1578"/>
      <c r="K21" s="1578"/>
      <c r="L21" s="1578"/>
    </row>
    <row r="22" spans="1:12">
      <c r="A22" s="1578"/>
      <c r="B22" s="1578"/>
      <c r="C22" s="1578"/>
      <c r="D22" s="1578"/>
      <c r="E22" s="1578"/>
      <c r="F22" s="1578"/>
      <c r="G22" s="1578"/>
      <c r="H22" s="1578"/>
      <c r="I22" s="1578"/>
      <c r="J22" s="1578"/>
      <c r="K22" s="1578"/>
      <c r="L22" s="1578"/>
    </row>
    <row r="23" spans="1:12">
      <c r="A23" s="1578"/>
      <c r="B23" s="1578"/>
      <c r="C23" s="1578"/>
      <c r="D23" s="1578"/>
      <c r="E23" s="1578"/>
      <c r="F23" s="1578"/>
      <c r="G23" s="1578"/>
      <c r="H23" s="1578"/>
      <c r="I23" s="1578"/>
      <c r="J23" s="1578"/>
      <c r="K23" s="1578"/>
      <c r="L23" s="1578"/>
    </row>
    <row r="25" spans="1:12">
      <c r="A25" s="1578"/>
      <c r="B25" s="1578"/>
      <c r="C25" s="1578"/>
      <c r="D25" s="1578"/>
      <c r="E25" s="1578"/>
      <c r="F25" s="1578"/>
      <c r="G25" s="1578"/>
      <c r="H25" s="1578"/>
      <c r="I25" s="1578"/>
      <c r="J25" s="1578"/>
      <c r="K25" s="1578"/>
      <c r="L25" s="1578"/>
    </row>
    <row r="26" spans="1:12">
      <c r="A26" s="1578"/>
      <c r="B26" s="1578"/>
      <c r="C26" s="1578"/>
      <c r="D26" s="1578"/>
      <c r="E26" s="1578"/>
      <c r="F26" s="1578"/>
      <c r="G26" s="1578"/>
      <c r="H26" s="1578"/>
      <c r="I26" s="1578"/>
      <c r="J26" s="1578"/>
      <c r="K26" s="1578"/>
      <c r="L26" s="1578"/>
    </row>
    <row r="27" spans="1:12">
      <c r="A27" s="1578"/>
      <c r="B27" s="1578"/>
      <c r="C27" s="1578"/>
      <c r="D27" s="1578"/>
      <c r="E27" s="1578"/>
      <c r="F27" s="1578"/>
      <c r="G27" s="1578"/>
      <c r="H27" s="1578"/>
      <c r="I27" s="1578"/>
      <c r="J27" s="1578"/>
      <c r="K27" s="1578"/>
      <c r="L27" s="1578"/>
    </row>
    <row r="28" spans="1:12">
      <c r="A28" s="1578"/>
      <c r="B28" s="1578"/>
      <c r="C28" s="1578"/>
      <c r="D28" s="1578"/>
      <c r="E28" s="1578"/>
      <c r="F28" s="1578"/>
      <c r="G28" s="1578"/>
      <c r="H28" s="1578"/>
      <c r="I28" s="1578"/>
      <c r="J28" s="1578"/>
      <c r="K28" s="1578"/>
      <c r="L28" s="1578"/>
    </row>
    <row r="29" spans="1:12">
      <c r="A29" s="1578"/>
      <c r="B29" s="1578"/>
      <c r="C29" s="1578"/>
      <c r="D29" s="1578"/>
      <c r="E29" s="1578"/>
      <c r="F29" s="1578"/>
      <c r="G29" s="1578"/>
      <c r="H29" s="1578"/>
      <c r="I29" s="1578"/>
      <c r="J29" s="1578"/>
      <c r="K29" s="1578"/>
      <c r="L29" s="1578"/>
    </row>
    <row r="30" spans="1:12">
      <c r="A30" s="1578"/>
      <c r="B30" s="1578"/>
      <c r="C30" s="1578"/>
      <c r="D30" s="1578"/>
      <c r="E30" s="1578"/>
      <c r="F30" s="1578"/>
      <c r="G30" s="1578"/>
      <c r="H30" s="1578"/>
      <c r="I30" s="1578"/>
      <c r="J30" s="1578"/>
      <c r="K30" s="1578"/>
      <c r="L30" s="1578"/>
    </row>
    <row r="31" spans="1:12">
      <c r="A31" s="1578"/>
      <c r="B31" s="1578"/>
      <c r="C31" s="1578"/>
      <c r="D31" s="1578"/>
      <c r="E31" s="1578"/>
      <c r="F31" s="1578"/>
      <c r="G31" s="1578"/>
      <c r="H31" s="1578"/>
      <c r="I31" s="1578"/>
      <c r="J31" s="1578"/>
      <c r="K31" s="1578"/>
      <c r="L31" s="1578"/>
    </row>
    <row r="32" spans="1:12">
      <c r="A32" s="1578"/>
      <c r="B32" s="1578"/>
      <c r="C32" s="1578"/>
      <c r="D32" s="1578"/>
      <c r="E32" s="1578"/>
      <c r="F32" s="1578"/>
      <c r="G32" s="1578"/>
      <c r="H32" s="1578"/>
      <c r="I32" s="1578"/>
      <c r="J32" s="1578"/>
      <c r="K32" s="1578"/>
      <c r="L32" s="1578"/>
    </row>
    <row r="33" spans="1:12">
      <c r="A33" s="1578"/>
      <c r="B33" s="1578"/>
      <c r="C33" s="1578"/>
      <c r="D33" s="1578"/>
      <c r="E33" s="1578"/>
      <c r="F33" s="1578"/>
      <c r="G33" s="1578"/>
      <c r="H33" s="1578"/>
      <c r="I33" s="1578"/>
      <c r="J33" s="1578"/>
      <c r="K33" s="1578"/>
      <c r="L33" s="1578"/>
    </row>
    <row r="34" spans="1:12">
      <c r="A34" s="1578"/>
      <c r="B34" s="1578"/>
      <c r="C34" s="1578"/>
      <c r="D34" s="1578"/>
      <c r="E34" s="1578"/>
      <c r="F34" s="1578"/>
      <c r="G34" s="1578"/>
      <c r="H34" s="1578"/>
      <c r="I34" s="1578"/>
      <c r="J34" s="1578"/>
      <c r="K34" s="1578"/>
      <c r="L34" s="1578"/>
    </row>
    <row r="35" spans="1:12">
      <c r="A35" s="1578"/>
      <c r="B35" s="1578"/>
      <c r="C35" s="1578"/>
      <c r="D35" s="1578"/>
      <c r="E35" s="1578"/>
      <c r="F35" s="1578"/>
      <c r="G35" s="1578"/>
      <c r="H35" s="1578"/>
      <c r="I35" s="1578"/>
      <c r="J35" s="1578"/>
      <c r="K35" s="1578"/>
      <c r="L35" s="1578"/>
    </row>
    <row r="36" spans="1:12">
      <c r="A36" s="1578"/>
      <c r="B36" s="1578"/>
      <c r="C36" s="1578"/>
      <c r="D36" s="1578"/>
      <c r="E36" s="1578"/>
      <c r="F36" s="1578"/>
      <c r="G36" s="1578"/>
      <c r="H36" s="1578"/>
      <c r="I36" s="1578"/>
      <c r="J36" s="1578"/>
      <c r="K36" s="1578"/>
      <c r="L36" s="1578"/>
    </row>
    <row r="37" spans="1:12">
      <c r="A37" s="1578"/>
      <c r="B37" s="1578"/>
      <c r="C37" s="1578"/>
      <c r="D37" s="1578"/>
      <c r="E37" s="1578"/>
      <c r="F37" s="1578"/>
      <c r="G37" s="1578"/>
      <c r="H37" s="1578"/>
      <c r="I37" s="1578"/>
      <c r="J37" s="1578"/>
      <c r="K37" s="1578"/>
      <c r="L37" s="1578"/>
    </row>
    <row r="38" spans="1:12">
      <c r="A38" s="1578"/>
      <c r="B38" s="1578"/>
      <c r="C38" s="1578"/>
      <c r="D38" s="1578"/>
      <c r="E38" s="1578"/>
      <c r="F38" s="1578"/>
      <c r="G38" s="1578"/>
      <c r="H38" s="1578"/>
      <c r="I38" s="1578"/>
      <c r="J38" s="1578"/>
      <c r="K38" s="1578"/>
      <c r="L38" s="1578"/>
    </row>
    <row r="39" spans="1:12">
      <c r="A39" s="1578"/>
      <c r="B39" s="1578"/>
      <c r="C39" s="1578"/>
      <c r="D39" s="1578"/>
      <c r="E39" s="1578"/>
      <c r="F39" s="1578"/>
      <c r="G39" s="1578"/>
      <c r="H39" s="1578"/>
      <c r="I39" s="1578"/>
      <c r="J39" s="1578"/>
      <c r="K39" s="1578"/>
      <c r="L39" s="1578"/>
    </row>
    <row r="40" spans="1:12">
      <c r="A40" s="1578"/>
      <c r="B40" s="1578"/>
      <c r="C40" s="1578"/>
      <c r="D40" s="1578"/>
      <c r="E40" s="1578"/>
      <c r="F40" s="1578"/>
      <c r="G40" s="1578"/>
      <c r="H40" s="1578"/>
      <c r="I40" s="1578"/>
      <c r="J40" s="1578"/>
      <c r="K40" s="1578"/>
      <c r="L40" s="1578"/>
    </row>
    <row r="41" spans="1:12">
      <c r="A41" s="1578"/>
      <c r="B41" s="1578"/>
      <c r="C41" s="1578"/>
      <c r="D41" s="1578"/>
      <c r="E41" s="1578"/>
      <c r="F41" s="1578"/>
      <c r="G41" s="1578"/>
      <c r="H41" s="1578"/>
      <c r="I41" s="1578"/>
      <c r="J41" s="1578"/>
      <c r="K41" s="1578"/>
      <c r="L41" s="1578"/>
    </row>
    <row r="42" spans="1:12">
      <c r="A42" s="1578"/>
      <c r="B42" s="1578"/>
      <c r="C42" s="1578"/>
      <c r="D42" s="1578"/>
      <c r="E42" s="1578"/>
      <c r="F42" s="1578"/>
      <c r="G42" s="1578"/>
      <c r="H42" s="1578"/>
      <c r="I42" s="1578"/>
      <c r="J42" s="1578"/>
      <c r="K42" s="1578"/>
      <c r="L42" s="1578"/>
    </row>
    <row r="43" spans="1:12">
      <c r="A43" s="1578"/>
      <c r="B43" s="1578"/>
      <c r="C43" s="1578"/>
      <c r="D43" s="1578"/>
      <c r="E43" s="1578"/>
      <c r="F43" s="1578"/>
      <c r="G43" s="1578"/>
      <c r="H43" s="1578"/>
      <c r="I43" s="1578"/>
      <c r="J43" s="1578"/>
      <c r="K43" s="1578"/>
      <c r="L43" s="1578"/>
    </row>
    <row r="44" spans="1:12">
      <c r="A44" s="1578"/>
      <c r="B44" s="1578"/>
      <c r="C44" s="1578"/>
      <c r="D44" s="1578"/>
      <c r="E44" s="1578"/>
      <c r="F44" s="1578"/>
      <c r="G44" s="1578"/>
      <c r="H44" s="1578"/>
      <c r="I44" s="1578"/>
      <c r="J44" s="1578"/>
      <c r="K44" s="1578"/>
      <c r="L44" s="1578"/>
    </row>
    <row r="45" spans="1:12">
      <c r="A45" s="1578"/>
      <c r="B45" s="1578"/>
      <c r="C45" s="1578"/>
      <c r="D45" s="1578"/>
      <c r="E45" s="1578"/>
      <c r="F45" s="1578"/>
      <c r="G45" s="1578"/>
      <c r="H45" s="1578"/>
      <c r="I45" s="1578"/>
      <c r="J45" s="1578"/>
      <c r="K45" s="1578"/>
      <c r="L45" s="1578"/>
    </row>
    <row r="46" spans="1:12">
      <c r="A46" s="1578"/>
      <c r="B46" s="1578"/>
      <c r="C46" s="1578"/>
      <c r="D46" s="1578"/>
      <c r="E46" s="1578"/>
      <c r="F46" s="1578"/>
      <c r="G46" s="1578"/>
      <c r="H46" s="1578"/>
      <c r="I46" s="1578"/>
      <c r="J46" s="1578"/>
      <c r="K46" s="1578"/>
      <c r="L46" s="1578"/>
    </row>
  </sheetData>
  <mergeCells count="2">
    <mergeCell ref="A2:L23"/>
    <mergeCell ref="A25:L4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R36"/>
  <sheetViews>
    <sheetView zoomScaleNormal="100" workbookViewId="0">
      <pane ySplit="2" topLeftCell="A3" activePane="bottomLeft" state="frozen"/>
      <selection pane="bottomLeft" activeCell="I24" sqref="I24"/>
    </sheetView>
  </sheetViews>
  <sheetFormatPr defaultRowHeight="11.25" outlineLevelCol="1"/>
  <cols>
    <col min="1" max="1" width="24.83203125" style="219" customWidth="1"/>
    <col min="2" max="6" width="18.33203125" style="219" customWidth="1"/>
    <col min="7" max="7" width="16.6640625" style="219" customWidth="1"/>
    <col min="8" max="8" width="11.1640625" style="219" customWidth="1"/>
    <col min="9" max="9" width="27.5" customWidth="1"/>
    <col min="10" max="15" width="13.5" hidden="1" customWidth="1" outlineLevel="1"/>
    <col min="16" max="16" width="13.5" customWidth="1" collapsed="1"/>
    <col min="17" max="18" width="13.5" customWidth="1"/>
  </cols>
  <sheetData>
    <row r="1" spans="1:18" ht="16.5" thickBot="1">
      <c r="A1" s="721" t="s">
        <v>7405</v>
      </c>
      <c r="B1" s="722"/>
      <c r="C1" s="722"/>
      <c r="D1" s="722"/>
      <c r="E1" s="722"/>
      <c r="F1" s="723"/>
      <c r="G1" s="278"/>
      <c r="H1" s="311"/>
      <c r="I1" s="311" t="s">
        <v>6521</v>
      </c>
      <c r="J1" s="310"/>
      <c r="K1" s="310"/>
      <c r="L1" s="310"/>
      <c r="M1" s="310"/>
      <c r="N1" s="310"/>
      <c r="O1" s="310"/>
    </row>
    <row r="2" spans="1:18" ht="20.100000000000001" customHeight="1" thickBot="1">
      <c r="A2" s="588" t="s">
        <v>203</v>
      </c>
      <c r="B2" s="589">
        <v>44470</v>
      </c>
      <c r="C2" s="589">
        <v>44501</v>
      </c>
      <c r="D2" s="589">
        <v>44531</v>
      </c>
      <c r="E2" s="589">
        <v>44562</v>
      </c>
      <c r="F2" s="589">
        <v>44593</v>
      </c>
      <c r="G2" s="567" t="s">
        <v>218</v>
      </c>
      <c r="I2" s="928" t="s">
        <v>255</v>
      </c>
      <c r="J2" s="1579">
        <v>2019</v>
      </c>
      <c r="K2" s="1579"/>
      <c r="L2" s="1581"/>
      <c r="M2" s="1579">
        <v>2020</v>
      </c>
      <c r="N2" s="1579"/>
      <c r="O2" s="1580"/>
      <c r="P2" s="1579">
        <v>2021</v>
      </c>
      <c r="Q2" s="1579"/>
      <c r="R2" s="1580"/>
    </row>
    <row r="3" spans="1:18" ht="20.100000000000001" customHeight="1" thickTop="1">
      <c r="A3" s="1557" t="s">
        <v>204</v>
      </c>
      <c r="B3" s="1557"/>
      <c r="C3" s="1557"/>
      <c r="D3" s="1557">
        <v>5810.3899999999994</v>
      </c>
      <c r="E3" s="1557">
        <v>62200</v>
      </c>
      <c r="F3" s="1557"/>
      <c r="G3" s="598">
        <f>SUM(A3:F3)</f>
        <v>68010.39</v>
      </c>
      <c r="I3" s="564"/>
      <c r="J3" s="301" t="s">
        <v>256</v>
      </c>
      <c r="K3" s="301" t="s">
        <v>257</v>
      </c>
      <c r="L3" s="302" t="s">
        <v>91</v>
      </c>
      <c r="M3" s="301" t="s">
        <v>256</v>
      </c>
      <c r="N3" s="301" t="s">
        <v>257</v>
      </c>
      <c r="O3" s="302" t="s">
        <v>91</v>
      </c>
      <c r="P3" s="301" t="s">
        <v>256</v>
      </c>
      <c r="Q3" s="301" t="s">
        <v>257</v>
      </c>
      <c r="R3" s="302" t="s">
        <v>91</v>
      </c>
    </row>
    <row r="4" spans="1:18" ht="20.100000000000001" customHeight="1">
      <c r="A4" s="1558" t="s">
        <v>205</v>
      </c>
      <c r="B4" s="1558">
        <v>107020</v>
      </c>
      <c r="C4" s="1558">
        <v>115350</v>
      </c>
      <c r="D4" s="1558">
        <v>18550</v>
      </c>
      <c r="E4" s="1558"/>
      <c r="F4" s="1558"/>
      <c r="G4" s="598">
        <f t="shared" ref="G4:G16" si="0">SUM(A4:F4)</f>
        <v>240920</v>
      </c>
      <c r="I4" s="568" t="s">
        <v>258</v>
      </c>
      <c r="J4" s="303">
        <v>900.29380000000003</v>
      </c>
      <c r="K4" s="304">
        <v>7501.3035</v>
      </c>
      <c r="L4" s="305">
        <v>8401.5972999999994</v>
      </c>
      <c r="M4" s="303">
        <v>0</v>
      </c>
      <c r="N4" s="304">
        <v>0</v>
      </c>
      <c r="O4" s="305">
        <v>0</v>
      </c>
      <c r="P4" s="619">
        <v>729</v>
      </c>
      <c r="Q4" s="620">
        <v>2543</v>
      </c>
      <c r="R4" s="305">
        <f t="shared" ref="R4:R9" si="1">SUM(P4:Q4)</f>
        <v>3272</v>
      </c>
    </row>
    <row r="5" spans="1:18" ht="20.100000000000001" customHeight="1">
      <c r="A5" s="1558" t="s">
        <v>206</v>
      </c>
      <c r="B5" s="1558">
        <v>6800</v>
      </c>
      <c r="C5" s="1558">
        <v>24150</v>
      </c>
      <c r="D5" s="1558">
        <v>2000</v>
      </c>
      <c r="E5" s="1558">
        <v>540900</v>
      </c>
      <c r="F5" s="1558"/>
      <c r="G5" s="598">
        <f t="shared" si="0"/>
        <v>573850</v>
      </c>
      <c r="I5" s="568" t="s">
        <v>247</v>
      </c>
      <c r="J5" s="303">
        <v>1007.0500000000001</v>
      </c>
      <c r="K5" s="304">
        <v>8986.3875000000007</v>
      </c>
      <c r="L5" s="305">
        <v>9993.4375</v>
      </c>
      <c r="M5" s="303">
        <v>4.2839999999999998</v>
      </c>
      <c r="N5" s="304">
        <v>2003.5874999999999</v>
      </c>
      <c r="O5" s="305">
        <v>2007.8715</v>
      </c>
      <c r="P5" s="619">
        <v>162</v>
      </c>
      <c r="Q5" s="620">
        <v>1673</v>
      </c>
      <c r="R5" s="305">
        <f t="shared" si="1"/>
        <v>1835</v>
      </c>
    </row>
    <row r="6" spans="1:18" ht="20.100000000000001" customHeight="1">
      <c r="A6" s="1558" t="s">
        <v>325</v>
      </c>
      <c r="B6" s="1558">
        <v>10100</v>
      </c>
      <c r="C6" s="1558">
        <v>98550</v>
      </c>
      <c r="D6" s="1558">
        <v>5200</v>
      </c>
      <c r="E6" s="1558"/>
      <c r="F6" s="1558"/>
      <c r="G6" s="598">
        <f t="shared" si="0"/>
        <v>113850</v>
      </c>
      <c r="I6" s="568" t="s">
        <v>259</v>
      </c>
      <c r="J6" s="303">
        <v>258.28699999999998</v>
      </c>
      <c r="K6" s="304">
        <v>7518.2538000000013</v>
      </c>
      <c r="L6" s="305">
        <v>7776.5408000000016</v>
      </c>
      <c r="M6" s="303">
        <v>230.78200000000001</v>
      </c>
      <c r="N6" s="304">
        <v>5078.7173999999995</v>
      </c>
      <c r="O6" s="305">
        <v>5309.4993999999997</v>
      </c>
      <c r="P6" s="619">
        <v>76</v>
      </c>
      <c r="Q6" s="620" t="s">
        <v>348</v>
      </c>
      <c r="R6" s="305">
        <f t="shared" si="1"/>
        <v>76</v>
      </c>
    </row>
    <row r="7" spans="1:18" ht="20.100000000000001" customHeight="1">
      <c r="A7" s="1558" t="s">
        <v>326</v>
      </c>
      <c r="B7" s="1558">
        <v>51100</v>
      </c>
      <c r="C7" s="1558">
        <v>67400</v>
      </c>
      <c r="D7" s="1558">
        <v>4510</v>
      </c>
      <c r="E7" s="1558"/>
      <c r="F7" s="1558"/>
      <c r="G7" s="598">
        <f t="shared" si="0"/>
        <v>123010</v>
      </c>
      <c r="I7" s="568" t="s">
        <v>260</v>
      </c>
      <c r="J7" s="303">
        <v>1997.0304000000001</v>
      </c>
      <c r="K7" s="304">
        <v>19474.9437</v>
      </c>
      <c r="L7" s="305">
        <v>21471.974099999999</v>
      </c>
      <c r="M7" s="303">
        <v>514.11509999999998</v>
      </c>
      <c r="N7" s="304">
        <v>14514.701999999999</v>
      </c>
      <c r="O7" s="305">
        <v>15028.8171</v>
      </c>
      <c r="P7" s="619">
        <v>833</v>
      </c>
      <c r="Q7" s="620">
        <v>1776</v>
      </c>
      <c r="R7" s="305">
        <f t="shared" si="1"/>
        <v>2609</v>
      </c>
    </row>
    <row r="8" spans="1:18" ht="20.100000000000001" customHeight="1">
      <c r="A8" s="1558" t="s">
        <v>207</v>
      </c>
      <c r="B8" s="1558"/>
      <c r="C8" s="1558">
        <v>10600</v>
      </c>
      <c r="D8" s="1558">
        <v>102750</v>
      </c>
      <c r="E8" s="1558">
        <v>13000</v>
      </c>
      <c r="F8" s="1558">
        <v>187440</v>
      </c>
      <c r="G8" s="598">
        <f t="shared" si="0"/>
        <v>313790</v>
      </c>
      <c r="I8" s="568" t="s">
        <v>261</v>
      </c>
      <c r="J8" s="303">
        <v>235.88640000000001</v>
      </c>
      <c r="K8" s="304">
        <v>9689.9046000000017</v>
      </c>
      <c r="L8" s="305">
        <v>9925.7910000000011</v>
      </c>
      <c r="M8" s="303">
        <v>581.2251</v>
      </c>
      <c r="N8" s="304">
        <v>6598.9046999999991</v>
      </c>
      <c r="O8" s="305">
        <v>7180.1297999999988</v>
      </c>
      <c r="P8" s="617">
        <v>246</v>
      </c>
      <c r="Q8" s="618">
        <v>2044</v>
      </c>
      <c r="R8" s="305">
        <f t="shared" si="1"/>
        <v>2290</v>
      </c>
    </row>
    <row r="9" spans="1:18" ht="20.100000000000001" customHeight="1">
      <c r="A9" s="1558" t="s">
        <v>208</v>
      </c>
      <c r="B9" s="1558"/>
      <c r="C9" s="1558">
        <v>7700</v>
      </c>
      <c r="D9" s="1558">
        <v>26430</v>
      </c>
      <c r="E9" s="1558">
        <v>412930</v>
      </c>
      <c r="F9" s="1558"/>
      <c r="G9" s="598">
        <f t="shared" si="0"/>
        <v>447060</v>
      </c>
      <c r="I9" s="568" t="s">
        <v>262</v>
      </c>
      <c r="J9" s="303">
        <v>1807.7537999999997</v>
      </c>
      <c r="K9" s="304">
        <v>20586.405299999999</v>
      </c>
      <c r="L9" s="305">
        <v>22394.159099999997</v>
      </c>
      <c r="M9" s="303">
        <v>735.05280000000005</v>
      </c>
      <c r="N9" s="304">
        <v>10911.735899999998</v>
      </c>
      <c r="O9" s="305">
        <v>11646.788699999997</v>
      </c>
      <c r="P9" s="617" t="s">
        <v>357</v>
      </c>
      <c r="Q9" s="618">
        <v>129</v>
      </c>
      <c r="R9" s="305">
        <f t="shared" si="1"/>
        <v>129</v>
      </c>
    </row>
    <row r="10" spans="1:18" ht="20.100000000000001" customHeight="1">
      <c r="A10" s="1558" t="s">
        <v>327</v>
      </c>
      <c r="B10" s="1558">
        <v>17100</v>
      </c>
      <c r="C10" s="1558">
        <v>4180</v>
      </c>
      <c r="D10" s="1558">
        <v>4600</v>
      </c>
      <c r="E10" s="1558"/>
      <c r="F10" s="1558"/>
      <c r="G10" s="598">
        <f t="shared" si="0"/>
        <v>25880</v>
      </c>
      <c r="I10" s="568" t="s">
        <v>263</v>
      </c>
      <c r="J10" s="303">
        <v>403.26340000000005</v>
      </c>
      <c r="K10" s="304">
        <v>3852.6011999999992</v>
      </c>
      <c r="L10" s="305">
        <v>4255.864599999999</v>
      </c>
      <c r="M10" s="303">
        <v>559.03800000000001</v>
      </c>
      <c r="N10" s="304">
        <v>7618.8696</v>
      </c>
      <c r="O10" s="305">
        <v>8177.9076000000005</v>
      </c>
      <c r="P10" s="590"/>
      <c r="Q10" s="591"/>
      <c r="R10" s="305"/>
    </row>
    <row r="11" spans="1:18" ht="20.100000000000001" customHeight="1">
      <c r="A11" s="1558" t="s">
        <v>328</v>
      </c>
      <c r="B11" s="1558">
        <v>1100896</v>
      </c>
      <c r="C11" s="1558">
        <v>15409.99</v>
      </c>
      <c r="D11" s="1558">
        <v>54280</v>
      </c>
      <c r="E11" s="1558"/>
      <c r="F11" s="1558"/>
      <c r="G11" s="598">
        <f t="shared" si="0"/>
        <v>1170585.99</v>
      </c>
      <c r="I11" s="568" t="s">
        <v>264</v>
      </c>
      <c r="J11" s="303">
        <v>159.81630000000001</v>
      </c>
      <c r="K11" s="304">
        <v>12261.479399999998</v>
      </c>
      <c r="L11" s="305">
        <v>12421.295699999999</v>
      </c>
      <c r="M11" s="303">
        <v>219.19030000000001</v>
      </c>
      <c r="N11" s="304">
        <v>5412.6221999999989</v>
      </c>
      <c r="O11" s="305">
        <v>5631.8124999999991</v>
      </c>
      <c r="P11" s="590"/>
      <c r="Q11" s="591"/>
      <c r="R11" s="305"/>
    </row>
    <row r="12" spans="1:18" ht="20.100000000000001" customHeight="1">
      <c r="A12" s="1558" t="s">
        <v>287</v>
      </c>
      <c r="B12" s="1558">
        <v>27400</v>
      </c>
      <c r="C12" s="1558">
        <v>62270</v>
      </c>
      <c r="D12" s="1558">
        <v>4670</v>
      </c>
      <c r="E12" s="1558"/>
      <c r="F12" s="1558"/>
      <c r="G12" s="598">
        <f t="shared" si="0"/>
        <v>94340</v>
      </c>
      <c r="I12" s="568" t="s">
        <v>265</v>
      </c>
      <c r="J12" s="303">
        <v>48.538899999999998</v>
      </c>
      <c r="K12" s="304">
        <v>10423.415999999999</v>
      </c>
      <c r="L12" s="305">
        <v>10471.954899999999</v>
      </c>
      <c r="M12" s="303">
        <v>86.840800000000002</v>
      </c>
      <c r="N12" s="304">
        <v>6085.3503000000001</v>
      </c>
      <c r="O12" s="305">
        <v>6172.1911</v>
      </c>
      <c r="P12" s="590"/>
      <c r="Q12" s="591"/>
      <c r="R12" s="305"/>
    </row>
    <row r="13" spans="1:18" ht="20.100000000000001" customHeight="1">
      <c r="A13" s="1558" t="s">
        <v>209</v>
      </c>
      <c r="B13" s="1558">
        <v>14200</v>
      </c>
      <c r="C13" s="1558">
        <v>38100</v>
      </c>
      <c r="D13" s="1558">
        <v>19700</v>
      </c>
      <c r="E13" s="1558">
        <v>77000</v>
      </c>
      <c r="F13" s="1558"/>
      <c r="G13" s="598">
        <f t="shared" si="0"/>
        <v>149000</v>
      </c>
      <c r="I13" s="568" t="s">
        <v>266</v>
      </c>
      <c r="J13" s="303">
        <v>731.38379399999997</v>
      </c>
      <c r="K13" s="304">
        <v>8821.0221000000001</v>
      </c>
      <c r="L13" s="305">
        <v>9552.4058939999995</v>
      </c>
      <c r="M13" s="303">
        <v>952.76209999999992</v>
      </c>
      <c r="N13" s="304">
        <v>6361.3307999999997</v>
      </c>
      <c r="O13" s="305">
        <v>7314.0928999999996</v>
      </c>
      <c r="P13" s="590"/>
      <c r="Q13" s="591"/>
      <c r="R13" s="305"/>
    </row>
    <row r="14" spans="1:18" ht="20.100000000000001" customHeight="1">
      <c r="A14" s="1558" t="s">
        <v>329</v>
      </c>
      <c r="B14" s="1558">
        <v>11000</v>
      </c>
      <c r="C14" s="1558">
        <v>22548</v>
      </c>
      <c r="D14" s="1558"/>
      <c r="E14" s="1558"/>
      <c r="F14" s="1558"/>
      <c r="G14" s="598">
        <f t="shared" si="0"/>
        <v>33548</v>
      </c>
      <c r="I14" s="568" t="s">
        <v>267</v>
      </c>
      <c r="J14" s="303">
        <v>349.28609999999986</v>
      </c>
      <c r="K14" s="304">
        <v>9322.1967000000022</v>
      </c>
      <c r="L14" s="305">
        <v>9671.4828000000016</v>
      </c>
      <c r="M14" s="303">
        <v>738.45540000000005</v>
      </c>
      <c r="N14" s="304">
        <v>9719.673899999998</v>
      </c>
      <c r="O14" s="305">
        <v>10458.129299999999</v>
      </c>
      <c r="P14" s="590"/>
      <c r="Q14" s="591"/>
      <c r="R14" s="305"/>
    </row>
    <row r="15" spans="1:18" ht="20.100000000000001" customHeight="1" thickBot="1">
      <c r="A15" s="1558" t="s">
        <v>330</v>
      </c>
      <c r="B15" s="1558">
        <v>22430</v>
      </c>
      <c r="C15" s="1558">
        <v>54357</v>
      </c>
      <c r="D15" s="1558">
        <v>6050</v>
      </c>
      <c r="E15" s="1558"/>
      <c r="F15" s="1558"/>
      <c r="G15" s="598">
        <f t="shared" si="0"/>
        <v>82837</v>
      </c>
      <c r="I15" s="569" t="s">
        <v>268</v>
      </c>
      <c r="J15" s="306">
        <v>154.4374</v>
      </c>
      <c r="K15" s="307">
        <v>3002.4453000000003</v>
      </c>
      <c r="L15" s="308">
        <v>3156.8827000000001</v>
      </c>
      <c r="M15" s="306">
        <v>468.3956</v>
      </c>
      <c r="N15" s="307">
        <v>10729.548299999997</v>
      </c>
      <c r="O15" s="308">
        <v>11197.943899999997</v>
      </c>
      <c r="P15" s="592"/>
      <c r="Q15" s="593"/>
      <c r="R15" s="308"/>
    </row>
    <row r="16" spans="1:18" ht="20.100000000000001" customHeight="1">
      <c r="A16" s="1559" t="s">
        <v>331</v>
      </c>
      <c r="B16" s="1559">
        <v>111700</v>
      </c>
      <c r="C16" s="1559">
        <v>92100</v>
      </c>
      <c r="D16" s="1559">
        <v>462571</v>
      </c>
      <c r="E16" s="1559">
        <v>3800</v>
      </c>
      <c r="F16" s="1559"/>
      <c r="G16" s="598">
        <f t="shared" si="0"/>
        <v>670171</v>
      </c>
      <c r="I16" s="565" t="s">
        <v>91</v>
      </c>
      <c r="J16" s="82">
        <f t="shared" ref="J16:R16" si="2">+SUM(J4:J15)</f>
        <v>8053.0272940000004</v>
      </c>
      <c r="K16" s="82">
        <f t="shared" si="2"/>
        <v>121440.3591</v>
      </c>
      <c r="L16" s="309">
        <f t="shared" si="2"/>
        <v>129493.38639399999</v>
      </c>
      <c r="M16" s="82">
        <f t="shared" si="2"/>
        <v>5090.1412</v>
      </c>
      <c r="N16" s="82">
        <f t="shared" si="2"/>
        <v>85035.042599999986</v>
      </c>
      <c r="O16" s="309">
        <f t="shared" si="2"/>
        <v>90125.183799999999</v>
      </c>
      <c r="P16" s="82">
        <f t="shared" si="2"/>
        <v>2046</v>
      </c>
      <c r="Q16" s="82">
        <f t="shared" si="2"/>
        <v>8165</v>
      </c>
      <c r="R16" s="309">
        <f t="shared" si="2"/>
        <v>10211</v>
      </c>
    </row>
    <row r="17" spans="1:18" ht="20.100000000000001" customHeight="1">
      <c r="A17" s="602" t="s">
        <v>218</v>
      </c>
      <c r="B17" s="603">
        <f>SUM(B3:B16)</f>
        <v>1479746</v>
      </c>
      <c r="C17" s="603">
        <f t="shared" ref="C17:G17" si="3">SUM(C3:C16)</f>
        <v>612714.99</v>
      </c>
      <c r="D17" s="603">
        <f t="shared" si="3"/>
        <v>717121.39</v>
      </c>
      <c r="E17" s="603">
        <f t="shared" si="3"/>
        <v>1109830</v>
      </c>
      <c r="F17" s="603">
        <f t="shared" si="3"/>
        <v>187440</v>
      </c>
      <c r="G17" s="603">
        <f t="shared" si="3"/>
        <v>4106852.38</v>
      </c>
      <c r="I17" s="563" t="s">
        <v>269</v>
      </c>
      <c r="J17" s="82">
        <f t="shared" ref="J17:O17" si="4">+AVERAGE(J4:J15)</f>
        <v>671.08560783333337</v>
      </c>
      <c r="K17" s="82">
        <f t="shared" si="4"/>
        <v>10120.029925000001</v>
      </c>
      <c r="L17" s="82">
        <f t="shared" si="4"/>
        <v>10791.115532833332</v>
      </c>
      <c r="M17" s="82">
        <f t="shared" si="4"/>
        <v>424.17843333333332</v>
      </c>
      <c r="N17" s="82">
        <f t="shared" si="4"/>
        <v>7086.2535499999985</v>
      </c>
      <c r="O17" s="82">
        <f t="shared" si="4"/>
        <v>7510.4319833333329</v>
      </c>
      <c r="P17" s="82">
        <f>+AVERAGE(P4:P15)</f>
        <v>409.2</v>
      </c>
      <c r="Q17" s="82">
        <f>+AVERAGE(Q4:Q15)</f>
        <v>1633</v>
      </c>
      <c r="R17" s="82">
        <f>+AVERAGE(R4:R15)</f>
        <v>1701.8333333333333</v>
      </c>
    </row>
    <row r="18" spans="1:18" s="219" customFormat="1" ht="20.100000000000001" customHeight="1">
      <c r="A18" s="600" t="s">
        <v>332</v>
      </c>
      <c r="B18" s="594">
        <f t="shared" ref="B18:F18" si="5">+B17*1.05</f>
        <v>1553733.3</v>
      </c>
      <c r="C18" s="594">
        <f t="shared" si="5"/>
        <v>643350.73950000003</v>
      </c>
      <c r="D18" s="594">
        <f t="shared" si="5"/>
        <v>752977.4595</v>
      </c>
      <c r="E18" s="594">
        <f t="shared" si="5"/>
        <v>1165321.5</v>
      </c>
      <c r="F18" s="594">
        <f t="shared" si="5"/>
        <v>196812</v>
      </c>
      <c r="G18" s="595">
        <f t="shared" ref="G18" si="6">SUM(A18:F18)</f>
        <v>4312194.9989999998</v>
      </c>
    </row>
    <row r="19" spans="1:18" s="219" customFormat="1" ht="20.100000000000001" customHeight="1" thickBot="1">
      <c r="A19" s="601" t="s">
        <v>335</v>
      </c>
      <c r="B19" s="596">
        <f t="shared" ref="B19:G19" si="7">+B18/1000</f>
        <v>1553.7333000000001</v>
      </c>
      <c r="C19" s="596">
        <f t="shared" si="7"/>
        <v>643.35073950000003</v>
      </c>
      <c r="D19" s="596">
        <f t="shared" si="7"/>
        <v>752.97745950000001</v>
      </c>
      <c r="E19" s="596">
        <f t="shared" si="7"/>
        <v>1165.3215</v>
      </c>
      <c r="F19" s="596">
        <f t="shared" si="7"/>
        <v>196.81200000000001</v>
      </c>
      <c r="G19" s="597">
        <f t="shared" si="7"/>
        <v>4312.1949990000003</v>
      </c>
    </row>
    <row r="20" spans="1:18" s="219" customFormat="1" ht="20.100000000000001" customHeight="1" thickTop="1"/>
    <row r="21" spans="1:18" s="219" customFormat="1" ht="20.100000000000001" customHeight="1">
      <c r="B21" s="83">
        <v>1553000</v>
      </c>
      <c r="C21" s="83">
        <v>643000</v>
      </c>
      <c r="D21" s="83">
        <v>752000</v>
      </c>
      <c r="E21" s="1561">
        <v>1165000</v>
      </c>
      <c r="F21" s="83">
        <v>196000</v>
      </c>
      <c r="G21" s="83"/>
    </row>
    <row r="22" spans="1:18" s="219" customFormat="1" ht="18" customHeight="1">
      <c r="B22" s="589">
        <v>44470</v>
      </c>
      <c r="C22" s="589">
        <v>44501</v>
      </c>
      <c r="D22" s="589">
        <v>44531</v>
      </c>
      <c r="E22" s="589">
        <v>44562</v>
      </c>
      <c r="F22" s="589">
        <v>44593</v>
      </c>
      <c r="G22" s="589">
        <v>44621</v>
      </c>
    </row>
    <row r="23" spans="1:18" ht="18" customHeight="1">
      <c r="B23" s="1560">
        <v>1553000</v>
      </c>
      <c r="C23" s="1560">
        <v>643000</v>
      </c>
      <c r="D23" s="1560">
        <v>752000</v>
      </c>
      <c r="E23" s="1562">
        <v>865000</v>
      </c>
      <c r="F23" s="1562">
        <v>300000</v>
      </c>
      <c r="G23" s="1560">
        <v>196000</v>
      </c>
      <c r="I23" s="219"/>
      <c r="J23" s="219"/>
      <c r="K23" s="219"/>
      <c r="L23" s="219"/>
      <c r="M23" s="219"/>
      <c r="N23" s="219"/>
      <c r="O23" s="219"/>
      <c r="P23" s="219"/>
      <c r="Q23" s="219"/>
      <c r="R23" s="219"/>
    </row>
    <row r="24" spans="1:18" ht="20.100000000000001" customHeight="1">
      <c r="I24" s="219"/>
      <c r="J24" s="219"/>
      <c r="K24" s="219"/>
      <c r="L24" s="219"/>
      <c r="M24" s="219"/>
      <c r="N24" s="219"/>
      <c r="O24" s="219"/>
      <c r="P24" s="219"/>
      <c r="Q24" s="219"/>
      <c r="R24" s="219"/>
    </row>
    <row r="25" spans="1:18" s="219" customFormat="1" ht="20.100000000000001" customHeight="1"/>
    <row r="26" spans="1:18" s="219" customFormat="1" ht="20.100000000000001" customHeight="1"/>
    <row r="27" spans="1:18" s="219" customFormat="1" ht="20.100000000000001" customHeight="1"/>
    <row r="28" spans="1:18" s="219" customFormat="1" ht="20.100000000000001" customHeight="1"/>
    <row r="29" spans="1:18" s="219" customFormat="1" ht="20.100000000000001" customHeight="1"/>
    <row r="30" spans="1:18" s="219" customFormat="1" ht="20.100000000000001" customHeight="1"/>
    <row r="31" spans="1:18" s="219" customFormat="1" ht="20.100000000000001" customHeight="1"/>
    <row r="32" spans="1:18" ht="20.100000000000001" customHeight="1">
      <c r="I32" s="219"/>
      <c r="J32" s="219"/>
      <c r="K32" s="219"/>
      <c r="L32" s="219"/>
      <c r="M32" s="219"/>
      <c r="N32" s="219"/>
      <c r="O32" s="219"/>
      <c r="P32" s="219"/>
    </row>
    <row r="33" spans="9:16" ht="20.100000000000001" customHeight="1">
      <c r="I33" s="219"/>
      <c r="J33" s="219"/>
      <c r="K33" s="219"/>
      <c r="L33" s="219"/>
      <c r="M33" s="219"/>
      <c r="N33" s="219"/>
      <c r="O33" s="219"/>
      <c r="P33" s="219"/>
    </row>
    <row r="34" spans="9:16" ht="20.100000000000001" customHeight="1">
      <c r="I34" s="219"/>
      <c r="J34" s="219"/>
      <c r="K34" s="219"/>
      <c r="L34" s="219"/>
      <c r="M34" s="219"/>
      <c r="N34" s="219"/>
      <c r="O34" s="219"/>
      <c r="P34" s="219"/>
    </row>
    <row r="35" spans="9:16">
      <c r="I35" s="219"/>
      <c r="J35" s="219"/>
      <c r="K35" s="219"/>
      <c r="L35" s="219"/>
      <c r="M35" s="219"/>
      <c r="N35" s="219"/>
      <c r="O35" s="219"/>
      <c r="P35" s="219"/>
    </row>
    <row r="36" spans="9:16">
      <c r="I36" s="219"/>
      <c r="J36" s="219"/>
      <c r="K36" s="219"/>
      <c r="L36" s="219"/>
      <c r="M36" s="219"/>
      <c r="N36" s="219"/>
      <c r="O36" s="219"/>
      <c r="P36" s="219"/>
    </row>
  </sheetData>
  <mergeCells count="3">
    <mergeCell ref="P2:R2"/>
    <mergeCell ref="J2:L2"/>
    <mergeCell ref="M2:O2"/>
  </mergeCells>
  <phoneticPr fontId="10"/>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B2:AG62"/>
  <sheetViews>
    <sheetView showGridLines="0" view="pageBreakPreview" zoomScale="70" zoomScaleNormal="70" zoomScaleSheetLayoutView="70" workbookViewId="0">
      <pane xSplit="3" ySplit="2" topLeftCell="M16" activePane="bottomRight" state="frozen"/>
      <selection activeCell="J19" sqref="J19"/>
      <selection pane="topRight" activeCell="J19" sqref="J19"/>
      <selection pane="bottomLeft" activeCell="J19" sqref="J19"/>
      <selection pane="bottomRight" activeCell="U45" sqref="U45"/>
    </sheetView>
  </sheetViews>
  <sheetFormatPr defaultColWidth="9.33203125" defaultRowHeight="14.25"/>
  <cols>
    <col min="1" max="1" width="4.1640625" style="8" customWidth="1"/>
    <col min="2" max="2" width="28.33203125" style="8" customWidth="1"/>
    <col min="3" max="3" width="11.6640625" style="8" bestFit="1" customWidth="1"/>
    <col min="4" max="12" width="17.6640625" style="6" hidden="1" customWidth="1"/>
    <col min="13" max="27" width="17.6640625" style="6" customWidth="1"/>
    <col min="28" max="28" width="17.5" style="8" bestFit="1" customWidth="1"/>
    <col min="29" max="30" width="18.33203125" style="6" bestFit="1" customWidth="1"/>
    <col min="31" max="31" width="29.1640625" style="6" customWidth="1"/>
    <col min="32"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119</v>
      </c>
      <c r="Q3" s="9"/>
    </row>
    <row r="4" spans="2:33">
      <c r="B4" s="10" t="s">
        <v>120</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121</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122</v>
      </c>
      <c r="AC9" s="30" t="s">
        <v>123</v>
      </c>
      <c r="AD9" s="30" t="s">
        <v>124</v>
      </c>
      <c r="AE9" s="31" t="s">
        <v>125</v>
      </c>
    </row>
    <row r="10" spans="2:33">
      <c r="B10" s="32" t="s">
        <v>126</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127</v>
      </c>
    </row>
    <row r="11" spans="2:33">
      <c r="B11" s="16" t="s">
        <v>128</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129</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130</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131</v>
      </c>
    </row>
    <row r="14" spans="2:33">
      <c r="B14" s="38" t="s">
        <v>132</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133</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134</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135</v>
      </c>
    </row>
    <row r="25" spans="2:33">
      <c r="B25" s="8" t="s">
        <v>136</v>
      </c>
      <c r="Q25" s="9" t="s">
        <v>137</v>
      </c>
    </row>
    <row r="26" spans="2:33">
      <c r="B26" s="10" t="s">
        <v>120</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B26" s="28"/>
      <c r="AC26" s="29"/>
      <c r="AD26" s="29"/>
      <c r="AE26" s="29"/>
      <c r="AF26" s="29"/>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c r="AB27" s="28"/>
      <c r="AC27" s="29"/>
      <c r="AD27" s="29"/>
      <c r="AE27" s="29"/>
      <c r="AF27" s="2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c r="AB28" s="28"/>
      <c r="AC28" s="29"/>
      <c r="AD28" s="29"/>
      <c r="AE28" s="29"/>
      <c r="AF28" s="29"/>
    </row>
    <row r="29" spans="2:33" s="28" customFormat="1">
      <c r="B29" s="22" t="s">
        <v>121</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0" spans="2:33">
      <c r="AB30" s="28"/>
      <c r="AC30" s="29"/>
      <c r="AD30" s="29"/>
      <c r="AE30" s="29"/>
      <c r="AF30" s="29"/>
    </row>
    <row r="31" spans="2:33">
      <c r="AB31" s="28"/>
      <c r="AC31" s="29"/>
      <c r="AD31" s="29"/>
      <c r="AE31" s="29"/>
      <c r="AF31" s="29"/>
    </row>
    <row r="32" spans="2:33">
      <c r="B32" s="8" t="s">
        <v>166</v>
      </c>
      <c r="P32" s="31" t="s">
        <v>139</v>
      </c>
      <c r="Q32" s="59">
        <v>0.5</v>
      </c>
      <c r="R32" s="59">
        <v>0.7</v>
      </c>
      <c r="S32" s="59">
        <v>0.85</v>
      </c>
      <c r="T32" s="59">
        <v>0.9</v>
      </c>
      <c r="U32" s="59">
        <v>0.9</v>
      </c>
      <c r="V32" s="59">
        <v>0.9</v>
      </c>
      <c r="W32" s="59">
        <v>0.9</v>
      </c>
      <c r="X32" s="59">
        <v>0.9</v>
      </c>
      <c r="Y32" s="59">
        <v>0.9</v>
      </c>
      <c r="Z32" s="59">
        <v>0.9</v>
      </c>
      <c r="AA32" s="59">
        <v>0.9</v>
      </c>
      <c r="AB32" s="51"/>
      <c r="AC32" s="186"/>
      <c r="AD32" s="186"/>
      <c r="AE32" s="187"/>
      <c r="AF32" s="186"/>
    </row>
    <row r="33" spans="2:32">
      <c r="B33" s="32" t="s">
        <v>126</v>
      </c>
      <c r="C33" s="33"/>
      <c r="D33" s="34">
        <v>36011.4764</v>
      </c>
      <c r="E33" s="35">
        <v>20249.099999999999</v>
      </c>
      <c r="F33" s="35">
        <v>56370.8269</v>
      </c>
      <c r="G33" s="35">
        <v>51909.26</v>
      </c>
      <c r="H33" s="35">
        <v>58203.860000000015</v>
      </c>
      <c r="I33" s="35">
        <v>56998.68</v>
      </c>
      <c r="J33" s="35">
        <v>116814.32</v>
      </c>
      <c r="K33" s="35">
        <v>80571.09</v>
      </c>
      <c r="L33" s="35">
        <v>79624.349999999977</v>
      </c>
      <c r="M33" s="35">
        <v>36189.42</v>
      </c>
      <c r="N33" s="35">
        <v>62725.786309476156</v>
      </c>
      <c r="O33" s="36">
        <v>964.17304925019732</v>
      </c>
      <c r="P33" s="37">
        <v>0</v>
      </c>
      <c r="Q33" s="35">
        <v>30000</v>
      </c>
      <c r="R33" s="35">
        <v>60000</v>
      </c>
      <c r="S33" s="35">
        <v>60000</v>
      </c>
      <c r="T33" s="35">
        <v>100000</v>
      </c>
      <c r="U33" s="35">
        <v>70000</v>
      </c>
      <c r="V33" s="35">
        <v>90000</v>
      </c>
      <c r="W33" s="35">
        <v>110000</v>
      </c>
      <c r="X33" s="35">
        <v>95000</v>
      </c>
      <c r="Y33" s="35">
        <v>100000</v>
      </c>
      <c r="Z33" s="35">
        <v>80000</v>
      </c>
      <c r="AA33" s="35">
        <v>90000</v>
      </c>
      <c r="AB33" s="6">
        <f>SUM(P33:AA33)</f>
        <v>885000</v>
      </c>
      <c r="AC33" s="29"/>
      <c r="AD33" s="29"/>
      <c r="AE33" s="29"/>
      <c r="AF33" s="29"/>
    </row>
    <row r="34" spans="2:32">
      <c r="B34" s="16" t="s">
        <v>128</v>
      </c>
      <c r="C34" s="17"/>
      <c r="D34" s="18">
        <v>68132</v>
      </c>
      <c r="E34" s="19">
        <v>152174.00000000006</v>
      </c>
      <c r="F34" s="19">
        <v>26703</v>
      </c>
      <c r="G34" s="19">
        <v>22066.999999999985</v>
      </c>
      <c r="H34" s="19">
        <v>30957</v>
      </c>
      <c r="I34" s="19">
        <v>39776.000000000029</v>
      </c>
      <c r="J34" s="19">
        <v>19836</v>
      </c>
      <c r="K34" s="19">
        <v>26756.000000000015</v>
      </c>
      <c r="L34" s="19">
        <v>36100</v>
      </c>
      <c r="M34" s="19">
        <v>40258.399999999994</v>
      </c>
      <c r="N34" s="19">
        <v>42312.800000000003</v>
      </c>
      <c r="O34" s="20">
        <v>28392.799999999999</v>
      </c>
      <c r="P34" s="21">
        <v>0</v>
      </c>
      <c r="Q34" s="19">
        <v>30000</v>
      </c>
      <c r="R34" s="171">
        <v>40000</v>
      </c>
      <c r="S34" s="171">
        <v>80000</v>
      </c>
      <c r="T34" s="19">
        <v>70000</v>
      </c>
      <c r="U34" s="19">
        <v>100000</v>
      </c>
      <c r="V34" s="19">
        <v>80000</v>
      </c>
      <c r="W34" s="19">
        <v>60000</v>
      </c>
      <c r="X34" s="19">
        <v>80000</v>
      </c>
      <c r="Y34" s="19">
        <v>70000</v>
      </c>
      <c r="Z34" s="19">
        <v>90000</v>
      </c>
      <c r="AA34" s="19">
        <v>80000</v>
      </c>
      <c r="AB34" s="6">
        <f>SUM(P34:AA34)</f>
        <v>780000</v>
      </c>
      <c r="AC34" s="29"/>
      <c r="AD34" s="29"/>
      <c r="AE34" s="29"/>
      <c r="AF34" s="29"/>
    </row>
    <row r="35" spans="2:32">
      <c r="B35" s="70" t="s">
        <v>142</v>
      </c>
      <c r="C35" s="71"/>
      <c r="D35" s="72"/>
      <c r="E35" s="73"/>
      <c r="F35" s="73"/>
      <c r="G35" s="73"/>
      <c r="H35" s="73"/>
      <c r="I35" s="73"/>
      <c r="J35" s="73"/>
      <c r="K35" s="73"/>
      <c r="L35" s="73"/>
      <c r="M35" s="73"/>
      <c r="N35" s="73"/>
      <c r="O35" s="74"/>
      <c r="P35" s="21">
        <v>0</v>
      </c>
      <c r="Q35" s="68">
        <f t="shared" ref="Q35:AA35" si="7">Q33+Q34</f>
        <v>60000</v>
      </c>
      <c r="R35" s="68">
        <f t="shared" si="7"/>
        <v>100000</v>
      </c>
      <c r="S35" s="68">
        <f t="shared" si="7"/>
        <v>140000</v>
      </c>
      <c r="T35" s="68">
        <f t="shared" si="7"/>
        <v>170000</v>
      </c>
      <c r="U35" s="68">
        <f t="shared" si="7"/>
        <v>170000</v>
      </c>
      <c r="V35" s="68">
        <f t="shared" si="7"/>
        <v>170000</v>
      </c>
      <c r="W35" s="68">
        <f t="shared" si="7"/>
        <v>170000</v>
      </c>
      <c r="X35" s="68">
        <f t="shared" si="7"/>
        <v>175000</v>
      </c>
      <c r="Y35" s="68">
        <f t="shared" si="7"/>
        <v>170000</v>
      </c>
      <c r="Z35" s="68">
        <f t="shared" si="7"/>
        <v>170000</v>
      </c>
      <c r="AA35" s="68">
        <f t="shared" si="7"/>
        <v>170000</v>
      </c>
      <c r="AB35" s="6">
        <f>SUM(P35:AA35)</f>
        <v>1665000</v>
      </c>
      <c r="AC35" s="29"/>
      <c r="AD35" s="29"/>
      <c r="AE35" s="29"/>
      <c r="AF35" s="29"/>
    </row>
    <row r="36" spans="2:32">
      <c r="B36" s="16" t="s">
        <v>130</v>
      </c>
      <c r="C36" s="17"/>
      <c r="D36" s="18">
        <v>59573.770000000004</v>
      </c>
      <c r="E36" s="19">
        <v>101448.51</v>
      </c>
      <c r="F36" s="19">
        <v>117008.85</v>
      </c>
      <c r="G36" s="19">
        <v>112167.3</v>
      </c>
      <c r="H36" s="19">
        <v>210086.1</v>
      </c>
      <c r="I36" s="19">
        <v>226855.77</v>
      </c>
      <c r="J36" s="19">
        <v>373375.99</v>
      </c>
      <c r="K36" s="19">
        <v>109080.14</v>
      </c>
      <c r="L36" s="19">
        <v>292010.78000000003</v>
      </c>
      <c r="M36" s="19">
        <v>99282.75</v>
      </c>
      <c r="N36" s="19">
        <v>95345.25</v>
      </c>
      <c r="O36" s="20">
        <v>58842</v>
      </c>
      <c r="P36" s="21">
        <v>0</v>
      </c>
      <c r="Q36" s="19">
        <v>50000</v>
      </c>
      <c r="R36" s="19">
        <v>180000</v>
      </c>
      <c r="S36" s="19">
        <v>190000</v>
      </c>
      <c r="T36" s="19">
        <v>250000</v>
      </c>
      <c r="U36" s="19">
        <v>330000</v>
      </c>
      <c r="V36" s="19">
        <v>300000</v>
      </c>
      <c r="W36" s="19">
        <v>250000</v>
      </c>
      <c r="X36" s="19">
        <v>180000</v>
      </c>
      <c r="Y36" s="19">
        <v>110000</v>
      </c>
      <c r="Z36" s="19">
        <v>110000</v>
      </c>
      <c r="AA36" s="19">
        <v>110000</v>
      </c>
      <c r="AB36" s="6">
        <f>SUM(P36:AA36)</f>
        <v>2060000</v>
      </c>
      <c r="AC36" s="29"/>
      <c r="AD36" s="29"/>
      <c r="AE36" s="29"/>
      <c r="AF36" s="29"/>
    </row>
    <row r="37" spans="2:32">
      <c r="B37" s="38" t="s">
        <v>132</v>
      </c>
      <c r="C37" s="39"/>
      <c r="D37" s="40">
        <f t="shared" ref="D37:AA37" si="8">+D34+D36</f>
        <v>127705.77</v>
      </c>
      <c r="E37" s="41">
        <f t="shared" si="8"/>
        <v>253622.51000000007</v>
      </c>
      <c r="F37" s="41">
        <f t="shared" si="8"/>
        <v>143711.85</v>
      </c>
      <c r="G37" s="41">
        <f t="shared" si="8"/>
        <v>134234.29999999999</v>
      </c>
      <c r="H37" s="41">
        <f t="shared" si="8"/>
        <v>241043.1</v>
      </c>
      <c r="I37" s="41">
        <f t="shared" si="8"/>
        <v>266631.77</v>
      </c>
      <c r="J37" s="41">
        <f t="shared" si="8"/>
        <v>393211.99</v>
      </c>
      <c r="K37" s="41">
        <f t="shared" si="8"/>
        <v>135836.14000000001</v>
      </c>
      <c r="L37" s="41">
        <f t="shared" si="8"/>
        <v>328110.78000000003</v>
      </c>
      <c r="M37" s="41">
        <f t="shared" si="8"/>
        <v>139541.15</v>
      </c>
      <c r="N37" s="41">
        <f t="shared" si="8"/>
        <v>137658.04999999999</v>
      </c>
      <c r="O37" s="42">
        <f t="shared" si="8"/>
        <v>87234.8</v>
      </c>
      <c r="P37" s="43">
        <f t="shared" si="8"/>
        <v>0</v>
      </c>
      <c r="Q37" s="41">
        <f t="shared" si="8"/>
        <v>80000</v>
      </c>
      <c r="R37" s="41">
        <f t="shared" si="8"/>
        <v>220000</v>
      </c>
      <c r="S37" s="41">
        <f t="shared" si="8"/>
        <v>270000</v>
      </c>
      <c r="T37" s="41">
        <f t="shared" si="8"/>
        <v>320000</v>
      </c>
      <c r="U37" s="41">
        <f t="shared" si="8"/>
        <v>430000</v>
      </c>
      <c r="V37" s="41">
        <f t="shared" si="8"/>
        <v>380000</v>
      </c>
      <c r="W37" s="41">
        <f t="shared" si="8"/>
        <v>310000</v>
      </c>
      <c r="X37" s="41">
        <f t="shared" si="8"/>
        <v>260000</v>
      </c>
      <c r="Y37" s="41">
        <f t="shared" si="8"/>
        <v>180000</v>
      </c>
      <c r="Z37" s="41">
        <f t="shared" si="8"/>
        <v>200000</v>
      </c>
      <c r="AA37" s="41">
        <f t="shared" si="8"/>
        <v>190000</v>
      </c>
      <c r="AB37" s="6">
        <f>SUM(P37:AA37)</f>
        <v>2840000</v>
      </c>
      <c r="AC37" s="29"/>
      <c r="AD37" s="29"/>
      <c r="AE37" s="29"/>
      <c r="AF37" s="29"/>
    </row>
    <row r="38" spans="2:32">
      <c r="B38" s="44" t="s">
        <v>133</v>
      </c>
      <c r="C38" s="45"/>
      <c r="D38" s="46">
        <f t="shared" ref="D38:AA38" si="9">+D33+D37</f>
        <v>163717.2464</v>
      </c>
      <c r="E38" s="47">
        <f t="shared" si="9"/>
        <v>273871.61000000004</v>
      </c>
      <c r="F38" s="47">
        <f t="shared" si="9"/>
        <v>200082.67690000002</v>
      </c>
      <c r="G38" s="47">
        <f t="shared" si="9"/>
        <v>186143.56</v>
      </c>
      <c r="H38" s="47">
        <f t="shared" si="9"/>
        <v>299246.96000000002</v>
      </c>
      <c r="I38" s="47">
        <f t="shared" si="9"/>
        <v>323630.45</v>
      </c>
      <c r="J38" s="47">
        <f t="shared" si="9"/>
        <v>510026.31</v>
      </c>
      <c r="K38" s="47">
        <f t="shared" si="9"/>
        <v>216407.23</v>
      </c>
      <c r="L38" s="47">
        <f t="shared" si="9"/>
        <v>407735.13</v>
      </c>
      <c r="M38" s="47">
        <f t="shared" si="9"/>
        <v>175730.57</v>
      </c>
      <c r="N38" s="47">
        <f t="shared" si="9"/>
        <v>200383.83630947614</v>
      </c>
      <c r="O38" s="48">
        <f t="shared" si="9"/>
        <v>88198.973049250199</v>
      </c>
      <c r="P38" s="49">
        <f t="shared" si="9"/>
        <v>0</v>
      </c>
      <c r="Q38" s="47">
        <f>+Q33+Q37</f>
        <v>110000</v>
      </c>
      <c r="R38" s="47">
        <f t="shared" si="9"/>
        <v>280000</v>
      </c>
      <c r="S38" s="47">
        <f t="shared" si="9"/>
        <v>330000</v>
      </c>
      <c r="T38" s="47">
        <f t="shared" si="9"/>
        <v>420000</v>
      </c>
      <c r="U38" s="47">
        <f t="shared" si="9"/>
        <v>500000</v>
      </c>
      <c r="V38" s="47">
        <f t="shared" si="9"/>
        <v>470000</v>
      </c>
      <c r="W38" s="47">
        <f t="shared" si="9"/>
        <v>420000</v>
      </c>
      <c r="X38" s="47">
        <f t="shared" si="9"/>
        <v>355000</v>
      </c>
      <c r="Y38" s="47">
        <f t="shared" si="9"/>
        <v>280000</v>
      </c>
      <c r="Z38" s="47">
        <f t="shared" si="9"/>
        <v>280000</v>
      </c>
      <c r="AA38" s="47">
        <f t="shared" si="9"/>
        <v>280000</v>
      </c>
      <c r="AB38" s="61">
        <f>+AB33+AB37</f>
        <v>3725000</v>
      </c>
      <c r="AC38" s="185"/>
      <c r="AD38" s="185"/>
      <c r="AE38" s="29"/>
      <c r="AF38" s="29"/>
    </row>
    <row r="39" spans="2:32">
      <c r="AB39" s="28"/>
      <c r="AC39" s="29"/>
      <c r="AD39" s="29"/>
      <c r="AE39" s="29"/>
      <c r="AF39" s="29"/>
    </row>
    <row r="40" spans="2:32" ht="18">
      <c r="Q40" s="76" t="s">
        <v>138</v>
      </c>
      <c r="AB40" s="185"/>
      <c r="AC40" s="29"/>
      <c r="AD40" s="29"/>
      <c r="AE40" s="202" t="s">
        <v>197</v>
      </c>
      <c r="AF40" s="29"/>
    </row>
    <row r="41" spans="2:32" ht="17.25">
      <c r="B41" s="8" t="s">
        <v>168</v>
      </c>
      <c r="P41" s="31" t="s">
        <v>139</v>
      </c>
      <c r="Q41" s="59">
        <v>0.5</v>
      </c>
      <c r="R41" s="59">
        <v>0.5</v>
      </c>
      <c r="S41" s="59">
        <v>0.85</v>
      </c>
      <c r="T41" s="59">
        <v>0.9</v>
      </c>
      <c r="U41" s="59">
        <v>0.9</v>
      </c>
      <c r="V41" s="59">
        <v>0.9</v>
      </c>
      <c r="W41" s="59">
        <v>0.9</v>
      </c>
      <c r="X41" s="59">
        <v>0.9</v>
      </c>
      <c r="Y41" s="59">
        <v>0.9</v>
      </c>
      <c r="Z41" s="59">
        <v>0.9</v>
      </c>
      <c r="AA41" s="59">
        <v>0.9</v>
      </c>
      <c r="AB41" s="185"/>
      <c r="AC41" s="186"/>
      <c r="AD41" s="29"/>
      <c r="AE41" s="200" t="s">
        <v>184</v>
      </c>
      <c r="AF41" s="202">
        <v>44012</v>
      </c>
    </row>
    <row r="42" spans="2:32">
      <c r="B42" s="32" t="s">
        <v>126</v>
      </c>
      <c r="C42" s="33"/>
      <c r="D42" s="34">
        <v>36011.4764</v>
      </c>
      <c r="E42" s="35">
        <v>20249.099999999999</v>
      </c>
      <c r="F42" s="35">
        <v>56370.8269</v>
      </c>
      <c r="G42" s="35">
        <v>51909.26</v>
      </c>
      <c r="H42" s="35">
        <v>58203.860000000015</v>
      </c>
      <c r="I42" s="35">
        <v>56998.68</v>
      </c>
      <c r="J42" s="35">
        <v>116814.32</v>
      </c>
      <c r="K42" s="35">
        <v>80571.09</v>
      </c>
      <c r="L42" s="35">
        <v>79624.349999999977</v>
      </c>
      <c r="M42" s="35">
        <v>36189.42</v>
      </c>
      <c r="N42" s="35">
        <v>62725.786309476156</v>
      </c>
      <c r="O42" s="36">
        <v>964.17304925019732</v>
      </c>
      <c r="P42" s="37">
        <v>0</v>
      </c>
      <c r="Q42" s="182">
        <v>47300</v>
      </c>
      <c r="R42" s="199">
        <v>78800</v>
      </c>
      <c r="S42" s="182">
        <v>53200</v>
      </c>
      <c r="T42" s="182">
        <v>12000</v>
      </c>
      <c r="U42" s="35">
        <v>70000</v>
      </c>
      <c r="V42" s="35">
        <v>90000</v>
      </c>
      <c r="W42" s="35">
        <v>110000</v>
      </c>
      <c r="X42" s="35">
        <v>95000</v>
      </c>
      <c r="Y42" s="35">
        <v>100000</v>
      </c>
      <c r="Z42" s="35">
        <v>80000</v>
      </c>
      <c r="AA42" s="35">
        <v>90000</v>
      </c>
      <c r="AB42" s="6">
        <f>SUM(P42:AA42)</f>
        <v>826300</v>
      </c>
      <c r="AC42" s="29"/>
      <c r="AD42" s="29"/>
      <c r="AE42" s="203" t="s">
        <v>185</v>
      </c>
      <c r="AF42" s="204">
        <v>43.958999999999996</v>
      </c>
    </row>
    <row r="43" spans="2:32">
      <c r="B43" s="16" t="s">
        <v>128</v>
      </c>
      <c r="C43" s="17"/>
      <c r="D43" s="18">
        <v>68132</v>
      </c>
      <c r="E43" s="19">
        <v>152174.00000000006</v>
      </c>
      <c r="F43" s="19">
        <v>26703</v>
      </c>
      <c r="G43" s="19">
        <v>22066.999999999985</v>
      </c>
      <c r="H43" s="19">
        <v>30957</v>
      </c>
      <c r="I43" s="19">
        <v>39776.000000000029</v>
      </c>
      <c r="J43" s="19">
        <v>19836</v>
      </c>
      <c r="K43" s="19">
        <v>26756.000000000015</v>
      </c>
      <c r="L43" s="19">
        <v>36100</v>
      </c>
      <c r="M43" s="19">
        <v>40258.399999999994</v>
      </c>
      <c r="N43" s="19">
        <v>42312.800000000003</v>
      </c>
      <c r="O43" s="20">
        <v>28392.799999999999</v>
      </c>
      <c r="P43" s="21">
        <v>0</v>
      </c>
      <c r="Q43" s="183">
        <v>23300</v>
      </c>
      <c r="R43" s="171">
        <v>32200</v>
      </c>
      <c r="S43" s="183">
        <v>39100</v>
      </c>
      <c r="T43" s="183">
        <v>113000</v>
      </c>
      <c r="U43" s="19">
        <v>100000</v>
      </c>
      <c r="V43" s="19">
        <v>80000</v>
      </c>
      <c r="W43" s="19">
        <v>60000</v>
      </c>
      <c r="X43" s="19">
        <v>80000</v>
      </c>
      <c r="Y43" s="19">
        <v>70000</v>
      </c>
      <c r="Z43" s="19">
        <v>90000</v>
      </c>
      <c r="AA43" s="19">
        <v>80000</v>
      </c>
      <c r="AB43" s="6">
        <f>SUM(P43:AA43)</f>
        <v>767600</v>
      </c>
      <c r="AC43" s="29"/>
      <c r="AD43" s="29"/>
      <c r="AE43" s="203" t="s">
        <v>186</v>
      </c>
      <c r="AF43" s="204">
        <v>14.76</v>
      </c>
    </row>
    <row r="44" spans="2:32" ht="14.65" customHeight="1">
      <c r="B44" s="70" t="s">
        <v>142</v>
      </c>
      <c r="C44" s="71"/>
      <c r="D44" s="72"/>
      <c r="E44" s="73"/>
      <c r="F44" s="73"/>
      <c r="G44" s="73"/>
      <c r="H44" s="73"/>
      <c r="I44" s="73"/>
      <c r="J44" s="73"/>
      <c r="K44" s="73"/>
      <c r="L44" s="73"/>
      <c r="M44" s="73"/>
      <c r="N44" s="73"/>
      <c r="O44" s="74"/>
      <c r="P44" s="21">
        <v>0</v>
      </c>
      <c r="Q44" s="184">
        <f>Q42+Q43</f>
        <v>70600</v>
      </c>
      <c r="R44" s="198">
        <f t="shared" ref="R44:AA44" si="10">R42+R43</f>
        <v>111000</v>
      </c>
      <c r="S44" s="184">
        <f t="shared" si="10"/>
        <v>92300</v>
      </c>
      <c r="T44" s="184">
        <f>T42+T43</f>
        <v>125000</v>
      </c>
      <c r="U44" s="68">
        <f t="shared" si="10"/>
        <v>170000</v>
      </c>
      <c r="V44" s="68">
        <f t="shared" si="10"/>
        <v>170000</v>
      </c>
      <c r="W44" s="68">
        <f t="shared" si="10"/>
        <v>170000</v>
      </c>
      <c r="X44" s="68">
        <f t="shared" si="10"/>
        <v>175000</v>
      </c>
      <c r="Y44" s="68">
        <f t="shared" si="10"/>
        <v>170000</v>
      </c>
      <c r="Z44" s="68">
        <f t="shared" si="10"/>
        <v>170000</v>
      </c>
      <c r="AA44" s="68">
        <f t="shared" si="10"/>
        <v>170000</v>
      </c>
      <c r="AB44" s="6">
        <f>SUM(P44:AA44)</f>
        <v>1593900</v>
      </c>
      <c r="AC44" s="29"/>
      <c r="AD44" s="29"/>
      <c r="AE44" s="203" t="s">
        <v>187</v>
      </c>
      <c r="AF44" s="204">
        <v>17.5</v>
      </c>
    </row>
    <row r="45" spans="2:32" ht="14.65" customHeight="1">
      <c r="B45" s="16" t="s">
        <v>130</v>
      </c>
      <c r="C45" s="17"/>
      <c r="D45" s="18">
        <v>59573.770000000004</v>
      </c>
      <c r="E45" s="19">
        <v>101448.51</v>
      </c>
      <c r="F45" s="19">
        <v>117008.85</v>
      </c>
      <c r="G45" s="19">
        <v>112167.3</v>
      </c>
      <c r="H45" s="19">
        <v>210086.1</v>
      </c>
      <c r="I45" s="19">
        <v>226855.77</v>
      </c>
      <c r="J45" s="19">
        <v>373375.99</v>
      </c>
      <c r="K45" s="19">
        <v>109080.14</v>
      </c>
      <c r="L45" s="19">
        <v>292010.78000000003</v>
      </c>
      <c r="M45" s="19">
        <v>99282.75</v>
      </c>
      <c r="N45" s="19">
        <v>95345.25</v>
      </c>
      <c r="O45" s="20">
        <v>58842</v>
      </c>
      <c r="P45" s="21">
        <v>0</v>
      </c>
      <c r="Q45" s="197">
        <v>4600</v>
      </c>
      <c r="R45" s="197">
        <v>227000</v>
      </c>
      <c r="S45" s="197">
        <v>150000</v>
      </c>
      <c r="T45" s="197">
        <v>570000</v>
      </c>
      <c r="U45" s="197">
        <v>780000</v>
      </c>
      <c r="V45" s="183">
        <v>450000</v>
      </c>
      <c r="W45" s="19">
        <v>250000</v>
      </c>
      <c r="X45" s="19">
        <v>180000</v>
      </c>
      <c r="Y45" s="19">
        <v>110000</v>
      </c>
      <c r="Z45" s="19">
        <v>110000</v>
      </c>
      <c r="AA45" s="19">
        <v>110000</v>
      </c>
      <c r="AB45" s="6">
        <f>SUM(P45:AA45)</f>
        <v>2941600</v>
      </c>
      <c r="AC45" s="29"/>
      <c r="AD45" s="29"/>
      <c r="AE45" s="203" t="s">
        <v>188</v>
      </c>
      <c r="AF45" s="204">
        <v>14.7</v>
      </c>
    </row>
    <row r="46" spans="2:32">
      <c r="B46" s="38" t="s">
        <v>132</v>
      </c>
      <c r="C46" s="39"/>
      <c r="D46" s="40">
        <f t="shared" ref="D46:AA46" si="11">+D43+D45</f>
        <v>127705.77</v>
      </c>
      <c r="E46" s="41">
        <f t="shared" si="11"/>
        <v>253622.51000000007</v>
      </c>
      <c r="F46" s="41">
        <f t="shared" si="11"/>
        <v>143711.85</v>
      </c>
      <c r="G46" s="41">
        <f t="shared" si="11"/>
        <v>134234.29999999999</v>
      </c>
      <c r="H46" s="41">
        <f t="shared" si="11"/>
        <v>241043.1</v>
      </c>
      <c r="I46" s="41">
        <f t="shared" si="11"/>
        <v>266631.77</v>
      </c>
      <c r="J46" s="41">
        <f t="shared" si="11"/>
        <v>393211.99</v>
      </c>
      <c r="K46" s="41">
        <f t="shared" si="11"/>
        <v>135836.14000000001</v>
      </c>
      <c r="L46" s="41">
        <f t="shared" si="11"/>
        <v>328110.78000000003</v>
      </c>
      <c r="M46" s="41">
        <f t="shared" si="11"/>
        <v>139541.15</v>
      </c>
      <c r="N46" s="41">
        <f t="shared" si="11"/>
        <v>137658.04999999999</v>
      </c>
      <c r="O46" s="42">
        <f t="shared" si="11"/>
        <v>87234.8</v>
      </c>
      <c r="P46" s="43">
        <f t="shared" si="11"/>
        <v>0</v>
      </c>
      <c r="Q46" s="41">
        <f t="shared" si="11"/>
        <v>27900</v>
      </c>
      <c r="R46" s="41">
        <f t="shared" si="11"/>
        <v>259200</v>
      </c>
      <c r="S46" s="41">
        <f t="shared" si="11"/>
        <v>189100</v>
      </c>
      <c r="T46" s="41">
        <f t="shared" si="11"/>
        <v>683000</v>
      </c>
      <c r="U46" s="41">
        <f t="shared" si="11"/>
        <v>880000</v>
      </c>
      <c r="V46" s="41">
        <f t="shared" si="11"/>
        <v>530000</v>
      </c>
      <c r="W46" s="41">
        <f t="shared" si="11"/>
        <v>310000</v>
      </c>
      <c r="X46" s="41">
        <f t="shared" si="11"/>
        <v>260000</v>
      </c>
      <c r="Y46" s="41">
        <f t="shared" si="11"/>
        <v>180000</v>
      </c>
      <c r="Z46" s="41">
        <f t="shared" si="11"/>
        <v>200000</v>
      </c>
      <c r="AA46" s="41">
        <f t="shared" si="11"/>
        <v>190000</v>
      </c>
      <c r="AB46" s="6">
        <f>SUM(P46:AA46)</f>
        <v>3709200</v>
      </c>
      <c r="AC46" s="29"/>
      <c r="AD46" s="29"/>
      <c r="AE46" s="203" t="s">
        <v>189</v>
      </c>
      <c r="AF46" s="204">
        <v>3.9</v>
      </c>
    </row>
    <row r="47" spans="2:32">
      <c r="B47" s="44" t="s">
        <v>133</v>
      </c>
      <c r="C47" s="45"/>
      <c r="D47" s="46">
        <f t="shared" ref="D47:AB47" si="12">+D42+D46</f>
        <v>163717.2464</v>
      </c>
      <c r="E47" s="47">
        <f t="shared" si="12"/>
        <v>273871.61000000004</v>
      </c>
      <c r="F47" s="47">
        <f t="shared" si="12"/>
        <v>200082.67690000002</v>
      </c>
      <c r="G47" s="47">
        <f t="shared" si="12"/>
        <v>186143.56</v>
      </c>
      <c r="H47" s="47">
        <f t="shared" si="12"/>
        <v>299246.96000000002</v>
      </c>
      <c r="I47" s="47">
        <f t="shared" si="12"/>
        <v>323630.45</v>
      </c>
      <c r="J47" s="47">
        <f t="shared" si="12"/>
        <v>510026.31</v>
      </c>
      <c r="K47" s="47">
        <f t="shared" si="12"/>
        <v>216407.23</v>
      </c>
      <c r="L47" s="47">
        <f t="shared" si="12"/>
        <v>407735.13</v>
      </c>
      <c r="M47" s="47">
        <f t="shared" si="12"/>
        <v>175730.57</v>
      </c>
      <c r="N47" s="47">
        <f t="shared" si="12"/>
        <v>200383.83630947614</v>
      </c>
      <c r="O47" s="48">
        <f t="shared" si="12"/>
        <v>88198.973049250199</v>
      </c>
      <c r="P47" s="49">
        <f t="shared" si="12"/>
        <v>0</v>
      </c>
      <c r="Q47" s="47">
        <f t="shared" si="12"/>
        <v>75200</v>
      </c>
      <c r="R47" s="47">
        <f t="shared" si="12"/>
        <v>338000</v>
      </c>
      <c r="S47" s="47">
        <f t="shared" si="12"/>
        <v>242300</v>
      </c>
      <c r="T47" s="47">
        <f t="shared" si="12"/>
        <v>695000</v>
      </c>
      <c r="U47" s="47">
        <f t="shared" si="12"/>
        <v>950000</v>
      </c>
      <c r="V47" s="47">
        <f t="shared" si="12"/>
        <v>620000</v>
      </c>
      <c r="W47" s="47">
        <f t="shared" si="12"/>
        <v>420000</v>
      </c>
      <c r="X47" s="47">
        <f t="shared" si="12"/>
        <v>355000</v>
      </c>
      <c r="Y47" s="47">
        <f t="shared" si="12"/>
        <v>280000</v>
      </c>
      <c r="Z47" s="47">
        <f t="shared" si="12"/>
        <v>280000</v>
      </c>
      <c r="AA47" s="47">
        <f t="shared" si="12"/>
        <v>280000</v>
      </c>
      <c r="AB47" s="61">
        <f t="shared" si="12"/>
        <v>4535500</v>
      </c>
      <c r="AC47" s="185"/>
      <c r="AD47" s="29"/>
      <c r="AE47" s="203" t="s">
        <v>190</v>
      </c>
      <c r="AF47" s="204">
        <v>11.46</v>
      </c>
    </row>
    <row r="48" spans="2:32" ht="15" thickBot="1">
      <c r="B48" s="50"/>
      <c r="C48" s="50"/>
      <c r="D48" s="51"/>
      <c r="E48" s="51"/>
      <c r="F48" s="51"/>
      <c r="G48" s="51"/>
      <c r="H48" s="51"/>
      <c r="I48" s="51"/>
      <c r="J48" s="51"/>
      <c r="K48" s="51"/>
      <c r="L48" s="51"/>
      <c r="M48" s="51"/>
      <c r="N48" s="51"/>
      <c r="O48" s="51"/>
      <c r="P48" s="51"/>
      <c r="Q48" s="51"/>
      <c r="R48" s="51"/>
      <c r="S48" s="51"/>
      <c r="T48" s="51"/>
      <c r="U48" s="51"/>
      <c r="V48" s="51"/>
      <c r="W48" s="51"/>
      <c r="X48" s="51"/>
      <c r="Y48" s="51"/>
      <c r="Z48" s="51"/>
      <c r="AA48" s="51"/>
      <c r="AB48" s="28"/>
      <c r="AC48" s="29"/>
      <c r="AD48" s="29"/>
      <c r="AE48" s="203" t="s">
        <v>191</v>
      </c>
      <c r="AF48" s="204">
        <v>1.6</v>
      </c>
    </row>
    <row r="49" spans="2:32" ht="15" thickBot="1">
      <c r="B49" s="52" t="s">
        <v>134</v>
      </c>
      <c r="C49" s="53"/>
      <c r="D49" s="54">
        <f t="shared" ref="D49:AA49" si="13">+D29+D47</f>
        <v>8595667.3563999999</v>
      </c>
      <c r="E49" s="55">
        <f t="shared" si="13"/>
        <v>9724428.3299999982</v>
      </c>
      <c r="F49" s="55">
        <f t="shared" si="13"/>
        <v>8685345.3268999998</v>
      </c>
      <c r="G49" s="55">
        <f t="shared" si="13"/>
        <v>8948142.5399999991</v>
      </c>
      <c r="H49" s="55">
        <f t="shared" si="13"/>
        <v>9899595.7600000016</v>
      </c>
      <c r="I49" s="55">
        <f t="shared" si="13"/>
        <v>8987182.4100000039</v>
      </c>
      <c r="J49" s="55">
        <f t="shared" si="13"/>
        <v>8724768.0299999993</v>
      </c>
      <c r="K49" s="55">
        <f t="shared" si="13"/>
        <v>6119861.0300000003</v>
      </c>
      <c r="L49" s="55">
        <f t="shared" si="13"/>
        <v>6016348.9500000002</v>
      </c>
      <c r="M49" s="55">
        <f t="shared" si="13"/>
        <v>5463855.8200000003</v>
      </c>
      <c r="N49" s="55">
        <f t="shared" si="13"/>
        <v>7029725.8763094759</v>
      </c>
      <c r="O49" s="56">
        <f t="shared" si="13"/>
        <v>4811764.8030492505</v>
      </c>
      <c r="P49" s="57">
        <f t="shared" si="13"/>
        <v>0</v>
      </c>
      <c r="Q49" s="55">
        <f t="shared" si="13"/>
        <v>18725130.065700002</v>
      </c>
      <c r="R49" s="55">
        <f t="shared" si="13"/>
        <v>6929443.21</v>
      </c>
      <c r="S49" s="55">
        <f t="shared" si="13"/>
        <v>8077086.9300000006</v>
      </c>
      <c r="T49" s="55">
        <f t="shared" si="13"/>
        <v>8589848.4600000009</v>
      </c>
      <c r="U49" s="55">
        <f t="shared" si="13"/>
        <v>11270835.530000001</v>
      </c>
      <c r="V49" s="55">
        <f t="shared" si="13"/>
        <v>9762072.6500000004</v>
      </c>
      <c r="W49" s="55">
        <f t="shared" si="13"/>
        <v>10013092.970000001</v>
      </c>
      <c r="X49" s="55">
        <f t="shared" si="13"/>
        <v>9299705.379999999</v>
      </c>
      <c r="Y49" s="55">
        <f t="shared" si="13"/>
        <v>8482774.6999999993</v>
      </c>
      <c r="Z49" s="55">
        <f t="shared" si="13"/>
        <v>8348373.8799999999</v>
      </c>
      <c r="AA49" s="55">
        <f t="shared" si="13"/>
        <v>9828944.5500000007</v>
      </c>
      <c r="AD49" s="29"/>
      <c r="AE49" s="203" t="s">
        <v>192</v>
      </c>
      <c r="AF49" s="204">
        <v>3.12</v>
      </c>
    </row>
    <row r="50" spans="2:32" ht="15">
      <c r="AD50" s="29"/>
      <c r="AE50" s="205"/>
      <c r="AF50" s="206">
        <v>110.999</v>
      </c>
    </row>
    <row r="51" spans="2:32" ht="15" customHeight="1">
      <c r="Q51" s="62"/>
      <c r="AB51" s="6"/>
      <c r="AC51" s="66"/>
      <c r="AD51" s="78"/>
      <c r="AE51" s="29"/>
      <c r="AF51" s="29"/>
    </row>
    <row r="52" spans="2:32" ht="15" customHeight="1">
      <c r="AB52" s="6"/>
      <c r="AC52" s="63"/>
      <c r="AD52" s="29"/>
      <c r="AE52" s="29"/>
      <c r="AF52" s="29"/>
    </row>
    <row r="53" spans="2:32" s="6" customFormat="1" ht="15" customHeight="1">
      <c r="B53" s="8"/>
      <c r="C53" s="8"/>
      <c r="AE53" s="200" t="s">
        <v>184</v>
      </c>
      <c r="AF53" s="202">
        <v>44042</v>
      </c>
    </row>
    <row r="54" spans="2:32" s="6" customFormat="1" ht="15" customHeight="1">
      <c r="B54" s="8"/>
      <c r="C54" s="8"/>
      <c r="AE54" s="201" t="s">
        <v>185</v>
      </c>
      <c r="AF54" s="207">
        <v>16.651</v>
      </c>
    </row>
    <row r="55" spans="2:32" s="6" customFormat="1" ht="15" customHeight="1">
      <c r="B55" s="8"/>
      <c r="C55" s="8"/>
      <c r="AE55" s="201" t="s">
        <v>186</v>
      </c>
      <c r="AF55" s="207">
        <v>15.080023710729103</v>
      </c>
    </row>
    <row r="56" spans="2:32" s="6" customFormat="1" ht="15" customHeight="1">
      <c r="B56" s="8"/>
      <c r="C56" s="8"/>
      <c r="AE56" s="201" t="s">
        <v>193</v>
      </c>
      <c r="AF56" s="207">
        <v>24.5</v>
      </c>
    </row>
    <row r="57" spans="2:32" s="6" customFormat="1" ht="15" customHeight="1">
      <c r="B57" s="8"/>
      <c r="C57" s="8"/>
      <c r="AE57" s="201" t="s">
        <v>194</v>
      </c>
      <c r="AF57" s="207">
        <v>14.622</v>
      </c>
    </row>
    <row r="58" spans="2:32" s="6" customFormat="1" ht="15" customHeight="1">
      <c r="B58" s="8"/>
      <c r="C58" s="8"/>
      <c r="AE58" s="201" t="s">
        <v>191</v>
      </c>
      <c r="AF58" s="207">
        <v>8.8915234143449915</v>
      </c>
    </row>
    <row r="59" spans="2:32" s="6" customFormat="1" ht="15" customHeight="1">
      <c r="B59" s="8"/>
      <c r="C59" s="8"/>
      <c r="AE59" s="201" t="s">
        <v>195</v>
      </c>
      <c r="AF59" s="207">
        <v>7.4669300000000005</v>
      </c>
    </row>
    <row r="60" spans="2:32" s="6" customFormat="1" ht="15" customHeight="1">
      <c r="B60" s="8"/>
      <c r="C60" s="8"/>
      <c r="AE60" s="201" t="s">
        <v>196</v>
      </c>
      <c r="AF60" s="207">
        <v>1.391</v>
      </c>
    </row>
    <row r="61" spans="2:32" s="6" customFormat="1" ht="15" customHeight="1">
      <c r="B61" s="8"/>
      <c r="C61" s="8"/>
      <c r="O61" s="65"/>
      <c r="P61" s="65"/>
      <c r="Q61" s="65"/>
      <c r="R61" s="65"/>
      <c r="S61" s="65"/>
      <c r="T61" s="65"/>
      <c r="U61" s="65"/>
      <c r="V61" s="65"/>
      <c r="W61" s="65"/>
      <c r="X61" s="65"/>
      <c r="Y61" s="65"/>
      <c r="Z61" s="65"/>
      <c r="AA61" s="65"/>
      <c r="AB61" s="65"/>
      <c r="AC61" s="64"/>
      <c r="AE61" s="201" t="s">
        <v>189</v>
      </c>
      <c r="AF61" s="207">
        <v>3.7001000000000004</v>
      </c>
    </row>
    <row r="62" spans="2:32" s="6" customFormat="1" ht="15" customHeight="1">
      <c r="B62" s="8"/>
      <c r="C62" s="8"/>
      <c r="O62" s="62"/>
      <c r="AE62" s="208"/>
      <c r="AF62" s="209">
        <v>92.302577125074109</v>
      </c>
    </row>
  </sheetData>
  <phoneticPr fontId="10"/>
  <printOptions horizontalCentered="1"/>
  <pageMargins left="0" right="0" top="0.74803149606299213" bottom="0.74803149606299213" header="0.31496062992125984" footer="0.31496062992125984"/>
  <pageSetup paperSize="8" scale="58" fitToHeight="0" orientation="landscape" horizontalDpi="300" verticalDpi="3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B2:AG62"/>
  <sheetViews>
    <sheetView showGridLines="0" view="pageBreakPreview" zoomScale="70" zoomScaleNormal="70" zoomScaleSheetLayoutView="70" workbookViewId="0">
      <pane xSplit="3" ySplit="2" topLeftCell="N3" activePane="bottomRight" state="frozen"/>
      <selection activeCell="P12" sqref="P12"/>
      <selection pane="topRight" activeCell="P12" sqref="P12"/>
      <selection pane="bottomLeft" activeCell="P12" sqref="P12"/>
      <selection pane="bottomRight" activeCell="P12" sqref="P12"/>
    </sheetView>
  </sheetViews>
  <sheetFormatPr defaultColWidth="9.33203125" defaultRowHeight="14.25"/>
  <cols>
    <col min="1" max="1" width="4.1640625" style="8" customWidth="1"/>
    <col min="2" max="2" width="28.33203125" style="8" customWidth="1"/>
    <col min="3" max="3" width="11.6640625" style="8" bestFit="1" customWidth="1"/>
    <col min="4" max="12" width="17.6640625" style="6" hidden="1" customWidth="1"/>
    <col min="13" max="27" width="17.6640625" style="6" customWidth="1"/>
    <col min="28" max="28" width="17.5" style="8" bestFit="1" customWidth="1"/>
    <col min="29"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119</v>
      </c>
      <c r="Q3" s="9"/>
    </row>
    <row r="4" spans="2:33">
      <c r="B4" s="10" t="s">
        <v>120</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121</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122</v>
      </c>
      <c r="AC9" s="30" t="s">
        <v>123</v>
      </c>
      <c r="AD9" s="30" t="s">
        <v>124</v>
      </c>
      <c r="AE9" s="31" t="s">
        <v>125</v>
      </c>
    </row>
    <row r="10" spans="2:33">
      <c r="B10" s="32" t="s">
        <v>126</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127</v>
      </c>
    </row>
    <row r="11" spans="2:33">
      <c r="B11" s="16" t="s">
        <v>128</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129</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130</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131</v>
      </c>
    </row>
    <row r="14" spans="2:33">
      <c r="B14" s="38" t="s">
        <v>132</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133</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134</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135</v>
      </c>
    </row>
    <row r="25" spans="2:33">
      <c r="B25" s="8" t="s">
        <v>136</v>
      </c>
      <c r="Q25" s="9" t="s">
        <v>137</v>
      </c>
    </row>
    <row r="26" spans="2:33">
      <c r="B26" s="10" t="s">
        <v>120</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B26" s="28"/>
      <c r="AC26" s="29"/>
      <c r="AD26" s="29"/>
      <c r="AE26" s="29"/>
      <c r="AF26" s="29"/>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c r="AB27" s="28"/>
      <c r="AC27" s="29"/>
      <c r="AD27" s="29"/>
      <c r="AE27" s="29"/>
      <c r="AF27" s="2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c r="AB28" s="28"/>
      <c r="AC28" s="29"/>
      <c r="AD28" s="29"/>
      <c r="AE28" s="29"/>
      <c r="AF28" s="29"/>
    </row>
    <row r="29" spans="2:33" s="28" customFormat="1">
      <c r="B29" s="22" t="s">
        <v>121</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0" spans="2:33">
      <c r="AB30" s="28"/>
      <c r="AC30" s="29"/>
      <c r="AD30" s="29"/>
      <c r="AE30" s="29"/>
      <c r="AF30" s="29"/>
    </row>
    <row r="31" spans="2:33">
      <c r="AB31" s="28"/>
      <c r="AC31" s="29"/>
      <c r="AD31" s="29"/>
      <c r="AE31" s="29"/>
      <c r="AF31" s="29"/>
    </row>
    <row r="32" spans="2:33">
      <c r="B32" s="8" t="s">
        <v>166</v>
      </c>
      <c r="P32" s="31" t="s">
        <v>139</v>
      </c>
      <c r="Q32" s="59">
        <v>0.5</v>
      </c>
      <c r="R32" s="59">
        <v>0.7</v>
      </c>
      <c r="S32" s="59">
        <v>0.85</v>
      </c>
      <c r="T32" s="59">
        <v>0.9</v>
      </c>
      <c r="U32" s="59">
        <v>0.9</v>
      </c>
      <c r="V32" s="59">
        <v>0.9</v>
      </c>
      <c r="W32" s="59">
        <v>0.9</v>
      </c>
      <c r="X32" s="59">
        <v>0.9</v>
      </c>
      <c r="Y32" s="59">
        <v>0.9</v>
      </c>
      <c r="Z32" s="59">
        <v>0.9</v>
      </c>
      <c r="AA32" s="59">
        <v>0.9</v>
      </c>
      <c r="AB32" s="51"/>
      <c r="AC32" s="186"/>
      <c r="AD32" s="186"/>
      <c r="AE32" s="187"/>
      <c r="AF32" s="186"/>
    </row>
    <row r="33" spans="2:32">
      <c r="B33" s="32" t="s">
        <v>126</v>
      </c>
      <c r="C33" s="33"/>
      <c r="D33" s="34">
        <v>36011.4764</v>
      </c>
      <c r="E33" s="35">
        <v>20249.099999999999</v>
      </c>
      <c r="F33" s="35">
        <v>56370.8269</v>
      </c>
      <c r="G33" s="35">
        <v>51909.26</v>
      </c>
      <c r="H33" s="35">
        <v>58203.860000000015</v>
      </c>
      <c r="I33" s="35">
        <v>56998.68</v>
      </c>
      <c r="J33" s="35">
        <v>116814.32</v>
      </c>
      <c r="K33" s="35">
        <v>80571.09</v>
      </c>
      <c r="L33" s="35">
        <v>79624.349999999977</v>
      </c>
      <c r="M33" s="35">
        <v>36189.42</v>
      </c>
      <c r="N33" s="35">
        <v>62725.786309476156</v>
      </c>
      <c r="O33" s="36">
        <v>964.17304925019732</v>
      </c>
      <c r="P33" s="37">
        <v>0</v>
      </c>
      <c r="Q33" s="35">
        <v>30000</v>
      </c>
      <c r="R33" s="35">
        <v>60000</v>
      </c>
      <c r="S33" s="35">
        <v>60000</v>
      </c>
      <c r="T33" s="35">
        <v>100000</v>
      </c>
      <c r="U33" s="35">
        <v>70000</v>
      </c>
      <c r="V33" s="35">
        <v>90000</v>
      </c>
      <c r="W33" s="35">
        <v>110000</v>
      </c>
      <c r="X33" s="35">
        <v>95000</v>
      </c>
      <c r="Y33" s="35">
        <v>100000</v>
      </c>
      <c r="Z33" s="35">
        <v>80000</v>
      </c>
      <c r="AA33" s="35">
        <v>90000</v>
      </c>
      <c r="AB33" s="6">
        <f>SUM(P33:AA33)</f>
        <v>885000</v>
      </c>
      <c r="AC33" s="29"/>
      <c r="AD33" s="29"/>
      <c r="AE33" s="29"/>
      <c r="AF33" s="29"/>
    </row>
    <row r="34" spans="2:32">
      <c r="B34" s="16" t="s">
        <v>128</v>
      </c>
      <c r="C34" s="17"/>
      <c r="D34" s="18">
        <v>68132</v>
      </c>
      <c r="E34" s="19">
        <v>152174.00000000006</v>
      </c>
      <c r="F34" s="19">
        <v>26703</v>
      </c>
      <c r="G34" s="19">
        <v>22066.999999999985</v>
      </c>
      <c r="H34" s="19">
        <v>30957</v>
      </c>
      <c r="I34" s="19">
        <v>39776.000000000029</v>
      </c>
      <c r="J34" s="19">
        <v>19836</v>
      </c>
      <c r="K34" s="19">
        <v>26756.000000000015</v>
      </c>
      <c r="L34" s="19">
        <v>36100</v>
      </c>
      <c r="M34" s="19">
        <v>40258.399999999994</v>
      </c>
      <c r="N34" s="19">
        <v>42312.800000000003</v>
      </c>
      <c r="O34" s="20">
        <v>28392.799999999999</v>
      </c>
      <c r="P34" s="21">
        <v>0</v>
      </c>
      <c r="Q34" s="19">
        <v>30000</v>
      </c>
      <c r="R34" s="171">
        <v>40000</v>
      </c>
      <c r="S34" s="171">
        <v>80000</v>
      </c>
      <c r="T34" s="19">
        <v>70000</v>
      </c>
      <c r="U34" s="19">
        <v>100000</v>
      </c>
      <c r="V34" s="19">
        <v>80000</v>
      </c>
      <c r="W34" s="19">
        <v>60000</v>
      </c>
      <c r="X34" s="19">
        <v>80000</v>
      </c>
      <c r="Y34" s="19">
        <v>70000</v>
      </c>
      <c r="Z34" s="19">
        <v>90000</v>
      </c>
      <c r="AA34" s="19">
        <v>80000</v>
      </c>
      <c r="AB34" s="6">
        <f>SUM(P34:AA34)</f>
        <v>780000</v>
      </c>
      <c r="AC34" s="29"/>
      <c r="AD34" s="29"/>
      <c r="AE34" s="29"/>
      <c r="AF34" s="29"/>
    </row>
    <row r="35" spans="2:32">
      <c r="B35" s="70" t="s">
        <v>142</v>
      </c>
      <c r="C35" s="71"/>
      <c r="D35" s="72"/>
      <c r="E35" s="73"/>
      <c r="F35" s="73"/>
      <c r="G35" s="73"/>
      <c r="H35" s="73"/>
      <c r="I35" s="73"/>
      <c r="J35" s="73"/>
      <c r="K35" s="73"/>
      <c r="L35" s="73"/>
      <c r="M35" s="73"/>
      <c r="N35" s="73"/>
      <c r="O35" s="74"/>
      <c r="P35" s="21">
        <v>0</v>
      </c>
      <c r="Q35" s="68">
        <f t="shared" ref="Q35:AA35" si="7">Q33+Q34</f>
        <v>60000</v>
      </c>
      <c r="R35" s="68">
        <f t="shared" si="7"/>
        <v>100000</v>
      </c>
      <c r="S35" s="68">
        <f t="shared" si="7"/>
        <v>140000</v>
      </c>
      <c r="T35" s="68">
        <f t="shared" si="7"/>
        <v>170000</v>
      </c>
      <c r="U35" s="68">
        <f t="shared" si="7"/>
        <v>170000</v>
      </c>
      <c r="V35" s="68">
        <f t="shared" si="7"/>
        <v>170000</v>
      </c>
      <c r="W35" s="68">
        <f t="shared" si="7"/>
        <v>170000</v>
      </c>
      <c r="X35" s="68">
        <f t="shared" si="7"/>
        <v>175000</v>
      </c>
      <c r="Y35" s="68">
        <f t="shared" si="7"/>
        <v>170000</v>
      </c>
      <c r="Z35" s="68">
        <f t="shared" si="7"/>
        <v>170000</v>
      </c>
      <c r="AA35" s="68">
        <f t="shared" si="7"/>
        <v>170000</v>
      </c>
      <c r="AB35" s="6">
        <f>SUM(P35:AA35)</f>
        <v>1665000</v>
      </c>
      <c r="AC35" s="29"/>
      <c r="AD35" s="29"/>
      <c r="AE35" s="29"/>
      <c r="AF35" s="29"/>
    </row>
    <row r="36" spans="2:32">
      <c r="B36" s="16" t="s">
        <v>130</v>
      </c>
      <c r="C36" s="17"/>
      <c r="D36" s="18">
        <v>59573.770000000004</v>
      </c>
      <c r="E36" s="19">
        <v>101448.51</v>
      </c>
      <c r="F36" s="19">
        <v>117008.85</v>
      </c>
      <c r="G36" s="19">
        <v>112167.3</v>
      </c>
      <c r="H36" s="19">
        <v>210086.1</v>
      </c>
      <c r="I36" s="19">
        <v>226855.77</v>
      </c>
      <c r="J36" s="19">
        <v>373375.99</v>
      </c>
      <c r="K36" s="19">
        <v>109080.14</v>
      </c>
      <c r="L36" s="19">
        <v>292010.78000000003</v>
      </c>
      <c r="M36" s="19">
        <v>99282.75</v>
      </c>
      <c r="N36" s="19">
        <v>95345.25</v>
      </c>
      <c r="O36" s="20">
        <v>58842</v>
      </c>
      <c r="P36" s="21">
        <v>0</v>
      </c>
      <c r="Q36" s="19">
        <v>50000</v>
      </c>
      <c r="R36" s="19">
        <v>180000</v>
      </c>
      <c r="S36" s="19">
        <v>190000</v>
      </c>
      <c r="T36" s="19">
        <v>250000</v>
      </c>
      <c r="U36" s="19">
        <v>330000</v>
      </c>
      <c r="V36" s="19">
        <v>300000</v>
      </c>
      <c r="W36" s="19">
        <v>250000</v>
      </c>
      <c r="X36" s="19">
        <v>180000</v>
      </c>
      <c r="Y36" s="19">
        <v>110000</v>
      </c>
      <c r="Z36" s="19">
        <v>110000</v>
      </c>
      <c r="AA36" s="19">
        <v>110000</v>
      </c>
      <c r="AB36" s="6">
        <f>SUM(P36:AA36)</f>
        <v>2060000</v>
      </c>
      <c r="AC36" s="29"/>
      <c r="AD36" s="29"/>
      <c r="AE36" s="29"/>
      <c r="AF36" s="29"/>
    </row>
    <row r="37" spans="2:32">
      <c r="B37" s="38" t="s">
        <v>132</v>
      </c>
      <c r="C37" s="39"/>
      <c r="D37" s="40">
        <f t="shared" ref="D37:AA37" si="8">+D34+D36</f>
        <v>127705.77</v>
      </c>
      <c r="E37" s="41">
        <f t="shared" si="8"/>
        <v>253622.51000000007</v>
      </c>
      <c r="F37" s="41">
        <f t="shared" si="8"/>
        <v>143711.85</v>
      </c>
      <c r="G37" s="41">
        <f t="shared" si="8"/>
        <v>134234.29999999999</v>
      </c>
      <c r="H37" s="41">
        <f t="shared" si="8"/>
        <v>241043.1</v>
      </c>
      <c r="I37" s="41">
        <f t="shared" si="8"/>
        <v>266631.77</v>
      </c>
      <c r="J37" s="41">
        <f t="shared" si="8"/>
        <v>393211.99</v>
      </c>
      <c r="K37" s="41">
        <f t="shared" si="8"/>
        <v>135836.14000000001</v>
      </c>
      <c r="L37" s="41">
        <f t="shared" si="8"/>
        <v>328110.78000000003</v>
      </c>
      <c r="M37" s="41">
        <f t="shared" si="8"/>
        <v>139541.15</v>
      </c>
      <c r="N37" s="41">
        <f t="shared" si="8"/>
        <v>137658.04999999999</v>
      </c>
      <c r="O37" s="42">
        <f t="shared" si="8"/>
        <v>87234.8</v>
      </c>
      <c r="P37" s="43">
        <f t="shared" si="8"/>
        <v>0</v>
      </c>
      <c r="Q37" s="41">
        <f t="shared" si="8"/>
        <v>80000</v>
      </c>
      <c r="R37" s="41">
        <f t="shared" si="8"/>
        <v>220000</v>
      </c>
      <c r="S37" s="41">
        <f t="shared" si="8"/>
        <v>270000</v>
      </c>
      <c r="T37" s="41">
        <f t="shared" si="8"/>
        <v>320000</v>
      </c>
      <c r="U37" s="41">
        <f t="shared" si="8"/>
        <v>430000</v>
      </c>
      <c r="V37" s="41">
        <f t="shared" si="8"/>
        <v>380000</v>
      </c>
      <c r="W37" s="41">
        <f t="shared" si="8"/>
        <v>310000</v>
      </c>
      <c r="X37" s="41">
        <f t="shared" si="8"/>
        <v>260000</v>
      </c>
      <c r="Y37" s="41">
        <f t="shared" si="8"/>
        <v>180000</v>
      </c>
      <c r="Z37" s="41">
        <f t="shared" si="8"/>
        <v>200000</v>
      </c>
      <c r="AA37" s="41">
        <f t="shared" si="8"/>
        <v>190000</v>
      </c>
      <c r="AB37" s="6">
        <f>SUM(P37:AA37)</f>
        <v>2840000</v>
      </c>
      <c r="AC37" s="29"/>
      <c r="AD37" s="29"/>
      <c r="AE37" s="29"/>
      <c r="AF37" s="29"/>
    </row>
    <row r="38" spans="2:32">
      <c r="B38" s="44" t="s">
        <v>133</v>
      </c>
      <c r="C38" s="45"/>
      <c r="D38" s="46">
        <f t="shared" ref="D38:AA38" si="9">+D33+D37</f>
        <v>163717.2464</v>
      </c>
      <c r="E38" s="47">
        <f t="shared" si="9"/>
        <v>273871.61000000004</v>
      </c>
      <c r="F38" s="47">
        <f t="shared" si="9"/>
        <v>200082.67690000002</v>
      </c>
      <c r="G38" s="47">
        <f t="shared" si="9"/>
        <v>186143.56</v>
      </c>
      <c r="H38" s="47">
        <f t="shared" si="9"/>
        <v>299246.96000000002</v>
      </c>
      <c r="I38" s="47">
        <f t="shared" si="9"/>
        <v>323630.45</v>
      </c>
      <c r="J38" s="47">
        <f t="shared" si="9"/>
        <v>510026.31</v>
      </c>
      <c r="K38" s="47">
        <f t="shared" si="9"/>
        <v>216407.23</v>
      </c>
      <c r="L38" s="47">
        <f t="shared" si="9"/>
        <v>407735.13</v>
      </c>
      <c r="M38" s="47">
        <f t="shared" si="9"/>
        <v>175730.57</v>
      </c>
      <c r="N38" s="47">
        <f t="shared" si="9"/>
        <v>200383.83630947614</v>
      </c>
      <c r="O38" s="48">
        <f t="shared" si="9"/>
        <v>88198.973049250199</v>
      </c>
      <c r="P38" s="49">
        <f t="shared" si="9"/>
        <v>0</v>
      </c>
      <c r="Q38" s="47">
        <f>+Q33+Q37</f>
        <v>110000</v>
      </c>
      <c r="R38" s="47">
        <f t="shared" si="9"/>
        <v>280000</v>
      </c>
      <c r="S38" s="47">
        <f t="shared" si="9"/>
        <v>330000</v>
      </c>
      <c r="T38" s="47">
        <f t="shared" si="9"/>
        <v>420000</v>
      </c>
      <c r="U38" s="47">
        <f t="shared" si="9"/>
        <v>500000</v>
      </c>
      <c r="V38" s="47">
        <f t="shared" si="9"/>
        <v>470000</v>
      </c>
      <c r="W38" s="47">
        <f t="shared" si="9"/>
        <v>420000</v>
      </c>
      <c r="X38" s="47">
        <f t="shared" si="9"/>
        <v>355000</v>
      </c>
      <c r="Y38" s="47">
        <f t="shared" si="9"/>
        <v>280000</v>
      </c>
      <c r="Z38" s="47">
        <f t="shared" si="9"/>
        <v>280000</v>
      </c>
      <c r="AA38" s="47">
        <f t="shared" si="9"/>
        <v>280000</v>
      </c>
      <c r="AB38" s="61">
        <f>+AB33+AB37</f>
        <v>3725000</v>
      </c>
      <c r="AC38" s="185"/>
      <c r="AD38" s="185"/>
      <c r="AE38" s="29"/>
      <c r="AF38" s="29"/>
    </row>
    <row r="39" spans="2:32">
      <c r="AB39" s="28"/>
      <c r="AC39" s="29"/>
      <c r="AD39" s="29"/>
      <c r="AE39" s="29"/>
      <c r="AF39" s="29"/>
    </row>
    <row r="40" spans="2:32" ht="18">
      <c r="Q40" s="76" t="s">
        <v>138</v>
      </c>
      <c r="AB40" s="185"/>
      <c r="AC40" s="29"/>
      <c r="AD40" s="29"/>
      <c r="AE40" s="29"/>
      <c r="AF40" s="29"/>
    </row>
    <row r="41" spans="2:32">
      <c r="B41" s="8" t="s">
        <v>168</v>
      </c>
      <c r="P41" s="31" t="s">
        <v>139</v>
      </c>
      <c r="Q41" s="59">
        <v>0.5</v>
      </c>
      <c r="R41" s="59">
        <v>0.5</v>
      </c>
      <c r="S41" s="59">
        <v>0.85</v>
      </c>
      <c r="T41" s="59">
        <v>0.9</v>
      </c>
      <c r="U41" s="59">
        <v>0.9</v>
      </c>
      <c r="V41" s="59">
        <v>0.9</v>
      </c>
      <c r="W41" s="59">
        <v>0.9</v>
      </c>
      <c r="X41" s="59">
        <v>0.9</v>
      </c>
      <c r="Y41" s="59">
        <v>0.9</v>
      </c>
      <c r="Z41" s="59">
        <v>0.9</v>
      </c>
      <c r="AA41" s="59">
        <v>0.9</v>
      </c>
      <c r="AB41" s="185"/>
      <c r="AC41" s="186"/>
      <c r="AD41" s="186"/>
      <c r="AE41" s="187"/>
      <c r="AF41" s="186"/>
    </row>
    <row r="42" spans="2:32">
      <c r="B42" s="32" t="s">
        <v>126</v>
      </c>
      <c r="C42" s="33"/>
      <c r="D42" s="34">
        <v>36011.4764</v>
      </c>
      <c r="E42" s="35">
        <v>20249.099999999999</v>
      </c>
      <c r="F42" s="35">
        <v>56370.8269</v>
      </c>
      <c r="G42" s="35">
        <v>51909.26</v>
      </c>
      <c r="H42" s="35">
        <v>58203.860000000015</v>
      </c>
      <c r="I42" s="35">
        <v>56998.68</v>
      </c>
      <c r="J42" s="35">
        <v>116814.32</v>
      </c>
      <c r="K42" s="35">
        <v>80571.09</v>
      </c>
      <c r="L42" s="35">
        <v>79624.349999999977</v>
      </c>
      <c r="M42" s="35">
        <v>36189.42</v>
      </c>
      <c r="N42" s="35">
        <v>62725.786309476156</v>
      </c>
      <c r="O42" s="36">
        <v>964.17304925019732</v>
      </c>
      <c r="P42" s="37">
        <v>0</v>
      </c>
      <c r="Q42" s="182">
        <v>47300</v>
      </c>
      <c r="R42" s="182">
        <v>88000</v>
      </c>
      <c r="S42" s="182">
        <v>30000</v>
      </c>
      <c r="T42" s="182">
        <v>50000</v>
      </c>
      <c r="U42" s="35">
        <v>70000</v>
      </c>
      <c r="V42" s="35">
        <v>90000</v>
      </c>
      <c r="W42" s="35">
        <v>110000</v>
      </c>
      <c r="X42" s="35">
        <v>95000</v>
      </c>
      <c r="Y42" s="35">
        <v>100000</v>
      </c>
      <c r="Z42" s="35">
        <v>80000</v>
      </c>
      <c r="AA42" s="35">
        <v>90000</v>
      </c>
      <c r="AB42" s="6">
        <f>SUM(P42:AA42)</f>
        <v>850300</v>
      </c>
      <c r="AC42" s="29"/>
      <c r="AD42" s="29"/>
      <c r="AE42" s="29"/>
      <c r="AF42" s="29"/>
    </row>
    <row r="43" spans="2:32">
      <c r="B43" s="16" t="s">
        <v>128</v>
      </c>
      <c r="C43" s="17"/>
      <c r="D43" s="18">
        <v>68132</v>
      </c>
      <c r="E43" s="19">
        <v>152174.00000000006</v>
      </c>
      <c r="F43" s="19">
        <v>26703</v>
      </c>
      <c r="G43" s="19">
        <v>22066.999999999985</v>
      </c>
      <c r="H43" s="19">
        <v>30957</v>
      </c>
      <c r="I43" s="19">
        <v>39776.000000000029</v>
      </c>
      <c r="J43" s="19">
        <v>19836</v>
      </c>
      <c r="K43" s="19">
        <v>26756.000000000015</v>
      </c>
      <c r="L43" s="19">
        <v>36100</v>
      </c>
      <c r="M43" s="19">
        <v>40258.399999999994</v>
      </c>
      <c r="N43" s="19">
        <v>42312.800000000003</v>
      </c>
      <c r="O43" s="20">
        <v>28392.799999999999</v>
      </c>
      <c r="P43" s="21">
        <v>0</v>
      </c>
      <c r="Q43" s="183">
        <v>23300</v>
      </c>
      <c r="R43" s="171">
        <v>32000</v>
      </c>
      <c r="S43" s="183">
        <v>50000</v>
      </c>
      <c r="T43" s="183">
        <v>50000</v>
      </c>
      <c r="U43" s="19">
        <v>100000</v>
      </c>
      <c r="V43" s="19">
        <v>80000</v>
      </c>
      <c r="W43" s="19">
        <v>60000</v>
      </c>
      <c r="X43" s="19">
        <v>80000</v>
      </c>
      <c r="Y43" s="19">
        <v>70000</v>
      </c>
      <c r="Z43" s="19">
        <v>90000</v>
      </c>
      <c r="AA43" s="19">
        <v>80000</v>
      </c>
      <c r="AB43" s="6">
        <f>SUM(P43:AA43)</f>
        <v>715300</v>
      </c>
      <c r="AC43" s="29"/>
      <c r="AD43" s="29"/>
      <c r="AE43" s="29"/>
      <c r="AF43" s="29"/>
    </row>
    <row r="44" spans="2:32" ht="14.65" customHeight="1">
      <c r="B44" s="70" t="s">
        <v>142</v>
      </c>
      <c r="C44" s="71"/>
      <c r="D44" s="72"/>
      <c r="E44" s="73"/>
      <c r="F44" s="73"/>
      <c r="G44" s="73"/>
      <c r="H44" s="73"/>
      <c r="I44" s="73"/>
      <c r="J44" s="73"/>
      <c r="K44" s="73"/>
      <c r="L44" s="73"/>
      <c r="M44" s="73"/>
      <c r="N44" s="73"/>
      <c r="O44" s="74"/>
      <c r="P44" s="21">
        <v>0</v>
      </c>
      <c r="Q44" s="184">
        <f>Q42+Q43</f>
        <v>70600</v>
      </c>
      <c r="R44" s="198">
        <f t="shared" ref="R44:AA44" si="10">R42+R43</f>
        <v>120000</v>
      </c>
      <c r="S44" s="184">
        <f t="shared" si="10"/>
        <v>80000</v>
      </c>
      <c r="T44" s="184">
        <f>T42+T43</f>
        <v>100000</v>
      </c>
      <c r="U44" s="68">
        <f t="shared" si="10"/>
        <v>170000</v>
      </c>
      <c r="V44" s="68">
        <f t="shared" si="10"/>
        <v>170000</v>
      </c>
      <c r="W44" s="68">
        <f t="shared" si="10"/>
        <v>170000</v>
      </c>
      <c r="X44" s="68">
        <f t="shared" si="10"/>
        <v>175000</v>
      </c>
      <c r="Y44" s="68">
        <f t="shared" si="10"/>
        <v>170000</v>
      </c>
      <c r="Z44" s="68">
        <f t="shared" si="10"/>
        <v>170000</v>
      </c>
      <c r="AA44" s="68">
        <f t="shared" si="10"/>
        <v>170000</v>
      </c>
      <c r="AB44" s="6">
        <f>SUM(P44:AA44)</f>
        <v>1565600</v>
      </c>
      <c r="AC44" s="29"/>
      <c r="AD44" s="29"/>
      <c r="AE44" s="29"/>
      <c r="AF44" s="29"/>
    </row>
    <row r="45" spans="2:32" ht="14.65" customHeight="1">
      <c r="B45" s="16" t="s">
        <v>130</v>
      </c>
      <c r="C45" s="17"/>
      <c r="D45" s="18">
        <v>59573.770000000004</v>
      </c>
      <c r="E45" s="19">
        <v>101448.51</v>
      </c>
      <c r="F45" s="19">
        <v>117008.85</v>
      </c>
      <c r="G45" s="19">
        <v>112167.3</v>
      </c>
      <c r="H45" s="19">
        <v>210086.1</v>
      </c>
      <c r="I45" s="19">
        <v>226855.77</v>
      </c>
      <c r="J45" s="19">
        <v>373375.99</v>
      </c>
      <c r="K45" s="19">
        <v>109080.14</v>
      </c>
      <c r="L45" s="19">
        <v>292010.78000000003</v>
      </c>
      <c r="M45" s="19">
        <v>99282.75</v>
      </c>
      <c r="N45" s="19">
        <v>95345.25</v>
      </c>
      <c r="O45" s="20">
        <v>58842</v>
      </c>
      <c r="P45" s="21">
        <v>0</v>
      </c>
      <c r="Q45" s="197">
        <v>4600</v>
      </c>
      <c r="R45" s="197">
        <v>150000</v>
      </c>
      <c r="S45" s="183">
        <v>150000</v>
      </c>
      <c r="T45" s="183">
        <v>650000</v>
      </c>
      <c r="U45" s="183">
        <v>850000</v>
      </c>
      <c r="V45" s="183">
        <v>450000</v>
      </c>
      <c r="W45" s="19">
        <v>250000</v>
      </c>
      <c r="X45" s="19">
        <v>180000</v>
      </c>
      <c r="Y45" s="19">
        <v>110000</v>
      </c>
      <c r="Z45" s="19">
        <v>110000</v>
      </c>
      <c r="AA45" s="19">
        <v>110000</v>
      </c>
      <c r="AB45" s="6">
        <f>SUM(P45:AA45)</f>
        <v>3014600</v>
      </c>
      <c r="AC45" s="29"/>
      <c r="AD45" s="29"/>
      <c r="AE45" s="29"/>
      <c r="AF45" s="29"/>
    </row>
    <row r="46" spans="2:32">
      <c r="B46" s="38" t="s">
        <v>132</v>
      </c>
      <c r="C46" s="39"/>
      <c r="D46" s="40">
        <f t="shared" ref="D46:AA46" si="11">+D43+D45</f>
        <v>127705.77</v>
      </c>
      <c r="E46" s="41">
        <f t="shared" si="11"/>
        <v>253622.51000000007</v>
      </c>
      <c r="F46" s="41">
        <f t="shared" si="11"/>
        <v>143711.85</v>
      </c>
      <c r="G46" s="41">
        <f t="shared" si="11"/>
        <v>134234.29999999999</v>
      </c>
      <c r="H46" s="41">
        <f t="shared" si="11"/>
        <v>241043.1</v>
      </c>
      <c r="I46" s="41">
        <f t="shared" si="11"/>
        <v>266631.77</v>
      </c>
      <c r="J46" s="41">
        <f t="shared" si="11"/>
        <v>393211.99</v>
      </c>
      <c r="K46" s="41">
        <f t="shared" si="11"/>
        <v>135836.14000000001</v>
      </c>
      <c r="L46" s="41">
        <f t="shared" si="11"/>
        <v>328110.78000000003</v>
      </c>
      <c r="M46" s="41">
        <f t="shared" si="11"/>
        <v>139541.15</v>
      </c>
      <c r="N46" s="41">
        <f t="shared" si="11"/>
        <v>137658.04999999999</v>
      </c>
      <c r="O46" s="42">
        <f t="shared" si="11"/>
        <v>87234.8</v>
      </c>
      <c r="P46" s="43">
        <f t="shared" si="11"/>
        <v>0</v>
      </c>
      <c r="Q46" s="41">
        <f t="shared" si="11"/>
        <v>27900</v>
      </c>
      <c r="R46" s="41">
        <f t="shared" si="11"/>
        <v>182000</v>
      </c>
      <c r="S46" s="41">
        <f t="shared" si="11"/>
        <v>200000</v>
      </c>
      <c r="T46" s="41">
        <f t="shared" si="11"/>
        <v>700000</v>
      </c>
      <c r="U46" s="41">
        <f t="shared" si="11"/>
        <v>950000</v>
      </c>
      <c r="V46" s="41">
        <f t="shared" si="11"/>
        <v>530000</v>
      </c>
      <c r="W46" s="41">
        <f t="shared" si="11"/>
        <v>310000</v>
      </c>
      <c r="X46" s="41">
        <f t="shared" si="11"/>
        <v>260000</v>
      </c>
      <c r="Y46" s="41">
        <f t="shared" si="11"/>
        <v>180000</v>
      </c>
      <c r="Z46" s="41">
        <f t="shared" si="11"/>
        <v>200000</v>
      </c>
      <c r="AA46" s="41">
        <f t="shared" si="11"/>
        <v>190000</v>
      </c>
      <c r="AB46" s="6">
        <f>SUM(P46:AA46)</f>
        <v>3729900</v>
      </c>
      <c r="AC46" s="29"/>
      <c r="AD46" s="29"/>
      <c r="AE46" s="29"/>
      <c r="AF46" s="29"/>
    </row>
    <row r="47" spans="2:32">
      <c r="B47" s="44" t="s">
        <v>133</v>
      </c>
      <c r="C47" s="45"/>
      <c r="D47" s="46">
        <f t="shared" ref="D47:AB47" si="12">+D42+D46</f>
        <v>163717.2464</v>
      </c>
      <c r="E47" s="47">
        <f t="shared" si="12"/>
        <v>273871.61000000004</v>
      </c>
      <c r="F47" s="47">
        <f t="shared" si="12"/>
        <v>200082.67690000002</v>
      </c>
      <c r="G47" s="47">
        <f t="shared" si="12"/>
        <v>186143.56</v>
      </c>
      <c r="H47" s="47">
        <f t="shared" si="12"/>
        <v>299246.96000000002</v>
      </c>
      <c r="I47" s="47">
        <f t="shared" si="12"/>
        <v>323630.45</v>
      </c>
      <c r="J47" s="47">
        <f t="shared" si="12"/>
        <v>510026.31</v>
      </c>
      <c r="K47" s="47">
        <f t="shared" si="12"/>
        <v>216407.23</v>
      </c>
      <c r="L47" s="47">
        <f t="shared" si="12"/>
        <v>407735.13</v>
      </c>
      <c r="M47" s="47">
        <f t="shared" si="12"/>
        <v>175730.57</v>
      </c>
      <c r="N47" s="47">
        <f t="shared" si="12"/>
        <v>200383.83630947614</v>
      </c>
      <c r="O47" s="48">
        <f t="shared" si="12"/>
        <v>88198.973049250199</v>
      </c>
      <c r="P47" s="49">
        <f t="shared" si="12"/>
        <v>0</v>
      </c>
      <c r="Q47" s="47">
        <f t="shared" si="12"/>
        <v>75200</v>
      </c>
      <c r="R47" s="47">
        <f t="shared" si="12"/>
        <v>270000</v>
      </c>
      <c r="S47" s="47">
        <f t="shared" si="12"/>
        <v>230000</v>
      </c>
      <c r="T47" s="47">
        <f t="shared" si="12"/>
        <v>750000</v>
      </c>
      <c r="U47" s="47">
        <f t="shared" si="12"/>
        <v>1020000</v>
      </c>
      <c r="V47" s="47">
        <f t="shared" si="12"/>
        <v>620000</v>
      </c>
      <c r="W47" s="47">
        <f t="shared" si="12"/>
        <v>420000</v>
      </c>
      <c r="X47" s="47">
        <f t="shared" si="12"/>
        <v>355000</v>
      </c>
      <c r="Y47" s="47">
        <f t="shared" si="12"/>
        <v>280000</v>
      </c>
      <c r="Z47" s="47">
        <f t="shared" si="12"/>
        <v>280000</v>
      </c>
      <c r="AA47" s="47">
        <f t="shared" si="12"/>
        <v>280000</v>
      </c>
      <c r="AB47" s="61">
        <f t="shared" si="12"/>
        <v>4580200</v>
      </c>
      <c r="AC47" s="185"/>
      <c r="AD47" s="185"/>
      <c r="AE47" s="29"/>
      <c r="AF47" s="29"/>
    </row>
    <row r="48" spans="2:32" ht="15" thickBot="1">
      <c r="B48" s="50"/>
      <c r="C48" s="50"/>
      <c r="D48" s="51"/>
      <c r="E48" s="51"/>
      <c r="F48" s="51"/>
      <c r="G48" s="51"/>
      <c r="H48" s="51"/>
      <c r="I48" s="51"/>
      <c r="J48" s="51"/>
      <c r="K48" s="51"/>
      <c r="L48" s="51"/>
      <c r="M48" s="51"/>
      <c r="N48" s="51"/>
      <c r="O48" s="51"/>
      <c r="P48" s="51"/>
      <c r="Q48" s="51"/>
      <c r="R48" s="51"/>
      <c r="S48" s="51"/>
      <c r="T48" s="51"/>
      <c r="U48" s="51"/>
      <c r="V48" s="51"/>
      <c r="W48" s="51"/>
      <c r="X48" s="51"/>
      <c r="Y48" s="51"/>
      <c r="Z48" s="51"/>
      <c r="AA48" s="51"/>
      <c r="AB48" s="28"/>
      <c r="AC48" s="29"/>
      <c r="AD48" s="29"/>
      <c r="AE48" s="29"/>
      <c r="AF48" s="29"/>
    </row>
    <row r="49" spans="2:30" ht="15" thickBot="1">
      <c r="B49" s="52" t="s">
        <v>134</v>
      </c>
      <c r="C49" s="53"/>
      <c r="D49" s="54">
        <f t="shared" ref="D49:AA49" si="13">+D29+D47</f>
        <v>8595667.3563999999</v>
      </c>
      <c r="E49" s="55">
        <f t="shared" si="13"/>
        <v>9724428.3299999982</v>
      </c>
      <c r="F49" s="55">
        <f t="shared" si="13"/>
        <v>8685345.3268999998</v>
      </c>
      <c r="G49" s="55">
        <f t="shared" si="13"/>
        <v>8948142.5399999991</v>
      </c>
      <c r="H49" s="55">
        <f t="shared" si="13"/>
        <v>9899595.7600000016</v>
      </c>
      <c r="I49" s="55">
        <f t="shared" si="13"/>
        <v>8987182.4100000039</v>
      </c>
      <c r="J49" s="55">
        <f t="shared" si="13"/>
        <v>8724768.0299999993</v>
      </c>
      <c r="K49" s="55">
        <f t="shared" si="13"/>
        <v>6119861.0300000003</v>
      </c>
      <c r="L49" s="55">
        <f t="shared" si="13"/>
        <v>6016348.9500000002</v>
      </c>
      <c r="M49" s="55">
        <f t="shared" si="13"/>
        <v>5463855.8200000003</v>
      </c>
      <c r="N49" s="55">
        <f t="shared" si="13"/>
        <v>7029725.8763094759</v>
      </c>
      <c r="O49" s="56">
        <f t="shared" si="13"/>
        <v>4811764.8030492505</v>
      </c>
      <c r="P49" s="57">
        <f t="shared" si="13"/>
        <v>0</v>
      </c>
      <c r="Q49" s="55">
        <f t="shared" si="13"/>
        <v>18725130.065700002</v>
      </c>
      <c r="R49" s="55">
        <f t="shared" si="13"/>
        <v>6861443.21</v>
      </c>
      <c r="S49" s="55">
        <f t="shared" si="13"/>
        <v>8064786.9300000006</v>
      </c>
      <c r="T49" s="55">
        <f t="shared" si="13"/>
        <v>8644848.4600000009</v>
      </c>
      <c r="U49" s="55">
        <f t="shared" si="13"/>
        <v>11340835.530000001</v>
      </c>
      <c r="V49" s="55">
        <f t="shared" si="13"/>
        <v>9762072.6500000004</v>
      </c>
      <c r="W49" s="55">
        <f t="shared" si="13"/>
        <v>10013092.970000001</v>
      </c>
      <c r="X49" s="55">
        <f t="shared" si="13"/>
        <v>9299705.379999999</v>
      </c>
      <c r="Y49" s="55">
        <f t="shared" si="13"/>
        <v>8482774.6999999993</v>
      </c>
      <c r="Z49" s="55">
        <f t="shared" si="13"/>
        <v>8348373.8799999999</v>
      </c>
      <c r="AA49" s="55">
        <f t="shared" si="13"/>
        <v>9828944.5500000007</v>
      </c>
    </row>
    <row r="51" spans="2:30" ht="15" customHeight="1">
      <c r="Q51" s="62"/>
      <c r="AB51" s="6"/>
      <c r="AC51" s="66"/>
      <c r="AD51" s="78"/>
    </row>
    <row r="52" spans="2:30" ht="15" customHeight="1">
      <c r="AB52" s="6"/>
      <c r="AC52" s="63"/>
      <c r="AD52" s="29"/>
    </row>
    <row r="53" spans="2:30" s="6" customFormat="1" ht="15" customHeight="1">
      <c r="B53" s="8"/>
      <c r="C53" s="8"/>
    </row>
    <row r="54" spans="2:30" s="6" customFormat="1" ht="15" customHeight="1">
      <c r="B54" s="8"/>
      <c r="C54" s="8"/>
    </row>
    <row r="55" spans="2:30" s="6" customFormat="1" ht="15" customHeight="1">
      <c r="B55" s="8"/>
      <c r="C55" s="8"/>
    </row>
    <row r="56" spans="2:30" s="6" customFormat="1" ht="15" customHeight="1">
      <c r="B56" s="8"/>
      <c r="C56" s="8"/>
    </row>
    <row r="57" spans="2:30" s="6" customFormat="1" ht="15" customHeight="1">
      <c r="B57" s="8"/>
      <c r="C57" s="8"/>
    </row>
    <row r="58" spans="2:30" s="6" customFormat="1" ht="15" customHeight="1">
      <c r="B58" s="8"/>
      <c r="C58" s="8"/>
    </row>
    <row r="59" spans="2:30" s="6" customFormat="1" ht="15" customHeight="1">
      <c r="B59" s="8"/>
      <c r="C59" s="8"/>
    </row>
    <row r="60" spans="2:30" s="6" customFormat="1" ht="15" customHeight="1">
      <c r="B60" s="8"/>
      <c r="C60" s="8"/>
    </row>
    <row r="61" spans="2:30" s="6" customFormat="1" ht="15" customHeight="1">
      <c r="B61" s="8"/>
      <c r="C61" s="8"/>
      <c r="O61" s="65"/>
      <c r="P61" s="65"/>
      <c r="Q61" s="65"/>
      <c r="R61" s="65"/>
      <c r="S61" s="65"/>
      <c r="T61" s="65"/>
      <c r="U61" s="65"/>
      <c r="V61" s="65"/>
      <c r="W61" s="65"/>
      <c r="X61" s="65"/>
      <c r="Y61" s="65"/>
      <c r="Z61" s="65"/>
      <c r="AA61" s="65"/>
      <c r="AB61" s="65"/>
      <c r="AC61" s="64"/>
    </row>
    <row r="62" spans="2:30" s="6" customFormat="1" ht="15" customHeight="1">
      <c r="B62" s="8"/>
      <c r="C62" s="8"/>
      <c r="O62" s="62"/>
    </row>
  </sheetData>
  <phoneticPr fontId="10"/>
  <printOptions horizontalCentered="1"/>
  <pageMargins left="0" right="0" top="0.74803149606299213" bottom="0.74803149606299213" header="0.31496062992125984" footer="0.31496062992125984"/>
  <pageSetup paperSize="8" scale="59" fitToHeight="0" orientation="landscape" horizontalDpi="300" verticalDpi="30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B2:AG62"/>
  <sheetViews>
    <sheetView showGridLines="0" view="pageBreakPreview" zoomScale="70" zoomScaleNormal="70" zoomScaleSheetLayoutView="70" workbookViewId="0">
      <pane xSplit="3" ySplit="2" topLeftCell="N38" activePane="bottomRight" state="frozen"/>
      <selection activeCell="P12" sqref="P12"/>
      <selection pane="topRight" activeCell="P12" sqref="P12"/>
      <selection pane="bottomLeft" activeCell="P12" sqref="P12"/>
      <selection pane="bottomRight" activeCell="P12" sqref="P12"/>
    </sheetView>
  </sheetViews>
  <sheetFormatPr defaultColWidth="9.33203125" defaultRowHeight="14.25"/>
  <cols>
    <col min="1" max="1" width="4.1640625" style="8" customWidth="1"/>
    <col min="2" max="2" width="28.33203125" style="8" customWidth="1"/>
    <col min="3" max="3" width="11.6640625" style="8" bestFit="1" customWidth="1"/>
    <col min="4" max="12" width="17.6640625" style="6" hidden="1" customWidth="1"/>
    <col min="13" max="27" width="17.6640625" style="6" customWidth="1"/>
    <col min="28" max="28" width="17.5" style="8" bestFit="1" customWidth="1"/>
    <col min="29"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119</v>
      </c>
      <c r="Q3" s="9"/>
    </row>
    <row r="4" spans="2:33">
      <c r="B4" s="10" t="s">
        <v>120</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121</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122</v>
      </c>
      <c r="AC9" s="30" t="s">
        <v>123</v>
      </c>
      <c r="AD9" s="30" t="s">
        <v>124</v>
      </c>
      <c r="AE9" s="31" t="s">
        <v>125</v>
      </c>
    </row>
    <row r="10" spans="2:33">
      <c r="B10" s="32" t="s">
        <v>126</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127</v>
      </c>
    </row>
    <row r="11" spans="2:33">
      <c r="B11" s="16" t="s">
        <v>128</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129</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130</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131</v>
      </c>
    </row>
    <row r="14" spans="2:33">
      <c r="B14" s="38" t="s">
        <v>132</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133</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134</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135</v>
      </c>
    </row>
    <row r="25" spans="2:33">
      <c r="B25" s="8" t="s">
        <v>136</v>
      </c>
      <c r="Q25" s="9" t="s">
        <v>137</v>
      </c>
    </row>
    <row r="26" spans="2:33">
      <c r="B26" s="10" t="s">
        <v>120</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B26" s="28"/>
      <c r="AC26" s="29"/>
      <c r="AD26" s="29"/>
      <c r="AE26" s="29"/>
      <c r="AF26" s="29"/>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c r="AB27" s="28"/>
      <c r="AC27" s="29"/>
      <c r="AD27" s="29"/>
      <c r="AE27" s="29"/>
      <c r="AF27" s="2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c r="AB28" s="28"/>
      <c r="AC28" s="29"/>
      <c r="AD28" s="29"/>
      <c r="AE28" s="29"/>
      <c r="AF28" s="29"/>
    </row>
    <row r="29" spans="2:33" s="28" customFormat="1">
      <c r="B29" s="22" t="s">
        <v>121</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0" spans="2:33">
      <c r="AB30" s="28"/>
      <c r="AC30" s="29"/>
      <c r="AD30" s="29"/>
      <c r="AE30" s="29"/>
      <c r="AF30" s="29"/>
    </row>
    <row r="31" spans="2:33">
      <c r="AB31" s="28"/>
      <c r="AC31" s="29"/>
      <c r="AD31" s="29"/>
      <c r="AE31" s="29"/>
      <c r="AF31" s="29"/>
    </row>
    <row r="32" spans="2:33">
      <c r="B32" s="8" t="s">
        <v>166</v>
      </c>
      <c r="P32" s="31" t="s">
        <v>139</v>
      </c>
      <c r="Q32" s="59">
        <v>0.5</v>
      </c>
      <c r="R32" s="59">
        <v>0.7</v>
      </c>
      <c r="S32" s="59">
        <v>0.85</v>
      </c>
      <c r="T32" s="59">
        <v>0.9</v>
      </c>
      <c r="U32" s="59">
        <v>0.9</v>
      </c>
      <c r="V32" s="59">
        <v>0.9</v>
      </c>
      <c r="W32" s="59">
        <v>0.9</v>
      </c>
      <c r="X32" s="59">
        <v>0.9</v>
      </c>
      <c r="Y32" s="59">
        <v>0.9</v>
      </c>
      <c r="Z32" s="59">
        <v>0.9</v>
      </c>
      <c r="AA32" s="59">
        <v>0.9</v>
      </c>
      <c r="AB32" s="51"/>
      <c r="AC32" s="186"/>
      <c r="AD32" s="186"/>
      <c r="AE32" s="187"/>
      <c r="AF32" s="186"/>
    </row>
    <row r="33" spans="2:32">
      <c r="B33" s="32" t="s">
        <v>126</v>
      </c>
      <c r="C33" s="33"/>
      <c r="D33" s="34">
        <v>36011.4764</v>
      </c>
      <c r="E33" s="35">
        <v>20249.099999999999</v>
      </c>
      <c r="F33" s="35">
        <v>56370.8269</v>
      </c>
      <c r="G33" s="35">
        <v>51909.26</v>
      </c>
      <c r="H33" s="35">
        <v>58203.860000000015</v>
      </c>
      <c r="I33" s="35">
        <v>56998.68</v>
      </c>
      <c r="J33" s="35">
        <v>116814.32</v>
      </c>
      <c r="K33" s="35">
        <v>80571.09</v>
      </c>
      <c r="L33" s="35">
        <v>79624.349999999977</v>
      </c>
      <c r="M33" s="35">
        <v>36189.42</v>
      </c>
      <c r="N33" s="35">
        <v>62725.786309476156</v>
      </c>
      <c r="O33" s="36">
        <v>964.17304925019732</v>
      </c>
      <c r="P33" s="37">
        <v>0</v>
      </c>
      <c r="Q33" s="35">
        <v>30000</v>
      </c>
      <c r="R33" s="35">
        <v>60000</v>
      </c>
      <c r="S33" s="35">
        <v>60000</v>
      </c>
      <c r="T33" s="35">
        <v>100000</v>
      </c>
      <c r="U33" s="35">
        <v>70000</v>
      </c>
      <c r="V33" s="35">
        <v>90000</v>
      </c>
      <c r="W33" s="35">
        <v>110000</v>
      </c>
      <c r="X33" s="35">
        <v>95000</v>
      </c>
      <c r="Y33" s="35">
        <v>100000</v>
      </c>
      <c r="Z33" s="35">
        <v>80000</v>
      </c>
      <c r="AA33" s="35">
        <v>90000</v>
      </c>
      <c r="AB33" s="6">
        <f>SUM(P33:AA33)</f>
        <v>885000</v>
      </c>
      <c r="AC33" s="29"/>
      <c r="AD33" s="29"/>
      <c r="AE33" s="29"/>
      <c r="AF33" s="29"/>
    </row>
    <row r="34" spans="2:32">
      <c r="B34" s="16" t="s">
        <v>128</v>
      </c>
      <c r="C34" s="17"/>
      <c r="D34" s="18">
        <v>68132</v>
      </c>
      <c r="E34" s="19">
        <v>152174.00000000006</v>
      </c>
      <c r="F34" s="19">
        <v>26703</v>
      </c>
      <c r="G34" s="19">
        <v>22066.999999999985</v>
      </c>
      <c r="H34" s="19">
        <v>30957</v>
      </c>
      <c r="I34" s="19">
        <v>39776.000000000029</v>
      </c>
      <c r="J34" s="19">
        <v>19836</v>
      </c>
      <c r="K34" s="19">
        <v>26756.000000000015</v>
      </c>
      <c r="L34" s="19">
        <v>36100</v>
      </c>
      <c r="M34" s="19">
        <v>40258.399999999994</v>
      </c>
      <c r="N34" s="19">
        <v>42312.800000000003</v>
      </c>
      <c r="O34" s="20">
        <v>28392.799999999999</v>
      </c>
      <c r="P34" s="21">
        <v>0</v>
      </c>
      <c r="Q34" s="19">
        <v>30000</v>
      </c>
      <c r="R34" s="171">
        <v>40000</v>
      </c>
      <c r="S34" s="171">
        <v>80000</v>
      </c>
      <c r="T34" s="19">
        <v>70000</v>
      </c>
      <c r="U34" s="19">
        <v>100000</v>
      </c>
      <c r="V34" s="19">
        <v>80000</v>
      </c>
      <c r="W34" s="19">
        <v>60000</v>
      </c>
      <c r="X34" s="19">
        <v>80000</v>
      </c>
      <c r="Y34" s="19">
        <v>70000</v>
      </c>
      <c r="Z34" s="19">
        <v>90000</v>
      </c>
      <c r="AA34" s="19">
        <v>80000</v>
      </c>
      <c r="AB34" s="6">
        <f>SUM(P34:AA34)</f>
        <v>780000</v>
      </c>
      <c r="AC34" s="29"/>
      <c r="AD34" s="29"/>
      <c r="AE34" s="29"/>
      <c r="AF34" s="29"/>
    </row>
    <row r="35" spans="2:32">
      <c r="B35" s="70" t="s">
        <v>142</v>
      </c>
      <c r="C35" s="71"/>
      <c r="D35" s="72"/>
      <c r="E35" s="73"/>
      <c r="F35" s="73"/>
      <c r="G35" s="73"/>
      <c r="H35" s="73"/>
      <c r="I35" s="73"/>
      <c r="J35" s="73"/>
      <c r="K35" s="73"/>
      <c r="L35" s="73"/>
      <c r="M35" s="73"/>
      <c r="N35" s="73"/>
      <c r="O35" s="74"/>
      <c r="P35" s="21">
        <v>0</v>
      </c>
      <c r="Q35" s="68">
        <f t="shared" ref="Q35:AA35" si="7">Q33+Q34</f>
        <v>60000</v>
      </c>
      <c r="R35" s="68">
        <f t="shared" si="7"/>
        <v>100000</v>
      </c>
      <c r="S35" s="68">
        <f t="shared" si="7"/>
        <v>140000</v>
      </c>
      <c r="T35" s="68">
        <f t="shared" si="7"/>
        <v>170000</v>
      </c>
      <c r="U35" s="68">
        <f t="shared" si="7"/>
        <v>170000</v>
      </c>
      <c r="V35" s="68">
        <f t="shared" si="7"/>
        <v>170000</v>
      </c>
      <c r="W35" s="68">
        <f t="shared" si="7"/>
        <v>170000</v>
      </c>
      <c r="X35" s="68">
        <f t="shared" si="7"/>
        <v>175000</v>
      </c>
      <c r="Y35" s="68">
        <f t="shared" si="7"/>
        <v>170000</v>
      </c>
      <c r="Z35" s="68">
        <f t="shared" si="7"/>
        <v>170000</v>
      </c>
      <c r="AA35" s="68">
        <f t="shared" si="7"/>
        <v>170000</v>
      </c>
      <c r="AB35" s="6">
        <f>SUM(P35:AA35)</f>
        <v>1665000</v>
      </c>
      <c r="AC35" s="29"/>
      <c r="AD35" s="29"/>
      <c r="AE35" s="29"/>
      <c r="AF35" s="29"/>
    </row>
    <row r="36" spans="2:32">
      <c r="B36" s="16" t="s">
        <v>130</v>
      </c>
      <c r="C36" s="17"/>
      <c r="D36" s="18">
        <v>59573.770000000004</v>
      </c>
      <c r="E36" s="19">
        <v>101448.51</v>
      </c>
      <c r="F36" s="19">
        <v>117008.85</v>
      </c>
      <c r="G36" s="19">
        <v>112167.3</v>
      </c>
      <c r="H36" s="19">
        <v>210086.1</v>
      </c>
      <c r="I36" s="19">
        <v>226855.77</v>
      </c>
      <c r="J36" s="19">
        <v>373375.99</v>
      </c>
      <c r="K36" s="19">
        <v>109080.14</v>
      </c>
      <c r="L36" s="19">
        <v>292010.78000000003</v>
      </c>
      <c r="M36" s="19">
        <v>99282.75</v>
      </c>
      <c r="N36" s="19">
        <v>95345.25</v>
      </c>
      <c r="O36" s="20">
        <v>58842</v>
      </c>
      <c r="P36" s="21">
        <v>0</v>
      </c>
      <c r="Q36" s="19">
        <v>50000</v>
      </c>
      <c r="R36" s="19">
        <v>180000</v>
      </c>
      <c r="S36" s="19">
        <v>190000</v>
      </c>
      <c r="T36" s="19">
        <v>250000</v>
      </c>
      <c r="U36" s="19">
        <v>330000</v>
      </c>
      <c r="V36" s="19">
        <v>300000</v>
      </c>
      <c r="W36" s="19">
        <v>250000</v>
      </c>
      <c r="X36" s="19">
        <v>180000</v>
      </c>
      <c r="Y36" s="19">
        <v>110000</v>
      </c>
      <c r="Z36" s="19">
        <v>110000</v>
      </c>
      <c r="AA36" s="19">
        <v>110000</v>
      </c>
      <c r="AB36" s="6">
        <f>SUM(P36:AA36)</f>
        <v>2060000</v>
      </c>
      <c r="AC36" s="29"/>
      <c r="AD36" s="29"/>
      <c r="AE36" s="29"/>
      <c r="AF36" s="29"/>
    </row>
    <row r="37" spans="2:32">
      <c r="B37" s="38" t="s">
        <v>132</v>
      </c>
      <c r="C37" s="39"/>
      <c r="D37" s="40">
        <f t="shared" ref="D37:AA37" si="8">+D34+D36</f>
        <v>127705.77</v>
      </c>
      <c r="E37" s="41">
        <f t="shared" si="8"/>
        <v>253622.51000000007</v>
      </c>
      <c r="F37" s="41">
        <f t="shared" si="8"/>
        <v>143711.85</v>
      </c>
      <c r="G37" s="41">
        <f t="shared" si="8"/>
        <v>134234.29999999999</v>
      </c>
      <c r="H37" s="41">
        <f t="shared" si="8"/>
        <v>241043.1</v>
      </c>
      <c r="I37" s="41">
        <f t="shared" si="8"/>
        <v>266631.77</v>
      </c>
      <c r="J37" s="41">
        <f t="shared" si="8"/>
        <v>393211.99</v>
      </c>
      <c r="K37" s="41">
        <f t="shared" si="8"/>
        <v>135836.14000000001</v>
      </c>
      <c r="L37" s="41">
        <f t="shared" si="8"/>
        <v>328110.78000000003</v>
      </c>
      <c r="M37" s="41">
        <f t="shared" si="8"/>
        <v>139541.15</v>
      </c>
      <c r="N37" s="41">
        <f t="shared" si="8"/>
        <v>137658.04999999999</v>
      </c>
      <c r="O37" s="42">
        <f t="shared" si="8"/>
        <v>87234.8</v>
      </c>
      <c r="P37" s="43">
        <f t="shared" si="8"/>
        <v>0</v>
      </c>
      <c r="Q37" s="41">
        <f t="shared" si="8"/>
        <v>80000</v>
      </c>
      <c r="R37" s="41">
        <f t="shared" si="8"/>
        <v>220000</v>
      </c>
      <c r="S37" s="41">
        <f t="shared" si="8"/>
        <v>270000</v>
      </c>
      <c r="T37" s="41">
        <f t="shared" si="8"/>
        <v>320000</v>
      </c>
      <c r="U37" s="41">
        <f t="shared" si="8"/>
        <v>430000</v>
      </c>
      <c r="V37" s="41">
        <f t="shared" si="8"/>
        <v>380000</v>
      </c>
      <c r="W37" s="41">
        <f t="shared" si="8"/>
        <v>310000</v>
      </c>
      <c r="X37" s="41">
        <f t="shared" si="8"/>
        <v>260000</v>
      </c>
      <c r="Y37" s="41">
        <f t="shared" si="8"/>
        <v>180000</v>
      </c>
      <c r="Z37" s="41">
        <f t="shared" si="8"/>
        <v>200000</v>
      </c>
      <c r="AA37" s="41">
        <f t="shared" si="8"/>
        <v>190000</v>
      </c>
      <c r="AB37" s="6">
        <f>SUM(P37:AA37)</f>
        <v>2840000</v>
      </c>
      <c r="AC37" s="29"/>
      <c r="AD37" s="29"/>
      <c r="AE37" s="29"/>
      <c r="AF37" s="29"/>
    </row>
    <row r="38" spans="2:32">
      <c r="B38" s="44" t="s">
        <v>133</v>
      </c>
      <c r="C38" s="45"/>
      <c r="D38" s="46">
        <f t="shared" ref="D38:AA38" si="9">+D33+D37</f>
        <v>163717.2464</v>
      </c>
      <c r="E38" s="47">
        <f t="shared" si="9"/>
        <v>273871.61000000004</v>
      </c>
      <c r="F38" s="47">
        <f t="shared" si="9"/>
        <v>200082.67690000002</v>
      </c>
      <c r="G38" s="47">
        <f t="shared" si="9"/>
        <v>186143.56</v>
      </c>
      <c r="H38" s="47">
        <f t="shared" si="9"/>
        <v>299246.96000000002</v>
      </c>
      <c r="I38" s="47">
        <f t="shared" si="9"/>
        <v>323630.45</v>
      </c>
      <c r="J38" s="47">
        <f t="shared" si="9"/>
        <v>510026.31</v>
      </c>
      <c r="K38" s="47">
        <f t="shared" si="9"/>
        <v>216407.23</v>
      </c>
      <c r="L38" s="47">
        <f t="shared" si="9"/>
        <v>407735.13</v>
      </c>
      <c r="M38" s="47">
        <f t="shared" si="9"/>
        <v>175730.57</v>
      </c>
      <c r="N38" s="47">
        <f t="shared" si="9"/>
        <v>200383.83630947614</v>
      </c>
      <c r="O38" s="48">
        <f t="shared" si="9"/>
        <v>88198.973049250199</v>
      </c>
      <c r="P38" s="49">
        <f t="shared" si="9"/>
        <v>0</v>
      </c>
      <c r="Q38" s="47">
        <f>+Q33+Q37</f>
        <v>110000</v>
      </c>
      <c r="R38" s="47">
        <f t="shared" si="9"/>
        <v>280000</v>
      </c>
      <c r="S38" s="47">
        <f t="shared" si="9"/>
        <v>330000</v>
      </c>
      <c r="T38" s="47">
        <f t="shared" si="9"/>
        <v>420000</v>
      </c>
      <c r="U38" s="47">
        <f t="shared" si="9"/>
        <v>500000</v>
      </c>
      <c r="V38" s="47">
        <f t="shared" si="9"/>
        <v>470000</v>
      </c>
      <c r="W38" s="47">
        <f t="shared" si="9"/>
        <v>420000</v>
      </c>
      <c r="X38" s="47">
        <f t="shared" si="9"/>
        <v>355000</v>
      </c>
      <c r="Y38" s="47">
        <f t="shared" si="9"/>
        <v>280000</v>
      </c>
      <c r="Z38" s="47">
        <f t="shared" si="9"/>
        <v>280000</v>
      </c>
      <c r="AA38" s="47">
        <f t="shared" si="9"/>
        <v>280000</v>
      </c>
      <c r="AB38" s="61">
        <f>+AB33+AB37</f>
        <v>3725000</v>
      </c>
      <c r="AC38" s="185"/>
      <c r="AD38" s="185"/>
      <c r="AE38" s="29"/>
      <c r="AF38" s="29"/>
    </row>
    <row r="39" spans="2:32">
      <c r="AB39" s="28"/>
      <c r="AC39" s="29"/>
      <c r="AD39" s="29"/>
      <c r="AE39" s="29"/>
      <c r="AF39" s="29"/>
    </row>
    <row r="40" spans="2:32" ht="18">
      <c r="Q40" s="76" t="s">
        <v>138</v>
      </c>
      <c r="AB40" s="185"/>
      <c r="AC40" s="29"/>
      <c r="AD40" s="29"/>
      <c r="AE40" s="29"/>
      <c r="AF40" s="29"/>
    </row>
    <row r="41" spans="2:32">
      <c r="B41" s="8" t="s">
        <v>168</v>
      </c>
      <c r="P41" s="31" t="s">
        <v>139</v>
      </c>
      <c r="Q41" s="59">
        <v>0.5</v>
      </c>
      <c r="R41" s="59">
        <v>0.5</v>
      </c>
      <c r="S41" s="59">
        <v>0.85</v>
      </c>
      <c r="T41" s="59">
        <v>0.9</v>
      </c>
      <c r="U41" s="59">
        <v>0.9</v>
      </c>
      <c r="V41" s="59">
        <v>0.9</v>
      </c>
      <c r="W41" s="59">
        <v>0.9</v>
      </c>
      <c r="X41" s="59">
        <v>0.9</v>
      </c>
      <c r="Y41" s="59">
        <v>0.9</v>
      </c>
      <c r="Z41" s="59">
        <v>0.9</v>
      </c>
      <c r="AA41" s="59">
        <v>0.9</v>
      </c>
      <c r="AB41" s="185"/>
      <c r="AC41" s="186"/>
      <c r="AD41" s="186"/>
      <c r="AE41" s="187"/>
      <c r="AF41" s="186"/>
    </row>
    <row r="42" spans="2:32">
      <c r="B42" s="32" t="s">
        <v>126</v>
      </c>
      <c r="C42" s="33"/>
      <c r="D42" s="34">
        <v>36011.4764</v>
      </c>
      <c r="E42" s="35">
        <v>20249.099999999999</v>
      </c>
      <c r="F42" s="35">
        <v>56370.8269</v>
      </c>
      <c r="G42" s="35">
        <v>51909.26</v>
      </c>
      <c r="H42" s="35">
        <v>58203.860000000015</v>
      </c>
      <c r="I42" s="35">
        <v>56998.68</v>
      </c>
      <c r="J42" s="35">
        <v>116814.32</v>
      </c>
      <c r="K42" s="35">
        <v>80571.09</v>
      </c>
      <c r="L42" s="35">
        <v>79624.349999999977</v>
      </c>
      <c r="M42" s="35">
        <v>36189.42</v>
      </c>
      <c r="N42" s="35">
        <v>62725.786309476156</v>
      </c>
      <c r="O42" s="36">
        <v>964.17304925019732</v>
      </c>
      <c r="P42" s="37">
        <v>0</v>
      </c>
      <c r="Q42" s="182">
        <v>47300</v>
      </c>
      <c r="R42" s="182">
        <v>88000</v>
      </c>
      <c r="S42" s="182">
        <v>30000</v>
      </c>
      <c r="T42" s="182">
        <v>50000</v>
      </c>
      <c r="U42" s="35">
        <v>70000</v>
      </c>
      <c r="V42" s="35">
        <v>90000</v>
      </c>
      <c r="W42" s="35">
        <v>110000</v>
      </c>
      <c r="X42" s="35">
        <v>95000</v>
      </c>
      <c r="Y42" s="35">
        <v>100000</v>
      </c>
      <c r="Z42" s="35">
        <v>80000</v>
      </c>
      <c r="AA42" s="35">
        <v>90000</v>
      </c>
      <c r="AB42" s="6">
        <f>SUM(P42:AA42)</f>
        <v>850300</v>
      </c>
      <c r="AC42" s="29"/>
      <c r="AD42" s="29"/>
      <c r="AE42" s="29"/>
      <c r="AF42" s="29"/>
    </row>
    <row r="43" spans="2:32">
      <c r="B43" s="16" t="s">
        <v>128</v>
      </c>
      <c r="C43" s="17"/>
      <c r="D43" s="18">
        <v>68132</v>
      </c>
      <c r="E43" s="19">
        <v>152174.00000000006</v>
      </c>
      <c r="F43" s="19">
        <v>26703</v>
      </c>
      <c r="G43" s="19">
        <v>22066.999999999985</v>
      </c>
      <c r="H43" s="19">
        <v>30957</v>
      </c>
      <c r="I43" s="19">
        <v>39776.000000000029</v>
      </c>
      <c r="J43" s="19">
        <v>19836</v>
      </c>
      <c r="K43" s="19">
        <v>26756.000000000015</v>
      </c>
      <c r="L43" s="19">
        <v>36100</v>
      </c>
      <c r="M43" s="19">
        <v>40258.399999999994</v>
      </c>
      <c r="N43" s="19">
        <v>42312.800000000003</v>
      </c>
      <c r="O43" s="20">
        <v>28392.799999999999</v>
      </c>
      <c r="P43" s="21">
        <v>0</v>
      </c>
      <c r="Q43" s="183">
        <v>23300</v>
      </c>
      <c r="R43" s="183">
        <v>17000</v>
      </c>
      <c r="S43" s="183">
        <v>50000</v>
      </c>
      <c r="T43" s="183">
        <v>50000</v>
      </c>
      <c r="U43" s="19">
        <v>100000</v>
      </c>
      <c r="V43" s="19">
        <v>80000</v>
      </c>
      <c r="W43" s="19">
        <v>60000</v>
      </c>
      <c r="X43" s="19">
        <v>80000</v>
      </c>
      <c r="Y43" s="19">
        <v>70000</v>
      </c>
      <c r="Z43" s="19">
        <v>90000</v>
      </c>
      <c r="AA43" s="19">
        <v>80000</v>
      </c>
      <c r="AB43" s="6">
        <f>SUM(P43:AA43)</f>
        <v>700300</v>
      </c>
      <c r="AC43" s="29"/>
      <c r="AD43" s="29"/>
      <c r="AE43" s="29"/>
      <c r="AF43" s="29"/>
    </row>
    <row r="44" spans="2:32" ht="14.65" customHeight="1">
      <c r="B44" s="70" t="s">
        <v>142</v>
      </c>
      <c r="C44" s="71"/>
      <c r="D44" s="72"/>
      <c r="E44" s="73"/>
      <c r="F44" s="73"/>
      <c r="G44" s="73"/>
      <c r="H44" s="73"/>
      <c r="I44" s="73"/>
      <c r="J44" s="73"/>
      <c r="K44" s="73"/>
      <c r="L44" s="73"/>
      <c r="M44" s="73"/>
      <c r="N44" s="73"/>
      <c r="O44" s="74"/>
      <c r="P44" s="21">
        <v>0</v>
      </c>
      <c r="Q44" s="184">
        <f>Q42+Q43</f>
        <v>70600</v>
      </c>
      <c r="R44" s="184">
        <f t="shared" ref="R44:AA44" si="10">R42+R43</f>
        <v>105000</v>
      </c>
      <c r="S44" s="184">
        <f t="shared" si="10"/>
        <v>80000</v>
      </c>
      <c r="T44" s="184">
        <f>T42+T43</f>
        <v>100000</v>
      </c>
      <c r="U44" s="68">
        <f t="shared" si="10"/>
        <v>170000</v>
      </c>
      <c r="V44" s="68">
        <f t="shared" si="10"/>
        <v>170000</v>
      </c>
      <c r="W44" s="68">
        <f t="shared" si="10"/>
        <v>170000</v>
      </c>
      <c r="X44" s="68">
        <f t="shared" si="10"/>
        <v>175000</v>
      </c>
      <c r="Y44" s="68">
        <f t="shared" si="10"/>
        <v>170000</v>
      </c>
      <c r="Z44" s="68">
        <f t="shared" si="10"/>
        <v>170000</v>
      </c>
      <c r="AA44" s="68">
        <f t="shared" si="10"/>
        <v>170000</v>
      </c>
      <c r="AB44" s="6">
        <f>SUM(P44:AA44)</f>
        <v>1550600</v>
      </c>
      <c r="AC44" s="29"/>
      <c r="AD44" s="29"/>
      <c r="AE44" s="29"/>
      <c r="AF44" s="29"/>
    </row>
    <row r="45" spans="2:32" ht="14.65" customHeight="1">
      <c r="B45" s="16" t="s">
        <v>130</v>
      </c>
      <c r="C45" s="17"/>
      <c r="D45" s="18">
        <v>59573.770000000004</v>
      </c>
      <c r="E45" s="19">
        <v>101448.51</v>
      </c>
      <c r="F45" s="19">
        <v>117008.85</v>
      </c>
      <c r="G45" s="19">
        <v>112167.3</v>
      </c>
      <c r="H45" s="19">
        <v>210086.1</v>
      </c>
      <c r="I45" s="19">
        <v>226855.77</v>
      </c>
      <c r="J45" s="19">
        <v>373375.99</v>
      </c>
      <c r="K45" s="19">
        <v>109080.14</v>
      </c>
      <c r="L45" s="19">
        <v>292010.78000000003</v>
      </c>
      <c r="M45" s="19">
        <v>99282.75</v>
      </c>
      <c r="N45" s="19">
        <v>95345.25</v>
      </c>
      <c r="O45" s="20">
        <v>58842</v>
      </c>
      <c r="P45" s="21">
        <v>0</v>
      </c>
      <c r="Q45" s="197">
        <v>4600</v>
      </c>
      <c r="R45" s="197">
        <v>150000</v>
      </c>
      <c r="S45" s="183">
        <v>150000</v>
      </c>
      <c r="T45" s="183">
        <v>650000</v>
      </c>
      <c r="U45" s="183">
        <v>850000</v>
      </c>
      <c r="V45" s="183">
        <v>450000</v>
      </c>
      <c r="W45" s="19">
        <v>250000</v>
      </c>
      <c r="X45" s="19">
        <v>180000</v>
      </c>
      <c r="Y45" s="19">
        <v>110000</v>
      </c>
      <c r="Z45" s="19">
        <v>110000</v>
      </c>
      <c r="AA45" s="19">
        <v>110000</v>
      </c>
      <c r="AB45" s="6">
        <f>SUM(P45:AA45)</f>
        <v>3014600</v>
      </c>
      <c r="AC45" s="29"/>
      <c r="AD45" s="29"/>
      <c r="AE45" s="29"/>
      <c r="AF45" s="29"/>
    </row>
    <row r="46" spans="2:32">
      <c r="B46" s="38" t="s">
        <v>132</v>
      </c>
      <c r="C46" s="39"/>
      <c r="D46" s="40">
        <f t="shared" ref="D46:AA46" si="11">+D43+D45</f>
        <v>127705.77</v>
      </c>
      <c r="E46" s="41">
        <f t="shared" si="11"/>
        <v>253622.51000000007</v>
      </c>
      <c r="F46" s="41">
        <f t="shared" si="11"/>
        <v>143711.85</v>
      </c>
      <c r="G46" s="41">
        <f t="shared" si="11"/>
        <v>134234.29999999999</v>
      </c>
      <c r="H46" s="41">
        <f t="shared" si="11"/>
        <v>241043.1</v>
      </c>
      <c r="I46" s="41">
        <f t="shared" si="11"/>
        <v>266631.77</v>
      </c>
      <c r="J46" s="41">
        <f t="shared" si="11"/>
        <v>393211.99</v>
      </c>
      <c r="K46" s="41">
        <f t="shared" si="11"/>
        <v>135836.14000000001</v>
      </c>
      <c r="L46" s="41">
        <f t="shared" si="11"/>
        <v>328110.78000000003</v>
      </c>
      <c r="M46" s="41">
        <f t="shared" si="11"/>
        <v>139541.15</v>
      </c>
      <c r="N46" s="41">
        <f t="shared" si="11"/>
        <v>137658.04999999999</v>
      </c>
      <c r="O46" s="42">
        <f t="shared" si="11"/>
        <v>87234.8</v>
      </c>
      <c r="P46" s="43">
        <f t="shared" si="11"/>
        <v>0</v>
      </c>
      <c r="Q46" s="41">
        <f t="shared" si="11"/>
        <v>27900</v>
      </c>
      <c r="R46" s="41">
        <f t="shared" si="11"/>
        <v>167000</v>
      </c>
      <c r="S46" s="41">
        <f t="shared" si="11"/>
        <v>200000</v>
      </c>
      <c r="T46" s="41">
        <f t="shared" si="11"/>
        <v>700000</v>
      </c>
      <c r="U46" s="41">
        <f t="shared" si="11"/>
        <v>950000</v>
      </c>
      <c r="V46" s="41">
        <f t="shared" si="11"/>
        <v>530000</v>
      </c>
      <c r="W46" s="41">
        <f t="shared" si="11"/>
        <v>310000</v>
      </c>
      <c r="X46" s="41">
        <f t="shared" si="11"/>
        <v>260000</v>
      </c>
      <c r="Y46" s="41">
        <f t="shared" si="11"/>
        <v>180000</v>
      </c>
      <c r="Z46" s="41">
        <f t="shared" si="11"/>
        <v>200000</v>
      </c>
      <c r="AA46" s="41">
        <f t="shared" si="11"/>
        <v>190000</v>
      </c>
      <c r="AB46" s="6">
        <f>SUM(P46:AA46)</f>
        <v>3714900</v>
      </c>
      <c r="AC46" s="29"/>
      <c r="AD46" s="29"/>
      <c r="AE46" s="29"/>
      <c r="AF46" s="29"/>
    </row>
    <row r="47" spans="2:32">
      <c r="B47" s="44" t="s">
        <v>133</v>
      </c>
      <c r="C47" s="45"/>
      <c r="D47" s="46">
        <f t="shared" ref="D47:AB47" si="12">+D42+D46</f>
        <v>163717.2464</v>
      </c>
      <c r="E47" s="47">
        <f t="shared" si="12"/>
        <v>273871.61000000004</v>
      </c>
      <c r="F47" s="47">
        <f t="shared" si="12"/>
        <v>200082.67690000002</v>
      </c>
      <c r="G47" s="47">
        <f t="shared" si="12"/>
        <v>186143.56</v>
      </c>
      <c r="H47" s="47">
        <f t="shared" si="12"/>
        <v>299246.96000000002</v>
      </c>
      <c r="I47" s="47">
        <f t="shared" si="12"/>
        <v>323630.45</v>
      </c>
      <c r="J47" s="47">
        <f t="shared" si="12"/>
        <v>510026.31</v>
      </c>
      <c r="K47" s="47">
        <f t="shared" si="12"/>
        <v>216407.23</v>
      </c>
      <c r="L47" s="47">
        <f t="shared" si="12"/>
        <v>407735.13</v>
      </c>
      <c r="M47" s="47">
        <f t="shared" si="12"/>
        <v>175730.57</v>
      </c>
      <c r="N47" s="47">
        <f t="shared" si="12"/>
        <v>200383.83630947614</v>
      </c>
      <c r="O47" s="48">
        <f t="shared" si="12"/>
        <v>88198.973049250199</v>
      </c>
      <c r="P47" s="49">
        <f t="shared" si="12"/>
        <v>0</v>
      </c>
      <c r="Q47" s="47">
        <f t="shared" si="12"/>
        <v>75200</v>
      </c>
      <c r="R47" s="47">
        <f t="shared" si="12"/>
        <v>255000</v>
      </c>
      <c r="S47" s="47">
        <f t="shared" si="12"/>
        <v>230000</v>
      </c>
      <c r="T47" s="47">
        <f t="shared" si="12"/>
        <v>750000</v>
      </c>
      <c r="U47" s="47">
        <f t="shared" si="12"/>
        <v>1020000</v>
      </c>
      <c r="V47" s="47">
        <f t="shared" si="12"/>
        <v>620000</v>
      </c>
      <c r="W47" s="47">
        <f t="shared" si="12"/>
        <v>420000</v>
      </c>
      <c r="X47" s="47">
        <f t="shared" si="12"/>
        <v>355000</v>
      </c>
      <c r="Y47" s="47">
        <f t="shared" si="12"/>
        <v>280000</v>
      </c>
      <c r="Z47" s="47">
        <f t="shared" si="12"/>
        <v>280000</v>
      </c>
      <c r="AA47" s="47">
        <f t="shared" si="12"/>
        <v>280000</v>
      </c>
      <c r="AB47" s="61">
        <f t="shared" si="12"/>
        <v>4565200</v>
      </c>
      <c r="AC47" s="185"/>
      <c r="AD47" s="185"/>
      <c r="AE47" s="29"/>
      <c r="AF47" s="29"/>
    </row>
    <row r="48" spans="2:32" ht="15" thickBot="1">
      <c r="B48" s="50"/>
      <c r="C48" s="50"/>
      <c r="D48" s="51"/>
      <c r="E48" s="51"/>
      <c r="F48" s="51"/>
      <c r="G48" s="51"/>
      <c r="H48" s="51"/>
      <c r="I48" s="51"/>
      <c r="J48" s="51"/>
      <c r="K48" s="51"/>
      <c r="L48" s="51"/>
      <c r="M48" s="51"/>
      <c r="N48" s="51"/>
      <c r="O48" s="51"/>
      <c r="P48" s="51"/>
      <c r="Q48" s="51"/>
      <c r="R48" s="51"/>
      <c r="S48" s="51"/>
      <c r="T48" s="51"/>
      <c r="U48" s="51"/>
      <c r="V48" s="51"/>
      <c r="W48" s="51"/>
      <c r="X48" s="51"/>
      <c r="Y48" s="51"/>
      <c r="Z48" s="51"/>
      <c r="AA48" s="51"/>
      <c r="AB48" s="28"/>
      <c r="AC48" s="29"/>
      <c r="AD48" s="29"/>
      <c r="AE48" s="29"/>
      <c r="AF48" s="29"/>
    </row>
    <row r="49" spans="2:30" ht="15" thickBot="1">
      <c r="B49" s="52" t="s">
        <v>134</v>
      </c>
      <c r="C49" s="53"/>
      <c r="D49" s="54">
        <f t="shared" ref="D49:AA49" si="13">+D29+D47</f>
        <v>8595667.3563999999</v>
      </c>
      <c r="E49" s="55">
        <f t="shared" si="13"/>
        <v>9724428.3299999982</v>
      </c>
      <c r="F49" s="55">
        <f t="shared" si="13"/>
        <v>8685345.3268999998</v>
      </c>
      <c r="G49" s="55">
        <f t="shared" si="13"/>
        <v>8948142.5399999991</v>
      </c>
      <c r="H49" s="55">
        <f t="shared" si="13"/>
        <v>9899595.7600000016</v>
      </c>
      <c r="I49" s="55">
        <f t="shared" si="13"/>
        <v>8987182.4100000039</v>
      </c>
      <c r="J49" s="55">
        <f t="shared" si="13"/>
        <v>8724768.0299999993</v>
      </c>
      <c r="K49" s="55">
        <f t="shared" si="13"/>
        <v>6119861.0300000003</v>
      </c>
      <c r="L49" s="55">
        <f t="shared" si="13"/>
        <v>6016348.9500000002</v>
      </c>
      <c r="M49" s="55">
        <f t="shared" si="13"/>
        <v>5463855.8200000003</v>
      </c>
      <c r="N49" s="55">
        <f t="shared" si="13"/>
        <v>7029725.8763094759</v>
      </c>
      <c r="O49" s="56">
        <f t="shared" si="13"/>
        <v>4811764.8030492505</v>
      </c>
      <c r="P49" s="57">
        <f t="shared" si="13"/>
        <v>0</v>
      </c>
      <c r="Q49" s="55">
        <f t="shared" si="13"/>
        <v>18725130.065700002</v>
      </c>
      <c r="R49" s="55">
        <f t="shared" si="13"/>
        <v>6846443.21</v>
      </c>
      <c r="S49" s="55">
        <f t="shared" si="13"/>
        <v>8064786.9300000006</v>
      </c>
      <c r="T49" s="55">
        <f t="shared" si="13"/>
        <v>8644848.4600000009</v>
      </c>
      <c r="U49" s="55">
        <f t="shared" si="13"/>
        <v>11340835.530000001</v>
      </c>
      <c r="V49" s="55">
        <f t="shared" si="13"/>
        <v>9762072.6500000004</v>
      </c>
      <c r="W49" s="55">
        <f t="shared" si="13"/>
        <v>10013092.970000001</v>
      </c>
      <c r="X49" s="55">
        <f t="shared" si="13"/>
        <v>9299705.379999999</v>
      </c>
      <c r="Y49" s="55">
        <f t="shared" si="13"/>
        <v>8482774.6999999993</v>
      </c>
      <c r="Z49" s="55">
        <f t="shared" si="13"/>
        <v>8348373.8799999999</v>
      </c>
      <c r="AA49" s="55">
        <f t="shared" si="13"/>
        <v>9828944.5500000007</v>
      </c>
    </row>
    <row r="51" spans="2:30" ht="15" customHeight="1">
      <c r="Q51" s="62"/>
      <c r="AB51" s="6"/>
      <c r="AC51" s="66"/>
      <c r="AD51" s="78"/>
    </row>
    <row r="52" spans="2:30" ht="15" customHeight="1">
      <c r="AB52" s="6"/>
      <c r="AC52" s="63"/>
      <c r="AD52" s="29"/>
    </row>
    <row r="53" spans="2:30" s="6" customFormat="1" ht="15" customHeight="1">
      <c r="B53" s="8"/>
      <c r="C53" s="8"/>
    </row>
    <row r="54" spans="2:30" s="6" customFormat="1" ht="15" customHeight="1">
      <c r="B54" s="8"/>
      <c r="C54" s="8"/>
    </row>
    <row r="55" spans="2:30" s="6" customFormat="1" ht="15" customHeight="1">
      <c r="B55" s="8"/>
      <c r="C55" s="8"/>
    </row>
    <row r="56" spans="2:30" s="6" customFormat="1" ht="15" customHeight="1">
      <c r="B56" s="8"/>
      <c r="C56" s="8"/>
    </row>
    <row r="57" spans="2:30" s="6" customFormat="1" ht="15" customHeight="1">
      <c r="B57" s="8"/>
      <c r="C57" s="8"/>
    </row>
    <row r="58" spans="2:30" s="6" customFormat="1" ht="15" customHeight="1">
      <c r="B58" s="8"/>
      <c r="C58" s="8"/>
    </row>
    <row r="59" spans="2:30" s="6" customFormat="1" ht="15" customHeight="1">
      <c r="B59" s="8"/>
      <c r="C59" s="8"/>
    </row>
    <row r="60" spans="2:30" s="6" customFormat="1" ht="15" customHeight="1">
      <c r="B60" s="8"/>
      <c r="C60" s="8"/>
    </row>
    <row r="61" spans="2:30" s="6" customFormat="1" ht="15" customHeight="1">
      <c r="B61" s="8"/>
      <c r="C61" s="8"/>
      <c r="O61" s="65"/>
      <c r="P61" s="65"/>
      <c r="Q61" s="65"/>
      <c r="R61" s="65"/>
      <c r="S61" s="65"/>
      <c r="T61" s="65"/>
      <c r="U61" s="65"/>
      <c r="V61" s="65"/>
      <c r="W61" s="65"/>
      <c r="X61" s="65"/>
      <c r="Y61" s="65"/>
      <c r="Z61" s="65"/>
      <c r="AA61" s="65"/>
      <c r="AB61" s="65"/>
      <c r="AC61" s="64"/>
    </row>
    <row r="62" spans="2:30" s="6" customFormat="1" ht="15" customHeight="1">
      <c r="B62" s="8"/>
      <c r="C62" s="8"/>
      <c r="O62" s="62"/>
    </row>
  </sheetData>
  <phoneticPr fontId="10"/>
  <printOptions horizontalCentered="1"/>
  <pageMargins left="0" right="0" top="0.74803149606299213" bottom="0.74803149606299213" header="0.31496062992125984" footer="0.31496062992125984"/>
  <pageSetup paperSize="8" scale="59" fitToHeight="0" orientation="landscape" horizontalDpi="300" verticalDpi="3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B2:AG62"/>
  <sheetViews>
    <sheetView showGridLines="0" view="pageBreakPreview" zoomScale="85" zoomScaleNormal="70" zoomScaleSheetLayoutView="85" workbookViewId="0">
      <pane xSplit="3" ySplit="2" topLeftCell="N32" activePane="bottomRight" state="frozen"/>
      <selection activeCell="P12" sqref="P12"/>
      <selection pane="topRight" activeCell="P12" sqref="P12"/>
      <selection pane="bottomLeft" activeCell="P12" sqref="P12"/>
      <selection pane="bottomRight" activeCell="P12" sqref="P12"/>
    </sheetView>
  </sheetViews>
  <sheetFormatPr defaultColWidth="9.33203125" defaultRowHeight="14.25"/>
  <cols>
    <col min="1" max="1" width="4.1640625" style="8" customWidth="1"/>
    <col min="2" max="2" width="28.33203125" style="8" customWidth="1"/>
    <col min="3" max="3" width="11.6640625" style="8" bestFit="1" customWidth="1"/>
    <col min="4" max="12" width="17.6640625" style="6" hidden="1" customWidth="1"/>
    <col min="13" max="27" width="17.6640625" style="6" customWidth="1"/>
    <col min="28" max="28" width="17.5" style="8" bestFit="1" customWidth="1"/>
    <col min="29"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119</v>
      </c>
      <c r="Q3" s="9"/>
    </row>
    <row r="4" spans="2:33">
      <c r="B4" s="10" t="s">
        <v>169</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170</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122</v>
      </c>
      <c r="AC9" s="30" t="s">
        <v>123</v>
      </c>
      <c r="AD9" s="30" t="s">
        <v>124</v>
      </c>
      <c r="AE9" s="31" t="s">
        <v>171</v>
      </c>
    </row>
    <row r="10" spans="2:33">
      <c r="B10" s="32" t="s">
        <v>172</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127</v>
      </c>
    </row>
    <row r="11" spans="2:33">
      <c r="B11" s="16" t="s">
        <v>173</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129</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174</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131</v>
      </c>
    </row>
    <row r="14" spans="2:33">
      <c r="B14" s="38" t="s">
        <v>175</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176</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177</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135</v>
      </c>
    </row>
    <row r="25" spans="2:33">
      <c r="B25" s="8" t="s">
        <v>178</v>
      </c>
      <c r="Q25" s="9" t="s">
        <v>137</v>
      </c>
    </row>
    <row r="26" spans="2:33">
      <c r="B26" s="10" t="s">
        <v>169</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B26" s="28"/>
      <c r="AC26" s="29"/>
      <c r="AD26" s="29"/>
      <c r="AE26" s="29"/>
      <c r="AF26" s="29"/>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c r="AB27" s="28"/>
      <c r="AC27" s="29"/>
      <c r="AD27" s="29"/>
      <c r="AE27" s="29"/>
      <c r="AF27" s="2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c r="AB28" s="28"/>
      <c r="AC28" s="29"/>
      <c r="AD28" s="29"/>
      <c r="AE28" s="29"/>
      <c r="AF28" s="29"/>
    </row>
    <row r="29" spans="2:33" s="28" customFormat="1">
      <c r="B29" s="22" t="s">
        <v>170</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0" spans="2:33">
      <c r="AB30" s="28"/>
      <c r="AC30" s="29"/>
      <c r="AD30" s="29"/>
      <c r="AE30" s="29"/>
      <c r="AF30" s="29"/>
    </row>
    <row r="31" spans="2:33">
      <c r="AB31" s="28"/>
      <c r="AC31" s="29"/>
      <c r="AD31" s="29"/>
      <c r="AE31" s="29"/>
      <c r="AF31" s="29"/>
    </row>
    <row r="32" spans="2:33">
      <c r="B32" s="8" t="s">
        <v>179</v>
      </c>
      <c r="P32" s="31" t="s">
        <v>139</v>
      </c>
      <c r="Q32" s="59">
        <v>0.5</v>
      </c>
      <c r="R32" s="59">
        <v>0.7</v>
      </c>
      <c r="S32" s="59">
        <v>0.85</v>
      </c>
      <c r="T32" s="59">
        <v>0.9</v>
      </c>
      <c r="U32" s="59">
        <v>0.9</v>
      </c>
      <c r="V32" s="59">
        <v>0.9</v>
      </c>
      <c r="W32" s="59">
        <v>0.9</v>
      </c>
      <c r="X32" s="59">
        <v>0.9</v>
      </c>
      <c r="Y32" s="59">
        <v>0.9</v>
      </c>
      <c r="Z32" s="59">
        <v>0.9</v>
      </c>
      <c r="AA32" s="59">
        <v>0.9</v>
      </c>
      <c r="AB32" s="51"/>
      <c r="AC32" s="186"/>
      <c r="AD32" s="186"/>
      <c r="AE32" s="187"/>
      <c r="AF32" s="186"/>
    </row>
    <row r="33" spans="2:32">
      <c r="B33" s="32" t="s">
        <v>172</v>
      </c>
      <c r="C33" s="33"/>
      <c r="D33" s="34">
        <v>36011.4764</v>
      </c>
      <c r="E33" s="35">
        <v>20249.099999999999</v>
      </c>
      <c r="F33" s="35">
        <v>56370.8269</v>
      </c>
      <c r="G33" s="35">
        <v>51909.26</v>
      </c>
      <c r="H33" s="35">
        <v>58203.860000000015</v>
      </c>
      <c r="I33" s="35">
        <v>56998.68</v>
      </c>
      <c r="J33" s="35">
        <v>116814.32</v>
      </c>
      <c r="K33" s="35">
        <v>80571.09</v>
      </c>
      <c r="L33" s="35">
        <v>79624.349999999977</v>
      </c>
      <c r="M33" s="35">
        <v>36189.42</v>
      </c>
      <c r="N33" s="35">
        <v>62725.786309476156</v>
      </c>
      <c r="O33" s="36">
        <v>964.17304925019732</v>
      </c>
      <c r="P33" s="37">
        <v>0</v>
      </c>
      <c r="Q33" s="35">
        <v>30000</v>
      </c>
      <c r="R33" s="35">
        <v>60000</v>
      </c>
      <c r="S33" s="35">
        <v>60000</v>
      </c>
      <c r="T33" s="35">
        <v>100000</v>
      </c>
      <c r="U33" s="35">
        <v>70000</v>
      </c>
      <c r="V33" s="35">
        <v>90000</v>
      </c>
      <c r="W33" s="35">
        <v>110000</v>
      </c>
      <c r="X33" s="35">
        <v>95000</v>
      </c>
      <c r="Y33" s="35">
        <v>100000</v>
      </c>
      <c r="Z33" s="35">
        <v>80000</v>
      </c>
      <c r="AA33" s="35">
        <v>90000</v>
      </c>
      <c r="AB33" s="6">
        <f>SUM(P33:AA33)</f>
        <v>885000</v>
      </c>
      <c r="AC33" s="29"/>
      <c r="AD33" s="29"/>
      <c r="AE33" s="29"/>
      <c r="AF33" s="29"/>
    </row>
    <row r="34" spans="2:32">
      <c r="B34" s="16" t="s">
        <v>173</v>
      </c>
      <c r="C34" s="17"/>
      <c r="D34" s="18">
        <v>68132</v>
      </c>
      <c r="E34" s="19">
        <v>152174.00000000006</v>
      </c>
      <c r="F34" s="19">
        <v>26703</v>
      </c>
      <c r="G34" s="19">
        <v>22066.999999999985</v>
      </c>
      <c r="H34" s="19">
        <v>30957</v>
      </c>
      <c r="I34" s="19">
        <v>39776.000000000029</v>
      </c>
      <c r="J34" s="19">
        <v>19836</v>
      </c>
      <c r="K34" s="19">
        <v>26756.000000000015</v>
      </c>
      <c r="L34" s="19">
        <v>36100</v>
      </c>
      <c r="M34" s="19">
        <v>40258.399999999994</v>
      </c>
      <c r="N34" s="19">
        <v>42312.800000000003</v>
      </c>
      <c r="O34" s="20">
        <v>28392.799999999999</v>
      </c>
      <c r="P34" s="21">
        <v>0</v>
      </c>
      <c r="Q34" s="19">
        <v>30000</v>
      </c>
      <c r="R34" s="171">
        <v>40000</v>
      </c>
      <c r="S34" s="171">
        <v>80000</v>
      </c>
      <c r="T34" s="19">
        <v>70000</v>
      </c>
      <c r="U34" s="19">
        <v>100000</v>
      </c>
      <c r="V34" s="19">
        <v>80000</v>
      </c>
      <c r="W34" s="19">
        <v>60000</v>
      </c>
      <c r="X34" s="19">
        <v>80000</v>
      </c>
      <c r="Y34" s="19">
        <v>70000</v>
      </c>
      <c r="Z34" s="19">
        <v>90000</v>
      </c>
      <c r="AA34" s="19">
        <v>80000</v>
      </c>
      <c r="AB34" s="6">
        <f>SUM(P34:AA34)</f>
        <v>780000</v>
      </c>
      <c r="AC34" s="29"/>
      <c r="AD34" s="29"/>
      <c r="AE34" s="29"/>
      <c r="AF34" s="29"/>
    </row>
    <row r="35" spans="2:32">
      <c r="B35" s="70" t="s">
        <v>180</v>
      </c>
      <c r="C35" s="71"/>
      <c r="D35" s="72"/>
      <c r="E35" s="73"/>
      <c r="F35" s="73"/>
      <c r="G35" s="73"/>
      <c r="H35" s="73"/>
      <c r="I35" s="73"/>
      <c r="J35" s="73"/>
      <c r="K35" s="73"/>
      <c r="L35" s="73"/>
      <c r="M35" s="73"/>
      <c r="N35" s="73"/>
      <c r="O35" s="74"/>
      <c r="P35" s="21">
        <v>0</v>
      </c>
      <c r="Q35" s="68">
        <f t="shared" ref="Q35:AA35" si="7">Q33+Q34</f>
        <v>60000</v>
      </c>
      <c r="R35" s="68">
        <f t="shared" si="7"/>
        <v>100000</v>
      </c>
      <c r="S35" s="68">
        <f t="shared" si="7"/>
        <v>140000</v>
      </c>
      <c r="T35" s="68">
        <f t="shared" si="7"/>
        <v>170000</v>
      </c>
      <c r="U35" s="68">
        <f t="shared" si="7"/>
        <v>170000</v>
      </c>
      <c r="V35" s="68">
        <f t="shared" si="7"/>
        <v>170000</v>
      </c>
      <c r="W35" s="68">
        <f t="shared" si="7"/>
        <v>170000</v>
      </c>
      <c r="X35" s="68">
        <f t="shared" si="7"/>
        <v>175000</v>
      </c>
      <c r="Y35" s="68">
        <f t="shared" si="7"/>
        <v>170000</v>
      </c>
      <c r="Z35" s="68">
        <f t="shared" si="7"/>
        <v>170000</v>
      </c>
      <c r="AA35" s="68">
        <f t="shared" si="7"/>
        <v>170000</v>
      </c>
      <c r="AB35" s="6">
        <f>SUM(P35:AA35)</f>
        <v>1665000</v>
      </c>
      <c r="AC35" s="29"/>
      <c r="AD35" s="29"/>
      <c r="AE35" s="29"/>
      <c r="AF35" s="29"/>
    </row>
    <row r="36" spans="2:32">
      <c r="B36" s="16" t="s">
        <v>174</v>
      </c>
      <c r="C36" s="17"/>
      <c r="D36" s="18">
        <v>59573.770000000004</v>
      </c>
      <c r="E36" s="19">
        <v>101448.51</v>
      </c>
      <c r="F36" s="19">
        <v>117008.85</v>
      </c>
      <c r="G36" s="19">
        <v>112167.3</v>
      </c>
      <c r="H36" s="19">
        <v>210086.1</v>
      </c>
      <c r="I36" s="19">
        <v>226855.77</v>
      </c>
      <c r="J36" s="19">
        <v>373375.99</v>
      </c>
      <c r="K36" s="19">
        <v>109080.14</v>
      </c>
      <c r="L36" s="19">
        <v>292010.78000000003</v>
      </c>
      <c r="M36" s="19">
        <v>99282.75</v>
      </c>
      <c r="N36" s="19">
        <v>95345.25</v>
      </c>
      <c r="O36" s="20">
        <v>58842</v>
      </c>
      <c r="P36" s="21">
        <v>0</v>
      </c>
      <c r="Q36" s="19">
        <v>50000</v>
      </c>
      <c r="R36" s="19">
        <v>180000</v>
      </c>
      <c r="S36" s="19">
        <v>190000</v>
      </c>
      <c r="T36" s="19">
        <v>250000</v>
      </c>
      <c r="U36" s="19">
        <v>330000</v>
      </c>
      <c r="V36" s="19">
        <v>300000</v>
      </c>
      <c r="W36" s="19">
        <v>250000</v>
      </c>
      <c r="X36" s="19">
        <v>180000</v>
      </c>
      <c r="Y36" s="19">
        <v>110000</v>
      </c>
      <c r="Z36" s="19">
        <v>110000</v>
      </c>
      <c r="AA36" s="19">
        <v>110000</v>
      </c>
      <c r="AB36" s="6">
        <f>SUM(P36:AA36)</f>
        <v>2060000</v>
      </c>
      <c r="AC36" s="29"/>
      <c r="AD36" s="29"/>
      <c r="AE36" s="29"/>
      <c r="AF36" s="29"/>
    </row>
    <row r="37" spans="2:32">
      <c r="B37" s="38" t="s">
        <v>175</v>
      </c>
      <c r="C37" s="39"/>
      <c r="D37" s="40">
        <f t="shared" ref="D37:AA37" si="8">+D34+D36</f>
        <v>127705.77</v>
      </c>
      <c r="E37" s="41">
        <f t="shared" si="8"/>
        <v>253622.51000000007</v>
      </c>
      <c r="F37" s="41">
        <f t="shared" si="8"/>
        <v>143711.85</v>
      </c>
      <c r="G37" s="41">
        <f t="shared" si="8"/>
        <v>134234.29999999999</v>
      </c>
      <c r="H37" s="41">
        <f t="shared" si="8"/>
        <v>241043.1</v>
      </c>
      <c r="I37" s="41">
        <f t="shared" si="8"/>
        <v>266631.77</v>
      </c>
      <c r="J37" s="41">
        <f t="shared" si="8"/>
        <v>393211.99</v>
      </c>
      <c r="K37" s="41">
        <f t="shared" si="8"/>
        <v>135836.14000000001</v>
      </c>
      <c r="L37" s="41">
        <f t="shared" si="8"/>
        <v>328110.78000000003</v>
      </c>
      <c r="M37" s="41">
        <f t="shared" si="8"/>
        <v>139541.15</v>
      </c>
      <c r="N37" s="41">
        <f t="shared" si="8"/>
        <v>137658.04999999999</v>
      </c>
      <c r="O37" s="42">
        <f t="shared" si="8"/>
        <v>87234.8</v>
      </c>
      <c r="P37" s="43">
        <f t="shared" si="8"/>
        <v>0</v>
      </c>
      <c r="Q37" s="41">
        <f t="shared" si="8"/>
        <v>80000</v>
      </c>
      <c r="R37" s="41">
        <f t="shared" si="8"/>
        <v>220000</v>
      </c>
      <c r="S37" s="41">
        <f t="shared" si="8"/>
        <v>270000</v>
      </c>
      <c r="T37" s="41">
        <f t="shared" si="8"/>
        <v>320000</v>
      </c>
      <c r="U37" s="41">
        <f t="shared" si="8"/>
        <v>430000</v>
      </c>
      <c r="V37" s="41">
        <f t="shared" si="8"/>
        <v>380000</v>
      </c>
      <c r="W37" s="41">
        <f t="shared" si="8"/>
        <v>310000</v>
      </c>
      <c r="X37" s="41">
        <f t="shared" si="8"/>
        <v>260000</v>
      </c>
      <c r="Y37" s="41">
        <f t="shared" si="8"/>
        <v>180000</v>
      </c>
      <c r="Z37" s="41">
        <f t="shared" si="8"/>
        <v>200000</v>
      </c>
      <c r="AA37" s="41">
        <f t="shared" si="8"/>
        <v>190000</v>
      </c>
      <c r="AB37" s="6">
        <f>SUM(P37:AA37)</f>
        <v>2840000</v>
      </c>
      <c r="AC37" s="29"/>
      <c r="AD37" s="29"/>
      <c r="AE37" s="29"/>
      <c r="AF37" s="29"/>
    </row>
    <row r="38" spans="2:32">
      <c r="B38" s="44" t="s">
        <v>176</v>
      </c>
      <c r="C38" s="45"/>
      <c r="D38" s="46">
        <f t="shared" ref="D38:AA38" si="9">+D33+D37</f>
        <v>163717.2464</v>
      </c>
      <c r="E38" s="47">
        <f t="shared" si="9"/>
        <v>273871.61000000004</v>
      </c>
      <c r="F38" s="47">
        <f t="shared" si="9"/>
        <v>200082.67690000002</v>
      </c>
      <c r="G38" s="47">
        <f t="shared" si="9"/>
        <v>186143.56</v>
      </c>
      <c r="H38" s="47">
        <f t="shared" si="9"/>
        <v>299246.96000000002</v>
      </c>
      <c r="I38" s="47">
        <f t="shared" si="9"/>
        <v>323630.45</v>
      </c>
      <c r="J38" s="47">
        <f t="shared" si="9"/>
        <v>510026.31</v>
      </c>
      <c r="K38" s="47">
        <f t="shared" si="9"/>
        <v>216407.23</v>
      </c>
      <c r="L38" s="47">
        <f t="shared" si="9"/>
        <v>407735.13</v>
      </c>
      <c r="M38" s="47">
        <f t="shared" si="9"/>
        <v>175730.57</v>
      </c>
      <c r="N38" s="47">
        <f t="shared" si="9"/>
        <v>200383.83630947614</v>
      </c>
      <c r="O38" s="48">
        <f t="shared" si="9"/>
        <v>88198.973049250199</v>
      </c>
      <c r="P38" s="49">
        <f t="shared" si="9"/>
        <v>0</v>
      </c>
      <c r="Q38" s="47">
        <f>+Q33+Q37</f>
        <v>110000</v>
      </c>
      <c r="R38" s="47">
        <f t="shared" si="9"/>
        <v>280000</v>
      </c>
      <c r="S38" s="47">
        <f t="shared" si="9"/>
        <v>330000</v>
      </c>
      <c r="T38" s="47">
        <f t="shared" si="9"/>
        <v>420000</v>
      </c>
      <c r="U38" s="47">
        <f t="shared" si="9"/>
        <v>500000</v>
      </c>
      <c r="V38" s="47">
        <f t="shared" si="9"/>
        <v>470000</v>
      </c>
      <c r="W38" s="47">
        <f t="shared" si="9"/>
        <v>420000</v>
      </c>
      <c r="X38" s="47">
        <f t="shared" si="9"/>
        <v>355000</v>
      </c>
      <c r="Y38" s="47">
        <f t="shared" si="9"/>
        <v>280000</v>
      </c>
      <c r="Z38" s="47">
        <f t="shared" si="9"/>
        <v>280000</v>
      </c>
      <c r="AA38" s="47">
        <f t="shared" si="9"/>
        <v>280000</v>
      </c>
      <c r="AB38" s="61">
        <f>+AB33+AB37</f>
        <v>3725000</v>
      </c>
      <c r="AC38" s="185"/>
      <c r="AD38" s="185"/>
      <c r="AE38" s="29"/>
      <c r="AF38" s="29"/>
    </row>
    <row r="39" spans="2:32">
      <c r="AB39" s="28"/>
      <c r="AC39" s="29"/>
      <c r="AD39" s="29"/>
      <c r="AE39" s="29"/>
      <c r="AF39" s="29"/>
    </row>
    <row r="40" spans="2:32" ht="18">
      <c r="Q40" s="76" t="s">
        <v>138</v>
      </c>
      <c r="AB40" s="185"/>
      <c r="AC40" s="29"/>
      <c r="AD40" s="29"/>
      <c r="AE40" s="29"/>
      <c r="AF40" s="29"/>
    </row>
    <row r="41" spans="2:32">
      <c r="B41" s="8" t="s">
        <v>168</v>
      </c>
      <c r="P41" s="31" t="s">
        <v>139</v>
      </c>
      <c r="Q41" s="59">
        <v>0.5</v>
      </c>
      <c r="R41" s="59">
        <v>0.5</v>
      </c>
      <c r="S41" s="59">
        <v>0.85</v>
      </c>
      <c r="T41" s="59">
        <v>0.9</v>
      </c>
      <c r="U41" s="59">
        <v>0.9</v>
      </c>
      <c r="V41" s="59">
        <v>0.9</v>
      </c>
      <c r="W41" s="59">
        <v>0.9</v>
      </c>
      <c r="X41" s="59">
        <v>0.9</v>
      </c>
      <c r="Y41" s="59">
        <v>0.9</v>
      </c>
      <c r="Z41" s="59">
        <v>0.9</v>
      </c>
      <c r="AA41" s="59">
        <v>0.9</v>
      </c>
      <c r="AB41" s="185"/>
      <c r="AC41" s="186"/>
      <c r="AD41" s="186"/>
      <c r="AE41" s="187"/>
      <c r="AF41" s="186"/>
    </row>
    <row r="42" spans="2:32">
      <c r="B42" s="32" t="s">
        <v>172</v>
      </c>
      <c r="C42" s="33"/>
      <c r="D42" s="34">
        <v>36011.4764</v>
      </c>
      <c r="E42" s="35">
        <v>20249.099999999999</v>
      </c>
      <c r="F42" s="35">
        <v>56370.8269</v>
      </c>
      <c r="G42" s="35">
        <v>51909.26</v>
      </c>
      <c r="H42" s="35">
        <v>58203.860000000015</v>
      </c>
      <c r="I42" s="35">
        <v>56998.68</v>
      </c>
      <c r="J42" s="35">
        <v>116814.32</v>
      </c>
      <c r="K42" s="35">
        <v>80571.09</v>
      </c>
      <c r="L42" s="35">
        <v>79624.349999999977</v>
      </c>
      <c r="M42" s="35">
        <v>36189.42</v>
      </c>
      <c r="N42" s="35">
        <v>62725.786309476156</v>
      </c>
      <c r="O42" s="36">
        <v>964.17304925019732</v>
      </c>
      <c r="P42" s="37">
        <v>0</v>
      </c>
      <c r="Q42" s="182">
        <v>42000</v>
      </c>
      <c r="R42" s="182">
        <v>65000</v>
      </c>
      <c r="S42" s="182">
        <v>30000</v>
      </c>
      <c r="T42" s="182">
        <v>50000</v>
      </c>
      <c r="U42" s="35">
        <v>70000</v>
      </c>
      <c r="V42" s="35">
        <v>90000</v>
      </c>
      <c r="W42" s="35">
        <v>110000</v>
      </c>
      <c r="X42" s="35">
        <v>95000</v>
      </c>
      <c r="Y42" s="35">
        <v>100000</v>
      </c>
      <c r="Z42" s="35">
        <v>80000</v>
      </c>
      <c r="AA42" s="35">
        <v>90000</v>
      </c>
      <c r="AB42" s="6">
        <f>SUM(P42:AA42)</f>
        <v>822000</v>
      </c>
      <c r="AC42" s="29"/>
      <c r="AD42" s="29"/>
      <c r="AE42" s="29"/>
      <c r="AF42" s="29"/>
    </row>
    <row r="43" spans="2:32">
      <c r="B43" s="16" t="s">
        <v>173</v>
      </c>
      <c r="C43" s="17"/>
      <c r="D43" s="18">
        <v>68132</v>
      </c>
      <c r="E43" s="19">
        <v>152174.00000000006</v>
      </c>
      <c r="F43" s="19">
        <v>26703</v>
      </c>
      <c r="G43" s="19">
        <v>22066.999999999985</v>
      </c>
      <c r="H43" s="19">
        <v>30957</v>
      </c>
      <c r="I43" s="19">
        <v>39776.000000000029</v>
      </c>
      <c r="J43" s="19">
        <v>19836</v>
      </c>
      <c r="K43" s="19">
        <v>26756.000000000015</v>
      </c>
      <c r="L43" s="19">
        <v>36100</v>
      </c>
      <c r="M43" s="19">
        <v>40258.399999999994</v>
      </c>
      <c r="N43" s="19">
        <v>42312.800000000003</v>
      </c>
      <c r="O43" s="20">
        <v>28392.799999999999</v>
      </c>
      <c r="P43" s="21">
        <v>0</v>
      </c>
      <c r="Q43" s="183">
        <v>23000</v>
      </c>
      <c r="R43" s="183">
        <v>30000</v>
      </c>
      <c r="S43" s="183">
        <v>50000</v>
      </c>
      <c r="T43" s="183">
        <v>50000</v>
      </c>
      <c r="U43" s="19">
        <v>100000</v>
      </c>
      <c r="V43" s="19">
        <v>80000</v>
      </c>
      <c r="W43" s="19">
        <v>60000</v>
      </c>
      <c r="X43" s="19">
        <v>80000</v>
      </c>
      <c r="Y43" s="19">
        <v>70000</v>
      </c>
      <c r="Z43" s="19">
        <v>90000</v>
      </c>
      <c r="AA43" s="19">
        <v>80000</v>
      </c>
      <c r="AB43" s="6">
        <f>SUM(P43:AA43)</f>
        <v>713000</v>
      </c>
      <c r="AC43" s="29"/>
      <c r="AD43" s="29"/>
      <c r="AE43" s="29"/>
      <c r="AF43" s="29"/>
    </row>
    <row r="44" spans="2:32" ht="14.65" customHeight="1">
      <c r="B44" s="70" t="s">
        <v>180</v>
      </c>
      <c r="C44" s="71"/>
      <c r="D44" s="72"/>
      <c r="E44" s="73"/>
      <c r="F44" s="73"/>
      <c r="G44" s="73"/>
      <c r="H44" s="73"/>
      <c r="I44" s="73"/>
      <c r="J44" s="73"/>
      <c r="K44" s="73"/>
      <c r="L44" s="73"/>
      <c r="M44" s="73"/>
      <c r="N44" s="73"/>
      <c r="O44" s="74"/>
      <c r="P44" s="21">
        <v>0</v>
      </c>
      <c r="Q44" s="184">
        <f>Q42+Q43</f>
        <v>65000</v>
      </c>
      <c r="R44" s="184">
        <f t="shared" ref="R44:AA44" si="10">R42+R43</f>
        <v>95000</v>
      </c>
      <c r="S44" s="184">
        <f t="shared" si="10"/>
        <v>80000</v>
      </c>
      <c r="T44" s="184">
        <f>T42+T43</f>
        <v>100000</v>
      </c>
      <c r="U44" s="68">
        <f t="shared" si="10"/>
        <v>170000</v>
      </c>
      <c r="V44" s="68">
        <f t="shared" si="10"/>
        <v>170000</v>
      </c>
      <c r="W44" s="68">
        <f t="shared" si="10"/>
        <v>170000</v>
      </c>
      <c r="X44" s="68">
        <f t="shared" si="10"/>
        <v>175000</v>
      </c>
      <c r="Y44" s="68">
        <f t="shared" si="10"/>
        <v>170000</v>
      </c>
      <c r="Z44" s="68">
        <f t="shared" si="10"/>
        <v>170000</v>
      </c>
      <c r="AA44" s="68">
        <f t="shared" si="10"/>
        <v>170000</v>
      </c>
      <c r="AB44" s="6">
        <f>SUM(P44:AA44)</f>
        <v>1535000</v>
      </c>
      <c r="AC44" s="29"/>
      <c r="AD44" s="29"/>
      <c r="AE44" s="29"/>
      <c r="AF44" s="29"/>
    </row>
    <row r="45" spans="2:32" ht="14.65" customHeight="1">
      <c r="B45" s="16" t="s">
        <v>174</v>
      </c>
      <c r="C45" s="17"/>
      <c r="D45" s="18">
        <v>59573.770000000004</v>
      </c>
      <c r="E45" s="19">
        <v>101448.51</v>
      </c>
      <c r="F45" s="19">
        <v>117008.85</v>
      </c>
      <c r="G45" s="19">
        <v>112167.3</v>
      </c>
      <c r="H45" s="19">
        <v>210086.1</v>
      </c>
      <c r="I45" s="19">
        <v>226855.77</v>
      </c>
      <c r="J45" s="19">
        <v>373375.99</v>
      </c>
      <c r="K45" s="19">
        <v>109080.14</v>
      </c>
      <c r="L45" s="19">
        <v>292010.78000000003</v>
      </c>
      <c r="M45" s="19">
        <v>99282.75</v>
      </c>
      <c r="N45" s="19">
        <v>95345.25</v>
      </c>
      <c r="O45" s="20">
        <v>58842</v>
      </c>
      <c r="P45" s="21">
        <v>0</v>
      </c>
      <c r="Q45" s="183">
        <v>20000</v>
      </c>
      <c r="R45" s="183">
        <v>150000</v>
      </c>
      <c r="S45" s="183">
        <v>150000</v>
      </c>
      <c r="T45" s="183">
        <v>650000</v>
      </c>
      <c r="U45" s="183">
        <v>850000</v>
      </c>
      <c r="V45" s="183">
        <v>450000</v>
      </c>
      <c r="W45" s="19">
        <v>250000</v>
      </c>
      <c r="X45" s="19">
        <v>180000</v>
      </c>
      <c r="Y45" s="19">
        <v>110000</v>
      </c>
      <c r="Z45" s="19">
        <v>110000</v>
      </c>
      <c r="AA45" s="19">
        <v>110000</v>
      </c>
      <c r="AB45" s="6">
        <f>SUM(P45:AA45)</f>
        <v>3030000</v>
      </c>
      <c r="AC45" s="29"/>
      <c r="AD45" s="29"/>
      <c r="AE45" s="29"/>
      <c r="AF45" s="29"/>
    </row>
    <row r="46" spans="2:32">
      <c r="B46" s="38" t="s">
        <v>175</v>
      </c>
      <c r="C46" s="39"/>
      <c r="D46" s="40">
        <f t="shared" ref="D46:AA46" si="11">+D43+D45</f>
        <v>127705.77</v>
      </c>
      <c r="E46" s="41">
        <f t="shared" si="11"/>
        <v>253622.51000000007</v>
      </c>
      <c r="F46" s="41">
        <f t="shared" si="11"/>
        <v>143711.85</v>
      </c>
      <c r="G46" s="41">
        <f t="shared" si="11"/>
        <v>134234.29999999999</v>
      </c>
      <c r="H46" s="41">
        <f t="shared" si="11"/>
        <v>241043.1</v>
      </c>
      <c r="I46" s="41">
        <f t="shared" si="11"/>
        <v>266631.77</v>
      </c>
      <c r="J46" s="41">
        <f t="shared" si="11"/>
        <v>393211.99</v>
      </c>
      <c r="K46" s="41">
        <f t="shared" si="11"/>
        <v>135836.14000000001</v>
      </c>
      <c r="L46" s="41">
        <f t="shared" si="11"/>
        <v>328110.78000000003</v>
      </c>
      <c r="M46" s="41">
        <f t="shared" si="11"/>
        <v>139541.15</v>
      </c>
      <c r="N46" s="41">
        <f t="shared" si="11"/>
        <v>137658.04999999999</v>
      </c>
      <c r="O46" s="42">
        <f t="shared" si="11"/>
        <v>87234.8</v>
      </c>
      <c r="P46" s="43">
        <f t="shared" si="11"/>
        <v>0</v>
      </c>
      <c r="Q46" s="41">
        <f t="shared" si="11"/>
        <v>43000</v>
      </c>
      <c r="R46" s="41">
        <f t="shared" si="11"/>
        <v>180000</v>
      </c>
      <c r="S46" s="41">
        <f t="shared" si="11"/>
        <v>200000</v>
      </c>
      <c r="T46" s="41">
        <f t="shared" si="11"/>
        <v>700000</v>
      </c>
      <c r="U46" s="41">
        <f t="shared" si="11"/>
        <v>950000</v>
      </c>
      <c r="V46" s="41">
        <f t="shared" si="11"/>
        <v>530000</v>
      </c>
      <c r="W46" s="41">
        <f t="shared" si="11"/>
        <v>310000</v>
      </c>
      <c r="X46" s="41">
        <f t="shared" si="11"/>
        <v>260000</v>
      </c>
      <c r="Y46" s="41">
        <f t="shared" si="11"/>
        <v>180000</v>
      </c>
      <c r="Z46" s="41">
        <f t="shared" si="11"/>
        <v>200000</v>
      </c>
      <c r="AA46" s="41">
        <f t="shared" si="11"/>
        <v>190000</v>
      </c>
      <c r="AB46" s="6">
        <f>SUM(P46:AA46)</f>
        <v>3743000</v>
      </c>
      <c r="AC46" s="29"/>
      <c r="AD46" s="29"/>
      <c r="AE46" s="29"/>
      <c r="AF46" s="29"/>
    </row>
    <row r="47" spans="2:32">
      <c r="B47" s="44" t="s">
        <v>176</v>
      </c>
      <c r="C47" s="45"/>
      <c r="D47" s="46">
        <f t="shared" ref="D47:AB47" si="12">+D42+D46</f>
        <v>163717.2464</v>
      </c>
      <c r="E47" s="47">
        <f t="shared" si="12"/>
        <v>273871.61000000004</v>
      </c>
      <c r="F47" s="47">
        <f t="shared" si="12"/>
        <v>200082.67690000002</v>
      </c>
      <c r="G47" s="47">
        <f t="shared" si="12"/>
        <v>186143.56</v>
      </c>
      <c r="H47" s="47">
        <f t="shared" si="12"/>
        <v>299246.96000000002</v>
      </c>
      <c r="I47" s="47">
        <f t="shared" si="12"/>
        <v>323630.45</v>
      </c>
      <c r="J47" s="47">
        <f t="shared" si="12"/>
        <v>510026.31</v>
      </c>
      <c r="K47" s="47">
        <f t="shared" si="12"/>
        <v>216407.23</v>
      </c>
      <c r="L47" s="47">
        <f t="shared" si="12"/>
        <v>407735.13</v>
      </c>
      <c r="M47" s="47">
        <f t="shared" si="12"/>
        <v>175730.57</v>
      </c>
      <c r="N47" s="47">
        <f t="shared" si="12"/>
        <v>200383.83630947614</v>
      </c>
      <c r="O47" s="48">
        <f t="shared" si="12"/>
        <v>88198.973049250199</v>
      </c>
      <c r="P47" s="49">
        <f t="shared" si="12"/>
        <v>0</v>
      </c>
      <c r="Q47" s="47">
        <f t="shared" si="12"/>
        <v>85000</v>
      </c>
      <c r="R47" s="47">
        <f t="shared" si="12"/>
        <v>245000</v>
      </c>
      <c r="S47" s="47">
        <f t="shared" si="12"/>
        <v>230000</v>
      </c>
      <c r="T47" s="47">
        <f t="shared" si="12"/>
        <v>750000</v>
      </c>
      <c r="U47" s="47">
        <f t="shared" si="12"/>
        <v>1020000</v>
      </c>
      <c r="V47" s="47">
        <f t="shared" si="12"/>
        <v>620000</v>
      </c>
      <c r="W47" s="47">
        <f t="shared" si="12"/>
        <v>420000</v>
      </c>
      <c r="X47" s="47">
        <f t="shared" si="12"/>
        <v>355000</v>
      </c>
      <c r="Y47" s="47">
        <f t="shared" si="12"/>
        <v>280000</v>
      </c>
      <c r="Z47" s="47">
        <f t="shared" si="12"/>
        <v>280000</v>
      </c>
      <c r="AA47" s="47">
        <f t="shared" si="12"/>
        <v>280000</v>
      </c>
      <c r="AB47" s="61">
        <f t="shared" si="12"/>
        <v>4565000</v>
      </c>
      <c r="AC47" s="185"/>
      <c r="AD47" s="185"/>
      <c r="AE47" s="29"/>
      <c r="AF47" s="29"/>
    </row>
    <row r="48" spans="2:32" ht="15" thickBot="1">
      <c r="B48" s="50"/>
      <c r="C48" s="50"/>
      <c r="D48" s="51"/>
      <c r="E48" s="51"/>
      <c r="F48" s="51"/>
      <c r="G48" s="51"/>
      <c r="H48" s="51"/>
      <c r="I48" s="51"/>
      <c r="J48" s="51"/>
      <c r="K48" s="51"/>
      <c r="L48" s="51"/>
      <c r="M48" s="51"/>
      <c r="N48" s="51"/>
      <c r="O48" s="51"/>
      <c r="P48" s="51"/>
      <c r="Q48" s="51"/>
      <c r="R48" s="51"/>
      <c r="S48" s="51"/>
      <c r="T48" s="51"/>
      <c r="U48" s="51"/>
      <c r="V48" s="51"/>
      <c r="W48" s="51"/>
      <c r="X48" s="51"/>
      <c r="Y48" s="51"/>
      <c r="Z48" s="51"/>
      <c r="AA48" s="51"/>
      <c r="AB48" s="28"/>
      <c r="AC48" s="29"/>
      <c r="AD48" s="29"/>
      <c r="AE48" s="29"/>
      <c r="AF48" s="29"/>
    </row>
    <row r="49" spans="2:30" ht="15" thickBot="1">
      <c r="B49" s="52" t="s">
        <v>177</v>
      </c>
      <c r="C49" s="53"/>
      <c r="D49" s="54">
        <f t="shared" ref="D49:AA49" si="13">+D29+D47</f>
        <v>8595667.3563999999</v>
      </c>
      <c r="E49" s="55">
        <f t="shared" si="13"/>
        <v>9724428.3299999982</v>
      </c>
      <c r="F49" s="55">
        <f t="shared" si="13"/>
        <v>8685345.3268999998</v>
      </c>
      <c r="G49" s="55">
        <f t="shared" si="13"/>
        <v>8948142.5399999991</v>
      </c>
      <c r="H49" s="55">
        <f t="shared" si="13"/>
        <v>9899595.7600000016</v>
      </c>
      <c r="I49" s="55">
        <f t="shared" si="13"/>
        <v>8987182.4100000039</v>
      </c>
      <c r="J49" s="55">
        <f t="shared" si="13"/>
        <v>8724768.0299999993</v>
      </c>
      <c r="K49" s="55">
        <f t="shared" si="13"/>
        <v>6119861.0300000003</v>
      </c>
      <c r="L49" s="55">
        <f t="shared" si="13"/>
        <v>6016348.9500000002</v>
      </c>
      <c r="M49" s="55">
        <f t="shared" si="13"/>
        <v>5463855.8200000003</v>
      </c>
      <c r="N49" s="55">
        <f t="shared" si="13"/>
        <v>7029725.8763094759</v>
      </c>
      <c r="O49" s="56">
        <f t="shared" si="13"/>
        <v>4811764.8030492505</v>
      </c>
      <c r="P49" s="57">
        <f t="shared" si="13"/>
        <v>0</v>
      </c>
      <c r="Q49" s="55">
        <f t="shared" si="13"/>
        <v>18734930.065700002</v>
      </c>
      <c r="R49" s="55">
        <f t="shared" si="13"/>
        <v>6836443.21</v>
      </c>
      <c r="S49" s="55">
        <f t="shared" si="13"/>
        <v>8064786.9300000006</v>
      </c>
      <c r="T49" s="55">
        <f t="shared" si="13"/>
        <v>8644848.4600000009</v>
      </c>
      <c r="U49" s="55">
        <f t="shared" si="13"/>
        <v>11340835.530000001</v>
      </c>
      <c r="V49" s="55">
        <f t="shared" si="13"/>
        <v>9762072.6500000004</v>
      </c>
      <c r="W49" s="55">
        <f t="shared" si="13"/>
        <v>10013092.970000001</v>
      </c>
      <c r="X49" s="55">
        <f t="shared" si="13"/>
        <v>9299705.379999999</v>
      </c>
      <c r="Y49" s="55">
        <f t="shared" si="13"/>
        <v>8482774.6999999993</v>
      </c>
      <c r="Z49" s="55">
        <f t="shared" si="13"/>
        <v>8348373.8799999999</v>
      </c>
      <c r="AA49" s="55">
        <f t="shared" si="13"/>
        <v>9828944.5500000007</v>
      </c>
    </row>
    <row r="51" spans="2:30" ht="15" customHeight="1">
      <c r="Q51" s="62"/>
      <c r="AB51" s="6"/>
      <c r="AC51" s="66"/>
      <c r="AD51" s="78"/>
    </row>
    <row r="52" spans="2:30" ht="15" customHeight="1">
      <c r="AB52" s="6"/>
      <c r="AC52" s="63"/>
      <c r="AD52" s="29"/>
    </row>
    <row r="53" spans="2:30" s="6" customFormat="1" ht="15" customHeight="1">
      <c r="B53" s="8"/>
      <c r="C53" s="8"/>
    </row>
    <row r="54" spans="2:30" s="6" customFormat="1" ht="15" customHeight="1">
      <c r="B54" s="8"/>
      <c r="C54" s="8"/>
    </row>
    <row r="55" spans="2:30" s="6" customFormat="1" ht="15" customHeight="1">
      <c r="B55" s="8"/>
      <c r="C55" s="8"/>
    </row>
    <row r="56" spans="2:30" s="6" customFormat="1" ht="15" customHeight="1">
      <c r="B56" s="8"/>
      <c r="C56" s="8"/>
    </row>
    <row r="57" spans="2:30" s="6" customFormat="1" ht="15" customHeight="1">
      <c r="B57" s="8"/>
      <c r="C57" s="8"/>
    </row>
    <row r="58" spans="2:30" s="6" customFormat="1" ht="15" customHeight="1">
      <c r="B58" s="8"/>
      <c r="C58" s="8"/>
    </row>
    <row r="59" spans="2:30" s="6" customFormat="1" ht="15" customHeight="1">
      <c r="B59" s="8"/>
      <c r="C59" s="8"/>
    </row>
    <row r="60" spans="2:30" s="6" customFormat="1" ht="15" customHeight="1">
      <c r="B60" s="8"/>
      <c r="C60" s="8"/>
    </row>
    <row r="61" spans="2:30" s="6" customFormat="1" ht="15" customHeight="1">
      <c r="B61" s="8"/>
      <c r="C61" s="8"/>
      <c r="O61" s="65"/>
      <c r="P61" s="65"/>
      <c r="Q61" s="65"/>
      <c r="R61" s="65"/>
      <c r="S61" s="65"/>
      <c r="T61" s="65"/>
      <c r="U61" s="65"/>
      <c r="V61" s="65"/>
      <c r="W61" s="65"/>
      <c r="X61" s="65"/>
      <c r="Y61" s="65"/>
      <c r="Z61" s="65"/>
      <c r="AA61" s="65"/>
      <c r="AB61" s="65"/>
      <c r="AC61" s="64"/>
    </row>
    <row r="62" spans="2:30" s="6" customFormat="1" ht="15" customHeight="1">
      <c r="B62" s="8"/>
      <c r="C62" s="8"/>
      <c r="O62" s="62"/>
    </row>
  </sheetData>
  <phoneticPr fontId="10"/>
  <printOptions horizontalCentered="1"/>
  <pageMargins left="0" right="0" top="0.74803149606299213" bottom="0.74803149606299213" header="0.31496062992125984" footer="0.31496062992125984"/>
  <pageSetup paperSize="8" scale="59" fitToHeight="0" orientation="landscape"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B2:AG62"/>
  <sheetViews>
    <sheetView showGridLines="0" view="pageBreakPreview" zoomScale="70" zoomScaleNormal="70" zoomScaleSheetLayoutView="70" workbookViewId="0">
      <pane xSplit="3" ySplit="2" topLeftCell="M22" activePane="bottomRight" state="frozen"/>
      <selection activeCell="P12" sqref="P12"/>
      <selection pane="topRight" activeCell="P12" sqref="P12"/>
      <selection pane="bottomLeft" activeCell="P12" sqref="P12"/>
      <selection pane="bottomRight" activeCell="P12" sqref="P12"/>
    </sheetView>
  </sheetViews>
  <sheetFormatPr defaultColWidth="9.33203125" defaultRowHeight="14.25"/>
  <cols>
    <col min="1" max="1" width="4.1640625" style="8" customWidth="1"/>
    <col min="2" max="2" width="28.33203125" style="8" customWidth="1"/>
    <col min="3" max="3" width="11.83203125" style="8" bestFit="1" customWidth="1"/>
    <col min="4" max="12" width="17.83203125" style="6" hidden="1" customWidth="1"/>
    <col min="13" max="27" width="17.83203125" style="6" customWidth="1"/>
    <col min="28" max="28" width="17.5" style="8" bestFit="1" customWidth="1"/>
    <col min="29"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119</v>
      </c>
      <c r="Q3" s="9"/>
    </row>
    <row r="4" spans="2:33">
      <c r="B4" s="10" t="s">
        <v>156</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157</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122</v>
      </c>
      <c r="AC9" s="30" t="s">
        <v>123</v>
      </c>
      <c r="AD9" s="30" t="s">
        <v>124</v>
      </c>
      <c r="AE9" s="31" t="s">
        <v>158</v>
      </c>
    </row>
    <row r="10" spans="2:33">
      <c r="B10" s="32" t="s">
        <v>159</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127</v>
      </c>
    </row>
    <row r="11" spans="2:33">
      <c r="B11" s="16" t="s">
        <v>160</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129</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161</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131</v>
      </c>
    </row>
    <row r="14" spans="2:33">
      <c r="B14" s="38" t="s">
        <v>162</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163</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164</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135</v>
      </c>
    </row>
    <row r="25" spans="2:33">
      <c r="B25" s="8" t="s">
        <v>165</v>
      </c>
      <c r="Q25" s="9" t="s">
        <v>137</v>
      </c>
    </row>
    <row r="26" spans="2:33">
      <c r="B26" s="10" t="s">
        <v>156</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B26" s="28"/>
      <c r="AC26" s="29"/>
      <c r="AD26" s="29"/>
      <c r="AE26" s="29"/>
      <c r="AF26" s="29"/>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c r="AB27" s="28"/>
      <c r="AC27" s="29"/>
      <c r="AD27" s="29"/>
      <c r="AE27" s="29"/>
      <c r="AF27" s="2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c r="AB28" s="28"/>
      <c r="AC28" s="29"/>
      <c r="AD28" s="29"/>
      <c r="AE28" s="29"/>
      <c r="AF28" s="29"/>
    </row>
    <row r="29" spans="2:33" s="28" customFormat="1">
      <c r="B29" s="22" t="s">
        <v>157</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0" spans="2:33">
      <c r="AB30" s="28"/>
      <c r="AC30" s="29"/>
      <c r="AD30" s="29"/>
      <c r="AE30" s="29"/>
      <c r="AF30" s="29"/>
    </row>
    <row r="31" spans="2:33">
      <c r="AB31" s="28"/>
      <c r="AC31" s="29"/>
      <c r="AD31" s="29"/>
      <c r="AE31" s="29"/>
      <c r="AF31" s="29"/>
    </row>
    <row r="32" spans="2:33">
      <c r="B32" s="8" t="s">
        <v>166</v>
      </c>
      <c r="P32" s="31" t="s">
        <v>139</v>
      </c>
      <c r="Q32" s="59">
        <v>0.5</v>
      </c>
      <c r="R32" s="59">
        <v>0.7</v>
      </c>
      <c r="S32" s="59">
        <v>0.85</v>
      </c>
      <c r="T32" s="59">
        <v>0.9</v>
      </c>
      <c r="U32" s="59">
        <v>0.9</v>
      </c>
      <c r="V32" s="59">
        <v>0.9</v>
      </c>
      <c r="W32" s="59">
        <v>0.9</v>
      </c>
      <c r="X32" s="59">
        <v>0.9</v>
      </c>
      <c r="Y32" s="59">
        <v>0.9</v>
      </c>
      <c r="Z32" s="59">
        <v>0.9</v>
      </c>
      <c r="AA32" s="59">
        <v>0.9</v>
      </c>
      <c r="AB32" s="51"/>
      <c r="AC32" s="186"/>
      <c r="AD32" s="186"/>
      <c r="AE32" s="187"/>
      <c r="AF32" s="186"/>
    </row>
    <row r="33" spans="2:32">
      <c r="B33" s="32" t="s">
        <v>159</v>
      </c>
      <c r="C33" s="33"/>
      <c r="D33" s="34">
        <v>36011.4764</v>
      </c>
      <c r="E33" s="35">
        <v>20249.099999999999</v>
      </c>
      <c r="F33" s="35">
        <v>56370.8269</v>
      </c>
      <c r="G33" s="35">
        <v>51909.26</v>
      </c>
      <c r="H33" s="35">
        <v>58203.860000000015</v>
      </c>
      <c r="I33" s="35">
        <v>56998.68</v>
      </c>
      <c r="J33" s="35">
        <v>116814.32</v>
      </c>
      <c r="K33" s="35">
        <v>80571.09</v>
      </c>
      <c r="L33" s="35">
        <v>79624.349999999977</v>
      </c>
      <c r="M33" s="35">
        <v>36189.42</v>
      </c>
      <c r="N33" s="35">
        <v>62725.786309476156</v>
      </c>
      <c r="O33" s="36">
        <v>964.17304925019732</v>
      </c>
      <c r="P33" s="37">
        <v>0</v>
      </c>
      <c r="Q33" s="35">
        <v>30000</v>
      </c>
      <c r="R33" s="35">
        <v>60000</v>
      </c>
      <c r="S33" s="35">
        <v>60000</v>
      </c>
      <c r="T33" s="35">
        <v>100000</v>
      </c>
      <c r="U33" s="35">
        <v>70000</v>
      </c>
      <c r="V33" s="35">
        <v>90000</v>
      </c>
      <c r="W33" s="35">
        <v>110000</v>
      </c>
      <c r="X33" s="35">
        <v>95000</v>
      </c>
      <c r="Y33" s="35">
        <v>100000</v>
      </c>
      <c r="Z33" s="35">
        <v>80000</v>
      </c>
      <c r="AA33" s="35">
        <v>90000</v>
      </c>
      <c r="AB33" s="6">
        <f>SUM(P33:AA33)</f>
        <v>885000</v>
      </c>
      <c r="AC33" s="29"/>
      <c r="AD33" s="29"/>
      <c r="AE33" s="29"/>
      <c r="AF33" s="29"/>
    </row>
    <row r="34" spans="2:32">
      <c r="B34" s="16" t="s">
        <v>160</v>
      </c>
      <c r="C34" s="17"/>
      <c r="D34" s="18">
        <v>68132</v>
      </c>
      <c r="E34" s="19">
        <v>152174.00000000006</v>
      </c>
      <c r="F34" s="19">
        <v>26703</v>
      </c>
      <c r="G34" s="19">
        <v>22066.999999999985</v>
      </c>
      <c r="H34" s="19">
        <v>30957</v>
      </c>
      <c r="I34" s="19">
        <v>39776.000000000029</v>
      </c>
      <c r="J34" s="19">
        <v>19836</v>
      </c>
      <c r="K34" s="19">
        <v>26756.000000000015</v>
      </c>
      <c r="L34" s="19">
        <v>36100</v>
      </c>
      <c r="M34" s="19">
        <v>40258.399999999994</v>
      </c>
      <c r="N34" s="19">
        <v>42312.800000000003</v>
      </c>
      <c r="O34" s="20">
        <v>28392.799999999999</v>
      </c>
      <c r="P34" s="21">
        <v>0</v>
      </c>
      <c r="Q34" s="19">
        <v>30000</v>
      </c>
      <c r="R34" s="171">
        <v>40000</v>
      </c>
      <c r="S34" s="171">
        <v>80000</v>
      </c>
      <c r="T34" s="19">
        <v>70000</v>
      </c>
      <c r="U34" s="19">
        <v>100000</v>
      </c>
      <c r="V34" s="19">
        <v>80000</v>
      </c>
      <c r="W34" s="19">
        <v>60000</v>
      </c>
      <c r="X34" s="19">
        <v>80000</v>
      </c>
      <c r="Y34" s="19">
        <v>70000</v>
      </c>
      <c r="Z34" s="19">
        <v>90000</v>
      </c>
      <c r="AA34" s="19">
        <v>80000</v>
      </c>
      <c r="AB34" s="6">
        <f>SUM(P34:AA34)</f>
        <v>780000</v>
      </c>
      <c r="AC34" s="29"/>
      <c r="AD34" s="29"/>
      <c r="AE34" s="29"/>
      <c r="AF34" s="29"/>
    </row>
    <row r="35" spans="2:32">
      <c r="B35" s="70" t="s">
        <v>167</v>
      </c>
      <c r="C35" s="71"/>
      <c r="D35" s="72"/>
      <c r="E35" s="73"/>
      <c r="F35" s="73"/>
      <c r="G35" s="73"/>
      <c r="H35" s="73"/>
      <c r="I35" s="73"/>
      <c r="J35" s="73"/>
      <c r="K35" s="73"/>
      <c r="L35" s="73"/>
      <c r="M35" s="73"/>
      <c r="N35" s="73"/>
      <c r="O35" s="74"/>
      <c r="P35" s="21">
        <v>0</v>
      </c>
      <c r="Q35" s="68">
        <f t="shared" ref="Q35:AA35" si="7">Q33+Q34</f>
        <v>60000</v>
      </c>
      <c r="R35" s="68">
        <f t="shared" si="7"/>
        <v>100000</v>
      </c>
      <c r="S35" s="68">
        <f t="shared" si="7"/>
        <v>140000</v>
      </c>
      <c r="T35" s="68">
        <f t="shared" si="7"/>
        <v>170000</v>
      </c>
      <c r="U35" s="68">
        <f t="shared" si="7"/>
        <v>170000</v>
      </c>
      <c r="V35" s="68">
        <f t="shared" si="7"/>
        <v>170000</v>
      </c>
      <c r="W35" s="68">
        <f t="shared" si="7"/>
        <v>170000</v>
      </c>
      <c r="X35" s="68">
        <f t="shared" si="7"/>
        <v>175000</v>
      </c>
      <c r="Y35" s="68">
        <f t="shared" si="7"/>
        <v>170000</v>
      </c>
      <c r="Z35" s="68">
        <f t="shared" si="7"/>
        <v>170000</v>
      </c>
      <c r="AA35" s="68">
        <f t="shared" si="7"/>
        <v>170000</v>
      </c>
      <c r="AB35" s="6">
        <f>SUM(P35:AA35)</f>
        <v>1665000</v>
      </c>
      <c r="AC35" s="29"/>
      <c r="AD35" s="29"/>
      <c r="AE35" s="29"/>
      <c r="AF35" s="29"/>
    </row>
    <row r="36" spans="2:32">
      <c r="B36" s="16" t="s">
        <v>161</v>
      </c>
      <c r="C36" s="17"/>
      <c r="D36" s="18">
        <v>59573.770000000004</v>
      </c>
      <c r="E36" s="19">
        <v>101448.51</v>
      </c>
      <c r="F36" s="19">
        <v>117008.85</v>
      </c>
      <c r="G36" s="19">
        <v>112167.3</v>
      </c>
      <c r="H36" s="19">
        <v>210086.1</v>
      </c>
      <c r="I36" s="19">
        <v>226855.77</v>
      </c>
      <c r="J36" s="19">
        <v>373375.99</v>
      </c>
      <c r="K36" s="19">
        <v>109080.14</v>
      </c>
      <c r="L36" s="19">
        <v>292010.78000000003</v>
      </c>
      <c r="M36" s="19">
        <v>99282.75</v>
      </c>
      <c r="N36" s="19">
        <v>95345.25</v>
      </c>
      <c r="O36" s="20">
        <v>58842</v>
      </c>
      <c r="P36" s="21">
        <v>0</v>
      </c>
      <c r="Q36" s="19">
        <v>50000</v>
      </c>
      <c r="R36" s="19">
        <v>180000</v>
      </c>
      <c r="S36" s="19">
        <v>190000</v>
      </c>
      <c r="T36" s="19">
        <v>250000</v>
      </c>
      <c r="U36" s="19">
        <v>330000</v>
      </c>
      <c r="V36" s="19">
        <v>300000</v>
      </c>
      <c r="W36" s="19">
        <v>250000</v>
      </c>
      <c r="X36" s="19">
        <v>180000</v>
      </c>
      <c r="Y36" s="19">
        <v>110000</v>
      </c>
      <c r="Z36" s="19">
        <v>110000</v>
      </c>
      <c r="AA36" s="19">
        <v>110000</v>
      </c>
      <c r="AB36" s="6">
        <f>SUM(P36:AA36)</f>
        <v>2060000</v>
      </c>
      <c r="AC36" s="29"/>
      <c r="AD36" s="29"/>
      <c r="AE36" s="29"/>
      <c r="AF36" s="29"/>
    </row>
    <row r="37" spans="2:32">
      <c r="B37" s="38" t="s">
        <v>162</v>
      </c>
      <c r="C37" s="39"/>
      <c r="D37" s="40">
        <f t="shared" ref="D37:AA37" si="8">+D34+D36</f>
        <v>127705.77</v>
      </c>
      <c r="E37" s="41">
        <f t="shared" si="8"/>
        <v>253622.51000000007</v>
      </c>
      <c r="F37" s="41">
        <f t="shared" si="8"/>
        <v>143711.85</v>
      </c>
      <c r="G37" s="41">
        <f t="shared" si="8"/>
        <v>134234.29999999999</v>
      </c>
      <c r="H37" s="41">
        <f t="shared" si="8"/>
        <v>241043.1</v>
      </c>
      <c r="I37" s="41">
        <f t="shared" si="8"/>
        <v>266631.77</v>
      </c>
      <c r="J37" s="41">
        <f t="shared" si="8"/>
        <v>393211.99</v>
      </c>
      <c r="K37" s="41">
        <f t="shared" si="8"/>
        <v>135836.14000000001</v>
      </c>
      <c r="L37" s="41">
        <f t="shared" si="8"/>
        <v>328110.78000000003</v>
      </c>
      <c r="M37" s="41">
        <f t="shared" si="8"/>
        <v>139541.15</v>
      </c>
      <c r="N37" s="41">
        <f t="shared" si="8"/>
        <v>137658.04999999999</v>
      </c>
      <c r="O37" s="42">
        <f t="shared" si="8"/>
        <v>87234.8</v>
      </c>
      <c r="P37" s="43">
        <f t="shared" si="8"/>
        <v>0</v>
      </c>
      <c r="Q37" s="41">
        <f t="shared" si="8"/>
        <v>80000</v>
      </c>
      <c r="R37" s="41">
        <f t="shared" si="8"/>
        <v>220000</v>
      </c>
      <c r="S37" s="41">
        <f t="shared" si="8"/>
        <v>270000</v>
      </c>
      <c r="T37" s="41">
        <f t="shared" si="8"/>
        <v>320000</v>
      </c>
      <c r="U37" s="41">
        <f t="shared" si="8"/>
        <v>430000</v>
      </c>
      <c r="V37" s="41">
        <f t="shared" si="8"/>
        <v>380000</v>
      </c>
      <c r="W37" s="41">
        <f t="shared" si="8"/>
        <v>310000</v>
      </c>
      <c r="X37" s="41">
        <f t="shared" si="8"/>
        <v>260000</v>
      </c>
      <c r="Y37" s="41">
        <f t="shared" si="8"/>
        <v>180000</v>
      </c>
      <c r="Z37" s="41">
        <f t="shared" si="8"/>
        <v>200000</v>
      </c>
      <c r="AA37" s="41">
        <f t="shared" si="8"/>
        <v>190000</v>
      </c>
      <c r="AB37" s="6">
        <f>SUM(P37:AA37)</f>
        <v>2840000</v>
      </c>
      <c r="AC37" s="29"/>
      <c r="AD37" s="29"/>
      <c r="AE37" s="29"/>
      <c r="AF37" s="29"/>
    </row>
    <row r="38" spans="2:32">
      <c r="B38" s="44" t="s">
        <v>163</v>
      </c>
      <c r="C38" s="45"/>
      <c r="D38" s="46">
        <f t="shared" ref="D38:AA38" si="9">+D33+D37</f>
        <v>163717.2464</v>
      </c>
      <c r="E38" s="47">
        <f t="shared" si="9"/>
        <v>273871.61000000004</v>
      </c>
      <c r="F38" s="47">
        <f t="shared" si="9"/>
        <v>200082.67690000002</v>
      </c>
      <c r="G38" s="47">
        <f t="shared" si="9"/>
        <v>186143.56</v>
      </c>
      <c r="H38" s="47">
        <f t="shared" si="9"/>
        <v>299246.96000000002</v>
      </c>
      <c r="I38" s="47">
        <f t="shared" si="9"/>
        <v>323630.45</v>
      </c>
      <c r="J38" s="47">
        <f t="shared" si="9"/>
        <v>510026.31</v>
      </c>
      <c r="K38" s="47">
        <f t="shared" si="9"/>
        <v>216407.23</v>
      </c>
      <c r="L38" s="47">
        <f t="shared" si="9"/>
        <v>407735.13</v>
      </c>
      <c r="M38" s="47">
        <f t="shared" si="9"/>
        <v>175730.57</v>
      </c>
      <c r="N38" s="47">
        <f t="shared" si="9"/>
        <v>200383.83630947614</v>
      </c>
      <c r="O38" s="48">
        <f t="shared" si="9"/>
        <v>88198.973049250199</v>
      </c>
      <c r="P38" s="49">
        <f t="shared" si="9"/>
        <v>0</v>
      </c>
      <c r="Q38" s="47">
        <f>+Q33+Q37</f>
        <v>110000</v>
      </c>
      <c r="R38" s="47">
        <f t="shared" si="9"/>
        <v>280000</v>
      </c>
      <c r="S38" s="47">
        <f t="shared" si="9"/>
        <v>330000</v>
      </c>
      <c r="T38" s="47">
        <f t="shared" si="9"/>
        <v>420000</v>
      </c>
      <c r="U38" s="47">
        <f t="shared" si="9"/>
        <v>500000</v>
      </c>
      <c r="V38" s="47">
        <f t="shared" si="9"/>
        <v>470000</v>
      </c>
      <c r="W38" s="47">
        <f t="shared" si="9"/>
        <v>420000</v>
      </c>
      <c r="X38" s="47">
        <f t="shared" si="9"/>
        <v>355000</v>
      </c>
      <c r="Y38" s="47">
        <f t="shared" si="9"/>
        <v>280000</v>
      </c>
      <c r="Z38" s="47">
        <f t="shared" si="9"/>
        <v>280000</v>
      </c>
      <c r="AA38" s="47">
        <f t="shared" si="9"/>
        <v>280000</v>
      </c>
      <c r="AB38" s="61">
        <f>+AB33+AB37</f>
        <v>3725000</v>
      </c>
      <c r="AC38" s="185"/>
      <c r="AD38" s="185"/>
      <c r="AE38" s="29"/>
      <c r="AF38" s="29"/>
    </row>
    <row r="39" spans="2:32">
      <c r="AB39" s="28"/>
      <c r="AC39" s="29"/>
      <c r="AD39" s="29"/>
      <c r="AE39" s="29"/>
      <c r="AF39" s="29"/>
    </row>
    <row r="40" spans="2:32" ht="18">
      <c r="Q40" s="76" t="s">
        <v>138</v>
      </c>
      <c r="AB40" s="185"/>
      <c r="AC40" s="29"/>
      <c r="AD40" s="29"/>
      <c r="AE40" s="29"/>
      <c r="AF40" s="29"/>
    </row>
    <row r="41" spans="2:32">
      <c r="B41" s="8" t="s">
        <v>168</v>
      </c>
      <c r="P41" s="31" t="s">
        <v>139</v>
      </c>
      <c r="Q41" s="59">
        <v>0.5</v>
      </c>
      <c r="R41" s="59">
        <v>0.7</v>
      </c>
      <c r="S41" s="59">
        <v>0.85</v>
      </c>
      <c r="T41" s="59">
        <v>0.9</v>
      </c>
      <c r="U41" s="59">
        <v>0.9</v>
      </c>
      <c r="V41" s="59">
        <v>0.9</v>
      </c>
      <c r="W41" s="59">
        <v>0.9</v>
      </c>
      <c r="X41" s="59">
        <v>0.9</v>
      </c>
      <c r="Y41" s="59">
        <v>0.9</v>
      </c>
      <c r="Z41" s="59">
        <v>0.9</v>
      </c>
      <c r="AA41" s="59">
        <v>0.9</v>
      </c>
      <c r="AB41" s="185"/>
      <c r="AC41" s="186"/>
      <c r="AD41" s="186"/>
      <c r="AE41" s="187"/>
      <c r="AF41" s="186"/>
    </row>
    <row r="42" spans="2:32">
      <c r="B42" s="32" t="s">
        <v>159</v>
      </c>
      <c r="C42" s="33"/>
      <c r="D42" s="34">
        <v>36011.4764</v>
      </c>
      <c r="E42" s="35">
        <v>20249.099999999999</v>
      </c>
      <c r="F42" s="35">
        <v>56370.8269</v>
      </c>
      <c r="G42" s="35">
        <v>51909.26</v>
      </c>
      <c r="H42" s="35">
        <v>58203.860000000015</v>
      </c>
      <c r="I42" s="35">
        <v>56998.68</v>
      </c>
      <c r="J42" s="35">
        <v>116814.32</v>
      </c>
      <c r="K42" s="35">
        <v>80571.09</v>
      </c>
      <c r="L42" s="35">
        <v>79624.349999999977</v>
      </c>
      <c r="M42" s="35">
        <v>36189.42</v>
      </c>
      <c r="N42" s="35">
        <v>62725.786309476156</v>
      </c>
      <c r="O42" s="36">
        <v>964.17304925019732</v>
      </c>
      <c r="P42" s="37">
        <v>0</v>
      </c>
      <c r="Q42" s="182">
        <v>42000</v>
      </c>
      <c r="R42" s="182">
        <v>65000</v>
      </c>
      <c r="S42" s="182">
        <v>30000</v>
      </c>
      <c r="T42" s="182">
        <v>50000</v>
      </c>
      <c r="U42" s="35">
        <v>70000</v>
      </c>
      <c r="V42" s="35">
        <v>90000</v>
      </c>
      <c r="W42" s="35">
        <v>110000</v>
      </c>
      <c r="X42" s="35">
        <v>95000</v>
      </c>
      <c r="Y42" s="35">
        <v>100000</v>
      </c>
      <c r="Z42" s="35">
        <v>80000</v>
      </c>
      <c r="AA42" s="35">
        <v>90000</v>
      </c>
      <c r="AB42" s="6">
        <f>SUM(P42:AA42)</f>
        <v>822000</v>
      </c>
      <c r="AC42" s="29"/>
      <c r="AD42" s="29"/>
      <c r="AE42" s="29"/>
      <c r="AF42" s="29"/>
    </row>
    <row r="43" spans="2:32">
      <c r="B43" s="16" t="s">
        <v>160</v>
      </c>
      <c r="C43" s="17"/>
      <c r="D43" s="18">
        <v>68132</v>
      </c>
      <c r="E43" s="19">
        <v>152174.00000000006</v>
      </c>
      <c r="F43" s="19">
        <v>26703</v>
      </c>
      <c r="G43" s="19">
        <v>22066.999999999985</v>
      </c>
      <c r="H43" s="19">
        <v>30957</v>
      </c>
      <c r="I43" s="19">
        <v>39776.000000000029</v>
      </c>
      <c r="J43" s="19">
        <v>19836</v>
      </c>
      <c r="K43" s="19">
        <v>26756.000000000015</v>
      </c>
      <c r="L43" s="19">
        <v>36100</v>
      </c>
      <c r="M43" s="19">
        <v>40258.399999999994</v>
      </c>
      <c r="N43" s="19">
        <v>42312.800000000003</v>
      </c>
      <c r="O43" s="20">
        <v>28392.799999999999</v>
      </c>
      <c r="P43" s="21">
        <v>0</v>
      </c>
      <c r="Q43" s="183">
        <v>23000</v>
      </c>
      <c r="R43" s="183">
        <v>30000</v>
      </c>
      <c r="S43" s="183">
        <v>50000</v>
      </c>
      <c r="T43" s="183">
        <v>50000</v>
      </c>
      <c r="U43" s="19">
        <v>100000</v>
      </c>
      <c r="V43" s="19">
        <v>80000</v>
      </c>
      <c r="W43" s="19">
        <v>60000</v>
      </c>
      <c r="X43" s="19">
        <v>80000</v>
      </c>
      <c r="Y43" s="19">
        <v>70000</v>
      </c>
      <c r="Z43" s="19">
        <v>90000</v>
      </c>
      <c r="AA43" s="19">
        <v>80000</v>
      </c>
      <c r="AB43" s="6">
        <f>SUM(P43:AA43)</f>
        <v>713000</v>
      </c>
      <c r="AC43" s="29"/>
      <c r="AD43" s="29"/>
      <c r="AE43" s="29"/>
      <c r="AF43" s="29"/>
    </row>
    <row r="44" spans="2:32">
      <c r="B44" s="70" t="s">
        <v>167</v>
      </c>
      <c r="C44" s="71"/>
      <c r="D44" s="72"/>
      <c r="E44" s="73"/>
      <c r="F44" s="73"/>
      <c r="G44" s="73"/>
      <c r="H44" s="73"/>
      <c r="I44" s="73"/>
      <c r="J44" s="73"/>
      <c r="K44" s="73"/>
      <c r="L44" s="73"/>
      <c r="M44" s="73"/>
      <c r="N44" s="73"/>
      <c r="O44" s="74"/>
      <c r="P44" s="21">
        <v>0</v>
      </c>
      <c r="Q44" s="184">
        <f>Q42+Q43</f>
        <v>65000</v>
      </c>
      <c r="R44" s="184">
        <f t="shared" ref="R44:AA44" si="10">R42+R43</f>
        <v>95000</v>
      </c>
      <c r="S44" s="184">
        <f t="shared" si="10"/>
        <v>80000</v>
      </c>
      <c r="T44" s="184">
        <f>T42+T43</f>
        <v>100000</v>
      </c>
      <c r="U44" s="68">
        <f t="shared" si="10"/>
        <v>170000</v>
      </c>
      <c r="V44" s="68">
        <f t="shared" si="10"/>
        <v>170000</v>
      </c>
      <c r="W44" s="68">
        <f t="shared" si="10"/>
        <v>170000</v>
      </c>
      <c r="X44" s="68">
        <f t="shared" si="10"/>
        <v>175000</v>
      </c>
      <c r="Y44" s="68">
        <f t="shared" si="10"/>
        <v>170000</v>
      </c>
      <c r="Z44" s="68">
        <f t="shared" si="10"/>
        <v>170000</v>
      </c>
      <c r="AA44" s="68">
        <f t="shared" si="10"/>
        <v>170000</v>
      </c>
      <c r="AB44" s="6">
        <f>SUM(P44:AA44)</f>
        <v>1535000</v>
      </c>
      <c r="AC44" s="29"/>
      <c r="AD44" s="29"/>
      <c r="AE44" s="29"/>
      <c r="AF44" s="29"/>
    </row>
    <row r="45" spans="2:32">
      <c r="B45" s="16" t="s">
        <v>161</v>
      </c>
      <c r="C45" s="17"/>
      <c r="D45" s="18">
        <v>59573.770000000004</v>
      </c>
      <c r="E45" s="19">
        <v>101448.51</v>
      </c>
      <c r="F45" s="19">
        <v>117008.85</v>
      </c>
      <c r="G45" s="19">
        <v>112167.3</v>
      </c>
      <c r="H45" s="19">
        <v>210086.1</v>
      </c>
      <c r="I45" s="19">
        <v>226855.77</v>
      </c>
      <c r="J45" s="19">
        <v>373375.99</v>
      </c>
      <c r="K45" s="19">
        <v>109080.14</v>
      </c>
      <c r="L45" s="19">
        <v>292010.78000000003</v>
      </c>
      <c r="M45" s="19">
        <v>99282.75</v>
      </c>
      <c r="N45" s="19">
        <v>95345.25</v>
      </c>
      <c r="O45" s="20">
        <v>58842</v>
      </c>
      <c r="P45" s="21">
        <v>0</v>
      </c>
      <c r="Q45" s="183">
        <v>20000</v>
      </c>
      <c r="R45" s="183">
        <v>50000</v>
      </c>
      <c r="S45" s="19">
        <v>190000</v>
      </c>
      <c r="T45" s="19">
        <v>250000</v>
      </c>
      <c r="U45" s="19">
        <v>330000</v>
      </c>
      <c r="V45" s="19">
        <v>300000</v>
      </c>
      <c r="W45" s="19">
        <v>250000</v>
      </c>
      <c r="X45" s="19">
        <v>180000</v>
      </c>
      <c r="Y45" s="19">
        <v>110000</v>
      </c>
      <c r="Z45" s="19">
        <v>110000</v>
      </c>
      <c r="AA45" s="19">
        <v>110000</v>
      </c>
      <c r="AB45" s="6">
        <f>SUM(P45:AA45)</f>
        <v>1900000</v>
      </c>
      <c r="AC45" s="29"/>
      <c r="AD45" s="29"/>
      <c r="AE45" s="29"/>
      <c r="AF45" s="29"/>
    </row>
    <row r="46" spans="2:32">
      <c r="B46" s="38" t="s">
        <v>162</v>
      </c>
      <c r="C46" s="39"/>
      <c r="D46" s="40">
        <f t="shared" ref="D46:AA46" si="11">+D43+D45</f>
        <v>127705.77</v>
      </c>
      <c r="E46" s="41">
        <f t="shared" si="11"/>
        <v>253622.51000000007</v>
      </c>
      <c r="F46" s="41">
        <f t="shared" si="11"/>
        <v>143711.85</v>
      </c>
      <c r="G46" s="41">
        <f t="shared" si="11"/>
        <v>134234.29999999999</v>
      </c>
      <c r="H46" s="41">
        <f t="shared" si="11"/>
        <v>241043.1</v>
      </c>
      <c r="I46" s="41">
        <f t="shared" si="11"/>
        <v>266631.77</v>
      </c>
      <c r="J46" s="41">
        <f t="shared" si="11"/>
        <v>393211.99</v>
      </c>
      <c r="K46" s="41">
        <f t="shared" si="11"/>
        <v>135836.14000000001</v>
      </c>
      <c r="L46" s="41">
        <f t="shared" si="11"/>
        <v>328110.78000000003</v>
      </c>
      <c r="M46" s="41">
        <f t="shared" si="11"/>
        <v>139541.15</v>
      </c>
      <c r="N46" s="41">
        <f t="shared" si="11"/>
        <v>137658.04999999999</v>
      </c>
      <c r="O46" s="42">
        <f t="shared" si="11"/>
        <v>87234.8</v>
      </c>
      <c r="P46" s="43">
        <f t="shared" si="11"/>
        <v>0</v>
      </c>
      <c r="Q46" s="41">
        <f>+Q43+Q45</f>
        <v>43000</v>
      </c>
      <c r="R46" s="41">
        <f t="shared" si="11"/>
        <v>80000</v>
      </c>
      <c r="S46" s="41">
        <f t="shared" si="11"/>
        <v>240000</v>
      </c>
      <c r="T46" s="41">
        <f t="shared" si="11"/>
        <v>300000</v>
      </c>
      <c r="U46" s="41">
        <f t="shared" si="11"/>
        <v>430000</v>
      </c>
      <c r="V46" s="41">
        <f t="shared" si="11"/>
        <v>380000</v>
      </c>
      <c r="W46" s="41">
        <f t="shared" si="11"/>
        <v>310000</v>
      </c>
      <c r="X46" s="41">
        <f t="shared" si="11"/>
        <v>260000</v>
      </c>
      <c r="Y46" s="41">
        <f t="shared" si="11"/>
        <v>180000</v>
      </c>
      <c r="Z46" s="41">
        <f t="shared" si="11"/>
        <v>200000</v>
      </c>
      <c r="AA46" s="41">
        <f t="shared" si="11"/>
        <v>190000</v>
      </c>
      <c r="AB46" s="6">
        <f>SUM(P46:AA46)</f>
        <v>2613000</v>
      </c>
      <c r="AC46" s="29"/>
      <c r="AD46" s="29"/>
      <c r="AE46" s="29"/>
      <c r="AF46" s="29"/>
    </row>
    <row r="47" spans="2:32">
      <c r="B47" s="44" t="s">
        <v>163</v>
      </c>
      <c r="C47" s="45"/>
      <c r="D47" s="46">
        <f t="shared" ref="D47:AA47" si="12">+D42+D46</f>
        <v>163717.2464</v>
      </c>
      <c r="E47" s="47">
        <f t="shared" si="12"/>
        <v>273871.61000000004</v>
      </c>
      <c r="F47" s="47">
        <f t="shared" si="12"/>
        <v>200082.67690000002</v>
      </c>
      <c r="G47" s="47">
        <f t="shared" si="12"/>
        <v>186143.56</v>
      </c>
      <c r="H47" s="47">
        <f t="shared" si="12"/>
        <v>299246.96000000002</v>
      </c>
      <c r="I47" s="47">
        <f t="shared" si="12"/>
        <v>323630.45</v>
      </c>
      <c r="J47" s="47">
        <f t="shared" si="12"/>
        <v>510026.31</v>
      </c>
      <c r="K47" s="47">
        <f t="shared" si="12"/>
        <v>216407.23</v>
      </c>
      <c r="L47" s="47">
        <f t="shared" si="12"/>
        <v>407735.13</v>
      </c>
      <c r="M47" s="47">
        <f t="shared" si="12"/>
        <v>175730.57</v>
      </c>
      <c r="N47" s="47">
        <f t="shared" si="12"/>
        <v>200383.83630947614</v>
      </c>
      <c r="O47" s="48">
        <f t="shared" si="12"/>
        <v>88198.973049250199</v>
      </c>
      <c r="P47" s="49">
        <f t="shared" si="12"/>
        <v>0</v>
      </c>
      <c r="Q47" s="47">
        <f>+Q42+Q46</f>
        <v>85000</v>
      </c>
      <c r="R47" s="47">
        <f t="shared" si="12"/>
        <v>145000</v>
      </c>
      <c r="S47" s="47">
        <f t="shared" si="12"/>
        <v>270000</v>
      </c>
      <c r="T47" s="47">
        <f t="shared" si="12"/>
        <v>350000</v>
      </c>
      <c r="U47" s="47">
        <f t="shared" si="12"/>
        <v>500000</v>
      </c>
      <c r="V47" s="47">
        <f t="shared" si="12"/>
        <v>470000</v>
      </c>
      <c r="W47" s="47">
        <f t="shared" si="12"/>
        <v>420000</v>
      </c>
      <c r="X47" s="47">
        <f t="shared" si="12"/>
        <v>355000</v>
      </c>
      <c r="Y47" s="47">
        <f t="shared" si="12"/>
        <v>280000</v>
      </c>
      <c r="Z47" s="47">
        <f t="shared" si="12"/>
        <v>280000</v>
      </c>
      <c r="AA47" s="47">
        <f t="shared" si="12"/>
        <v>280000</v>
      </c>
      <c r="AB47" s="61">
        <f>+AB42+AB46</f>
        <v>3435000</v>
      </c>
      <c r="AC47" s="185"/>
      <c r="AD47" s="185"/>
      <c r="AE47" s="29"/>
      <c r="AF47" s="29"/>
    </row>
    <row r="48" spans="2:32" ht="15" thickBot="1">
      <c r="B48" s="50"/>
      <c r="C48" s="50"/>
      <c r="D48" s="51"/>
      <c r="E48" s="51"/>
      <c r="F48" s="51"/>
      <c r="G48" s="51"/>
      <c r="H48" s="51"/>
      <c r="I48" s="51"/>
      <c r="J48" s="51"/>
      <c r="K48" s="51"/>
      <c r="L48" s="51"/>
      <c r="M48" s="51"/>
      <c r="N48" s="51"/>
      <c r="O48" s="51"/>
      <c r="P48" s="51"/>
      <c r="Q48" s="51"/>
      <c r="R48" s="51"/>
      <c r="S48" s="51"/>
      <c r="T48" s="51"/>
      <c r="U48" s="51"/>
      <c r="V48" s="51"/>
      <c r="W48" s="51"/>
      <c r="X48" s="51"/>
      <c r="Y48" s="51"/>
      <c r="Z48" s="51"/>
      <c r="AA48" s="51"/>
      <c r="AB48" s="28"/>
      <c r="AC48" s="29"/>
      <c r="AD48" s="29"/>
      <c r="AE48" s="29"/>
      <c r="AF48" s="29"/>
    </row>
    <row r="49" spans="2:30" ht="15" thickBot="1">
      <c r="B49" s="52" t="s">
        <v>164</v>
      </c>
      <c r="C49" s="53"/>
      <c r="D49" s="54">
        <f t="shared" ref="D49:AA49" si="13">+D29+D47</f>
        <v>8595667.3563999999</v>
      </c>
      <c r="E49" s="55">
        <f t="shared" si="13"/>
        <v>9724428.3299999982</v>
      </c>
      <c r="F49" s="55">
        <f t="shared" si="13"/>
        <v>8685345.3268999998</v>
      </c>
      <c r="G49" s="55">
        <f t="shared" si="13"/>
        <v>8948142.5399999991</v>
      </c>
      <c r="H49" s="55">
        <f t="shared" si="13"/>
        <v>9899595.7600000016</v>
      </c>
      <c r="I49" s="55">
        <f t="shared" si="13"/>
        <v>8987182.4100000039</v>
      </c>
      <c r="J49" s="55">
        <f t="shared" si="13"/>
        <v>8724768.0299999993</v>
      </c>
      <c r="K49" s="55">
        <f t="shared" si="13"/>
        <v>6119861.0300000003</v>
      </c>
      <c r="L49" s="55">
        <f t="shared" si="13"/>
        <v>6016348.9500000002</v>
      </c>
      <c r="M49" s="55">
        <f t="shared" si="13"/>
        <v>5463855.8200000003</v>
      </c>
      <c r="N49" s="55">
        <f t="shared" si="13"/>
        <v>7029725.8763094759</v>
      </c>
      <c r="O49" s="56">
        <f t="shared" si="13"/>
        <v>4811764.8030492505</v>
      </c>
      <c r="P49" s="57">
        <f t="shared" si="13"/>
        <v>0</v>
      </c>
      <c r="Q49" s="55">
        <f t="shared" si="13"/>
        <v>18734930.065700002</v>
      </c>
      <c r="R49" s="55">
        <f t="shared" si="13"/>
        <v>6736443.21</v>
      </c>
      <c r="S49" s="55">
        <f t="shared" si="13"/>
        <v>8104786.9300000006</v>
      </c>
      <c r="T49" s="55">
        <f t="shared" si="13"/>
        <v>8244848.46</v>
      </c>
      <c r="U49" s="55">
        <f t="shared" si="13"/>
        <v>10820835.530000001</v>
      </c>
      <c r="V49" s="55">
        <f t="shared" si="13"/>
        <v>9612072.6500000004</v>
      </c>
      <c r="W49" s="55">
        <f t="shared" si="13"/>
        <v>10013092.970000001</v>
      </c>
      <c r="X49" s="55">
        <f t="shared" si="13"/>
        <v>9299705.379999999</v>
      </c>
      <c r="Y49" s="55">
        <f t="shared" si="13"/>
        <v>8482774.6999999993</v>
      </c>
      <c r="Z49" s="55">
        <f t="shared" si="13"/>
        <v>8348373.8799999999</v>
      </c>
      <c r="AA49" s="55">
        <f t="shared" si="13"/>
        <v>9828944.5500000007</v>
      </c>
    </row>
    <row r="51" spans="2:30" ht="15" customHeight="1">
      <c r="Q51" s="62"/>
      <c r="AB51" s="6"/>
      <c r="AC51" s="66"/>
      <c r="AD51" s="78"/>
    </row>
    <row r="52" spans="2:30" ht="15" customHeight="1">
      <c r="AB52" s="6"/>
      <c r="AC52" s="63"/>
      <c r="AD52" s="29"/>
    </row>
    <row r="53" spans="2:30" s="6" customFormat="1" ht="15" customHeight="1">
      <c r="B53" s="8"/>
      <c r="C53" s="8"/>
    </row>
    <row r="54" spans="2:30" s="6" customFormat="1" ht="15" customHeight="1">
      <c r="B54" s="8"/>
      <c r="C54" s="8"/>
    </row>
    <row r="55" spans="2:30" s="6" customFormat="1" ht="15" customHeight="1">
      <c r="B55" s="8"/>
      <c r="C55" s="8"/>
    </row>
    <row r="56" spans="2:30" s="6" customFormat="1" ht="15" customHeight="1">
      <c r="B56" s="8"/>
      <c r="C56" s="8"/>
    </row>
    <row r="57" spans="2:30" s="6" customFormat="1" ht="15" customHeight="1">
      <c r="B57" s="8"/>
      <c r="C57" s="8"/>
    </row>
    <row r="58" spans="2:30" s="6" customFormat="1" ht="15" customHeight="1">
      <c r="B58" s="8"/>
      <c r="C58" s="8"/>
    </row>
    <row r="59" spans="2:30" s="6" customFormat="1" ht="15" customHeight="1">
      <c r="B59" s="8"/>
      <c r="C59" s="8"/>
    </row>
    <row r="60" spans="2:30" s="6" customFormat="1" ht="15" customHeight="1">
      <c r="B60" s="8"/>
      <c r="C60" s="8"/>
    </row>
    <row r="61" spans="2:30" s="6" customFormat="1" ht="15" customHeight="1">
      <c r="B61" s="8"/>
      <c r="C61" s="8"/>
      <c r="O61" s="65"/>
      <c r="P61" s="65"/>
      <c r="Q61" s="65"/>
      <c r="R61" s="65"/>
      <c r="S61" s="65"/>
      <c r="T61" s="65"/>
      <c r="U61" s="65"/>
      <c r="V61" s="65"/>
      <c r="W61" s="65"/>
      <c r="X61" s="65"/>
      <c r="Y61" s="65"/>
      <c r="Z61" s="65"/>
      <c r="AA61" s="65"/>
      <c r="AB61" s="65"/>
      <c r="AC61" s="64"/>
    </row>
    <row r="62" spans="2:30" s="6" customFormat="1" ht="15" customHeight="1">
      <c r="B62" s="8"/>
      <c r="C62" s="8"/>
      <c r="O62" s="62"/>
    </row>
  </sheetData>
  <phoneticPr fontId="10"/>
  <printOptions horizontalCentered="1"/>
  <pageMargins left="0" right="0" top="0.74803149606299213" bottom="0.74803149606299213" header="0.31496062992125984" footer="0.31496062992125984"/>
  <pageSetup paperSize="8" scale="59" fitToHeight="0" orientation="landscape" horizontalDpi="300" verticalDpi="3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B2:AG93"/>
  <sheetViews>
    <sheetView showGridLines="0" view="pageBreakPreview" zoomScale="70" zoomScaleNormal="70" zoomScaleSheetLayoutView="70" workbookViewId="0">
      <pane xSplit="3" ySplit="2" topLeftCell="M26" activePane="bottomRight" state="frozen"/>
      <selection activeCell="P12" sqref="P12"/>
      <selection pane="topRight" activeCell="P12" sqref="P12"/>
      <selection pane="bottomLeft" activeCell="P12" sqref="P12"/>
      <selection pane="bottomRight" activeCell="P12" sqref="P12"/>
    </sheetView>
  </sheetViews>
  <sheetFormatPr defaultColWidth="9.33203125" defaultRowHeight="14.25"/>
  <cols>
    <col min="1" max="1" width="4.1640625" style="8" customWidth="1"/>
    <col min="2" max="2" width="28.33203125" style="8" customWidth="1"/>
    <col min="3" max="3" width="11.83203125" style="8" bestFit="1" customWidth="1"/>
    <col min="4" max="12" width="17.83203125" style="6" hidden="1" customWidth="1"/>
    <col min="13" max="27" width="17.83203125" style="6" customWidth="1"/>
    <col min="28" max="28" width="17.5" style="8" bestFit="1" customWidth="1"/>
    <col min="29"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119</v>
      </c>
      <c r="Q3" s="9"/>
    </row>
    <row r="4" spans="2:33">
      <c r="B4" s="10" t="s">
        <v>120</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121</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122</v>
      </c>
      <c r="AC9" s="30" t="s">
        <v>123</v>
      </c>
      <c r="AD9" s="30" t="s">
        <v>124</v>
      </c>
      <c r="AE9" s="31" t="s">
        <v>125</v>
      </c>
    </row>
    <row r="10" spans="2:33">
      <c r="B10" s="32" t="s">
        <v>126</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127</v>
      </c>
    </row>
    <row r="11" spans="2:33">
      <c r="B11" s="16" t="s">
        <v>128</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129</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130</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131</v>
      </c>
    </row>
    <row r="14" spans="2:33">
      <c r="B14" s="38" t="s">
        <v>132</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133</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134</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135</v>
      </c>
    </row>
    <row r="25" spans="2:33">
      <c r="B25" s="8" t="s">
        <v>136</v>
      </c>
      <c r="Q25" s="9" t="s">
        <v>137</v>
      </c>
    </row>
    <row r="26" spans="2:33">
      <c r="B26" s="10" t="s">
        <v>120</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C26" s="6">
        <v>9473232</v>
      </c>
      <c r="AD26" s="6">
        <f>+O26-AC26</f>
        <v>-4749666.17</v>
      </c>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row>
    <row r="29" spans="2:33" s="28" customFormat="1">
      <c r="B29" s="22" t="s">
        <v>121</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3" spans="2:32" ht="18">
      <c r="Q33" s="76" t="s">
        <v>138</v>
      </c>
      <c r="AB33" s="51"/>
    </row>
    <row r="34" spans="2:32">
      <c r="P34" s="31" t="s">
        <v>139</v>
      </c>
      <c r="Q34" s="59">
        <v>0.5</v>
      </c>
      <c r="R34" s="59">
        <v>0.7</v>
      </c>
      <c r="S34" s="59">
        <v>0.85</v>
      </c>
      <c r="T34" s="59">
        <v>0.9</v>
      </c>
      <c r="U34" s="59">
        <v>0.9</v>
      </c>
      <c r="V34" s="59">
        <v>0.9</v>
      </c>
      <c r="W34" s="59">
        <v>0.9</v>
      </c>
      <c r="X34" s="59">
        <v>0.9</v>
      </c>
      <c r="Y34" s="59">
        <v>0.9</v>
      </c>
      <c r="Z34" s="59">
        <v>0.9</v>
      </c>
      <c r="AA34" s="59">
        <v>0.9</v>
      </c>
      <c r="AB34" s="51"/>
      <c r="AC34" s="30" t="s">
        <v>140</v>
      </c>
      <c r="AD34" s="30" t="s">
        <v>124</v>
      </c>
      <c r="AE34" s="60" t="s">
        <v>141</v>
      </c>
      <c r="AF34" s="30" t="s">
        <v>124</v>
      </c>
    </row>
    <row r="35" spans="2:32">
      <c r="B35" s="32" t="s">
        <v>126</v>
      </c>
      <c r="C35" s="33"/>
      <c r="D35" s="34">
        <v>36011.4764</v>
      </c>
      <c r="E35" s="35">
        <v>20249.099999999999</v>
      </c>
      <c r="F35" s="35">
        <v>56370.8269</v>
      </c>
      <c r="G35" s="35">
        <v>51909.26</v>
      </c>
      <c r="H35" s="35">
        <v>58203.860000000015</v>
      </c>
      <c r="I35" s="35">
        <v>56998.68</v>
      </c>
      <c r="J35" s="35">
        <v>116814.32</v>
      </c>
      <c r="K35" s="35">
        <v>80571.09</v>
      </c>
      <c r="L35" s="35">
        <v>79624.349999999977</v>
      </c>
      <c r="M35" s="35">
        <v>36189.42</v>
      </c>
      <c r="N35" s="35">
        <v>62725.786309476156</v>
      </c>
      <c r="O35" s="36">
        <v>964.17304925019732</v>
      </c>
      <c r="P35" s="37">
        <v>0</v>
      </c>
      <c r="Q35" s="35">
        <v>30000</v>
      </c>
      <c r="R35" s="35">
        <v>60000</v>
      </c>
      <c r="S35" s="35">
        <v>60000</v>
      </c>
      <c r="T35" s="35">
        <v>100000</v>
      </c>
      <c r="U35" s="35">
        <v>70000</v>
      </c>
      <c r="V35" s="35">
        <v>90000</v>
      </c>
      <c r="W35" s="35">
        <v>110000</v>
      </c>
      <c r="X35" s="35">
        <v>95000</v>
      </c>
      <c r="Y35" s="35">
        <v>100000</v>
      </c>
      <c r="Z35" s="35">
        <v>80000</v>
      </c>
      <c r="AA35" s="35">
        <v>90000</v>
      </c>
      <c r="AB35" s="6">
        <f>SUM(P35:AA35)</f>
        <v>885000</v>
      </c>
      <c r="AC35" s="67">
        <f>103900+80000</f>
        <v>183900</v>
      </c>
      <c r="AD35" s="6">
        <f>+O35-AC35</f>
        <v>-182935.82695074979</v>
      </c>
      <c r="AE35" s="6">
        <f>AB10+AC10</f>
        <v>1168900</v>
      </c>
      <c r="AF35" s="6">
        <f>+AB35-AE35</f>
        <v>-283900</v>
      </c>
    </row>
    <row r="36" spans="2:32">
      <c r="B36" s="16" t="s">
        <v>128</v>
      </c>
      <c r="C36" s="17"/>
      <c r="D36" s="18">
        <v>68132</v>
      </c>
      <c r="E36" s="19">
        <v>152174.00000000006</v>
      </c>
      <c r="F36" s="19">
        <v>26703</v>
      </c>
      <c r="G36" s="19">
        <v>22066.999999999985</v>
      </c>
      <c r="H36" s="19">
        <v>30957</v>
      </c>
      <c r="I36" s="19">
        <v>39776.000000000029</v>
      </c>
      <c r="J36" s="19">
        <v>19836</v>
      </c>
      <c r="K36" s="19">
        <v>26756.000000000015</v>
      </c>
      <c r="L36" s="19">
        <v>36100</v>
      </c>
      <c r="M36" s="19">
        <v>40258.399999999994</v>
      </c>
      <c r="N36" s="19">
        <v>42312.800000000003</v>
      </c>
      <c r="O36" s="20">
        <v>28392.799999999999</v>
      </c>
      <c r="P36" s="21">
        <v>0</v>
      </c>
      <c r="Q36" s="19">
        <v>30000</v>
      </c>
      <c r="R36" s="171">
        <v>40000</v>
      </c>
      <c r="S36" s="171">
        <v>80000</v>
      </c>
      <c r="T36" s="19">
        <v>70000</v>
      </c>
      <c r="U36" s="19">
        <v>100000</v>
      </c>
      <c r="V36" s="19">
        <v>80000</v>
      </c>
      <c r="W36" s="19">
        <v>60000</v>
      </c>
      <c r="X36" s="19">
        <v>80000</v>
      </c>
      <c r="Y36" s="19">
        <v>70000</v>
      </c>
      <c r="Z36" s="19">
        <v>90000</v>
      </c>
      <c r="AA36" s="19">
        <v>80000</v>
      </c>
      <c r="AB36" s="6">
        <f>SUM(P36:AA36)</f>
        <v>780000</v>
      </c>
      <c r="AC36" s="67">
        <f>112050+50000</f>
        <v>162050</v>
      </c>
      <c r="AD36" s="6">
        <f>+O36-AC36</f>
        <v>-133657.20000000001</v>
      </c>
      <c r="AE36" s="6">
        <f>AB11+AC11</f>
        <v>812050</v>
      </c>
      <c r="AF36" s="6">
        <f>+AB36-AE36</f>
        <v>-32050</v>
      </c>
    </row>
    <row r="37" spans="2:32">
      <c r="B37" s="70" t="s">
        <v>142</v>
      </c>
      <c r="C37" s="71"/>
      <c r="D37" s="72"/>
      <c r="E37" s="73"/>
      <c r="F37" s="73"/>
      <c r="G37" s="73"/>
      <c r="H37" s="73"/>
      <c r="I37" s="73"/>
      <c r="J37" s="73"/>
      <c r="K37" s="73"/>
      <c r="L37" s="73"/>
      <c r="M37" s="73"/>
      <c r="N37" s="73"/>
      <c r="O37" s="74"/>
      <c r="P37" s="21">
        <v>0</v>
      </c>
      <c r="Q37" s="68">
        <f t="shared" ref="Q37:AA37" si="7">Q35+Q36</f>
        <v>60000</v>
      </c>
      <c r="R37" s="68">
        <f t="shared" si="7"/>
        <v>100000</v>
      </c>
      <c r="S37" s="68">
        <f t="shared" si="7"/>
        <v>140000</v>
      </c>
      <c r="T37" s="68">
        <f t="shared" si="7"/>
        <v>170000</v>
      </c>
      <c r="U37" s="68">
        <f t="shared" si="7"/>
        <v>170000</v>
      </c>
      <c r="V37" s="68">
        <f t="shared" si="7"/>
        <v>170000</v>
      </c>
      <c r="W37" s="68">
        <f t="shared" si="7"/>
        <v>170000</v>
      </c>
      <c r="X37" s="68">
        <f t="shared" si="7"/>
        <v>175000</v>
      </c>
      <c r="Y37" s="68">
        <f t="shared" si="7"/>
        <v>170000</v>
      </c>
      <c r="Z37" s="68">
        <f t="shared" si="7"/>
        <v>170000</v>
      </c>
      <c r="AA37" s="68">
        <f t="shared" si="7"/>
        <v>170000</v>
      </c>
      <c r="AB37" s="6">
        <f>SUM(P37:AA37)</f>
        <v>1665000</v>
      </c>
      <c r="AC37" s="67"/>
    </row>
    <row r="38" spans="2:32">
      <c r="B38" s="16" t="s">
        <v>130</v>
      </c>
      <c r="C38" s="17"/>
      <c r="D38" s="18">
        <v>59573.770000000004</v>
      </c>
      <c r="E38" s="19">
        <v>101448.51</v>
      </c>
      <c r="F38" s="19">
        <v>117008.85</v>
      </c>
      <c r="G38" s="19">
        <v>112167.3</v>
      </c>
      <c r="H38" s="19">
        <v>210086.1</v>
      </c>
      <c r="I38" s="19">
        <v>226855.77</v>
      </c>
      <c r="J38" s="19">
        <v>373375.99</v>
      </c>
      <c r="K38" s="19">
        <v>109080.14</v>
      </c>
      <c r="L38" s="19">
        <v>292010.78000000003</v>
      </c>
      <c r="M38" s="19">
        <v>99282.75</v>
      </c>
      <c r="N38" s="19">
        <v>95345.25</v>
      </c>
      <c r="O38" s="20">
        <v>58842</v>
      </c>
      <c r="P38" s="21">
        <v>0</v>
      </c>
      <c r="Q38" s="19">
        <v>50000</v>
      </c>
      <c r="R38" s="19">
        <v>180000</v>
      </c>
      <c r="S38" s="19">
        <v>190000</v>
      </c>
      <c r="T38" s="19">
        <v>250000</v>
      </c>
      <c r="U38" s="19">
        <v>330000</v>
      </c>
      <c r="V38" s="19">
        <v>300000</v>
      </c>
      <c r="W38" s="19">
        <v>250000</v>
      </c>
      <c r="X38" s="19">
        <v>180000</v>
      </c>
      <c r="Y38" s="19">
        <v>110000</v>
      </c>
      <c r="Z38" s="19">
        <v>110000</v>
      </c>
      <c r="AA38" s="19">
        <v>110000</v>
      </c>
      <c r="AB38" s="6">
        <f>SUM(P38:AA38)</f>
        <v>2060000</v>
      </c>
      <c r="AC38" s="67">
        <f>210000+50000</f>
        <v>260000</v>
      </c>
      <c r="AD38" s="6">
        <f>+O38-AC38</f>
        <v>-201158</v>
      </c>
      <c r="AE38" s="6">
        <f>AB13+AC13</f>
        <v>2060000</v>
      </c>
      <c r="AF38" s="6">
        <f>+AB38-AE38</f>
        <v>0</v>
      </c>
    </row>
    <row r="39" spans="2:32">
      <c r="B39" s="38" t="s">
        <v>132</v>
      </c>
      <c r="C39" s="39"/>
      <c r="D39" s="40">
        <f t="shared" ref="D39:AF39" si="8">+D36+D38</f>
        <v>127705.77</v>
      </c>
      <c r="E39" s="41">
        <f t="shared" si="8"/>
        <v>253622.51000000007</v>
      </c>
      <c r="F39" s="41">
        <f t="shared" si="8"/>
        <v>143711.85</v>
      </c>
      <c r="G39" s="41">
        <f t="shared" si="8"/>
        <v>134234.29999999999</v>
      </c>
      <c r="H39" s="41">
        <f t="shared" si="8"/>
        <v>241043.1</v>
      </c>
      <c r="I39" s="41">
        <f t="shared" si="8"/>
        <v>266631.77</v>
      </c>
      <c r="J39" s="41">
        <f t="shared" si="8"/>
        <v>393211.99</v>
      </c>
      <c r="K39" s="41">
        <f t="shared" si="8"/>
        <v>135836.14000000001</v>
      </c>
      <c r="L39" s="41">
        <f t="shared" si="8"/>
        <v>328110.78000000003</v>
      </c>
      <c r="M39" s="41">
        <f t="shared" si="8"/>
        <v>139541.15</v>
      </c>
      <c r="N39" s="41">
        <f t="shared" si="8"/>
        <v>137658.04999999999</v>
      </c>
      <c r="O39" s="42">
        <f t="shared" si="8"/>
        <v>87234.8</v>
      </c>
      <c r="P39" s="43">
        <f t="shared" si="8"/>
        <v>0</v>
      </c>
      <c r="Q39" s="41">
        <f t="shared" si="8"/>
        <v>80000</v>
      </c>
      <c r="R39" s="41">
        <f t="shared" si="8"/>
        <v>220000</v>
      </c>
      <c r="S39" s="41">
        <f t="shared" si="8"/>
        <v>270000</v>
      </c>
      <c r="T39" s="41">
        <f t="shared" si="8"/>
        <v>320000</v>
      </c>
      <c r="U39" s="41">
        <f t="shared" si="8"/>
        <v>430000</v>
      </c>
      <c r="V39" s="41">
        <f t="shared" si="8"/>
        <v>380000</v>
      </c>
      <c r="W39" s="41">
        <f t="shared" si="8"/>
        <v>310000</v>
      </c>
      <c r="X39" s="41">
        <f t="shared" si="8"/>
        <v>260000</v>
      </c>
      <c r="Y39" s="41">
        <f t="shared" si="8"/>
        <v>180000</v>
      </c>
      <c r="Z39" s="41">
        <f t="shared" si="8"/>
        <v>200000</v>
      </c>
      <c r="AA39" s="41">
        <f t="shared" si="8"/>
        <v>190000</v>
      </c>
      <c r="AB39" s="6">
        <f>SUM(P39:AA39)</f>
        <v>2840000</v>
      </c>
      <c r="AC39" s="6">
        <f t="shared" si="8"/>
        <v>422050</v>
      </c>
      <c r="AD39" s="6">
        <f t="shared" si="8"/>
        <v>-334815.2</v>
      </c>
      <c r="AE39" s="6">
        <f>+AE36+AE38</f>
        <v>2872050</v>
      </c>
      <c r="AF39" s="6">
        <f t="shared" si="8"/>
        <v>-32050</v>
      </c>
    </row>
    <row r="40" spans="2:32">
      <c r="B40" s="44" t="s">
        <v>133</v>
      </c>
      <c r="C40" s="45"/>
      <c r="D40" s="46">
        <f t="shared" ref="D40:AD40" si="9">+D35+D39</f>
        <v>163717.2464</v>
      </c>
      <c r="E40" s="47">
        <f t="shared" si="9"/>
        <v>273871.61000000004</v>
      </c>
      <c r="F40" s="47">
        <f t="shared" si="9"/>
        <v>200082.67690000002</v>
      </c>
      <c r="G40" s="47">
        <f t="shared" si="9"/>
        <v>186143.56</v>
      </c>
      <c r="H40" s="47">
        <f t="shared" si="9"/>
        <v>299246.96000000002</v>
      </c>
      <c r="I40" s="47">
        <f t="shared" si="9"/>
        <v>323630.45</v>
      </c>
      <c r="J40" s="47">
        <f t="shared" si="9"/>
        <v>510026.31</v>
      </c>
      <c r="K40" s="47">
        <f t="shared" si="9"/>
        <v>216407.23</v>
      </c>
      <c r="L40" s="47">
        <f t="shared" si="9"/>
        <v>407735.13</v>
      </c>
      <c r="M40" s="47">
        <f t="shared" si="9"/>
        <v>175730.57</v>
      </c>
      <c r="N40" s="47">
        <f t="shared" si="9"/>
        <v>200383.83630947614</v>
      </c>
      <c r="O40" s="48">
        <f t="shared" si="9"/>
        <v>88198.973049250199</v>
      </c>
      <c r="P40" s="49">
        <f t="shared" si="9"/>
        <v>0</v>
      </c>
      <c r="Q40" s="47">
        <f t="shared" si="9"/>
        <v>110000</v>
      </c>
      <c r="R40" s="47">
        <f t="shared" si="9"/>
        <v>280000</v>
      </c>
      <c r="S40" s="47">
        <f t="shared" si="9"/>
        <v>330000</v>
      </c>
      <c r="T40" s="47">
        <f t="shared" si="9"/>
        <v>420000</v>
      </c>
      <c r="U40" s="47">
        <f t="shared" si="9"/>
        <v>500000</v>
      </c>
      <c r="V40" s="47">
        <f t="shared" si="9"/>
        <v>470000</v>
      </c>
      <c r="W40" s="47">
        <f t="shared" si="9"/>
        <v>420000</v>
      </c>
      <c r="X40" s="47">
        <f t="shared" si="9"/>
        <v>355000</v>
      </c>
      <c r="Y40" s="47">
        <f t="shared" si="9"/>
        <v>280000</v>
      </c>
      <c r="Z40" s="47">
        <f t="shared" si="9"/>
        <v>280000</v>
      </c>
      <c r="AA40" s="47">
        <f t="shared" si="9"/>
        <v>280000</v>
      </c>
      <c r="AB40" s="61">
        <f t="shared" si="9"/>
        <v>3725000</v>
      </c>
      <c r="AC40" s="51">
        <f t="shared" si="9"/>
        <v>605950</v>
      </c>
      <c r="AD40" s="51">
        <f t="shared" si="9"/>
        <v>-517751.0269507498</v>
      </c>
      <c r="AE40" s="6">
        <f>+AE35+AE39</f>
        <v>4040950</v>
      </c>
      <c r="AF40" s="6">
        <f>+AB40-AE40</f>
        <v>-315950</v>
      </c>
    </row>
    <row r="41" spans="2:32" ht="15" thickBot="1">
      <c r="B41" s="50"/>
      <c r="C41" s="50"/>
      <c r="D41" s="51"/>
      <c r="E41" s="51"/>
      <c r="F41" s="51"/>
      <c r="G41" s="51"/>
      <c r="H41" s="51"/>
      <c r="I41" s="51"/>
      <c r="J41" s="51"/>
      <c r="K41" s="51"/>
      <c r="L41" s="51"/>
      <c r="M41" s="51"/>
      <c r="N41" s="51"/>
      <c r="O41" s="51"/>
      <c r="P41" s="51"/>
      <c r="Q41" s="51"/>
      <c r="R41" s="51"/>
      <c r="S41" s="51"/>
      <c r="T41" s="51"/>
      <c r="U41" s="51"/>
      <c r="V41" s="51"/>
      <c r="W41" s="51"/>
      <c r="X41" s="51"/>
      <c r="Y41" s="51"/>
      <c r="Z41" s="51"/>
      <c r="AA41" s="51"/>
    </row>
    <row r="42" spans="2:32" ht="15" thickBot="1">
      <c r="B42" s="52" t="s">
        <v>134</v>
      </c>
      <c r="C42" s="53"/>
      <c r="D42" s="54">
        <f t="shared" ref="D42:AA42" si="10">+D29+D40</f>
        <v>8595667.3563999999</v>
      </c>
      <c r="E42" s="55">
        <f t="shared" si="10"/>
        <v>9724428.3299999982</v>
      </c>
      <c r="F42" s="55">
        <f t="shared" si="10"/>
        <v>8685345.3268999998</v>
      </c>
      <c r="G42" s="55">
        <f t="shared" si="10"/>
        <v>8948142.5399999991</v>
      </c>
      <c r="H42" s="55">
        <f t="shared" si="10"/>
        <v>9899595.7600000016</v>
      </c>
      <c r="I42" s="55">
        <f t="shared" si="10"/>
        <v>8987182.4100000039</v>
      </c>
      <c r="J42" s="55">
        <f t="shared" si="10"/>
        <v>8724768.0299999993</v>
      </c>
      <c r="K42" s="55">
        <f t="shared" si="10"/>
        <v>6119861.0300000003</v>
      </c>
      <c r="L42" s="55">
        <f t="shared" si="10"/>
        <v>6016348.9500000002</v>
      </c>
      <c r="M42" s="55">
        <f t="shared" si="10"/>
        <v>5463855.8200000003</v>
      </c>
      <c r="N42" s="55">
        <f t="shared" si="10"/>
        <v>7029725.8763094759</v>
      </c>
      <c r="O42" s="56">
        <f t="shared" si="10"/>
        <v>4811764.8030492505</v>
      </c>
      <c r="P42" s="57">
        <f t="shared" si="10"/>
        <v>0</v>
      </c>
      <c r="Q42" s="55">
        <f t="shared" si="10"/>
        <v>18759930.065700002</v>
      </c>
      <c r="R42" s="55">
        <f t="shared" si="10"/>
        <v>6871443.21</v>
      </c>
      <c r="S42" s="55">
        <f t="shared" si="10"/>
        <v>8164786.9300000006</v>
      </c>
      <c r="T42" s="55">
        <f t="shared" si="10"/>
        <v>8314848.46</v>
      </c>
      <c r="U42" s="55">
        <f t="shared" si="10"/>
        <v>10820835.530000001</v>
      </c>
      <c r="V42" s="55">
        <f t="shared" si="10"/>
        <v>9612072.6500000004</v>
      </c>
      <c r="W42" s="55">
        <f t="shared" si="10"/>
        <v>10013092.970000001</v>
      </c>
      <c r="X42" s="55">
        <f t="shared" si="10"/>
        <v>9299705.379999999</v>
      </c>
      <c r="Y42" s="55">
        <f t="shared" si="10"/>
        <v>8482774.6999999993</v>
      </c>
      <c r="Z42" s="55">
        <f t="shared" si="10"/>
        <v>8348373.8799999999</v>
      </c>
      <c r="AA42" s="55">
        <f t="shared" si="10"/>
        <v>9828944.5500000007</v>
      </c>
    </row>
    <row r="44" spans="2:32" ht="15" customHeight="1">
      <c r="Q44" s="62"/>
      <c r="AB44" s="6"/>
      <c r="AC44" s="66"/>
      <c r="AD44" s="78"/>
    </row>
    <row r="45" spans="2:32" ht="15" customHeight="1">
      <c r="AB45" s="6"/>
      <c r="AC45" s="63"/>
      <c r="AD45" s="29"/>
    </row>
    <row r="46" spans="2:32" s="6" customFormat="1" ht="15" customHeight="1">
      <c r="B46" s="8"/>
      <c r="C46" s="8"/>
    </row>
    <row r="47" spans="2:32" s="6" customFormat="1" ht="15" customHeight="1">
      <c r="B47" s="8"/>
      <c r="C47" s="8"/>
    </row>
    <row r="48" spans="2:32" s="6" customFormat="1" ht="15" customHeight="1">
      <c r="B48" s="8"/>
      <c r="C48" s="8"/>
    </row>
    <row r="49" spans="2:33" s="6" customFormat="1" ht="15" customHeight="1">
      <c r="B49" s="8"/>
      <c r="C49" s="8"/>
    </row>
    <row r="50" spans="2:33" s="6" customFormat="1" ht="15" customHeight="1">
      <c r="B50" s="8"/>
      <c r="C50" s="8"/>
    </row>
    <row r="51" spans="2:33" s="6" customFormat="1" ht="15" customHeight="1">
      <c r="B51" s="8"/>
      <c r="C51" s="8"/>
    </row>
    <row r="52" spans="2:33" s="6" customFormat="1" ht="15" customHeight="1">
      <c r="B52" s="8"/>
      <c r="C52" s="8"/>
    </row>
    <row r="53" spans="2:33" s="6" customFormat="1" ht="15" customHeight="1">
      <c r="B53" s="8"/>
      <c r="C53" s="8"/>
    </row>
    <row r="54" spans="2:33" s="6" customFormat="1" ht="15" customHeight="1">
      <c r="B54" s="8"/>
      <c r="C54" s="8"/>
      <c r="O54" s="65"/>
      <c r="P54" s="65"/>
      <c r="Q54" s="65"/>
      <c r="R54" s="65"/>
      <c r="S54" s="65"/>
      <c r="T54" s="65"/>
      <c r="U54" s="65"/>
      <c r="V54" s="65"/>
      <c r="W54" s="65"/>
      <c r="X54" s="65"/>
      <c r="Y54" s="65"/>
      <c r="Z54" s="65"/>
      <c r="AA54" s="65"/>
      <c r="AB54" s="65"/>
      <c r="AC54" s="64"/>
    </row>
    <row r="55" spans="2:33" s="6" customFormat="1" ht="15" customHeight="1">
      <c r="B55" s="8"/>
      <c r="C55" s="8"/>
      <c r="O55" s="62"/>
    </row>
    <row r="56" spans="2:33">
      <c r="B56" s="8" t="s">
        <v>143</v>
      </c>
    </row>
    <row r="57" spans="2:33">
      <c r="B57" s="8" t="s">
        <v>136</v>
      </c>
      <c r="Q57" s="9"/>
      <c r="R57" s="9" t="s">
        <v>144</v>
      </c>
    </row>
    <row r="58" spans="2:33">
      <c r="B58" s="10" t="s">
        <v>120</v>
      </c>
      <c r="C58" s="11"/>
      <c r="D58" s="12">
        <v>8169977.9699999997</v>
      </c>
      <c r="E58" s="13">
        <v>9034085.6599999983</v>
      </c>
      <c r="F58" s="13">
        <v>8361254.0499999998</v>
      </c>
      <c r="G58" s="13">
        <v>8459846.8699999992</v>
      </c>
      <c r="H58" s="13">
        <v>9600348.8000000007</v>
      </c>
      <c r="I58" s="13">
        <v>8663551.9600000046</v>
      </c>
      <c r="J58" s="13">
        <v>8214741.7199999997</v>
      </c>
      <c r="K58" s="13">
        <v>5903453.7999999998</v>
      </c>
      <c r="L58" s="13">
        <v>5608613.8200000003</v>
      </c>
      <c r="M58" s="13">
        <v>5288125.25</v>
      </c>
      <c r="N58" s="13">
        <v>6829342.04</v>
      </c>
      <c r="O58" s="14">
        <v>4723565.83</v>
      </c>
      <c r="P58" s="15">
        <v>0</v>
      </c>
      <c r="Q58" s="13">
        <v>0</v>
      </c>
      <c r="R58" s="13">
        <f>4800706+13849224.0657+6591443.21</f>
        <v>25241373.275700003</v>
      </c>
      <c r="S58" s="13">
        <v>7834786.9300000006</v>
      </c>
      <c r="T58" s="13">
        <v>7894848.46</v>
      </c>
      <c r="U58" s="13">
        <v>10320835.530000001</v>
      </c>
      <c r="V58" s="13">
        <v>9142072.6500000004</v>
      </c>
      <c r="W58" s="13">
        <v>9593092.9700000007</v>
      </c>
      <c r="X58" s="13">
        <v>8944705.379999999</v>
      </c>
      <c r="Y58" s="13">
        <v>8202774.7000000002</v>
      </c>
      <c r="Z58" s="13">
        <v>8068373.8799999999</v>
      </c>
      <c r="AA58" s="13">
        <v>9548944.5500000007</v>
      </c>
      <c r="AC58" s="6">
        <v>9473232</v>
      </c>
      <c r="AD58" s="6">
        <f>+O58-AC58</f>
        <v>-4749666.17</v>
      </c>
    </row>
    <row r="59" spans="2:33">
      <c r="B59" s="16" t="s">
        <v>2</v>
      </c>
      <c r="C59" s="17"/>
      <c r="D59" s="18">
        <v>261972.14</v>
      </c>
      <c r="E59" s="19">
        <v>416471.06</v>
      </c>
      <c r="F59" s="19">
        <v>124008.6</v>
      </c>
      <c r="G59" s="19">
        <v>302152.11</v>
      </c>
      <c r="H59" s="19">
        <v>0</v>
      </c>
      <c r="I59" s="19">
        <v>0</v>
      </c>
      <c r="J59" s="19">
        <v>0</v>
      </c>
      <c r="K59" s="19">
        <v>0</v>
      </c>
      <c r="L59" s="19">
        <v>0</v>
      </c>
      <c r="M59" s="19">
        <v>0</v>
      </c>
      <c r="N59" s="19">
        <v>0</v>
      </c>
      <c r="O59" s="20">
        <v>0</v>
      </c>
      <c r="P59" s="21"/>
      <c r="Q59" s="19"/>
      <c r="R59" s="19"/>
      <c r="S59" s="19"/>
      <c r="T59" s="19"/>
      <c r="U59" s="19"/>
      <c r="V59" s="19"/>
      <c r="W59" s="19"/>
      <c r="X59" s="19"/>
      <c r="Y59" s="19"/>
      <c r="Z59" s="19"/>
      <c r="AA59" s="19"/>
    </row>
    <row r="60" spans="2:33" hidden="1">
      <c r="B60" s="16"/>
      <c r="C60" s="17"/>
      <c r="D60" s="18"/>
      <c r="E60" s="19"/>
      <c r="F60" s="19"/>
      <c r="G60" s="19"/>
      <c r="H60" s="19"/>
      <c r="I60" s="19"/>
      <c r="J60" s="19"/>
      <c r="K60" s="19"/>
      <c r="L60" s="19"/>
      <c r="M60" s="19"/>
      <c r="N60" s="19"/>
      <c r="O60" s="20"/>
      <c r="P60" s="21"/>
      <c r="Q60" s="19"/>
      <c r="R60" s="19"/>
      <c r="S60" s="19"/>
      <c r="T60" s="19"/>
      <c r="U60" s="19"/>
      <c r="V60" s="19"/>
      <c r="W60" s="19"/>
      <c r="X60" s="19"/>
      <c r="Y60" s="19"/>
      <c r="Z60" s="19"/>
      <c r="AA60" s="19"/>
    </row>
    <row r="61" spans="2:33" s="28" customFormat="1">
      <c r="B61" s="22" t="s">
        <v>121</v>
      </c>
      <c r="C61" s="23"/>
      <c r="D61" s="24">
        <f t="shared" ref="D61:AA61" si="11">SUM(D58:D60)</f>
        <v>8431950.1099999994</v>
      </c>
      <c r="E61" s="25">
        <f t="shared" si="11"/>
        <v>9450556.7199999988</v>
      </c>
      <c r="F61" s="25">
        <f t="shared" si="11"/>
        <v>8485262.6500000004</v>
      </c>
      <c r="G61" s="25">
        <f t="shared" si="11"/>
        <v>8761998.9799999986</v>
      </c>
      <c r="H61" s="25">
        <f t="shared" si="11"/>
        <v>9600348.8000000007</v>
      </c>
      <c r="I61" s="25">
        <f t="shared" si="11"/>
        <v>8663551.9600000046</v>
      </c>
      <c r="J61" s="25">
        <f t="shared" si="11"/>
        <v>8214741.7199999997</v>
      </c>
      <c r="K61" s="25">
        <f t="shared" si="11"/>
        <v>5903453.7999999998</v>
      </c>
      <c r="L61" s="25">
        <f t="shared" si="11"/>
        <v>5608613.8200000003</v>
      </c>
      <c r="M61" s="25">
        <f t="shared" si="11"/>
        <v>5288125.25</v>
      </c>
      <c r="N61" s="25">
        <f t="shared" si="11"/>
        <v>6829342.04</v>
      </c>
      <c r="O61" s="26">
        <f t="shared" si="11"/>
        <v>4723565.83</v>
      </c>
      <c r="P61" s="27">
        <f t="shared" si="11"/>
        <v>0</v>
      </c>
      <c r="Q61" s="25">
        <f t="shared" si="11"/>
        <v>0</v>
      </c>
      <c r="R61" s="25">
        <f t="shared" si="11"/>
        <v>25241373.275700003</v>
      </c>
      <c r="S61" s="25">
        <f t="shared" si="11"/>
        <v>7834786.9300000006</v>
      </c>
      <c r="T61" s="25">
        <f t="shared" si="11"/>
        <v>7894848.46</v>
      </c>
      <c r="U61" s="25">
        <f t="shared" si="11"/>
        <v>10320835.530000001</v>
      </c>
      <c r="V61" s="25">
        <f t="shared" si="11"/>
        <v>9142072.6500000004</v>
      </c>
      <c r="W61" s="25">
        <f t="shared" si="11"/>
        <v>9593092.9700000007</v>
      </c>
      <c r="X61" s="25">
        <f t="shared" si="11"/>
        <v>8944705.379999999</v>
      </c>
      <c r="Y61" s="25">
        <f t="shared" si="11"/>
        <v>8202774.7000000002</v>
      </c>
      <c r="Z61" s="25">
        <f t="shared" si="11"/>
        <v>8068373.8799999999</v>
      </c>
      <c r="AA61" s="25">
        <f t="shared" si="11"/>
        <v>9548944.5500000007</v>
      </c>
      <c r="AC61" s="29"/>
      <c r="AD61" s="29"/>
      <c r="AE61" s="29"/>
      <c r="AF61" s="29"/>
      <c r="AG61" s="29"/>
    </row>
    <row r="63" spans="2:33" ht="18">
      <c r="Q63" s="9"/>
      <c r="R63" s="76" t="s">
        <v>145</v>
      </c>
    </row>
    <row r="64" spans="2:33">
      <c r="B64" s="32" t="s">
        <v>126</v>
      </c>
      <c r="C64" s="33"/>
      <c r="D64" s="34">
        <v>36011.4764</v>
      </c>
      <c r="E64" s="35">
        <v>20249.099999999999</v>
      </c>
      <c r="F64" s="35">
        <v>56370.8269</v>
      </c>
      <c r="G64" s="35">
        <v>51909.26</v>
      </c>
      <c r="H64" s="35">
        <v>58203.860000000015</v>
      </c>
      <c r="I64" s="35">
        <v>56998.68</v>
      </c>
      <c r="J64" s="35">
        <v>116814.32</v>
      </c>
      <c r="K64" s="35">
        <v>80571.09</v>
      </c>
      <c r="L64" s="35">
        <v>79624.349999999977</v>
      </c>
      <c r="M64" s="35">
        <v>36189.42</v>
      </c>
      <c r="N64" s="35">
        <v>62725.786309476156</v>
      </c>
      <c r="O64" s="36">
        <v>964.17304925019732</v>
      </c>
      <c r="P64" s="37">
        <v>0</v>
      </c>
      <c r="Q64" s="35">
        <v>0</v>
      </c>
      <c r="R64" s="35">
        <v>30000</v>
      </c>
      <c r="S64" s="35">
        <v>60000</v>
      </c>
      <c r="T64" s="35">
        <v>60000</v>
      </c>
      <c r="U64" s="35">
        <v>100000</v>
      </c>
      <c r="V64" s="35">
        <v>70000</v>
      </c>
      <c r="W64" s="35">
        <v>90000</v>
      </c>
      <c r="X64" s="35">
        <v>110000</v>
      </c>
      <c r="Y64" s="35">
        <v>95000</v>
      </c>
      <c r="Z64" s="35">
        <v>100000</v>
      </c>
      <c r="AA64" s="35">
        <v>80000</v>
      </c>
      <c r="AB64" s="6">
        <f>SUM(P64:AA64)</f>
        <v>795000</v>
      </c>
      <c r="AC64" s="6">
        <v>103900</v>
      </c>
      <c r="AD64" s="6">
        <f>+O64-AC64</f>
        <v>-102935.8269507498</v>
      </c>
    </row>
    <row r="65" spans="2:30">
      <c r="B65" s="16" t="s">
        <v>128</v>
      </c>
      <c r="C65" s="17"/>
      <c r="D65" s="18">
        <v>68132</v>
      </c>
      <c r="E65" s="19">
        <v>152174.00000000006</v>
      </c>
      <c r="F65" s="19">
        <v>26703</v>
      </c>
      <c r="G65" s="19">
        <v>22066.999999999985</v>
      </c>
      <c r="H65" s="19">
        <v>30957</v>
      </c>
      <c r="I65" s="19">
        <v>39776.000000000029</v>
      </c>
      <c r="J65" s="19">
        <v>19836</v>
      </c>
      <c r="K65" s="19">
        <v>26756.000000000015</v>
      </c>
      <c r="L65" s="19">
        <v>36100</v>
      </c>
      <c r="M65" s="19">
        <v>40258.399999999994</v>
      </c>
      <c r="N65" s="19">
        <v>42312.800000000003</v>
      </c>
      <c r="O65" s="20">
        <v>28392.799999999999</v>
      </c>
      <c r="P65" s="21">
        <v>0</v>
      </c>
      <c r="Q65" s="19">
        <v>0</v>
      </c>
      <c r="R65" s="19">
        <v>30000</v>
      </c>
      <c r="S65" s="171">
        <v>40000</v>
      </c>
      <c r="T65" s="171">
        <v>80000</v>
      </c>
      <c r="U65" s="19">
        <v>70000</v>
      </c>
      <c r="V65" s="19">
        <v>100000</v>
      </c>
      <c r="W65" s="19">
        <v>80000</v>
      </c>
      <c r="X65" s="19">
        <v>60000</v>
      </c>
      <c r="Y65" s="19">
        <v>80000</v>
      </c>
      <c r="Z65" s="19">
        <v>70000</v>
      </c>
      <c r="AA65" s="19">
        <v>90000</v>
      </c>
      <c r="AB65" s="6">
        <f>SUM(P65:AA65)</f>
        <v>700000</v>
      </c>
      <c r="AC65" s="6">
        <v>112050</v>
      </c>
      <c r="AD65" s="6">
        <f>+O65-AC65</f>
        <v>-83657.2</v>
      </c>
    </row>
    <row r="66" spans="2:30">
      <c r="B66" s="70" t="s">
        <v>142</v>
      </c>
      <c r="C66" s="71"/>
      <c r="D66" s="72"/>
      <c r="E66" s="73"/>
      <c r="F66" s="73"/>
      <c r="G66" s="73"/>
      <c r="H66" s="73"/>
      <c r="I66" s="73"/>
      <c r="J66" s="73"/>
      <c r="K66" s="73"/>
      <c r="L66" s="73"/>
      <c r="M66" s="73"/>
      <c r="N66" s="73"/>
      <c r="O66" s="74"/>
      <c r="P66" s="75">
        <v>0</v>
      </c>
      <c r="Q66" s="73">
        <v>0</v>
      </c>
      <c r="R66" s="68">
        <f t="shared" ref="R66:AA66" si="12">R64+R65</f>
        <v>60000</v>
      </c>
      <c r="S66" s="68">
        <f t="shared" si="12"/>
        <v>100000</v>
      </c>
      <c r="T66" s="68">
        <f t="shared" si="12"/>
        <v>140000</v>
      </c>
      <c r="U66" s="68">
        <f t="shared" si="12"/>
        <v>170000</v>
      </c>
      <c r="V66" s="68">
        <f t="shared" si="12"/>
        <v>170000</v>
      </c>
      <c r="W66" s="68">
        <f t="shared" si="12"/>
        <v>170000</v>
      </c>
      <c r="X66" s="68">
        <f t="shared" si="12"/>
        <v>170000</v>
      </c>
      <c r="Y66" s="68">
        <f t="shared" si="12"/>
        <v>175000</v>
      </c>
      <c r="Z66" s="68">
        <f t="shared" si="12"/>
        <v>170000</v>
      </c>
      <c r="AA66" s="68">
        <f t="shared" si="12"/>
        <v>170000</v>
      </c>
      <c r="AB66" s="6">
        <f>SUM(P66:AA66)</f>
        <v>1495000</v>
      </c>
    </row>
    <row r="67" spans="2:30">
      <c r="B67" s="16" t="s">
        <v>130</v>
      </c>
      <c r="C67" s="17"/>
      <c r="D67" s="18">
        <v>59573.770000000004</v>
      </c>
      <c r="E67" s="19">
        <v>101448.51</v>
      </c>
      <c r="F67" s="19">
        <v>117008.85</v>
      </c>
      <c r="G67" s="19">
        <v>112167.3</v>
      </c>
      <c r="H67" s="19">
        <v>210086.1</v>
      </c>
      <c r="I67" s="19">
        <v>226855.77</v>
      </c>
      <c r="J67" s="19">
        <v>373375.99</v>
      </c>
      <c r="K67" s="19">
        <v>109080.14</v>
      </c>
      <c r="L67" s="19">
        <v>292010.78000000003</v>
      </c>
      <c r="M67" s="19">
        <v>99282.75</v>
      </c>
      <c r="N67" s="19">
        <v>95345.25</v>
      </c>
      <c r="O67" s="20">
        <v>58842</v>
      </c>
      <c r="P67" s="21">
        <v>0</v>
      </c>
      <c r="Q67" s="19">
        <v>0</v>
      </c>
      <c r="R67" s="19">
        <v>50000</v>
      </c>
      <c r="S67" s="19">
        <v>180000</v>
      </c>
      <c r="T67" s="19">
        <v>190000</v>
      </c>
      <c r="U67" s="19">
        <v>250000</v>
      </c>
      <c r="V67" s="19">
        <v>330000</v>
      </c>
      <c r="W67" s="19">
        <v>300000</v>
      </c>
      <c r="X67" s="19">
        <v>250000</v>
      </c>
      <c r="Y67" s="19">
        <v>180000</v>
      </c>
      <c r="Z67" s="19">
        <v>110000</v>
      </c>
      <c r="AA67" s="19">
        <v>110000</v>
      </c>
      <c r="AB67" s="6">
        <f>SUM(P67:AA67)</f>
        <v>1950000</v>
      </c>
      <c r="AC67" s="6">
        <v>210000</v>
      </c>
      <c r="AD67" s="6">
        <f>+O67-AC67</f>
        <v>-151158</v>
      </c>
    </row>
    <row r="68" spans="2:30">
      <c r="B68" s="38" t="s">
        <v>132</v>
      </c>
      <c r="C68" s="39"/>
      <c r="D68" s="40">
        <f t="shared" ref="D68:AA68" si="13">+D65+D67</f>
        <v>127705.77</v>
      </c>
      <c r="E68" s="41">
        <f t="shared" si="13"/>
        <v>253622.51000000007</v>
      </c>
      <c r="F68" s="41">
        <f t="shared" si="13"/>
        <v>143711.85</v>
      </c>
      <c r="G68" s="41">
        <f t="shared" si="13"/>
        <v>134234.29999999999</v>
      </c>
      <c r="H68" s="41">
        <f t="shared" si="13"/>
        <v>241043.1</v>
      </c>
      <c r="I68" s="41">
        <f t="shared" si="13"/>
        <v>266631.77</v>
      </c>
      <c r="J68" s="41">
        <f t="shared" si="13"/>
        <v>393211.99</v>
      </c>
      <c r="K68" s="41">
        <f t="shared" si="13"/>
        <v>135836.14000000001</v>
      </c>
      <c r="L68" s="41">
        <f t="shared" si="13"/>
        <v>328110.78000000003</v>
      </c>
      <c r="M68" s="41">
        <f t="shared" si="13"/>
        <v>139541.15</v>
      </c>
      <c r="N68" s="41">
        <f t="shared" si="13"/>
        <v>137658.04999999999</v>
      </c>
      <c r="O68" s="42">
        <f t="shared" si="13"/>
        <v>87234.8</v>
      </c>
      <c r="P68" s="43">
        <f t="shared" si="13"/>
        <v>0</v>
      </c>
      <c r="Q68" s="41">
        <f t="shared" si="13"/>
        <v>0</v>
      </c>
      <c r="R68" s="41">
        <f t="shared" si="13"/>
        <v>80000</v>
      </c>
      <c r="S68" s="41">
        <f t="shared" si="13"/>
        <v>220000</v>
      </c>
      <c r="T68" s="41">
        <f t="shared" si="13"/>
        <v>270000</v>
      </c>
      <c r="U68" s="41">
        <f t="shared" si="13"/>
        <v>320000</v>
      </c>
      <c r="V68" s="41">
        <f t="shared" si="13"/>
        <v>430000</v>
      </c>
      <c r="W68" s="41">
        <f t="shared" si="13"/>
        <v>380000</v>
      </c>
      <c r="X68" s="41">
        <f t="shared" si="13"/>
        <v>310000</v>
      </c>
      <c r="Y68" s="41">
        <f t="shared" si="13"/>
        <v>260000</v>
      </c>
      <c r="Z68" s="41">
        <f t="shared" si="13"/>
        <v>180000</v>
      </c>
      <c r="AA68" s="41">
        <f t="shared" si="13"/>
        <v>200000</v>
      </c>
      <c r="AB68" s="6">
        <f>SUM(P68:AA68)</f>
        <v>2650000</v>
      </c>
    </row>
    <row r="69" spans="2:30">
      <c r="B69" s="44" t="s">
        <v>133</v>
      </c>
      <c r="C69" s="45"/>
      <c r="D69" s="46">
        <f t="shared" ref="D69:AB69" si="14">+D64+D68</f>
        <v>163717.2464</v>
      </c>
      <c r="E69" s="47">
        <f t="shared" si="14"/>
        <v>273871.61000000004</v>
      </c>
      <c r="F69" s="47">
        <f t="shared" si="14"/>
        <v>200082.67690000002</v>
      </c>
      <c r="G69" s="47">
        <f t="shared" si="14"/>
        <v>186143.56</v>
      </c>
      <c r="H69" s="47">
        <f t="shared" si="14"/>
        <v>299246.96000000002</v>
      </c>
      <c r="I69" s="47">
        <f t="shared" si="14"/>
        <v>323630.45</v>
      </c>
      <c r="J69" s="47">
        <f t="shared" si="14"/>
        <v>510026.31</v>
      </c>
      <c r="K69" s="47">
        <f t="shared" si="14"/>
        <v>216407.23</v>
      </c>
      <c r="L69" s="47">
        <f t="shared" si="14"/>
        <v>407735.13</v>
      </c>
      <c r="M69" s="47">
        <f t="shared" si="14"/>
        <v>175730.57</v>
      </c>
      <c r="N69" s="47">
        <f t="shared" si="14"/>
        <v>200383.83630947614</v>
      </c>
      <c r="O69" s="48">
        <f t="shared" si="14"/>
        <v>88198.973049250199</v>
      </c>
      <c r="P69" s="49">
        <f t="shared" si="14"/>
        <v>0</v>
      </c>
      <c r="Q69" s="47">
        <f t="shared" si="14"/>
        <v>0</v>
      </c>
      <c r="R69" s="47">
        <f t="shared" si="14"/>
        <v>110000</v>
      </c>
      <c r="S69" s="47">
        <f t="shared" si="14"/>
        <v>280000</v>
      </c>
      <c r="T69" s="47">
        <f t="shared" si="14"/>
        <v>330000</v>
      </c>
      <c r="U69" s="47">
        <f t="shared" si="14"/>
        <v>420000</v>
      </c>
      <c r="V69" s="47">
        <f t="shared" si="14"/>
        <v>500000</v>
      </c>
      <c r="W69" s="47">
        <f t="shared" si="14"/>
        <v>470000</v>
      </c>
      <c r="X69" s="47">
        <f t="shared" si="14"/>
        <v>420000</v>
      </c>
      <c r="Y69" s="47">
        <f t="shared" si="14"/>
        <v>355000</v>
      </c>
      <c r="Z69" s="47">
        <f t="shared" si="14"/>
        <v>280000</v>
      </c>
      <c r="AA69" s="47">
        <f t="shared" si="14"/>
        <v>280000</v>
      </c>
      <c r="AB69" s="61">
        <f t="shared" si="14"/>
        <v>3445000</v>
      </c>
    </row>
    <row r="70" spans="2:30" ht="15" thickBot="1">
      <c r="B70" s="50"/>
      <c r="C70" s="50"/>
      <c r="D70" s="51"/>
      <c r="E70" s="51"/>
      <c r="F70" s="51"/>
      <c r="G70" s="51"/>
      <c r="H70" s="51"/>
      <c r="I70" s="51"/>
      <c r="J70" s="51"/>
      <c r="K70" s="51"/>
      <c r="L70" s="51"/>
      <c r="M70" s="51"/>
      <c r="N70" s="51"/>
      <c r="O70" s="51"/>
      <c r="P70" s="51"/>
      <c r="Q70" s="51"/>
      <c r="R70" s="51"/>
      <c r="S70" s="51"/>
      <c r="T70" s="51"/>
      <c r="U70" s="51"/>
      <c r="V70" s="51"/>
      <c r="W70" s="51"/>
      <c r="X70" s="51"/>
      <c r="Y70" s="51"/>
      <c r="Z70" s="51"/>
      <c r="AA70" s="51"/>
    </row>
    <row r="71" spans="2:30" ht="15" thickBot="1">
      <c r="B71" s="52" t="s">
        <v>134</v>
      </c>
      <c r="C71" s="53"/>
      <c r="D71" s="54">
        <f t="shared" ref="D71:AA71" si="15">+D61+D69</f>
        <v>8595667.3563999999</v>
      </c>
      <c r="E71" s="55">
        <f t="shared" si="15"/>
        <v>9724428.3299999982</v>
      </c>
      <c r="F71" s="55">
        <f t="shared" si="15"/>
        <v>8685345.3268999998</v>
      </c>
      <c r="G71" s="55">
        <f t="shared" si="15"/>
        <v>8948142.5399999991</v>
      </c>
      <c r="H71" s="55">
        <f t="shared" si="15"/>
        <v>9899595.7600000016</v>
      </c>
      <c r="I71" s="55">
        <f t="shared" si="15"/>
        <v>8987182.4100000039</v>
      </c>
      <c r="J71" s="55">
        <f t="shared" si="15"/>
        <v>8724768.0299999993</v>
      </c>
      <c r="K71" s="55">
        <f t="shared" si="15"/>
        <v>6119861.0300000003</v>
      </c>
      <c r="L71" s="55">
        <f t="shared" si="15"/>
        <v>6016348.9500000002</v>
      </c>
      <c r="M71" s="55">
        <f t="shared" si="15"/>
        <v>5463855.8200000003</v>
      </c>
      <c r="N71" s="55">
        <f t="shared" si="15"/>
        <v>7029725.8763094759</v>
      </c>
      <c r="O71" s="56">
        <f t="shared" si="15"/>
        <v>4811764.8030492505</v>
      </c>
      <c r="P71" s="57">
        <f t="shared" si="15"/>
        <v>0</v>
      </c>
      <c r="Q71" s="55">
        <f t="shared" si="15"/>
        <v>0</v>
      </c>
      <c r="R71" s="55">
        <f t="shared" si="15"/>
        <v>25351373.275700003</v>
      </c>
      <c r="S71" s="55">
        <f t="shared" si="15"/>
        <v>8114786.9300000006</v>
      </c>
      <c r="T71" s="55">
        <f t="shared" si="15"/>
        <v>8224848.46</v>
      </c>
      <c r="U71" s="55">
        <f t="shared" si="15"/>
        <v>10740835.530000001</v>
      </c>
      <c r="V71" s="55">
        <f t="shared" si="15"/>
        <v>9642072.6500000004</v>
      </c>
      <c r="W71" s="55">
        <f t="shared" si="15"/>
        <v>10063092.970000001</v>
      </c>
      <c r="X71" s="55">
        <f t="shared" si="15"/>
        <v>9364705.379999999</v>
      </c>
      <c r="Y71" s="55">
        <f t="shared" si="15"/>
        <v>8557774.6999999993</v>
      </c>
      <c r="Z71" s="55">
        <f t="shared" si="15"/>
        <v>8348373.8799999999</v>
      </c>
      <c r="AA71" s="55">
        <f t="shared" si="15"/>
        <v>9828944.5500000007</v>
      </c>
    </row>
    <row r="78" spans="2:30">
      <c r="B78" s="58" t="s">
        <v>146</v>
      </c>
    </row>
    <row r="79" spans="2:30" ht="18">
      <c r="B79" s="8" t="s">
        <v>136</v>
      </c>
      <c r="Q79" s="9"/>
      <c r="R79" s="9"/>
      <c r="S79" s="77" t="s">
        <v>147</v>
      </c>
    </row>
    <row r="80" spans="2:30">
      <c r="B80" s="10" t="s">
        <v>120</v>
      </c>
      <c r="C80" s="11"/>
      <c r="D80" s="12">
        <v>8169977.9699999997</v>
      </c>
      <c r="E80" s="13">
        <v>9034085.6599999983</v>
      </c>
      <c r="F80" s="13">
        <v>8361254.0499999998</v>
      </c>
      <c r="G80" s="13">
        <v>8459846.8699999992</v>
      </c>
      <c r="H80" s="13">
        <v>9600348.8000000007</v>
      </c>
      <c r="I80" s="13">
        <v>8663551.9600000046</v>
      </c>
      <c r="J80" s="13">
        <v>8214741.7199999997</v>
      </c>
      <c r="K80" s="13">
        <v>5903453.7999999998</v>
      </c>
      <c r="L80" s="13">
        <v>5608613.8200000003</v>
      </c>
      <c r="M80" s="13">
        <v>5288125.25</v>
      </c>
      <c r="N80" s="13">
        <v>6829342.04</v>
      </c>
      <c r="O80" s="14">
        <v>4723565.83</v>
      </c>
      <c r="P80" s="15">
        <v>0</v>
      </c>
      <c r="Q80" s="13">
        <v>0</v>
      </c>
      <c r="R80" s="13">
        <v>0</v>
      </c>
      <c r="S80" s="13">
        <f>4800706+13849224.0657+6591443.21+7834786.93</f>
        <v>33076160.205700003</v>
      </c>
      <c r="T80" s="13">
        <v>7894848.46</v>
      </c>
      <c r="U80" s="13">
        <v>10320835.530000001</v>
      </c>
      <c r="V80" s="13">
        <v>9142072.6500000004</v>
      </c>
      <c r="W80" s="13">
        <v>9593092.9700000007</v>
      </c>
      <c r="X80" s="13">
        <v>8944705.379999999</v>
      </c>
      <c r="Y80" s="13">
        <v>8202774.7000000002</v>
      </c>
      <c r="Z80" s="13">
        <v>8068373.8799999999</v>
      </c>
      <c r="AA80" s="13">
        <v>9548944.5500000007</v>
      </c>
      <c r="AC80" s="6">
        <v>9473232</v>
      </c>
      <c r="AD80" s="6">
        <f>+O80-AC80</f>
        <v>-4749666.17</v>
      </c>
    </row>
    <row r="81" spans="2:33">
      <c r="B81" s="16" t="s">
        <v>2</v>
      </c>
      <c r="C81" s="17"/>
      <c r="D81" s="18">
        <v>261972.14</v>
      </c>
      <c r="E81" s="19">
        <v>416471.06</v>
      </c>
      <c r="F81" s="19">
        <v>124008.6</v>
      </c>
      <c r="G81" s="19">
        <v>302152.11</v>
      </c>
      <c r="H81" s="19">
        <v>0</v>
      </c>
      <c r="I81" s="19">
        <v>0</v>
      </c>
      <c r="J81" s="19">
        <v>0</v>
      </c>
      <c r="K81" s="19">
        <v>0</v>
      </c>
      <c r="L81" s="19">
        <v>0</v>
      </c>
      <c r="M81" s="19">
        <v>0</v>
      </c>
      <c r="N81" s="19">
        <v>0</v>
      </c>
      <c r="O81" s="20">
        <v>0</v>
      </c>
      <c r="P81" s="21"/>
      <c r="Q81" s="19"/>
      <c r="R81" s="19"/>
      <c r="S81" s="19"/>
      <c r="T81" s="19"/>
      <c r="U81" s="19"/>
      <c r="V81" s="19"/>
      <c r="W81" s="19"/>
      <c r="X81" s="19"/>
      <c r="Y81" s="19"/>
      <c r="Z81" s="19"/>
      <c r="AA81" s="19"/>
    </row>
    <row r="82" spans="2:33" hidden="1">
      <c r="B82" s="16"/>
      <c r="C82" s="17"/>
      <c r="D82" s="18"/>
      <c r="E82" s="19"/>
      <c r="F82" s="19"/>
      <c r="G82" s="19"/>
      <c r="H82" s="19"/>
      <c r="I82" s="19"/>
      <c r="J82" s="19"/>
      <c r="K82" s="19"/>
      <c r="L82" s="19"/>
      <c r="M82" s="19"/>
      <c r="N82" s="19"/>
      <c r="O82" s="20"/>
      <c r="P82" s="21"/>
      <c r="Q82" s="19"/>
      <c r="R82" s="19"/>
      <c r="S82" s="19"/>
      <c r="T82" s="19"/>
      <c r="U82" s="19"/>
      <c r="V82" s="19"/>
      <c r="W82" s="19"/>
      <c r="X82" s="19"/>
      <c r="Y82" s="19"/>
      <c r="Z82" s="19"/>
      <c r="AA82" s="19"/>
    </row>
    <row r="83" spans="2:33" s="28" customFormat="1">
      <c r="B83" s="22" t="s">
        <v>121</v>
      </c>
      <c r="C83" s="23"/>
      <c r="D83" s="24">
        <f t="shared" ref="D83:AA83" si="16">SUM(D80:D82)</f>
        <v>8431950.1099999994</v>
      </c>
      <c r="E83" s="25">
        <f t="shared" si="16"/>
        <v>9450556.7199999988</v>
      </c>
      <c r="F83" s="25">
        <f t="shared" si="16"/>
        <v>8485262.6500000004</v>
      </c>
      <c r="G83" s="25">
        <f t="shared" si="16"/>
        <v>8761998.9799999986</v>
      </c>
      <c r="H83" s="25">
        <f t="shared" si="16"/>
        <v>9600348.8000000007</v>
      </c>
      <c r="I83" s="25">
        <f t="shared" si="16"/>
        <v>8663551.9600000046</v>
      </c>
      <c r="J83" s="25">
        <f t="shared" si="16"/>
        <v>8214741.7199999997</v>
      </c>
      <c r="K83" s="25">
        <f t="shared" si="16"/>
        <v>5903453.7999999998</v>
      </c>
      <c r="L83" s="25">
        <f t="shared" si="16"/>
        <v>5608613.8200000003</v>
      </c>
      <c r="M83" s="25">
        <f t="shared" si="16"/>
        <v>5288125.25</v>
      </c>
      <c r="N83" s="25">
        <f t="shared" si="16"/>
        <v>6829342.04</v>
      </c>
      <c r="O83" s="26">
        <f t="shared" si="16"/>
        <v>4723565.83</v>
      </c>
      <c r="P83" s="27">
        <f t="shared" si="16"/>
        <v>0</v>
      </c>
      <c r="Q83" s="25">
        <f t="shared" si="16"/>
        <v>0</v>
      </c>
      <c r="R83" s="25">
        <f t="shared" si="16"/>
        <v>0</v>
      </c>
      <c r="S83" s="25">
        <f t="shared" si="16"/>
        <v>33076160.205700003</v>
      </c>
      <c r="T83" s="25">
        <f t="shared" si="16"/>
        <v>7894848.46</v>
      </c>
      <c r="U83" s="25">
        <f t="shared" si="16"/>
        <v>10320835.530000001</v>
      </c>
      <c r="V83" s="25">
        <f t="shared" si="16"/>
        <v>9142072.6500000004</v>
      </c>
      <c r="W83" s="25">
        <f t="shared" si="16"/>
        <v>9593092.9700000007</v>
      </c>
      <c r="X83" s="25">
        <f t="shared" si="16"/>
        <v>8944705.379999999</v>
      </c>
      <c r="Y83" s="25">
        <f t="shared" si="16"/>
        <v>8202774.7000000002</v>
      </c>
      <c r="Z83" s="25">
        <f t="shared" si="16"/>
        <v>8068373.8799999999</v>
      </c>
      <c r="AA83" s="25">
        <f t="shared" si="16"/>
        <v>9548944.5500000007</v>
      </c>
      <c r="AC83" s="29"/>
      <c r="AD83" s="29"/>
      <c r="AE83" s="29"/>
      <c r="AF83" s="29"/>
      <c r="AG83" s="29"/>
    </row>
    <row r="85" spans="2:33" ht="18">
      <c r="Q85" s="9"/>
      <c r="R85" s="9"/>
      <c r="S85" s="76" t="s">
        <v>147</v>
      </c>
    </row>
    <row r="86" spans="2:33">
      <c r="B86" s="32" t="s">
        <v>126</v>
      </c>
      <c r="C86" s="33"/>
      <c r="D86" s="34">
        <v>36011.4764</v>
      </c>
      <c r="E86" s="35">
        <v>20249.099999999999</v>
      </c>
      <c r="F86" s="35">
        <v>56370.8269</v>
      </c>
      <c r="G86" s="35">
        <v>51909.26</v>
      </c>
      <c r="H86" s="35">
        <v>58203.860000000015</v>
      </c>
      <c r="I86" s="35">
        <v>56998.68</v>
      </c>
      <c r="J86" s="35">
        <v>116814.32</v>
      </c>
      <c r="K86" s="35">
        <v>80571.09</v>
      </c>
      <c r="L86" s="35">
        <v>79624.349999999977</v>
      </c>
      <c r="M86" s="35">
        <v>36189.42</v>
      </c>
      <c r="N86" s="35">
        <v>62725.786309476156</v>
      </c>
      <c r="O86" s="36">
        <v>964.17304925019732</v>
      </c>
      <c r="P86" s="37">
        <v>0</v>
      </c>
      <c r="Q86" s="35">
        <v>0</v>
      </c>
      <c r="R86" s="35">
        <v>0</v>
      </c>
      <c r="S86" s="35">
        <v>30000</v>
      </c>
      <c r="T86" s="35">
        <v>60000</v>
      </c>
      <c r="U86" s="35">
        <v>60000</v>
      </c>
      <c r="V86" s="35">
        <v>100000</v>
      </c>
      <c r="W86" s="35">
        <v>70000</v>
      </c>
      <c r="X86" s="35">
        <v>90000</v>
      </c>
      <c r="Y86" s="35">
        <v>110000</v>
      </c>
      <c r="Z86" s="35">
        <v>95000</v>
      </c>
      <c r="AA86" s="35">
        <v>100000</v>
      </c>
      <c r="AB86" s="6">
        <f>SUM(P86:AA86)</f>
        <v>715000</v>
      </c>
      <c r="AC86" s="6">
        <v>103900</v>
      </c>
      <c r="AD86" s="6">
        <f>+O86-AC86</f>
        <v>-102935.8269507498</v>
      </c>
    </row>
    <row r="87" spans="2:33">
      <c r="B87" s="16" t="s">
        <v>128</v>
      </c>
      <c r="C87" s="17"/>
      <c r="D87" s="18">
        <v>68132</v>
      </c>
      <c r="E87" s="19">
        <v>152174.00000000006</v>
      </c>
      <c r="F87" s="19">
        <v>26703</v>
      </c>
      <c r="G87" s="19">
        <v>22066.999999999985</v>
      </c>
      <c r="H87" s="19">
        <v>30957</v>
      </c>
      <c r="I87" s="19">
        <v>39776.000000000029</v>
      </c>
      <c r="J87" s="19">
        <v>19836</v>
      </c>
      <c r="K87" s="19">
        <v>26756.000000000015</v>
      </c>
      <c r="L87" s="19">
        <v>36100</v>
      </c>
      <c r="M87" s="19">
        <v>40258.399999999994</v>
      </c>
      <c r="N87" s="19">
        <v>42312.800000000003</v>
      </c>
      <c r="O87" s="20">
        <v>28392.799999999999</v>
      </c>
      <c r="P87" s="21">
        <v>0</v>
      </c>
      <c r="Q87" s="19">
        <v>0</v>
      </c>
      <c r="R87" s="19">
        <v>0</v>
      </c>
      <c r="S87" s="19">
        <v>30000</v>
      </c>
      <c r="T87" s="171">
        <v>40000</v>
      </c>
      <c r="U87" s="171">
        <v>80000</v>
      </c>
      <c r="V87" s="19">
        <v>70000</v>
      </c>
      <c r="W87" s="19">
        <v>100000</v>
      </c>
      <c r="X87" s="19">
        <v>80000</v>
      </c>
      <c r="Y87" s="19">
        <v>60000</v>
      </c>
      <c r="Z87" s="19">
        <v>80000</v>
      </c>
      <c r="AA87" s="19">
        <v>70000</v>
      </c>
      <c r="AB87" s="6">
        <f>SUM(P87:AA87)</f>
        <v>610000</v>
      </c>
      <c r="AC87" s="6">
        <v>112050</v>
      </c>
      <c r="AD87" s="6">
        <f>+O87-AC87</f>
        <v>-83657.2</v>
      </c>
    </row>
    <row r="88" spans="2:33" s="6" customFormat="1">
      <c r="B88" s="70" t="s">
        <v>142</v>
      </c>
      <c r="C88" s="71"/>
      <c r="D88" s="72"/>
      <c r="E88" s="73"/>
      <c r="F88" s="73"/>
      <c r="G88" s="73"/>
      <c r="H88" s="73"/>
      <c r="I88" s="73"/>
      <c r="J88" s="73"/>
      <c r="K88" s="73"/>
      <c r="L88" s="73"/>
      <c r="M88" s="73"/>
      <c r="N88" s="73"/>
      <c r="O88" s="74"/>
      <c r="P88" s="75">
        <v>0</v>
      </c>
      <c r="Q88" s="73">
        <v>0</v>
      </c>
      <c r="R88" s="73">
        <v>0</v>
      </c>
      <c r="S88" s="68">
        <f t="shared" ref="S88:AA88" si="17">S86+S87</f>
        <v>60000</v>
      </c>
      <c r="T88" s="68">
        <f t="shared" si="17"/>
        <v>100000</v>
      </c>
      <c r="U88" s="68">
        <f t="shared" si="17"/>
        <v>140000</v>
      </c>
      <c r="V88" s="68">
        <f t="shared" si="17"/>
        <v>170000</v>
      </c>
      <c r="W88" s="68">
        <f t="shared" si="17"/>
        <v>170000</v>
      </c>
      <c r="X88" s="68">
        <f t="shared" si="17"/>
        <v>170000</v>
      </c>
      <c r="Y88" s="68">
        <f t="shared" si="17"/>
        <v>170000</v>
      </c>
      <c r="Z88" s="68">
        <f t="shared" si="17"/>
        <v>175000</v>
      </c>
      <c r="AA88" s="68">
        <f t="shared" si="17"/>
        <v>170000</v>
      </c>
      <c r="AB88" s="6">
        <f>SUM(P88:AA88)</f>
        <v>1325000</v>
      </c>
    </row>
    <row r="89" spans="2:33" s="6" customFormat="1">
      <c r="B89" s="16" t="s">
        <v>130</v>
      </c>
      <c r="C89" s="17"/>
      <c r="D89" s="18">
        <v>59573.770000000004</v>
      </c>
      <c r="E89" s="19">
        <v>101448.51</v>
      </c>
      <c r="F89" s="19">
        <v>117008.85</v>
      </c>
      <c r="G89" s="19">
        <v>112167.3</v>
      </c>
      <c r="H89" s="19">
        <v>210086.1</v>
      </c>
      <c r="I89" s="19">
        <v>226855.77</v>
      </c>
      <c r="J89" s="19">
        <v>373375.99</v>
      </c>
      <c r="K89" s="19">
        <v>109080.14</v>
      </c>
      <c r="L89" s="19">
        <v>292010.78000000003</v>
      </c>
      <c r="M89" s="19">
        <v>99282.75</v>
      </c>
      <c r="N89" s="19">
        <v>95345.25</v>
      </c>
      <c r="O89" s="20">
        <v>58842</v>
      </c>
      <c r="P89" s="21">
        <v>0</v>
      </c>
      <c r="Q89" s="19">
        <v>0</v>
      </c>
      <c r="R89" s="19">
        <v>0</v>
      </c>
      <c r="S89" s="19">
        <v>50000</v>
      </c>
      <c r="T89" s="19">
        <v>180000</v>
      </c>
      <c r="U89" s="19">
        <v>190000</v>
      </c>
      <c r="V89" s="19">
        <v>250000</v>
      </c>
      <c r="W89" s="19">
        <v>330000</v>
      </c>
      <c r="X89" s="19">
        <v>300000</v>
      </c>
      <c r="Y89" s="19">
        <v>250000</v>
      </c>
      <c r="Z89" s="19">
        <v>180000</v>
      </c>
      <c r="AA89" s="19">
        <v>110000</v>
      </c>
      <c r="AB89" s="6">
        <f>SUM(P89:AA89)</f>
        <v>1840000</v>
      </c>
      <c r="AC89" s="6">
        <v>210000</v>
      </c>
      <c r="AD89" s="6">
        <f>+O89-AC89</f>
        <v>-151158</v>
      </c>
    </row>
    <row r="90" spans="2:33" s="6" customFormat="1">
      <c r="B90" s="38" t="s">
        <v>132</v>
      </c>
      <c r="C90" s="39"/>
      <c r="D90" s="40">
        <f t="shared" ref="D90:AA90" si="18">+D87+D89</f>
        <v>127705.77</v>
      </c>
      <c r="E90" s="41">
        <f t="shared" si="18"/>
        <v>253622.51000000007</v>
      </c>
      <c r="F90" s="41">
        <f t="shared" si="18"/>
        <v>143711.85</v>
      </c>
      <c r="G90" s="41">
        <f t="shared" si="18"/>
        <v>134234.29999999999</v>
      </c>
      <c r="H90" s="41">
        <f t="shared" si="18"/>
        <v>241043.1</v>
      </c>
      <c r="I90" s="41">
        <f t="shared" si="18"/>
        <v>266631.77</v>
      </c>
      <c r="J90" s="41">
        <f t="shared" si="18"/>
        <v>393211.99</v>
      </c>
      <c r="K90" s="41">
        <f t="shared" si="18"/>
        <v>135836.14000000001</v>
      </c>
      <c r="L90" s="41">
        <f t="shared" si="18"/>
        <v>328110.78000000003</v>
      </c>
      <c r="M90" s="41">
        <f t="shared" si="18"/>
        <v>139541.15</v>
      </c>
      <c r="N90" s="41">
        <f t="shared" si="18"/>
        <v>137658.04999999999</v>
      </c>
      <c r="O90" s="42">
        <f t="shared" si="18"/>
        <v>87234.8</v>
      </c>
      <c r="P90" s="43">
        <f t="shared" si="18"/>
        <v>0</v>
      </c>
      <c r="Q90" s="41">
        <f t="shared" si="18"/>
        <v>0</v>
      </c>
      <c r="R90" s="41">
        <f t="shared" si="18"/>
        <v>0</v>
      </c>
      <c r="S90" s="41">
        <f t="shared" si="18"/>
        <v>80000</v>
      </c>
      <c r="T90" s="41">
        <f t="shared" si="18"/>
        <v>220000</v>
      </c>
      <c r="U90" s="41">
        <f t="shared" si="18"/>
        <v>270000</v>
      </c>
      <c r="V90" s="41">
        <f t="shared" si="18"/>
        <v>320000</v>
      </c>
      <c r="W90" s="41">
        <f t="shared" si="18"/>
        <v>430000</v>
      </c>
      <c r="X90" s="41">
        <f t="shared" si="18"/>
        <v>380000</v>
      </c>
      <c r="Y90" s="41">
        <f t="shared" si="18"/>
        <v>310000</v>
      </c>
      <c r="Z90" s="41">
        <f t="shared" si="18"/>
        <v>260000</v>
      </c>
      <c r="AA90" s="41">
        <f t="shared" si="18"/>
        <v>180000</v>
      </c>
      <c r="AB90" s="6">
        <f>SUM(P90:AA90)</f>
        <v>2450000</v>
      </c>
    </row>
    <row r="91" spans="2:33" s="6" customFormat="1">
      <c r="B91" s="44" t="s">
        <v>133</v>
      </c>
      <c r="C91" s="45"/>
      <c r="D91" s="46">
        <f t="shared" ref="D91:AB91" si="19">+D86+D90</f>
        <v>163717.2464</v>
      </c>
      <c r="E91" s="47">
        <f t="shared" si="19"/>
        <v>273871.61000000004</v>
      </c>
      <c r="F91" s="47">
        <f t="shared" si="19"/>
        <v>200082.67690000002</v>
      </c>
      <c r="G91" s="47">
        <f t="shared" si="19"/>
        <v>186143.56</v>
      </c>
      <c r="H91" s="47">
        <f t="shared" si="19"/>
        <v>299246.96000000002</v>
      </c>
      <c r="I91" s="47">
        <f t="shared" si="19"/>
        <v>323630.45</v>
      </c>
      <c r="J91" s="47">
        <f t="shared" si="19"/>
        <v>510026.31</v>
      </c>
      <c r="K91" s="47">
        <f t="shared" si="19"/>
        <v>216407.23</v>
      </c>
      <c r="L91" s="47">
        <f t="shared" si="19"/>
        <v>407735.13</v>
      </c>
      <c r="M91" s="47">
        <f t="shared" si="19"/>
        <v>175730.57</v>
      </c>
      <c r="N91" s="47">
        <f t="shared" si="19"/>
        <v>200383.83630947614</v>
      </c>
      <c r="O91" s="48">
        <f t="shared" si="19"/>
        <v>88198.973049250199</v>
      </c>
      <c r="P91" s="49">
        <f t="shared" si="19"/>
        <v>0</v>
      </c>
      <c r="Q91" s="47">
        <f t="shared" si="19"/>
        <v>0</v>
      </c>
      <c r="R91" s="47">
        <f t="shared" si="19"/>
        <v>0</v>
      </c>
      <c r="S91" s="47">
        <f t="shared" si="19"/>
        <v>110000</v>
      </c>
      <c r="T91" s="47">
        <f t="shared" si="19"/>
        <v>280000</v>
      </c>
      <c r="U91" s="47">
        <f t="shared" si="19"/>
        <v>330000</v>
      </c>
      <c r="V91" s="47">
        <f t="shared" si="19"/>
        <v>420000</v>
      </c>
      <c r="W91" s="47">
        <f t="shared" si="19"/>
        <v>500000</v>
      </c>
      <c r="X91" s="47">
        <f t="shared" si="19"/>
        <v>470000</v>
      </c>
      <c r="Y91" s="47">
        <f t="shared" si="19"/>
        <v>420000</v>
      </c>
      <c r="Z91" s="47">
        <f t="shared" si="19"/>
        <v>355000</v>
      </c>
      <c r="AA91" s="47">
        <f t="shared" si="19"/>
        <v>280000</v>
      </c>
      <c r="AB91" s="61">
        <f t="shared" si="19"/>
        <v>3165000</v>
      </c>
    </row>
    <row r="92" spans="2:33" s="6" customFormat="1" ht="15" thickBot="1">
      <c r="B92" s="50"/>
      <c r="C92" s="50"/>
      <c r="D92" s="51"/>
      <c r="E92" s="51"/>
      <c r="F92" s="51"/>
      <c r="G92" s="51"/>
      <c r="H92" s="51"/>
      <c r="I92" s="51"/>
      <c r="J92" s="51"/>
      <c r="K92" s="51"/>
      <c r="L92" s="51"/>
      <c r="M92" s="51"/>
      <c r="N92" s="51"/>
      <c r="O92" s="51"/>
      <c r="P92" s="51"/>
      <c r="Q92" s="51"/>
      <c r="R92" s="51"/>
      <c r="S92" s="51"/>
      <c r="T92" s="51"/>
      <c r="U92" s="51"/>
      <c r="V92" s="51"/>
      <c r="W92" s="51"/>
      <c r="X92" s="51"/>
      <c r="Y92" s="51"/>
      <c r="Z92" s="51"/>
      <c r="AA92" s="51"/>
      <c r="AB92" s="8"/>
    </row>
    <row r="93" spans="2:33" s="6" customFormat="1" ht="15" thickBot="1">
      <c r="B93" s="52" t="s">
        <v>134</v>
      </c>
      <c r="C93" s="53"/>
      <c r="D93" s="54">
        <f t="shared" ref="D93:AA93" si="20">+D83+D91</f>
        <v>8595667.3563999999</v>
      </c>
      <c r="E93" s="55">
        <f t="shared" si="20"/>
        <v>9724428.3299999982</v>
      </c>
      <c r="F93" s="55">
        <f t="shared" si="20"/>
        <v>8685345.3268999998</v>
      </c>
      <c r="G93" s="55">
        <f t="shared" si="20"/>
        <v>8948142.5399999991</v>
      </c>
      <c r="H93" s="55">
        <f t="shared" si="20"/>
        <v>9899595.7600000016</v>
      </c>
      <c r="I93" s="55">
        <f t="shared" si="20"/>
        <v>8987182.4100000039</v>
      </c>
      <c r="J93" s="55">
        <f t="shared" si="20"/>
        <v>8724768.0299999993</v>
      </c>
      <c r="K93" s="55">
        <f t="shared" si="20"/>
        <v>6119861.0300000003</v>
      </c>
      <c r="L93" s="55">
        <f t="shared" si="20"/>
        <v>6016348.9500000002</v>
      </c>
      <c r="M93" s="55">
        <f t="shared" si="20"/>
        <v>5463855.8200000003</v>
      </c>
      <c r="N93" s="55">
        <f t="shared" si="20"/>
        <v>7029725.8763094759</v>
      </c>
      <c r="O93" s="56">
        <f t="shared" si="20"/>
        <v>4811764.8030492505</v>
      </c>
      <c r="P93" s="57">
        <f t="shared" si="20"/>
        <v>0</v>
      </c>
      <c r="Q93" s="55">
        <f t="shared" si="20"/>
        <v>0</v>
      </c>
      <c r="R93" s="55">
        <f t="shared" si="20"/>
        <v>0</v>
      </c>
      <c r="S93" s="55">
        <f t="shared" si="20"/>
        <v>33186160.205700003</v>
      </c>
      <c r="T93" s="55">
        <f t="shared" si="20"/>
        <v>8174848.46</v>
      </c>
      <c r="U93" s="55">
        <f t="shared" si="20"/>
        <v>10650835.530000001</v>
      </c>
      <c r="V93" s="55">
        <f t="shared" si="20"/>
        <v>9562072.6500000004</v>
      </c>
      <c r="W93" s="55">
        <f t="shared" si="20"/>
        <v>10093092.970000001</v>
      </c>
      <c r="X93" s="55">
        <f t="shared" si="20"/>
        <v>9414705.379999999</v>
      </c>
      <c r="Y93" s="55">
        <f t="shared" si="20"/>
        <v>8622774.6999999993</v>
      </c>
      <c r="Z93" s="55">
        <f t="shared" si="20"/>
        <v>8423373.879999999</v>
      </c>
      <c r="AA93" s="55">
        <f t="shared" si="20"/>
        <v>9828944.5500000007</v>
      </c>
      <c r="AB93" s="8"/>
    </row>
  </sheetData>
  <phoneticPr fontId="10"/>
  <printOptions horizontalCentered="1"/>
  <pageMargins left="0" right="0" top="0.74803149606299213" bottom="0.74803149606299213" header="0.31496062992125984" footer="0.31496062992125984"/>
  <pageSetup paperSize="8" scale="59" fitToHeight="0" orientation="landscape"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B2:AG86"/>
  <sheetViews>
    <sheetView showGridLines="0" zoomScale="70" zoomScaleNormal="70" zoomScaleSheetLayoutView="70" workbookViewId="0">
      <pane xSplit="3" ySplit="2" topLeftCell="D3" activePane="bottomRight" state="frozen"/>
      <selection activeCell="P12" sqref="P12"/>
      <selection pane="topRight" activeCell="P12" sqref="P12"/>
      <selection pane="bottomLeft" activeCell="P12" sqref="P12"/>
      <selection pane="bottomRight" activeCell="P12" sqref="P12"/>
    </sheetView>
  </sheetViews>
  <sheetFormatPr defaultColWidth="9.33203125" defaultRowHeight="14.25"/>
  <cols>
    <col min="1" max="1" width="4.1640625" style="8" customWidth="1"/>
    <col min="2" max="2" width="28.33203125" style="8" customWidth="1"/>
    <col min="3" max="3" width="11.83203125" style="8" bestFit="1" customWidth="1"/>
    <col min="4" max="12" width="17.83203125" style="6" hidden="1" customWidth="1"/>
    <col min="13" max="27" width="17.83203125" style="6" customWidth="1"/>
    <col min="28" max="28" width="17.5" style="8" bestFit="1" customWidth="1"/>
    <col min="29" max="33" width="18.33203125" style="6" bestFit="1" customWidth="1"/>
    <col min="34" max="16384" width="9.33203125" style="8"/>
  </cols>
  <sheetData>
    <row r="2" spans="2:33" s="1" customFormat="1" ht="21" customHeight="1">
      <c r="D2" s="2">
        <v>43556</v>
      </c>
      <c r="E2" s="3">
        <v>43586</v>
      </c>
      <c r="F2" s="3">
        <v>43617</v>
      </c>
      <c r="G2" s="3">
        <v>43647</v>
      </c>
      <c r="H2" s="3">
        <v>43678</v>
      </c>
      <c r="I2" s="3">
        <v>43373</v>
      </c>
      <c r="J2" s="3">
        <v>43768</v>
      </c>
      <c r="K2" s="3">
        <v>43799</v>
      </c>
      <c r="L2" s="3">
        <v>43829</v>
      </c>
      <c r="M2" s="3">
        <v>43860</v>
      </c>
      <c r="N2" s="3">
        <v>43889</v>
      </c>
      <c r="O2" s="4">
        <v>43920</v>
      </c>
      <c r="P2" s="5">
        <v>43951</v>
      </c>
      <c r="Q2" s="3">
        <v>43981</v>
      </c>
      <c r="R2" s="3">
        <v>44012</v>
      </c>
      <c r="S2" s="3">
        <v>44042</v>
      </c>
      <c r="T2" s="3">
        <v>44073</v>
      </c>
      <c r="U2" s="3">
        <v>44104</v>
      </c>
      <c r="V2" s="3">
        <v>44134</v>
      </c>
      <c r="W2" s="3">
        <v>44165</v>
      </c>
      <c r="X2" s="3">
        <v>44195</v>
      </c>
      <c r="Y2" s="3">
        <v>44226</v>
      </c>
      <c r="Z2" s="3">
        <v>44255</v>
      </c>
      <c r="AA2" s="3">
        <v>44285</v>
      </c>
      <c r="AC2" s="6"/>
      <c r="AD2" s="6"/>
      <c r="AE2" s="6"/>
      <c r="AF2" s="6"/>
      <c r="AG2" s="6"/>
    </row>
    <row r="3" spans="2:33">
      <c r="B3" s="7" t="s">
        <v>0</v>
      </c>
      <c r="Q3" s="9"/>
    </row>
    <row r="4" spans="2:33">
      <c r="B4" s="10" t="s">
        <v>1</v>
      </c>
      <c r="C4" s="11"/>
      <c r="D4" s="12">
        <v>8169977.9699999997</v>
      </c>
      <c r="E4" s="13">
        <v>9034085.6599999983</v>
      </c>
      <c r="F4" s="13">
        <v>8361254.0499999998</v>
      </c>
      <c r="G4" s="13">
        <v>8459846.8699999992</v>
      </c>
      <c r="H4" s="13">
        <v>9600348.8000000007</v>
      </c>
      <c r="I4" s="13">
        <v>8663551.9600000046</v>
      </c>
      <c r="J4" s="13">
        <v>8214741.7199999997</v>
      </c>
      <c r="K4" s="13">
        <v>5903453.7999999998</v>
      </c>
      <c r="L4" s="13">
        <v>5608613.8200000003</v>
      </c>
      <c r="M4" s="13">
        <v>5288125.25</v>
      </c>
      <c r="N4" s="13">
        <v>6829342.04</v>
      </c>
      <c r="O4" s="14">
        <v>4723565.83</v>
      </c>
      <c r="P4" s="15">
        <v>4800706</v>
      </c>
      <c r="Q4" s="13">
        <f>13849224.0657</f>
        <v>13849224.0657</v>
      </c>
      <c r="R4" s="13">
        <v>6591443.21</v>
      </c>
      <c r="S4" s="13">
        <v>7834786.9300000006</v>
      </c>
      <c r="T4" s="13">
        <v>7894848.46</v>
      </c>
      <c r="U4" s="13">
        <v>10320835.530000001</v>
      </c>
      <c r="V4" s="13">
        <v>9142072.6500000004</v>
      </c>
      <c r="W4" s="13">
        <v>9593092.9700000007</v>
      </c>
      <c r="X4" s="13">
        <v>8944705.379999999</v>
      </c>
      <c r="Y4" s="13">
        <v>8202774.7000000002</v>
      </c>
      <c r="Z4" s="13">
        <v>8068373.8799999999</v>
      </c>
      <c r="AA4" s="13">
        <v>9548944.5500000007</v>
      </c>
      <c r="AC4" s="6">
        <v>9473232</v>
      </c>
      <c r="AD4" s="6">
        <f>+O4-AC4</f>
        <v>-4749666.17</v>
      </c>
    </row>
    <row r="5" spans="2:33">
      <c r="B5" s="16" t="s">
        <v>2</v>
      </c>
      <c r="C5" s="17"/>
      <c r="D5" s="18">
        <v>261972.14</v>
      </c>
      <c r="E5" s="19">
        <v>416471.06</v>
      </c>
      <c r="F5" s="19">
        <v>124008.6</v>
      </c>
      <c r="G5" s="19">
        <v>302152.11</v>
      </c>
      <c r="H5" s="19">
        <v>0</v>
      </c>
      <c r="I5" s="19">
        <v>0</v>
      </c>
      <c r="J5" s="19">
        <v>0</v>
      </c>
      <c r="K5" s="19">
        <v>0</v>
      </c>
      <c r="L5" s="19">
        <v>0</v>
      </c>
      <c r="M5" s="19">
        <v>0</v>
      </c>
      <c r="N5" s="19">
        <v>0</v>
      </c>
      <c r="O5" s="20">
        <v>0</v>
      </c>
      <c r="P5" s="21"/>
      <c r="Q5" s="19"/>
      <c r="R5" s="19"/>
      <c r="S5" s="19"/>
      <c r="T5" s="19"/>
      <c r="U5" s="19"/>
      <c r="V5" s="19"/>
      <c r="W5" s="19"/>
      <c r="X5" s="19"/>
      <c r="Y5" s="19"/>
      <c r="Z5" s="19"/>
      <c r="AA5" s="19"/>
    </row>
    <row r="6" spans="2:33" hidden="1">
      <c r="B6" s="16"/>
      <c r="C6" s="17"/>
      <c r="D6" s="18"/>
      <c r="E6" s="19"/>
      <c r="F6" s="19"/>
      <c r="G6" s="19"/>
      <c r="H6" s="19"/>
      <c r="I6" s="19"/>
      <c r="J6" s="19"/>
      <c r="K6" s="19"/>
      <c r="L6" s="19"/>
      <c r="M6" s="19"/>
      <c r="N6" s="19"/>
      <c r="O6" s="20"/>
      <c r="P6" s="21"/>
      <c r="Q6" s="19"/>
      <c r="R6" s="19"/>
      <c r="S6" s="19"/>
      <c r="T6" s="19"/>
      <c r="U6" s="19"/>
      <c r="V6" s="19"/>
      <c r="W6" s="19"/>
      <c r="X6" s="19"/>
      <c r="Y6" s="19"/>
      <c r="Z6" s="19"/>
      <c r="AA6" s="19"/>
    </row>
    <row r="7" spans="2:33" s="28" customFormat="1">
      <c r="B7" s="22" t="s">
        <v>3</v>
      </c>
      <c r="C7" s="23"/>
      <c r="D7" s="24">
        <f t="shared" ref="D7:AA7" si="0">SUM(D4:D6)</f>
        <v>8431950.1099999994</v>
      </c>
      <c r="E7" s="25">
        <f t="shared" si="0"/>
        <v>9450556.7199999988</v>
      </c>
      <c r="F7" s="25">
        <f t="shared" si="0"/>
        <v>8485262.6500000004</v>
      </c>
      <c r="G7" s="25">
        <f t="shared" si="0"/>
        <v>8761998.9799999986</v>
      </c>
      <c r="H7" s="25">
        <f t="shared" si="0"/>
        <v>9600348.8000000007</v>
      </c>
      <c r="I7" s="25">
        <f t="shared" si="0"/>
        <v>8663551.9600000046</v>
      </c>
      <c r="J7" s="25">
        <f t="shared" si="0"/>
        <v>8214741.7199999997</v>
      </c>
      <c r="K7" s="25">
        <f t="shared" si="0"/>
        <v>5903453.7999999998</v>
      </c>
      <c r="L7" s="25">
        <f t="shared" si="0"/>
        <v>5608613.8200000003</v>
      </c>
      <c r="M7" s="25">
        <f t="shared" si="0"/>
        <v>5288125.25</v>
      </c>
      <c r="N7" s="25">
        <f t="shared" si="0"/>
        <v>6829342.04</v>
      </c>
      <c r="O7" s="26">
        <f t="shared" si="0"/>
        <v>4723565.83</v>
      </c>
      <c r="P7" s="27">
        <f t="shared" si="0"/>
        <v>4800706</v>
      </c>
      <c r="Q7" s="25">
        <f t="shared" si="0"/>
        <v>13849224.0657</v>
      </c>
      <c r="R7" s="25">
        <f t="shared" si="0"/>
        <v>6591443.21</v>
      </c>
      <c r="S7" s="25">
        <f t="shared" si="0"/>
        <v>7834786.9300000006</v>
      </c>
      <c r="T7" s="25">
        <f t="shared" si="0"/>
        <v>7894848.46</v>
      </c>
      <c r="U7" s="25">
        <f t="shared" si="0"/>
        <v>10320835.530000001</v>
      </c>
      <c r="V7" s="25">
        <f t="shared" si="0"/>
        <v>9142072.6500000004</v>
      </c>
      <c r="W7" s="25">
        <f t="shared" si="0"/>
        <v>9593092.9700000007</v>
      </c>
      <c r="X7" s="25">
        <f t="shared" si="0"/>
        <v>8944705.379999999</v>
      </c>
      <c r="Y7" s="25">
        <f t="shared" si="0"/>
        <v>8202774.7000000002</v>
      </c>
      <c r="Z7" s="25">
        <f t="shared" si="0"/>
        <v>8068373.8799999999</v>
      </c>
      <c r="AA7" s="25">
        <f t="shared" si="0"/>
        <v>9548944.5500000007</v>
      </c>
      <c r="AC7" s="29"/>
      <c r="AD7" s="29"/>
      <c r="AE7" s="29"/>
      <c r="AF7" s="29"/>
      <c r="AG7" s="29"/>
    </row>
    <row r="9" spans="2:33">
      <c r="B9" s="8" t="s">
        <v>4</v>
      </c>
      <c r="AC9" s="30" t="s">
        <v>5</v>
      </c>
      <c r="AD9" s="30" t="s">
        <v>6</v>
      </c>
      <c r="AE9" s="31" t="s">
        <v>7</v>
      </c>
    </row>
    <row r="10" spans="2:33">
      <c r="B10" s="32" t="s">
        <v>8</v>
      </c>
      <c r="C10" s="33"/>
      <c r="D10" s="34">
        <v>36011.4764</v>
      </c>
      <c r="E10" s="35">
        <v>20249.099999999999</v>
      </c>
      <c r="F10" s="35">
        <v>56370.8269</v>
      </c>
      <c r="G10" s="35">
        <v>51909.26</v>
      </c>
      <c r="H10" s="35">
        <v>58203.860000000015</v>
      </c>
      <c r="I10" s="35">
        <v>56998.68</v>
      </c>
      <c r="J10" s="35">
        <v>116814.32</v>
      </c>
      <c r="K10" s="35">
        <v>80571.09</v>
      </c>
      <c r="L10" s="35">
        <v>79624.349999999977</v>
      </c>
      <c r="M10" s="35">
        <v>36189.42</v>
      </c>
      <c r="N10" s="35">
        <v>62725.786309476156</v>
      </c>
      <c r="O10" s="36">
        <v>964.17304925019732</v>
      </c>
      <c r="P10" s="37">
        <v>80000</v>
      </c>
      <c r="Q10" s="35">
        <v>90000</v>
      </c>
      <c r="R10" s="35">
        <v>90000</v>
      </c>
      <c r="S10" s="35">
        <v>80000</v>
      </c>
      <c r="T10" s="35">
        <v>100000</v>
      </c>
      <c r="U10" s="35">
        <v>70000</v>
      </c>
      <c r="V10" s="35">
        <v>90000</v>
      </c>
      <c r="W10" s="35">
        <v>110000</v>
      </c>
      <c r="X10" s="35">
        <v>95000</v>
      </c>
      <c r="Y10" s="35">
        <v>100000</v>
      </c>
      <c r="Z10" s="35">
        <v>70000</v>
      </c>
      <c r="AA10" s="35">
        <v>90000</v>
      </c>
      <c r="AB10" s="6">
        <f t="shared" ref="AB10:AB15" si="1">SUM(P10:AA10)</f>
        <v>1065000</v>
      </c>
      <c r="AC10" s="6">
        <v>103900</v>
      </c>
      <c r="AD10" s="6">
        <f>+O10-AC10</f>
        <v>-102935.8269507498</v>
      </c>
      <c r="AE10" s="31" t="s">
        <v>23</v>
      </c>
    </row>
    <row r="11" spans="2:33">
      <c r="B11" s="16" t="s">
        <v>9</v>
      </c>
      <c r="C11" s="17"/>
      <c r="D11" s="18">
        <v>68132</v>
      </c>
      <c r="E11" s="19">
        <v>152174.00000000006</v>
      </c>
      <c r="F11" s="19">
        <v>26703</v>
      </c>
      <c r="G11" s="19">
        <v>22066.999999999985</v>
      </c>
      <c r="H11" s="19">
        <v>30957</v>
      </c>
      <c r="I11" s="19">
        <v>39776.000000000029</v>
      </c>
      <c r="J11" s="19">
        <v>19836</v>
      </c>
      <c r="K11" s="19">
        <v>26756.000000000015</v>
      </c>
      <c r="L11" s="19">
        <v>36100</v>
      </c>
      <c r="M11" s="19">
        <v>40258.399999999994</v>
      </c>
      <c r="N11" s="19">
        <v>42312.800000000003</v>
      </c>
      <c r="O11" s="20">
        <v>28392.799999999999</v>
      </c>
      <c r="P11" s="21">
        <v>50000</v>
      </c>
      <c r="Q11" s="19">
        <v>60000</v>
      </c>
      <c r="R11" s="19">
        <v>60000</v>
      </c>
      <c r="S11" s="19">
        <v>50000</v>
      </c>
      <c r="T11" s="19">
        <v>40000</v>
      </c>
      <c r="U11" s="19">
        <v>100000</v>
      </c>
      <c r="V11" s="19">
        <v>40000</v>
      </c>
      <c r="W11" s="19">
        <v>60000</v>
      </c>
      <c r="X11" s="19">
        <v>60000</v>
      </c>
      <c r="Y11" s="19">
        <v>50000</v>
      </c>
      <c r="Z11" s="19">
        <v>80000</v>
      </c>
      <c r="AA11" s="19">
        <f>130000-80000</f>
        <v>50000</v>
      </c>
      <c r="AB11" s="6">
        <f t="shared" si="1"/>
        <v>700000</v>
      </c>
      <c r="AC11" s="6">
        <v>112050</v>
      </c>
      <c r="AD11" s="6">
        <f>+O11-AC11</f>
        <v>-83657.2</v>
      </c>
      <c r="AE11" s="31" t="s">
        <v>24</v>
      </c>
    </row>
    <row r="12" spans="2:33">
      <c r="B12" s="16"/>
      <c r="C12" s="17"/>
      <c r="D12" s="18"/>
      <c r="E12" s="19"/>
      <c r="F12" s="19"/>
      <c r="G12" s="19"/>
      <c r="H12" s="19"/>
      <c r="I12" s="19"/>
      <c r="J12" s="19"/>
      <c r="K12" s="19"/>
      <c r="L12" s="19"/>
      <c r="M12" s="19"/>
      <c r="N12" s="19"/>
      <c r="O12" s="69"/>
      <c r="P12" s="68">
        <f>SUM(P10:P11)</f>
        <v>130000</v>
      </c>
      <c r="Q12" s="68">
        <f t="shared" ref="Q12:AA12" si="2">SUM(Q10:Q11)</f>
        <v>150000</v>
      </c>
      <c r="R12" s="68">
        <f t="shared" si="2"/>
        <v>150000</v>
      </c>
      <c r="S12" s="68">
        <f t="shared" si="2"/>
        <v>130000</v>
      </c>
      <c r="T12" s="68">
        <f t="shared" si="2"/>
        <v>140000</v>
      </c>
      <c r="U12" s="68">
        <f t="shared" si="2"/>
        <v>170000</v>
      </c>
      <c r="V12" s="68">
        <f t="shared" si="2"/>
        <v>130000</v>
      </c>
      <c r="W12" s="68">
        <f t="shared" si="2"/>
        <v>170000</v>
      </c>
      <c r="X12" s="68">
        <f t="shared" si="2"/>
        <v>155000</v>
      </c>
      <c r="Y12" s="68">
        <f t="shared" si="2"/>
        <v>150000</v>
      </c>
      <c r="Z12" s="68">
        <f t="shared" si="2"/>
        <v>150000</v>
      </c>
      <c r="AA12" s="68">
        <f t="shared" si="2"/>
        <v>140000</v>
      </c>
      <c r="AB12" s="6">
        <f t="shared" si="1"/>
        <v>1765000</v>
      </c>
      <c r="AE12" s="31"/>
    </row>
    <row r="13" spans="2:33">
      <c r="B13" s="16" t="s">
        <v>10</v>
      </c>
      <c r="C13" s="17"/>
      <c r="D13" s="18">
        <v>59573.770000000004</v>
      </c>
      <c r="E13" s="19">
        <v>101448.51</v>
      </c>
      <c r="F13" s="19">
        <v>117008.85</v>
      </c>
      <c r="G13" s="19">
        <v>112167.3</v>
      </c>
      <c r="H13" s="19">
        <v>210086.1</v>
      </c>
      <c r="I13" s="19">
        <v>226855.77</v>
      </c>
      <c r="J13" s="19">
        <v>373375.99</v>
      </c>
      <c r="K13" s="19">
        <v>109080.14</v>
      </c>
      <c r="L13" s="19">
        <v>292010.78000000003</v>
      </c>
      <c r="M13" s="19">
        <v>99282.75</v>
      </c>
      <c r="N13" s="19">
        <v>95345.25</v>
      </c>
      <c r="O13" s="20">
        <v>58842</v>
      </c>
      <c r="P13" s="21">
        <v>50000</v>
      </c>
      <c r="Q13" s="19">
        <v>70000</v>
      </c>
      <c r="R13" s="19">
        <v>180000</v>
      </c>
      <c r="S13" s="19">
        <v>330000</v>
      </c>
      <c r="T13" s="19">
        <v>320000</v>
      </c>
      <c r="U13" s="19">
        <v>250000</v>
      </c>
      <c r="V13" s="19">
        <v>100000</v>
      </c>
      <c r="W13" s="19">
        <v>160000</v>
      </c>
      <c r="X13" s="19">
        <v>150000</v>
      </c>
      <c r="Y13" s="19">
        <v>80000</v>
      </c>
      <c r="Z13" s="19">
        <v>80000</v>
      </c>
      <c r="AA13" s="19">
        <v>80000</v>
      </c>
      <c r="AB13" s="6">
        <f t="shared" si="1"/>
        <v>1850000</v>
      </c>
      <c r="AC13" s="6">
        <v>210000</v>
      </c>
      <c r="AD13" s="6">
        <f>+O13-AC13</f>
        <v>-151158</v>
      </c>
      <c r="AE13" s="31" t="s">
        <v>25</v>
      </c>
    </row>
    <row r="14" spans="2:33">
      <c r="B14" s="38" t="s">
        <v>11</v>
      </c>
      <c r="C14" s="39"/>
      <c r="D14" s="40">
        <f t="shared" ref="D14:AA14" si="3">+D11+D13</f>
        <v>127705.77</v>
      </c>
      <c r="E14" s="41">
        <f t="shared" si="3"/>
        <v>253622.51000000007</v>
      </c>
      <c r="F14" s="41">
        <f t="shared" si="3"/>
        <v>143711.85</v>
      </c>
      <c r="G14" s="41">
        <f t="shared" si="3"/>
        <v>134234.29999999999</v>
      </c>
      <c r="H14" s="41">
        <f t="shared" si="3"/>
        <v>241043.1</v>
      </c>
      <c r="I14" s="41">
        <f t="shared" si="3"/>
        <v>266631.77</v>
      </c>
      <c r="J14" s="41">
        <f t="shared" si="3"/>
        <v>393211.99</v>
      </c>
      <c r="K14" s="41">
        <f t="shared" si="3"/>
        <v>135836.14000000001</v>
      </c>
      <c r="L14" s="41">
        <f t="shared" si="3"/>
        <v>328110.78000000003</v>
      </c>
      <c r="M14" s="41">
        <f t="shared" si="3"/>
        <v>139541.15</v>
      </c>
      <c r="N14" s="41">
        <f t="shared" si="3"/>
        <v>137658.04999999999</v>
      </c>
      <c r="O14" s="42">
        <f t="shared" si="3"/>
        <v>87234.8</v>
      </c>
      <c r="P14" s="43">
        <f t="shared" si="3"/>
        <v>100000</v>
      </c>
      <c r="Q14" s="41">
        <f t="shared" si="3"/>
        <v>130000</v>
      </c>
      <c r="R14" s="41">
        <f t="shared" si="3"/>
        <v>240000</v>
      </c>
      <c r="S14" s="41">
        <f t="shared" si="3"/>
        <v>380000</v>
      </c>
      <c r="T14" s="41">
        <f t="shared" si="3"/>
        <v>360000</v>
      </c>
      <c r="U14" s="41">
        <f t="shared" si="3"/>
        <v>350000</v>
      </c>
      <c r="V14" s="41">
        <f t="shared" si="3"/>
        <v>140000</v>
      </c>
      <c r="W14" s="41">
        <f t="shared" si="3"/>
        <v>220000</v>
      </c>
      <c r="X14" s="41">
        <f t="shared" si="3"/>
        <v>210000</v>
      </c>
      <c r="Y14" s="41">
        <f t="shared" si="3"/>
        <v>130000</v>
      </c>
      <c r="Z14" s="41">
        <f t="shared" si="3"/>
        <v>160000</v>
      </c>
      <c r="AA14" s="41">
        <f t="shared" si="3"/>
        <v>130000</v>
      </c>
      <c r="AB14" s="6">
        <f t="shared" si="1"/>
        <v>2550000</v>
      </c>
      <c r="AC14" s="6">
        <f>AC11+AC13</f>
        <v>322050</v>
      </c>
      <c r="AD14" s="6">
        <f>AD11+AD13</f>
        <v>-234815.2</v>
      </c>
    </row>
    <row r="15" spans="2:33">
      <c r="B15" s="44" t="s">
        <v>12</v>
      </c>
      <c r="C15" s="45"/>
      <c r="D15" s="46">
        <f t="shared" ref="D15:Z15" si="4">+D10+D14</f>
        <v>163717.2464</v>
      </c>
      <c r="E15" s="47">
        <f t="shared" si="4"/>
        <v>273871.61000000004</v>
      </c>
      <c r="F15" s="47">
        <f t="shared" si="4"/>
        <v>200082.67690000002</v>
      </c>
      <c r="G15" s="47">
        <f t="shared" si="4"/>
        <v>186143.56</v>
      </c>
      <c r="H15" s="47">
        <f t="shared" si="4"/>
        <v>299246.96000000002</v>
      </c>
      <c r="I15" s="47">
        <f t="shared" si="4"/>
        <v>323630.45</v>
      </c>
      <c r="J15" s="47">
        <f t="shared" si="4"/>
        <v>510026.31</v>
      </c>
      <c r="K15" s="47">
        <f t="shared" si="4"/>
        <v>216407.23</v>
      </c>
      <c r="L15" s="47">
        <f t="shared" si="4"/>
        <v>407735.13</v>
      </c>
      <c r="M15" s="47">
        <f t="shared" si="4"/>
        <v>175730.57</v>
      </c>
      <c r="N15" s="47">
        <f t="shared" si="4"/>
        <v>200383.83630947614</v>
      </c>
      <c r="O15" s="48">
        <f t="shared" si="4"/>
        <v>88198.973049250199</v>
      </c>
      <c r="P15" s="49">
        <f t="shared" si="4"/>
        <v>180000</v>
      </c>
      <c r="Q15" s="47">
        <f t="shared" si="4"/>
        <v>220000</v>
      </c>
      <c r="R15" s="47">
        <f t="shared" si="4"/>
        <v>330000</v>
      </c>
      <c r="S15" s="47">
        <f t="shared" si="4"/>
        <v>460000</v>
      </c>
      <c r="T15" s="47">
        <f t="shared" si="4"/>
        <v>460000</v>
      </c>
      <c r="U15" s="47">
        <f t="shared" si="4"/>
        <v>420000</v>
      </c>
      <c r="V15" s="47">
        <f t="shared" si="4"/>
        <v>230000</v>
      </c>
      <c r="W15" s="47">
        <f t="shared" si="4"/>
        <v>330000</v>
      </c>
      <c r="X15" s="47">
        <f t="shared" si="4"/>
        <v>305000</v>
      </c>
      <c r="Y15" s="47">
        <f t="shared" si="4"/>
        <v>230000</v>
      </c>
      <c r="Z15" s="47">
        <f t="shared" si="4"/>
        <v>230000</v>
      </c>
      <c r="AA15" s="47">
        <f>+AA10+AA14</f>
        <v>220000</v>
      </c>
      <c r="AB15" s="6">
        <f t="shared" si="1"/>
        <v>3615000</v>
      </c>
      <c r="AC15" s="6">
        <f>AC10+AC14</f>
        <v>425950</v>
      </c>
      <c r="AD15" s="6">
        <f>AD10+AD14</f>
        <v>-337751.0269507498</v>
      </c>
    </row>
    <row r="16" spans="2:33" ht="15" thickBot="1">
      <c r="B16" s="50"/>
      <c r="C16" s="50"/>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2:33" ht="15" thickBot="1">
      <c r="B17" s="52" t="s">
        <v>13</v>
      </c>
      <c r="C17" s="53"/>
      <c r="D17" s="54">
        <f t="shared" ref="D17:AA17" si="5">+D7+D15</f>
        <v>8595667.3563999999</v>
      </c>
      <c r="E17" s="55">
        <f t="shared" si="5"/>
        <v>9724428.3299999982</v>
      </c>
      <c r="F17" s="55">
        <f t="shared" si="5"/>
        <v>8685345.3268999998</v>
      </c>
      <c r="G17" s="55">
        <f t="shared" si="5"/>
        <v>8948142.5399999991</v>
      </c>
      <c r="H17" s="55">
        <f t="shared" si="5"/>
        <v>9899595.7600000016</v>
      </c>
      <c r="I17" s="55">
        <f t="shared" si="5"/>
        <v>8987182.4100000039</v>
      </c>
      <c r="J17" s="55">
        <f t="shared" si="5"/>
        <v>8724768.0299999993</v>
      </c>
      <c r="K17" s="55">
        <f t="shared" si="5"/>
        <v>6119861.0300000003</v>
      </c>
      <c r="L17" s="55">
        <f t="shared" si="5"/>
        <v>6016348.9500000002</v>
      </c>
      <c r="M17" s="55">
        <f t="shared" si="5"/>
        <v>5463855.8200000003</v>
      </c>
      <c r="N17" s="55">
        <f t="shared" si="5"/>
        <v>7029725.8763094759</v>
      </c>
      <c r="O17" s="56">
        <f t="shared" si="5"/>
        <v>4811764.8030492505</v>
      </c>
      <c r="P17" s="57">
        <f t="shared" si="5"/>
        <v>4980706</v>
      </c>
      <c r="Q17" s="55">
        <f t="shared" si="5"/>
        <v>14069224.0657</v>
      </c>
      <c r="R17" s="55">
        <f t="shared" si="5"/>
        <v>6921443.21</v>
      </c>
      <c r="S17" s="55">
        <f t="shared" si="5"/>
        <v>8294786.9300000006</v>
      </c>
      <c r="T17" s="55">
        <f t="shared" si="5"/>
        <v>8354848.46</v>
      </c>
      <c r="U17" s="55">
        <f t="shared" si="5"/>
        <v>10740835.530000001</v>
      </c>
      <c r="V17" s="55">
        <f t="shared" si="5"/>
        <v>9372072.6500000004</v>
      </c>
      <c r="W17" s="55">
        <f t="shared" si="5"/>
        <v>9923092.9700000007</v>
      </c>
      <c r="X17" s="55">
        <f t="shared" si="5"/>
        <v>9249705.379999999</v>
      </c>
      <c r="Y17" s="55">
        <f t="shared" si="5"/>
        <v>8432774.6999999993</v>
      </c>
      <c r="Z17" s="55">
        <f t="shared" si="5"/>
        <v>8298373.8799999999</v>
      </c>
      <c r="AA17" s="55">
        <f t="shared" si="5"/>
        <v>9768944.5500000007</v>
      </c>
    </row>
    <row r="24" spans="2:33">
      <c r="B24" s="8" t="s">
        <v>14</v>
      </c>
    </row>
    <row r="25" spans="2:33">
      <c r="B25" s="8" t="s">
        <v>15</v>
      </c>
      <c r="Q25" s="9" t="s">
        <v>16</v>
      </c>
    </row>
    <row r="26" spans="2:33">
      <c r="B26" s="10" t="s">
        <v>1</v>
      </c>
      <c r="C26" s="11"/>
      <c r="D26" s="12">
        <v>8169977.9699999997</v>
      </c>
      <c r="E26" s="13">
        <v>9034085.6599999983</v>
      </c>
      <c r="F26" s="13">
        <v>8361254.0499999998</v>
      </c>
      <c r="G26" s="13">
        <v>8459846.8699999992</v>
      </c>
      <c r="H26" s="13">
        <v>9600348.8000000007</v>
      </c>
      <c r="I26" s="13">
        <v>8663551.9600000046</v>
      </c>
      <c r="J26" s="13">
        <v>8214741.7199999997</v>
      </c>
      <c r="K26" s="13">
        <v>5903453.7999999998</v>
      </c>
      <c r="L26" s="13">
        <v>5608613.8200000003</v>
      </c>
      <c r="M26" s="13">
        <v>5288125.25</v>
      </c>
      <c r="N26" s="13">
        <v>6829342.04</v>
      </c>
      <c r="O26" s="14">
        <v>4723565.83</v>
      </c>
      <c r="P26" s="15">
        <v>0</v>
      </c>
      <c r="Q26" s="13">
        <f>13849224.0657+4800706</f>
        <v>18649930.065700002</v>
      </c>
      <c r="R26" s="13">
        <v>6591443.21</v>
      </c>
      <c r="S26" s="13">
        <v>7834786.9300000006</v>
      </c>
      <c r="T26" s="13">
        <v>7894848.46</v>
      </c>
      <c r="U26" s="13">
        <v>10320835.530000001</v>
      </c>
      <c r="V26" s="13">
        <v>9142072.6500000004</v>
      </c>
      <c r="W26" s="13">
        <v>9593092.9700000007</v>
      </c>
      <c r="X26" s="13">
        <v>8944705.379999999</v>
      </c>
      <c r="Y26" s="13">
        <v>8202774.7000000002</v>
      </c>
      <c r="Z26" s="13">
        <v>8068373.8799999999</v>
      </c>
      <c r="AA26" s="13">
        <v>9548944.5500000007</v>
      </c>
      <c r="AC26" s="6">
        <v>9473232</v>
      </c>
      <c r="AD26" s="6">
        <f>+O26-AC26</f>
        <v>-4749666.17</v>
      </c>
    </row>
    <row r="27" spans="2:33">
      <c r="B27" s="16" t="s">
        <v>2</v>
      </c>
      <c r="C27" s="17"/>
      <c r="D27" s="18">
        <v>261972.14</v>
      </c>
      <c r="E27" s="19">
        <v>416471.06</v>
      </c>
      <c r="F27" s="19">
        <v>124008.6</v>
      </c>
      <c r="G27" s="19">
        <v>302152.11</v>
      </c>
      <c r="H27" s="19">
        <v>0</v>
      </c>
      <c r="I27" s="19">
        <v>0</v>
      </c>
      <c r="J27" s="19">
        <v>0</v>
      </c>
      <c r="K27" s="19">
        <v>0</v>
      </c>
      <c r="L27" s="19">
        <v>0</v>
      </c>
      <c r="M27" s="19">
        <v>0</v>
      </c>
      <c r="N27" s="19">
        <v>0</v>
      </c>
      <c r="O27" s="20">
        <v>0</v>
      </c>
      <c r="P27" s="21"/>
      <c r="Q27" s="19"/>
      <c r="R27" s="19"/>
      <c r="S27" s="19"/>
      <c r="T27" s="19"/>
      <c r="U27" s="19"/>
      <c r="V27" s="19"/>
      <c r="W27" s="19"/>
      <c r="X27" s="19"/>
      <c r="Y27" s="19"/>
      <c r="Z27" s="19"/>
      <c r="AA27" s="19"/>
    </row>
    <row r="28" spans="2:33" hidden="1">
      <c r="B28" s="16"/>
      <c r="C28" s="17"/>
      <c r="D28" s="18"/>
      <c r="E28" s="19"/>
      <c r="F28" s="19"/>
      <c r="G28" s="19"/>
      <c r="H28" s="19"/>
      <c r="I28" s="19"/>
      <c r="J28" s="19"/>
      <c r="K28" s="19"/>
      <c r="L28" s="19"/>
      <c r="M28" s="19"/>
      <c r="N28" s="19"/>
      <c r="O28" s="20"/>
      <c r="P28" s="21"/>
      <c r="Q28" s="19"/>
      <c r="R28" s="19"/>
      <c r="S28" s="19"/>
      <c r="T28" s="19"/>
      <c r="U28" s="19"/>
      <c r="V28" s="19"/>
      <c r="W28" s="19"/>
      <c r="X28" s="19"/>
      <c r="Y28" s="19"/>
      <c r="Z28" s="19"/>
      <c r="AA28" s="19"/>
    </row>
    <row r="29" spans="2:33" s="28" customFormat="1">
      <c r="B29" s="22" t="s">
        <v>3</v>
      </c>
      <c r="C29" s="23"/>
      <c r="D29" s="24">
        <f t="shared" ref="D29:AA29" si="6">SUM(D26:D28)</f>
        <v>8431950.1099999994</v>
      </c>
      <c r="E29" s="25">
        <f t="shared" si="6"/>
        <v>9450556.7199999988</v>
      </c>
      <c r="F29" s="25">
        <f t="shared" si="6"/>
        <v>8485262.6500000004</v>
      </c>
      <c r="G29" s="25">
        <f t="shared" si="6"/>
        <v>8761998.9799999986</v>
      </c>
      <c r="H29" s="25">
        <f t="shared" si="6"/>
        <v>9600348.8000000007</v>
      </c>
      <c r="I29" s="25">
        <f t="shared" si="6"/>
        <v>8663551.9600000046</v>
      </c>
      <c r="J29" s="25">
        <f t="shared" si="6"/>
        <v>8214741.7199999997</v>
      </c>
      <c r="K29" s="25">
        <f t="shared" si="6"/>
        <v>5903453.7999999998</v>
      </c>
      <c r="L29" s="25">
        <f t="shared" si="6"/>
        <v>5608613.8200000003</v>
      </c>
      <c r="M29" s="25">
        <f t="shared" si="6"/>
        <v>5288125.25</v>
      </c>
      <c r="N29" s="25">
        <f t="shared" si="6"/>
        <v>6829342.04</v>
      </c>
      <c r="O29" s="26">
        <f t="shared" si="6"/>
        <v>4723565.83</v>
      </c>
      <c r="P29" s="27">
        <f t="shared" si="6"/>
        <v>0</v>
      </c>
      <c r="Q29" s="25">
        <f t="shared" si="6"/>
        <v>18649930.065700002</v>
      </c>
      <c r="R29" s="25">
        <f t="shared" si="6"/>
        <v>6591443.21</v>
      </c>
      <c r="S29" s="25">
        <f t="shared" si="6"/>
        <v>7834786.9300000006</v>
      </c>
      <c r="T29" s="25">
        <f t="shared" si="6"/>
        <v>7894848.46</v>
      </c>
      <c r="U29" s="25">
        <f t="shared" si="6"/>
        <v>10320835.530000001</v>
      </c>
      <c r="V29" s="25">
        <f t="shared" si="6"/>
        <v>9142072.6500000004</v>
      </c>
      <c r="W29" s="25">
        <f t="shared" si="6"/>
        <v>9593092.9700000007</v>
      </c>
      <c r="X29" s="25">
        <f t="shared" si="6"/>
        <v>8944705.379999999</v>
      </c>
      <c r="Y29" s="25">
        <f t="shared" si="6"/>
        <v>8202774.7000000002</v>
      </c>
      <c r="Z29" s="25">
        <f t="shared" si="6"/>
        <v>8068373.8799999999</v>
      </c>
      <c r="AA29" s="25">
        <f t="shared" si="6"/>
        <v>9548944.5500000007</v>
      </c>
      <c r="AC29" s="29"/>
      <c r="AD29" s="29"/>
      <c r="AE29" s="29"/>
      <c r="AF29" s="29"/>
      <c r="AG29" s="29"/>
    </row>
    <row r="33" spans="2:32" ht="18">
      <c r="Q33" s="76" t="s">
        <v>34</v>
      </c>
      <c r="AB33" s="51"/>
    </row>
    <row r="34" spans="2:32">
      <c r="P34" s="31" t="s">
        <v>17</v>
      </c>
      <c r="Q34" s="59">
        <v>0.5</v>
      </c>
      <c r="R34" s="59">
        <v>0.7</v>
      </c>
      <c r="S34" s="59">
        <v>0.85</v>
      </c>
      <c r="T34" s="59">
        <v>0.9</v>
      </c>
      <c r="U34" s="59">
        <v>0.9</v>
      </c>
      <c r="V34" s="59">
        <v>0.9</v>
      </c>
      <c r="W34" s="59">
        <v>0.9</v>
      </c>
      <c r="X34" s="59">
        <v>0.9</v>
      </c>
      <c r="Y34" s="59">
        <v>0.9</v>
      </c>
      <c r="Z34" s="59">
        <v>0.9</v>
      </c>
      <c r="AA34" s="59">
        <v>0.9</v>
      </c>
      <c r="AB34" s="51"/>
      <c r="AC34" s="30" t="s">
        <v>21</v>
      </c>
      <c r="AD34" s="30" t="s">
        <v>6</v>
      </c>
      <c r="AE34" s="60" t="s">
        <v>22</v>
      </c>
      <c r="AF34" s="30" t="s">
        <v>6</v>
      </c>
    </row>
    <row r="35" spans="2:32">
      <c r="B35" s="32" t="s">
        <v>8</v>
      </c>
      <c r="C35" s="33"/>
      <c r="D35" s="34">
        <v>36011.4764</v>
      </c>
      <c r="E35" s="35">
        <v>20249.099999999999</v>
      </c>
      <c r="F35" s="35">
        <v>56370.8269</v>
      </c>
      <c r="G35" s="35">
        <v>51909.26</v>
      </c>
      <c r="H35" s="35">
        <v>58203.860000000015</v>
      </c>
      <c r="I35" s="35">
        <v>56998.68</v>
      </c>
      <c r="J35" s="35">
        <v>116814.32</v>
      </c>
      <c r="K35" s="35">
        <v>80571.09</v>
      </c>
      <c r="L35" s="35">
        <v>79624.349999999977</v>
      </c>
      <c r="M35" s="35">
        <v>36189.42</v>
      </c>
      <c r="N35" s="35">
        <v>62725.786309476156</v>
      </c>
      <c r="O35" s="36">
        <v>964.17304925019732</v>
      </c>
      <c r="P35" s="37">
        <v>0</v>
      </c>
      <c r="Q35" s="35">
        <v>30000</v>
      </c>
      <c r="R35" s="35">
        <v>60000</v>
      </c>
      <c r="S35" s="35">
        <v>60000</v>
      </c>
      <c r="T35" s="35">
        <v>100000</v>
      </c>
      <c r="U35" s="35">
        <v>70000</v>
      </c>
      <c r="V35" s="35">
        <v>90000</v>
      </c>
      <c r="W35" s="35">
        <v>110000</v>
      </c>
      <c r="X35" s="35">
        <v>95000</v>
      </c>
      <c r="Y35" s="35">
        <v>100000</v>
      </c>
      <c r="Z35" s="35">
        <v>80000</v>
      </c>
      <c r="AA35" s="35">
        <v>90000</v>
      </c>
      <c r="AB35" s="6">
        <f>SUM(P35:AA35)</f>
        <v>885000</v>
      </c>
      <c r="AC35" s="67">
        <f>103900+80000</f>
        <v>183900</v>
      </c>
      <c r="AD35" s="6">
        <f>+O35-AC35</f>
        <v>-182935.82695074979</v>
      </c>
      <c r="AE35" s="6">
        <f>AB10+AC10</f>
        <v>1168900</v>
      </c>
      <c r="AF35" s="6">
        <f>+AB35-AE35</f>
        <v>-283900</v>
      </c>
    </row>
    <row r="36" spans="2:32">
      <c r="B36" s="16" t="s">
        <v>9</v>
      </c>
      <c r="C36" s="17"/>
      <c r="D36" s="18">
        <v>68132</v>
      </c>
      <c r="E36" s="19">
        <v>152174.00000000006</v>
      </c>
      <c r="F36" s="19">
        <v>26703</v>
      </c>
      <c r="G36" s="19">
        <v>22066.999999999985</v>
      </c>
      <c r="H36" s="19">
        <v>30957</v>
      </c>
      <c r="I36" s="19">
        <v>39776.000000000029</v>
      </c>
      <c r="J36" s="19">
        <v>19836</v>
      </c>
      <c r="K36" s="19">
        <v>26756.000000000015</v>
      </c>
      <c r="L36" s="19">
        <v>36100</v>
      </c>
      <c r="M36" s="19">
        <v>40258.399999999994</v>
      </c>
      <c r="N36" s="19">
        <v>42312.800000000003</v>
      </c>
      <c r="O36" s="20">
        <v>28392.799999999999</v>
      </c>
      <c r="P36" s="21">
        <v>0</v>
      </c>
      <c r="Q36" s="19">
        <v>30000</v>
      </c>
      <c r="R36" s="19">
        <v>80000</v>
      </c>
      <c r="S36" s="19">
        <v>100000</v>
      </c>
      <c r="T36" s="19">
        <v>70000</v>
      </c>
      <c r="U36" s="19">
        <v>100000</v>
      </c>
      <c r="V36" s="19">
        <v>80000</v>
      </c>
      <c r="W36" s="19">
        <v>60000</v>
      </c>
      <c r="X36" s="19">
        <v>80000</v>
      </c>
      <c r="Y36" s="19">
        <v>70000</v>
      </c>
      <c r="Z36" s="19">
        <v>90000</v>
      </c>
      <c r="AA36" s="19">
        <v>80000</v>
      </c>
      <c r="AB36" s="6">
        <f>SUM(P36:AA36)</f>
        <v>840000</v>
      </c>
      <c r="AC36" s="67">
        <f>112050+50000</f>
        <v>162050</v>
      </c>
      <c r="AD36" s="6">
        <f>+O36-AC36</f>
        <v>-133657.20000000001</v>
      </c>
      <c r="AE36" s="6">
        <f>AB11+AC11</f>
        <v>812050</v>
      </c>
      <c r="AF36" s="6">
        <f>+AB36-AE36</f>
        <v>27950</v>
      </c>
    </row>
    <row r="37" spans="2:32">
      <c r="B37" s="70" t="s">
        <v>31</v>
      </c>
      <c r="C37" s="71"/>
      <c r="D37" s="72"/>
      <c r="E37" s="73"/>
      <c r="F37" s="73"/>
      <c r="G37" s="73"/>
      <c r="H37" s="73"/>
      <c r="I37" s="73"/>
      <c r="J37" s="73"/>
      <c r="K37" s="73"/>
      <c r="L37" s="73"/>
      <c r="M37" s="73"/>
      <c r="N37" s="73"/>
      <c r="O37" s="74"/>
      <c r="P37" s="21">
        <v>0</v>
      </c>
      <c r="Q37" s="68">
        <f t="shared" ref="Q37:AA37" si="7">Q35+Q36</f>
        <v>60000</v>
      </c>
      <c r="R37" s="68">
        <f t="shared" si="7"/>
        <v>140000</v>
      </c>
      <c r="S37" s="68">
        <f t="shared" si="7"/>
        <v>160000</v>
      </c>
      <c r="T37" s="68">
        <f t="shared" si="7"/>
        <v>170000</v>
      </c>
      <c r="U37" s="68">
        <f t="shared" si="7"/>
        <v>170000</v>
      </c>
      <c r="V37" s="68">
        <f t="shared" si="7"/>
        <v>170000</v>
      </c>
      <c r="W37" s="68">
        <f t="shared" si="7"/>
        <v>170000</v>
      </c>
      <c r="X37" s="68">
        <f t="shared" si="7"/>
        <v>175000</v>
      </c>
      <c r="Y37" s="68">
        <f t="shared" si="7"/>
        <v>170000</v>
      </c>
      <c r="Z37" s="68">
        <f t="shared" si="7"/>
        <v>170000</v>
      </c>
      <c r="AA37" s="68">
        <f t="shared" si="7"/>
        <v>170000</v>
      </c>
      <c r="AB37" s="6">
        <f>SUM(P37:AA37)</f>
        <v>1725000</v>
      </c>
      <c r="AC37" s="67"/>
    </row>
    <row r="38" spans="2:32">
      <c r="B38" s="16" t="s">
        <v>10</v>
      </c>
      <c r="C38" s="17"/>
      <c r="D38" s="18">
        <v>59573.770000000004</v>
      </c>
      <c r="E38" s="19">
        <v>101448.51</v>
      </c>
      <c r="F38" s="19">
        <v>117008.85</v>
      </c>
      <c r="G38" s="19">
        <v>112167.3</v>
      </c>
      <c r="H38" s="19">
        <v>210086.1</v>
      </c>
      <c r="I38" s="19">
        <v>226855.77</v>
      </c>
      <c r="J38" s="19">
        <v>373375.99</v>
      </c>
      <c r="K38" s="19">
        <v>109080.14</v>
      </c>
      <c r="L38" s="19">
        <v>292010.78000000003</v>
      </c>
      <c r="M38" s="19">
        <v>99282.75</v>
      </c>
      <c r="N38" s="19">
        <v>95345.25</v>
      </c>
      <c r="O38" s="20">
        <v>58842</v>
      </c>
      <c r="P38" s="21">
        <v>0</v>
      </c>
      <c r="Q38" s="19">
        <v>50000</v>
      </c>
      <c r="R38" s="19">
        <v>180000</v>
      </c>
      <c r="S38" s="19">
        <v>190000</v>
      </c>
      <c r="T38" s="19">
        <v>250000</v>
      </c>
      <c r="U38" s="19">
        <v>330000</v>
      </c>
      <c r="V38" s="19">
        <v>300000</v>
      </c>
      <c r="W38" s="19">
        <v>250000</v>
      </c>
      <c r="X38" s="19">
        <v>180000</v>
      </c>
      <c r="Y38" s="19">
        <v>110000</v>
      </c>
      <c r="Z38" s="19">
        <v>110000</v>
      </c>
      <c r="AA38" s="19">
        <v>110000</v>
      </c>
      <c r="AB38" s="6">
        <f>SUM(P38:AA38)</f>
        <v>2060000</v>
      </c>
      <c r="AC38" s="67">
        <f>210000+50000</f>
        <v>260000</v>
      </c>
      <c r="AD38" s="6">
        <f>+O38-AC38</f>
        <v>-201158</v>
      </c>
      <c r="AE38" s="6">
        <f>AB13+AC13</f>
        <v>2060000</v>
      </c>
      <c r="AF38" s="6">
        <f>+AB38-AE38</f>
        <v>0</v>
      </c>
    </row>
    <row r="39" spans="2:32">
      <c r="B39" s="38" t="s">
        <v>11</v>
      </c>
      <c r="C39" s="39"/>
      <c r="D39" s="40">
        <f t="shared" ref="D39:AF39" si="8">+D36+D38</f>
        <v>127705.77</v>
      </c>
      <c r="E39" s="41">
        <f t="shared" si="8"/>
        <v>253622.51000000007</v>
      </c>
      <c r="F39" s="41">
        <f t="shared" si="8"/>
        <v>143711.85</v>
      </c>
      <c r="G39" s="41">
        <f t="shared" si="8"/>
        <v>134234.29999999999</v>
      </c>
      <c r="H39" s="41">
        <f t="shared" si="8"/>
        <v>241043.1</v>
      </c>
      <c r="I39" s="41">
        <f t="shared" si="8"/>
        <v>266631.77</v>
      </c>
      <c r="J39" s="41">
        <f t="shared" si="8"/>
        <v>393211.99</v>
      </c>
      <c r="K39" s="41">
        <f t="shared" si="8"/>
        <v>135836.14000000001</v>
      </c>
      <c r="L39" s="41">
        <f t="shared" si="8"/>
        <v>328110.78000000003</v>
      </c>
      <c r="M39" s="41">
        <f t="shared" si="8"/>
        <v>139541.15</v>
      </c>
      <c r="N39" s="41">
        <f t="shared" si="8"/>
        <v>137658.04999999999</v>
      </c>
      <c r="O39" s="42">
        <f t="shared" si="8"/>
        <v>87234.8</v>
      </c>
      <c r="P39" s="43">
        <f t="shared" si="8"/>
        <v>0</v>
      </c>
      <c r="Q39" s="41">
        <f t="shared" si="8"/>
        <v>80000</v>
      </c>
      <c r="R39" s="41">
        <f t="shared" si="8"/>
        <v>260000</v>
      </c>
      <c r="S39" s="41">
        <f t="shared" si="8"/>
        <v>290000</v>
      </c>
      <c r="T39" s="41">
        <f t="shared" si="8"/>
        <v>320000</v>
      </c>
      <c r="U39" s="41">
        <f t="shared" si="8"/>
        <v>430000</v>
      </c>
      <c r="V39" s="41">
        <f t="shared" si="8"/>
        <v>380000</v>
      </c>
      <c r="W39" s="41">
        <f t="shared" si="8"/>
        <v>310000</v>
      </c>
      <c r="X39" s="41">
        <f t="shared" si="8"/>
        <v>260000</v>
      </c>
      <c r="Y39" s="41">
        <f t="shared" si="8"/>
        <v>180000</v>
      </c>
      <c r="Z39" s="41">
        <f t="shared" si="8"/>
        <v>200000</v>
      </c>
      <c r="AA39" s="41">
        <f t="shared" si="8"/>
        <v>190000</v>
      </c>
      <c r="AB39" s="6">
        <f>SUM(P39:AA39)</f>
        <v>2900000</v>
      </c>
      <c r="AC39" s="6">
        <f t="shared" si="8"/>
        <v>422050</v>
      </c>
      <c r="AD39" s="6">
        <f t="shared" si="8"/>
        <v>-334815.2</v>
      </c>
      <c r="AE39" s="6">
        <f>+AE36+AE38</f>
        <v>2872050</v>
      </c>
      <c r="AF39" s="6">
        <f t="shared" si="8"/>
        <v>27950</v>
      </c>
    </row>
    <row r="40" spans="2:32">
      <c r="B40" s="44" t="s">
        <v>12</v>
      </c>
      <c r="C40" s="45"/>
      <c r="D40" s="46">
        <f t="shared" ref="D40:AD40" si="9">+D35+D39</f>
        <v>163717.2464</v>
      </c>
      <c r="E40" s="47">
        <f t="shared" si="9"/>
        <v>273871.61000000004</v>
      </c>
      <c r="F40" s="47">
        <f t="shared" si="9"/>
        <v>200082.67690000002</v>
      </c>
      <c r="G40" s="47">
        <f t="shared" si="9"/>
        <v>186143.56</v>
      </c>
      <c r="H40" s="47">
        <f t="shared" si="9"/>
        <v>299246.96000000002</v>
      </c>
      <c r="I40" s="47">
        <f t="shared" si="9"/>
        <v>323630.45</v>
      </c>
      <c r="J40" s="47">
        <f t="shared" si="9"/>
        <v>510026.31</v>
      </c>
      <c r="K40" s="47">
        <f t="shared" si="9"/>
        <v>216407.23</v>
      </c>
      <c r="L40" s="47">
        <f t="shared" si="9"/>
        <v>407735.13</v>
      </c>
      <c r="M40" s="47">
        <f t="shared" si="9"/>
        <v>175730.57</v>
      </c>
      <c r="N40" s="47">
        <f t="shared" si="9"/>
        <v>200383.83630947614</v>
      </c>
      <c r="O40" s="48">
        <f t="shared" si="9"/>
        <v>88198.973049250199</v>
      </c>
      <c r="P40" s="49">
        <f t="shared" si="9"/>
        <v>0</v>
      </c>
      <c r="Q40" s="47">
        <f t="shared" si="9"/>
        <v>110000</v>
      </c>
      <c r="R40" s="47">
        <f t="shared" si="9"/>
        <v>320000</v>
      </c>
      <c r="S40" s="47">
        <f t="shared" si="9"/>
        <v>350000</v>
      </c>
      <c r="T40" s="47">
        <f t="shared" si="9"/>
        <v>420000</v>
      </c>
      <c r="U40" s="47">
        <f t="shared" si="9"/>
        <v>500000</v>
      </c>
      <c r="V40" s="47">
        <f t="shared" si="9"/>
        <v>470000</v>
      </c>
      <c r="W40" s="47">
        <f t="shared" si="9"/>
        <v>420000</v>
      </c>
      <c r="X40" s="47">
        <f t="shared" si="9"/>
        <v>355000</v>
      </c>
      <c r="Y40" s="47">
        <f t="shared" si="9"/>
        <v>280000</v>
      </c>
      <c r="Z40" s="47">
        <f t="shared" si="9"/>
        <v>280000</v>
      </c>
      <c r="AA40" s="47">
        <f t="shared" si="9"/>
        <v>280000</v>
      </c>
      <c r="AB40" s="61">
        <f t="shared" si="9"/>
        <v>3785000</v>
      </c>
      <c r="AC40" s="51">
        <f t="shared" si="9"/>
        <v>605950</v>
      </c>
      <c r="AD40" s="51">
        <f t="shared" si="9"/>
        <v>-517751.0269507498</v>
      </c>
      <c r="AE40" s="6">
        <f>+AE35+AE39</f>
        <v>4040950</v>
      </c>
      <c r="AF40" s="6">
        <f>+AB40-AE40</f>
        <v>-255950</v>
      </c>
    </row>
    <row r="41" spans="2:32" ht="15" thickBot="1">
      <c r="B41" s="50"/>
      <c r="C41" s="50"/>
      <c r="D41" s="51"/>
      <c r="E41" s="51"/>
      <c r="F41" s="51"/>
      <c r="G41" s="51"/>
      <c r="H41" s="51"/>
      <c r="I41" s="51"/>
      <c r="J41" s="51"/>
      <c r="K41" s="51"/>
      <c r="L41" s="51"/>
      <c r="M41" s="51"/>
      <c r="N41" s="51"/>
      <c r="O41" s="51"/>
      <c r="P41" s="51"/>
      <c r="Q41" s="51"/>
      <c r="R41" s="51"/>
      <c r="S41" s="51"/>
      <c r="T41" s="51"/>
      <c r="U41" s="51"/>
      <c r="V41" s="51"/>
      <c r="W41" s="51"/>
      <c r="X41" s="51"/>
      <c r="Y41" s="51"/>
      <c r="Z41" s="51"/>
      <c r="AA41" s="51"/>
    </row>
    <row r="42" spans="2:32" ht="15" thickBot="1">
      <c r="B42" s="52" t="s">
        <v>13</v>
      </c>
      <c r="C42" s="53"/>
      <c r="D42" s="54">
        <f t="shared" ref="D42:AA42" si="10">+D29+D40</f>
        <v>8595667.3563999999</v>
      </c>
      <c r="E42" s="55">
        <f t="shared" si="10"/>
        <v>9724428.3299999982</v>
      </c>
      <c r="F42" s="55">
        <f t="shared" si="10"/>
        <v>8685345.3268999998</v>
      </c>
      <c r="G42" s="55">
        <f t="shared" si="10"/>
        <v>8948142.5399999991</v>
      </c>
      <c r="H42" s="55">
        <f t="shared" si="10"/>
        <v>9899595.7600000016</v>
      </c>
      <c r="I42" s="55">
        <f t="shared" si="10"/>
        <v>8987182.4100000039</v>
      </c>
      <c r="J42" s="55">
        <f t="shared" si="10"/>
        <v>8724768.0299999993</v>
      </c>
      <c r="K42" s="55">
        <f t="shared" si="10"/>
        <v>6119861.0300000003</v>
      </c>
      <c r="L42" s="55">
        <f t="shared" si="10"/>
        <v>6016348.9500000002</v>
      </c>
      <c r="M42" s="55">
        <f t="shared" si="10"/>
        <v>5463855.8200000003</v>
      </c>
      <c r="N42" s="55">
        <f t="shared" si="10"/>
        <v>7029725.8763094759</v>
      </c>
      <c r="O42" s="56">
        <f t="shared" si="10"/>
        <v>4811764.8030492505</v>
      </c>
      <c r="P42" s="57">
        <f t="shared" si="10"/>
        <v>0</v>
      </c>
      <c r="Q42" s="55">
        <f t="shared" si="10"/>
        <v>18759930.065700002</v>
      </c>
      <c r="R42" s="55">
        <f t="shared" si="10"/>
        <v>6911443.21</v>
      </c>
      <c r="S42" s="55">
        <f t="shared" si="10"/>
        <v>8184786.9300000006</v>
      </c>
      <c r="T42" s="55">
        <f t="shared" si="10"/>
        <v>8314848.46</v>
      </c>
      <c r="U42" s="55">
        <f t="shared" si="10"/>
        <v>10820835.530000001</v>
      </c>
      <c r="V42" s="55">
        <f t="shared" si="10"/>
        <v>9612072.6500000004</v>
      </c>
      <c r="W42" s="55">
        <f t="shared" si="10"/>
        <v>10013092.970000001</v>
      </c>
      <c r="X42" s="55">
        <f t="shared" si="10"/>
        <v>9299705.379999999</v>
      </c>
      <c r="Y42" s="55">
        <f t="shared" si="10"/>
        <v>8482774.6999999993</v>
      </c>
      <c r="Z42" s="55">
        <f t="shared" si="10"/>
        <v>8348373.8799999999</v>
      </c>
      <c r="AA42" s="55">
        <f t="shared" si="10"/>
        <v>9828944.5500000007</v>
      </c>
    </row>
    <row r="44" spans="2:32" ht="15" customHeight="1">
      <c r="O44" s="6" t="s">
        <v>27</v>
      </c>
      <c r="AB44" s="6"/>
      <c r="AC44" s="66"/>
      <c r="AD44" s="78"/>
    </row>
    <row r="45" spans="2:32" ht="15" customHeight="1">
      <c r="O45" s="6" t="s">
        <v>28</v>
      </c>
      <c r="AB45" s="6"/>
      <c r="AC45" s="63"/>
      <c r="AD45" s="29"/>
    </row>
    <row r="46" spans="2:32" ht="15" customHeight="1">
      <c r="O46" s="6" t="s">
        <v>26</v>
      </c>
      <c r="AB46" s="6"/>
    </row>
    <row r="47" spans="2:32" ht="15" customHeight="1">
      <c r="O47" s="65" t="s">
        <v>30</v>
      </c>
      <c r="P47" s="65"/>
      <c r="Q47" s="65"/>
      <c r="R47" s="65"/>
      <c r="S47" s="65"/>
      <c r="T47" s="65"/>
      <c r="U47" s="65"/>
      <c r="V47" s="65"/>
      <c r="W47" s="65"/>
      <c r="X47" s="65"/>
      <c r="Y47" s="65"/>
      <c r="Z47" s="65"/>
      <c r="AA47" s="65"/>
      <c r="AB47" s="65"/>
      <c r="AC47" s="64"/>
    </row>
    <row r="48" spans="2:32" ht="15" customHeight="1">
      <c r="O48" s="62" t="s">
        <v>29</v>
      </c>
      <c r="AB48" s="6"/>
    </row>
    <row r="49" spans="2:33">
      <c r="B49" s="8" t="s">
        <v>18</v>
      </c>
    </row>
    <row r="50" spans="2:33">
      <c r="B50" s="8" t="s">
        <v>15</v>
      </c>
      <c r="Q50" s="9"/>
      <c r="R50" s="9" t="s">
        <v>19</v>
      </c>
    </row>
    <row r="51" spans="2:33">
      <c r="B51" s="10" t="s">
        <v>1</v>
      </c>
      <c r="C51" s="11"/>
      <c r="D51" s="12">
        <v>8169977.9699999997</v>
      </c>
      <c r="E51" s="13">
        <v>9034085.6599999983</v>
      </c>
      <c r="F51" s="13">
        <v>8361254.0499999998</v>
      </c>
      <c r="G51" s="13">
        <v>8459846.8699999992</v>
      </c>
      <c r="H51" s="13">
        <v>9600348.8000000007</v>
      </c>
      <c r="I51" s="13">
        <v>8663551.9600000046</v>
      </c>
      <c r="J51" s="13">
        <v>8214741.7199999997</v>
      </c>
      <c r="K51" s="13">
        <v>5903453.7999999998</v>
      </c>
      <c r="L51" s="13">
        <v>5608613.8200000003</v>
      </c>
      <c r="M51" s="13">
        <v>5288125.25</v>
      </c>
      <c r="N51" s="13">
        <v>6829342.04</v>
      </c>
      <c r="O51" s="14">
        <v>4723565.83</v>
      </c>
      <c r="P51" s="15">
        <v>0</v>
      </c>
      <c r="Q51" s="13">
        <v>0</v>
      </c>
      <c r="R51" s="13">
        <f>4800706+13849224.0657+6591443.21</f>
        <v>25241373.275700003</v>
      </c>
      <c r="S51" s="13">
        <v>7834786.9300000006</v>
      </c>
      <c r="T51" s="13">
        <v>7894848.46</v>
      </c>
      <c r="U51" s="13">
        <v>10320835.530000001</v>
      </c>
      <c r="V51" s="13">
        <v>9142072.6500000004</v>
      </c>
      <c r="W51" s="13">
        <v>9593092.9700000007</v>
      </c>
      <c r="X51" s="13">
        <v>8944705.379999999</v>
      </c>
      <c r="Y51" s="13">
        <v>8202774.7000000002</v>
      </c>
      <c r="Z51" s="13">
        <v>8068373.8799999999</v>
      </c>
      <c r="AA51" s="13">
        <v>9548944.5500000007</v>
      </c>
      <c r="AC51" s="6">
        <v>9473232</v>
      </c>
      <c r="AD51" s="6">
        <f>+O51-AC51</f>
        <v>-4749666.17</v>
      </c>
    </row>
    <row r="52" spans="2:33">
      <c r="B52" s="16" t="s">
        <v>2</v>
      </c>
      <c r="C52" s="17"/>
      <c r="D52" s="18">
        <v>261972.14</v>
      </c>
      <c r="E52" s="19">
        <v>416471.06</v>
      </c>
      <c r="F52" s="19">
        <v>124008.6</v>
      </c>
      <c r="G52" s="19">
        <v>302152.11</v>
      </c>
      <c r="H52" s="19">
        <v>0</v>
      </c>
      <c r="I52" s="19">
        <v>0</v>
      </c>
      <c r="J52" s="19">
        <v>0</v>
      </c>
      <c r="K52" s="19">
        <v>0</v>
      </c>
      <c r="L52" s="19">
        <v>0</v>
      </c>
      <c r="M52" s="19">
        <v>0</v>
      </c>
      <c r="N52" s="19">
        <v>0</v>
      </c>
      <c r="O52" s="20">
        <v>0</v>
      </c>
      <c r="P52" s="21"/>
      <c r="Q52" s="19"/>
      <c r="R52" s="19"/>
      <c r="S52" s="19"/>
      <c r="T52" s="19"/>
      <c r="U52" s="19"/>
      <c r="V52" s="19"/>
      <c r="W52" s="19"/>
      <c r="X52" s="19"/>
      <c r="Y52" s="19"/>
      <c r="Z52" s="19"/>
      <c r="AA52" s="19"/>
    </row>
    <row r="53" spans="2:33" hidden="1">
      <c r="B53" s="16"/>
      <c r="C53" s="17"/>
      <c r="D53" s="18"/>
      <c r="E53" s="19"/>
      <c r="F53" s="19"/>
      <c r="G53" s="19"/>
      <c r="H53" s="19"/>
      <c r="I53" s="19"/>
      <c r="J53" s="19"/>
      <c r="K53" s="19"/>
      <c r="L53" s="19"/>
      <c r="M53" s="19"/>
      <c r="N53" s="19"/>
      <c r="O53" s="20"/>
      <c r="P53" s="21"/>
      <c r="Q53" s="19"/>
      <c r="R53" s="19"/>
      <c r="S53" s="19"/>
      <c r="T53" s="19"/>
      <c r="U53" s="19"/>
      <c r="V53" s="19"/>
      <c r="W53" s="19"/>
      <c r="X53" s="19"/>
      <c r="Y53" s="19"/>
      <c r="Z53" s="19"/>
      <c r="AA53" s="19"/>
    </row>
    <row r="54" spans="2:33" s="28" customFormat="1">
      <c r="B54" s="22" t="s">
        <v>3</v>
      </c>
      <c r="C54" s="23"/>
      <c r="D54" s="24">
        <f t="shared" ref="D54:AA54" si="11">SUM(D51:D53)</f>
        <v>8431950.1099999994</v>
      </c>
      <c r="E54" s="25">
        <f t="shared" si="11"/>
        <v>9450556.7199999988</v>
      </c>
      <c r="F54" s="25">
        <f t="shared" si="11"/>
        <v>8485262.6500000004</v>
      </c>
      <c r="G54" s="25">
        <f t="shared" si="11"/>
        <v>8761998.9799999986</v>
      </c>
      <c r="H54" s="25">
        <f t="shared" si="11"/>
        <v>9600348.8000000007</v>
      </c>
      <c r="I54" s="25">
        <f t="shared" si="11"/>
        <v>8663551.9600000046</v>
      </c>
      <c r="J54" s="25">
        <f t="shared" si="11"/>
        <v>8214741.7199999997</v>
      </c>
      <c r="K54" s="25">
        <f t="shared" si="11"/>
        <v>5903453.7999999998</v>
      </c>
      <c r="L54" s="25">
        <f t="shared" si="11"/>
        <v>5608613.8200000003</v>
      </c>
      <c r="M54" s="25">
        <f t="shared" si="11"/>
        <v>5288125.25</v>
      </c>
      <c r="N54" s="25">
        <f t="shared" si="11"/>
        <v>6829342.04</v>
      </c>
      <c r="O54" s="26">
        <f t="shared" si="11"/>
        <v>4723565.83</v>
      </c>
      <c r="P54" s="27">
        <f t="shared" si="11"/>
        <v>0</v>
      </c>
      <c r="Q54" s="25">
        <f t="shared" si="11"/>
        <v>0</v>
      </c>
      <c r="R54" s="25">
        <f t="shared" si="11"/>
        <v>25241373.275700003</v>
      </c>
      <c r="S54" s="25">
        <f t="shared" si="11"/>
        <v>7834786.9300000006</v>
      </c>
      <c r="T54" s="25">
        <f t="shared" si="11"/>
        <v>7894848.46</v>
      </c>
      <c r="U54" s="25">
        <f t="shared" si="11"/>
        <v>10320835.530000001</v>
      </c>
      <c r="V54" s="25">
        <f t="shared" si="11"/>
        <v>9142072.6500000004</v>
      </c>
      <c r="W54" s="25">
        <f t="shared" si="11"/>
        <v>9593092.9700000007</v>
      </c>
      <c r="X54" s="25">
        <f t="shared" si="11"/>
        <v>8944705.379999999</v>
      </c>
      <c r="Y54" s="25">
        <f t="shared" si="11"/>
        <v>8202774.7000000002</v>
      </c>
      <c r="Z54" s="25">
        <f t="shared" si="11"/>
        <v>8068373.8799999999</v>
      </c>
      <c r="AA54" s="25">
        <f t="shared" si="11"/>
        <v>9548944.5500000007</v>
      </c>
      <c r="AC54" s="29"/>
      <c r="AD54" s="29"/>
      <c r="AE54" s="29"/>
      <c r="AF54" s="29"/>
      <c r="AG54" s="29"/>
    </row>
    <row r="56" spans="2:33" ht="18">
      <c r="Q56" s="9"/>
      <c r="R56" s="76" t="s">
        <v>32</v>
      </c>
    </row>
    <row r="57" spans="2:33">
      <c r="B57" s="32" t="s">
        <v>8</v>
      </c>
      <c r="C57" s="33"/>
      <c r="D57" s="34">
        <v>36011.4764</v>
      </c>
      <c r="E57" s="35">
        <v>20249.099999999999</v>
      </c>
      <c r="F57" s="35">
        <v>56370.8269</v>
      </c>
      <c r="G57" s="35">
        <v>51909.26</v>
      </c>
      <c r="H57" s="35">
        <v>58203.860000000015</v>
      </c>
      <c r="I57" s="35">
        <v>56998.68</v>
      </c>
      <c r="J57" s="35">
        <v>116814.32</v>
      </c>
      <c r="K57" s="35">
        <v>80571.09</v>
      </c>
      <c r="L57" s="35">
        <v>79624.349999999977</v>
      </c>
      <c r="M57" s="35">
        <v>36189.42</v>
      </c>
      <c r="N57" s="35">
        <v>62725.786309476156</v>
      </c>
      <c r="O57" s="36">
        <v>964.17304925019732</v>
      </c>
      <c r="P57" s="37">
        <v>0</v>
      </c>
      <c r="Q57" s="35">
        <v>0</v>
      </c>
      <c r="R57" s="35">
        <v>30000</v>
      </c>
      <c r="S57" s="35">
        <v>60000</v>
      </c>
      <c r="T57" s="35">
        <v>60000</v>
      </c>
      <c r="U57" s="35">
        <v>100000</v>
      </c>
      <c r="V57" s="35">
        <v>70000</v>
      </c>
      <c r="W57" s="35">
        <v>90000</v>
      </c>
      <c r="X57" s="35">
        <v>110000</v>
      </c>
      <c r="Y57" s="35">
        <v>95000</v>
      </c>
      <c r="Z57" s="35">
        <v>100000</v>
      </c>
      <c r="AA57" s="35">
        <v>80000</v>
      </c>
      <c r="AB57" s="6">
        <f>SUM(P57:AA57)</f>
        <v>795000</v>
      </c>
      <c r="AC57" s="6">
        <v>103900</v>
      </c>
      <c r="AD57" s="6">
        <f>+O57-AC57</f>
        <v>-102935.8269507498</v>
      </c>
    </row>
    <row r="58" spans="2:33">
      <c r="B58" s="16" t="s">
        <v>9</v>
      </c>
      <c r="C58" s="17"/>
      <c r="D58" s="18">
        <v>68132</v>
      </c>
      <c r="E58" s="19">
        <v>152174.00000000006</v>
      </c>
      <c r="F58" s="19">
        <v>26703</v>
      </c>
      <c r="G58" s="19">
        <v>22066.999999999985</v>
      </c>
      <c r="H58" s="19">
        <v>30957</v>
      </c>
      <c r="I58" s="19">
        <v>39776.000000000029</v>
      </c>
      <c r="J58" s="19">
        <v>19836</v>
      </c>
      <c r="K58" s="19">
        <v>26756.000000000015</v>
      </c>
      <c r="L58" s="19">
        <v>36100</v>
      </c>
      <c r="M58" s="19">
        <v>40258.399999999994</v>
      </c>
      <c r="N58" s="19">
        <v>42312.800000000003</v>
      </c>
      <c r="O58" s="20">
        <v>28392.799999999999</v>
      </c>
      <c r="P58" s="21">
        <v>0</v>
      </c>
      <c r="Q58" s="19">
        <v>0</v>
      </c>
      <c r="R58" s="19">
        <v>30000</v>
      </c>
      <c r="S58" s="19">
        <v>80000</v>
      </c>
      <c r="T58" s="19">
        <v>100000</v>
      </c>
      <c r="U58" s="19">
        <v>70000</v>
      </c>
      <c r="V58" s="19">
        <v>100000</v>
      </c>
      <c r="W58" s="19">
        <v>80000</v>
      </c>
      <c r="X58" s="19">
        <v>60000</v>
      </c>
      <c r="Y58" s="19">
        <v>80000</v>
      </c>
      <c r="Z58" s="19">
        <v>70000</v>
      </c>
      <c r="AA58" s="19">
        <v>90000</v>
      </c>
      <c r="AB58" s="6">
        <f>SUM(P58:AA58)</f>
        <v>760000</v>
      </c>
      <c r="AC58" s="6">
        <v>112050</v>
      </c>
      <c r="AD58" s="6">
        <f>+O58-AC58</f>
        <v>-83657.2</v>
      </c>
    </row>
    <row r="59" spans="2:33">
      <c r="B59" s="70" t="s">
        <v>31</v>
      </c>
      <c r="C59" s="71"/>
      <c r="D59" s="72"/>
      <c r="E59" s="73"/>
      <c r="F59" s="73"/>
      <c r="G59" s="73"/>
      <c r="H59" s="73"/>
      <c r="I59" s="73"/>
      <c r="J59" s="73"/>
      <c r="K59" s="73"/>
      <c r="L59" s="73"/>
      <c r="M59" s="73"/>
      <c r="N59" s="73"/>
      <c r="O59" s="74"/>
      <c r="P59" s="75">
        <v>0</v>
      </c>
      <c r="Q59" s="73">
        <v>0</v>
      </c>
      <c r="R59" s="68">
        <f t="shared" ref="R59:AA59" si="12">R57+R58</f>
        <v>60000</v>
      </c>
      <c r="S59" s="68">
        <f t="shared" si="12"/>
        <v>140000</v>
      </c>
      <c r="T59" s="68">
        <f t="shared" si="12"/>
        <v>160000</v>
      </c>
      <c r="U59" s="68">
        <f t="shared" si="12"/>
        <v>170000</v>
      </c>
      <c r="V59" s="68">
        <f t="shared" si="12"/>
        <v>170000</v>
      </c>
      <c r="W59" s="68">
        <f t="shared" si="12"/>
        <v>170000</v>
      </c>
      <c r="X59" s="68">
        <f t="shared" si="12"/>
        <v>170000</v>
      </c>
      <c r="Y59" s="68">
        <f t="shared" si="12"/>
        <v>175000</v>
      </c>
      <c r="Z59" s="68">
        <f t="shared" si="12"/>
        <v>170000</v>
      </c>
      <c r="AA59" s="68">
        <f t="shared" si="12"/>
        <v>170000</v>
      </c>
      <c r="AB59" s="6">
        <f>SUM(P59:AA59)</f>
        <v>1555000</v>
      </c>
    </row>
    <row r="60" spans="2:33">
      <c r="B60" s="16" t="s">
        <v>10</v>
      </c>
      <c r="C60" s="17"/>
      <c r="D60" s="18">
        <v>59573.770000000004</v>
      </c>
      <c r="E60" s="19">
        <v>101448.51</v>
      </c>
      <c r="F60" s="19">
        <v>117008.85</v>
      </c>
      <c r="G60" s="19">
        <v>112167.3</v>
      </c>
      <c r="H60" s="19">
        <v>210086.1</v>
      </c>
      <c r="I60" s="19">
        <v>226855.77</v>
      </c>
      <c r="J60" s="19">
        <v>373375.99</v>
      </c>
      <c r="K60" s="19">
        <v>109080.14</v>
      </c>
      <c r="L60" s="19">
        <v>292010.78000000003</v>
      </c>
      <c r="M60" s="19">
        <v>99282.75</v>
      </c>
      <c r="N60" s="19">
        <v>95345.25</v>
      </c>
      <c r="O60" s="20">
        <v>58842</v>
      </c>
      <c r="P60" s="21">
        <v>0</v>
      </c>
      <c r="Q60" s="19">
        <v>0</v>
      </c>
      <c r="R60" s="19">
        <v>50000</v>
      </c>
      <c r="S60" s="19">
        <v>180000</v>
      </c>
      <c r="T60" s="19">
        <v>190000</v>
      </c>
      <c r="U60" s="19">
        <v>250000</v>
      </c>
      <c r="V60" s="19">
        <v>330000</v>
      </c>
      <c r="W60" s="19">
        <v>300000</v>
      </c>
      <c r="X60" s="19">
        <v>250000</v>
      </c>
      <c r="Y60" s="19">
        <v>180000</v>
      </c>
      <c r="Z60" s="19">
        <v>110000</v>
      </c>
      <c r="AA60" s="19">
        <v>110000</v>
      </c>
      <c r="AB60" s="6">
        <f>SUM(P60:AA60)</f>
        <v>1950000</v>
      </c>
      <c r="AC60" s="6">
        <v>210000</v>
      </c>
      <c r="AD60" s="6">
        <f>+O60-AC60</f>
        <v>-151158</v>
      </c>
    </row>
    <row r="61" spans="2:33">
      <c r="B61" s="38" t="s">
        <v>11</v>
      </c>
      <c r="C61" s="39"/>
      <c r="D61" s="40">
        <f t="shared" ref="D61:AA61" si="13">+D58+D60</f>
        <v>127705.77</v>
      </c>
      <c r="E61" s="41">
        <f t="shared" si="13"/>
        <v>253622.51000000007</v>
      </c>
      <c r="F61" s="41">
        <f t="shared" si="13"/>
        <v>143711.85</v>
      </c>
      <c r="G61" s="41">
        <f t="shared" si="13"/>
        <v>134234.29999999999</v>
      </c>
      <c r="H61" s="41">
        <f t="shared" si="13"/>
        <v>241043.1</v>
      </c>
      <c r="I61" s="41">
        <f t="shared" si="13"/>
        <v>266631.77</v>
      </c>
      <c r="J61" s="41">
        <f t="shared" si="13"/>
        <v>393211.99</v>
      </c>
      <c r="K61" s="41">
        <f t="shared" si="13"/>
        <v>135836.14000000001</v>
      </c>
      <c r="L61" s="41">
        <f t="shared" si="13"/>
        <v>328110.78000000003</v>
      </c>
      <c r="M61" s="41">
        <f t="shared" si="13"/>
        <v>139541.15</v>
      </c>
      <c r="N61" s="41">
        <f t="shared" si="13"/>
        <v>137658.04999999999</v>
      </c>
      <c r="O61" s="42">
        <f t="shared" si="13"/>
        <v>87234.8</v>
      </c>
      <c r="P61" s="43">
        <f t="shared" si="13"/>
        <v>0</v>
      </c>
      <c r="Q61" s="41">
        <f t="shared" si="13"/>
        <v>0</v>
      </c>
      <c r="R61" s="41">
        <f t="shared" si="13"/>
        <v>80000</v>
      </c>
      <c r="S61" s="41">
        <f t="shared" si="13"/>
        <v>260000</v>
      </c>
      <c r="T61" s="41">
        <f t="shared" si="13"/>
        <v>290000</v>
      </c>
      <c r="U61" s="41">
        <f t="shared" si="13"/>
        <v>320000</v>
      </c>
      <c r="V61" s="41">
        <f t="shared" si="13"/>
        <v>430000</v>
      </c>
      <c r="W61" s="41">
        <f t="shared" si="13"/>
        <v>380000</v>
      </c>
      <c r="X61" s="41">
        <f t="shared" si="13"/>
        <v>310000</v>
      </c>
      <c r="Y61" s="41">
        <f t="shared" si="13"/>
        <v>260000</v>
      </c>
      <c r="Z61" s="41">
        <f t="shared" si="13"/>
        <v>180000</v>
      </c>
      <c r="AA61" s="41">
        <f t="shared" si="13"/>
        <v>200000</v>
      </c>
      <c r="AB61" s="6">
        <f>SUM(P61:AA61)</f>
        <v>2710000</v>
      </c>
    </row>
    <row r="62" spans="2:33">
      <c r="B62" s="44" t="s">
        <v>12</v>
      </c>
      <c r="C62" s="45"/>
      <c r="D62" s="46">
        <f t="shared" ref="D62:AB62" si="14">+D57+D61</f>
        <v>163717.2464</v>
      </c>
      <c r="E62" s="47">
        <f t="shared" si="14"/>
        <v>273871.61000000004</v>
      </c>
      <c r="F62" s="47">
        <f t="shared" si="14"/>
        <v>200082.67690000002</v>
      </c>
      <c r="G62" s="47">
        <f t="shared" si="14"/>
        <v>186143.56</v>
      </c>
      <c r="H62" s="47">
        <f t="shared" si="14"/>
        <v>299246.96000000002</v>
      </c>
      <c r="I62" s="47">
        <f t="shared" si="14"/>
        <v>323630.45</v>
      </c>
      <c r="J62" s="47">
        <f t="shared" si="14"/>
        <v>510026.31</v>
      </c>
      <c r="K62" s="47">
        <f t="shared" si="14"/>
        <v>216407.23</v>
      </c>
      <c r="L62" s="47">
        <f t="shared" si="14"/>
        <v>407735.13</v>
      </c>
      <c r="M62" s="47">
        <f t="shared" si="14"/>
        <v>175730.57</v>
      </c>
      <c r="N62" s="47">
        <f t="shared" si="14"/>
        <v>200383.83630947614</v>
      </c>
      <c r="O62" s="48">
        <f t="shared" si="14"/>
        <v>88198.973049250199</v>
      </c>
      <c r="P62" s="49">
        <f t="shared" si="14"/>
        <v>0</v>
      </c>
      <c r="Q62" s="47">
        <f t="shared" si="14"/>
        <v>0</v>
      </c>
      <c r="R62" s="47">
        <f t="shared" si="14"/>
        <v>110000</v>
      </c>
      <c r="S62" s="47">
        <f t="shared" si="14"/>
        <v>320000</v>
      </c>
      <c r="T62" s="47">
        <f t="shared" si="14"/>
        <v>350000</v>
      </c>
      <c r="U62" s="47">
        <f t="shared" si="14"/>
        <v>420000</v>
      </c>
      <c r="V62" s="47">
        <f t="shared" si="14"/>
        <v>500000</v>
      </c>
      <c r="W62" s="47">
        <f t="shared" si="14"/>
        <v>470000</v>
      </c>
      <c r="X62" s="47">
        <f t="shared" si="14"/>
        <v>420000</v>
      </c>
      <c r="Y62" s="47">
        <f t="shared" si="14"/>
        <v>355000</v>
      </c>
      <c r="Z62" s="47">
        <f t="shared" si="14"/>
        <v>280000</v>
      </c>
      <c r="AA62" s="47">
        <f t="shared" si="14"/>
        <v>280000</v>
      </c>
      <c r="AB62" s="61">
        <f t="shared" si="14"/>
        <v>3505000</v>
      </c>
    </row>
    <row r="63" spans="2:33" ht="15" thickBot="1">
      <c r="B63" s="50"/>
      <c r="C63" s="50"/>
      <c r="D63" s="51"/>
      <c r="E63" s="51"/>
      <c r="F63" s="51"/>
      <c r="G63" s="51"/>
      <c r="H63" s="51"/>
      <c r="I63" s="51"/>
      <c r="J63" s="51"/>
      <c r="K63" s="51"/>
      <c r="L63" s="51"/>
      <c r="M63" s="51"/>
      <c r="N63" s="51"/>
      <c r="O63" s="51"/>
      <c r="P63" s="51"/>
      <c r="Q63" s="51"/>
      <c r="R63" s="51"/>
      <c r="S63" s="51"/>
      <c r="T63" s="51"/>
      <c r="U63" s="51"/>
      <c r="V63" s="51"/>
      <c r="W63" s="51"/>
      <c r="X63" s="51"/>
      <c r="Y63" s="51"/>
      <c r="Z63" s="51"/>
      <c r="AA63" s="51"/>
    </row>
    <row r="64" spans="2:33" ht="15" thickBot="1">
      <c r="B64" s="52" t="s">
        <v>13</v>
      </c>
      <c r="C64" s="53"/>
      <c r="D64" s="54">
        <f t="shared" ref="D64:AA64" si="15">+D54+D62</f>
        <v>8595667.3563999999</v>
      </c>
      <c r="E64" s="55">
        <f t="shared" si="15"/>
        <v>9724428.3299999982</v>
      </c>
      <c r="F64" s="55">
        <f t="shared" si="15"/>
        <v>8685345.3268999998</v>
      </c>
      <c r="G64" s="55">
        <f t="shared" si="15"/>
        <v>8948142.5399999991</v>
      </c>
      <c r="H64" s="55">
        <f t="shared" si="15"/>
        <v>9899595.7600000016</v>
      </c>
      <c r="I64" s="55">
        <f t="shared" si="15"/>
        <v>8987182.4100000039</v>
      </c>
      <c r="J64" s="55">
        <f t="shared" si="15"/>
        <v>8724768.0299999993</v>
      </c>
      <c r="K64" s="55">
        <f t="shared" si="15"/>
        <v>6119861.0300000003</v>
      </c>
      <c r="L64" s="55">
        <f t="shared" si="15"/>
        <v>6016348.9500000002</v>
      </c>
      <c r="M64" s="55">
        <f t="shared" si="15"/>
        <v>5463855.8200000003</v>
      </c>
      <c r="N64" s="55">
        <f t="shared" si="15"/>
        <v>7029725.8763094759</v>
      </c>
      <c r="O64" s="56">
        <f t="shared" si="15"/>
        <v>4811764.8030492505</v>
      </c>
      <c r="P64" s="57">
        <f t="shared" si="15"/>
        <v>0</v>
      </c>
      <c r="Q64" s="55">
        <f t="shared" si="15"/>
        <v>0</v>
      </c>
      <c r="R64" s="55">
        <f t="shared" si="15"/>
        <v>25351373.275700003</v>
      </c>
      <c r="S64" s="55">
        <f t="shared" si="15"/>
        <v>8154786.9300000006</v>
      </c>
      <c r="T64" s="55">
        <f t="shared" si="15"/>
        <v>8244848.46</v>
      </c>
      <c r="U64" s="55">
        <f t="shared" si="15"/>
        <v>10740835.530000001</v>
      </c>
      <c r="V64" s="55">
        <f t="shared" si="15"/>
        <v>9642072.6500000004</v>
      </c>
      <c r="W64" s="55">
        <f t="shared" si="15"/>
        <v>10063092.970000001</v>
      </c>
      <c r="X64" s="55">
        <f t="shared" si="15"/>
        <v>9364705.379999999</v>
      </c>
      <c r="Y64" s="55">
        <f t="shared" si="15"/>
        <v>8557774.6999999993</v>
      </c>
      <c r="Z64" s="55">
        <f t="shared" si="15"/>
        <v>8348373.8799999999</v>
      </c>
      <c r="AA64" s="55">
        <f t="shared" si="15"/>
        <v>9828944.5500000007</v>
      </c>
    </row>
    <row r="71" spans="2:33">
      <c r="B71" s="58" t="s">
        <v>20</v>
      </c>
    </row>
    <row r="72" spans="2:33" ht="18">
      <c r="B72" s="8" t="s">
        <v>15</v>
      </c>
      <c r="Q72" s="9"/>
      <c r="R72" s="9"/>
      <c r="S72" s="77" t="s">
        <v>33</v>
      </c>
    </row>
    <row r="73" spans="2:33">
      <c r="B73" s="10" t="s">
        <v>1</v>
      </c>
      <c r="C73" s="11"/>
      <c r="D73" s="12">
        <v>8169977.9699999997</v>
      </c>
      <c r="E73" s="13">
        <v>9034085.6599999983</v>
      </c>
      <c r="F73" s="13">
        <v>8361254.0499999998</v>
      </c>
      <c r="G73" s="13">
        <v>8459846.8699999992</v>
      </c>
      <c r="H73" s="13">
        <v>9600348.8000000007</v>
      </c>
      <c r="I73" s="13">
        <v>8663551.9600000046</v>
      </c>
      <c r="J73" s="13">
        <v>8214741.7199999997</v>
      </c>
      <c r="K73" s="13">
        <v>5903453.7999999998</v>
      </c>
      <c r="L73" s="13">
        <v>5608613.8200000003</v>
      </c>
      <c r="M73" s="13">
        <v>5288125.25</v>
      </c>
      <c r="N73" s="13">
        <v>6829342.04</v>
      </c>
      <c r="O73" s="14">
        <v>4723565.83</v>
      </c>
      <c r="P73" s="15">
        <v>0</v>
      </c>
      <c r="Q73" s="13">
        <v>0</v>
      </c>
      <c r="R73" s="13">
        <v>0</v>
      </c>
      <c r="S73" s="13">
        <f>4800706+13849224.0657+6591443.21+7834786.93</f>
        <v>33076160.205700003</v>
      </c>
      <c r="T73" s="13">
        <v>7894848.46</v>
      </c>
      <c r="U73" s="13">
        <v>10320835.530000001</v>
      </c>
      <c r="V73" s="13">
        <v>9142072.6500000004</v>
      </c>
      <c r="W73" s="13">
        <v>9593092.9700000007</v>
      </c>
      <c r="X73" s="13">
        <v>8944705.379999999</v>
      </c>
      <c r="Y73" s="13">
        <v>8202774.7000000002</v>
      </c>
      <c r="Z73" s="13">
        <v>8068373.8799999999</v>
      </c>
      <c r="AA73" s="13">
        <v>9548944.5500000007</v>
      </c>
      <c r="AC73" s="6">
        <v>9473232</v>
      </c>
      <c r="AD73" s="6">
        <f>+O73-AC73</f>
        <v>-4749666.17</v>
      </c>
    </row>
    <row r="74" spans="2:33">
      <c r="B74" s="16" t="s">
        <v>2</v>
      </c>
      <c r="C74" s="17"/>
      <c r="D74" s="18">
        <v>261972.14</v>
      </c>
      <c r="E74" s="19">
        <v>416471.06</v>
      </c>
      <c r="F74" s="19">
        <v>124008.6</v>
      </c>
      <c r="G74" s="19">
        <v>302152.11</v>
      </c>
      <c r="H74" s="19">
        <v>0</v>
      </c>
      <c r="I74" s="19">
        <v>0</v>
      </c>
      <c r="J74" s="19">
        <v>0</v>
      </c>
      <c r="K74" s="19">
        <v>0</v>
      </c>
      <c r="L74" s="19">
        <v>0</v>
      </c>
      <c r="M74" s="19">
        <v>0</v>
      </c>
      <c r="N74" s="19">
        <v>0</v>
      </c>
      <c r="O74" s="20">
        <v>0</v>
      </c>
      <c r="P74" s="21"/>
      <c r="Q74" s="19"/>
      <c r="R74" s="19"/>
      <c r="S74" s="19"/>
      <c r="T74" s="19"/>
      <c r="U74" s="19"/>
      <c r="V74" s="19"/>
      <c r="W74" s="19"/>
      <c r="X74" s="19"/>
      <c r="Y74" s="19"/>
      <c r="Z74" s="19"/>
      <c r="AA74" s="19"/>
    </row>
    <row r="75" spans="2:33" hidden="1">
      <c r="B75" s="16"/>
      <c r="C75" s="17"/>
      <c r="D75" s="18"/>
      <c r="E75" s="19"/>
      <c r="F75" s="19"/>
      <c r="G75" s="19"/>
      <c r="H75" s="19"/>
      <c r="I75" s="19"/>
      <c r="J75" s="19"/>
      <c r="K75" s="19"/>
      <c r="L75" s="19"/>
      <c r="M75" s="19"/>
      <c r="N75" s="19"/>
      <c r="O75" s="20"/>
      <c r="P75" s="21"/>
      <c r="Q75" s="19"/>
      <c r="R75" s="19"/>
      <c r="S75" s="19"/>
      <c r="T75" s="19"/>
      <c r="U75" s="19"/>
      <c r="V75" s="19"/>
      <c r="W75" s="19"/>
      <c r="X75" s="19"/>
      <c r="Y75" s="19"/>
      <c r="Z75" s="19"/>
      <c r="AA75" s="19"/>
    </row>
    <row r="76" spans="2:33" s="28" customFormat="1">
      <c r="B76" s="22" t="s">
        <v>3</v>
      </c>
      <c r="C76" s="23"/>
      <c r="D76" s="24">
        <f t="shared" ref="D76:AA76" si="16">SUM(D73:D75)</f>
        <v>8431950.1099999994</v>
      </c>
      <c r="E76" s="25">
        <f t="shared" si="16"/>
        <v>9450556.7199999988</v>
      </c>
      <c r="F76" s="25">
        <f t="shared" si="16"/>
        <v>8485262.6500000004</v>
      </c>
      <c r="G76" s="25">
        <f t="shared" si="16"/>
        <v>8761998.9799999986</v>
      </c>
      <c r="H76" s="25">
        <f t="shared" si="16"/>
        <v>9600348.8000000007</v>
      </c>
      <c r="I76" s="25">
        <f t="shared" si="16"/>
        <v>8663551.9600000046</v>
      </c>
      <c r="J76" s="25">
        <f t="shared" si="16"/>
        <v>8214741.7199999997</v>
      </c>
      <c r="K76" s="25">
        <f t="shared" si="16"/>
        <v>5903453.7999999998</v>
      </c>
      <c r="L76" s="25">
        <f t="shared" si="16"/>
        <v>5608613.8200000003</v>
      </c>
      <c r="M76" s="25">
        <f t="shared" si="16"/>
        <v>5288125.25</v>
      </c>
      <c r="N76" s="25">
        <f t="shared" si="16"/>
        <v>6829342.04</v>
      </c>
      <c r="O76" s="26">
        <f t="shared" si="16"/>
        <v>4723565.83</v>
      </c>
      <c r="P76" s="27">
        <f t="shared" si="16"/>
        <v>0</v>
      </c>
      <c r="Q76" s="25">
        <f t="shared" si="16"/>
        <v>0</v>
      </c>
      <c r="R76" s="25">
        <f t="shared" si="16"/>
        <v>0</v>
      </c>
      <c r="S76" s="25">
        <f t="shared" si="16"/>
        <v>33076160.205700003</v>
      </c>
      <c r="T76" s="25">
        <f t="shared" si="16"/>
        <v>7894848.46</v>
      </c>
      <c r="U76" s="25">
        <f t="shared" si="16"/>
        <v>10320835.530000001</v>
      </c>
      <c r="V76" s="25">
        <f t="shared" si="16"/>
        <v>9142072.6500000004</v>
      </c>
      <c r="W76" s="25">
        <f t="shared" si="16"/>
        <v>9593092.9700000007</v>
      </c>
      <c r="X76" s="25">
        <f t="shared" si="16"/>
        <v>8944705.379999999</v>
      </c>
      <c r="Y76" s="25">
        <f t="shared" si="16"/>
        <v>8202774.7000000002</v>
      </c>
      <c r="Z76" s="25">
        <f t="shared" si="16"/>
        <v>8068373.8799999999</v>
      </c>
      <c r="AA76" s="25">
        <f t="shared" si="16"/>
        <v>9548944.5500000007</v>
      </c>
      <c r="AC76" s="29"/>
      <c r="AD76" s="29"/>
      <c r="AE76" s="29"/>
      <c r="AF76" s="29"/>
      <c r="AG76" s="29"/>
    </row>
    <row r="78" spans="2:33" ht="18">
      <c r="Q78" s="9"/>
      <c r="R78" s="9"/>
      <c r="S78" s="76" t="s">
        <v>33</v>
      </c>
    </row>
    <row r="79" spans="2:33">
      <c r="B79" s="32" t="s">
        <v>8</v>
      </c>
      <c r="C79" s="33"/>
      <c r="D79" s="34">
        <v>36011.4764</v>
      </c>
      <c r="E79" s="35">
        <v>20249.099999999999</v>
      </c>
      <c r="F79" s="35">
        <v>56370.8269</v>
      </c>
      <c r="G79" s="35">
        <v>51909.26</v>
      </c>
      <c r="H79" s="35">
        <v>58203.860000000015</v>
      </c>
      <c r="I79" s="35">
        <v>56998.68</v>
      </c>
      <c r="J79" s="35">
        <v>116814.32</v>
      </c>
      <c r="K79" s="35">
        <v>80571.09</v>
      </c>
      <c r="L79" s="35">
        <v>79624.349999999977</v>
      </c>
      <c r="M79" s="35">
        <v>36189.42</v>
      </c>
      <c r="N79" s="35">
        <v>62725.786309476156</v>
      </c>
      <c r="O79" s="36">
        <v>964.17304925019732</v>
      </c>
      <c r="P79" s="37">
        <v>0</v>
      </c>
      <c r="Q79" s="35">
        <v>0</v>
      </c>
      <c r="R79" s="35">
        <v>0</v>
      </c>
      <c r="S79" s="35">
        <v>30000</v>
      </c>
      <c r="T79" s="35">
        <v>60000</v>
      </c>
      <c r="U79" s="35">
        <v>60000</v>
      </c>
      <c r="V79" s="35">
        <v>100000</v>
      </c>
      <c r="W79" s="35">
        <v>70000</v>
      </c>
      <c r="X79" s="35">
        <v>90000</v>
      </c>
      <c r="Y79" s="35">
        <v>110000</v>
      </c>
      <c r="Z79" s="35">
        <v>95000</v>
      </c>
      <c r="AA79" s="35">
        <v>100000</v>
      </c>
      <c r="AB79" s="6">
        <f>SUM(P79:AA79)</f>
        <v>715000</v>
      </c>
      <c r="AC79" s="6">
        <v>103900</v>
      </c>
      <c r="AD79" s="6">
        <f>+O79-AC79</f>
        <v>-102935.8269507498</v>
      </c>
    </row>
    <row r="80" spans="2:33">
      <c r="B80" s="16" t="s">
        <v>9</v>
      </c>
      <c r="C80" s="17"/>
      <c r="D80" s="18">
        <v>68132</v>
      </c>
      <c r="E80" s="19">
        <v>152174.00000000006</v>
      </c>
      <c r="F80" s="19">
        <v>26703</v>
      </c>
      <c r="G80" s="19">
        <v>22066.999999999985</v>
      </c>
      <c r="H80" s="19">
        <v>30957</v>
      </c>
      <c r="I80" s="19">
        <v>39776.000000000029</v>
      </c>
      <c r="J80" s="19">
        <v>19836</v>
      </c>
      <c r="K80" s="19">
        <v>26756.000000000015</v>
      </c>
      <c r="L80" s="19">
        <v>36100</v>
      </c>
      <c r="M80" s="19">
        <v>40258.399999999994</v>
      </c>
      <c r="N80" s="19">
        <v>42312.800000000003</v>
      </c>
      <c r="O80" s="20">
        <v>28392.799999999999</v>
      </c>
      <c r="P80" s="21">
        <v>0</v>
      </c>
      <c r="Q80" s="19">
        <v>0</v>
      </c>
      <c r="R80" s="19">
        <v>0</v>
      </c>
      <c r="S80" s="19">
        <v>30000</v>
      </c>
      <c r="T80" s="19">
        <v>80000</v>
      </c>
      <c r="U80" s="19">
        <v>100000</v>
      </c>
      <c r="V80" s="19">
        <v>70000</v>
      </c>
      <c r="W80" s="19">
        <v>100000</v>
      </c>
      <c r="X80" s="19">
        <v>80000</v>
      </c>
      <c r="Y80" s="19">
        <v>60000</v>
      </c>
      <c r="Z80" s="19">
        <v>80000</v>
      </c>
      <c r="AA80" s="19">
        <v>70000</v>
      </c>
      <c r="AB80" s="6">
        <f>SUM(P80:AA80)</f>
        <v>670000</v>
      </c>
      <c r="AC80" s="6">
        <v>112050</v>
      </c>
      <c r="AD80" s="6">
        <f>+O80-AC80</f>
        <v>-83657.2</v>
      </c>
    </row>
    <row r="81" spans="2:30">
      <c r="B81" s="70" t="s">
        <v>31</v>
      </c>
      <c r="C81" s="71"/>
      <c r="D81" s="72"/>
      <c r="E81" s="73"/>
      <c r="F81" s="73"/>
      <c r="G81" s="73"/>
      <c r="H81" s="73"/>
      <c r="I81" s="73"/>
      <c r="J81" s="73"/>
      <c r="K81" s="73"/>
      <c r="L81" s="73"/>
      <c r="M81" s="73"/>
      <c r="N81" s="73"/>
      <c r="O81" s="74"/>
      <c r="P81" s="75">
        <v>0</v>
      </c>
      <c r="Q81" s="73">
        <v>0</v>
      </c>
      <c r="R81" s="73">
        <v>0</v>
      </c>
      <c r="S81" s="68">
        <f t="shared" ref="S81:AA81" si="17">S79+S80</f>
        <v>60000</v>
      </c>
      <c r="T81" s="68">
        <f t="shared" si="17"/>
        <v>140000</v>
      </c>
      <c r="U81" s="68">
        <f t="shared" si="17"/>
        <v>160000</v>
      </c>
      <c r="V81" s="68">
        <f t="shared" si="17"/>
        <v>170000</v>
      </c>
      <c r="W81" s="68">
        <f t="shared" si="17"/>
        <v>170000</v>
      </c>
      <c r="X81" s="68">
        <f t="shared" si="17"/>
        <v>170000</v>
      </c>
      <c r="Y81" s="68">
        <f t="shared" si="17"/>
        <v>170000</v>
      </c>
      <c r="Z81" s="68">
        <f t="shared" si="17"/>
        <v>175000</v>
      </c>
      <c r="AA81" s="68">
        <f t="shared" si="17"/>
        <v>170000</v>
      </c>
      <c r="AB81" s="6">
        <f>SUM(P81:AA81)</f>
        <v>1385000</v>
      </c>
    </row>
    <row r="82" spans="2:30">
      <c r="B82" s="16" t="s">
        <v>10</v>
      </c>
      <c r="C82" s="17"/>
      <c r="D82" s="18">
        <v>59573.770000000004</v>
      </c>
      <c r="E82" s="19">
        <v>101448.51</v>
      </c>
      <c r="F82" s="19">
        <v>117008.85</v>
      </c>
      <c r="G82" s="19">
        <v>112167.3</v>
      </c>
      <c r="H82" s="19">
        <v>210086.1</v>
      </c>
      <c r="I82" s="19">
        <v>226855.77</v>
      </c>
      <c r="J82" s="19">
        <v>373375.99</v>
      </c>
      <c r="K82" s="19">
        <v>109080.14</v>
      </c>
      <c r="L82" s="19">
        <v>292010.78000000003</v>
      </c>
      <c r="M82" s="19">
        <v>99282.75</v>
      </c>
      <c r="N82" s="19">
        <v>95345.25</v>
      </c>
      <c r="O82" s="20">
        <v>58842</v>
      </c>
      <c r="P82" s="21">
        <v>0</v>
      </c>
      <c r="Q82" s="19">
        <v>0</v>
      </c>
      <c r="R82" s="19">
        <v>0</v>
      </c>
      <c r="S82" s="19">
        <v>50000</v>
      </c>
      <c r="T82" s="19">
        <v>180000</v>
      </c>
      <c r="U82" s="19">
        <v>190000</v>
      </c>
      <c r="V82" s="19">
        <v>250000</v>
      </c>
      <c r="W82" s="19">
        <v>330000</v>
      </c>
      <c r="X82" s="19">
        <v>300000</v>
      </c>
      <c r="Y82" s="19">
        <v>250000</v>
      </c>
      <c r="Z82" s="19">
        <v>180000</v>
      </c>
      <c r="AA82" s="19">
        <v>110000</v>
      </c>
      <c r="AB82" s="6">
        <f>SUM(P82:AA82)</f>
        <v>1840000</v>
      </c>
      <c r="AC82" s="6">
        <v>210000</v>
      </c>
      <c r="AD82" s="6">
        <f>+O82-AC82</f>
        <v>-151158</v>
      </c>
    </row>
    <row r="83" spans="2:30">
      <c r="B83" s="38" t="s">
        <v>11</v>
      </c>
      <c r="C83" s="39"/>
      <c r="D83" s="40">
        <f t="shared" ref="D83:AA83" si="18">+D80+D82</f>
        <v>127705.77</v>
      </c>
      <c r="E83" s="41">
        <f t="shared" si="18"/>
        <v>253622.51000000007</v>
      </c>
      <c r="F83" s="41">
        <f t="shared" si="18"/>
        <v>143711.85</v>
      </c>
      <c r="G83" s="41">
        <f t="shared" si="18"/>
        <v>134234.29999999999</v>
      </c>
      <c r="H83" s="41">
        <f t="shared" si="18"/>
        <v>241043.1</v>
      </c>
      <c r="I83" s="41">
        <f t="shared" si="18"/>
        <v>266631.77</v>
      </c>
      <c r="J83" s="41">
        <f t="shared" si="18"/>
        <v>393211.99</v>
      </c>
      <c r="K83" s="41">
        <f t="shared" si="18"/>
        <v>135836.14000000001</v>
      </c>
      <c r="L83" s="41">
        <f t="shared" si="18"/>
        <v>328110.78000000003</v>
      </c>
      <c r="M83" s="41">
        <f t="shared" si="18"/>
        <v>139541.15</v>
      </c>
      <c r="N83" s="41">
        <f t="shared" si="18"/>
        <v>137658.04999999999</v>
      </c>
      <c r="O83" s="42">
        <f t="shared" si="18"/>
        <v>87234.8</v>
      </c>
      <c r="P83" s="43">
        <f t="shared" si="18"/>
        <v>0</v>
      </c>
      <c r="Q83" s="41">
        <f t="shared" si="18"/>
        <v>0</v>
      </c>
      <c r="R83" s="41">
        <f t="shared" si="18"/>
        <v>0</v>
      </c>
      <c r="S83" s="41">
        <f t="shared" si="18"/>
        <v>80000</v>
      </c>
      <c r="T83" s="41">
        <f t="shared" si="18"/>
        <v>260000</v>
      </c>
      <c r="U83" s="41">
        <f t="shared" si="18"/>
        <v>290000</v>
      </c>
      <c r="V83" s="41">
        <f t="shared" si="18"/>
        <v>320000</v>
      </c>
      <c r="W83" s="41">
        <f t="shared" si="18"/>
        <v>430000</v>
      </c>
      <c r="X83" s="41">
        <f t="shared" si="18"/>
        <v>380000</v>
      </c>
      <c r="Y83" s="41">
        <f t="shared" si="18"/>
        <v>310000</v>
      </c>
      <c r="Z83" s="41">
        <f t="shared" si="18"/>
        <v>260000</v>
      </c>
      <c r="AA83" s="41">
        <f t="shared" si="18"/>
        <v>180000</v>
      </c>
      <c r="AB83" s="6">
        <f>SUM(P83:AA83)</f>
        <v>2510000</v>
      </c>
    </row>
    <row r="84" spans="2:30">
      <c r="B84" s="44" t="s">
        <v>12</v>
      </c>
      <c r="C84" s="45"/>
      <c r="D84" s="46">
        <f t="shared" ref="D84:AB84" si="19">+D79+D83</f>
        <v>163717.2464</v>
      </c>
      <c r="E84" s="47">
        <f t="shared" si="19"/>
        <v>273871.61000000004</v>
      </c>
      <c r="F84" s="47">
        <f t="shared" si="19"/>
        <v>200082.67690000002</v>
      </c>
      <c r="G84" s="47">
        <f t="shared" si="19"/>
        <v>186143.56</v>
      </c>
      <c r="H84" s="47">
        <f t="shared" si="19"/>
        <v>299246.96000000002</v>
      </c>
      <c r="I84" s="47">
        <f t="shared" si="19"/>
        <v>323630.45</v>
      </c>
      <c r="J84" s="47">
        <f t="shared" si="19"/>
        <v>510026.31</v>
      </c>
      <c r="K84" s="47">
        <f t="shared" si="19"/>
        <v>216407.23</v>
      </c>
      <c r="L84" s="47">
        <f t="shared" si="19"/>
        <v>407735.13</v>
      </c>
      <c r="M84" s="47">
        <f t="shared" si="19"/>
        <v>175730.57</v>
      </c>
      <c r="N84" s="47">
        <f t="shared" si="19"/>
        <v>200383.83630947614</v>
      </c>
      <c r="O84" s="48">
        <f t="shared" si="19"/>
        <v>88198.973049250199</v>
      </c>
      <c r="P84" s="49">
        <f t="shared" si="19"/>
        <v>0</v>
      </c>
      <c r="Q84" s="47">
        <f t="shared" si="19"/>
        <v>0</v>
      </c>
      <c r="R84" s="47">
        <f t="shared" si="19"/>
        <v>0</v>
      </c>
      <c r="S84" s="47">
        <f t="shared" si="19"/>
        <v>110000</v>
      </c>
      <c r="T84" s="47">
        <f t="shared" si="19"/>
        <v>320000</v>
      </c>
      <c r="U84" s="47">
        <f t="shared" si="19"/>
        <v>350000</v>
      </c>
      <c r="V84" s="47">
        <f t="shared" si="19"/>
        <v>420000</v>
      </c>
      <c r="W84" s="47">
        <f t="shared" si="19"/>
        <v>500000</v>
      </c>
      <c r="X84" s="47">
        <f t="shared" si="19"/>
        <v>470000</v>
      </c>
      <c r="Y84" s="47">
        <f t="shared" si="19"/>
        <v>420000</v>
      </c>
      <c r="Z84" s="47">
        <f t="shared" si="19"/>
        <v>355000</v>
      </c>
      <c r="AA84" s="47">
        <f t="shared" si="19"/>
        <v>280000</v>
      </c>
      <c r="AB84" s="61">
        <f t="shared" si="19"/>
        <v>3225000</v>
      </c>
    </row>
    <row r="85" spans="2:30" ht="15" thickBot="1">
      <c r="B85" s="50"/>
      <c r="C85" s="50"/>
      <c r="D85" s="51"/>
      <c r="E85" s="51"/>
      <c r="F85" s="51"/>
      <c r="G85" s="51"/>
      <c r="H85" s="51"/>
      <c r="I85" s="51"/>
      <c r="J85" s="51"/>
      <c r="K85" s="51"/>
      <c r="L85" s="51"/>
      <c r="M85" s="51"/>
      <c r="N85" s="51"/>
      <c r="O85" s="51"/>
      <c r="P85" s="51"/>
      <c r="Q85" s="51"/>
      <c r="R85" s="51"/>
      <c r="S85" s="51"/>
      <c r="T85" s="51"/>
      <c r="U85" s="51"/>
      <c r="V85" s="51"/>
      <c r="W85" s="51"/>
      <c r="X85" s="51"/>
      <c r="Y85" s="51"/>
      <c r="Z85" s="51"/>
      <c r="AA85" s="51"/>
    </row>
    <row r="86" spans="2:30" ht="15" thickBot="1">
      <c r="B86" s="52" t="s">
        <v>13</v>
      </c>
      <c r="C86" s="53"/>
      <c r="D86" s="54">
        <f t="shared" ref="D86:AA86" si="20">+D76+D84</f>
        <v>8595667.3563999999</v>
      </c>
      <c r="E86" s="55">
        <f t="shared" si="20"/>
        <v>9724428.3299999982</v>
      </c>
      <c r="F86" s="55">
        <f t="shared" si="20"/>
        <v>8685345.3268999998</v>
      </c>
      <c r="G86" s="55">
        <f t="shared" si="20"/>
        <v>8948142.5399999991</v>
      </c>
      <c r="H86" s="55">
        <f t="shared" si="20"/>
        <v>9899595.7600000016</v>
      </c>
      <c r="I86" s="55">
        <f t="shared" si="20"/>
        <v>8987182.4100000039</v>
      </c>
      <c r="J86" s="55">
        <f t="shared" si="20"/>
        <v>8724768.0299999993</v>
      </c>
      <c r="K86" s="55">
        <f t="shared" si="20"/>
        <v>6119861.0300000003</v>
      </c>
      <c r="L86" s="55">
        <f t="shared" si="20"/>
        <v>6016348.9500000002</v>
      </c>
      <c r="M86" s="55">
        <f t="shared" si="20"/>
        <v>5463855.8200000003</v>
      </c>
      <c r="N86" s="55">
        <f t="shared" si="20"/>
        <v>7029725.8763094759</v>
      </c>
      <c r="O86" s="56">
        <f t="shared" si="20"/>
        <v>4811764.8030492505</v>
      </c>
      <c r="P86" s="57">
        <f t="shared" si="20"/>
        <v>0</v>
      </c>
      <c r="Q86" s="55">
        <f t="shared" si="20"/>
        <v>0</v>
      </c>
      <c r="R86" s="55">
        <f t="shared" si="20"/>
        <v>0</v>
      </c>
      <c r="S86" s="55">
        <f t="shared" si="20"/>
        <v>33186160.205700003</v>
      </c>
      <c r="T86" s="55">
        <f t="shared" si="20"/>
        <v>8214848.46</v>
      </c>
      <c r="U86" s="55">
        <f t="shared" si="20"/>
        <v>10670835.530000001</v>
      </c>
      <c r="V86" s="55">
        <f t="shared" si="20"/>
        <v>9562072.6500000004</v>
      </c>
      <c r="W86" s="55">
        <f t="shared" si="20"/>
        <v>10093092.970000001</v>
      </c>
      <c r="X86" s="55">
        <f t="shared" si="20"/>
        <v>9414705.379999999</v>
      </c>
      <c r="Y86" s="55">
        <f t="shared" si="20"/>
        <v>8622774.6999999993</v>
      </c>
      <c r="Z86" s="55">
        <f t="shared" si="20"/>
        <v>8423373.879999999</v>
      </c>
      <c r="AA86" s="55">
        <f t="shared" si="20"/>
        <v>9828944.5500000007</v>
      </c>
    </row>
  </sheetData>
  <phoneticPr fontId="10"/>
  <printOptions horizontalCentered="1"/>
  <pageMargins left="0" right="0" top="0.74803149606299213" bottom="0.74803149606299213" header="0.31496062992125984" footer="0.31496062992125984"/>
  <pageSetup paperSize="8" scale="39" fitToHeight="0" orientation="landscape" horizontalDpi="300" verticalDpi="3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71"/>
  <sheetViews>
    <sheetView zoomScaleNormal="100" zoomScaleSheetLayoutView="100" workbookViewId="0">
      <selection activeCell="M37" sqref="M37"/>
    </sheetView>
  </sheetViews>
  <sheetFormatPr defaultColWidth="12" defaultRowHeight="13.5"/>
  <cols>
    <col min="1" max="1" width="6" style="191" customWidth="1"/>
    <col min="2" max="2" width="19.6640625" style="191" customWidth="1"/>
    <col min="3" max="3" width="18.5" style="191" customWidth="1"/>
    <col min="4" max="24" width="12.5" style="191" customWidth="1"/>
    <col min="25" max="16384" width="12" style="191"/>
  </cols>
  <sheetData>
    <row r="1" spans="2:24" s="190" customFormat="1" ht="24.95" customHeight="1">
      <c r="B1" s="190" t="s">
        <v>243</v>
      </c>
    </row>
    <row r="2" spans="2:24">
      <c r="M2" s="245" t="s">
        <v>242</v>
      </c>
      <c r="O2" s="191" t="s">
        <v>379</v>
      </c>
      <c r="X2" s="245" t="s">
        <v>242</v>
      </c>
    </row>
    <row r="3" spans="2:24">
      <c r="B3" s="194" t="s">
        <v>241</v>
      </c>
      <c r="C3" s="194"/>
      <c r="D3" s="277">
        <v>2016</v>
      </c>
      <c r="E3" s="277">
        <v>2017</v>
      </c>
      <c r="F3" s="277">
        <v>2018</v>
      </c>
      <c r="G3" s="277">
        <v>2019</v>
      </c>
      <c r="H3" s="277">
        <v>2020</v>
      </c>
      <c r="I3" s="193">
        <v>2021</v>
      </c>
      <c r="J3" s="193">
        <v>2022</v>
      </c>
      <c r="K3" s="193">
        <v>2023</v>
      </c>
      <c r="L3" s="193">
        <v>2024</v>
      </c>
      <c r="M3" s="193">
        <v>2025</v>
      </c>
      <c r="O3" s="277">
        <v>2016</v>
      </c>
      <c r="P3" s="277">
        <v>2017</v>
      </c>
      <c r="Q3" s="277">
        <v>2018</v>
      </c>
      <c r="R3" s="277">
        <v>2019</v>
      </c>
      <c r="S3" s="277">
        <v>2020</v>
      </c>
      <c r="T3" s="193">
        <v>2021</v>
      </c>
      <c r="U3" s="193">
        <v>2022</v>
      </c>
      <c r="V3" s="193">
        <v>2023</v>
      </c>
      <c r="W3" s="193">
        <v>2024</v>
      </c>
      <c r="X3" s="193">
        <v>2025</v>
      </c>
    </row>
    <row r="4" spans="2:24">
      <c r="B4" s="194" t="s">
        <v>230</v>
      </c>
      <c r="C4" s="194" t="s">
        <v>181</v>
      </c>
      <c r="D4" s="276">
        <v>492.97300000000001</v>
      </c>
      <c r="E4" s="276">
        <v>414.92700000000002</v>
      </c>
      <c r="F4" s="276">
        <v>735.36400000000003</v>
      </c>
      <c r="G4" s="276">
        <v>664.005</v>
      </c>
      <c r="H4" s="276">
        <v>699.54</v>
      </c>
      <c r="I4" s="262">
        <v>995</v>
      </c>
      <c r="J4" s="262">
        <v>1050</v>
      </c>
      <c r="K4" s="262">
        <v>1070</v>
      </c>
      <c r="L4" s="262">
        <v>1100</v>
      </c>
      <c r="M4" s="262">
        <v>1150</v>
      </c>
      <c r="O4" s="276"/>
      <c r="P4" s="712">
        <f t="shared" ref="P4:X9" si="0">E4/D4</f>
        <v>0.84168301306562432</v>
      </c>
      <c r="Q4" s="712">
        <f t="shared" si="0"/>
        <v>1.7722731950439474</v>
      </c>
      <c r="R4" s="712">
        <f t="shared" si="0"/>
        <v>0.90296098258821478</v>
      </c>
      <c r="S4" s="712">
        <f t="shared" si="0"/>
        <v>1.053516163281903</v>
      </c>
      <c r="T4" s="713">
        <f t="shared" si="0"/>
        <v>1.4223632672899336</v>
      </c>
      <c r="U4" s="713">
        <f t="shared" si="0"/>
        <v>1.0552763819095476</v>
      </c>
      <c r="V4" s="713">
        <f t="shared" si="0"/>
        <v>1.019047619047619</v>
      </c>
      <c r="W4" s="713">
        <f t="shared" si="0"/>
        <v>1.02803738317757</v>
      </c>
      <c r="X4" s="713">
        <f t="shared" si="0"/>
        <v>1.0454545454545454</v>
      </c>
    </row>
    <row r="5" spans="2:24" ht="14.25" thickBot="1">
      <c r="B5" s="195" t="s">
        <v>229</v>
      </c>
      <c r="C5" s="195" t="s">
        <v>182</v>
      </c>
      <c r="D5" s="272">
        <v>390.68</v>
      </c>
      <c r="E5" s="272">
        <v>702.41</v>
      </c>
      <c r="F5" s="272">
        <v>880.68200000000002</v>
      </c>
      <c r="G5" s="272">
        <v>533.46500000000003</v>
      </c>
      <c r="H5" s="272">
        <v>456.03</v>
      </c>
      <c r="I5" s="261">
        <v>770</v>
      </c>
      <c r="J5" s="261">
        <v>800</v>
      </c>
      <c r="K5" s="261">
        <v>850</v>
      </c>
      <c r="L5" s="261">
        <v>850</v>
      </c>
      <c r="M5" s="261">
        <v>850</v>
      </c>
      <c r="O5" s="272"/>
      <c r="P5" s="712">
        <f t="shared" si="0"/>
        <v>1.7979164533633663</v>
      </c>
      <c r="Q5" s="712">
        <f t="shared" si="0"/>
        <v>1.2538004868951182</v>
      </c>
      <c r="R5" s="712">
        <f t="shared" si="0"/>
        <v>0.60574077816964578</v>
      </c>
      <c r="S5" s="712">
        <f t="shared" si="0"/>
        <v>0.85484521008875924</v>
      </c>
      <c r="T5" s="713">
        <f t="shared" si="0"/>
        <v>1.6884854066618424</v>
      </c>
      <c r="U5" s="713">
        <f t="shared" si="0"/>
        <v>1.0389610389610389</v>
      </c>
      <c r="V5" s="713">
        <f t="shared" si="0"/>
        <v>1.0625</v>
      </c>
      <c r="W5" s="713">
        <f t="shared" si="0"/>
        <v>1</v>
      </c>
      <c r="X5" s="713">
        <f t="shared" si="0"/>
        <v>1</v>
      </c>
    </row>
    <row r="6" spans="2:24" ht="14.25" thickBot="1">
      <c r="B6" s="235" t="s">
        <v>228</v>
      </c>
      <c r="C6" s="234" t="s">
        <v>235</v>
      </c>
      <c r="D6" s="260">
        <f t="shared" ref="D6:M6" si="1">+D5+D4</f>
        <v>883.65300000000002</v>
      </c>
      <c r="E6" s="260">
        <f t="shared" si="1"/>
        <v>1117.337</v>
      </c>
      <c r="F6" s="260">
        <f t="shared" si="1"/>
        <v>1616.046</v>
      </c>
      <c r="G6" s="260">
        <f t="shared" si="1"/>
        <v>1197.47</v>
      </c>
      <c r="H6" s="260">
        <f t="shared" si="1"/>
        <v>1155.57</v>
      </c>
      <c r="I6" s="259">
        <f t="shared" si="1"/>
        <v>1765</v>
      </c>
      <c r="J6" s="259">
        <f t="shared" si="1"/>
        <v>1850</v>
      </c>
      <c r="K6" s="259">
        <f t="shared" si="1"/>
        <v>1920</v>
      </c>
      <c r="L6" s="259">
        <f t="shared" si="1"/>
        <v>1950</v>
      </c>
      <c r="M6" s="258">
        <f t="shared" si="1"/>
        <v>2000</v>
      </c>
      <c r="O6" s="260"/>
      <c r="P6" s="718">
        <f t="shared" si="0"/>
        <v>1.2644522227616497</v>
      </c>
      <c r="Q6" s="718">
        <f t="shared" si="0"/>
        <v>1.4463371391084339</v>
      </c>
      <c r="R6" s="718">
        <f t="shared" si="0"/>
        <v>0.7409875708983531</v>
      </c>
      <c r="S6" s="718">
        <f t="shared" si="0"/>
        <v>0.96500956182618347</v>
      </c>
      <c r="T6" s="714">
        <f t="shared" si="0"/>
        <v>1.5273847538444232</v>
      </c>
      <c r="U6" s="714">
        <f t="shared" si="0"/>
        <v>1.048158640226629</v>
      </c>
      <c r="V6" s="714">
        <f t="shared" si="0"/>
        <v>1.0378378378378379</v>
      </c>
      <c r="W6" s="714">
        <f t="shared" si="0"/>
        <v>1.015625</v>
      </c>
      <c r="X6" s="715">
        <f t="shared" si="0"/>
        <v>1.0256410256410255</v>
      </c>
    </row>
    <row r="7" spans="2:24" hidden="1">
      <c r="B7" s="275" t="s">
        <v>240</v>
      </c>
      <c r="C7" s="275" t="s">
        <v>239</v>
      </c>
      <c r="D7" s="274">
        <f t="shared" ref="D7:M7" si="2">+D6/12</f>
        <v>73.637749999999997</v>
      </c>
      <c r="E7" s="274">
        <f t="shared" si="2"/>
        <v>93.11141666666667</v>
      </c>
      <c r="F7" s="274">
        <f t="shared" si="2"/>
        <v>134.6705</v>
      </c>
      <c r="G7" s="274">
        <f t="shared" si="2"/>
        <v>99.789166666666674</v>
      </c>
      <c r="H7" s="273">
        <f t="shared" si="2"/>
        <v>96.297499999999999</v>
      </c>
      <c r="I7" s="273">
        <f t="shared" si="2"/>
        <v>147.08333333333334</v>
      </c>
      <c r="J7" s="273">
        <f t="shared" si="2"/>
        <v>154.16666666666666</v>
      </c>
      <c r="K7" s="273">
        <f t="shared" si="2"/>
        <v>160</v>
      </c>
      <c r="L7" s="273">
        <f t="shared" si="2"/>
        <v>162.5</v>
      </c>
      <c r="M7" s="273">
        <f t="shared" si="2"/>
        <v>166.66666666666666</v>
      </c>
      <c r="O7" s="274"/>
      <c r="P7" s="719">
        <f t="shared" si="0"/>
        <v>1.2644522227616497</v>
      </c>
      <c r="Q7" s="719">
        <f t="shared" si="0"/>
        <v>1.4463371391084336</v>
      </c>
      <c r="R7" s="719">
        <f t="shared" si="0"/>
        <v>0.74098757089835321</v>
      </c>
      <c r="S7" s="716">
        <f t="shared" si="0"/>
        <v>0.96500956182618347</v>
      </c>
      <c r="T7" s="716">
        <f t="shared" si="0"/>
        <v>1.5273847538444232</v>
      </c>
      <c r="U7" s="716">
        <f t="shared" si="0"/>
        <v>1.0481586402266287</v>
      </c>
      <c r="V7" s="716">
        <f t="shared" si="0"/>
        <v>1.0378378378378379</v>
      </c>
      <c r="W7" s="716">
        <f t="shared" si="0"/>
        <v>1.015625</v>
      </c>
      <c r="X7" s="716">
        <f t="shared" si="0"/>
        <v>1.0256410256410255</v>
      </c>
    </row>
    <row r="8" spans="2:24" ht="14.25" thickBot="1">
      <c r="B8" s="195" t="s">
        <v>226</v>
      </c>
      <c r="C8" s="195" t="s">
        <v>183</v>
      </c>
      <c r="D8" s="272">
        <v>2244.4859999999999</v>
      </c>
      <c r="E8" s="272">
        <v>4694.5959999999995</v>
      </c>
      <c r="F8" s="272">
        <v>4076.913</v>
      </c>
      <c r="G8" s="272">
        <v>1855.079</v>
      </c>
      <c r="H8" s="272">
        <v>3094.66</v>
      </c>
      <c r="I8" s="261">
        <v>3350</v>
      </c>
      <c r="J8" s="261">
        <v>3300</v>
      </c>
      <c r="K8" s="261">
        <v>3300</v>
      </c>
      <c r="L8" s="261">
        <v>3300</v>
      </c>
      <c r="M8" s="261">
        <v>3300</v>
      </c>
      <c r="O8" s="272"/>
      <c r="P8" s="720">
        <f t="shared" si="0"/>
        <v>2.0916129572650486</v>
      </c>
      <c r="Q8" s="720">
        <f t="shared" si="0"/>
        <v>0.86842680392519411</v>
      </c>
      <c r="R8" s="720">
        <f t="shared" si="0"/>
        <v>0.45502050203180688</v>
      </c>
      <c r="S8" s="720">
        <f t="shared" si="0"/>
        <v>1.6682092784188705</v>
      </c>
      <c r="T8" s="717">
        <f t="shared" si="0"/>
        <v>1.0825098718437567</v>
      </c>
      <c r="U8" s="717">
        <f t="shared" si="0"/>
        <v>0.9850746268656716</v>
      </c>
      <c r="V8" s="717">
        <f t="shared" si="0"/>
        <v>1</v>
      </c>
      <c r="W8" s="717">
        <f t="shared" si="0"/>
        <v>1</v>
      </c>
      <c r="X8" s="717">
        <f t="shared" si="0"/>
        <v>1</v>
      </c>
    </row>
    <row r="9" spans="2:24" ht="14.25" thickBot="1">
      <c r="B9" s="235" t="s">
        <v>222</v>
      </c>
      <c r="C9" s="234" t="s">
        <v>221</v>
      </c>
      <c r="D9" s="260">
        <f t="shared" ref="D9:M9" si="3">+D8+D6</f>
        <v>3128.1390000000001</v>
      </c>
      <c r="E9" s="260">
        <f t="shared" si="3"/>
        <v>5811.9329999999991</v>
      </c>
      <c r="F9" s="260">
        <f t="shared" si="3"/>
        <v>5692.9589999999998</v>
      </c>
      <c r="G9" s="260">
        <f t="shared" si="3"/>
        <v>3052.549</v>
      </c>
      <c r="H9" s="260">
        <f t="shared" si="3"/>
        <v>4250.2299999999996</v>
      </c>
      <c r="I9" s="259">
        <f t="shared" si="3"/>
        <v>5115</v>
      </c>
      <c r="J9" s="259">
        <f t="shared" si="3"/>
        <v>5150</v>
      </c>
      <c r="K9" s="259">
        <f t="shared" si="3"/>
        <v>5220</v>
      </c>
      <c r="L9" s="259">
        <f t="shared" si="3"/>
        <v>5250</v>
      </c>
      <c r="M9" s="258">
        <f t="shared" si="3"/>
        <v>5300</v>
      </c>
      <c r="O9" s="260"/>
      <c r="P9" s="718">
        <f t="shared" si="0"/>
        <v>1.8579522840896772</v>
      </c>
      <c r="Q9" s="718">
        <f t="shared" si="0"/>
        <v>0.97952935796059604</v>
      </c>
      <c r="R9" s="718">
        <f t="shared" si="0"/>
        <v>0.53619725699763521</v>
      </c>
      <c r="S9" s="718">
        <f t="shared" si="0"/>
        <v>1.3923543897247839</v>
      </c>
      <c r="T9" s="714">
        <f t="shared" si="0"/>
        <v>1.2034642831093847</v>
      </c>
      <c r="U9" s="714">
        <f t="shared" si="0"/>
        <v>1.0068426197458455</v>
      </c>
      <c r="V9" s="714">
        <f t="shared" si="0"/>
        <v>1.0135922330097087</v>
      </c>
      <c r="W9" s="714">
        <f t="shared" si="0"/>
        <v>1.0057471264367817</v>
      </c>
      <c r="X9" s="715">
        <f t="shared" si="0"/>
        <v>1.0095238095238095</v>
      </c>
    </row>
    <row r="10" spans="2:24">
      <c r="D10" s="196"/>
      <c r="E10" s="196"/>
      <c r="F10" s="196"/>
      <c r="G10" s="196"/>
      <c r="H10" s="196"/>
      <c r="I10" s="196"/>
      <c r="J10" s="196"/>
      <c r="K10" s="196"/>
      <c r="L10" s="196"/>
      <c r="M10" s="196"/>
      <c r="O10" s="196"/>
      <c r="P10" s="196"/>
      <c r="Q10" s="196"/>
      <c r="R10" s="196"/>
      <c r="S10" s="196"/>
      <c r="T10" s="196"/>
      <c r="U10" s="196"/>
      <c r="V10" s="196"/>
      <c r="W10" s="196"/>
      <c r="X10" s="196"/>
    </row>
    <row r="11" spans="2:24" hidden="1">
      <c r="B11" s="270" t="s">
        <v>238</v>
      </c>
      <c r="C11" s="270" t="s">
        <v>237</v>
      </c>
      <c r="D11" s="271"/>
      <c r="E11" s="271"/>
      <c r="F11" s="271"/>
      <c r="G11" s="271"/>
      <c r="H11" s="270"/>
      <c r="I11" s="270"/>
      <c r="J11" s="270"/>
      <c r="K11" s="270"/>
      <c r="L11" s="270"/>
      <c r="M11" s="270"/>
      <c r="O11" s="271"/>
      <c r="P11" s="271"/>
      <c r="Q11" s="271"/>
      <c r="R11" s="271"/>
      <c r="S11" s="270"/>
      <c r="T11" s="270"/>
      <c r="U11" s="270"/>
      <c r="V11" s="270"/>
      <c r="W11" s="270"/>
      <c r="X11" s="270"/>
    </row>
    <row r="12" spans="2:24" hidden="1">
      <c r="B12" s="270" t="s">
        <v>230</v>
      </c>
      <c r="C12" s="270" t="s">
        <v>198</v>
      </c>
      <c r="D12" s="266" t="s">
        <v>236</v>
      </c>
      <c r="E12" s="265">
        <f t="shared" ref="E12:M12" si="4">+E4/D4</f>
        <v>0.84168301306562432</v>
      </c>
      <c r="F12" s="265">
        <f t="shared" si="4"/>
        <v>1.7722731950439474</v>
      </c>
      <c r="G12" s="265">
        <f t="shared" si="4"/>
        <v>0.90296098258821478</v>
      </c>
      <c r="H12" s="269">
        <f t="shared" si="4"/>
        <v>1.053516163281903</v>
      </c>
      <c r="I12" s="269">
        <f t="shared" si="4"/>
        <v>1.4223632672899336</v>
      </c>
      <c r="J12" s="269">
        <f t="shared" si="4"/>
        <v>1.0552763819095476</v>
      </c>
      <c r="K12" s="269">
        <f t="shared" si="4"/>
        <v>1.019047619047619</v>
      </c>
      <c r="L12" s="269">
        <f t="shared" si="4"/>
        <v>1.02803738317757</v>
      </c>
      <c r="M12" s="269">
        <f t="shared" si="4"/>
        <v>1.0454545454545454</v>
      </c>
      <c r="O12" s="266" t="s">
        <v>236</v>
      </c>
      <c r="P12" s="265" t="e">
        <f t="shared" ref="P12:X12" si="5">+P4/O4</f>
        <v>#DIV/0!</v>
      </c>
      <c r="Q12" s="265">
        <f t="shared" si="5"/>
        <v>2.1056302284025863</v>
      </c>
      <c r="R12" s="265">
        <f t="shared" si="5"/>
        <v>0.50949311038122647</v>
      </c>
      <c r="S12" s="269">
        <f t="shared" si="5"/>
        <v>1.1667349792480981</v>
      </c>
      <c r="T12" s="269">
        <f t="shared" si="5"/>
        <v>1.3501105316305748</v>
      </c>
      <c r="U12" s="269">
        <f t="shared" si="5"/>
        <v>0.74191762834271846</v>
      </c>
      <c r="V12" s="269">
        <f t="shared" si="5"/>
        <v>0.96566893424036282</v>
      </c>
      <c r="W12" s="269">
        <f t="shared" si="5"/>
        <v>1.0088217311555594</v>
      </c>
      <c r="X12" s="269">
        <f t="shared" si="5"/>
        <v>1.0169421487603307</v>
      </c>
    </row>
    <row r="13" spans="2:24" hidden="1">
      <c r="B13" s="270" t="s">
        <v>229</v>
      </c>
      <c r="C13" s="270" t="s">
        <v>199</v>
      </c>
      <c r="D13" s="266" t="s">
        <v>236</v>
      </c>
      <c r="E13" s="265">
        <f t="shared" ref="E13:M13" si="6">+E5/D5</f>
        <v>1.7979164533633663</v>
      </c>
      <c r="F13" s="265">
        <f t="shared" si="6"/>
        <v>1.2538004868951182</v>
      </c>
      <c r="G13" s="265">
        <f t="shared" si="6"/>
        <v>0.60574077816964578</v>
      </c>
      <c r="H13" s="269">
        <f t="shared" si="6"/>
        <v>0.85484521008875924</v>
      </c>
      <c r="I13" s="269">
        <f t="shared" si="6"/>
        <v>1.6884854066618424</v>
      </c>
      <c r="J13" s="269">
        <f t="shared" si="6"/>
        <v>1.0389610389610389</v>
      </c>
      <c r="K13" s="269">
        <f t="shared" si="6"/>
        <v>1.0625</v>
      </c>
      <c r="L13" s="269">
        <f t="shared" si="6"/>
        <v>1</v>
      </c>
      <c r="M13" s="269">
        <f t="shared" si="6"/>
        <v>1</v>
      </c>
      <c r="O13" s="266" t="s">
        <v>236</v>
      </c>
      <c r="P13" s="265" t="e">
        <f t="shared" ref="P13:X13" si="7">+P5/O5</f>
        <v>#DIV/0!</v>
      </c>
      <c r="Q13" s="265">
        <f t="shared" si="7"/>
        <v>0.69736304184192255</v>
      </c>
      <c r="R13" s="265">
        <f t="shared" si="7"/>
        <v>0.48312373818715598</v>
      </c>
      <c r="S13" s="269">
        <f t="shared" si="7"/>
        <v>1.4112393302491986</v>
      </c>
      <c r="T13" s="269">
        <f t="shared" si="7"/>
        <v>1.9751943237612875</v>
      </c>
      <c r="U13" s="269">
        <f t="shared" si="7"/>
        <v>0.61532130207454871</v>
      </c>
      <c r="V13" s="269">
        <f t="shared" si="7"/>
        <v>1.02265625</v>
      </c>
      <c r="W13" s="269">
        <f t="shared" si="7"/>
        <v>0.94117647058823528</v>
      </c>
      <c r="X13" s="269">
        <f t="shared" si="7"/>
        <v>1</v>
      </c>
    </row>
    <row r="14" spans="2:24" hidden="1">
      <c r="B14" s="267" t="s">
        <v>228</v>
      </c>
      <c r="C14" s="267" t="s">
        <v>227</v>
      </c>
      <c r="D14" s="266" t="s">
        <v>236</v>
      </c>
      <c r="E14" s="265">
        <f t="shared" ref="E14:M14" si="8">+E6/D6</f>
        <v>1.2644522227616497</v>
      </c>
      <c r="F14" s="265">
        <f t="shared" si="8"/>
        <v>1.4463371391084339</v>
      </c>
      <c r="G14" s="265">
        <f t="shared" si="8"/>
        <v>0.7409875708983531</v>
      </c>
      <c r="H14" s="264">
        <f t="shared" si="8"/>
        <v>0.96500956182618347</v>
      </c>
      <c r="I14" s="264">
        <f t="shared" si="8"/>
        <v>1.5273847538444232</v>
      </c>
      <c r="J14" s="264">
        <f t="shared" si="8"/>
        <v>1.048158640226629</v>
      </c>
      <c r="K14" s="264">
        <f t="shared" si="8"/>
        <v>1.0378378378378379</v>
      </c>
      <c r="L14" s="264">
        <f t="shared" si="8"/>
        <v>1.015625</v>
      </c>
      <c r="M14" s="264">
        <f t="shared" si="8"/>
        <v>1.0256410256410255</v>
      </c>
      <c r="O14" s="266" t="s">
        <v>236</v>
      </c>
      <c r="P14" s="265" t="e">
        <f t="shared" ref="P14:X14" si="9">+P6/O6</f>
        <v>#DIV/0!</v>
      </c>
      <c r="Q14" s="265">
        <f t="shared" si="9"/>
        <v>1.1438448310443357</v>
      </c>
      <c r="R14" s="265">
        <f t="shared" si="9"/>
        <v>0.51232008835444853</v>
      </c>
      <c r="S14" s="264">
        <f t="shared" si="9"/>
        <v>1.3023289454858631</v>
      </c>
      <c r="T14" s="264">
        <f t="shared" si="9"/>
        <v>1.5827664452920045</v>
      </c>
      <c r="U14" s="264">
        <f t="shared" si="9"/>
        <v>0.68624401126724399</v>
      </c>
      <c r="V14" s="264">
        <f t="shared" si="9"/>
        <v>0.99015339663988311</v>
      </c>
      <c r="W14" s="264">
        <f t="shared" si="9"/>
        <v>0.97859700520833326</v>
      </c>
      <c r="X14" s="264">
        <f t="shared" si="9"/>
        <v>1.0098619329388558</v>
      </c>
    </row>
    <row r="15" spans="2:24" hidden="1">
      <c r="B15" s="270" t="s">
        <v>226</v>
      </c>
      <c r="C15" s="270" t="s">
        <v>225</v>
      </c>
      <c r="D15" s="266" t="s">
        <v>236</v>
      </c>
      <c r="E15" s="265">
        <f t="shared" ref="E15:M15" si="10">+E8/D8</f>
        <v>2.0916129572650486</v>
      </c>
      <c r="F15" s="265">
        <f t="shared" si="10"/>
        <v>0.86842680392519411</v>
      </c>
      <c r="G15" s="265">
        <f t="shared" si="10"/>
        <v>0.45502050203180688</v>
      </c>
      <c r="H15" s="269">
        <f t="shared" si="10"/>
        <v>1.6682092784188705</v>
      </c>
      <c r="I15" s="269">
        <f t="shared" si="10"/>
        <v>1.0825098718437567</v>
      </c>
      <c r="J15" s="269">
        <f t="shared" si="10"/>
        <v>0.9850746268656716</v>
      </c>
      <c r="K15" s="269">
        <f t="shared" si="10"/>
        <v>1</v>
      </c>
      <c r="L15" s="269">
        <f t="shared" si="10"/>
        <v>1</v>
      </c>
      <c r="M15" s="269">
        <f t="shared" si="10"/>
        <v>1</v>
      </c>
      <c r="O15" s="266" t="s">
        <v>236</v>
      </c>
      <c r="P15" s="265" t="e">
        <f t="shared" ref="P15:X15" si="11">+P8/O8</f>
        <v>#DIV/0!</v>
      </c>
      <c r="Q15" s="265">
        <f t="shared" si="11"/>
        <v>0.41519479065607418</v>
      </c>
      <c r="R15" s="265">
        <f t="shared" si="11"/>
        <v>0.5239595323119508</v>
      </c>
      <c r="S15" s="269">
        <f t="shared" si="11"/>
        <v>3.6662288203933704</v>
      </c>
      <c r="T15" s="269">
        <f t="shared" si="11"/>
        <v>0.64890531772474014</v>
      </c>
      <c r="U15" s="269">
        <f t="shared" si="11"/>
        <v>0.90999135664958786</v>
      </c>
      <c r="V15" s="269">
        <f t="shared" si="11"/>
        <v>1.0151515151515151</v>
      </c>
      <c r="W15" s="269">
        <f t="shared" si="11"/>
        <v>1</v>
      </c>
      <c r="X15" s="269">
        <f t="shared" si="11"/>
        <v>1</v>
      </c>
    </row>
    <row r="16" spans="2:24" hidden="1">
      <c r="B16" s="268" t="s">
        <v>222</v>
      </c>
      <c r="C16" s="267" t="s">
        <v>221</v>
      </c>
      <c r="D16" s="266" t="s">
        <v>236</v>
      </c>
      <c r="E16" s="265">
        <f t="shared" ref="E16:M16" si="12">+E9/D9</f>
        <v>1.8579522840896772</v>
      </c>
      <c r="F16" s="265">
        <f t="shared" si="12"/>
        <v>0.97952935796059604</v>
      </c>
      <c r="G16" s="265">
        <f t="shared" si="12"/>
        <v>0.53619725699763521</v>
      </c>
      <c r="H16" s="264">
        <f t="shared" si="12"/>
        <v>1.3923543897247839</v>
      </c>
      <c r="I16" s="264">
        <f t="shared" si="12"/>
        <v>1.2034642831093847</v>
      </c>
      <c r="J16" s="264">
        <f t="shared" si="12"/>
        <v>1.0068426197458455</v>
      </c>
      <c r="K16" s="264">
        <f t="shared" si="12"/>
        <v>1.0135922330097087</v>
      </c>
      <c r="L16" s="264">
        <f t="shared" si="12"/>
        <v>1.0057471264367817</v>
      </c>
      <c r="M16" s="264">
        <f t="shared" si="12"/>
        <v>1.0095238095238095</v>
      </c>
      <c r="O16" s="266" t="s">
        <v>236</v>
      </c>
      <c r="P16" s="265" t="e">
        <f t="shared" ref="P16:X16" si="13">+P9/O9</f>
        <v>#DIV/0!</v>
      </c>
      <c r="Q16" s="265">
        <f t="shared" si="13"/>
        <v>0.52720910345688798</v>
      </c>
      <c r="R16" s="265">
        <f t="shared" si="13"/>
        <v>0.54740294677232637</v>
      </c>
      <c r="S16" s="264">
        <f t="shared" si="13"/>
        <v>2.5967204635120402</v>
      </c>
      <c r="T16" s="264">
        <f t="shared" si="13"/>
        <v>0.86433762265601388</v>
      </c>
      <c r="U16" s="264">
        <f t="shared" si="13"/>
        <v>0.83662027521454252</v>
      </c>
      <c r="V16" s="264">
        <f t="shared" si="13"/>
        <v>1.0067037421057592</v>
      </c>
      <c r="W16" s="264">
        <f t="shared" si="13"/>
        <v>0.99226009600563714</v>
      </c>
      <c r="X16" s="264">
        <f t="shared" si="13"/>
        <v>1.0037551020408162</v>
      </c>
    </row>
    <row r="17" spans="2:24">
      <c r="B17" s="263" t="s">
        <v>274</v>
      </c>
    </row>
    <row r="18" spans="2:24">
      <c r="B18" s="194" t="s">
        <v>230</v>
      </c>
      <c r="C18" s="194" t="s">
        <v>181</v>
      </c>
      <c r="H18" s="262">
        <f>+H4*0.07</f>
        <v>48.967800000000004</v>
      </c>
      <c r="I18" s="262">
        <f t="shared" ref="I18:M19" si="14">+I4*0.07</f>
        <v>69.650000000000006</v>
      </c>
      <c r="J18" s="262">
        <f t="shared" si="14"/>
        <v>73.5</v>
      </c>
      <c r="K18" s="262">
        <f t="shared" si="14"/>
        <v>74.900000000000006</v>
      </c>
      <c r="L18" s="262">
        <f t="shared" si="14"/>
        <v>77.000000000000014</v>
      </c>
      <c r="M18" s="262">
        <f t="shared" si="14"/>
        <v>80.500000000000014</v>
      </c>
      <c r="S18" s="262">
        <f t="shared" ref="S18:X19" si="15">+S4*0.07</f>
        <v>7.3746131429733214E-2</v>
      </c>
      <c r="T18" s="262">
        <f t="shared" si="15"/>
        <v>9.9565428710295362E-2</v>
      </c>
      <c r="U18" s="262">
        <f t="shared" si="15"/>
        <v>7.3869346733668337E-2</v>
      </c>
      <c r="V18" s="262">
        <f t="shared" si="15"/>
        <v>7.1333333333333332E-2</v>
      </c>
      <c r="W18" s="262">
        <f t="shared" si="15"/>
        <v>7.1962616822429909E-2</v>
      </c>
      <c r="X18" s="262">
        <f t="shared" si="15"/>
        <v>7.3181818181818181E-2</v>
      </c>
    </row>
    <row r="19" spans="2:24" ht="14.25" thickBot="1">
      <c r="B19" s="195" t="s">
        <v>229</v>
      </c>
      <c r="C19" s="195" t="s">
        <v>182</v>
      </c>
      <c r="H19" s="262">
        <f>+H5*0.07</f>
        <v>31.9221</v>
      </c>
      <c r="I19" s="262">
        <f t="shared" si="14"/>
        <v>53.900000000000006</v>
      </c>
      <c r="J19" s="262">
        <f t="shared" si="14"/>
        <v>56.000000000000007</v>
      </c>
      <c r="K19" s="262">
        <f t="shared" si="14"/>
        <v>59.500000000000007</v>
      </c>
      <c r="L19" s="262">
        <f t="shared" si="14"/>
        <v>59.500000000000007</v>
      </c>
      <c r="M19" s="262">
        <f t="shared" si="14"/>
        <v>59.500000000000007</v>
      </c>
      <c r="S19" s="262">
        <f t="shared" si="15"/>
        <v>5.9839164706213151E-2</v>
      </c>
      <c r="T19" s="262">
        <f t="shared" si="15"/>
        <v>0.11819397846632898</v>
      </c>
      <c r="U19" s="262">
        <f t="shared" si="15"/>
        <v>7.2727272727272724E-2</v>
      </c>
      <c r="V19" s="262">
        <f t="shared" si="15"/>
        <v>7.4375000000000011E-2</v>
      </c>
      <c r="W19" s="262">
        <f t="shared" si="15"/>
        <v>7.0000000000000007E-2</v>
      </c>
      <c r="X19" s="262">
        <f t="shared" si="15"/>
        <v>7.0000000000000007E-2</v>
      </c>
    </row>
    <row r="20" spans="2:24" ht="14.25" thickBot="1">
      <c r="B20" s="235" t="s">
        <v>228</v>
      </c>
      <c r="C20" s="234" t="s">
        <v>235</v>
      </c>
      <c r="H20" s="259">
        <f t="shared" ref="H20:M20" si="16">SUM(H18:H19)</f>
        <v>80.889900000000011</v>
      </c>
      <c r="I20" s="259">
        <f t="shared" si="16"/>
        <v>123.55000000000001</v>
      </c>
      <c r="J20" s="259">
        <f t="shared" si="16"/>
        <v>129.5</v>
      </c>
      <c r="K20" s="259">
        <f t="shared" si="16"/>
        <v>134.4</v>
      </c>
      <c r="L20" s="259">
        <f t="shared" si="16"/>
        <v>136.50000000000003</v>
      </c>
      <c r="M20" s="258">
        <f t="shared" si="16"/>
        <v>140.00000000000003</v>
      </c>
      <c r="S20" s="259">
        <f t="shared" ref="S20:X20" si="17">SUM(S18:S19)</f>
        <v>0.13358529613594636</v>
      </c>
      <c r="T20" s="259">
        <f t="shared" si="17"/>
        <v>0.21775940717662434</v>
      </c>
      <c r="U20" s="259">
        <f t="shared" si="17"/>
        <v>0.14659661946094105</v>
      </c>
      <c r="V20" s="259">
        <f t="shared" si="17"/>
        <v>0.14570833333333333</v>
      </c>
      <c r="W20" s="259">
        <f t="shared" si="17"/>
        <v>0.14196261682242992</v>
      </c>
      <c r="X20" s="258">
        <f t="shared" si="17"/>
        <v>0.14318181818181819</v>
      </c>
    </row>
    <row r="21" spans="2:24" ht="17.25" customHeight="1">
      <c r="H21" s="257">
        <f t="shared" ref="H21:M21" si="18">+H20/H6</f>
        <v>7.0000000000000021E-2</v>
      </c>
      <c r="I21" s="257">
        <f t="shared" si="18"/>
        <v>7.0000000000000007E-2</v>
      </c>
      <c r="J21" s="257">
        <f t="shared" si="18"/>
        <v>7.0000000000000007E-2</v>
      </c>
      <c r="K21" s="257">
        <f t="shared" si="18"/>
        <v>7.0000000000000007E-2</v>
      </c>
      <c r="L21" s="257">
        <f t="shared" si="18"/>
        <v>7.0000000000000021E-2</v>
      </c>
      <c r="M21" s="257">
        <f t="shared" si="18"/>
        <v>7.0000000000000021E-2</v>
      </c>
      <c r="S21" s="257">
        <f t="shared" ref="S21:X21" si="19">+S20/S6</f>
        <v>0.13842898704873932</v>
      </c>
      <c r="T21" s="257">
        <f t="shared" si="19"/>
        <v>0.14257010660118513</v>
      </c>
      <c r="U21" s="257">
        <f t="shared" si="19"/>
        <v>0.13986109910733024</v>
      </c>
      <c r="V21" s="257">
        <f t="shared" si="19"/>
        <v>0.14039605034722222</v>
      </c>
      <c r="W21" s="257">
        <f t="shared" si="19"/>
        <v>0.1397785765636233</v>
      </c>
      <c r="X21" s="257">
        <f t="shared" si="19"/>
        <v>0.13960227272727274</v>
      </c>
    </row>
    <row r="22" spans="2:24" ht="14.25" thickBot="1">
      <c r="B22" s="195" t="s">
        <v>226</v>
      </c>
      <c r="C22" s="195" t="s">
        <v>183</v>
      </c>
      <c r="H22" s="261">
        <f t="shared" ref="H22:M22" si="20">+H8*0.04</f>
        <v>123.7864</v>
      </c>
      <c r="I22" s="261">
        <f t="shared" si="20"/>
        <v>134</v>
      </c>
      <c r="J22" s="261">
        <f t="shared" si="20"/>
        <v>132</v>
      </c>
      <c r="K22" s="261">
        <f t="shared" si="20"/>
        <v>132</v>
      </c>
      <c r="L22" s="261">
        <f t="shared" si="20"/>
        <v>132</v>
      </c>
      <c r="M22" s="261">
        <f t="shared" si="20"/>
        <v>132</v>
      </c>
      <c r="S22" s="261">
        <f t="shared" ref="S22:X22" si="21">+S8*0.04</f>
        <v>6.6728371136754824E-2</v>
      </c>
      <c r="T22" s="261">
        <f t="shared" si="21"/>
        <v>4.3300394873750266E-2</v>
      </c>
      <c r="U22" s="261">
        <f t="shared" si="21"/>
        <v>3.9402985074626862E-2</v>
      </c>
      <c r="V22" s="261">
        <f t="shared" si="21"/>
        <v>0.04</v>
      </c>
      <c r="W22" s="261">
        <f t="shared" si="21"/>
        <v>0.04</v>
      </c>
      <c r="X22" s="261">
        <f t="shared" si="21"/>
        <v>0.04</v>
      </c>
    </row>
    <row r="23" spans="2:24" ht="14.25" thickBot="1">
      <c r="B23" s="235" t="s">
        <v>234</v>
      </c>
      <c r="C23" s="234" t="s">
        <v>233</v>
      </c>
      <c r="D23" s="260">
        <f>+D30/1000</f>
        <v>0</v>
      </c>
      <c r="E23" s="260">
        <f>+E30/1000</f>
        <v>0</v>
      </c>
      <c r="F23" s="260">
        <f>+F30/1000</f>
        <v>0</v>
      </c>
      <c r="G23" s="260">
        <f>+G30/1000</f>
        <v>0</v>
      </c>
      <c r="H23" s="259">
        <f t="shared" ref="H23:M23" si="22">+H22+H20</f>
        <v>204.67630000000003</v>
      </c>
      <c r="I23" s="259">
        <f t="shared" si="22"/>
        <v>257.55</v>
      </c>
      <c r="J23" s="259">
        <f t="shared" si="22"/>
        <v>261.5</v>
      </c>
      <c r="K23" s="259">
        <f t="shared" si="22"/>
        <v>266.39999999999998</v>
      </c>
      <c r="L23" s="259">
        <f t="shared" si="22"/>
        <v>268.5</v>
      </c>
      <c r="M23" s="258">
        <f t="shared" si="22"/>
        <v>272</v>
      </c>
      <c r="O23" s="260">
        <f>+O30/1000</f>
        <v>0</v>
      </c>
      <c r="P23" s="260">
        <f>+P30/1000</f>
        <v>0</v>
      </c>
      <c r="Q23" s="260">
        <f>+Q30/1000</f>
        <v>0</v>
      </c>
      <c r="R23" s="260">
        <f>+R30/1000</f>
        <v>0</v>
      </c>
      <c r="S23" s="259">
        <f t="shared" ref="S23:X23" si="23">+S22+S20</f>
        <v>0.20031366727270117</v>
      </c>
      <c r="T23" s="259">
        <f t="shared" si="23"/>
        <v>0.2610598020503746</v>
      </c>
      <c r="U23" s="259">
        <f t="shared" si="23"/>
        <v>0.18599960453556791</v>
      </c>
      <c r="V23" s="259">
        <f t="shared" si="23"/>
        <v>0.18570833333333334</v>
      </c>
      <c r="W23" s="259">
        <f t="shared" si="23"/>
        <v>0.18196261682242992</v>
      </c>
      <c r="X23" s="258">
        <f t="shared" si="23"/>
        <v>0.1831818181818182</v>
      </c>
    </row>
    <row r="24" spans="2:24">
      <c r="D24" s="257">
        <f t="shared" ref="D24:M24" si="24">+D23/D9</f>
        <v>0</v>
      </c>
      <c r="E24" s="257">
        <f t="shared" si="24"/>
        <v>0</v>
      </c>
      <c r="F24" s="257">
        <f t="shared" si="24"/>
        <v>0</v>
      </c>
      <c r="G24" s="257">
        <f t="shared" si="24"/>
        <v>0</v>
      </c>
      <c r="H24" s="257">
        <f t="shared" si="24"/>
        <v>4.8156523294033513E-2</v>
      </c>
      <c r="I24" s="257">
        <f t="shared" si="24"/>
        <v>5.0351906158357773E-2</v>
      </c>
      <c r="J24" s="257">
        <f t="shared" si="24"/>
        <v>5.0776699029126217E-2</v>
      </c>
      <c r="K24" s="257">
        <f t="shared" si="24"/>
        <v>5.1034482758620686E-2</v>
      </c>
      <c r="L24" s="257">
        <f t="shared" si="24"/>
        <v>5.1142857142857143E-2</v>
      </c>
      <c r="M24" s="257">
        <f t="shared" si="24"/>
        <v>5.132075471698113E-2</v>
      </c>
      <c r="O24" s="257" t="e">
        <f t="shared" ref="O24:X24" si="25">+O23/O9</f>
        <v>#DIV/0!</v>
      </c>
      <c r="P24" s="257">
        <f t="shared" si="25"/>
        <v>0</v>
      </c>
      <c r="Q24" s="257">
        <f t="shared" si="25"/>
        <v>0</v>
      </c>
      <c r="R24" s="257">
        <f t="shared" si="25"/>
        <v>0</v>
      </c>
      <c r="S24" s="257">
        <f t="shared" si="25"/>
        <v>0.14386686949167851</v>
      </c>
      <c r="T24" s="257">
        <f t="shared" si="25"/>
        <v>0.21692359774556474</v>
      </c>
      <c r="U24" s="257">
        <f t="shared" si="25"/>
        <v>0.18473552955328734</v>
      </c>
      <c r="V24" s="257">
        <f t="shared" si="25"/>
        <v>0.18321799169859515</v>
      </c>
      <c r="W24" s="257">
        <f t="shared" si="25"/>
        <v>0.18092283044058746</v>
      </c>
      <c r="X24" s="257">
        <f t="shared" si="25"/>
        <v>0.18145368782161236</v>
      </c>
    </row>
    <row r="56" spans="1:24" ht="14.25">
      <c r="A56" s="227"/>
      <c r="B56" s="244" t="s">
        <v>232</v>
      </c>
      <c r="C56" s="243"/>
      <c r="D56" s="242">
        <v>43951</v>
      </c>
      <c r="E56" s="241">
        <v>43981</v>
      </c>
      <c r="F56" s="241">
        <v>44012</v>
      </c>
      <c r="G56" s="241">
        <v>44042</v>
      </c>
      <c r="H56" s="241">
        <v>44073</v>
      </c>
      <c r="I56" s="241">
        <v>44104</v>
      </c>
      <c r="J56" s="241">
        <v>44134</v>
      </c>
      <c r="K56" s="241">
        <v>44165</v>
      </c>
      <c r="L56" s="241">
        <v>44195</v>
      </c>
      <c r="M56" s="241">
        <v>44226</v>
      </c>
      <c r="N56" s="241">
        <v>44255</v>
      </c>
      <c r="O56" s="242">
        <v>43951</v>
      </c>
      <c r="P56" s="241">
        <v>43981</v>
      </c>
      <c r="Q56" s="241">
        <v>44012</v>
      </c>
      <c r="R56" s="241">
        <v>44042</v>
      </c>
      <c r="S56" s="241">
        <v>44073</v>
      </c>
      <c r="T56" s="241">
        <v>44104</v>
      </c>
      <c r="U56" s="241">
        <v>44134</v>
      </c>
      <c r="V56" s="241">
        <v>44165</v>
      </c>
      <c r="W56" s="241">
        <v>44195</v>
      </c>
      <c r="X56" s="241">
        <v>44226</v>
      </c>
    </row>
    <row r="57" spans="1:24" ht="14.25">
      <c r="A57" s="248"/>
      <c r="B57" s="240" t="s">
        <v>230</v>
      </c>
      <c r="C57" s="240" t="s">
        <v>198</v>
      </c>
      <c r="D57" s="256">
        <v>0</v>
      </c>
      <c r="E57" s="256">
        <v>47462</v>
      </c>
      <c r="F57" s="256">
        <v>79018</v>
      </c>
      <c r="G57" s="256">
        <v>42910</v>
      </c>
      <c r="H57" s="256">
        <v>52883</v>
      </c>
      <c r="I57" s="256">
        <v>53747.014285714278</v>
      </c>
      <c r="J57" s="255">
        <v>40044</v>
      </c>
      <c r="K57" s="255">
        <v>82100.56327251326</v>
      </c>
      <c r="L57" s="238">
        <v>126000</v>
      </c>
      <c r="M57" s="238">
        <v>122000</v>
      </c>
      <c r="N57" s="238">
        <v>121000</v>
      </c>
      <c r="O57" s="256">
        <v>0</v>
      </c>
      <c r="P57" s="256">
        <v>47462</v>
      </c>
      <c r="Q57" s="256">
        <v>79018</v>
      </c>
      <c r="R57" s="256">
        <v>42910</v>
      </c>
      <c r="S57" s="256">
        <v>52883</v>
      </c>
      <c r="T57" s="256">
        <v>53747.014285714278</v>
      </c>
      <c r="U57" s="255">
        <v>40044</v>
      </c>
      <c r="V57" s="255">
        <v>82100.56327251326</v>
      </c>
      <c r="W57" s="238">
        <v>126000</v>
      </c>
      <c r="X57" s="238">
        <v>122000</v>
      </c>
    </row>
    <row r="58" spans="1:24" ht="15" thickBot="1">
      <c r="A58" s="248"/>
      <c r="B58" s="237" t="s">
        <v>229</v>
      </c>
      <c r="C58" s="237" t="s">
        <v>199</v>
      </c>
      <c r="D58" s="252">
        <v>0</v>
      </c>
      <c r="E58" s="252">
        <v>23300</v>
      </c>
      <c r="F58" s="252">
        <v>32273</v>
      </c>
      <c r="G58" s="252">
        <v>50340</v>
      </c>
      <c r="H58" s="252">
        <v>24349</v>
      </c>
      <c r="I58" s="252">
        <v>21716.11</v>
      </c>
      <c r="J58" s="254">
        <v>35957</v>
      </c>
      <c r="K58" s="254">
        <v>54218.600000000006</v>
      </c>
      <c r="L58" s="236">
        <v>52000</v>
      </c>
      <c r="M58" s="236">
        <v>68000</v>
      </c>
      <c r="N58" s="236">
        <v>50000</v>
      </c>
      <c r="O58" s="252">
        <v>0</v>
      </c>
      <c r="P58" s="252">
        <v>23300</v>
      </c>
      <c r="Q58" s="252">
        <v>32273</v>
      </c>
      <c r="R58" s="252">
        <v>50340</v>
      </c>
      <c r="S58" s="252">
        <v>24349</v>
      </c>
      <c r="T58" s="252">
        <v>21716.11</v>
      </c>
      <c r="U58" s="254">
        <v>35957</v>
      </c>
      <c r="V58" s="254">
        <v>54218.600000000006</v>
      </c>
      <c r="W58" s="236">
        <v>52000</v>
      </c>
      <c r="X58" s="236">
        <v>68000</v>
      </c>
    </row>
    <row r="59" spans="1:24" ht="15" thickBot="1">
      <c r="A59" s="248"/>
      <c r="B59" s="235" t="s">
        <v>228</v>
      </c>
      <c r="C59" s="234" t="s">
        <v>227</v>
      </c>
      <c r="D59" s="253">
        <f t="shared" ref="D59:N59" si="26">+SUM(D57:D58)</f>
        <v>0</v>
      </c>
      <c r="E59" s="253">
        <f t="shared" si="26"/>
        <v>70762</v>
      </c>
      <c r="F59" s="253">
        <f t="shared" si="26"/>
        <v>111291</v>
      </c>
      <c r="G59" s="253">
        <f t="shared" si="26"/>
        <v>93250</v>
      </c>
      <c r="H59" s="253">
        <f t="shared" si="26"/>
        <v>77232</v>
      </c>
      <c r="I59" s="253">
        <f t="shared" si="26"/>
        <v>75463.124285714279</v>
      </c>
      <c r="J59" s="253">
        <f t="shared" si="26"/>
        <v>76001</v>
      </c>
      <c r="K59" s="253">
        <f t="shared" si="26"/>
        <v>136319.16327251325</v>
      </c>
      <c r="L59" s="233">
        <f t="shared" si="26"/>
        <v>178000</v>
      </c>
      <c r="M59" s="233">
        <f t="shared" si="26"/>
        <v>190000</v>
      </c>
      <c r="N59" s="233">
        <f t="shared" si="26"/>
        <v>171000</v>
      </c>
      <c r="O59" s="253">
        <f t="shared" ref="O59:X59" si="27">+SUM(O57:O58)</f>
        <v>0</v>
      </c>
      <c r="P59" s="253">
        <f t="shared" si="27"/>
        <v>70762</v>
      </c>
      <c r="Q59" s="253">
        <f t="shared" si="27"/>
        <v>111291</v>
      </c>
      <c r="R59" s="253">
        <f t="shared" si="27"/>
        <v>93250</v>
      </c>
      <c r="S59" s="253">
        <f t="shared" si="27"/>
        <v>77232</v>
      </c>
      <c r="T59" s="253">
        <f t="shared" si="27"/>
        <v>75463.124285714279</v>
      </c>
      <c r="U59" s="253">
        <f t="shared" si="27"/>
        <v>76001</v>
      </c>
      <c r="V59" s="253">
        <f t="shared" si="27"/>
        <v>136319.16327251325</v>
      </c>
      <c r="W59" s="233">
        <f t="shared" si="27"/>
        <v>178000</v>
      </c>
      <c r="X59" s="233">
        <f t="shared" si="27"/>
        <v>190000</v>
      </c>
    </row>
    <row r="60" spans="1:24" ht="14.25">
      <c r="A60" s="248"/>
      <c r="B60" s="232" t="s">
        <v>226</v>
      </c>
      <c r="C60" s="232" t="s">
        <v>225</v>
      </c>
      <c r="D60" s="252">
        <v>0</v>
      </c>
      <c r="E60" s="252">
        <v>4607</v>
      </c>
      <c r="F60" s="252">
        <v>227519</v>
      </c>
      <c r="G60" s="252">
        <v>132017</v>
      </c>
      <c r="H60" s="252">
        <v>90022</v>
      </c>
      <c r="I60" s="252">
        <v>135915.10999999999</v>
      </c>
      <c r="J60" s="252">
        <v>123401</v>
      </c>
      <c r="K60" s="252">
        <v>135681</v>
      </c>
      <c r="L60" s="231">
        <v>486000</v>
      </c>
      <c r="M60" s="231">
        <v>777000</v>
      </c>
      <c r="N60" s="231">
        <v>777000</v>
      </c>
      <c r="O60" s="252">
        <v>0</v>
      </c>
      <c r="P60" s="252">
        <v>4607</v>
      </c>
      <c r="Q60" s="252">
        <v>227519</v>
      </c>
      <c r="R60" s="252">
        <v>132017</v>
      </c>
      <c r="S60" s="252">
        <v>90022</v>
      </c>
      <c r="T60" s="252">
        <v>135915.10999999999</v>
      </c>
      <c r="U60" s="252">
        <v>123401</v>
      </c>
      <c r="V60" s="252">
        <v>135681</v>
      </c>
      <c r="W60" s="231">
        <v>486000</v>
      </c>
      <c r="X60" s="231">
        <v>777000</v>
      </c>
    </row>
    <row r="61" spans="1:24" ht="15" thickBot="1">
      <c r="A61" s="248"/>
      <c r="B61" s="230" t="s">
        <v>224</v>
      </c>
      <c r="C61" s="230" t="s">
        <v>223</v>
      </c>
      <c r="D61" s="251">
        <f t="shared" ref="D61:N61" si="28">+D58+D60</f>
        <v>0</v>
      </c>
      <c r="E61" s="251">
        <f t="shared" si="28"/>
        <v>27907</v>
      </c>
      <c r="F61" s="251">
        <f t="shared" si="28"/>
        <v>259792</v>
      </c>
      <c r="G61" s="251">
        <f t="shared" si="28"/>
        <v>182357</v>
      </c>
      <c r="H61" s="251">
        <f t="shared" si="28"/>
        <v>114371</v>
      </c>
      <c r="I61" s="251">
        <f t="shared" si="28"/>
        <v>157631.21999999997</v>
      </c>
      <c r="J61" s="250">
        <f t="shared" si="28"/>
        <v>159358</v>
      </c>
      <c r="K61" s="250">
        <f t="shared" si="28"/>
        <v>189899.6</v>
      </c>
      <c r="L61" s="228">
        <f t="shared" si="28"/>
        <v>538000</v>
      </c>
      <c r="M61" s="228">
        <f t="shared" si="28"/>
        <v>845000</v>
      </c>
      <c r="N61" s="228">
        <f t="shared" si="28"/>
        <v>827000</v>
      </c>
      <c r="O61" s="251">
        <f t="shared" ref="O61:X61" si="29">+O58+O60</f>
        <v>0</v>
      </c>
      <c r="P61" s="251">
        <f t="shared" si="29"/>
        <v>27907</v>
      </c>
      <c r="Q61" s="251">
        <f t="shared" si="29"/>
        <v>259792</v>
      </c>
      <c r="R61" s="251">
        <f t="shared" si="29"/>
        <v>182357</v>
      </c>
      <c r="S61" s="251">
        <f t="shared" si="29"/>
        <v>114371</v>
      </c>
      <c r="T61" s="251">
        <f t="shared" si="29"/>
        <v>157631.21999999997</v>
      </c>
      <c r="U61" s="250">
        <f t="shared" si="29"/>
        <v>159358</v>
      </c>
      <c r="V61" s="250">
        <f t="shared" si="29"/>
        <v>189899.6</v>
      </c>
      <c r="W61" s="228">
        <f t="shared" si="29"/>
        <v>538000</v>
      </c>
      <c r="X61" s="228">
        <f t="shared" si="29"/>
        <v>845000</v>
      </c>
    </row>
    <row r="62" spans="1:24" ht="15" thickBot="1">
      <c r="A62" s="248"/>
      <c r="B62" s="226" t="s">
        <v>222</v>
      </c>
      <c r="C62" s="225" t="s">
        <v>221</v>
      </c>
      <c r="D62" s="249">
        <f t="shared" ref="D62:N62" si="30">+D57+D61</f>
        <v>0</v>
      </c>
      <c r="E62" s="249">
        <f t="shared" si="30"/>
        <v>75369</v>
      </c>
      <c r="F62" s="249">
        <f t="shared" si="30"/>
        <v>338810</v>
      </c>
      <c r="G62" s="249">
        <f t="shared" si="30"/>
        <v>225267</v>
      </c>
      <c r="H62" s="249">
        <f t="shared" si="30"/>
        <v>167254</v>
      </c>
      <c r="I62" s="249">
        <f t="shared" si="30"/>
        <v>211378.23428571425</v>
      </c>
      <c r="J62" s="249">
        <f t="shared" si="30"/>
        <v>199402</v>
      </c>
      <c r="K62" s="249">
        <f t="shared" si="30"/>
        <v>272000.16327251325</v>
      </c>
      <c r="L62" s="224">
        <f t="shared" si="30"/>
        <v>664000</v>
      </c>
      <c r="M62" s="224">
        <f t="shared" si="30"/>
        <v>967000</v>
      </c>
      <c r="N62" s="224">
        <f t="shared" si="30"/>
        <v>948000</v>
      </c>
      <c r="O62" s="249">
        <f t="shared" ref="O62:X62" si="31">+O57+O61</f>
        <v>0</v>
      </c>
      <c r="P62" s="249">
        <f t="shared" si="31"/>
        <v>75369</v>
      </c>
      <c r="Q62" s="249">
        <f t="shared" si="31"/>
        <v>338810</v>
      </c>
      <c r="R62" s="249">
        <f t="shared" si="31"/>
        <v>225267</v>
      </c>
      <c r="S62" s="249">
        <f t="shared" si="31"/>
        <v>167254</v>
      </c>
      <c r="T62" s="249">
        <f t="shared" si="31"/>
        <v>211378.23428571425</v>
      </c>
      <c r="U62" s="249">
        <f t="shared" si="31"/>
        <v>199402</v>
      </c>
      <c r="V62" s="249">
        <f t="shared" si="31"/>
        <v>272000.16327251325</v>
      </c>
      <c r="W62" s="224">
        <f t="shared" si="31"/>
        <v>664000</v>
      </c>
      <c r="X62" s="224">
        <f t="shared" si="31"/>
        <v>967000</v>
      </c>
    </row>
    <row r="63" spans="1:24" ht="14.25">
      <c r="A63" s="248"/>
      <c r="B63" s="246"/>
      <c r="C63" s="246"/>
      <c r="D63" s="247"/>
      <c r="E63" s="247"/>
      <c r="F63" s="247"/>
      <c r="G63" s="247"/>
      <c r="H63" s="247"/>
      <c r="I63" s="247"/>
      <c r="J63" s="247"/>
      <c r="K63" s="247"/>
      <c r="L63" s="247"/>
      <c r="M63" s="247"/>
      <c r="N63" s="247"/>
      <c r="O63" s="247"/>
      <c r="P63" s="247"/>
      <c r="Q63" s="247"/>
      <c r="R63" s="247"/>
      <c r="S63" s="247"/>
      <c r="T63" s="247"/>
      <c r="U63" s="247"/>
      <c r="V63" s="247"/>
      <c r="W63" s="247"/>
      <c r="X63" s="247"/>
    </row>
    <row r="64" spans="1:24" ht="14.25">
      <c r="A64" s="227"/>
      <c r="B64" s="192"/>
      <c r="C64" s="192"/>
      <c r="D64" s="247"/>
      <c r="E64" s="192"/>
      <c r="F64" s="246"/>
      <c r="G64" s="246"/>
      <c r="H64" s="246"/>
      <c r="I64" s="246"/>
      <c r="J64" s="246"/>
      <c r="K64" s="246"/>
      <c r="L64" s="246"/>
      <c r="M64" s="246"/>
      <c r="N64" s="246"/>
      <c r="O64" s="247"/>
      <c r="P64" s="192"/>
      <c r="Q64" s="246"/>
      <c r="R64" s="246"/>
      <c r="S64" s="246"/>
      <c r="T64" s="246"/>
      <c r="U64" s="246"/>
      <c r="V64" s="246"/>
      <c r="W64" s="246"/>
      <c r="X64" s="246"/>
    </row>
    <row r="65" spans="1:24" ht="14.25">
      <c r="A65" s="227"/>
      <c r="B65" s="244" t="s">
        <v>231</v>
      </c>
      <c r="C65" s="243"/>
      <c r="D65" s="242">
        <v>44316</v>
      </c>
      <c r="E65" s="241">
        <v>44347</v>
      </c>
      <c r="F65" s="241">
        <v>44377</v>
      </c>
      <c r="G65" s="241">
        <v>44408</v>
      </c>
      <c r="H65" s="241">
        <v>44439</v>
      </c>
      <c r="I65" s="241">
        <v>44469</v>
      </c>
      <c r="J65" s="241">
        <v>44500</v>
      </c>
      <c r="K65" s="241">
        <v>44530</v>
      </c>
      <c r="L65" s="241">
        <v>44561</v>
      </c>
      <c r="M65" s="241">
        <v>44592</v>
      </c>
      <c r="N65" s="241">
        <v>44620</v>
      </c>
      <c r="O65" s="242">
        <v>44316</v>
      </c>
      <c r="P65" s="241">
        <v>44347</v>
      </c>
      <c r="Q65" s="241">
        <v>44377</v>
      </c>
      <c r="R65" s="241">
        <v>44408</v>
      </c>
      <c r="S65" s="241">
        <v>44439</v>
      </c>
      <c r="T65" s="241">
        <v>44469</v>
      </c>
      <c r="U65" s="241">
        <v>44500</v>
      </c>
      <c r="V65" s="241">
        <v>44530</v>
      </c>
      <c r="W65" s="241">
        <v>44561</v>
      </c>
      <c r="X65" s="241">
        <v>44592</v>
      </c>
    </row>
    <row r="66" spans="1:24" ht="14.25">
      <c r="A66" s="227"/>
      <c r="B66" s="240" t="s">
        <v>230</v>
      </c>
      <c r="C66" s="240" t="s">
        <v>198</v>
      </c>
      <c r="D66" s="239">
        <v>80000</v>
      </c>
      <c r="E66" s="239">
        <v>90000</v>
      </c>
      <c r="F66" s="239">
        <v>90000</v>
      </c>
      <c r="G66" s="239">
        <v>80000</v>
      </c>
      <c r="H66" s="239">
        <v>100000</v>
      </c>
      <c r="I66" s="239">
        <v>70000</v>
      </c>
      <c r="J66" s="238">
        <v>90000</v>
      </c>
      <c r="K66" s="238">
        <v>90000</v>
      </c>
      <c r="L66" s="238">
        <v>75000</v>
      </c>
      <c r="M66" s="238">
        <v>80000</v>
      </c>
      <c r="N66" s="238">
        <v>70000</v>
      </c>
      <c r="O66" s="239">
        <v>80000</v>
      </c>
      <c r="P66" s="239">
        <v>90000</v>
      </c>
      <c r="Q66" s="239">
        <v>90000</v>
      </c>
      <c r="R66" s="239">
        <v>80000</v>
      </c>
      <c r="S66" s="239">
        <v>100000</v>
      </c>
      <c r="T66" s="239">
        <v>70000</v>
      </c>
      <c r="U66" s="238">
        <v>90000</v>
      </c>
      <c r="V66" s="238">
        <v>90000</v>
      </c>
      <c r="W66" s="238">
        <v>75000</v>
      </c>
      <c r="X66" s="238">
        <v>80000</v>
      </c>
    </row>
    <row r="67" spans="1:24" ht="15" thickBot="1">
      <c r="A67" s="227"/>
      <c r="B67" s="237" t="s">
        <v>229</v>
      </c>
      <c r="C67" s="237" t="s">
        <v>199</v>
      </c>
      <c r="D67" s="231">
        <v>50000</v>
      </c>
      <c r="E67" s="231">
        <v>60000</v>
      </c>
      <c r="F67" s="231">
        <v>60000</v>
      </c>
      <c r="G67" s="231">
        <v>50000</v>
      </c>
      <c r="H67" s="231">
        <v>40000</v>
      </c>
      <c r="I67" s="231">
        <v>40000</v>
      </c>
      <c r="J67" s="236">
        <v>60000</v>
      </c>
      <c r="K67" s="236">
        <v>90000</v>
      </c>
      <c r="L67" s="236">
        <v>80000</v>
      </c>
      <c r="M67" s="236">
        <v>100000</v>
      </c>
      <c r="N67" s="236">
        <v>80000</v>
      </c>
      <c r="O67" s="231">
        <v>50000</v>
      </c>
      <c r="P67" s="231">
        <v>60000</v>
      </c>
      <c r="Q67" s="231">
        <v>60000</v>
      </c>
      <c r="R67" s="231">
        <v>50000</v>
      </c>
      <c r="S67" s="231">
        <v>40000</v>
      </c>
      <c r="T67" s="231">
        <v>40000</v>
      </c>
      <c r="U67" s="236">
        <v>60000</v>
      </c>
      <c r="V67" s="236">
        <v>90000</v>
      </c>
      <c r="W67" s="236">
        <v>80000</v>
      </c>
      <c r="X67" s="236">
        <v>100000</v>
      </c>
    </row>
    <row r="68" spans="1:24" ht="15" thickBot="1">
      <c r="A68" s="227"/>
      <c r="B68" s="235" t="s">
        <v>228</v>
      </c>
      <c r="C68" s="234" t="s">
        <v>227</v>
      </c>
      <c r="D68" s="233">
        <f t="shared" ref="D68:N68" si="32">+SUM(D66:D67)</f>
        <v>130000</v>
      </c>
      <c r="E68" s="233">
        <f t="shared" si="32"/>
        <v>150000</v>
      </c>
      <c r="F68" s="233">
        <f t="shared" si="32"/>
        <v>150000</v>
      </c>
      <c r="G68" s="233">
        <f t="shared" si="32"/>
        <v>130000</v>
      </c>
      <c r="H68" s="233">
        <f t="shared" si="32"/>
        <v>140000</v>
      </c>
      <c r="I68" s="233">
        <f t="shared" si="32"/>
        <v>110000</v>
      </c>
      <c r="J68" s="233">
        <f t="shared" si="32"/>
        <v>150000</v>
      </c>
      <c r="K68" s="233">
        <f t="shared" si="32"/>
        <v>180000</v>
      </c>
      <c r="L68" s="233">
        <f t="shared" si="32"/>
        <v>155000</v>
      </c>
      <c r="M68" s="233">
        <f t="shared" si="32"/>
        <v>180000</v>
      </c>
      <c r="N68" s="233">
        <f t="shared" si="32"/>
        <v>150000</v>
      </c>
      <c r="O68" s="233">
        <f t="shared" ref="O68:X68" si="33">+SUM(O66:O67)</f>
        <v>130000</v>
      </c>
      <c r="P68" s="233">
        <f t="shared" si="33"/>
        <v>150000</v>
      </c>
      <c r="Q68" s="233">
        <f t="shared" si="33"/>
        <v>150000</v>
      </c>
      <c r="R68" s="233">
        <f t="shared" si="33"/>
        <v>130000</v>
      </c>
      <c r="S68" s="233">
        <f t="shared" si="33"/>
        <v>140000</v>
      </c>
      <c r="T68" s="233">
        <f t="shared" si="33"/>
        <v>110000</v>
      </c>
      <c r="U68" s="233">
        <f t="shared" si="33"/>
        <v>150000</v>
      </c>
      <c r="V68" s="233">
        <f t="shared" si="33"/>
        <v>180000</v>
      </c>
      <c r="W68" s="233">
        <f t="shared" si="33"/>
        <v>155000</v>
      </c>
      <c r="X68" s="233">
        <f t="shared" si="33"/>
        <v>180000</v>
      </c>
    </row>
    <row r="69" spans="1:24" ht="14.25">
      <c r="A69" s="227"/>
      <c r="B69" s="232" t="s">
        <v>226</v>
      </c>
      <c r="C69" s="232" t="s">
        <v>225</v>
      </c>
      <c r="D69" s="231">
        <v>50000</v>
      </c>
      <c r="E69" s="231">
        <v>70000</v>
      </c>
      <c r="F69" s="231">
        <v>70000</v>
      </c>
      <c r="G69" s="231">
        <v>70000</v>
      </c>
      <c r="H69" s="231">
        <v>70000</v>
      </c>
      <c r="I69" s="231">
        <v>70000</v>
      </c>
      <c r="J69" s="231">
        <v>150000</v>
      </c>
      <c r="K69" s="231">
        <v>500000</v>
      </c>
      <c r="L69" s="231">
        <v>500000</v>
      </c>
      <c r="M69" s="231">
        <v>600000</v>
      </c>
      <c r="N69" s="231">
        <v>600000</v>
      </c>
      <c r="O69" s="231">
        <v>50000</v>
      </c>
      <c r="P69" s="231">
        <v>70000</v>
      </c>
      <c r="Q69" s="231">
        <v>70000</v>
      </c>
      <c r="R69" s="231">
        <v>70000</v>
      </c>
      <c r="S69" s="231">
        <v>70000</v>
      </c>
      <c r="T69" s="231">
        <v>70000</v>
      </c>
      <c r="U69" s="231">
        <v>150000</v>
      </c>
      <c r="V69" s="231">
        <v>500000</v>
      </c>
      <c r="W69" s="231">
        <v>500000</v>
      </c>
      <c r="X69" s="231">
        <v>600000</v>
      </c>
    </row>
    <row r="70" spans="1:24" ht="15" thickBot="1">
      <c r="A70" s="227"/>
      <c r="B70" s="230" t="s">
        <v>224</v>
      </c>
      <c r="C70" s="230" t="s">
        <v>223</v>
      </c>
      <c r="D70" s="229">
        <f t="shared" ref="D70:N70" si="34">+D69+D67</f>
        <v>100000</v>
      </c>
      <c r="E70" s="229">
        <f t="shared" si="34"/>
        <v>130000</v>
      </c>
      <c r="F70" s="229">
        <f t="shared" si="34"/>
        <v>130000</v>
      </c>
      <c r="G70" s="229">
        <f t="shared" si="34"/>
        <v>120000</v>
      </c>
      <c r="H70" s="229">
        <f t="shared" si="34"/>
        <v>110000</v>
      </c>
      <c r="I70" s="229">
        <f t="shared" si="34"/>
        <v>110000</v>
      </c>
      <c r="J70" s="228">
        <f t="shared" si="34"/>
        <v>210000</v>
      </c>
      <c r="K70" s="228">
        <f t="shared" si="34"/>
        <v>590000</v>
      </c>
      <c r="L70" s="228">
        <f t="shared" si="34"/>
        <v>580000</v>
      </c>
      <c r="M70" s="228">
        <f t="shared" si="34"/>
        <v>700000</v>
      </c>
      <c r="N70" s="228">
        <f t="shared" si="34"/>
        <v>680000</v>
      </c>
      <c r="O70" s="229">
        <f t="shared" ref="O70:X70" si="35">+O69+O67</f>
        <v>100000</v>
      </c>
      <c r="P70" s="229">
        <f t="shared" si="35"/>
        <v>130000</v>
      </c>
      <c r="Q70" s="229">
        <f t="shared" si="35"/>
        <v>130000</v>
      </c>
      <c r="R70" s="229">
        <f t="shared" si="35"/>
        <v>120000</v>
      </c>
      <c r="S70" s="229">
        <f t="shared" si="35"/>
        <v>110000</v>
      </c>
      <c r="T70" s="229">
        <f t="shared" si="35"/>
        <v>110000</v>
      </c>
      <c r="U70" s="228">
        <f t="shared" si="35"/>
        <v>210000</v>
      </c>
      <c r="V70" s="228">
        <f t="shared" si="35"/>
        <v>590000</v>
      </c>
      <c r="W70" s="228">
        <f t="shared" si="35"/>
        <v>580000</v>
      </c>
      <c r="X70" s="228">
        <f t="shared" si="35"/>
        <v>700000</v>
      </c>
    </row>
    <row r="71" spans="1:24" ht="15" thickBot="1">
      <c r="A71" s="227"/>
      <c r="B71" s="226" t="s">
        <v>222</v>
      </c>
      <c r="C71" s="225" t="s">
        <v>221</v>
      </c>
      <c r="D71" s="224">
        <f t="shared" ref="D71:N71" si="36">+D68+D69</f>
        <v>180000</v>
      </c>
      <c r="E71" s="224">
        <f t="shared" si="36"/>
        <v>220000</v>
      </c>
      <c r="F71" s="224">
        <f t="shared" si="36"/>
        <v>220000</v>
      </c>
      <c r="G71" s="224">
        <f t="shared" si="36"/>
        <v>200000</v>
      </c>
      <c r="H71" s="224">
        <f t="shared" si="36"/>
        <v>210000</v>
      </c>
      <c r="I71" s="224">
        <f t="shared" si="36"/>
        <v>180000</v>
      </c>
      <c r="J71" s="224">
        <f t="shared" si="36"/>
        <v>300000</v>
      </c>
      <c r="K71" s="224">
        <f t="shared" si="36"/>
        <v>680000</v>
      </c>
      <c r="L71" s="224">
        <f t="shared" si="36"/>
        <v>655000</v>
      </c>
      <c r="M71" s="224">
        <f t="shared" si="36"/>
        <v>780000</v>
      </c>
      <c r="N71" s="224">
        <f t="shared" si="36"/>
        <v>750000</v>
      </c>
      <c r="O71" s="224">
        <f t="shared" ref="O71:X71" si="37">+O68+O69</f>
        <v>180000</v>
      </c>
      <c r="P71" s="224">
        <f t="shared" si="37"/>
        <v>220000</v>
      </c>
      <c r="Q71" s="224">
        <f t="shared" si="37"/>
        <v>220000</v>
      </c>
      <c r="R71" s="224">
        <f t="shared" si="37"/>
        <v>200000</v>
      </c>
      <c r="S71" s="224">
        <f t="shared" si="37"/>
        <v>210000</v>
      </c>
      <c r="T71" s="224">
        <f t="shared" si="37"/>
        <v>180000</v>
      </c>
      <c r="U71" s="224">
        <f t="shared" si="37"/>
        <v>300000</v>
      </c>
      <c r="V71" s="224">
        <f t="shared" si="37"/>
        <v>680000</v>
      </c>
      <c r="W71" s="224">
        <f t="shared" si="37"/>
        <v>655000</v>
      </c>
      <c r="X71" s="224">
        <f t="shared" si="37"/>
        <v>780000</v>
      </c>
    </row>
  </sheetData>
  <phoneticPr fontId="10"/>
  <printOptions horizontalCentered="1"/>
  <pageMargins left="0" right="0" top="0.98425196850393704" bottom="0.19685039370078741" header="0.51181102362204722" footer="0.51181102362204722"/>
  <pageSetup paperSize="9" scale="84" fitToHeight="0" orientation="landscape"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tabColor rgb="FFFF0000"/>
    <pageSetUpPr fitToPage="1"/>
  </sheetPr>
  <dimension ref="A1:AR2865"/>
  <sheetViews>
    <sheetView showGridLines="0" zoomScale="70" zoomScaleNormal="70" zoomScaleSheetLayoutView="100" workbookViewId="0">
      <pane xSplit="2" ySplit="21" topLeftCell="C22" activePane="bottomRight" state="frozen"/>
      <selection pane="topRight" activeCell="C1" sqref="C1"/>
      <selection pane="bottomLeft" activeCell="A22" sqref="A22"/>
      <selection pane="bottomRight" activeCell="M11" sqref="M11"/>
    </sheetView>
  </sheetViews>
  <sheetFormatPr defaultColWidth="9.33203125" defaultRowHeight="14.25" outlineLevelRow="1" outlineLevelCol="1"/>
  <cols>
    <col min="1" max="1" width="5.1640625" style="724" customWidth="1"/>
    <col min="2" max="2" width="32.6640625" style="623" customWidth="1"/>
    <col min="3" max="8" width="16.83203125" style="624" customWidth="1" outlineLevel="1"/>
    <col min="9" max="14" width="16.83203125" style="624" customWidth="1"/>
    <col min="15" max="15" width="20.83203125" style="623" customWidth="1"/>
    <col min="16" max="16" width="17.5" style="625" customWidth="1"/>
    <col min="17" max="17" width="8.1640625" style="625" customWidth="1"/>
    <col min="18" max="18" width="2" style="624" customWidth="1"/>
    <col min="19" max="20" width="18" style="624" customWidth="1"/>
    <col min="21" max="22" width="18" style="623" customWidth="1"/>
    <col min="23" max="23" width="15.83203125" style="623" customWidth="1"/>
    <col min="24" max="24" width="20" style="623" customWidth="1"/>
    <col min="25" max="25" width="18.33203125" style="711" customWidth="1"/>
    <col min="26" max="26" width="27.5" style="711" customWidth="1"/>
    <col min="27" max="39" width="17.33203125" style="711" customWidth="1"/>
    <col min="40" max="40" width="6.1640625" style="711" customWidth="1"/>
    <col min="41" max="42" width="18" style="624" customWidth="1"/>
    <col min="43" max="44" width="18" style="623" customWidth="1"/>
    <col min="45" max="16384" width="9.33203125" style="711"/>
  </cols>
  <sheetData>
    <row r="1" spans="1:44" s="623" customFormat="1">
      <c r="A1" s="626"/>
      <c r="C1" s="624"/>
      <c r="D1" s="624"/>
      <c r="E1" s="624"/>
      <c r="F1" s="624"/>
      <c r="G1" s="624"/>
      <c r="H1" s="624"/>
      <c r="I1" s="624"/>
      <c r="J1" s="624"/>
      <c r="K1" s="624"/>
      <c r="L1" s="624"/>
      <c r="M1" s="624"/>
      <c r="N1" s="624"/>
      <c r="P1" s="625"/>
      <c r="Q1" s="625"/>
      <c r="R1" s="624"/>
      <c r="S1" s="624"/>
      <c r="T1" s="624"/>
      <c r="AA1" s="624"/>
      <c r="AB1" s="624"/>
      <c r="AC1" s="624"/>
      <c r="AD1" s="624"/>
      <c r="AE1" s="624"/>
      <c r="AF1" s="624"/>
      <c r="AG1" s="624"/>
      <c r="AH1" s="624"/>
      <c r="AI1" s="624"/>
      <c r="AJ1" s="624"/>
      <c r="AK1" s="624"/>
      <c r="AL1" s="624"/>
      <c r="AO1" s="624"/>
      <c r="AP1" s="624"/>
    </row>
    <row r="2" spans="1:44" s="623" customFormat="1" ht="15" hidden="1" customHeight="1" outlineLevel="1">
      <c r="A2" s="626"/>
      <c r="B2" s="624" t="s">
        <v>219</v>
      </c>
      <c r="C2" s="1582" t="s">
        <v>380</v>
      </c>
      <c r="D2" s="1583"/>
      <c r="E2" s="1584"/>
      <c r="F2" s="1585" t="s">
        <v>381</v>
      </c>
      <c r="G2" s="1586"/>
      <c r="H2" s="1587"/>
      <c r="I2" s="1585" t="s">
        <v>7409</v>
      </c>
      <c r="J2" s="1586"/>
      <c r="K2" s="1587"/>
      <c r="L2" s="1585" t="s">
        <v>382</v>
      </c>
      <c r="M2" s="1586"/>
      <c r="N2" s="1587"/>
      <c r="P2" s="626"/>
      <c r="Q2" s="626"/>
      <c r="R2" s="627"/>
      <c r="S2" s="627"/>
      <c r="T2" s="624"/>
      <c r="AA2" s="624"/>
      <c r="AB2" s="628"/>
      <c r="AM2" s="628"/>
      <c r="AO2" s="627"/>
      <c r="AP2" s="624"/>
    </row>
    <row r="3" spans="1:44" s="623" customFormat="1" ht="30" hidden="1" customHeight="1" outlineLevel="1">
      <c r="A3" s="626"/>
      <c r="B3" s="629" t="s">
        <v>6222</v>
      </c>
      <c r="C3" s="497">
        <v>44316</v>
      </c>
      <c r="D3" s="497">
        <v>44347</v>
      </c>
      <c r="E3" s="497">
        <v>44377</v>
      </c>
      <c r="F3" s="497">
        <v>44408</v>
      </c>
      <c r="G3" s="497">
        <v>44439</v>
      </c>
      <c r="H3" s="497">
        <v>44469</v>
      </c>
      <c r="I3" s="497">
        <v>44500</v>
      </c>
      <c r="J3" s="497">
        <v>44530</v>
      </c>
      <c r="K3" s="497">
        <v>44561</v>
      </c>
      <c r="L3" s="497">
        <v>44592</v>
      </c>
      <c r="M3" s="497">
        <v>44620</v>
      </c>
      <c r="N3" s="497">
        <v>44651</v>
      </c>
      <c r="O3" s="498" t="s">
        <v>220</v>
      </c>
      <c r="P3" s="630" t="s">
        <v>210</v>
      </c>
      <c r="Q3" s="631"/>
      <c r="R3" s="627"/>
      <c r="S3" s="497" t="s">
        <v>359</v>
      </c>
      <c r="T3" s="497" t="s">
        <v>360</v>
      </c>
      <c r="U3" s="497" t="s">
        <v>361</v>
      </c>
      <c r="V3" s="497" t="s">
        <v>362</v>
      </c>
      <c r="W3" s="973"/>
      <c r="X3" s="973"/>
      <c r="Z3" s="632" t="s">
        <v>363</v>
      </c>
      <c r="AA3" s="633">
        <v>44316</v>
      </c>
      <c r="AB3" s="633">
        <v>44347</v>
      </c>
      <c r="AC3" s="633">
        <v>44377</v>
      </c>
      <c r="AD3" s="633">
        <v>44408</v>
      </c>
      <c r="AE3" s="633">
        <v>44439</v>
      </c>
      <c r="AF3" s="633">
        <v>44469</v>
      </c>
      <c r="AG3" s="633">
        <v>44500</v>
      </c>
      <c r="AH3" s="633">
        <v>44530</v>
      </c>
      <c r="AI3" s="633">
        <v>44561</v>
      </c>
      <c r="AJ3" s="633">
        <v>44592</v>
      </c>
      <c r="AK3" s="633">
        <v>44620</v>
      </c>
      <c r="AL3" s="633">
        <v>44651</v>
      </c>
      <c r="AM3" s="634" t="s">
        <v>220</v>
      </c>
      <c r="AO3" s="497" t="s">
        <v>359</v>
      </c>
      <c r="AP3" s="497" t="s">
        <v>360</v>
      </c>
      <c r="AQ3" s="497" t="s">
        <v>361</v>
      </c>
      <c r="AR3" s="497" t="s">
        <v>362</v>
      </c>
    </row>
    <row r="4" spans="1:44" s="624" customFormat="1" ht="15" hidden="1" customHeight="1" outlineLevel="1">
      <c r="A4" s="625"/>
      <c r="B4" s="635" t="s">
        <v>40</v>
      </c>
      <c r="C4" s="636">
        <v>186808</v>
      </c>
      <c r="D4" s="637">
        <v>116846</v>
      </c>
      <c r="E4" s="637">
        <v>96862.954354544534</v>
      </c>
      <c r="F4" s="637">
        <v>63816</v>
      </c>
      <c r="G4" s="637">
        <v>39000</v>
      </c>
      <c r="H4" s="637">
        <v>34000</v>
      </c>
      <c r="I4" s="637">
        <v>65000</v>
      </c>
      <c r="J4" s="637">
        <v>80000</v>
      </c>
      <c r="K4" s="637">
        <v>70000</v>
      </c>
      <c r="L4" s="637">
        <v>80000</v>
      </c>
      <c r="M4" s="637">
        <v>75000</v>
      </c>
      <c r="N4" s="637">
        <v>90000</v>
      </c>
      <c r="O4" s="638">
        <v>997332.95435454452</v>
      </c>
      <c r="P4" s="679">
        <f>+O4*0.15</f>
        <v>149599.94315318167</v>
      </c>
      <c r="Q4" s="630"/>
      <c r="R4" s="640"/>
      <c r="S4" s="637">
        <f t="shared" ref="S4:S9" si="0">+SUM(C4:E4)</f>
        <v>400516.95435454452</v>
      </c>
      <c r="T4" s="637">
        <f t="shared" ref="T4:T9" si="1">+SUM(F4:H4)</f>
        <v>136816</v>
      </c>
      <c r="U4" s="637">
        <f t="shared" ref="U4:U9" si="2">+SUM(I4:K4)</f>
        <v>215000</v>
      </c>
      <c r="V4" s="637">
        <f t="shared" ref="V4:V9" si="3">+SUM(L4:N4)</f>
        <v>245000</v>
      </c>
      <c r="W4" s="974"/>
      <c r="X4" s="974"/>
      <c r="Z4" s="641" t="s">
        <v>40</v>
      </c>
      <c r="AA4" s="642">
        <v>80000</v>
      </c>
      <c r="AB4" s="642">
        <v>80000</v>
      </c>
      <c r="AC4" s="642">
        <v>90000</v>
      </c>
      <c r="AD4" s="642">
        <v>95000</v>
      </c>
      <c r="AE4" s="642">
        <v>90000</v>
      </c>
      <c r="AF4" s="642">
        <v>85000</v>
      </c>
      <c r="AG4" s="642">
        <v>75000</v>
      </c>
      <c r="AH4" s="642">
        <v>75000</v>
      </c>
      <c r="AI4" s="642">
        <v>77500</v>
      </c>
      <c r="AJ4" s="642">
        <v>82500</v>
      </c>
      <c r="AK4" s="643">
        <v>90000</v>
      </c>
      <c r="AL4" s="643">
        <v>90000</v>
      </c>
      <c r="AM4" s="644">
        <f>+SUM(AA4:AL4)</f>
        <v>1010000</v>
      </c>
      <c r="AO4" s="645">
        <f t="shared" ref="AO4:AO9" si="4">+SUM(AA4:AC4)</f>
        <v>250000</v>
      </c>
      <c r="AP4" s="645">
        <f t="shared" ref="AP4:AP9" si="5">+SUM(AD4:AF4)</f>
        <v>270000</v>
      </c>
      <c r="AQ4" s="645">
        <f t="shared" ref="AQ4:AQ9" si="6">+SUM(AG4:AI4)</f>
        <v>227500</v>
      </c>
      <c r="AR4" s="645">
        <f t="shared" ref="AR4:AR9" si="7">+SUM(AJ4:AL4)</f>
        <v>262500</v>
      </c>
    </row>
    <row r="5" spans="1:44" s="624" customFormat="1" ht="15" hidden="1" customHeight="1" outlineLevel="1">
      <c r="A5" s="625"/>
      <c r="B5" s="646" t="s">
        <v>41</v>
      </c>
      <c r="C5" s="647">
        <v>4008</v>
      </c>
      <c r="D5" s="648">
        <v>6538</v>
      </c>
      <c r="E5" s="648">
        <v>41713.199999999997</v>
      </c>
      <c r="F5" s="648">
        <v>78629</v>
      </c>
      <c r="G5" s="648">
        <v>155000</v>
      </c>
      <c r="H5" s="648">
        <v>62000</v>
      </c>
      <c r="I5" s="648">
        <v>95000</v>
      </c>
      <c r="J5" s="648">
        <v>80000</v>
      </c>
      <c r="K5" s="648">
        <v>60000</v>
      </c>
      <c r="L5" s="648">
        <v>70000</v>
      </c>
      <c r="M5" s="648">
        <v>80000</v>
      </c>
      <c r="N5" s="648">
        <v>70000</v>
      </c>
      <c r="O5" s="638">
        <v>802888.2</v>
      </c>
      <c r="P5" s="679">
        <f>+O5*0.07</f>
        <v>56202.173999999999</v>
      </c>
      <c r="Q5" s="630"/>
      <c r="R5" s="640"/>
      <c r="S5" s="648">
        <f t="shared" si="0"/>
        <v>52259.199999999997</v>
      </c>
      <c r="T5" s="648">
        <f t="shared" si="1"/>
        <v>295629</v>
      </c>
      <c r="U5" s="648">
        <f t="shared" si="2"/>
        <v>235000</v>
      </c>
      <c r="V5" s="648">
        <f t="shared" si="3"/>
        <v>220000</v>
      </c>
      <c r="W5" s="974"/>
      <c r="X5" s="974"/>
      <c r="Z5" s="646" t="s">
        <v>41</v>
      </c>
      <c r="AA5" s="642">
        <v>60000</v>
      </c>
      <c r="AB5" s="642">
        <v>60000</v>
      </c>
      <c r="AC5" s="642">
        <v>55000</v>
      </c>
      <c r="AD5" s="642">
        <v>55000</v>
      </c>
      <c r="AE5" s="642">
        <v>65000</v>
      </c>
      <c r="AF5" s="642">
        <v>75000</v>
      </c>
      <c r="AG5" s="642">
        <v>70000</v>
      </c>
      <c r="AH5" s="642">
        <v>65000</v>
      </c>
      <c r="AI5" s="642">
        <v>75000</v>
      </c>
      <c r="AJ5" s="642">
        <v>75000</v>
      </c>
      <c r="AK5" s="649">
        <v>70000</v>
      </c>
      <c r="AL5" s="649">
        <v>70000</v>
      </c>
      <c r="AM5" s="644">
        <f>+SUM(AA5:AL5)</f>
        <v>795000</v>
      </c>
      <c r="AO5" s="650">
        <f t="shared" si="4"/>
        <v>175000</v>
      </c>
      <c r="AP5" s="650">
        <f t="shared" si="5"/>
        <v>195000</v>
      </c>
      <c r="AQ5" s="650">
        <f t="shared" si="6"/>
        <v>210000</v>
      </c>
      <c r="AR5" s="650">
        <f t="shared" si="7"/>
        <v>215000</v>
      </c>
    </row>
    <row r="6" spans="1:44" s="624" customFormat="1" ht="15" hidden="1" customHeight="1" outlineLevel="1">
      <c r="A6" s="625"/>
      <c r="B6" s="651" t="s">
        <v>202</v>
      </c>
      <c r="C6" s="652">
        <v>190816</v>
      </c>
      <c r="D6" s="652">
        <v>123384</v>
      </c>
      <c r="E6" s="652">
        <v>138576.15435454453</v>
      </c>
      <c r="F6" s="652">
        <v>142445</v>
      </c>
      <c r="G6" s="652">
        <v>194000</v>
      </c>
      <c r="H6" s="652">
        <v>96000</v>
      </c>
      <c r="I6" s="652">
        <v>160000</v>
      </c>
      <c r="J6" s="652">
        <v>160000</v>
      </c>
      <c r="K6" s="652">
        <v>130000</v>
      </c>
      <c r="L6" s="652">
        <v>150000</v>
      </c>
      <c r="M6" s="652">
        <v>155000</v>
      </c>
      <c r="N6" s="652">
        <v>160000</v>
      </c>
      <c r="O6" s="652">
        <v>1800221.1543545444</v>
      </c>
      <c r="P6" s="653">
        <f t="shared" ref="P6" si="8">+SUM(P4:P5)</f>
        <v>205802.11715318167</v>
      </c>
      <c r="Q6" s="630"/>
      <c r="R6" s="640"/>
      <c r="S6" s="654">
        <f t="shared" si="0"/>
        <v>452776.15435454453</v>
      </c>
      <c r="T6" s="654">
        <f t="shared" si="1"/>
        <v>432445</v>
      </c>
      <c r="U6" s="654">
        <f t="shared" si="2"/>
        <v>450000</v>
      </c>
      <c r="V6" s="654">
        <f t="shared" si="3"/>
        <v>465000</v>
      </c>
      <c r="W6" s="975"/>
      <c r="X6" s="975"/>
      <c r="Z6" s="655" t="s">
        <v>202</v>
      </c>
      <c r="AA6" s="656">
        <v>140000</v>
      </c>
      <c r="AB6" s="656">
        <v>140000</v>
      </c>
      <c r="AC6" s="656">
        <v>145000</v>
      </c>
      <c r="AD6" s="656">
        <v>150000</v>
      </c>
      <c r="AE6" s="656">
        <v>155000</v>
      </c>
      <c r="AF6" s="656">
        <v>160000</v>
      </c>
      <c r="AG6" s="656">
        <v>145000</v>
      </c>
      <c r="AH6" s="656">
        <v>140000</v>
      </c>
      <c r="AI6" s="656">
        <v>152500</v>
      </c>
      <c r="AJ6" s="656">
        <v>157500</v>
      </c>
      <c r="AK6" s="656">
        <v>160000</v>
      </c>
      <c r="AL6" s="656">
        <v>160000</v>
      </c>
      <c r="AM6" s="656">
        <f>+SUM(AM4:AM5)</f>
        <v>1805000</v>
      </c>
      <c r="AO6" s="654">
        <f t="shared" si="4"/>
        <v>425000</v>
      </c>
      <c r="AP6" s="654">
        <f t="shared" si="5"/>
        <v>465000</v>
      </c>
      <c r="AQ6" s="654">
        <f t="shared" si="6"/>
        <v>437500</v>
      </c>
      <c r="AR6" s="654">
        <f t="shared" si="7"/>
        <v>477500</v>
      </c>
    </row>
    <row r="7" spans="1:44" s="624" customFormat="1" ht="15" hidden="1" customHeight="1" outlineLevel="1">
      <c r="A7" s="625"/>
      <c r="B7" s="646" t="s">
        <v>6522</v>
      </c>
      <c r="C7" s="647">
        <v>168130</v>
      </c>
      <c r="D7" s="648">
        <v>526213.88</v>
      </c>
      <c r="E7" s="648">
        <v>288340</v>
      </c>
      <c r="F7" s="648">
        <v>529122</v>
      </c>
      <c r="G7" s="648">
        <v>393500</v>
      </c>
      <c r="H7" s="648">
        <v>673000</v>
      </c>
      <c r="I7" s="648">
        <v>700000</v>
      </c>
      <c r="J7" s="648">
        <v>700000</v>
      </c>
      <c r="K7" s="648">
        <v>700000</v>
      </c>
      <c r="L7" s="648">
        <v>400000</v>
      </c>
      <c r="M7" s="648">
        <v>300000</v>
      </c>
      <c r="N7" s="648">
        <v>300000</v>
      </c>
      <c r="O7" s="638">
        <v>5678305.8799999999</v>
      </c>
      <c r="P7" s="679">
        <f>+O7*0.05</f>
        <v>283915.29399999999</v>
      </c>
      <c r="Q7" s="630"/>
      <c r="R7" s="640"/>
      <c r="S7" s="648">
        <f t="shared" si="0"/>
        <v>982683.88</v>
      </c>
      <c r="T7" s="648">
        <f t="shared" si="1"/>
        <v>1595622</v>
      </c>
      <c r="U7" s="648">
        <f t="shared" si="2"/>
        <v>2100000</v>
      </c>
      <c r="V7" s="648">
        <f t="shared" si="3"/>
        <v>1000000</v>
      </c>
      <c r="W7" s="974"/>
      <c r="X7" s="974"/>
      <c r="Z7" s="646" t="s">
        <v>367</v>
      </c>
      <c r="AA7" s="657">
        <v>850000</v>
      </c>
      <c r="AB7" s="650">
        <v>800000</v>
      </c>
      <c r="AC7" s="650">
        <v>100000</v>
      </c>
      <c r="AD7" s="650">
        <v>70000</v>
      </c>
      <c r="AE7" s="650">
        <v>70000</v>
      </c>
      <c r="AF7" s="650">
        <v>80000</v>
      </c>
      <c r="AG7" s="650">
        <v>80000</v>
      </c>
      <c r="AH7" s="650">
        <v>100000</v>
      </c>
      <c r="AI7" s="650">
        <v>100000</v>
      </c>
      <c r="AJ7" s="650">
        <v>300000</v>
      </c>
      <c r="AK7" s="650">
        <v>300000</v>
      </c>
      <c r="AL7" s="650">
        <v>300000</v>
      </c>
      <c r="AM7" s="638">
        <f>+SUM(AA7:AL7)</f>
        <v>3150000</v>
      </c>
      <c r="AO7" s="650">
        <f t="shared" si="4"/>
        <v>1750000</v>
      </c>
      <c r="AP7" s="650">
        <f t="shared" si="5"/>
        <v>220000</v>
      </c>
      <c r="AQ7" s="650">
        <f t="shared" si="6"/>
        <v>280000</v>
      </c>
      <c r="AR7" s="650">
        <f t="shared" si="7"/>
        <v>900000</v>
      </c>
    </row>
    <row r="8" spans="1:44" s="624" customFormat="1" ht="15" hidden="1" customHeight="1" outlineLevel="1" thickBot="1">
      <c r="A8" s="625"/>
      <c r="B8" s="658" t="s">
        <v>6523</v>
      </c>
      <c r="C8" s="659">
        <v>172138</v>
      </c>
      <c r="D8" s="659">
        <v>532751.88</v>
      </c>
      <c r="E8" s="659">
        <v>330053.2</v>
      </c>
      <c r="F8" s="659">
        <v>607751</v>
      </c>
      <c r="G8" s="659">
        <v>548500</v>
      </c>
      <c r="H8" s="659">
        <v>735000</v>
      </c>
      <c r="I8" s="659">
        <v>795000</v>
      </c>
      <c r="J8" s="659">
        <v>780000</v>
      </c>
      <c r="K8" s="659">
        <v>760000</v>
      </c>
      <c r="L8" s="659">
        <v>470000</v>
      </c>
      <c r="M8" s="659">
        <v>380000</v>
      </c>
      <c r="N8" s="659">
        <v>370000</v>
      </c>
      <c r="O8" s="659">
        <v>6481194.0800000001</v>
      </c>
      <c r="P8" s="668"/>
      <c r="Q8" s="630"/>
      <c r="R8" s="640"/>
      <c r="S8" s="659">
        <f t="shared" si="0"/>
        <v>1034943.0800000001</v>
      </c>
      <c r="T8" s="659">
        <f t="shared" si="1"/>
        <v>1891251</v>
      </c>
      <c r="U8" s="659">
        <f t="shared" si="2"/>
        <v>2335000</v>
      </c>
      <c r="V8" s="659">
        <f t="shared" si="3"/>
        <v>1220000</v>
      </c>
      <c r="W8" s="976"/>
      <c r="X8" s="976"/>
      <c r="Z8" s="658" t="s">
        <v>368</v>
      </c>
      <c r="AA8" s="659">
        <f>+AA7+AA5</f>
        <v>910000</v>
      </c>
      <c r="AB8" s="659">
        <f t="shared" ref="AB8:AM8" si="9">+AB7+AB5</f>
        <v>860000</v>
      </c>
      <c r="AC8" s="659">
        <f t="shared" si="9"/>
        <v>155000</v>
      </c>
      <c r="AD8" s="659">
        <f t="shared" si="9"/>
        <v>125000</v>
      </c>
      <c r="AE8" s="659">
        <f t="shared" si="9"/>
        <v>135000</v>
      </c>
      <c r="AF8" s="659">
        <f t="shared" si="9"/>
        <v>155000</v>
      </c>
      <c r="AG8" s="659">
        <f t="shared" si="9"/>
        <v>150000</v>
      </c>
      <c r="AH8" s="659">
        <f t="shared" si="9"/>
        <v>165000</v>
      </c>
      <c r="AI8" s="659">
        <f t="shared" si="9"/>
        <v>175000</v>
      </c>
      <c r="AJ8" s="659">
        <f t="shared" si="9"/>
        <v>375000</v>
      </c>
      <c r="AK8" s="659">
        <f t="shared" si="9"/>
        <v>370000</v>
      </c>
      <c r="AL8" s="659">
        <f t="shared" si="9"/>
        <v>370000</v>
      </c>
      <c r="AM8" s="659">
        <f t="shared" si="9"/>
        <v>3945000</v>
      </c>
      <c r="AO8" s="659">
        <f t="shared" si="4"/>
        <v>1925000</v>
      </c>
      <c r="AP8" s="659">
        <f t="shared" si="5"/>
        <v>415000</v>
      </c>
      <c r="AQ8" s="659">
        <f t="shared" si="6"/>
        <v>490000</v>
      </c>
      <c r="AR8" s="659">
        <f t="shared" si="7"/>
        <v>1115000</v>
      </c>
    </row>
    <row r="9" spans="1:44" s="624" customFormat="1" ht="15" hidden="1" customHeight="1" outlineLevel="1" thickTop="1">
      <c r="A9" s="625"/>
      <c r="B9" s="660" t="s">
        <v>6524</v>
      </c>
      <c r="C9" s="661">
        <v>358946</v>
      </c>
      <c r="D9" s="661">
        <v>649597.88</v>
      </c>
      <c r="E9" s="661">
        <v>426916.15435454453</v>
      </c>
      <c r="F9" s="661">
        <v>671567</v>
      </c>
      <c r="G9" s="661">
        <v>587500</v>
      </c>
      <c r="H9" s="661">
        <v>769000</v>
      </c>
      <c r="I9" s="661">
        <v>860000</v>
      </c>
      <c r="J9" s="661">
        <v>860000</v>
      </c>
      <c r="K9" s="661">
        <v>830000</v>
      </c>
      <c r="L9" s="661">
        <v>550000</v>
      </c>
      <c r="M9" s="661">
        <v>455000</v>
      </c>
      <c r="N9" s="661">
        <v>460000</v>
      </c>
      <c r="O9" s="661">
        <v>7478527.0343545442</v>
      </c>
      <c r="P9" s="679">
        <f>SUM(P4:P8)</f>
        <v>695519.52830636338</v>
      </c>
      <c r="Q9" s="630"/>
      <c r="R9" s="640"/>
      <c r="S9" s="661">
        <f t="shared" si="0"/>
        <v>1435460.0343545445</v>
      </c>
      <c r="T9" s="661">
        <f t="shared" si="1"/>
        <v>2028067</v>
      </c>
      <c r="U9" s="661">
        <f t="shared" si="2"/>
        <v>2550000</v>
      </c>
      <c r="V9" s="661">
        <f t="shared" si="3"/>
        <v>1465000</v>
      </c>
      <c r="W9" s="977"/>
      <c r="X9" s="977"/>
      <c r="Z9" s="660" t="s">
        <v>369</v>
      </c>
      <c r="AA9" s="661">
        <f>+AA6+AA7</f>
        <v>990000</v>
      </c>
      <c r="AB9" s="661">
        <f t="shared" ref="AB9:AM9" si="10">+AB6+AB7</f>
        <v>940000</v>
      </c>
      <c r="AC9" s="661">
        <f t="shared" si="10"/>
        <v>245000</v>
      </c>
      <c r="AD9" s="661">
        <f t="shared" si="10"/>
        <v>220000</v>
      </c>
      <c r="AE9" s="661">
        <f t="shared" si="10"/>
        <v>225000</v>
      </c>
      <c r="AF9" s="661">
        <f t="shared" si="10"/>
        <v>240000</v>
      </c>
      <c r="AG9" s="661">
        <f t="shared" si="10"/>
        <v>225000</v>
      </c>
      <c r="AH9" s="661">
        <f t="shared" si="10"/>
        <v>240000</v>
      </c>
      <c r="AI9" s="661">
        <f t="shared" si="10"/>
        <v>252500</v>
      </c>
      <c r="AJ9" s="661">
        <f t="shared" si="10"/>
        <v>457500</v>
      </c>
      <c r="AK9" s="661">
        <f t="shared" si="10"/>
        <v>460000</v>
      </c>
      <c r="AL9" s="661">
        <f t="shared" si="10"/>
        <v>460000</v>
      </c>
      <c r="AM9" s="661">
        <f t="shared" si="10"/>
        <v>4955000</v>
      </c>
      <c r="AO9" s="661">
        <f t="shared" si="4"/>
        <v>2175000</v>
      </c>
      <c r="AP9" s="661">
        <f t="shared" si="5"/>
        <v>685000</v>
      </c>
      <c r="AQ9" s="661">
        <f t="shared" si="6"/>
        <v>717500</v>
      </c>
      <c r="AR9" s="661">
        <f t="shared" si="7"/>
        <v>1377500</v>
      </c>
    </row>
    <row r="10" spans="1:44" s="624" customFormat="1" ht="15" hidden="1" customHeight="1" outlineLevel="1" thickBot="1">
      <c r="A10" s="625"/>
      <c r="B10" s="662" t="s">
        <v>6525</v>
      </c>
      <c r="C10" s="663">
        <v>358946</v>
      </c>
      <c r="D10" s="663">
        <v>1008543.88</v>
      </c>
      <c r="E10" s="663">
        <v>1435460.0343545445</v>
      </c>
      <c r="F10" s="663">
        <v>2107027.0343545442</v>
      </c>
      <c r="G10" s="663">
        <v>2694527.0343545442</v>
      </c>
      <c r="H10" s="663">
        <v>3463527.0343545442</v>
      </c>
      <c r="I10" s="663">
        <v>4323527.0343545442</v>
      </c>
      <c r="J10" s="663">
        <v>5183527.0343545442</v>
      </c>
      <c r="K10" s="663">
        <v>6013527.0343545442</v>
      </c>
      <c r="L10" s="663">
        <v>6563527.0343545442</v>
      </c>
      <c r="M10" s="663">
        <v>7018527.0343545442</v>
      </c>
      <c r="N10" s="663">
        <v>7478527.0343545442</v>
      </c>
      <c r="O10" s="663"/>
      <c r="P10" s="664"/>
      <c r="Q10" s="630"/>
      <c r="R10" s="640"/>
      <c r="S10" s="663">
        <f>+S9</f>
        <v>1435460.0343545445</v>
      </c>
      <c r="T10" s="663">
        <f>+S10+T9</f>
        <v>3463527.0343545442</v>
      </c>
      <c r="U10" s="663">
        <f>+T10+U9</f>
        <v>6013527.0343545442</v>
      </c>
      <c r="V10" s="663">
        <f>+U10+V9</f>
        <v>7478527.0343545442</v>
      </c>
      <c r="W10" s="977"/>
      <c r="X10" s="977"/>
      <c r="Z10" s="662" t="s">
        <v>286</v>
      </c>
      <c r="AA10" s="663">
        <f>+AA9</f>
        <v>990000</v>
      </c>
      <c r="AB10" s="663">
        <f t="shared" ref="AB10:AL10" si="11">+AA10+AB9</f>
        <v>1930000</v>
      </c>
      <c r="AC10" s="663">
        <f t="shared" si="11"/>
        <v>2175000</v>
      </c>
      <c r="AD10" s="663">
        <f t="shared" si="11"/>
        <v>2395000</v>
      </c>
      <c r="AE10" s="663">
        <f t="shared" si="11"/>
        <v>2620000</v>
      </c>
      <c r="AF10" s="663">
        <f t="shared" si="11"/>
        <v>2860000</v>
      </c>
      <c r="AG10" s="663">
        <f t="shared" si="11"/>
        <v>3085000</v>
      </c>
      <c r="AH10" s="663">
        <f t="shared" si="11"/>
        <v>3325000</v>
      </c>
      <c r="AI10" s="663">
        <f t="shared" si="11"/>
        <v>3577500</v>
      </c>
      <c r="AJ10" s="663">
        <f t="shared" si="11"/>
        <v>4035000</v>
      </c>
      <c r="AK10" s="663">
        <f t="shared" si="11"/>
        <v>4495000</v>
      </c>
      <c r="AL10" s="663">
        <f t="shared" si="11"/>
        <v>4955000</v>
      </c>
      <c r="AM10" s="663"/>
      <c r="AO10" s="663">
        <f>+AO9</f>
        <v>2175000</v>
      </c>
      <c r="AP10" s="663">
        <f>+AO10+AP9</f>
        <v>2860000</v>
      </c>
      <c r="AQ10" s="663">
        <f>+AP10+AQ9</f>
        <v>3577500</v>
      </c>
      <c r="AR10" s="663">
        <f>+AQ10+AR9</f>
        <v>4955000</v>
      </c>
    </row>
    <row r="11" spans="1:44" s="623" customFormat="1" collapsed="1">
      <c r="A11" s="626"/>
      <c r="B11" s="665"/>
      <c r="C11" s="666"/>
      <c r="D11" s="666"/>
      <c r="E11" s="666"/>
      <c r="F11" s="666"/>
      <c r="G11" s="666"/>
      <c r="H11" s="666"/>
      <c r="I11" s="666"/>
      <c r="J11" s="666"/>
      <c r="K11" s="666"/>
      <c r="L11" s="666"/>
      <c r="M11" s="666"/>
      <c r="N11" s="666"/>
      <c r="O11" s="666"/>
      <c r="P11" s="667"/>
      <c r="Q11" s="667"/>
      <c r="R11" s="666"/>
      <c r="S11" s="666"/>
      <c r="T11" s="666"/>
      <c r="U11" s="666"/>
      <c r="V11" s="668"/>
      <c r="W11" s="668"/>
      <c r="X11" s="668"/>
      <c r="AO11" s="666"/>
      <c r="AP11" s="666"/>
      <c r="AQ11" s="666"/>
      <c r="AR11" s="668"/>
    </row>
    <row r="12" spans="1:44" s="623" customFormat="1">
      <c r="A12" s="626"/>
      <c r="C12" s="668"/>
      <c r="D12" s="668"/>
      <c r="E12" s="668"/>
      <c r="F12" s="668"/>
      <c r="G12" s="668"/>
      <c r="H12" s="668"/>
      <c r="I12" s="668"/>
      <c r="J12" s="668"/>
      <c r="K12" s="668"/>
      <c r="L12" s="668"/>
      <c r="M12" s="668"/>
      <c r="N12" s="668"/>
      <c r="O12" s="668"/>
      <c r="P12" s="669"/>
      <c r="Q12" s="669"/>
      <c r="R12" s="668"/>
      <c r="S12" s="668"/>
      <c r="T12" s="668"/>
      <c r="U12" s="668"/>
      <c r="V12" s="668"/>
      <c r="W12" s="668"/>
      <c r="X12" s="668"/>
      <c r="AO12" s="668"/>
      <c r="AP12" s="668"/>
      <c r="AQ12" s="668"/>
      <c r="AR12" s="668"/>
    </row>
    <row r="13" spans="1:44" s="623" customFormat="1" ht="15" customHeight="1">
      <c r="A13" s="626"/>
      <c r="C13" s="668" t="s">
        <v>219</v>
      </c>
      <c r="D13" s="668"/>
      <c r="E13" s="668"/>
      <c r="F13" s="1585" t="s">
        <v>381</v>
      </c>
      <c r="G13" s="1586"/>
      <c r="H13" s="1587"/>
      <c r="I13" s="1585" t="s">
        <v>7410</v>
      </c>
      <c r="J13" s="1586"/>
      <c r="K13" s="1587"/>
      <c r="L13" s="668"/>
      <c r="M13" s="668"/>
      <c r="N13" s="668"/>
      <c r="O13" s="668"/>
      <c r="P13" s="669"/>
      <c r="Q13" s="669"/>
      <c r="R13" s="640"/>
      <c r="S13" s="640"/>
      <c r="T13" s="668"/>
      <c r="U13" s="668"/>
      <c r="V13" s="668"/>
      <c r="W13" s="668"/>
      <c r="X13" s="668"/>
      <c r="AA13" s="624"/>
      <c r="AB13" s="628"/>
      <c r="AM13" s="628"/>
      <c r="AO13" s="640"/>
      <c r="AP13" s="668"/>
      <c r="AQ13" s="668"/>
      <c r="AR13" s="668"/>
    </row>
    <row r="14" spans="1:44" s="623" customFormat="1" ht="30" customHeight="1">
      <c r="A14" s="626"/>
      <c r="B14" s="1563" t="s">
        <v>7407</v>
      </c>
      <c r="C14" s="497">
        <v>44316</v>
      </c>
      <c r="D14" s="497">
        <v>44347</v>
      </c>
      <c r="E14" s="497">
        <v>44377</v>
      </c>
      <c r="F14" s="497">
        <v>44408</v>
      </c>
      <c r="G14" s="497">
        <v>44439</v>
      </c>
      <c r="H14" s="497">
        <v>44469</v>
      </c>
      <c r="I14" s="497">
        <v>44500</v>
      </c>
      <c r="J14" s="497">
        <v>44530</v>
      </c>
      <c r="K14" s="497">
        <v>44561</v>
      </c>
      <c r="L14" s="497">
        <v>44592</v>
      </c>
      <c r="M14" s="497">
        <v>44620</v>
      </c>
      <c r="N14" s="497">
        <v>44651</v>
      </c>
      <c r="O14" s="670" t="s">
        <v>220</v>
      </c>
      <c r="P14" s="630" t="s">
        <v>210</v>
      </c>
      <c r="Q14" s="671"/>
      <c r="R14" s="640"/>
      <c r="S14" s="672" t="s">
        <v>359</v>
      </c>
      <c r="T14" s="672" t="s">
        <v>360</v>
      </c>
      <c r="U14" s="672" t="s">
        <v>361</v>
      </c>
      <c r="V14" s="672" t="s">
        <v>362</v>
      </c>
      <c r="W14" s="978"/>
      <c r="X14" s="978"/>
      <c r="Z14" s="632" t="s">
        <v>371</v>
      </c>
      <c r="AA14" s="673">
        <v>44316</v>
      </c>
      <c r="AB14" s="673">
        <v>44347</v>
      </c>
      <c r="AC14" s="673">
        <v>44377</v>
      </c>
      <c r="AD14" s="673">
        <v>44408</v>
      </c>
      <c r="AE14" s="673">
        <v>44439</v>
      </c>
      <c r="AF14" s="673">
        <v>44469</v>
      </c>
      <c r="AG14" s="633">
        <v>44500</v>
      </c>
      <c r="AH14" s="633">
        <v>44530</v>
      </c>
      <c r="AI14" s="633">
        <v>44561</v>
      </c>
      <c r="AJ14" s="633">
        <v>44592</v>
      </c>
      <c r="AK14" s="633">
        <v>44620</v>
      </c>
      <c r="AL14" s="633">
        <v>44651</v>
      </c>
      <c r="AM14" s="634" t="s">
        <v>220</v>
      </c>
      <c r="AO14" s="672" t="s">
        <v>359</v>
      </c>
      <c r="AP14" s="672" t="s">
        <v>360</v>
      </c>
      <c r="AQ14" s="672" t="s">
        <v>361</v>
      </c>
      <c r="AR14" s="672" t="s">
        <v>362</v>
      </c>
    </row>
    <row r="15" spans="1:44" s="624" customFormat="1" ht="15" customHeight="1">
      <c r="A15" s="625"/>
      <c r="B15" s="635" t="s">
        <v>372</v>
      </c>
      <c r="C15" s="674">
        <v>186808</v>
      </c>
      <c r="D15" s="675">
        <v>116846</v>
      </c>
      <c r="E15" s="675">
        <v>96862.954354544534</v>
      </c>
      <c r="F15" s="675">
        <v>63816</v>
      </c>
      <c r="G15" s="1288">
        <v>22524</v>
      </c>
      <c r="H15" s="1288">
        <v>38983.654340836016</v>
      </c>
      <c r="I15" s="676">
        <v>64000</v>
      </c>
      <c r="J15" s="676">
        <v>16300</v>
      </c>
      <c r="K15" s="677">
        <v>70000</v>
      </c>
      <c r="L15" s="677">
        <v>80000</v>
      </c>
      <c r="M15" s="677">
        <v>75000</v>
      </c>
      <c r="N15" s="677">
        <v>90000</v>
      </c>
      <c r="O15" s="678">
        <f>+SUM(C15:N15)</f>
        <v>921140.60869538051</v>
      </c>
      <c r="P15" s="679">
        <f>+O15*0.15</f>
        <v>138171.09130430708</v>
      </c>
      <c r="Q15" s="639"/>
      <c r="R15" s="640"/>
      <c r="S15" s="637">
        <f t="shared" ref="S15:S20" si="12">+SUM(C15:E15)</f>
        <v>400516.95435454452</v>
      </c>
      <c r="T15" s="637">
        <f t="shared" ref="T15:T20" si="13">+SUM(F15:H15)</f>
        <v>125323.65434083602</v>
      </c>
      <c r="U15" s="637">
        <f t="shared" ref="U15:U20" si="14">+SUM(I15:K15)</f>
        <v>150300</v>
      </c>
      <c r="V15" s="637">
        <f t="shared" ref="V15:V20" si="15">+SUM(L15:N15)</f>
        <v>245000</v>
      </c>
      <c r="W15" s="974"/>
      <c r="X15" s="974"/>
      <c r="Z15" s="641" t="s">
        <v>40</v>
      </c>
      <c r="AA15" s="680">
        <v>13576.270348238202</v>
      </c>
      <c r="AB15" s="680">
        <v>10485.164241164241</v>
      </c>
      <c r="AC15" s="680">
        <v>20447.947531187754</v>
      </c>
      <c r="AD15" s="680">
        <v>46803</v>
      </c>
      <c r="AE15" s="680">
        <v>64461</v>
      </c>
      <c r="AF15" s="680">
        <v>8765</v>
      </c>
      <c r="AG15" s="642">
        <v>25118</v>
      </c>
      <c r="AH15" s="642"/>
      <c r="AI15" s="642"/>
      <c r="AJ15" s="642"/>
      <c r="AK15" s="643"/>
      <c r="AL15" s="643"/>
      <c r="AM15" s="644">
        <f>+SUM(AA15:AL15)</f>
        <v>189656.38212059019</v>
      </c>
      <c r="AO15" s="645">
        <f t="shared" ref="AO15:AO20" si="16">+SUM(AA15:AC15)</f>
        <v>44509.382120590199</v>
      </c>
      <c r="AP15" s="645">
        <f t="shared" ref="AP15:AP20" si="17">+SUM(AD15:AF15)</f>
        <v>120029</v>
      </c>
      <c r="AQ15" s="645">
        <f t="shared" ref="AQ15:AQ20" si="18">+SUM(AG15:AI15)</f>
        <v>25118</v>
      </c>
      <c r="AR15" s="645">
        <f t="shared" ref="AR15:AR20" si="19">+SUM(AJ15:AL15)</f>
        <v>0</v>
      </c>
    </row>
    <row r="16" spans="1:44" s="624" customFormat="1" ht="15" customHeight="1">
      <c r="A16" s="625"/>
      <c r="B16" s="646" t="s">
        <v>373</v>
      </c>
      <c r="C16" s="681">
        <v>4008</v>
      </c>
      <c r="D16" s="682">
        <v>6538</v>
      </c>
      <c r="E16" s="682">
        <v>41713.199999999997</v>
      </c>
      <c r="F16" s="682">
        <v>78629</v>
      </c>
      <c r="G16" s="1289">
        <v>115202</v>
      </c>
      <c r="H16" s="1289">
        <v>49929</v>
      </c>
      <c r="I16" s="683">
        <v>86000</v>
      </c>
      <c r="J16" s="683">
        <v>173700</v>
      </c>
      <c r="K16" s="684">
        <v>60000</v>
      </c>
      <c r="L16" s="684">
        <v>70000</v>
      </c>
      <c r="M16" s="684">
        <v>80000</v>
      </c>
      <c r="N16" s="684">
        <v>70000</v>
      </c>
      <c r="O16" s="678">
        <f>+SUM(C16:N16)</f>
        <v>835719.2</v>
      </c>
      <c r="P16" s="679">
        <f>+O16*0.07</f>
        <v>58500.344000000005</v>
      </c>
      <c r="Q16" s="639"/>
      <c r="R16" s="640"/>
      <c r="S16" s="648">
        <f t="shared" si="12"/>
        <v>52259.199999999997</v>
      </c>
      <c r="T16" s="648">
        <f t="shared" si="13"/>
        <v>243760</v>
      </c>
      <c r="U16" s="648">
        <f t="shared" si="14"/>
        <v>319700</v>
      </c>
      <c r="V16" s="648">
        <f t="shared" si="15"/>
        <v>220000</v>
      </c>
      <c r="W16" s="974"/>
      <c r="X16" s="974"/>
      <c r="Z16" s="646" t="s">
        <v>41</v>
      </c>
      <c r="AA16" s="685">
        <v>43352</v>
      </c>
      <c r="AB16" s="686">
        <v>220955</v>
      </c>
      <c r="AC16" s="686">
        <v>36523.199999999997</v>
      </c>
      <c r="AD16" s="686">
        <v>4168</v>
      </c>
      <c r="AE16" s="686">
        <v>46376</v>
      </c>
      <c r="AF16" s="686">
        <v>127286</v>
      </c>
      <c r="AG16" s="642">
        <v>79698</v>
      </c>
      <c r="AH16" s="642"/>
      <c r="AI16" s="642"/>
      <c r="AJ16" s="642"/>
      <c r="AK16" s="649"/>
      <c r="AL16" s="649"/>
      <c r="AM16" s="644">
        <f>+SUM(AA16:AL16)</f>
        <v>558358.19999999995</v>
      </c>
      <c r="AO16" s="650">
        <f t="shared" si="16"/>
        <v>300830.2</v>
      </c>
      <c r="AP16" s="650">
        <f t="shared" si="17"/>
        <v>177830</v>
      </c>
      <c r="AQ16" s="650">
        <f t="shared" si="18"/>
        <v>79698</v>
      </c>
      <c r="AR16" s="650">
        <f t="shared" si="19"/>
        <v>0</v>
      </c>
    </row>
    <row r="17" spans="1:44" s="624" customFormat="1" ht="15" customHeight="1">
      <c r="A17" s="625"/>
      <c r="B17" s="651" t="s">
        <v>374</v>
      </c>
      <c r="C17" s="687">
        <f>+SUM(C15:C16)</f>
        <v>190816</v>
      </c>
      <c r="D17" s="687">
        <f t="shared" ref="D17:P17" si="20">+SUM(D15:D16)</f>
        <v>123384</v>
      </c>
      <c r="E17" s="687">
        <f t="shared" si="20"/>
        <v>138576.15435454453</v>
      </c>
      <c r="F17" s="687">
        <f t="shared" si="20"/>
        <v>142445</v>
      </c>
      <c r="G17" s="687">
        <f t="shared" si="20"/>
        <v>137726</v>
      </c>
      <c r="H17" s="687">
        <f t="shared" ref="H17:N17" si="21">+SUM(H15:H16)</f>
        <v>88912.654340836016</v>
      </c>
      <c r="I17" s="688">
        <f t="shared" si="21"/>
        <v>150000</v>
      </c>
      <c r="J17" s="688">
        <f t="shared" si="21"/>
        <v>190000</v>
      </c>
      <c r="K17" s="688">
        <f t="shared" si="21"/>
        <v>130000</v>
      </c>
      <c r="L17" s="688">
        <f t="shared" si="21"/>
        <v>150000</v>
      </c>
      <c r="M17" s="688">
        <f t="shared" si="21"/>
        <v>155000</v>
      </c>
      <c r="N17" s="688">
        <f t="shared" si="21"/>
        <v>160000</v>
      </c>
      <c r="O17" s="688">
        <f t="shared" si="20"/>
        <v>1756859.8086953806</v>
      </c>
      <c r="P17" s="653">
        <f t="shared" si="20"/>
        <v>196671.43530430709</v>
      </c>
      <c r="Q17" s="639"/>
      <c r="R17" s="640"/>
      <c r="S17" s="654">
        <f t="shared" si="12"/>
        <v>452776.15435454453</v>
      </c>
      <c r="T17" s="654">
        <f t="shared" si="13"/>
        <v>369083.65434083599</v>
      </c>
      <c r="U17" s="654">
        <f t="shared" si="14"/>
        <v>470000</v>
      </c>
      <c r="V17" s="654">
        <f t="shared" si="15"/>
        <v>465000</v>
      </c>
      <c r="W17" s="975"/>
      <c r="X17" s="975"/>
      <c r="Z17" s="655" t="s">
        <v>202</v>
      </c>
      <c r="AA17" s="656">
        <f>+SUM(AA15:AA16)</f>
        <v>56928.270348238206</v>
      </c>
      <c r="AB17" s="656">
        <f>+SUM(AB15:AB16)</f>
        <v>231440.16424116425</v>
      </c>
      <c r="AC17" s="656">
        <f>+SUM(AC15:AC16)</f>
        <v>56971.147531187751</v>
      </c>
      <c r="AD17" s="656">
        <f>+SUM(AD15:AD16)</f>
        <v>50971</v>
      </c>
      <c r="AE17" s="1556">
        <f t="shared" ref="AE17:AG17" si="22">+SUM(AE15:AE16)</f>
        <v>110837</v>
      </c>
      <c r="AF17" s="1556">
        <f t="shared" si="22"/>
        <v>136051</v>
      </c>
      <c r="AG17" s="656">
        <f t="shared" si="22"/>
        <v>104816</v>
      </c>
      <c r="AH17" s="656">
        <f t="shared" ref="AH17:AM17" si="23">+SUM(AH15:AH16)</f>
        <v>0</v>
      </c>
      <c r="AI17" s="656">
        <f t="shared" si="23"/>
        <v>0</v>
      </c>
      <c r="AJ17" s="656">
        <f t="shared" si="23"/>
        <v>0</v>
      </c>
      <c r="AK17" s="656">
        <f t="shared" si="23"/>
        <v>0</v>
      </c>
      <c r="AL17" s="656">
        <f t="shared" si="23"/>
        <v>0</v>
      </c>
      <c r="AM17" s="656">
        <f t="shared" si="23"/>
        <v>748014.58212059014</v>
      </c>
      <c r="AO17" s="654">
        <f t="shared" si="16"/>
        <v>345339.5821205902</v>
      </c>
      <c r="AP17" s="654">
        <f t="shared" si="17"/>
        <v>297859</v>
      </c>
      <c r="AQ17" s="654">
        <f t="shared" si="18"/>
        <v>104816</v>
      </c>
      <c r="AR17" s="654">
        <f t="shared" si="19"/>
        <v>0</v>
      </c>
    </row>
    <row r="18" spans="1:44" s="624" customFormat="1" ht="15" customHeight="1">
      <c r="A18" s="625"/>
      <c r="B18" s="646" t="s">
        <v>375</v>
      </c>
      <c r="C18" s="681">
        <v>168130</v>
      </c>
      <c r="D18" s="682">
        <v>526213.88</v>
      </c>
      <c r="E18" s="682">
        <v>288340</v>
      </c>
      <c r="F18" s="682">
        <v>529122</v>
      </c>
      <c r="G18" s="1289">
        <v>921485.25</v>
      </c>
      <c r="H18" s="1289">
        <v>742018.2</v>
      </c>
      <c r="I18" s="683">
        <v>1553000</v>
      </c>
      <c r="J18" s="683">
        <v>643000</v>
      </c>
      <c r="K18" s="683">
        <v>752000</v>
      </c>
      <c r="L18" s="683">
        <v>865000</v>
      </c>
      <c r="M18" s="683">
        <v>300000</v>
      </c>
      <c r="N18" s="683">
        <v>196000</v>
      </c>
      <c r="O18" s="678">
        <f>+SUM(C18:N18)</f>
        <v>7484309.3300000001</v>
      </c>
      <c r="P18" s="679">
        <f>+O18*0.05</f>
        <v>374215.46650000004</v>
      </c>
      <c r="Q18" s="639"/>
      <c r="R18" s="640"/>
      <c r="S18" s="648">
        <f t="shared" si="12"/>
        <v>982683.88</v>
      </c>
      <c r="T18" s="648">
        <f t="shared" si="13"/>
        <v>2192625.4500000002</v>
      </c>
      <c r="U18" s="648">
        <f t="shared" si="14"/>
        <v>2948000</v>
      </c>
      <c r="V18" s="648">
        <f t="shared" si="15"/>
        <v>1361000</v>
      </c>
      <c r="W18" s="974"/>
      <c r="X18" s="974"/>
      <c r="Z18" s="646" t="s">
        <v>367</v>
      </c>
      <c r="AA18" s="689">
        <v>1851075.45</v>
      </c>
      <c r="AB18" s="690">
        <v>1705488.11</v>
      </c>
      <c r="AC18" s="690">
        <v>959946.75</v>
      </c>
      <c r="AD18" s="690">
        <v>73168</v>
      </c>
      <c r="AE18" s="690">
        <v>111886</v>
      </c>
      <c r="AF18" s="690">
        <v>1388751</v>
      </c>
      <c r="AG18" s="650">
        <v>89270</v>
      </c>
      <c r="AH18" s="650"/>
      <c r="AI18" s="650"/>
      <c r="AJ18" s="650"/>
      <c r="AK18" s="650"/>
      <c r="AL18" s="650"/>
      <c r="AM18" s="638">
        <f>+SUM(AA18:AL18)</f>
        <v>6179585.3100000005</v>
      </c>
      <c r="AO18" s="650">
        <f t="shared" si="16"/>
        <v>4516510.3100000005</v>
      </c>
      <c r="AP18" s="650">
        <f t="shared" si="17"/>
        <v>1573805</v>
      </c>
      <c r="AQ18" s="650">
        <f t="shared" si="18"/>
        <v>89270</v>
      </c>
      <c r="AR18" s="650">
        <f t="shared" si="19"/>
        <v>0</v>
      </c>
    </row>
    <row r="19" spans="1:44" s="624" customFormat="1" ht="15" customHeight="1" thickBot="1">
      <c r="A19" s="625"/>
      <c r="B19" s="658" t="s">
        <v>376</v>
      </c>
      <c r="C19" s="691">
        <f>+C18+C16</f>
        <v>172138</v>
      </c>
      <c r="D19" s="691">
        <f t="shared" ref="D19:O19" si="24">+D18+D16</f>
        <v>532751.88</v>
      </c>
      <c r="E19" s="691">
        <f t="shared" si="24"/>
        <v>330053.2</v>
      </c>
      <c r="F19" s="691">
        <f t="shared" si="24"/>
        <v>607751</v>
      </c>
      <c r="G19" s="691">
        <f t="shared" si="24"/>
        <v>1036687.25</v>
      </c>
      <c r="H19" s="691">
        <f t="shared" si="24"/>
        <v>791947.2</v>
      </c>
      <c r="I19" s="691">
        <f t="shared" si="24"/>
        <v>1639000</v>
      </c>
      <c r="J19" s="691">
        <f t="shared" si="24"/>
        <v>816700</v>
      </c>
      <c r="K19" s="691">
        <f t="shared" si="24"/>
        <v>812000</v>
      </c>
      <c r="L19" s="691">
        <f t="shared" si="24"/>
        <v>935000</v>
      </c>
      <c r="M19" s="691">
        <f t="shared" si="24"/>
        <v>380000</v>
      </c>
      <c r="N19" s="691">
        <f t="shared" si="24"/>
        <v>266000</v>
      </c>
      <c r="O19" s="691">
        <f t="shared" si="24"/>
        <v>8320028.5300000003</v>
      </c>
      <c r="P19" s="668"/>
      <c r="Q19" s="639"/>
      <c r="R19" s="640"/>
      <c r="S19" s="659">
        <f t="shared" si="12"/>
        <v>1034943.0800000001</v>
      </c>
      <c r="T19" s="659">
        <f t="shared" si="13"/>
        <v>2436385.4500000002</v>
      </c>
      <c r="U19" s="659">
        <f t="shared" si="14"/>
        <v>3267700</v>
      </c>
      <c r="V19" s="659">
        <f t="shared" si="15"/>
        <v>1581000</v>
      </c>
      <c r="W19" s="976"/>
      <c r="X19" s="976"/>
      <c r="Z19" s="658" t="s">
        <v>368</v>
      </c>
      <c r="AA19" s="659">
        <f>+AA18+AA16</f>
        <v>1894427.45</v>
      </c>
      <c r="AB19" s="659">
        <f t="shared" ref="AB19:AM19" si="25">+AB18+AB16</f>
        <v>1926443.11</v>
      </c>
      <c r="AC19" s="659">
        <f t="shared" si="25"/>
        <v>996469.95</v>
      </c>
      <c r="AD19" s="659">
        <f t="shared" si="25"/>
        <v>77336</v>
      </c>
      <c r="AE19" s="659">
        <f t="shared" si="25"/>
        <v>158262</v>
      </c>
      <c r="AF19" s="659">
        <f t="shared" si="25"/>
        <v>1516037</v>
      </c>
      <c r="AG19" s="659">
        <f t="shared" si="25"/>
        <v>168968</v>
      </c>
      <c r="AH19" s="659">
        <f t="shared" si="25"/>
        <v>0</v>
      </c>
      <c r="AI19" s="659">
        <f t="shared" si="25"/>
        <v>0</v>
      </c>
      <c r="AJ19" s="659">
        <f t="shared" si="25"/>
        <v>0</v>
      </c>
      <c r="AK19" s="659">
        <f t="shared" si="25"/>
        <v>0</v>
      </c>
      <c r="AL19" s="659">
        <f t="shared" si="25"/>
        <v>0</v>
      </c>
      <c r="AM19" s="659">
        <f t="shared" si="25"/>
        <v>6737943.5100000007</v>
      </c>
      <c r="AO19" s="659">
        <f t="shared" si="16"/>
        <v>4817340.51</v>
      </c>
      <c r="AP19" s="659">
        <f t="shared" si="17"/>
        <v>1751635</v>
      </c>
      <c r="AQ19" s="659">
        <f t="shared" si="18"/>
        <v>168968</v>
      </c>
      <c r="AR19" s="659">
        <f t="shared" si="19"/>
        <v>0</v>
      </c>
    </row>
    <row r="20" spans="1:44" s="624" customFormat="1" ht="15" customHeight="1" thickTop="1" thickBot="1">
      <c r="A20" s="625"/>
      <c r="B20" s="660" t="s">
        <v>377</v>
      </c>
      <c r="C20" s="692">
        <f>+C17+C18</f>
        <v>358946</v>
      </c>
      <c r="D20" s="692">
        <f t="shared" ref="D20:O20" si="26">+D17+D18</f>
        <v>649597.88</v>
      </c>
      <c r="E20" s="692">
        <f t="shared" si="26"/>
        <v>426916.15435454453</v>
      </c>
      <c r="F20" s="692">
        <f t="shared" si="26"/>
        <v>671567</v>
      </c>
      <c r="G20" s="692">
        <f t="shared" si="26"/>
        <v>1059211.25</v>
      </c>
      <c r="H20" s="692">
        <f t="shared" si="26"/>
        <v>830930.85434083594</v>
      </c>
      <c r="I20" s="692">
        <f t="shared" si="26"/>
        <v>1703000</v>
      </c>
      <c r="J20" s="692">
        <f t="shared" si="26"/>
        <v>833000</v>
      </c>
      <c r="K20" s="692">
        <f t="shared" si="26"/>
        <v>882000</v>
      </c>
      <c r="L20" s="692">
        <f t="shared" si="26"/>
        <v>1015000</v>
      </c>
      <c r="M20" s="692">
        <f t="shared" si="26"/>
        <v>455000</v>
      </c>
      <c r="N20" s="692">
        <f t="shared" si="26"/>
        <v>356000</v>
      </c>
      <c r="O20" s="693">
        <f t="shared" si="26"/>
        <v>9241169.1386953816</v>
      </c>
      <c r="P20" s="679">
        <f>SUM(P15:P19)</f>
        <v>767558.33710861416</v>
      </c>
      <c r="Q20" s="639"/>
      <c r="R20" s="640"/>
      <c r="S20" s="661">
        <f t="shared" si="12"/>
        <v>1435460.0343545445</v>
      </c>
      <c r="T20" s="661">
        <f t="shared" si="13"/>
        <v>2561709.1043408359</v>
      </c>
      <c r="U20" s="661">
        <f t="shared" si="14"/>
        <v>3418000</v>
      </c>
      <c r="V20" s="661">
        <f t="shared" si="15"/>
        <v>1826000</v>
      </c>
      <c r="W20" s="977"/>
      <c r="X20" s="977"/>
      <c r="Z20" s="660" t="s">
        <v>369</v>
      </c>
      <c r="AA20" s="661">
        <f>+AA17+AA18</f>
        <v>1908003.7203482382</v>
      </c>
      <c r="AB20" s="661">
        <f t="shared" ref="AB20:AM20" si="27">+AB17+AB18</f>
        <v>1936928.2742411643</v>
      </c>
      <c r="AC20" s="661">
        <f t="shared" si="27"/>
        <v>1016917.8975311877</v>
      </c>
      <c r="AD20" s="661">
        <f t="shared" si="27"/>
        <v>124139</v>
      </c>
      <c r="AE20" s="661">
        <f t="shared" si="27"/>
        <v>222723</v>
      </c>
      <c r="AF20" s="661">
        <f t="shared" si="27"/>
        <v>1524802</v>
      </c>
      <c r="AG20" s="661">
        <f t="shared" si="27"/>
        <v>194086</v>
      </c>
      <c r="AH20" s="661">
        <f t="shared" si="27"/>
        <v>0</v>
      </c>
      <c r="AI20" s="661">
        <f t="shared" si="27"/>
        <v>0</v>
      </c>
      <c r="AJ20" s="661">
        <f t="shared" si="27"/>
        <v>0</v>
      </c>
      <c r="AK20" s="661">
        <f t="shared" si="27"/>
        <v>0</v>
      </c>
      <c r="AL20" s="661">
        <f t="shared" si="27"/>
        <v>0</v>
      </c>
      <c r="AM20" s="661">
        <f t="shared" si="27"/>
        <v>6927599.8921205904</v>
      </c>
      <c r="AO20" s="661">
        <f t="shared" si="16"/>
        <v>4861849.8921205904</v>
      </c>
      <c r="AP20" s="661">
        <f t="shared" si="17"/>
        <v>1871664</v>
      </c>
      <c r="AQ20" s="661">
        <f t="shared" si="18"/>
        <v>194086</v>
      </c>
      <c r="AR20" s="661">
        <f t="shared" si="19"/>
        <v>0</v>
      </c>
    </row>
    <row r="21" spans="1:44" s="623" customFormat="1" ht="15" customHeight="1" thickTop="1" thickBot="1">
      <c r="A21" s="626"/>
      <c r="B21" s="662" t="s">
        <v>286</v>
      </c>
      <c r="C21" s="694">
        <f>+C20</f>
        <v>358946</v>
      </c>
      <c r="D21" s="694">
        <f t="shared" ref="D21:N21" si="28">+C21+D20</f>
        <v>1008543.88</v>
      </c>
      <c r="E21" s="694">
        <f t="shared" si="28"/>
        <v>1435460.0343545445</v>
      </c>
      <c r="F21" s="694">
        <f t="shared" si="28"/>
        <v>2107027.0343545442</v>
      </c>
      <c r="G21" s="694">
        <f t="shared" si="28"/>
        <v>3166238.2843545442</v>
      </c>
      <c r="H21" s="694">
        <f t="shared" si="28"/>
        <v>3997169.1386953802</v>
      </c>
      <c r="I21" s="694">
        <f t="shared" si="28"/>
        <v>5700169.1386953797</v>
      </c>
      <c r="J21" s="694">
        <f t="shared" si="28"/>
        <v>6533169.1386953797</v>
      </c>
      <c r="K21" s="694">
        <f t="shared" si="28"/>
        <v>7415169.1386953797</v>
      </c>
      <c r="L21" s="694">
        <f t="shared" si="28"/>
        <v>8430169.1386953797</v>
      </c>
      <c r="M21" s="694">
        <f t="shared" si="28"/>
        <v>8885169.1386953797</v>
      </c>
      <c r="N21" s="694">
        <f t="shared" si="28"/>
        <v>9241169.1386953797</v>
      </c>
      <c r="O21" s="694"/>
      <c r="Q21" s="695"/>
      <c r="R21" s="666"/>
      <c r="S21" s="663">
        <f>+S20</f>
        <v>1435460.0343545445</v>
      </c>
      <c r="T21" s="663">
        <f>+S21+T20</f>
        <v>3997169.1386953807</v>
      </c>
      <c r="U21" s="663">
        <f>+T21+U20</f>
        <v>7415169.1386953807</v>
      </c>
      <c r="V21" s="663">
        <f>+U21+V20</f>
        <v>9241169.1386953816</v>
      </c>
      <c r="W21" s="977"/>
      <c r="X21" s="977"/>
      <c r="Z21" s="662" t="s">
        <v>286</v>
      </c>
      <c r="AA21" s="663">
        <f>+AA20</f>
        <v>1908003.7203482382</v>
      </c>
      <c r="AB21" s="663">
        <f t="shared" ref="AB21:AL21" si="29">+AA21+AB20</f>
        <v>3844931.9945894023</v>
      </c>
      <c r="AC21" s="663">
        <f t="shared" si="29"/>
        <v>4861849.8921205904</v>
      </c>
      <c r="AD21" s="663">
        <f t="shared" si="29"/>
        <v>4985988.8921205904</v>
      </c>
      <c r="AE21" s="663">
        <f t="shared" ref="AE21" si="30">+AD21+AE20</f>
        <v>5208711.8921205904</v>
      </c>
      <c r="AF21" s="663">
        <f t="shared" ref="AF21" si="31">+AE21+AF20</f>
        <v>6733513.8921205904</v>
      </c>
      <c r="AG21" s="663">
        <f t="shared" ref="AG21" si="32">+AF21+AG20</f>
        <v>6927599.8921205904</v>
      </c>
      <c r="AH21" s="663">
        <f t="shared" ref="AH21" si="33">+AG21+AH20</f>
        <v>6927599.8921205904</v>
      </c>
      <c r="AI21" s="663">
        <f t="shared" ref="AI21" si="34">+AH21+AI20</f>
        <v>6927599.8921205904</v>
      </c>
      <c r="AJ21" s="663">
        <f t="shared" si="29"/>
        <v>6927599.8921205904</v>
      </c>
      <c r="AK21" s="663">
        <f t="shared" si="29"/>
        <v>6927599.8921205904</v>
      </c>
      <c r="AL21" s="663">
        <f t="shared" si="29"/>
        <v>6927599.8921205904</v>
      </c>
      <c r="AM21" s="663"/>
      <c r="AO21" s="663">
        <f>+AO20</f>
        <v>4861849.8921205904</v>
      </c>
      <c r="AP21" s="663">
        <f>+AO21+AP20</f>
        <v>6733513.8921205904</v>
      </c>
      <c r="AQ21" s="663">
        <f>+AP21+AQ20</f>
        <v>6927599.8921205904</v>
      </c>
      <c r="AR21" s="663">
        <f>+AQ21+AR20</f>
        <v>6927599.8921205904</v>
      </c>
    </row>
    <row r="22" spans="1:44" s="623" customFormat="1" ht="15" thickTop="1">
      <c r="A22" s="626"/>
      <c r="B22" s="665"/>
      <c r="C22" s="696"/>
      <c r="D22" s="696"/>
      <c r="E22" s="696"/>
      <c r="F22" s="696"/>
      <c r="G22" s="666"/>
      <c r="H22" s="666"/>
      <c r="I22" s="666"/>
      <c r="J22" s="666"/>
      <c r="K22" s="666"/>
      <c r="L22" s="666"/>
      <c r="M22" s="666"/>
      <c r="N22" s="666"/>
      <c r="O22" s="666"/>
      <c r="P22" s="667"/>
      <c r="Q22" s="667"/>
      <c r="R22" s="666"/>
      <c r="S22" s="666"/>
      <c r="T22" s="666"/>
      <c r="U22" s="666"/>
      <c r="V22" s="668"/>
      <c r="W22" s="668"/>
      <c r="X22" s="668"/>
      <c r="AO22" s="666"/>
      <c r="AP22" s="666"/>
      <c r="AQ22" s="666"/>
      <c r="AR22" s="668"/>
    </row>
    <row r="23" spans="1:44" s="623" customFormat="1">
      <c r="A23" s="626"/>
      <c r="C23" s="668"/>
      <c r="D23" s="668"/>
      <c r="E23" s="668"/>
      <c r="F23" s="668"/>
      <c r="G23" s="668"/>
      <c r="H23" s="668"/>
      <c r="I23" s="668"/>
      <c r="J23" s="668"/>
      <c r="K23" s="668"/>
      <c r="L23" s="668"/>
      <c r="M23" s="668"/>
      <c r="N23" s="668"/>
      <c r="O23" s="668"/>
      <c r="P23" s="669"/>
      <c r="Q23" s="669"/>
      <c r="R23" s="668"/>
      <c r="S23" s="668"/>
      <c r="T23" s="668"/>
      <c r="U23" s="668"/>
      <c r="V23" s="668"/>
      <c r="W23" s="668"/>
      <c r="X23" s="668"/>
      <c r="AO23" s="668"/>
      <c r="AP23" s="668"/>
      <c r="AQ23" s="668"/>
      <c r="AR23" s="668"/>
    </row>
    <row r="24" spans="1:44" s="623" customFormat="1" ht="15" customHeight="1">
      <c r="A24" s="626"/>
      <c r="C24" s="668" t="s">
        <v>152</v>
      </c>
      <c r="D24" s="668"/>
      <c r="E24" s="668"/>
      <c r="F24" s="668"/>
      <c r="G24" s="668"/>
      <c r="H24" s="668"/>
      <c r="I24" s="668"/>
      <c r="J24" s="668"/>
      <c r="K24" s="668"/>
      <c r="L24" s="668"/>
      <c r="M24" s="668"/>
      <c r="N24" s="668"/>
      <c r="O24" s="668"/>
      <c r="P24" s="669"/>
      <c r="Q24" s="669"/>
      <c r="R24" s="640"/>
      <c r="S24" s="640"/>
      <c r="T24" s="668"/>
      <c r="U24" s="668"/>
      <c r="V24" s="668"/>
      <c r="W24" s="668"/>
      <c r="X24" s="668"/>
      <c r="AA24" s="624"/>
      <c r="AB24" s="628"/>
      <c r="AM24" s="628"/>
      <c r="AO24" s="640"/>
      <c r="AP24" s="668"/>
      <c r="AQ24" s="668"/>
      <c r="AR24" s="668"/>
    </row>
    <row r="25" spans="1:44" s="623" customFormat="1" ht="30" customHeight="1">
      <c r="A25" s="626"/>
      <c r="B25" s="629" t="s">
        <v>7411</v>
      </c>
      <c r="C25" s="497">
        <v>44316</v>
      </c>
      <c r="D25" s="497">
        <v>44347</v>
      </c>
      <c r="E25" s="497">
        <v>44377</v>
      </c>
      <c r="F25" s="497">
        <v>44408</v>
      </c>
      <c r="G25" s="497">
        <v>44439</v>
      </c>
      <c r="H25" s="497">
        <v>44469</v>
      </c>
      <c r="I25" s="497">
        <v>44500</v>
      </c>
      <c r="J25" s="497">
        <v>44530</v>
      </c>
      <c r="K25" s="497">
        <v>44561</v>
      </c>
      <c r="L25" s="497">
        <v>44592</v>
      </c>
      <c r="M25" s="497">
        <v>44620</v>
      </c>
      <c r="N25" s="497">
        <v>44651</v>
      </c>
      <c r="O25" s="697" t="s">
        <v>220</v>
      </c>
      <c r="P25" s="630" t="s">
        <v>210</v>
      </c>
      <c r="Q25" s="669"/>
      <c r="R25" s="640"/>
      <c r="S25" s="672" t="s">
        <v>359</v>
      </c>
      <c r="T25" s="672" t="s">
        <v>360</v>
      </c>
      <c r="U25" s="672" t="s">
        <v>361</v>
      </c>
      <c r="V25" s="672" t="s">
        <v>362</v>
      </c>
      <c r="W25" s="978"/>
      <c r="X25" s="978"/>
      <c r="Z25" s="632" t="s">
        <v>378</v>
      </c>
      <c r="AA25" s="633">
        <v>44316</v>
      </c>
      <c r="AB25" s="633">
        <v>44347</v>
      </c>
      <c r="AC25" s="633">
        <v>44377</v>
      </c>
      <c r="AD25" s="633">
        <v>44408</v>
      </c>
      <c r="AE25" s="633">
        <v>44439</v>
      </c>
      <c r="AF25" s="633">
        <v>44469</v>
      </c>
      <c r="AG25" s="633">
        <v>44500</v>
      </c>
      <c r="AH25" s="633">
        <v>44530</v>
      </c>
      <c r="AI25" s="633">
        <v>44561</v>
      </c>
      <c r="AJ25" s="633">
        <v>44592</v>
      </c>
      <c r="AK25" s="633">
        <v>44620</v>
      </c>
      <c r="AL25" s="633">
        <v>44651</v>
      </c>
      <c r="AM25" s="634" t="s">
        <v>220</v>
      </c>
      <c r="AO25" s="672" t="s">
        <v>359</v>
      </c>
      <c r="AP25" s="672" t="s">
        <v>360</v>
      </c>
      <c r="AQ25" s="672" t="s">
        <v>361</v>
      </c>
      <c r="AR25" s="672" t="s">
        <v>362</v>
      </c>
    </row>
    <row r="26" spans="1:44" s="624" customFormat="1" ht="15" customHeight="1">
      <c r="A26" s="625"/>
      <c r="B26" s="635" t="s">
        <v>364</v>
      </c>
      <c r="C26" s="636">
        <f>+C15-C4</f>
        <v>0</v>
      </c>
      <c r="D26" s="637">
        <f t="shared" ref="D26:P26" si="35">+D15-D4</f>
        <v>0</v>
      </c>
      <c r="E26" s="637">
        <f t="shared" si="35"/>
        <v>0</v>
      </c>
      <c r="F26" s="637">
        <f t="shared" si="35"/>
        <v>0</v>
      </c>
      <c r="G26" s="637">
        <f t="shared" si="35"/>
        <v>-16476</v>
      </c>
      <c r="H26" s="637">
        <f t="shared" si="35"/>
        <v>4983.6543408360158</v>
      </c>
      <c r="I26" s="637">
        <f t="shared" si="35"/>
        <v>-1000</v>
      </c>
      <c r="J26" s="637">
        <f t="shared" si="35"/>
        <v>-63700</v>
      </c>
      <c r="K26" s="637">
        <f t="shared" si="35"/>
        <v>0</v>
      </c>
      <c r="L26" s="637">
        <f t="shared" si="35"/>
        <v>0</v>
      </c>
      <c r="M26" s="637">
        <f t="shared" si="35"/>
        <v>0</v>
      </c>
      <c r="N26" s="637">
        <f t="shared" si="35"/>
        <v>0</v>
      </c>
      <c r="O26" s="638">
        <f t="shared" si="35"/>
        <v>-76192.345659164013</v>
      </c>
      <c r="P26" s="639">
        <f t="shared" si="35"/>
        <v>-11428.85184887459</v>
      </c>
      <c r="Q26" s="669"/>
      <c r="R26" s="640"/>
      <c r="S26" s="637">
        <f t="shared" ref="S26:S31" si="36">+SUM(C26:E26)</f>
        <v>0</v>
      </c>
      <c r="T26" s="637">
        <f t="shared" ref="T26:T31" si="37">+SUM(F26:H26)</f>
        <v>-11492.345659163984</v>
      </c>
      <c r="U26" s="637">
        <f t="shared" ref="U26:U31" si="38">+SUM(I26:K26)</f>
        <v>-64700</v>
      </c>
      <c r="V26" s="637">
        <f t="shared" ref="V26:V31" si="39">+SUM(L26:N26)</f>
        <v>0</v>
      </c>
      <c r="W26" s="974"/>
      <c r="X26" s="974"/>
      <c r="Z26" s="641" t="s">
        <v>40</v>
      </c>
      <c r="AA26" s="698">
        <f t="shared" ref="AA26:AM32" si="40">+AA15-AA4</f>
        <v>-66423.729651761794</v>
      </c>
      <c r="AB26" s="698">
        <f t="shared" si="40"/>
        <v>-69514.835758835761</v>
      </c>
      <c r="AC26" s="698">
        <f t="shared" si="40"/>
        <v>-69552.052468812239</v>
      </c>
      <c r="AD26" s="698">
        <f t="shared" si="40"/>
        <v>-48197</v>
      </c>
      <c r="AE26" s="698">
        <f t="shared" si="40"/>
        <v>-25539</v>
      </c>
      <c r="AF26" s="698">
        <f t="shared" si="40"/>
        <v>-76235</v>
      </c>
      <c r="AG26" s="698">
        <f t="shared" si="40"/>
        <v>-49882</v>
      </c>
      <c r="AH26" s="698">
        <f t="shared" si="40"/>
        <v>-75000</v>
      </c>
      <c r="AI26" s="698">
        <f t="shared" si="40"/>
        <v>-77500</v>
      </c>
      <c r="AJ26" s="698">
        <f t="shared" si="40"/>
        <v>-82500</v>
      </c>
      <c r="AK26" s="699">
        <f t="shared" si="40"/>
        <v>-90000</v>
      </c>
      <c r="AL26" s="699">
        <f t="shared" si="40"/>
        <v>-90000</v>
      </c>
      <c r="AM26" s="700">
        <f t="shared" si="40"/>
        <v>-820343.61787940981</v>
      </c>
      <c r="AN26" s="668"/>
      <c r="AO26" s="645">
        <f t="shared" ref="AO26:AO31" si="41">+SUM(Y26:AA26)</f>
        <v>-66423.729651761794</v>
      </c>
      <c r="AP26" s="645">
        <f t="shared" ref="AP26:AP31" si="42">+SUM(AB26:AD26)</f>
        <v>-187263.88822764799</v>
      </c>
      <c r="AQ26" s="645">
        <f t="shared" ref="AQ26:AQ31" si="43">+SUM(AE26:AG26)</f>
        <v>-151656</v>
      </c>
      <c r="AR26" s="645">
        <f t="shared" ref="AR26:AR31" si="44">+SUM(AH26:AJ26)</f>
        <v>-235000</v>
      </c>
    </row>
    <row r="27" spans="1:44" s="624" customFormat="1" ht="15" customHeight="1">
      <c r="A27" s="625"/>
      <c r="B27" s="646" t="s">
        <v>365</v>
      </c>
      <c r="C27" s="647">
        <f t="shared" ref="C27:P32" si="45">+C16-C5</f>
        <v>0</v>
      </c>
      <c r="D27" s="648">
        <f t="shared" si="45"/>
        <v>0</v>
      </c>
      <c r="E27" s="648">
        <f t="shared" si="45"/>
        <v>0</v>
      </c>
      <c r="F27" s="648">
        <f t="shared" si="45"/>
        <v>0</v>
      </c>
      <c r="G27" s="648">
        <f t="shared" si="45"/>
        <v>-39798</v>
      </c>
      <c r="H27" s="648">
        <f t="shared" si="45"/>
        <v>-12071</v>
      </c>
      <c r="I27" s="648">
        <f t="shared" si="45"/>
        <v>-9000</v>
      </c>
      <c r="J27" s="648">
        <f t="shared" si="45"/>
        <v>93700</v>
      </c>
      <c r="K27" s="648">
        <f t="shared" si="45"/>
        <v>0</v>
      </c>
      <c r="L27" s="648">
        <f t="shared" si="45"/>
        <v>0</v>
      </c>
      <c r="M27" s="648">
        <f t="shared" si="45"/>
        <v>0</v>
      </c>
      <c r="N27" s="648">
        <f t="shared" si="45"/>
        <v>0</v>
      </c>
      <c r="O27" s="638">
        <f t="shared" si="45"/>
        <v>32831</v>
      </c>
      <c r="P27" s="639">
        <f t="shared" si="45"/>
        <v>2298.1700000000055</v>
      </c>
      <c r="Q27" s="669"/>
      <c r="R27" s="640"/>
      <c r="S27" s="648">
        <f t="shared" si="36"/>
        <v>0</v>
      </c>
      <c r="T27" s="648">
        <f t="shared" si="37"/>
        <v>-51869</v>
      </c>
      <c r="U27" s="648">
        <f t="shared" si="38"/>
        <v>84700</v>
      </c>
      <c r="V27" s="648">
        <f t="shared" si="39"/>
        <v>0</v>
      </c>
      <c r="W27" s="974"/>
      <c r="X27" s="974"/>
      <c r="Z27" s="646" t="s">
        <v>41</v>
      </c>
      <c r="AA27" s="698">
        <f t="shared" si="40"/>
        <v>-16648</v>
      </c>
      <c r="AB27" s="698">
        <f t="shared" si="40"/>
        <v>160955</v>
      </c>
      <c r="AC27" s="698">
        <f t="shared" si="40"/>
        <v>-18476.800000000003</v>
      </c>
      <c r="AD27" s="698">
        <f t="shared" si="40"/>
        <v>-50832</v>
      </c>
      <c r="AE27" s="698">
        <f t="shared" si="40"/>
        <v>-18624</v>
      </c>
      <c r="AF27" s="698">
        <f t="shared" si="40"/>
        <v>52286</v>
      </c>
      <c r="AG27" s="698">
        <f t="shared" si="40"/>
        <v>9698</v>
      </c>
      <c r="AH27" s="698">
        <f t="shared" si="40"/>
        <v>-65000</v>
      </c>
      <c r="AI27" s="698">
        <f t="shared" si="40"/>
        <v>-75000</v>
      </c>
      <c r="AJ27" s="698">
        <f t="shared" si="40"/>
        <v>-75000</v>
      </c>
      <c r="AK27" s="650">
        <f t="shared" si="40"/>
        <v>-70000</v>
      </c>
      <c r="AL27" s="650">
        <f t="shared" si="40"/>
        <v>-70000</v>
      </c>
      <c r="AM27" s="700">
        <f t="shared" si="40"/>
        <v>-236641.80000000005</v>
      </c>
      <c r="AN27" s="668"/>
      <c r="AO27" s="650">
        <f t="shared" si="41"/>
        <v>-16648</v>
      </c>
      <c r="AP27" s="650">
        <f t="shared" si="42"/>
        <v>91646.200000000012</v>
      </c>
      <c r="AQ27" s="650">
        <f t="shared" si="43"/>
        <v>43360</v>
      </c>
      <c r="AR27" s="650">
        <f t="shared" si="44"/>
        <v>-215000</v>
      </c>
    </row>
    <row r="28" spans="1:44" s="624" customFormat="1" ht="15" customHeight="1">
      <c r="A28" s="625"/>
      <c r="B28" s="651" t="s">
        <v>366</v>
      </c>
      <c r="C28" s="652">
        <f t="shared" si="45"/>
        <v>0</v>
      </c>
      <c r="D28" s="652">
        <f t="shared" si="45"/>
        <v>0</v>
      </c>
      <c r="E28" s="652">
        <f t="shared" si="45"/>
        <v>0</v>
      </c>
      <c r="F28" s="652">
        <f t="shared" si="45"/>
        <v>0</v>
      </c>
      <c r="G28" s="652">
        <f t="shared" si="45"/>
        <v>-56274</v>
      </c>
      <c r="H28" s="652">
        <f t="shared" si="45"/>
        <v>-7087.3456591639842</v>
      </c>
      <c r="I28" s="652">
        <f t="shared" si="45"/>
        <v>-10000</v>
      </c>
      <c r="J28" s="652">
        <f t="shared" si="45"/>
        <v>30000</v>
      </c>
      <c r="K28" s="652">
        <f t="shared" si="45"/>
        <v>0</v>
      </c>
      <c r="L28" s="652">
        <f t="shared" si="45"/>
        <v>0</v>
      </c>
      <c r="M28" s="652">
        <f t="shared" si="45"/>
        <v>0</v>
      </c>
      <c r="N28" s="652">
        <f t="shared" si="45"/>
        <v>0</v>
      </c>
      <c r="O28" s="652">
        <f t="shared" si="45"/>
        <v>-43361.345659163781</v>
      </c>
      <c r="P28" s="653">
        <f t="shared" si="45"/>
        <v>-9130.6818488745776</v>
      </c>
      <c r="Q28" s="669"/>
      <c r="R28" s="640"/>
      <c r="S28" s="654">
        <f t="shared" si="36"/>
        <v>0</v>
      </c>
      <c r="T28" s="654">
        <f t="shared" si="37"/>
        <v>-63361.345659163984</v>
      </c>
      <c r="U28" s="654">
        <f t="shared" si="38"/>
        <v>20000</v>
      </c>
      <c r="V28" s="654">
        <f t="shared" si="39"/>
        <v>0</v>
      </c>
      <c r="W28" s="975"/>
      <c r="X28" s="975"/>
      <c r="Z28" s="655" t="s">
        <v>202</v>
      </c>
      <c r="AA28" s="654">
        <f t="shared" si="40"/>
        <v>-83071.729651761794</v>
      </c>
      <c r="AB28" s="654">
        <f t="shared" si="40"/>
        <v>91440.164241164253</v>
      </c>
      <c r="AC28" s="654">
        <f t="shared" si="40"/>
        <v>-88028.852468812256</v>
      </c>
      <c r="AD28" s="654">
        <f t="shared" si="40"/>
        <v>-99029</v>
      </c>
      <c r="AE28" s="654">
        <f t="shared" si="40"/>
        <v>-44163</v>
      </c>
      <c r="AF28" s="654">
        <f t="shared" si="40"/>
        <v>-23949</v>
      </c>
      <c r="AG28" s="654">
        <f t="shared" si="40"/>
        <v>-40184</v>
      </c>
      <c r="AH28" s="654">
        <f t="shared" si="40"/>
        <v>-140000</v>
      </c>
      <c r="AI28" s="654">
        <f t="shared" si="40"/>
        <v>-152500</v>
      </c>
      <c r="AJ28" s="654">
        <f t="shared" si="40"/>
        <v>-157500</v>
      </c>
      <c r="AK28" s="654">
        <f t="shared" si="40"/>
        <v>-160000</v>
      </c>
      <c r="AL28" s="654">
        <f t="shared" si="40"/>
        <v>-160000</v>
      </c>
      <c r="AM28" s="654">
        <f t="shared" si="40"/>
        <v>-1056985.4178794099</v>
      </c>
      <c r="AN28" s="668"/>
      <c r="AO28" s="654">
        <f t="shared" si="41"/>
        <v>-83071.729651761794</v>
      </c>
      <c r="AP28" s="654">
        <f t="shared" si="42"/>
        <v>-95617.688227648003</v>
      </c>
      <c r="AQ28" s="654">
        <f t="shared" si="43"/>
        <v>-108296</v>
      </c>
      <c r="AR28" s="654">
        <f t="shared" si="44"/>
        <v>-450000</v>
      </c>
    </row>
    <row r="29" spans="1:44" s="624" customFormat="1" ht="15" customHeight="1">
      <c r="A29" s="625"/>
      <c r="B29" s="646" t="s">
        <v>367</v>
      </c>
      <c r="C29" s="647">
        <f t="shared" si="45"/>
        <v>0</v>
      </c>
      <c r="D29" s="648">
        <f t="shared" si="45"/>
        <v>0</v>
      </c>
      <c r="E29" s="648">
        <f t="shared" si="45"/>
        <v>0</v>
      </c>
      <c r="F29" s="648">
        <f t="shared" si="45"/>
        <v>0</v>
      </c>
      <c r="G29" s="648">
        <f t="shared" si="45"/>
        <v>527985.25</v>
      </c>
      <c r="H29" s="648">
        <f t="shared" si="45"/>
        <v>69018.199999999953</v>
      </c>
      <c r="I29" s="648">
        <f t="shared" si="45"/>
        <v>853000</v>
      </c>
      <c r="J29" s="648">
        <f t="shared" si="45"/>
        <v>-57000</v>
      </c>
      <c r="K29" s="648">
        <f t="shared" si="45"/>
        <v>52000</v>
      </c>
      <c r="L29" s="648">
        <f t="shared" si="45"/>
        <v>465000</v>
      </c>
      <c r="M29" s="648">
        <f t="shared" si="45"/>
        <v>0</v>
      </c>
      <c r="N29" s="648">
        <f t="shared" si="45"/>
        <v>-104000</v>
      </c>
      <c r="O29" s="638">
        <f t="shared" si="45"/>
        <v>1806003.4500000002</v>
      </c>
      <c r="P29" s="639">
        <f t="shared" si="45"/>
        <v>90300.172500000044</v>
      </c>
      <c r="Q29" s="669"/>
      <c r="R29" s="640"/>
      <c r="S29" s="648">
        <f t="shared" si="36"/>
        <v>0</v>
      </c>
      <c r="T29" s="648">
        <f t="shared" si="37"/>
        <v>597003.44999999995</v>
      </c>
      <c r="U29" s="648">
        <f t="shared" si="38"/>
        <v>848000</v>
      </c>
      <c r="V29" s="648">
        <f t="shared" si="39"/>
        <v>361000</v>
      </c>
      <c r="W29" s="974"/>
      <c r="X29" s="974"/>
      <c r="Z29" s="646" t="s">
        <v>367</v>
      </c>
      <c r="AA29" s="657">
        <f t="shared" si="40"/>
        <v>1001075.45</v>
      </c>
      <c r="AB29" s="650">
        <f t="shared" si="40"/>
        <v>905488.1100000001</v>
      </c>
      <c r="AC29" s="650">
        <f t="shared" si="40"/>
        <v>859946.75</v>
      </c>
      <c r="AD29" s="650">
        <f t="shared" si="40"/>
        <v>3168</v>
      </c>
      <c r="AE29" s="650">
        <f t="shared" si="40"/>
        <v>41886</v>
      </c>
      <c r="AF29" s="650">
        <f t="shared" si="40"/>
        <v>1308751</v>
      </c>
      <c r="AG29" s="650">
        <f t="shared" si="40"/>
        <v>9270</v>
      </c>
      <c r="AH29" s="650">
        <f t="shared" si="40"/>
        <v>-100000</v>
      </c>
      <c r="AI29" s="650">
        <f t="shared" si="40"/>
        <v>-100000</v>
      </c>
      <c r="AJ29" s="650">
        <f t="shared" si="40"/>
        <v>-300000</v>
      </c>
      <c r="AK29" s="650">
        <f t="shared" si="40"/>
        <v>-300000</v>
      </c>
      <c r="AL29" s="650">
        <f t="shared" si="40"/>
        <v>-300000</v>
      </c>
      <c r="AM29" s="638">
        <f t="shared" si="40"/>
        <v>3029585.3100000005</v>
      </c>
      <c r="AN29" s="668"/>
      <c r="AO29" s="650">
        <f t="shared" si="41"/>
        <v>1001075.45</v>
      </c>
      <c r="AP29" s="650">
        <f t="shared" si="42"/>
        <v>1768602.86</v>
      </c>
      <c r="AQ29" s="650">
        <f t="shared" si="43"/>
        <v>1359907</v>
      </c>
      <c r="AR29" s="650">
        <f t="shared" si="44"/>
        <v>-500000</v>
      </c>
    </row>
    <row r="30" spans="1:44" s="624" customFormat="1" ht="15" customHeight="1" thickBot="1">
      <c r="A30" s="625"/>
      <c r="B30" s="658" t="s">
        <v>368</v>
      </c>
      <c r="C30" s="659">
        <f t="shared" si="45"/>
        <v>0</v>
      </c>
      <c r="D30" s="659">
        <f t="shared" si="45"/>
        <v>0</v>
      </c>
      <c r="E30" s="659">
        <f t="shared" si="45"/>
        <v>0</v>
      </c>
      <c r="F30" s="659">
        <f t="shared" si="45"/>
        <v>0</v>
      </c>
      <c r="G30" s="659">
        <f t="shared" si="45"/>
        <v>488187.25</v>
      </c>
      <c r="H30" s="659">
        <f t="shared" si="45"/>
        <v>56947.199999999953</v>
      </c>
      <c r="I30" s="659">
        <f t="shared" si="45"/>
        <v>844000</v>
      </c>
      <c r="J30" s="659">
        <f t="shared" si="45"/>
        <v>36700</v>
      </c>
      <c r="K30" s="659">
        <f t="shared" si="45"/>
        <v>52000</v>
      </c>
      <c r="L30" s="659">
        <f t="shared" si="45"/>
        <v>465000</v>
      </c>
      <c r="M30" s="659">
        <f t="shared" si="45"/>
        <v>0</v>
      </c>
      <c r="N30" s="659">
        <f t="shared" si="45"/>
        <v>-104000</v>
      </c>
      <c r="O30" s="659">
        <f t="shared" si="45"/>
        <v>1838834.4500000002</v>
      </c>
      <c r="P30" s="639">
        <f t="shared" si="45"/>
        <v>0</v>
      </c>
      <c r="Q30" s="669"/>
      <c r="R30" s="640"/>
      <c r="S30" s="659">
        <f t="shared" si="36"/>
        <v>0</v>
      </c>
      <c r="T30" s="659">
        <f t="shared" si="37"/>
        <v>545134.44999999995</v>
      </c>
      <c r="U30" s="659">
        <f t="shared" si="38"/>
        <v>932700</v>
      </c>
      <c r="V30" s="659">
        <f t="shared" si="39"/>
        <v>361000</v>
      </c>
      <c r="W30" s="976"/>
      <c r="X30" s="976"/>
      <c r="Z30" s="658" t="s">
        <v>368</v>
      </c>
      <c r="AA30" s="659">
        <f t="shared" si="40"/>
        <v>984427.45</v>
      </c>
      <c r="AB30" s="659">
        <f t="shared" si="40"/>
        <v>1066443.1100000001</v>
      </c>
      <c r="AC30" s="659">
        <f t="shared" si="40"/>
        <v>841469.95</v>
      </c>
      <c r="AD30" s="659">
        <f t="shared" si="40"/>
        <v>-47664</v>
      </c>
      <c r="AE30" s="659">
        <f t="shared" si="40"/>
        <v>23262</v>
      </c>
      <c r="AF30" s="659">
        <f t="shared" si="40"/>
        <v>1361037</v>
      </c>
      <c r="AG30" s="659">
        <f t="shared" si="40"/>
        <v>18968</v>
      </c>
      <c r="AH30" s="659">
        <f t="shared" si="40"/>
        <v>-165000</v>
      </c>
      <c r="AI30" s="659">
        <f t="shared" si="40"/>
        <v>-175000</v>
      </c>
      <c r="AJ30" s="659">
        <f t="shared" si="40"/>
        <v>-375000</v>
      </c>
      <c r="AK30" s="659">
        <f t="shared" si="40"/>
        <v>-370000</v>
      </c>
      <c r="AL30" s="659">
        <f t="shared" si="40"/>
        <v>-370000</v>
      </c>
      <c r="AM30" s="659">
        <f t="shared" si="40"/>
        <v>2792943.5100000007</v>
      </c>
      <c r="AN30" s="668"/>
      <c r="AO30" s="659">
        <f t="shared" si="41"/>
        <v>984427.45</v>
      </c>
      <c r="AP30" s="659">
        <f t="shared" si="42"/>
        <v>1860249.06</v>
      </c>
      <c r="AQ30" s="659">
        <f t="shared" si="43"/>
        <v>1403267</v>
      </c>
      <c r="AR30" s="659">
        <f t="shared" si="44"/>
        <v>-715000</v>
      </c>
    </row>
    <row r="31" spans="1:44" s="624" customFormat="1" ht="15" customHeight="1" thickTop="1">
      <c r="A31" s="625"/>
      <c r="B31" s="660" t="s">
        <v>369</v>
      </c>
      <c r="C31" s="701">
        <f t="shared" si="45"/>
        <v>0</v>
      </c>
      <c r="D31" s="701">
        <f t="shared" si="45"/>
        <v>0</v>
      </c>
      <c r="E31" s="701">
        <f t="shared" si="45"/>
        <v>0</v>
      </c>
      <c r="F31" s="701">
        <f t="shared" si="45"/>
        <v>0</v>
      </c>
      <c r="G31" s="701">
        <f t="shared" si="45"/>
        <v>471711.25</v>
      </c>
      <c r="H31" s="701">
        <f t="shared" si="45"/>
        <v>61930.85434083594</v>
      </c>
      <c r="I31" s="701">
        <f t="shared" si="45"/>
        <v>843000</v>
      </c>
      <c r="J31" s="701">
        <f t="shared" si="45"/>
        <v>-27000</v>
      </c>
      <c r="K31" s="701">
        <f t="shared" si="45"/>
        <v>52000</v>
      </c>
      <c r="L31" s="701">
        <f t="shared" si="45"/>
        <v>465000</v>
      </c>
      <c r="M31" s="701">
        <f t="shared" si="45"/>
        <v>0</v>
      </c>
      <c r="N31" s="701">
        <f t="shared" si="45"/>
        <v>-104000</v>
      </c>
      <c r="O31" s="661">
        <f t="shared" si="45"/>
        <v>1762642.1043408373</v>
      </c>
      <c r="P31" s="639">
        <f t="shared" si="45"/>
        <v>72038.808802250773</v>
      </c>
      <c r="Q31" s="669"/>
      <c r="R31" s="640"/>
      <c r="S31" s="661">
        <f t="shared" si="36"/>
        <v>0</v>
      </c>
      <c r="T31" s="661">
        <f t="shared" si="37"/>
        <v>533642.10434083594</v>
      </c>
      <c r="U31" s="661">
        <f t="shared" si="38"/>
        <v>868000</v>
      </c>
      <c r="V31" s="661">
        <f t="shared" si="39"/>
        <v>361000</v>
      </c>
      <c r="W31" s="977"/>
      <c r="X31" s="977"/>
      <c r="Z31" s="660" t="s">
        <v>369</v>
      </c>
      <c r="AA31" s="661">
        <f t="shared" si="40"/>
        <v>918003.72034823825</v>
      </c>
      <c r="AB31" s="661">
        <f t="shared" si="40"/>
        <v>996928.27424116433</v>
      </c>
      <c r="AC31" s="661">
        <f t="shared" si="40"/>
        <v>771917.89753118774</v>
      </c>
      <c r="AD31" s="661">
        <f t="shared" si="40"/>
        <v>-95861</v>
      </c>
      <c r="AE31" s="661">
        <f t="shared" si="40"/>
        <v>-2277</v>
      </c>
      <c r="AF31" s="661">
        <f t="shared" si="40"/>
        <v>1284802</v>
      </c>
      <c r="AG31" s="661">
        <f t="shared" si="40"/>
        <v>-30914</v>
      </c>
      <c r="AH31" s="661">
        <f t="shared" si="40"/>
        <v>-240000</v>
      </c>
      <c r="AI31" s="661">
        <f t="shared" si="40"/>
        <v>-252500</v>
      </c>
      <c r="AJ31" s="661">
        <f t="shared" si="40"/>
        <v>-457500</v>
      </c>
      <c r="AK31" s="661">
        <f t="shared" si="40"/>
        <v>-460000</v>
      </c>
      <c r="AL31" s="661">
        <f t="shared" si="40"/>
        <v>-460000</v>
      </c>
      <c r="AM31" s="661">
        <f t="shared" si="40"/>
        <v>1972599.8921205904</v>
      </c>
      <c r="AN31" s="668"/>
      <c r="AO31" s="661">
        <f t="shared" si="41"/>
        <v>918003.72034823825</v>
      </c>
      <c r="AP31" s="661">
        <f t="shared" si="42"/>
        <v>1672985.171772352</v>
      </c>
      <c r="AQ31" s="661">
        <f t="shared" si="43"/>
        <v>1251611</v>
      </c>
      <c r="AR31" s="661">
        <f t="shared" si="44"/>
        <v>-950000</v>
      </c>
    </row>
    <row r="32" spans="1:44" s="623" customFormat="1" ht="15" customHeight="1" thickBot="1">
      <c r="A32" s="626"/>
      <c r="B32" s="662" t="s">
        <v>286</v>
      </c>
      <c r="C32" s="663">
        <f t="shared" si="45"/>
        <v>0</v>
      </c>
      <c r="D32" s="663">
        <f t="shared" si="45"/>
        <v>0</v>
      </c>
      <c r="E32" s="663">
        <f t="shared" si="45"/>
        <v>0</v>
      </c>
      <c r="F32" s="663">
        <f t="shared" si="45"/>
        <v>0</v>
      </c>
      <c r="G32" s="663">
        <f t="shared" si="45"/>
        <v>471711.25</v>
      </c>
      <c r="H32" s="663">
        <f t="shared" si="45"/>
        <v>533642.10434083594</v>
      </c>
      <c r="I32" s="663">
        <f t="shared" si="45"/>
        <v>1376642.1043408355</v>
      </c>
      <c r="J32" s="663">
        <f t="shared" si="45"/>
        <v>1349642.1043408355</v>
      </c>
      <c r="K32" s="663">
        <f t="shared" si="45"/>
        <v>1401642.1043408355</v>
      </c>
      <c r="L32" s="663">
        <f t="shared" si="45"/>
        <v>1866642.1043408355</v>
      </c>
      <c r="M32" s="663">
        <f t="shared" si="45"/>
        <v>1866642.1043408355</v>
      </c>
      <c r="N32" s="663">
        <f t="shared" si="45"/>
        <v>1762642.1043408355</v>
      </c>
      <c r="O32" s="663">
        <f t="shared" si="45"/>
        <v>0</v>
      </c>
      <c r="P32" s="639">
        <f t="shared" si="45"/>
        <v>0</v>
      </c>
      <c r="Q32" s="669"/>
      <c r="R32" s="666"/>
      <c r="S32" s="663">
        <f>+S31</f>
        <v>0</v>
      </c>
      <c r="T32" s="663">
        <f>+S32+T31</f>
        <v>533642.10434083594</v>
      </c>
      <c r="U32" s="663">
        <f>+T32+U31</f>
        <v>1401642.1043408359</v>
      </c>
      <c r="V32" s="663">
        <f>+U32+V31</f>
        <v>1762642.1043408359</v>
      </c>
      <c r="W32" s="977"/>
      <c r="X32" s="977"/>
      <c r="Z32" s="662" t="s">
        <v>286</v>
      </c>
      <c r="AA32" s="663">
        <f t="shared" si="40"/>
        <v>918003.72034823825</v>
      </c>
      <c r="AB32" s="663">
        <f t="shared" si="40"/>
        <v>1914931.9945894023</v>
      </c>
      <c r="AC32" s="663">
        <f t="shared" si="40"/>
        <v>2686849.8921205904</v>
      </c>
      <c r="AD32" s="663">
        <f t="shared" si="40"/>
        <v>2590988.8921205904</v>
      </c>
      <c r="AE32" s="663">
        <f t="shared" si="40"/>
        <v>2588711.8921205904</v>
      </c>
      <c r="AF32" s="663">
        <f t="shared" si="40"/>
        <v>3873513.8921205904</v>
      </c>
      <c r="AG32" s="663">
        <f t="shared" si="40"/>
        <v>3842599.8921205904</v>
      </c>
      <c r="AH32" s="663">
        <f t="shared" si="40"/>
        <v>3602599.8921205904</v>
      </c>
      <c r="AI32" s="663">
        <f t="shared" si="40"/>
        <v>3350099.8921205904</v>
      </c>
      <c r="AJ32" s="663">
        <f t="shared" si="40"/>
        <v>2892599.8921205904</v>
      </c>
      <c r="AK32" s="663">
        <f t="shared" si="40"/>
        <v>2432599.8921205904</v>
      </c>
      <c r="AL32" s="663">
        <f t="shared" si="40"/>
        <v>1972599.8921205904</v>
      </c>
      <c r="AM32" s="663">
        <f t="shared" si="40"/>
        <v>0</v>
      </c>
      <c r="AN32" s="668"/>
      <c r="AO32" s="663">
        <f>+AO31</f>
        <v>918003.72034823825</v>
      </c>
      <c r="AP32" s="663">
        <f>+AO32+AP31</f>
        <v>2590988.8921205904</v>
      </c>
      <c r="AQ32" s="663">
        <f>+AP32+AQ31</f>
        <v>3842599.8921205904</v>
      </c>
      <c r="AR32" s="663">
        <f>+AQ32+AR31</f>
        <v>2892599.8921205904</v>
      </c>
    </row>
    <row r="33" spans="1:44" ht="15.75" thickTop="1">
      <c r="C33" s="702">
        <f>+C21/C10</f>
        <v>1</v>
      </c>
      <c r="D33" s="702">
        <f t="shared" ref="D33:N33" si="46">+D21/D10</f>
        <v>1</v>
      </c>
      <c r="E33" s="702">
        <f t="shared" si="46"/>
        <v>1</v>
      </c>
      <c r="F33" s="702">
        <f t="shared" si="46"/>
        <v>1</v>
      </c>
      <c r="G33" s="702">
        <f t="shared" si="46"/>
        <v>1.175062726773864</v>
      </c>
      <c r="H33" s="702">
        <f t="shared" si="46"/>
        <v>1.1540747622431318</v>
      </c>
      <c r="I33" s="703">
        <f t="shared" si="46"/>
        <v>1.3184071924153824</v>
      </c>
      <c r="J33" s="703">
        <f t="shared" si="46"/>
        <v>1.2603713833063657</v>
      </c>
      <c r="K33" s="703">
        <f t="shared" si="46"/>
        <v>1.2330815337377592</v>
      </c>
      <c r="L33" s="703">
        <f t="shared" si="46"/>
        <v>1.2843961934750225</v>
      </c>
      <c r="M33" s="703">
        <f t="shared" si="46"/>
        <v>1.2659592383421661</v>
      </c>
      <c r="N33" s="703">
        <f t="shared" si="46"/>
        <v>1.235693753093849</v>
      </c>
    </row>
    <row r="35" spans="1:44" ht="15.75">
      <c r="B35" s="220"/>
      <c r="C35" s="6"/>
      <c r="D35" s="6"/>
      <c r="E35" s="220"/>
      <c r="F35" s="220"/>
      <c r="G35" s="220"/>
      <c r="H35" s="220"/>
      <c r="I35" s="220"/>
      <c r="J35" s="220"/>
      <c r="K35" s="220"/>
      <c r="L35" s="220"/>
      <c r="M35" s="220"/>
      <c r="N35" s="220"/>
      <c r="O35" s="220"/>
      <c r="S35" s="972" t="s">
        <v>285</v>
      </c>
    </row>
    <row r="36" spans="1:44" s="998" customFormat="1" ht="24.95" customHeight="1">
      <c r="A36" s="990"/>
      <c r="B36" s="1001" t="s">
        <v>285</v>
      </c>
      <c r="C36" s="1002">
        <v>44316</v>
      </c>
      <c r="D36" s="1002">
        <v>44347</v>
      </c>
      <c r="E36" s="1002">
        <v>44377</v>
      </c>
      <c r="F36" s="1002">
        <v>44408</v>
      </c>
      <c r="G36" s="1002">
        <v>44439</v>
      </c>
      <c r="H36" s="1002">
        <v>44469</v>
      </c>
      <c r="I36" s="1002">
        <v>44500</v>
      </c>
      <c r="J36" s="1002">
        <v>44530</v>
      </c>
      <c r="K36" s="1002">
        <v>44561</v>
      </c>
      <c r="L36" s="1002">
        <v>44592</v>
      </c>
      <c r="M36" s="1002">
        <v>44620</v>
      </c>
      <c r="N36" s="1002">
        <v>44651</v>
      </c>
      <c r="O36" s="670" t="s">
        <v>220</v>
      </c>
      <c r="P36" s="993" t="s">
        <v>210</v>
      </c>
      <c r="Q36" s="994"/>
      <c r="R36" s="995"/>
      <c r="S36" s="992" t="s">
        <v>359</v>
      </c>
      <c r="T36" s="992" t="s">
        <v>360</v>
      </c>
      <c r="U36" s="992" t="s">
        <v>361</v>
      </c>
      <c r="V36" s="992" t="s">
        <v>362</v>
      </c>
      <c r="W36" s="1003" t="s">
        <v>91</v>
      </c>
      <c r="X36" s="1004"/>
      <c r="Z36" s="1001" t="s">
        <v>289</v>
      </c>
      <c r="AA36" s="1002">
        <v>44681</v>
      </c>
      <c r="AB36" s="1002">
        <v>44712</v>
      </c>
      <c r="AC36" s="1002">
        <v>44742</v>
      </c>
      <c r="AD36" s="1002">
        <v>44773</v>
      </c>
      <c r="AE36" s="1002">
        <v>44804</v>
      </c>
      <c r="AF36" s="1002">
        <v>44834</v>
      </c>
      <c r="AG36" s="1002">
        <v>44865</v>
      </c>
      <c r="AH36" s="1002">
        <v>44895</v>
      </c>
      <c r="AI36" s="1002">
        <v>44926</v>
      </c>
      <c r="AJ36" s="1002">
        <v>44957</v>
      </c>
      <c r="AK36" s="1002">
        <v>44985</v>
      </c>
      <c r="AL36" s="1002">
        <v>45016</v>
      </c>
      <c r="AM36" s="670" t="s">
        <v>7412</v>
      </c>
      <c r="AN36" s="993" t="s">
        <v>210</v>
      </c>
      <c r="AO36" s="995"/>
      <c r="AP36" s="995"/>
      <c r="AQ36" s="999"/>
      <c r="AR36" s="999"/>
    </row>
    <row r="37" spans="1:44" ht="15" customHeight="1">
      <c r="B37" s="957" t="s">
        <v>6216</v>
      </c>
      <c r="C37" s="958">
        <v>80000</v>
      </c>
      <c r="D37" s="959">
        <v>80000</v>
      </c>
      <c r="E37" s="959">
        <v>80000</v>
      </c>
      <c r="F37" s="959">
        <v>80000</v>
      </c>
      <c r="G37" s="959">
        <v>100000</v>
      </c>
      <c r="H37" s="959">
        <v>90000</v>
      </c>
      <c r="I37" s="959">
        <v>90000</v>
      </c>
      <c r="J37" s="959">
        <v>80000</v>
      </c>
      <c r="K37" s="959">
        <v>70000</v>
      </c>
      <c r="L37" s="959">
        <v>80000</v>
      </c>
      <c r="M37" s="959">
        <v>75000</v>
      </c>
      <c r="N37" s="959">
        <v>90000</v>
      </c>
      <c r="O37" s="960">
        <f>+SUM(C37:N37)</f>
        <v>995000</v>
      </c>
      <c r="P37" s="679">
        <f>+O37*0.15</f>
        <v>149250</v>
      </c>
      <c r="S37" s="637">
        <f t="shared" ref="S37:S42" si="47">+SUM(C37:E37)</f>
        <v>240000</v>
      </c>
      <c r="T37" s="637">
        <f t="shared" ref="T37:T42" si="48">+SUM(F37:H37)</f>
        <v>270000</v>
      </c>
      <c r="U37" s="637">
        <f t="shared" ref="U37:U42" si="49">+SUM(I37:K37)</f>
        <v>240000</v>
      </c>
      <c r="V37" s="637">
        <f t="shared" ref="V37:V42" si="50">+SUM(L37:N37)</f>
        <v>245000</v>
      </c>
      <c r="W37" s="979">
        <f t="shared" ref="W37:W42" si="51">SUM(S37:V37)</f>
        <v>995000</v>
      </c>
      <c r="X37" s="974"/>
      <c r="Z37" s="957" t="s">
        <v>6216</v>
      </c>
      <c r="AA37" s="958">
        <v>80000</v>
      </c>
      <c r="AB37" s="959">
        <v>80000</v>
      </c>
      <c r="AC37" s="959">
        <v>80000</v>
      </c>
      <c r="AD37" s="959">
        <v>80000</v>
      </c>
      <c r="AE37" s="959">
        <v>100000</v>
      </c>
      <c r="AF37" s="959">
        <v>90000</v>
      </c>
      <c r="AG37" s="959">
        <v>90000</v>
      </c>
      <c r="AH37" s="959">
        <v>80000</v>
      </c>
      <c r="AI37" s="959">
        <v>70000</v>
      </c>
      <c r="AJ37" s="959">
        <v>80000</v>
      </c>
      <c r="AK37" s="959">
        <v>75000</v>
      </c>
      <c r="AL37" s="959">
        <v>90000</v>
      </c>
      <c r="AM37" s="960">
        <f>+SUM(AA37:AL37)</f>
        <v>995000</v>
      </c>
      <c r="AN37" s="679">
        <f>+AM37*0.15</f>
        <v>149250</v>
      </c>
    </row>
    <row r="38" spans="1:44" ht="15" customHeight="1">
      <c r="B38" s="221" t="s">
        <v>6217</v>
      </c>
      <c r="C38" s="961">
        <v>50000</v>
      </c>
      <c r="D38" s="962">
        <v>60000</v>
      </c>
      <c r="E38" s="962">
        <v>60000</v>
      </c>
      <c r="F38" s="962">
        <v>60000</v>
      </c>
      <c r="G38" s="962">
        <v>50000</v>
      </c>
      <c r="H38" s="962">
        <v>60000</v>
      </c>
      <c r="I38" s="962">
        <v>70000</v>
      </c>
      <c r="J38" s="962">
        <v>80000</v>
      </c>
      <c r="K38" s="962">
        <v>60000</v>
      </c>
      <c r="L38" s="962">
        <v>70000</v>
      </c>
      <c r="M38" s="962">
        <v>80000</v>
      </c>
      <c r="N38" s="962">
        <v>70000</v>
      </c>
      <c r="O38" s="960">
        <f>+SUM(C38:N38)</f>
        <v>770000</v>
      </c>
      <c r="P38" s="679">
        <f>+O38*0.07</f>
        <v>53900.000000000007</v>
      </c>
      <c r="S38" s="648">
        <f t="shared" si="47"/>
        <v>170000</v>
      </c>
      <c r="T38" s="648">
        <f t="shared" si="48"/>
        <v>170000</v>
      </c>
      <c r="U38" s="648">
        <f t="shared" si="49"/>
        <v>210000</v>
      </c>
      <c r="V38" s="648">
        <f t="shared" si="50"/>
        <v>220000</v>
      </c>
      <c r="W38" s="980">
        <f t="shared" si="51"/>
        <v>770000</v>
      </c>
      <c r="X38" s="974"/>
      <c r="Z38" s="221" t="s">
        <v>6217</v>
      </c>
      <c r="AA38" s="961">
        <v>50000</v>
      </c>
      <c r="AB38" s="962">
        <v>60000</v>
      </c>
      <c r="AC38" s="962">
        <v>60000</v>
      </c>
      <c r="AD38" s="962">
        <v>60000</v>
      </c>
      <c r="AE38" s="962">
        <v>50000</v>
      </c>
      <c r="AF38" s="962">
        <v>60000</v>
      </c>
      <c r="AG38" s="962">
        <v>70000</v>
      </c>
      <c r="AH38" s="962">
        <v>80000</v>
      </c>
      <c r="AI38" s="962">
        <v>60000</v>
      </c>
      <c r="AJ38" s="962">
        <v>70000</v>
      </c>
      <c r="AK38" s="962">
        <v>80000</v>
      </c>
      <c r="AL38" s="962">
        <v>70000</v>
      </c>
      <c r="AM38" s="960">
        <f>+SUM(AA38:AL38)</f>
        <v>770000</v>
      </c>
      <c r="AN38" s="679">
        <f>+AM38*0.07</f>
        <v>53900.000000000007</v>
      </c>
    </row>
    <row r="39" spans="1:44" ht="15" customHeight="1">
      <c r="B39" s="963" t="s">
        <v>6218</v>
      </c>
      <c r="C39" s="964">
        <f>+SUM(C37:C38)</f>
        <v>130000</v>
      </c>
      <c r="D39" s="964">
        <f t="shared" ref="D39:O39" si="52">+SUM(D37:D38)</f>
        <v>140000</v>
      </c>
      <c r="E39" s="964">
        <f t="shared" si="52"/>
        <v>140000</v>
      </c>
      <c r="F39" s="964">
        <f t="shared" si="52"/>
        <v>140000</v>
      </c>
      <c r="G39" s="964">
        <f t="shared" si="52"/>
        <v>150000</v>
      </c>
      <c r="H39" s="964">
        <f t="shared" si="52"/>
        <v>150000</v>
      </c>
      <c r="I39" s="964">
        <f t="shared" si="52"/>
        <v>160000</v>
      </c>
      <c r="J39" s="964">
        <f t="shared" si="52"/>
        <v>160000</v>
      </c>
      <c r="K39" s="964">
        <f t="shared" si="52"/>
        <v>130000</v>
      </c>
      <c r="L39" s="964">
        <f t="shared" si="52"/>
        <v>150000</v>
      </c>
      <c r="M39" s="964">
        <f t="shared" si="52"/>
        <v>155000</v>
      </c>
      <c r="N39" s="964">
        <f t="shared" si="52"/>
        <v>160000</v>
      </c>
      <c r="O39" s="964">
        <f t="shared" si="52"/>
        <v>1765000</v>
      </c>
      <c r="P39" s="653">
        <f t="shared" ref="P39" si="53">+SUM(P37:P38)</f>
        <v>203150</v>
      </c>
      <c r="S39" s="654">
        <f t="shared" si="47"/>
        <v>410000</v>
      </c>
      <c r="T39" s="654">
        <f t="shared" si="48"/>
        <v>440000</v>
      </c>
      <c r="U39" s="654">
        <f t="shared" si="49"/>
        <v>450000</v>
      </c>
      <c r="V39" s="654">
        <f t="shared" si="50"/>
        <v>465000</v>
      </c>
      <c r="W39" s="652">
        <f t="shared" si="51"/>
        <v>1765000</v>
      </c>
      <c r="X39" s="975"/>
      <c r="Z39" s="963" t="s">
        <v>6218</v>
      </c>
      <c r="AA39" s="964">
        <f>+SUM(AA37:AA38)</f>
        <v>130000</v>
      </c>
      <c r="AB39" s="964">
        <f t="shared" ref="AB39:AM39" si="54">+SUM(AB37:AB38)</f>
        <v>140000</v>
      </c>
      <c r="AC39" s="964">
        <f t="shared" si="54"/>
        <v>140000</v>
      </c>
      <c r="AD39" s="964">
        <f t="shared" si="54"/>
        <v>140000</v>
      </c>
      <c r="AE39" s="964">
        <f t="shared" si="54"/>
        <v>150000</v>
      </c>
      <c r="AF39" s="964">
        <f t="shared" si="54"/>
        <v>150000</v>
      </c>
      <c r="AG39" s="964">
        <f t="shared" si="54"/>
        <v>160000</v>
      </c>
      <c r="AH39" s="964">
        <f t="shared" si="54"/>
        <v>160000</v>
      </c>
      <c r="AI39" s="964">
        <f t="shared" si="54"/>
        <v>130000</v>
      </c>
      <c r="AJ39" s="964">
        <f t="shared" si="54"/>
        <v>150000</v>
      </c>
      <c r="AK39" s="964">
        <f t="shared" si="54"/>
        <v>155000</v>
      </c>
      <c r="AL39" s="964">
        <f t="shared" si="54"/>
        <v>160000</v>
      </c>
      <c r="AM39" s="964">
        <f t="shared" si="54"/>
        <v>1765000</v>
      </c>
      <c r="AN39" s="653">
        <f t="shared" ref="AN39" si="55">+SUM(AN37:AN38)</f>
        <v>203150</v>
      </c>
    </row>
    <row r="40" spans="1:44" ht="15" customHeight="1">
      <c r="B40" s="221" t="s">
        <v>6219</v>
      </c>
      <c r="C40" s="961">
        <v>850000</v>
      </c>
      <c r="D40" s="962">
        <v>800000</v>
      </c>
      <c r="E40" s="962">
        <v>100000</v>
      </c>
      <c r="F40" s="962">
        <v>70000</v>
      </c>
      <c r="G40" s="962">
        <v>70000</v>
      </c>
      <c r="H40" s="962">
        <v>80000</v>
      </c>
      <c r="I40" s="962">
        <v>80000</v>
      </c>
      <c r="J40" s="962">
        <v>100000</v>
      </c>
      <c r="K40" s="962">
        <v>100000</v>
      </c>
      <c r="L40" s="962">
        <v>300000</v>
      </c>
      <c r="M40" s="962">
        <v>300000</v>
      </c>
      <c r="N40" s="962">
        <v>400000</v>
      </c>
      <c r="O40" s="960">
        <f>+SUM(C40:N40)</f>
        <v>3250000</v>
      </c>
      <c r="P40" s="679">
        <f>+O40*0.05</f>
        <v>162500</v>
      </c>
      <c r="S40" s="648">
        <f t="shared" si="47"/>
        <v>1750000</v>
      </c>
      <c r="T40" s="648">
        <f t="shared" si="48"/>
        <v>220000</v>
      </c>
      <c r="U40" s="648">
        <f t="shared" si="49"/>
        <v>280000</v>
      </c>
      <c r="V40" s="648">
        <f t="shared" si="50"/>
        <v>1000000</v>
      </c>
      <c r="W40" s="980">
        <f t="shared" si="51"/>
        <v>3250000</v>
      </c>
      <c r="X40" s="974"/>
      <c r="Z40" s="221" t="s">
        <v>6219</v>
      </c>
      <c r="AA40" s="962">
        <v>150000</v>
      </c>
      <c r="AB40" s="962">
        <v>150000</v>
      </c>
      <c r="AC40" s="962">
        <v>200000</v>
      </c>
      <c r="AD40" s="962">
        <v>150000</v>
      </c>
      <c r="AE40" s="962">
        <v>150000</v>
      </c>
      <c r="AF40" s="962">
        <v>200000</v>
      </c>
      <c r="AG40" s="962">
        <v>150000</v>
      </c>
      <c r="AH40" s="962">
        <v>150000</v>
      </c>
      <c r="AI40" s="962">
        <v>200000</v>
      </c>
      <c r="AJ40" s="962">
        <v>150000</v>
      </c>
      <c r="AK40" s="962">
        <v>150000</v>
      </c>
      <c r="AL40" s="962">
        <v>200000</v>
      </c>
      <c r="AM40" s="960">
        <f>+SUM(AA40:AL40)</f>
        <v>2000000</v>
      </c>
      <c r="AN40" s="679">
        <f>+AM40*0.05</f>
        <v>100000</v>
      </c>
    </row>
    <row r="41" spans="1:44" ht="15" customHeight="1" thickBot="1">
      <c r="B41" s="965" t="s">
        <v>6220</v>
      </c>
      <c r="C41" s="966">
        <f>+C40+C38</f>
        <v>900000</v>
      </c>
      <c r="D41" s="966">
        <f t="shared" ref="D41:O41" si="56">+D40+D38</f>
        <v>860000</v>
      </c>
      <c r="E41" s="966">
        <f t="shared" si="56"/>
        <v>160000</v>
      </c>
      <c r="F41" s="966">
        <f t="shared" si="56"/>
        <v>130000</v>
      </c>
      <c r="G41" s="966">
        <f t="shared" si="56"/>
        <v>120000</v>
      </c>
      <c r="H41" s="966">
        <f t="shared" si="56"/>
        <v>140000</v>
      </c>
      <c r="I41" s="966">
        <f t="shared" si="56"/>
        <v>150000</v>
      </c>
      <c r="J41" s="966">
        <f t="shared" si="56"/>
        <v>180000</v>
      </c>
      <c r="K41" s="966">
        <f t="shared" si="56"/>
        <v>160000</v>
      </c>
      <c r="L41" s="966">
        <f t="shared" si="56"/>
        <v>370000</v>
      </c>
      <c r="M41" s="966">
        <f t="shared" si="56"/>
        <v>380000</v>
      </c>
      <c r="N41" s="966">
        <f t="shared" si="56"/>
        <v>470000</v>
      </c>
      <c r="O41" s="966">
        <f t="shared" si="56"/>
        <v>4020000</v>
      </c>
      <c r="P41" s="668"/>
      <c r="S41" s="659">
        <f t="shared" si="47"/>
        <v>1920000</v>
      </c>
      <c r="T41" s="659">
        <f t="shared" si="48"/>
        <v>390000</v>
      </c>
      <c r="U41" s="659">
        <f t="shared" si="49"/>
        <v>490000</v>
      </c>
      <c r="V41" s="659">
        <f t="shared" si="50"/>
        <v>1220000</v>
      </c>
      <c r="W41" s="981">
        <f t="shared" si="51"/>
        <v>4020000</v>
      </c>
      <c r="X41" s="976"/>
      <c r="Z41" s="965" t="s">
        <v>6220</v>
      </c>
      <c r="AA41" s="966">
        <f>+AA40+AA38</f>
        <v>200000</v>
      </c>
      <c r="AB41" s="966">
        <f t="shared" ref="AB41:AM41" si="57">+AB40+AB38</f>
        <v>210000</v>
      </c>
      <c r="AC41" s="966">
        <f t="shared" si="57"/>
        <v>260000</v>
      </c>
      <c r="AD41" s="966">
        <f t="shared" si="57"/>
        <v>210000</v>
      </c>
      <c r="AE41" s="966">
        <f t="shared" si="57"/>
        <v>200000</v>
      </c>
      <c r="AF41" s="966">
        <f t="shared" si="57"/>
        <v>260000</v>
      </c>
      <c r="AG41" s="966">
        <f t="shared" si="57"/>
        <v>220000</v>
      </c>
      <c r="AH41" s="966">
        <f t="shared" si="57"/>
        <v>230000</v>
      </c>
      <c r="AI41" s="966">
        <f t="shared" si="57"/>
        <v>260000</v>
      </c>
      <c r="AJ41" s="966">
        <f t="shared" si="57"/>
        <v>220000</v>
      </c>
      <c r="AK41" s="966">
        <f t="shared" si="57"/>
        <v>230000</v>
      </c>
      <c r="AL41" s="966">
        <f t="shared" si="57"/>
        <v>270000</v>
      </c>
      <c r="AM41" s="966">
        <f t="shared" si="57"/>
        <v>2770000</v>
      </c>
      <c r="AN41" s="668"/>
    </row>
    <row r="42" spans="1:44" ht="15" customHeight="1" thickTop="1">
      <c r="B42" s="967" t="s">
        <v>6221</v>
      </c>
      <c r="C42" s="968">
        <f>+C39+C40</f>
        <v>980000</v>
      </c>
      <c r="D42" s="968">
        <f t="shared" ref="D42:O42" si="58">+D39+D40</f>
        <v>940000</v>
      </c>
      <c r="E42" s="968">
        <f t="shared" si="58"/>
        <v>240000</v>
      </c>
      <c r="F42" s="968">
        <f t="shared" si="58"/>
        <v>210000</v>
      </c>
      <c r="G42" s="968">
        <f t="shared" si="58"/>
        <v>220000</v>
      </c>
      <c r="H42" s="968">
        <f t="shared" si="58"/>
        <v>230000</v>
      </c>
      <c r="I42" s="968">
        <f t="shared" si="58"/>
        <v>240000</v>
      </c>
      <c r="J42" s="968">
        <f t="shared" si="58"/>
        <v>260000</v>
      </c>
      <c r="K42" s="968">
        <f t="shared" si="58"/>
        <v>230000</v>
      </c>
      <c r="L42" s="968">
        <f t="shared" si="58"/>
        <v>450000</v>
      </c>
      <c r="M42" s="968">
        <f t="shared" si="58"/>
        <v>455000</v>
      </c>
      <c r="N42" s="968">
        <f t="shared" si="58"/>
        <v>560000</v>
      </c>
      <c r="O42" s="968">
        <f t="shared" si="58"/>
        <v>5015000</v>
      </c>
      <c r="P42" s="679">
        <f>SUM(P37:P41)</f>
        <v>568800</v>
      </c>
      <c r="S42" s="661">
        <f t="shared" si="47"/>
        <v>2160000</v>
      </c>
      <c r="T42" s="661">
        <f t="shared" si="48"/>
        <v>660000</v>
      </c>
      <c r="U42" s="661">
        <f t="shared" si="49"/>
        <v>730000</v>
      </c>
      <c r="V42" s="661">
        <f t="shared" si="50"/>
        <v>1465000</v>
      </c>
      <c r="W42" s="661">
        <f t="shared" si="51"/>
        <v>5015000</v>
      </c>
      <c r="X42" s="977"/>
      <c r="Z42" s="967" t="s">
        <v>6221</v>
      </c>
      <c r="AA42" s="968">
        <f>+AA39+AA40</f>
        <v>280000</v>
      </c>
      <c r="AB42" s="968">
        <f t="shared" ref="AB42:AM42" si="59">+AB39+AB40</f>
        <v>290000</v>
      </c>
      <c r="AC42" s="968">
        <f t="shared" si="59"/>
        <v>340000</v>
      </c>
      <c r="AD42" s="968">
        <f t="shared" si="59"/>
        <v>290000</v>
      </c>
      <c r="AE42" s="968">
        <f t="shared" si="59"/>
        <v>300000</v>
      </c>
      <c r="AF42" s="968">
        <f t="shared" si="59"/>
        <v>350000</v>
      </c>
      <c r="AG42" s="968">
        <f t="shared" si="59"/>
        <v>310000</v>
      </c>
      <c r="AH42" s="968">
        <f t="shared" si="59"/>
        <v>310000</v>
      </c>
      <c r="AI42" s="968">
        <f t="shared" si="59"/>
        <v>330000</v>
      </c>
      <c r="AJ42" s="968">
        <f t="shared" si="59"/>
        <v>300000</v>
      </c>
      <c r="AK42" s="968">
        <f t="shared" si="59"/>
        <v>305000</v>
      </c>
      <c r="AL42" s="968">
        <f t="shared" si="59"/>
        <v>360000</v>
      </c>
      <c r="AM42" s="968">
        <f t="shared" si="59"/>
        <v>3765000</v>
      </c>
      <c r="AN42" s="679">
        <f>SUM(AN37:AN41)</f>
        <v>506300</v>
      </c>
    </row>
    <row r="43" spans="1:44" ht="15" customHeight="1" thickBot="1">
      <c r="B43" s="969" t="s">
        <v>286</v>
      </c>
      <c r="C43" s="970">
        <f>+C42</f>
        <v>980000</v>
      </c>
      <c r="D43" s="970">
        <f t="shared" ref="D43:N43" si="60">+C43+D42</f>
        <v>1920000</v>
      </c>
      <c r="E43" s="970">
        <f t="shared" si="60"/>
        <v>2160000</v>
      </c>
      <c r="F43" s="970">
        <f t="shared" si="60"/>
        <v>2370000</v>
      </c>
      <c r="G43" s="970">
        <f t="shared" si="60"/>
        <v>2590000</v>
      </c>
      <c r="H43" s="970">
        <f t="shared" si="60"/>
        <v>2820000</v>
      </c>
      <c r="I43" s="970">
        <f t="shared" si="60"/>
        <v>3060000</v>
      </c>
      <c r="J43" s="970">
        <f t="shared" si="60"/>
        <v>3320000</v>
      </c>
      <c r="K43" s="970">
        <f t="shared" si="60"/>
        <v>3550000</v>
      </c>
      <c r="L43" s="970">
        <f t="shared" si="60"/>
        <v>4000000</v>
      </c>
      <c r="M43" s="970">
        <f t="shared" si="60"/>
        <v>4455000</v>
      </c>
      <c r="N43" s="970">
        <f t="shared" si="60"/>
        <v>5015000</v>
      </c>
      <c r="O43" s="970"/>
      <c r="P43" s="664"/>
      <c r="S43" s="663">
        <f>+S42</f>
        <v>2160000</v>
      </c>
      <c r="T43" s="663">
        <f>+S43+T42</f>
        <v>2820000</v>
      </c>
      <c r="U43" s="663">
        <f>+T43+U42</f>
        <v>3550000</v>
      </c>
      <c r="V43" s="663">
        <f>+U43+V42</f>
        <v>5015000</v>
      </c>
      <c r="W43" s="977"/>
      <c r="X43" s="977"/>
      <c r="Z43" s="969" t="s">
        <v>286</v>
      </c>
      <c r="AA43" s="970">
        <f>+AA42</f>
        <v>280000</v>
      </c>
      <c r="AB43" s="970">
        <f t="shared" ref="AB43" si="61">+AA43+AB42</f>
        <v>570000</v>
      </c>
      <c r="AC43" s="970">
        <f t="shared" ref="AC43" si="62">+AB43+AC42</f>
        <v>910000</v>
      </c>
      <c r="AD43" s="970">
        <f t="shared" ref="AD43" si="63">+AC43+AD42</f>
        <v>1200000</v>
      </c>
      <c r="AE43" s="970">
        <f t="shared" ref="AE43" si="64">+AD43+AE42</f>
        <v>1500000</v>
      </c>
      <c r="AF43" s="970">
        <f t="shared" ref="AF43" si="65">+AE43+AF42</f>
        <v>1850000</v>
      </c>
      <c r="AG43" s="970">
        <f t="shared" ref="AG43" si="66">+AF43+AG42</f>
        <v>2160000</v>
      </c>
      <c r="AH43" s="970">
        <f t="shared" ref="AH43" si="67">+AG43+AH42</f>
        <v>2470000</v>
      </c>
      <c r="AI43" s="970">
        <f t="shared" ref="AI43" si="68">+AH43+AI42</f>
        <v>2800000</v>
      </c>
      <c r="AJ43" s="970">
        <f t="shared" ref="AJ43" si="69">+AI43+AJ42</f>
        <v>3100000</v>
      </c>
      <c r="AK43" s="970">
        <f t="shared" ref="AK43" si="70">+AJ43+AK42</f>
        <v>3405000</v>
      </c>
      <c r="AL43" s="970">
        <f t="shared" ref="AL43" si="71">+AK43+AL42</f>
        <v>3765000</v>
      </c>
      <c r="AM43" s="970"/>
      <c r="AN43" s="664"/>
    </row>
    <row r="44" spans="1:44" ht="15" thickTop="1"/>
    <row r="45" spans="1:44" hidden="1" outlineLevel="1"/>
    <row r="46" spans="1:44" hidden="1" outlineLevel="1">
      <c r="C46" s="624" t="s">
        <v>219</v>
      </c>
      <c r="E46" s="623"/>
      <c r="F46" s="623"/>
      <c r="G46" s="623"/>
      <c r="H46" s="623"/>
      <c r="I46" s="623"/>
      <c r="J46" s="623"/>
      <c r="K46" s="623"/>
      <c r="L46" s="623"/>
      <c r="M46" s="623"/>
      <c r="N46" s="623"/>
    </row>
    <row r="47" spans="1:44" ht="15.75" hidden="1" outlineLevel="1">
      <c r="B47" s="629" t="s">
        <v>284</v>
      </c>
      <c r="C47" s="497">
        <v>44316</v>
      </c>
      <c r="D47" s="497">
        <v>44347</v>
      </c>
      <c r="E47" s="497">
        <v>44377</v>
      </c>
      <c r="F47" s="497">
        <v>44408</v>
      </c>
      <c r="G47" s="497">
        <v>44439</v>
      </c>
      <c r="H47" s="497">
        <v>44469</v>
      </c>
      <c r="I47" s="497">
        <v>44500</v>
      </c>
      <c r="J47" s="497">
        <v>44530</v>
      </c>
      <c r="K47" s="497">
        <v>44561</v>
      </c>
      <c r="L47" s="497">
        <v>44592</v>
      </c>
      <c r="M47" s="497">
        <v>44620</v>
      </c>
      <c r="N47" s="497">
        <v>44651</v>
      </c>
      <c r="O47" s="670" t="s">
        <v>220</v>
      </c>
      <c r="P47" s="630" t="s">
        <v>210</v>
      </c>
    </row>
    <row r="48" spans="1:44" ht="15" hidden="1" customHeight="1" outlineLevel="1">
      <c r="B48" s="635" t="s">
        <v>372</v>
      </c>
      <c r="C48" s="704">
        <v>186810</v>
      </c>
      <c r="D48" s="637">
        <v>187000</v>
      </c>
      <c r="E48" s="637">
        <v>35000</v>
      </c>
      <c r="F48" s="637">
        <v>80000</v>
      </c>
      <c r="G48" s="637">
        <v>100000</v>
      </c>
      <c r="H48" s="637">
        <v>90000</v>
      </c>
      <c r="I48" s="637">
        <v>90000</v>
      </c>
      <c r="J48" s="637">
        <v>80000</v>
      </c>
      <c r="K48" s="637">
        <v>70000</v>
      </c>
      <c r="L48" s="637">
        <v>80000</v>
      </c>
      <c r="M48" s="637">
        <v>75000</v>
      </c>
      <c r="N48" s="637">
        <v>90000</v>
      </c>
      <c r="O48" s="638">
        <f>+SUM(C48:N48)</f>
        <v>1163810</v>
      </c>
      <c r="P48" s="639">
        <f>+O48*0.15</f>
        <v>174571.5</v>
      </c>
    </row>
    <row r="49" spans="1:44" ht="15" hidden="1" customHeight="1" outlineLevel="1">
      <c r="B49" s="646" t="s">
        <v>373</v>
      </c>
      <c r="C49" s="705">
        <v>4010</v>
      </c>
      <c r="D49" s="648">
        <v>0</v>
      </c>
      <c r="E49" s="648">
        <v>51000</v>
      </c>
      <c r="F49" s="648">
        <v>60000</v>
      </c>
      <c r="G49" s="648">
        <v>50000</v>
      </c>
      <c r="H49" s="648">
        <v>60000</v>
      </c>
      <c r="I49" s="648">
        <v>70000</v>
      </c>
      <c r="J49" s="648">
        <v>80000</v>
      </c>
      <c r="K49" s="648">
        <v>60000</v>
      </c>
      <c r="L49" s="648">
        <v>70000</v>
      </c>
      <c r="M49" s="648">
        <v>80000</v>
      </c>
      <c r="N49" s="648">
        <v>70000</v>
      </c>
      <c r="O49" s="638">
        <f>+SUM(C49:N49)</f>
        <v>655010</v>
      </c>
      <c r="P49" s="639">
        <f>+O49*0.15</f>
        <v>98251.5</v>
      </c>
    </row>
    <row r="50" spans="1:44" ht="15" hidden="1" customHeight="1" outlineLevel="1">
      <c r="B50" s="651" t="s">
        <v>374</v>
      </c>
      <c r="C50" s="652">
        <f>+SUM(C48:C49)</f>
        <v>190820</v>
      </c>
      <c r="D50" s="652">
        <f t="shared" ref="D50:N50" si="72">+SUM(D48:D49)</f>
        <v>187000</v>
      </c>
      <c r="E50" s="652">
        <f t="shared" si="72"/>
        <v>86000</v>
      </c>
      <c r="F50" s="652">
        <f t="shared" si="72"/>
        <v>140000</v>
      </c>
      <c r="G50" s="652">
        <f t="shared" si="72"/>
        <v>150000</v>
      </c>
      <c r="H50" s="652">
        <f t="shared" si="72"/>
        <v>150000</v>
      </c>
      <c r="I50" s="652">
        <f t="shared" si="72"/>
        <v>160000</v>
      </c>
      <c r="J50" s="652">
        <f t="shared" si="72"/>
        <v>160000</v>
      </c>
      <c r="K50" s="652">
        <f t="shared" si="72"/>
        <v>130000</v>
      </c>
      <c r="L50" s="652">
        <f t="shared" si="72"/>
        <v>150000</v>
      </c>
      <c r="M50" s="652">
        <f t="shared" si="72"/>
        <v>155000</v>
      </c>
      <c r="N50" s="652">
        <f t="shared" si="72"/>
        <v>160000</v>
      </c>
      <c r="O50" s="652">
        <f>+SUM(O48:O49)</f>
        <v>1818820</v>
      </c>
      <c r="P50" s="653">
        <f>+SUM(P48:P49)</f>
        <v>272823</v>
      </c>
    </row>
    <row r="51" spans="1:44" ht="15" hidden="1" customHeight="1" outlineLevel="1">
      <c r="B51" s="646" t="s">
        <v>375</v>
      </c>
      <c r="C51" s="705">
        <v>168130</v>
      </c>
      <c r="D51" s="648">
        <v>585000</v>
      </c>
      <c r="E51" s="648">
        <v>94000</v>
      </c>
      <c r="F51" s="648">
        <v>174000</v>
      </c>
      <c r="G51" s="648">
        <v>70000</v>
      </c>
      <c r="H51" s="648">
        <v>80000</v>
      </c>
      <c r="I51" s="648">
        <v>80000</v>
      </c>
      <c r="J51" s="648">
        <v>100000</v>
      </c>
      <c r="K51" s="648">
        <v>100000</v>
      </c>
      <c r="L51" s="648">
        <v>300000</v>
      </c>
      <c r="M51" s="648">
        <v>300000</v>
      </c>
      <c r="N51" s="648">
        <v>400000</v>
      </c>
      <c r="O51" s="638">
        <f>+SUM(C51:N51)</f>
        <v>2451130</v>
      </c>
      <c r="P51" s="639">
        <f>+O51*0.15</f>
        <v>367669.5</v>
      </c>
    </row>
    <row r="52" spans="1:44" ht="15" hidden="1" customHeight="1" outlineLevel="1" thickBot="1">
      <c r="B52" s="658" t="s">
        <v>376</v>
      </c>
      <c r="C52" s="659">
        <f>+C51+C49</f>
        <v>172140</v>
      </c>
      <c r="D52" s="659">
        <f t="shared" ref="D52:O52" si="73">+D51+D49</f>
        <v>585000</v>
      </c>
      <c r="E52" s="659">
        <f t="shared" si="73"/>
        <v>145000</v>
      </c>
      <c r="F52" s="659">
        <f t="shared" si="73"/>
        <v>234000</v>
      </c>
      <c r="G52" s="659">
        <f t="shared" si="73"/>
        <v>120000</v>
      </c>
      <c r="H52" s="659">
        <f t="shared" si="73"/>
        <v>140000</v>
      </c>
      <c r="I52" s="659">
        <f t="shared" si="73"/>
        <v>150000</v>
      </c>
      <c r="J52" s="659">
        <f t="shared" si="73"/>
        <v>180000</v>
      </c>
      <c r="K52" s="659">
        <f t="shared" si="73"/>
        <v>160000</v>
      </c>
      <c r="L52" s="659">
        <f t="shared" si="73"/>
        <v>370000</v>
      </c>
      <c r="M52" s="659">
        <f t="shared" si="73"/>
        <v>380000</v>
      </c>
      <c r="N52" s="659">
        <f t="shared" si="73"/>
        <v>470000</v>
      </c>
      <c r="O52" s="659">
        <f t="shared" si="73"/>
        <v>3106140</v>
      </c>
      <c r="P52" s="639"/>
    </row>
    <row r="53" spans="1:44" ht="15" hidden="1" customHeight="1" outlineLevel="1" thickTop="1">
      <c r="B53" s="660" t="s">
        <v>377</v>
      </c>
      <c r="C53" s="701">
        <f>+C50+C51</f>
        <v>358950</v>
      </c>
      <c r="D53" s="701">
        <f t="shared" ref="D53:O53" si="74">+D50+D51</f>
        <v>772000</v>
      </c>
      <c r="E53" s="701">
        <f t="shared" si="74"/>
        <v>180000</v>
      </c>
      <c r="F53" s="701">
        <f t="shared" si="74"/>
        <v>314000</v>
      </c>
      <c r="G53" s="701">
        <f t="shared" si="74"/>
        <v>220000</v>
      </c>
      <c r="H53" s="701">
        <f t="shared" si="74"/>
        <v>230000</v>
      </c>
      <c r="I53" s="701">
        <f t="shared" si="74"/>
        <v>240000</v>
      </c>
      <c r="J53" s="701">
        <f t="shared" si="74"/>
        <v>260000</v>
      </c>
      <c r="K53" s="701">
        <f t="shared" si="74"/>
        <v>230000</v>
      </c>
      <c r="L53" s="701">
        <f t="shared" si="74"/>
        <v>450000</v>
      </c>
      <c r="M53" s="701">
        <f t="shared" si="74"/>
        <v>455000</v>
      </c>
      <c r="N53" s="701">
        <f t="shared" si="74"/>
        <v>560000</v>
      </c>
      <c r="O53" s="661">
        <f t="shared" si="74"/>
        <v>4269950</v>
      </c>
      <c r="P53" s="639">
        <f>SUM(P48:P52)</f>
        <v>913315.5</v>
      </c>
    </row>
    <row r="54" spans="1:44" ht="15" hidden="1" customHeight="1" outlineLevel="1" thickBot="1">
      <c r="B54" s="662" t="s">
        <v>286</v>
      </c>
      <c r="C54" s="663">
        <f>+C53</f>
        <v>358950</v>
      </c>
      <c r="D54" s="663">
        <f t="shared" ref="D54:N54" si="75">+C54+D53</f>
        <v>1130950</v>
      </c>
      <c r="E54" s="663">
        <f t="shared" si="75"/>
        <v>1310950</v>
      </c>
      <c r="F54" s="663">
        <f t="shared" si="75"/>
        <v>1624950</v>
      </c>
      <c r="G54" s="663">
        <f t="shared" si="75"/>
        <v>1844950</v>
      </c>
      <c r="H54" s="663">
        <f t="shared" si="75"/>
        <v>2074950</v>
      </c>
      <c r="I54" s="663">
        <f t="shared" si="75"/>
        <v>2314950</v>
      </c>
      <c r="J54" s="663">
        <f t="shared" si="75"/>
        <v>2574950</v>
      </c>
      <c r="K54" s="663">
        <f t="shared" si="75"/>
        <v>2804950</v>
      </c>
      <c r="L54" s="663">
        <f t="shared" si="75"/>
        <v>3254950</v>
      </c>
      <c r="M54" s="663">
        <f t="shared" si="75"/>
        <v>3709950</v>
      </c>
      <c r="N54" s="663">
        <f t="shared" si="75"/>
        <v>4269950</v>
      </c>
      <c r="O54" s="663"/>
      <c r="P54" s="664"/>
    </row>
    <row r="55" spans="1:44" ht="15" hidden="1" outlineLevel="1" thickTop="1"/>
    <row r="56" spans="1:44" hidden="1" outlineLevel="1"/>
    <row r="57" spans="1:44" ht="16.5" collapsed="1" thickBot="1">
      <c r="C57" s="668"/>
      <c r="D57" s="668"/>
      <c r="E57" s="668"/>
      <c r="F57" s="668"/>
      <c r="G57" s="668"/>
      <c r="H57" s="668"/>
      <c r="I57" s="668"/>
      <c r="J57" s="668"/>
      <c r="K57" s="668"/>
      <c r="L57" s="668"/>
      <c r="M57" s="668"/>
      <c r="N57" s="668"/>
      <c r="O57" s="668"/>
      <c r="S57" s="971" t="s">
        <v>290</v>
      </c>
    </row>
    <row r="58" spans="1:44" s="998" customFormat="1" ht="24.95" customHeight="1" thickTop="1">
      <c r="A58" s="990"/>
      <c r="B58" s="1000" t="s">
        <v>290</v>
      </c>
      <c r="C58" s="992">
        <v>44316</v>
      </c>
      <c r="D58" s="992">
        <v>44347</v>
      </c>
      <c r="E58" s="992">
        <v>44377</v>
      </c>
      <c r="F58" s="992">
        <v>44408</v>
      </c>
      <c r="G58" s="992">
        <v>44439</v>
      </c>
      <c r="H58" s="992">
        <v>44469</v>
      </c>
      <c r="I58" s="992">
        <v>44500</v>
      </c>
      <c r="J58" s="992">
        <v>44530</v>
      </c>
      <c r="K58" s="992">
        <v>44561</v>
      </c>
      <c r="L58" s="992">
        <v>44592</v>
      </c>
      <c r="M58" s="992">
        <v>44620</v>
      </c>
      <c r="N58" s="992">
        <v>44651</v>
      </c>
      <c r="O58" s="670" t="s">
        <v>220</v>
      </c>
      <c r="P58" s="993" t="s">
        <v>210</v>
      </c>
      <c r="Q58" s="994"/>
      <c r="R58" s="995"/>
      <c r="S58" s="992" t="s">
        <v>359</v>
      </c>
      <c r="T58" s="992" t="s">
        <v>360</v>
      </c>
      <c r="U58" s="992" t="s">
        <v>361</v>
      </c>
      <c r="V58" s="992" t="s">
        <v>362</v>
      </c>
      <c r="W58" s="996" t="s">
        <v>91</v>
      </c>
      <c r="X58" s="997" t="s">
        <v>6223</v>
      </c>
      <c r="AO58" s="995"/>
      <c r="AP58" s="995"/>
      <c r="AQ58" s="999"/>
      <c r="AR58" s="999"/>
    </row>
    <row r="59" spans="1:44" ht="15" customHeight="1">
      <c r="B59" s="635" t="s">
        <v>372</v>
      </c>
      <c r="C59" s="704">
        <v>186810</v>
      </c>
      <c r="D59" s="706">
        <v>116846</v>
      </c>
      <c r="E59" s="707">
        <v>126864</v>
      </c>
      <c r="F59" s="707">
        <v>40000</v>
      </c>
      <c r="G59" s="707">
        <v>80000</v>
      </c>
      <c r="H59" s="707">
        <v>90000</v>
      </c>
      <c r="I59" s="707">
        <v>90000</v>
      </c>
      <c r="J59" s="707">
        <v>80000</v>
      </c>
      <c r="K59" s="707">
        <v>70000</v>
      </c>
      <c r="L59" s="707">
        <v>80000</v>
      </c>
      <c r="M59" s="707">
        <v>75000</v>
      </c>
      <c r="N59" s="707">
        <v>90000</v>
      </c>
      <c r="O59" s="678">
        <f>+SUM(C59:N59)</f>
        <v>1125520</v>
      </c>
      <c r="P59" s="679">
        <f>+O59*0.15</f>
        <v>168828</v>
      </c>
      <c r="S59" s="637">
        <f t="shared" ref="S59:S64" si="76">+SUM(C59:E59)</f>
        <v>430520</v>
      </c>
      <c r="T59" s="637">
        <f t="shared" ref="T59:T64" si="77">+SUM(F59:H59)</f>
        <v>210000</v>
      </c>
      <c r="U59" s="637">
        <f t="shared" ref="U59:U64" si="78">+SUM(I59:K59)</f>
        <v>240000</v>
      </c>
      <c r="V59" s="637">
        <f t="shared" ref="V59:V64" si="79">+SUM(L59:N59)</f>
        <v>245000</v>
      </c>
      <c r="W59" s="982">
        <f t="shared" ref="W59:W64" si="80">SUM(S59:V59)</f>
        <v>1125520</v>
      </c>
      <c r="X59" s="986">
        <f>W59-W37</f>
        <v>130520</v>
      </c>
    </row>
    <row r="60" spans="1:44" ht="15" customHeight="1">
      <c r="B60" s="646" t="s">
        <v>373</v>
      </c>
      <c r="C60" s="705">
        <v>4010</v>
      </c>
      <c r="D60" s="708">
        <v>6538</v>
      </c>
      <c r="E60" s="648">
        <v>63920</v>
      </c>
      <c r="F60" s="648">
        <v>100000</v>
      </c>
      <c r="G60" s="648">
        <v>70000</v>
      </c>
      <c r="H60" s="648">
        <v>60000</v>
      </c>
      <c r="I60" s="648">
        <v>70000</v>
      </c>
      <c r="J60" s="648">
        <v>80000</v>
      </c>
      <c r="K60" s="648">
        <v>60000</v>
      </c>
      <c r="L60" s="648">
        <v>70000</v>
      </c>
      <c r="M60" s="648">
        <v>80000</v>
      </c>
      <c r="N60" s="648">
        <v>70000</v>
      </c>
      <c r="O60" s="678">
        <f>+SUM(C60:N60)</f>
        <v>734468</v>
      </c>
      <c r="P60" s="679">
        <f>+O60*0.07</f>
        <v>51412.76</v>
      </c>
      <c r="S60" s="648">
        <f t="shared" si="76"/>
        <v>74468</v>
      </c>
      <c r="T60" s="648">
        <f t="shared" si="77"/>
        <v>230000</v>
      </c>
      <c r="U60" s="648">
        <f t="shared" si="78"/>
        <v>210000</v>
      </c>
      <c r="V60" s="648">
        <f t="shared" si="79"/>
        <v>220000</v>
      </c>
      <c r="W60" s="983">
        <f t="shared" si="80"/>
        <v>734468</v>
      </c>
      <c r="X60" s="987">
        <f>W60-W38</f>
        <v>-35532</v>
      </c>
    </row>
    <row r="61" spans="1:44" ht="15" customHeight="1">
      <c r="B61" s="651" t="s">
        <v>374</v>
      </c>
      <c r="C61" s="709">
        <f>+SUM(C59:C60)</f>
        <v>190820</v>
      </c>
      <c r="D61" s="709">
        <f>+SUM(D59:D60)</f>
        <v>123384</v>
      </c>
      <c r="E61" s="652">
        <f t="shared" ref="E61:P61" si="81">+SUM(E59:E60)</f>
        <v>190784</v>
      </c>
      <c r="F61" s="652">
        <f t="shared" si="81"/>
        <v>140000</v>
      </c>
      <c r="G61" s="652">
        <f t="shared" si="81"/>
        <v>150000</v>
      </c>
      <c r="H61" s="652">
        <f t="shared" si="81"/>
        <v>150000</v>
      </c>
      <c r="I61" s="652">
        <f t="shared" si="81"/>
        <v>160000</v>
      </c>
      <c r="J61" s="652">
        <f t="shared" si="81"/>
        <v>160000</v>
      </c>
      <c r="K61" s="652">
        <f t="shared" si="81"/>
        <v>130000</v>
      </c>
      <c r="L61" s="652">
        <f t="shared" si="81"/>
        <v>150000</v>
      </c>
      <c r="M61" s="652">
        <f t="shared" si="81"/>
        <v>155000</v>
      </c>
      <c r="N61" s="652">
        <f t="shared" si="81"/>
        <v>160000</v>
      </c>
      <c r="O61" s="688">
        <f t="shared" si="81"/>
        <v>1859988</v>
      </c>
      <c r="P61" s="653">
        <f t="shared" si="81"/>
        <v>220240.76</v>
      </c>
      <c r="S61" s="654">
        <f t="shared" si="76"/>
        <v>504988</v>
      </c>
      <c r="T61" s="654">
        <f t="shared" si="77"/>
        <v>440000</v>
      </c>
      <c r="U61" s="654">
        <f t="shared" si="78"/>
        <v>450000</v>
      </c>
      <c r="V61" s="654">
        <f t="shared" si="79"/>
        <v>465000</v>
      </c>
      <c r="W61" s="984">
        <f t="shared" si="80"/>
        <v>1859988</v>
      </c>
      <c r="X61" s="988">
        <f>W61-W39</f>
        <v>94988</v>
      </c>
    </row>
    <row r="62" spans="1:44" ht="15" customHeight="1">
      <c r="B62" s="646" t="s">
        <v>375</v>
      </c>
      <c r="C62" s="705">
        <v>168130</v>
      </c>
      <c r="D62" s="708">
        <v>526213.88</v>
      </c>
      <c r="E62" s="648">
        <v>353577</v>
      </c>
      <c r="F62" s="648">
        <v>409904</v>
      </c>
      <c r="G62" s="648">
        <v>500000</v>
      </c>
      <c r="H62" s="648">
        <v>500000</v>
      </c>
      <c r="I62" s="648">
        <v>500000</v>
      </c>
      <c r="J62" s="648">
        <v>400000</v>
      </c>
      <c r="K62" s="648">
        <v>400000</v>
      </c>
      <c r="L62" s="648">
        <v>100000</v>
      </c>
      <c r="M62" s="648">
        <v>100000</v>
      </c>
      <c r="N62" s="648">
        <v>100000</v>
      </c>
      <c r="O62" s="678">
        <f>+SUM(C62:N62)</f>
        <v>4057824.88</v>
      </c>
      <c r="P62" s="679">
        <f>+O62*0.05</f>
        <v>202891.24400000001</v>
      </c>
      <c r="S62" s="648">
        <f t="shared" si="76"/>
        <v>1047920.88</v>
      </c>
      <c r="T62" s="648">
        <f t="shared" si="77"/>
        <v>1409904</v>
      </c>
      <c r="U62" s="648">
        <f t="shared" si="78"/>
        <v>1300000</v>
      </c>
      <c r="V62" s="648">
        <f t="shared" si="79"/>
        <v>300000</v>
      </c>
      <c r="W62" s="983">
        <f t="shared" si="80"/>
        <v>4057824.88</v>
      </c>
      <c r="X62" s="987">
        <f>W62-W40</f>
        <v>807824.87999999989</v>
      </c>
    </row>
    <row r="63" spans="1:44" ht="15" customHeight="1" thickBot="1">
      <c r="B63" s="658" t="s">
        <v>376</v>
      </c>
      <c r="C63" s="659">
        <f>+C62+C60</f>
        <v>172140</v>
      </c>
      <c r="D63" s="659">
        <f t="shared" ref="D63:O63" si="82">+D62+D60</f>
        <v>532751.88</v>
      </c>
      <c r="E63" s="659">
        <f t="shared" si="82"/>
        <v>417497</v>
      </c>
      <c r="F63" s="659">
        <f t="shared" si="82"/>
        <v>509904</v>
      </c>
      <c r="G63" s="659">
        <f t="shared" si="82"/>
        <v>570000</v>
      </c>
      <c r="H63" s="659">
        <f t="shared" si="82"/>
        <v>560000</v>
      </c>
      <c r="I63" s="659">
        <f t="shared" si="82"/>
        <v>570000</v>
      </c>
      <c r="J63" s="659">
        <f t="shared" si="82"/>
        <v>480000</v>
      </c>
      <c r="K63" s="659">
        <f t="shared" si="82"/>
        <v>460000</v>
      </c>
      <c r="L63" s="659">
        <f t="shared" si="82"/>
        <v>170000</v>
      </c>
      <c r="M63" s="659">
        <f t="shared" si="82"/>
        <v>180000</v>
      </c>
      <c r="N63" s="659">
        <f t="shared" si="82"/>
        <v>170000</v>
      </c>
      <c r="O63" s="691">
        <f t="shared" si="82"/>
        <v>4792292.88</v>
      </c>
      <c r="P63" s="668"/>
      <c r="S63" s="659">
        <f t="shared" si="76"/>
        <v>1122388.8799999999</v>
      </c>
      <c r="T63" s="659">
        <f t="shared" si="77"/>
        <v>1639904</v>
      </c>
      <c r="U63" s="659">
        <f t="shared" si="78"/>
        <v>1510000</v>
      </c>
      <c r="V63" s="659">
        <f t="shared" si="79"/>
        <v>520000</v>
      </c>
      <c r="W63" s="985">
        <f t="shared" si="80"/>
        <v>4792292.88</v>
      </c>
      <c r="X63" s="989">
        <f>W63-W41</f>
        <v>772292.87999999989</v>
      </c>
    </row>
    <row r="64" spans="1:44" ht="15" customHeight="1" thickTop="1">
      <c r="B64" s="660" t="s">
        <v>377</v>
      </c>
      <c r="C64" s="701">
        <f>+C61+C62</f>
        <v>358950</v>
      </c>
      <c r="D64" s="701">
        <f t="shared" ref="D64:O64" si="83">+D61+D62</f>
        <v>649597.88</v>
      </c>
      <c r="E64" s="701">
        <f t="shared" si="83"/>
        <v>544361</v>
      </c>
      <c r="F64" s="701">
        <f t="shared" si="83"/>
        <v>549904</v>
      </c>
      <c r="G64" s="701">
        <f t="shared" si="83"/>
        <v>650000</v>
      </c>
      <c r="H64" s="701">
        <f t="shared" si="83"/>
        <v>650000</v>
      </c>
      <c r="I64" s="701">
        <f t="shared" si="83"/>
        <v>660000</v>
      </c>
      <c r="J64" s="701">
        <f t="shared" si="83"/>
        <v>560000</v>
      </c>
      <c r="K64" s="701">
        <f t="shared" si="83"/>
        <v>530000</v>
      </c>
      <c r="L64" s="701">
        <f t="shared" si="83"/>
        <v>250000</v>
      </c>
      <c r="M64" s="701">
        <f t="shared" si="83"/>
        <v>255000</v>
      </c>
      <c r="N64" s="701">
        <f t="shared" si="83"/>
        <v>260000</v>
      </c>
      <c r="O64" s="693">
        <f t="shared" si="83"/>
        <v>5917812.8799999999</v>
      </c>
      <c r="P64" s="679">
        <f>SUM(P59:P63)</f>
        <v>643372.76399999997</v>
      </c>
      <c r="S64" s="661">
        <f t="shared" si="76"/>
        <v>1552908.88</v>
      </c>
      <c r="T64" s="661">
        <f t="shared" si="77"/>
        <v>1849904</v>
      </c>
      <c r="U64" s="661">
        <f t="shared" si="78"/>
        <v>1750000</v>
      </c>
      <c r="V64" s="661">
        <f t="shared" si="79"/>
        <v>765000</v>
      </c>
      <c r="W64" s="661">
        <f t="shared" si="80"/>
        <v>5917812.8799999999</v>
      </c>
      <c r="X64" s="977"/>
    </row>
    <row r="65" spans="2:24" ht="15" customHeight="1" thickBot="1">
      <c r="B65" s="662" t="s">
        <v>286</v>
      </c>
      <c r="C65" s="663">
        <f>+C64</f>
        <v>358950</v>
      </c>
      <c r="D65" s="663">
        <f t="shared" ref="D65:N65" si="84">+C65+D64</f>
        <v>1008547.88</v>
      </c>
      <c r="E65" s="663">
        <f t="shared" si="84"/>
        <v>1552908.88</v>
      </c>
      <c r="F65" s="663">
        <f t="shared" si="84"/>
        <v>2102812.88</v>
      </c>
      <c r="G65" s="663">
        <f t="shared" si="84"/>
        <v>2752812.88</v>
      </c>
      <c r="H65" s="663">
        <f t="shared" si="84"/>
        <v>3402812.88</v>
      </c>
      <c r="I65" s="663">
        <f t="shared" si="84"/>
        <v>4062812.88</v>
      </c>
      <c r="J65" s="663">
        <f t="shared" si="84"/>
        <v>4622812.88</v>
      </c>
      <c r="K65" s="663">
        <f t="shared" si="84"/>
        <v>5152812.88</v>
      </c>
      <c r="L65" s="663">
        <f t="shared" si="84"/>
        <v>5402812.8799999999</v>
      </c>
      <c r="M65" s="663">
        <f t="shared" si="84"/>
        <v>5657812.8799999999</v>
      </c>
      <c r="N65" s="663">
        <f t="shared" si="84"/>
        <v>5917812.8799999999</v>
      </c>
      <c r="O65" s="694"/>
      <c r="P65" s="664"/>
      <c r="S65" s="663">
        <f>+S64</f>
        <v>1552908.88</v>
      </c>
      <c r="T65" s="663">
        <f>+S65+T64</f>
        <v>3402812.88</v>
      </c>
      <c r="U65" s="663">
        <f>+T65+U64</f>
        <v>5152812.88</v>
      </c>
      <c r="V65" s="663">
        <f>+U65+V64</f>
        <v>5917812.8799999999</v>
      </c>
      <c r="W65" s="977"/>
      <c r="X65" s="977"/>
    </row>
    <row r="66" spans="2:24" ht="15" hidden="1" outlineLevel="1" thickTop="1">
      <c r="B66" s="665"/>
      <c r="C66" s="666"/>
      <c r="D66" s="666"/>
      <c r="E66" s="666"/>
      <c r="F66" s="666"/>
      <c r="G66" s="666"/>
      <c r="H66" s="666"/>
      <c r="I66" s="666"/>
      <c r="J66" s="666"/>
      <c r="K66" s="666"/>
      <c r="L66" s="666"/>
      <c r="M66" s="666"/>
      <c r="N66" s="666"/>
      <c r="O66" s="666"/>
    </row>
    <row r="67" spans="2:24" hidden="1" outlineLevel="1">
      <c r="C67" s="668"/>
      <c r="D67" s="668"/>
      <c r="E67" s="668"/>
      <c r="F67" s="668"/>
      <c r="G67" s="668"/>
      <c r="H67" s="668"/>
      <c r="I67" s="668"/>
      <c r="J67" s="668"/>
      <c r="K67" s="668"/>
      <c r="L67" s="668"/>
      <c r="M67" s="668"/>
      <c r="N67" s="668"/>
      <c r="O67" s="668"/>
    </row>
    <row r="68" spans="2:24" hidden="1" outlineLevel="1">
      <c r="C68" s="668" t="s">
        <v>219</v>
      </c>
      <c r="D68" s="668"/>
      <c r="E68" s="668"/>
      <c r="F68" s="668"/>
      <c r="G68" s="668"/>
      <c r="H68" s="668"/>
      <c r="I68" s="668"/>
      <c r="J68" s="668"/>
      <c r="K68" s="668"/>
      <c r="L68" s="668"/>
      <c r="M68" s="668"/>
      <c r="N68" s="668"/>
      <c r="O68" s="668"/>
    </row>
    <row r="69" spans="2:24" ht="15.75" hidden="1" outlineLevel="1">
      <c r="B69" s="629" t="s">
        <v>324</v>
      </c>
      <c r="C69" s="497">
        <v>44316</v>
      </c>
      <c r="D69" s="497">
        <v>44347</v>
      </c>
      <c r="E69" s="497">
        <v>44377</v>
      </c>
      <c r="F69" s="497">
        <v>44408</v>
      </c>
      <c r="G69" s="497">
        <v>44439</v>
      </c>
      <c r="H69" s="497">
        <v>44469</v>
      </c>
      <c r="I69" s="497">
        <v>44500</v>
      </c>
      <c r="J69" s="497">
        <v>44530</v>
      </c>
      <c r="K69" s="497">
        <v>44561</v>
      </c>
      <c r="L69" s="497">
        <v>44592</v>
      </c>
      <c r="M69" s="497">
        <v>44620</v>
      </c>
      <c r="N69" s="497">
        <v>44651</v>
      </c>
      <c r="O69" s="670" t="s">
        <v>220</v>
      </c>
      <c r="P69" s="630" t="s">
        <v>210</v>
      </c>
    </row>
    <row r="70" spans="2:24" ht="15" hidden="1" customHeight="1" outlineLevel="1">
      <c r="B70" s="635" t="s">
        <v>372</v>
      </c>
      <c r="C70" s="704">
        <v>186810</v>
      </c>
      <c r="D70" s="706">
        <v>116846</v>
      </c>
      <c r="E70" s="710">
        <v>96862.954354544534</v>
      </c>
      <c r="F70" s="707">
        <v>60000</v>
      </c>
      <c r="G70" s="707">
        <v>20000</v>
      </c>
      <c r="H70" s="707">
        <v>90000</v>
      </c>
      <c r="I70" s="707">
        <v>90000</v>
      </c>
      <c r="J70" s="707">
        <v>80000</v>
      </c>
      <c r="K70" s="707">
        <v>70000</v>
      </c>
      <c r="L70" s="707">
        <v>80000</v>
      </c>
      <c r="M70" s="707">
        <v>75000</v>
      </c>
      <c r="N70" s="707">
        <v>90000</v>
      </c>
      <c r="O70" s="638">
        <f>+SUM(C70:N70)</f>
        <v>1055518.9543545446</v>
      </c>
      <c r="P70" s="639">
        <f>+O70*0.15</f>
        <v>158327.84315318169</v>
      </c>
    </row>
    <row r="71" spans="2:24" ht="15" hidden="1" customHeight="1" outlineLevel="1">
      <c r="B71" s="646" t="s">
        <v>373</v>
      </c>
      <c r="C71" s="705">
        <v>4010</v>
      </c>
      <c r="D71" s="708">
        <v>6538</v>
      </c>
      <c r="E71" s="708">
        <v>41713.199999999997</v>
      </c>
      <c r="F71" s="648">
        <v>120000</v>
      </c>
      <c r="G71" s="648">
        <v>130000</v>
      </c>
      <c r="H71" s="648">
        <v>60000</v>
      </c>
      <c r="I71" s="648">
        <v>70000</v>
      </c>
      <c r="J71" s="648">
        <v>80000</v>
      </c>
      <c r="K71" s="648">
        <v>60000</v>
      </c>
      <c r="L71" s="648">
        <v>70000</v>
      </c>
      <c r="M71" s="648">
        <v>80000</v>
      </c>
      <c r="N71" s="648">
        <v>70000</v>
      </c>
      <c r="O71" s="638">
        <f>+SUM(C71:N71)</f>
        <v>792261.2</v>
      </c>
      <c r="P71" s="639">
        <f>+O71*0.15</f>
        <v>118839.18</v>
      </c>
    </row>
    <row r="72" spans="2:24" ht="15" hidden="1" customHeight="1" outlineLevel="1">
      <c r="B72" s="651" t="s">
        <v>374</v>
      </c>
      <c r="C72" s="709">
        <f>+SUM(C70:C71)</f>
        <v>190820</v>
      </c>
      <c r="D72" s="709">
        <f t="shared" ref="D72:P72" si="85">+SUM(D70:D71)</f>
        <v>123384</v>
      </c>
      <c r="E72" s="709">
        <f t="shared" si="85"/>
        <v>138576.15435454453</v>
      </c>
      <c r="F72" s="652">
        <f t="shared" si="85"/>
        <v>180000</v>
      </c>
      <c r="G72" s="652">
        <f t="shared" si="85"/>
        <v>150000</v>
      </c>
      <c r="H72" s="652">
        <f t="shared" si="85"/>
        <v>150000</v>
      </c>
      <c r="I72" s="652">
        <f t="shared" si="85"/>
        <v>160000</v>
      </c>
      <c r="J72" s="652">
        <f t="shared" si="85"/>
        <v>160000</v>
      </c>
      <c r="K72" s="652">
        <f t="shared" si="85"/>
        <v>130000</v>
      </c>
      <c r="L72" s="652">
        <f t="shared" si="85"/>
        <v>150000</v>
      </c>
      <c r="M72" s="652">
        <f t="shared" si="85"/>
        <v>155000</v>
      </c>
      <c r="N72" s="652">
        <f t="shared" si="85"/>
        <v>160000</v>
      </c>
      <c r="O72" s="652">
        <f t="shared" si="85"/>
        <v>1847780.1543545446</v>
      </c>
      <c r="P72" s="653">
        <f t="shared" si="85"/>
        <v>277167.02315318165</v>
      </c>
    </row>
    <row r="73" spans="2:24" ht="15" hidden="1" customHeight="1" outlineLevel="1">
      <c r="B73" s="646" t="s">
        <v>375</v>
      </c>
      <c r="C73" s="705">
        <v>168130</v>
      </c>
      <c r="D73" s="708">
        <v>526213.88</v>
      </c>
      <c r="E73" s="708">
        <v>288336.3</v>
      </c>
      <c r="F73" s="648">
        <v>500000</v>
      </c>
      <c r="G73" s="648">
        <v>700000</v>
      </c>
      <c r="H73" s="648">
        <v>700000</v>
      </c>
      <c r="I73" s="648">
        <v>700000</v>
      </c>
      <c r="J73" s="648">
        <v>300000</v>
      </c>
      <c r="K73" s="648">
        <v>200000</v>
      </c>
      <c r="L73" s="648">
        <v>300000</v>
      </c>
      <c r="M73" s="648">
        <v>300000</v>
      </c>
      <c r="N73" s="648">
        <v>300000</v>
      </c>
      <c r="O73" s="638">
        <f>+SUM(C73:N73)</f>
        <v>4982680.18</v>
      </c>
      <c r="P73" s="639">
        <f>+O73*0.15</f>
        <v>747402.02699999989</v>
      </c>
    </row>
    <row r="74" spans="2:24" ht="15" hidden="1" customHeight="1" outlineLevel="1" thickBot="1">
      <c r="B74" s="658" t="s">
        <v>376</v>
      </c>
      <c r="C74" s="659">
        <f>+C73+C71</f>
        <v>172140</v>
      </c>
      <c r="D74" s="659">
        <f t="shared" ref="D74:O74" si="86">+D73+D71</f>
        <v>532751.88</v>
      </c>
      <c r="E74" s="659">
        <f t="shared" si="86"/>
        <v>330049.5</v>
      </c>
      <c r="F74" s="659">
        <f t="shared" si="86"/>
        <v>620000</v>
      </c>
      <c r="G74" s="659">
        <f t="shared" si="86"/>
        <v>830000</v>
      </c>
      <c r="H74" s="659">
        <f t="shared" si="86"/>
        <v>760000</v>
      </c>
      <c r="I74" s="659">
        <f t="shared" si="86"/>
        <v>770000</v>
      </c>
      <c r="J74" s="659">
        <f t="shared" si="86"/>
        <v>380000</v>
      </c>
      <c r="K74" s="659">
        <f t="shared" si="86"/>
        <v>260000</v>
      </c>
      <c r="L74" s="659">
        <f t="shared" si="86"/>
        <v>370000</v>
      </c>
      <c r="M74" s="659">
        <f t="shared" si="86"/>
        <v>380000</v>
      </c>
      <c r="N74" s="659">
        <f t="shared" si="86"/>
        <v>370000</v>
      </c>
      <c r="O74" s="659">
        <f t="shared" si="86"/>
        <v>5774941.3799999999</v>
      </c>
      <c r="P74" s="639"/>
    </row>
    <row r="75" spans="2:24" ht="15" hidden="1" customHeight="1" outlineLevel="1" thickTop="1">
      <c r="B75" s="660" t="s">
        <v>377</v>
      </c>
      <c r="C75" s="701">
        <f>+C72+C73</f>
        <v>358950</v>
      </c>
      <c r="D75" s="701">
        <f t="shared" ref="D75:O75" si="87">+D72+D73</f>
        <v>649597.88</v>
      </c>
      <c r="E75" s="701">
        <f t="shared" si="87"/>
        <v>426912.45435454452</v>
      </c>
      <c r="F75" s="701">
        <f t="shared" si="87"/>
        <v>680000</v>
      </c>
      <c r="G75" s="701">
        <f t="shared" si="87"/>
        <v>850000</v>
      </c>
      <c r="H75" s="701">
        <f t="shared" si="87"/>
        <v>850000</v>
      </c>
      <c r="I75" s="701">
        <f t="shared" si="87"/>
        <v>860000</v>
      </c>
      <c r="J75" s="701">
        <f t="shared" si="87"/>
        <v>460000</v>
      </c>
      <c r="K75" s="701">
        <f t="shared" si="87"/>
        <v>330000</v>
      </c>
      <c r="L75" s="701">
        <f t="shared" si="87"/>
        <v>450000</v>
      </c>
      <c r="M75" s="701">
        <f t="shared" si="87"/>
        <v>455000</v>
      </c>
      <c r="N75" s="701">
        <f t="shared" si="87"/>
        <v>460000</v>
      </c>
      <c r="O75" s="661">
        <f t="shared" si="87"/>
        <v>6830460.3343545441</v>
      </c>
      <c r="P75" s="639">
        <f>SUM(P70:P74)</f>
        <v>1301736.0733063631</v>
      </c>
    </row>
    <row r="76" spans="2:24" ht="15" hidden="1" customHeight="1" outlineLevel="1" thickBot="1">
      <c r="B76" s="662" t="s">
        <v>286</v>
      </c>
      <c r="C76" s="663">
        <f>+C75</f>
        <v>358950</v>
      </c>
      <c r="D76" s="663">
        <f t="shared" ref="D76:N76" si="88">+C76+D75</f>
        <v>1008547.88</v>
      </c>
      <c r="E76" s="663">
        <f t="shared" si="88"/>
        <v>1435460.3343545445</v>
      </c>
      <c r="F76" s="663">
        <f t="shared" si="88"/>
        <v>2115460.3343545445</v>
      </c>
      <c r="G76" s="663">
        <f t="shared" si="88"/>
        <v>2965460.3343545445</v>
      </c>
      <c r="H76" s="663">
        <f t="shared" si="88"/>
        <v>3815460.3343545445</v>
      </c>
      <c r="I76" s="663">
        <f t="shared" si="88"/>
        <v>4675460.3343545441</v>
      </c>
      <c r="J76" s="663">
        <f t="shared" si="88"/>
        <v>5135460.3343545441</v>
      </c>
      <c r="K76" s="663">
        <f t="shared" si="88"/>
        <v>5465460.3343545441</v>
      </c>
      <c r="L76" s="663">
        <f t="shared" si="88"/>
        <v>5915460.3343545441</v>
      </c>
      <c r="M76" s="663">
        <f t="shared" si="88"/>
        <v>6370460.3343545441</v>
      </c>
      <c r="N76" s="663">
        <f t="shared" si="88"/>
        <v>6830460.3343545441</v>
      </c>
      <c r="O76" s="663"/>
      <c r="P76" s="664"/>
    </row>
    <row r="77" spans="2:24" ht="15" hidden="1" outlineLevel="1" thickTop="1"/>
    <row r="78" spans="2:24" hidden="1" outlineLevel="1"/>
    <row r="79" spans="2:24" hidden="1" outlineLevel="1">
      <c r="C79" s="668" t="s">
        <v>219</v>
      </c>
      <c r="D79" s="668"/>
      <c r="E79" s="668"/>
      <c r="F79" s="668"/>
      <c r="G79" s="668"/>
      <c r="H79" s="668"/>
      <c r="I79" s="668"/>
      <c r="J79" s="668"/>
      <c r="K79" s="668"/>
      <c r="L79" s="668"/>
      <c r="M79" s="668"/>
      <c r="N79" s="668"/>
      <c r="O79" s="668"/>
      <c r="P79" s="669"/>
    </row>
    <row r="80" spans="2:24" ht="15.75" hidden="1" outlineLevel="1">
      <c r="B80" s="629" t="s">
        <v>370</v>
      </c>
      <c r="C80" s="497">
        <v>44316</v>
      </c>
      <c r="D80" s="497">
        <v>44347</v>
      </c>
      <c r="E80" s="497">
        <v>44377</v>
      </c>
      <c r="F80" s="497">
        <v>44408</v>
      </c>
      <c r="G80" s="497">
        <v>44439</v>
      </c>
      <c r="H80" s="497">
        <v>44469</v>
      </c>
      <c r="I80" s="497">
        <v>44500</v>
      </c>
      <c r="J80" s="497">
        <v>44530</v>
      </c>
      <c r="K80" s="497">
        <v>44561</v>
      </c>
      <c r="L80" s="497">
        <v>44592</v>
      </c>
      <c r="M80" s="497">
        <v>44620</v>
      </c>
      <c r="N80" s="497">
        <v>44651</v>
      </c>
      <c r="O80" s="670" t="s">
        <v>220</v>
      </c>
      <c r="P80" s="630" t="s">
        <v>210</v>
      </c>
    </row>
    <row r="81" spans="1:44" hidden="1" outlineLevel="1">
      <c r="B81" s="635" t="s">
        <v>372</v>
      </c>
      <c r="C81" s="674">
        <v>186810</v>
      </c>
      <c r="D81" s="675">
        <v>116846</v>
      </c>
      <c r="E81" s="675">
        <v>96862.954354544534</v>
      </c>
      <c r="F81" s="675">
        <v>63816</v>
      </c>
      <c r="G81" s="676">
        <v>39210</v>
      </c>
      <c r="H81" s="676">
        <v>24000</v>
      </c>
      <c r="I81" s="677">
        <v>90000</v>
      </c>
      <c r="J81" s="677">
        <v>80000</v>
      </c>
      <c r="K81" s="677">
        <v>70000</v>
      </c>
      <c r="L81" s="677">
        <v>80000</v>
      </c>
      <c r="M81" s="677">
        <v>75000</v>
      </c>
      <c r="N81" s="677">
        <v>90000</v>
      </c>
      <c r="O81" s="678">
        <f>+SUM(C81:N81)</f>
        <v>1012544.9543545445</v>
      </c>
      <c r="P81" s="679">
        <f>+O81*0.15</f>
        <v>151881.74315318168</v>
      </c>
    </row>
    <row r="82" spans="1:44" hidden="1" outlineLevel="1">
      <c r="B82" s="646" t="s">
        <v>373</v>
      </c>
      <c r="C82" s="681">
        <v>4010</v>
      </c>
      <c r="D82" s="682">
        <v>6538</v>
      </c>
      <c r="E82" s="682">
        <v>41713.199999999997</v>
      </c>
      <c r="F82" s="682">
        <v>78629</v>
      </c>
      <c r="G82" s="683">
        <v>155480</v>
      </c>
      <c r="H82" s="683">
        <f>82000+14000</f>
        <v>96000</v>
      </c>
      <c r="I82" s="684">
        <v>70000</v>
      </c>
      <c r="J82" s="684">
        <v>80000</v>
      </c>
      <c r="K82" s="684">
        <v>60000</v>
      </c>
      <c r="L82" s="684">
        <v>70000</v>
      </c>
      <c r="M82" s="684">
        <v>80000</v>
      </c>
      <c r="N82" s="684">
        <v>70000</v>
      </c>
      <c r="O82" s="678">
        <f>+SUM(C82:N82)</f>
        <v>812370.2</v>
      </c>
      <c r="P82" s="679">
        <f>+O82*0.15</f>
        <v>121855.52999999998</v>
      </c>
    </row>
    <row r="83" spans="1:44" ht="15" hidden="1" outlineLevel="1">
      <c r="B83" s="651" t="s">
        <v>374</v>
      </c>
      <c r="C83" s="687">
        <f>+SUM(C81:C82)</f>
        <v>190820</v>
      </c>
      <c r="D83" s="687">
        <f t="shared" ref="D83:P83" si="89">+SUM(D81:D82)</f>
        <v>123384</v>
      </c>
      <c r="E83" s="687">
        <f t="shared" si="89"/>
        <v>138576.15435454453</v>
      </c>
      <c r="F83" s="687">
        <f t="shared" si="89"/>
        <v>142445</v>
      </c>
      <c r="G83" s="688">
        <f t="shared" si="89"/>
        <v>194690</v>
      </c>
      <c r="H83" s="688">
        <f t="shared" si="89"/>
        <v>120000</v>
      </c>
      <c r="I83" s="688">
        <f t="shared" si="89"/>
        <v>160000</v>
      </c>
      <c r="J83" s="688">
        <f t="shared" si="89"/>
        <v>160000</v>
      </c>
      <c r="K83" s="688">
        <f t="shared" si="89"/>
        <v>130000</v>
      </c>
      <c r="L83" s="688">
        <f t="shared" si="89"/>
        <v>150000</v>
      </c>
      <c r="M83" s="688">
        <f t="shared" si="89"/>
        <v>155000</v>
      </c>
      <c r="N83" s="688">
        <f t="shared" si="89"/>
        <v>160000</v>
      </c>
      <c r="O83" s="688">
        <f t="shared" si="89"/>
        <v>1824915.1543545444</v>
      </c>
      <c r="P83" s="653">
        <f t="shared" si="89"/>
        <v>273737.27315318165</v>
      </c>
    </row>
    <row r="84" spans="1:44" hidden="1" outlineLevel="1">
      <c r="B84" s="646" t="s">
        <v>375</v>
      </c>
      <c r="C84" s="681">
        <v>168130</v>
      </c>
      <c r="D84" s="682">
        <v>526213.88</v>
      </c>
      <c r="E84" s="682">
        <v>288340</v>
      </c>
      <c r="F84" s="682">
        <v>529122</v>
      </c>
      <c r="G84" s="683">
        <v>876000</v>
      </c>
      <c r="H84" s="683">
        <v>729000</v>
      </c>
      <c r="I84" s="684">
        <v>700000</v>
      </c>
      <c r="J84" s="684">
        <v>300000</v>
      </c>
      <c r="K84" s="684">
        <v>200000</v>
      </c>
      <c r="L84" s="684">
        <v>300000</v>
      </c>
      <c r="M84" s="684">
        <v>300000</v>
      </c>
      <c r="N84" s="684">
        <v>300000</v>
      </c>
      <c r="O84" s="678">
        <f>+SUM(C84:N84)</f>
        <v>5216805.88</v>
      </c>
      <c r="P84" s="679">
        <f>+O84*0.15</f>
        <v>782520.88199999998</v>
      </c>
    </row>
    <row r="85" spans="1:44" ht="15" hidden="1" outlineLevel="1" thickBot="1">
      <c r="B85" s="658" t="s">
        <v>376</v>
      </c>
      <c r="C85" s="691">
        <f>+C84+C82</f>
        <v>172140</v>
      </c>
      <c r="D85" s="691">
        <f t="shared" ref="D85:O85" si="90">+D84+D82</f>
        <v>532751.88</v>
      </c>
      <c r="E85" s="691">
        <f t="shared" si="90"/>
        <v>330053.2</v>
      </c>
      <c r="F85" s="691">
        <f t="shared" si="90"/>
        <v>607751</v>
      </c>
      <c r="G85" s="691">
        <f t="shared" si="90"/>
        <v>1031480</v>
      </c>
      <c r="H85" s="691">
        <f t="shared" si="90"/>
        <v>825000</v>
      </c>
      <c r="I85" s="691">
        <f t="shared" si="90"/>
        <v>770000</v>
      </c>
      <c r="J85" s="691">
        <f t="shared" si="90"/>
        <v>380000</v>
      </c>
      <c r="K85" s="691">
        <f t="shared" si="90"/>
        <v>260000</v>
      </c>
      <c r="L85" s="691">
        <f t="shared" si="90"/>
        <v>370000</v>
      </c>
      <c r="M85" s="691">
        <f t="shared" si="90"/>
        <v>380000</v>
      </c>
      <c r="N85" s="691">
        <f t="shared" si="90"/>
        <v>370000</v>
      </c>
      <c r="O85" s="691">
        <f t="shared" si="90"/>
        <v>6029176.0800000001</v>
      </c>
      <c r="P85" s="668"/>
    </row>
    <row r="86" spans="1:44" ht="17.25" hidden="1" outlineLevel="1" thickTop="1" thickBot="1">
      <c r="B86" s="660" t="s">
        <v>377</v>
      </c>
      <c r="C86" s="692">
        <f>+C83+C84</f>
        <v>358950</v>
      </c>
      <c r="D86" s="692">
        <f t="shared" ref="D86:O86" si="91">+D83+D84</f>
        <v>649597.88</v>
      </c>
      <c r="E86" s="692">
        <f t="shared" si="91"/>
        <v>426916.15435454453</v>
      </c>
      <c r="F86" s="692">
        <f t="shared" si="91"/>
        <v>671567</v>
      </c>
      <c r="G86" s="692">
        <f t="shared" si="91"/>
        <v>1070690</v>
      </c>
      <c r="H86" s="692">
        <f t="shared" si="91"/>
        <v>849000</v>
      </c>
      <c r="I86" s="692">
        <f t="shared" si="91"/>
        <v>860000</v>
      </c>
      <c r="J86" s="692">
        <f t="shared" si="91"/>
        <v>460000</v>
      </c>
      <c r="K86" s="692">
        <f t="shared" si="91"/>
        <v>330000</v>
      </c>
      <c r="L86" s="692">
        <f t="shared" si="91"/>
        <v>450000</v>
      </c>
      <c r="M86" s="692">
        <f t="shared" si="91"/>
        <v>455000</v>
      </c>
      <c r="N86" s="692">
        <f t="shared" si="91"/>
        <v>460000</v>
      </c>
      <c r="O86" s="693">
        <f t="shared" si="91"/>
        <v>7041721.0343545442</v>
      </c>
      <c r="P86" s="679">
        <f>SUM(P81:P85)</f>
        <v>1329995.4283063633</v>
      </c>
    </row>
    <row r="87" spans="1:44" ht="17.25" hidden="1" outlineLevel="1" thickTop="1" thickBot="1">
      <c r="B87" s="662" t="s">
        <v>286</v>
      </c>
      <c r="C87" s="694">
        <f>+C86</f>
        <v>358950</v>
      </c>
      <c r="D87" s="694">
        <f t="shared" ref="D87:N87" si="92">+C87+D86</f>
        <v>1008547.88</v>
      </c>
      <c r="E87" s="694">
        <f t="shared" si="92"/>
        <v>1435464.0343545445</v>
      </c>
      <c r="F87" s="694">
        <f t="shared" si="92"/>
        <v>2107031.0343545442</v>
      </c>
      <c r="G87" s="694">
        <f t="shared" si="92"/>
        <v>3177721.0343545442</v>
      </c>
      <c r="H87" s="694">
        <f t="shared" si="92"/>
        <v>4026721.0343545442</v>
      </c>
      <c r="I87" s="694">
        <f t="shared" si="92"/>
        <v>4886721.0343545442</v>
      </c>
      <c r="J87" s="694">
        <f t="shared" si="92"/>
        <v>5346721.0343545442</v>
      </c>
      <c r="K87" s="694">
        <f t="shared" si="92"/>
        <v>5676721.0343545442</v>
      </c>
      <c r="L87" s="694">
        <f t="shared" si="92"/>
        <v>6126721.0343545442</v>
      </c>
      <c r="M87" s="694">
        <f t="shared" si="92"/>
        <v>6581721.0343545442</v>
      </c>
      <c r="N87" s="694">
        <f t="shared" si="92"/>
        <v>7041721.0343545442</v>
      </c>
      <c r="O87" s="694"/>
      <c r="P87" s="623"/>
    </row>
    <row r="88" spans="1:44" ht="16.5" hidden="1" outlineLevel="1" thickTop="1">
      <c r="B88" s="725"/>
      <c r="C88" s="726"/>
      <c r="D88" s="726"/>
      <c r="E88" s="726"/>
      <c r="F88" s="726"/>
      <c r="G88" s="726"/>
      <c r="H88" s="726"/>
      <c r="I88" s="726"/>
      <c r="J88" s="726"/>
      <c r="K88" s="726"/>
      <c r="L88" s="726"/>
      <c r="M88" s="726"/>
      <c r="N88" s="726"/>
      <c r="O88" s="726"/>
      <c r="P88" s="623"/>
    </row>
    <row r="89" spans="1:44" ht="15" collapsed="1" thickTop="1"/>
    <row r="90" spans="1:44" ht="14.25" customHeight="1" thickBot="1">
      <c r="B90" s="616"/>
      <c r="S90" s="971" t="s">
        <v>6222</v>
      </c>
    </row>
    <row r="91" spans="1:44" s="998" customFormat="1" ht="24.95" customHeight="1" thickTop="1">
      <c r="A91" s="990"/>
      <c r="B91" s="991" t="s">
        <v>7408</v>
      </c>
      <c r="C91" s="992">
        <v>44316</v>
      </c>
      <c r="D91" s="992">
        <v>44347</v>
      </c>
      <c r="E91" s="992">
        <v>44377</v>
      </c>
      <c r="F91" s="992">
        <v>44408</v>
      </c>
      <c r="G91" s="992">
        <v>44439</v>
      </c>
      <c r="H91" s="992">
        <v>44469</v>
      </c>
      <c r="I91" s="992">
        <v>44500</v>
      </c>
      <c r="J91" s="992">
        <v>44530</v>
      </c>
      <c r="K91" s="992">
        <v>44561</v>
      </c>
      <c r="L91" s="992">
        <v>44592</v>
      </c>
      <c r="M91" s="992">
        <v>44620</v>
      </c>
      <c r="N91" s="992">
        <v>44651</v>
      </c>
      <c r="O91" s="670" t="s">
        <v>220</v>
      </c>
      <c r="P91" s="993" t="s">
        <v>210</v>
      </c>
      <c r="Q91" s="994"/>
      <c r="R91" s="995"/>
      <c r="S91" s="992" t="s">
        <v>359</v>
      </c>
      <c r="T91" s="992" t="s">
        <v>360</v>
      </c>
      <c r="U91" s="992" t="s">
        <v>361</v>
      </c>
      <c r="V91" s="992" t="s">
        <v>362</v>
      </c>
      <c r="W91" s="996" t="s">
        <v>91</v>
      </c>
      <c r="X91" s="997" t="s">
        <v>6224</v>
      </c>
      <c r="AO91" s="995"/>
      <c r="AP91" s="995"/>
      <c r="AQ91" s="999"/>
      <c r="AR91" s="999"/>
    </row>
    <row r="92" spans="1:44" ht="14.25" customHeight="1">
      <c r="B92" s="635" t="s">
        <v>372</v>
      </c>
      <c r="C92" s="674">
        <v>186808</v>
      </c>
      <c r="D92" s="675">
        <v>116846</v>
      </c>
      <c r="E92" s="675">
        <v>96862.954354544534</v>
      </c>
      <c r="F92" s="675">
        <v>63816</v>
      </c>
      <c r="G92" s="676">
        <v>39000</v>
      </c>
      <c r="H92" s="676">
        <v>34000</v>
      </c>
      <c r="I92" s="676">
        <v>65000</v>
      </c>
      <c r="J92" s="677">
        <v>80000</v>
      </c>
      <c r="K92" s="677">
        <v>70000</v>
      </c>
      <c r="L92" s="677">
        <v>80000</v>
      </c>
      <c r="M92" s="677">
        <v>75000</v>
      </c>
      <c r="N92" s="677">
        <v>90000</v>
      </c>
      <c r="O92" s="678">
        <f>+SUM(C92:N92)</f>
        <v>997332.95435454452</v>
      </c>
      <c r="P92" s="679">
        <f>+O92*0.15</f>
        <v>149599.94315318167</v>
      </c>
      <c r="S92" s="637">
        <f t="shared" ref="S92:S97" si="93">+SUM(C92:E92)</f>
        <v>400516.95435454452</v>
      </c>
      <c r="T92" s="637">
        <f t="shared" ref="T92:T97" si="94">+SUM(F92:H92)</f>
        <v>136816</v>
      </c>
      <c r="U92" s="637">
        <f t="shared" ref="U92:U97" si="95">+SUM(I92:K92)</f>
        <v>215000</v>
      </c>
      <c r="V92" s="637">
        <f t="shared" ref="V92:V97" si="96">+SUM(L92:N92)</f>
        <v>245000</v>
      </c>
      <c r="W92" s="982">
        <f t="shared" ref="W92:W97" si="97">SUM(S92:V92)</f>
        <v>997332.95435454452</v>
      </c>
      <c r="X92" s="986">
        <f>W92-W59</f>
        <v>-128187.04564545548</v>
      </c>
    </row>
    <row r="93" spans="1:44" ht="14.25" customHeight="1">
      <c r="B93" s="646" t="s">
        <v>373</v>
      </c>
      <c r="C93" s="681">
        <v>4008</v>
      </c>
      <c r="D93" s="682">
        <v>6538</v>
      </c>
      <c r="E93" s="682">
        <v>41713.199999999997</v>
      </c>
      <c r="F93" s="682">
        <v>78629</v>
      </c>
      <c r="G93" s="683">
        <v>155000</v>
      </c>
      <c r="H93" s="683">
        <v>62000</v>
      </c>
      <c r="I93" s="683">
        <v>95000</v>
      </c>
      <c r="J93" s="684">
        <v>80000</v>
      </c>
      <c r="K93" s="684">
        <v>60000</v>
      </c>
      <c r="L93" s="684">
        <v>70000</v>
      </c>
      <c r="M93" s="684">
        <v>80000</v>
      </c>
      <c r="N93" s="684">
        <v>70000</v>
      </c>
      <c r="O93" s="678">
        <f>+SUM(C93:N93)</f>
        <v>802888.2</v>
      </c>
      <c r="P93" s="679">
        <f>+O93*0.07</f>
        <v>56202.173999999999</v>
      </c>
      <c r="S93" s="648">
        <f t="shared" si="93"/>
        <v>52259.199999999997</v>
      </c>
      <c r="T93" s="648">
        <f t="shared" si="94"/>
        <v>295629</v>
      </c>
      <c r="U93" s="648">
        <f t="shared" si="95"/>
        <v>235000</v>
      </c>
      <c r="V93" s="648">
        <f t="shared" si="96"/>
        <v>220000</v>
      </c>
      <c r="W93" s="983">
        <f t="shared" si="97"/>
        <v>802888.2</v>
      </c>
      <c r="X93" s="987">
        <f>W93-W60</f>
        <v>68420.199999999953</v>
      </c>
    </row>
    <row r="94" spans="1:44" ht="14.25" customHeight="1">
      <c r="B94" s="651" t="s">
        <v>374</v>
      </c>
      <c r="C94" s="687">
        <f>+SUM(C92:C93)</f>
        <v>190816</v>
      </c>
      <c r="D94" s="687">
        <f t="shared" ref="D94:O94" si="98">+SUM(D92:D93)</f>
        <v>123384</v>
      </c>
      <c r="E94" s="687">
        <f t="shared" si="98"/>
        <v>138576.15435454453</v>
      </c>
      <c r="F94" s="687">
        <f t="shared" si="98"/>
        <v>142445</v>
      </c>
      <c r="G94" s="688">
        <f t="shared" si="98"/>
        <v>194000</v>
      </c>
      <c r="H94" s="688">
        <f t="shared" si="98"/>
        <v>96000</v>
      </c>
      <c r="I94" s="688">
        <f t="shared" si="98"/>
        <v>160000</v>
      </c>
      <c r="J94" s="688">
        <f t="shared" si="98"/>
        <v>160000</v>
      </c>
      <c r="K94" s="688">
        <f t="shared" si="98"/>
        <v>130000</v>
      </c>
      <c r="L94" s="688">
        <f t="shared" si="98"/>
        <v>150000</v>
      </c>
      <c r="M94" s="688">
        <f t="shared" si="98"/>
        <v>155000</v>
      </c>
      <c r="N94" s="688">
        <f t="shared" si="98"/>
        <v>160000</v>
      </c>
      <c r="O94" s="688">
        <f t="shared" si="98"/>
        <v>1800221.1543545444</v>
      </c>
      <c r="P94" s="653">
        <f t="shared" ref="P94" si="99">+SUM(P92:P93)</f>
        <v>205802.11715318167</v>
      </c>
      <c r="S94" s="654">
        <f t="shared" si="93"/>
        <v>452776.15435454453</v>
      </c>
      <c r="T94" s="654">
        <f t="shared" si="94"/>
        <v>432445</v>
      </c>
      <c r="U94" s="654">
        <f t="shared" si="95"/>
        <v>450000</v>
      </c>
      <c r="V94" s="654">
        <f t="shared" si="96"/>
        <v>465000</v>
      </c>
      <c r="W94" s="984">
        <f t="shared" si="97"/>
        <v>1800221.1543545446</v>
      </c>
      <c r="X94" s="988">
        <f>W94-W61</f>
        <v>-59766.845645455411</v>
      </c>
    </row>
    <row r="95" spans="1:44" ht="14.25" customHeight="1">
      <c r="B95" s="646" t="s">
        <v>375</v>
      </c>
      <c r="C95" s="681">
        <v>168130</v>
      </c>
      <c r="D95" s="682">
        <v>526213.88</v>
      </c>
      <c r="E95" s="682">
        <v>288340</v>
      </c>
      <c r="F95" s="682">
        <v>529122</v>
      </c>
      <c r="G95" s="683">
        <v>393500</v>
      </c>
      <c r="H95" s="683">
        <v>673000</v>
      </c>
      <c r="I95" s="683">
        <v>700000</v>
      </c>
      <c r="J95" s="683">
        <v>700000</v>
      </c>
      <c r="K95" s="683">
        <v>700000</v>
      </c>
      <c r="L95" s="683">
        <v>400000</v>
      </c>
      <c r="M95" s="683">
        <v>300000</v>
      </c>
      <c r="N95" s="683">
        <v>300000</v>
      </c>
      <c r="O95" s="678">
        <f>+SUM(C95:N95)</f>
        <v>5678305.8799999999</v>
      </c>
      <c r="P95" s="679">
        <f>+O95*0.05</f>
        <v>283915.29399999999</v>
      </c>
      <c r="S95" s="648">
        <f t="shared" si="93"/>
        <v>982683.88</v>
      </c>
      <c r="T95" s="648">
        <f t="shared" si="94"/>
        <v>1595622</v>
      </c>
      <c r="U95" s="648">
        <f t="shared" si="95"/>
        <v>2100000</v>
      </c>
      <c r="V95" s="648">
        <f t="shared" si="96"/>
        <v>1000000</v>
      </c>
      <c r="W95" s="983">
        <f t="shared" si="97"/>
        <v>5678305.8799999999</v>
      </c>
      <c r="X95" s="987">
        <f>W95-W62</f>
        <v>1620481</v>
      </c>
    </row>
    <row r="96" spans="1:44" ht="15.75" thickBot="1">
      <c r="B96" s="658" t="s">
        <v>376</v>
      </c>
      <c r="C96" s="691">
        <f>+C95+C93</f>
        <v>172138</v>
      </c>
      <c r="D96" s="691">
        <f t="shared" ref="D96:O96" si="100">+D95+D93</f>
        <v>532751.88</v>
      </c>
      <c r="E96" s="691">
        <f t="shared" si="100"/>
        <v>330053.2</v>
      </c>
      <c r="F96" s="691">
        <f t="shared" si="100"/>
        <v>607751</v>
      </c>
      <c r="G96" s="691">
        <f t="shared" si="100"/>
        <v>548500</v>
      </c>
      <c r="H96" s="691">
        <f t="shared" si="100"/>
        <v>735000</v>
      </c>
      <c r="I96" s="691">
        <f t="shared" si="100"/>
        <v>795000</v>
      </c>
      <c r="J96" s="691">
        <f t="shared" si="100"/>
        <v>780000</v>
      </c>
      <c r="K96" s="691">
        <f t="shared" si="100"/>
        <v>760000</v>
      </c>
      <c r="L96" s="691">
        <f t="shared" si="100"/>
        <v>470000</v>
      </c>
      <c r="M96" s="691">
        <f t="shared" si="100"/>
        <v>380000</v>
      </c>
      <c r="N96" s="691">
        <f t="shared" si="100"/>
        <v>370000</v>
      </c>
      <c r="O96" s="691">
        <f t="shared" si="100"/>
        <v>6481194.0800000001</v>
      </c>
      <c r="P96" s="668"/>
      <c r="S96" s="659">
        <f t="shared" si="93"/>
        <v>1034943.0800000001</v>
      </c>
      <c r="T96" s="659">
        <f t="shared" si="94"/>
        <v>1891251</v>
      </c>
      <c r="U96" s="659">
        <f t="shared" si="95"/>
        <v>2335000</v>
      </c>
      <c r="V96" s="659">
        <f t="shared" si="96"/>
        <v>1220000</v>
      </c>
      <c r="W96" s="985">
        <f t="shared" si="97"/>
        <v>6481194.0800000001</v>
      </c>
      <c r="X96" s="989">
        <f>W96-W63</f>
        <v>1688901.2000000002</v>
      </c>
    </row>
    <row r="97" spans="1:44" ht="17.25" thickTop="1" thickBot="1">
      <c r="B97" s="660" t="s">
        <v>377</v>
      </c>
      <c r="C97" s="692">
        <f>+C94+C95</f>
        <v>358946</v>
      </c>
      <c r="D97" s="692">
        <f t="shared" ref="D97:O97" si="101">+D94+D95</f>
        <v>649597.88</v>
      </c>
      <c r="E97" s="692">
        <f t="shared" si="101"/>
        <v>426916.15435454453</v>
      </c>
      <c r="F97" s="692">
        <f t="shared" si="101"/>
        <v>671567</v>
      </c>
      <c r="G97" s="692">
        <f t="shared" si="101"/>
        <v>587500</v>
      </c>
      <c r="H97" s="692">
        <f t="shared" si="101"/>
        <v>769000</v>
      </c>
      <c r="I97" s="692">
        <f t="shared" si="101"/>
        <v>860000</v>
      </c>
      <c r="J97" s="692">
        <f t="shared" si="101"/>
        <v>860000</v>
      </c>
      <c r="K97" s="692">
        <f t="shared" si="101"/>
        <v>830000</v>
      </c>
      <c r="L97" s="692">
        <f t="shared" si="101"/>
        <v>550000</v>
      </c>
      <c r="M97" s="692">
        <f t="shared" si="101"/>
        <v>455000</v>
      </c>
      <c r="N97" s="692">
        <f t="shared" si="101"/>
        <v>460000</v>
      </c>
      <c r="O97" s="693">
        <f t="shared" si="101"/>
        <v>7478527.0343545442</v>
      </c>
      <c r="P97" s="679">
        <f>SUM(P92:P96)</f>
        <v>695519.52830636338</v>
      </c>
      <c r="S97" s="661">
        <f t="shared" si="93"/>
        <v>1435460.0343545445</v>
      </c>
      <c r="T97" s="661">
        <f t="shared" si="94"/>
        <v>2028067</v>
      </c>
      <c r="U97" s="661">
        <f t="shared" si="95"/>
        <v>2550000</v>
      </c>
      <c r="V97" s="661">
        <f t="shared" si="96"/>
        <v>1465000</v>
      </c>
      <c r="W97" s="661">
        <f t="shared" si="97"/>
        <v>7478527.0343545442</v>
      </c>
      <c r="X97" s="977"/>
    </row>
    <row r="98" spans="1:44" ht="17.25" thickTop="1" thickBot="1">
      <c r="B98" s="662" t="s">
        <v>286</v>
      </c>
      <c r="C98" s="694">
        <f>+C97</f>
        <v>358946</v>
      </c>
      <c r="D98" s="694">
        <f t="shared" ref="D98:N98" si="102">+C98+D97</f>
        <v>1008543.88</v>
      </c>
      <c r="E98" s="694">
        <f t="shared" si="102"/>
        <v>1435460.0343545445</v>
      </c>
      <c r="F98" s="694">
        <f t="shared" si="102"/>
        <v>2107027.0343545442</v>
      </c>
      <c r="G98" s="694">
        <f t="shared" si="102"/>
        <v>2694527.0343545442</v>
      </c>
      <c r="H98" s="694">
        <f t="shared" si="102"/>
        <v>3463527.0343545442</v>
      </c>
      <c r="I98" s="694">
        <f t="shared" si="102"/>
        <v>4323527.0343545442</v>
      </c>
      <c r="J98" s="694">
        <f t="shared" si="102"/>
        <v>5183527.0343545442</v>
      </c>
      <c r="K98" s="694">
        <f t="shared" si="102"/>
        <v>6013527.0343545442</v>
      </c>
      <c r="L98" s="694">
        <f t="shared" si="102"/>
        <v>6563527.0343545442</v>
      </c>
      <c r="M98" s="694">
        <f t="shared" si="102"/>
        <v>7018527.0343545442</v>
      </c>
      <c r="N98" s="694">
        <f t="shared" si="102"/>
        <v>7478527.0343545442</v>
      </c>
      <c r="O98" s="694"/>
      <c r="P98" s="623"/>
      <c r="S98" s="663">
        <f>+S97</f>
        <v>1435460.0343545445</v>
      </c>
      <c r="T98" s="663">
        <f>+S98+T97</f>
        <v>3463527.0343545442</v>
      </c>
      <c r="U98" s="663">
        <f>+T98+U97</f>
        <v>6013527.0343545442</v>
      </c>
      <c r="V98" s="663">
        <f>+U98+V97</f>
        <v>7478527.0343545442</v>
      </c>
      <c r="W98" s="977"/>
      <c r="X98" s="977"/>
    </row>
    <row r="99" spans="1:44" ht="16.5" thickTop="1">
      <c r="B99" s="725"/>
      <c r="C99" s="726"/>
      <c r="D99" s="726"/>
      <c r="E99" s="726"/>
      <c r="F99" s="726"/>
      <c r="G99" s="726"/>
      <c r="H99" s="726"/>
      <c r="I99" s="726"/>
      <c r="J99" s="726"/>
      <c r="K99" s="726"/>
      <c r="L99" s="726"/>
      <c r="M99" s="726"/>
      <c r="N99" s="726"/>
      <c r="O99" s="726"/>
      <c r="P99" s="623"/>
    </row>
    <row r="101" spans="1:44" ht="14.25" customHeight="1" thickBot="1">
      <c r="B101" s="616"/>
      <c r="S101" s="971" t="s">
        <v>6520</v>
      </c>
    </row>
    <row r="102" spans="1:44" s="998" customFormat="1" ht="24.95" customHeight="1" thickTop="1">
      <c r="A102" s="990"/>
      <c r="B102" s="991" t="s">
        <v>6520</v>
      </c>
      <c r="C102" s="992">
        <v>44316</v>
      </c>
      <c r="D102" s="992">
        <v>44347</v>
      </c>
      <c r="E102" s="992">
        <v>44377</v>
      </c>
      <c r="F102" s="992">
        <v>44408</v>
      </c>
      <c r="G102" s="992">
        <v>44439</v>
      </c>
      <c r="H102" s="992">
        <v>44469</v>
      </c>
      <c r="I102" s="992">
        <v>44500</v>
      </c>
      <c r="J102" s="992">
        <v>44530</v>
      </c>
      <c r="K102" s="992">
        <v>44561</v>
      </c>
      <c r="L102" s="992">
        <v>44592</v>
      </c>
      <c r="M102" s="992">
        <v>44620</v>
      </c>
      <c r="N102" s="992">
        <v>44651</v>
      </c>
      <c r="O102" s="670" t="s">
        <v>220</v>
      </c>
      <c r="P102" s="993" t="s">
        <v>210</v>
      </c>
      <c r="Q102" s="994"/>
      <c r="R102" s="995"/>
      <c r="S102" s="992" t="s">
        <v>359</v>
      </c>
      <c r="T102" s="992" t="s">
        <v>360</v>
      </c>
      <c r="U102" s="992" t="s">
        <v>361</v>
      </c>
      <c r="V102" s="992" t="s">
        <v>362</v>
      </c>
      <c r="W102" s="996" t="s">
        <v>91</v>
      </c>
      <c r="X102" s="997" t="s">
        <v>6224</v>
      </c>
      <c r="AO102" s="995"/>
      <c r="AP102" s="995"/>
      <c r="AQ102" s="999"/>
      <c r="AR102" s="999"/>
    </row>
    <row r="103" spans="1:44" ht="14.25" customHeight="1">
      <c r="B103" s="635" t="s">
        <v>372</v>
      </c>
      <c r="C103" s="674">
        <v>186808</v>
      </c>
      <c r="D103" s="675">
        <v>116846</v>
      </c>
      <c r="E103" s="675">
        <v>96862.954354544534</v>
      </c>
      <c r="F103" s="675">
        <v>63816</v>
      </c>
      <c r="G103" s="1288">
        <v>22524</v>
      </c>
      <c r="H103" s="676">
        <v>78400</v>
      </c>
      <c r="I103" s="676">
        <v>33800</v>
      </c>
      <c r="J103" s="676">
        <v>3500</v>
      </c>
      <c r="K103" s="677">
        <v>70000</v>
      </c>
      <c r="L103" s="677">
        <v>80000</v>
      </c>
      <c r="M103" s="677">
        <v>75000</v>
      </c>
      <c r="N103" s="677">
        <v>90000</v>
      </c>
      <c r="O103" s="678">
        <f>+SUM(C103:N103)</f>
        <v>917556.95435454452</v>
      </c>
      <c r="P103" s="679">
        <f>+O103*0.15</f>
        <v>137633.54315318167</v>
      </c>
      <c r="S103" s="637">
        <f t="shared" ref="S103:S108" si="103">+SUM(C103:E103)</f>
        <v>400516.95435454452</v>
      </c>
      <c r="T103" s="637">
        <f t="shared" ref="T103:T108" si="104">+SUM(F103:H103)</f>
        <v>164740</v>
      </c>
      <c r="U103" s="637">
        <f t="shared" ref="U103:U108" si="105">+SUM(I103:K103)</f>
        <v>107300</v>
      </c>
      <c r="V103" s="637">
        <f t="shared" ref="V103:V108" si="106">+SUM(L103:N103)</f>
        <v>245000</v>
      </c>
      <c r="W103" s="982">
        <f t="shared" ref="W103:W108" si="107">SUM(S103:V103)</f>
        <v>917556.95435454452</v>
      </c>
      <c r="X103" s="986">
        <f>W103-W92</f>
        <v>-79776</v>
      </c>
    </row>
    <row r="104" spans="1:44" ht="14.25" customHeight="1">
      <c r="B104" s="646" t="s">
        <v>373</v>
      </c>
      <c r="C104" s="681">
        <v>4008</v>
      </c>
      <c r="D104" s="682">
        <v>6538</v>
      </c>
      <c r="E104" s="682">
        <v>41713.199999999997</v>
      </c>
      <c r="F104" s="682">
        <v>78629</v>
      </c>
      <c r="G104" s="1289">
        <v>115202</v>
      </c>
      <c r="H104" s="683">
        <v>111600</v>
      </c>
      <c r="I104" s="683">
        <v>116200</v>
      </c>
      <c r="J104" s="683">
        <v>121500</v>
      </c>
      <c r="K104" s="684">
        <v>60000</v>
      </c>
      <c r="L104" s="684">
        <v>70000</v>
      </c>
      <c r="M104" s="684">
        <v>80000</v>
      </c>
      <c r="N104" s="684">
        <v>70000</v>
      </c>
      <c r="O104" s="678">
        <f>+SUM(C104:N104)</f>
        <v>875390.2</v>
      </c>
      <c r="P104" s="679">
        <f>+O104*0.07</f>
        <v>61277.314000000006</v>
      </c>
      <c r="S104" s="648">
        <f t="shared" si="103"/>
        <v>52259.199999999997</v>
      </c>
      <c r="T104" s="648">
        <f t="shared" si="104"/>
        <v>305431</v>
      </c>
      <c r="U104" s="648">
        <f t="shared" si="105"/>
        <v>297700</v>
      </c>
      <c r="V104" s="648">
        <f t="shared" si="106"/>
        <v>220000</v>
      </c>
      <c r="W104" s="983">
        <f t="shared" si="107"/>
        <v>875390.2</v>
      </c>
      <c r="X104" s="987">
        <f t="shared" ref="X104:X107" si="108">W104-W93</f>
        <v>72502</v>
      </c>
    </row>
    <row r="105" spans="1:44" ht="14.25" customHeight="1">
      <c r="B105" s="651" t="s">
        <v>374</v>
      </c>
      <c r="C105" s="687">
        <f>+SUM(C103:C104)</f>
        <v>190816</v>
      </c>
      <c r="D105" s="687">
        <f t="shared" ref="D105:O105" si="109">+SUM(D103:D104)</f>
        <v>123384</v>
      </c>
      <c r="E105" s="687">
        <f t="shared" si="109"/>
        <v>138576.15435454453</v>
      </c>
      <c r="F105" s="687">
        <f t="shared" si="109"/>
        <v>142445</v>
      </c>
      <c r="G105" s="688">
        <f t="shared" si="109"/>
        <v>137726</v>
      </c>
      <c r="H105" s="688">
        <f t="shared" si="109"/>
        <v>190000</v>
      </c>
      <c r="I105" s="688">
        <f t="shared" si="109"/>
        <v>150000</v>
      </c>
      <c r="J105" s="688">
        <f t="shared" si="109"/>
        <v>125000</v>
      </c>
      <c r="K105" s="688">
        <f t="shared" si="109"/>
        <v>130000</v>
      </c>
      <c r="L105" s="688">
        <f t="shared" si="109"/>
        <v>150000</v>
      </c>
      <c r="M105" s="688">
        <f t="shared" si="109"/>
        <v>155000</v>
      </c>
      <c r="N105" s="688">
        <f t="shared" si="109"/>
        <v>160000</v>
      </c>
      <c r="O105" s="688">
        <f t="shared" si="109"/>
        <v>1792947.1543545444</v>
      </c>
      <c r="P105" s="653">
        <f t="shared" ref="P105" si="110">+SUM(P103:P104)</f>
        <v>198910.85715318169</v>
      </c>
      <c r="S105" s="654">
        <f t="shared" si="103"/>
        <v>452776.15435454453</v>
      </c>
      <c r="T105" s="654">
        <f t="shared" si="104"/>
        <v>470171</v>
      </c>
      <c r="U105" s="654">
        <f t="shared" si="105"/>
        <v>405000</v>
      </c>
      <c r="V105" s="654">
        <f t="shared" si="106"/>
        <v>465000</v>
      </c>
      <c r="W105" s="984">
        <f t="shared" si="107"/>
        <v>1792947.1543545446</v>
      </c>
      <c r="X105" s="988">
        <f t="shared" si="108"/>
        <v>-7274</v>
      </c>
    </row>
    <row r="106" spans="1:44" ht="14.25" customHeight="1">
      <c r="B106" s="646" t="s">
        <v>375</v>
      </c>
      <c r="C106" s="681">
        <v>168130</v>
      </c>
      <c r="D106" s="682">
        <v>526213.88</v>
      </c>
      <c r="E106" s="682">
        <v>288340</v>
      </c>
      <c r="F106" s="682">
        <v>529122</v>
      </c>
      <c r="G106" s="1289">
        <v>921485.25</v>
      </c>
      <c r="H106" s="683">
        <v>555600</v>
      </c>
      <c r="I106" s="683">
        <v>700000</v>
      </c>
      <c r="J106" s="683">
        <v>700000</v>
      </c>
      <c r="K106" s="683">
        <v>700000</v>
      </c>
      <c r="L106" s="683">
        <v>300000</v>
      </c>
      <c r="M106" s="683">
        <v>300000</v>
      </c>
      <c r="N106" s="683">
        <v>300000</v>
      </c>
      <c r="O106" s="678">
        <f>+SUM(C106:N106)</f>
        <v>5988891.1299999999</v>
      </c>
      <c r="P106" s="679">
        <f>+O106*0.05</f>
        <v>299444.55650000001</v>
      </c>
      <c r="S106" s="648">
        <f t="shared" si="103"/>
        <v>982683.88</v>
      </c>
      <c r="T106" s="648">
        <f t="shared" si="104"/>
        <v>2006207.25</v>
      </c>
      <c r="U106" s="648">
        <f t="shared" si="105"/>
        <v>2100000</v>
      </c>
      <c r="V106" s="648">
        <f t="shared" si="106"/>
        <v>900000</v>
      </c>
      <c r="W106" s="983">
        <f t="shared" si="107"/>
        <v>5988891.1299999999</v>
      </c>
      <c r="X106" s="987">
        <f t="shared" si="108"/>
        <v>310585.25</v>
      </c>
    </row>
    <row r="107" spans="1:44" ht="15.75" thickBot="1">
      <c r="B107" s="658" t="s">
        <v>376</v>
      </c>
      <c r="C107" s="691">
        <f>+C106+C104</f>
        <v>172138</v>
      </c>
      <c r="D107" s="691">
        <f t="shared" ref="D107:O107" si="111">+D106+D104</f>
        <v>532751.88</v>
      </c>
      <c r="E107" s="691">
        <f t="shared" si="111"/>
        <v>330053.2</v>
      </c>
      <c r="F107" s="691">
        <f t="shared" si="111"/>
        <v>607751</v>
      </c>
      <c r="G107" s="691">
        <f t="shared" si="111"/>
        <v>1036687.25</v>
      </c>
      <c r="H107" s="691">
        <f t="shared" si="111"/>
        <v>667200</v>
      </c>
      <c r="I107" s="691">
        <f t="shared" si="111"/>
        <v>816200</v>
      </c>
      <c r="J107" s="691">
        <f t="shared" si="111"/>
        <v>821500</v>
      </c>
      <c r="K107" s="691">
        <f t="shared" si="111"/>
        <v>760000</v>
      </c>
      <c r="L107" s="691">
        <f t="shared" si="111"/>
        <v>370000</v>
      </c>
      <c r="M107" s="691">
        <f t="shared" si="111"/>
        <v>380000</v>
      </c>
      <c r="N107" s="691">
        <f t="shared" si="111"/>
        <v>370000</v>
      </c>
      <c r="O107" s="691">
        <f t="shared" si="111"/>
        <v>6864281.3300000001</v>
      </c>
      <c r="P107" s="668"/>
      <c r="S107" s="659">
        <f t="shared" si="103"/>
        <v>1034943.0800000001</v>
      </c>
      <c r="T107" s="659">
        <f t="shared" si="104"/>
        <v>2311638.25</v>
      </c>
      <c r="U107" s="659">
        <f t="shared" si="105"/>
        <v>2397700</v>
      </c>
      <c r="V107" s="659">
        <f t="shared" si="106"/>
        <v>1120000</v>
      </c>
      <c r="W107" s="985">
        <f t="shared" si="107"/>
        <v>6864281.3300000001</v>
      </c>
      <c r="X107" s="989">
        <f t="shared" si="108"/>
        <v>383087.25</v>
      </c>
    </row>
    <row r="108" spans="1:44" ht="17.25" thickTop="1" thickBot="1">
      <c r="B108" s="660" t="s">
        <v>377</v>
      </c>
      <c r="C108" s="692">
        <f>+C105+C106</f>
        <v>358946</v>
      </c>
      <c r="D108" s="692">
        <f t="shared" ref="D108:O108" si="112">+D105+D106</f>
        <v>649597.88</v>
      </c>
      <c r="E108" s="692">
        <f t="shared" si="112"/>
        <v>426916.15435454453</v>
      </c>
      <c r="F108" s="692">
        <f t="shared" si="112"/>
        <v>671567</v>
      </c>
      <c r="G108" s="692">
        <f t="shared" si="112"/>
        <v>1059211.25</v>
      </c>
      <c r="H108" s="692">
        <f t="shared" si="112"/>
        <v>745600</v>
      </c>
      <c r="I108" s="692">
        <f t="shared" si="112"/>
        <v>850000</v>
      </c>
      <c r="J108" s="692">
        <f t="shared" si="112"/>
        <v>825000</v>
      </c>
      <c r="K108" s="692">
        <f t="shared" si="112"/>
        <v>830000</v>
      </c>
      <c r="L108" s="692">
        <f t="shared" si="112"/>
        <v>450000</v>
      </c>
      <c r="M108" s="692">
        <f t="shared" si="112"/>
        <v>455000</v>
      </c>
      <c r="N108" s="692">
        <f t="shared" si="112"/>
        <v>460000</v>
      </c>
      <c r="O108" s="693">
        <f t="shared" si="112"/>
        <v>7781838.2843545442</v>
      </c>
      <c r="P108" s="679">
        <f>SUM(P103:P107)</f>
        <v>697266.27080636332</v>
      </c>
      <c r="S108" s="661">
        <f t="shared" si="103"/>
        <v>1435460.0343545445</v>
      </c>
      <c r="T108" s="661">
        <f t="shared" si="104"/>
        <v>2476378.25</v>
      </c>
      <c r="U108" s="661">
        <f t="shared" si="105"/>
        <v>2505000</v>
      </c>
      <c r="V108" s="661">
        <f t="shared" si="106"/>
        <v>1365000</v>
      </c>
      <c r="W108" s="661">
        <f t="shared" si="107"/>
        <v>7781838.2843545442</v>
      </c>
      <c r="X108" s="977"/>
    </row>
    <row r="109" spans="1:44" ht="17.25" thickTop="1" thickBot="1">
      <c r="B109" s="662" t="s">
        <v>286</v>
      </c>
      <c r="C109" s="694">
        <f>+C108</f>
        <v>358946</v>
      </c>
      <c r="D109" s="694">
        <f t="shared" ref="D109" si="113">+C109+D108</f>
        <v>1008543.88</v>
      </c>
      <c r="E109" s="694">
        <f t="shared" ref="E109" si="114">+D109+E108</f>
        <v>1435460.0343545445</v>
      </c>
      <c r="F109" s="694">
        <f t="shared" ref="F109" si="115">+E109+F108</f>
        <v>2107027.0343545442</v>
      </c>
      <c r="G109" s="694">
        <f t="shared" ref="G109" si="116">+F109+G108</f>
        <v>3166238.2843545442</v>
      </c>
      <c r="H109" s="694">
        <f t="shared" ref="H109" si="117">+G109+H108</f>
        <v>3911838.2843545442</v>
      </c>
      <c r="I109" s="694">
        <f t="shared" ref="I109" si="118">+H109+I108</f>
        <v>4761838.2843545442</v>
      </c>
      <c r="J109" s="694">
        <f t="shared" ref="J109" si="119">+I109+J108</f>
        <v>5586838.2843545442</v>
      </c>
      <c r="K109" s="694">
        <f t="shared" ref="K109" si="120">+J109+K108</f>
        <v>6416838.2843545442</v>
      </c>
      <c r="L109" s="694">
        <f t="shared" ref="L109" si="121">+K109+L108</f>
        <v>6866838.2843545442</v>
      </c>
      <c r="M109" s="694">
        <f t="shared" ref="M109" si="122">+L109+M108</f>
        <v>7321838.2843545442</v>
      </c>
      <c r="N109" s="694">
        <f t="shared" ref="N109" si="123">+M109+N108</f>
        <v>7781838.2843545442</v>
      </c>
      <c r="O109" s="694"/>
      <c r="P109" s="623"/>
      <c r="S109" s="663">
        <f>+S108</f>
        <v>1435460.0343545445</v>
      </c>
      <c r="T109" s="663">
        <f>+S109+T108</f>
        <v>3911838.2843545442</v>
      </c>
      <c r="U109" s="663">
        <f>+T109+U108</f>
        <v>6416838.2843545442</v>
      </c>
      <c r="V109" s="663">
        <f>+U109+V108</f>
        <v>7781838.2843545442</v>
      </c>
      <c r="W109" s="977"/>
      <c r="X109" s="977"/>
    </row>
    <row r="110" spans="1:44" ht="16.5" thickTop="1">
      <c r="B110" s="725"/>
      <c r="C110" s="726"/>
      <c r="D110" s="726"/>
      <c r="E110" s="726"/>
      <c r="F110" s="726"/>
      <c r="G110" s="726"/>
      <c r="H110" s="726"/>
      <c r="I110" s="726"/>
      <c r="J110" s="726"/>
      <c r="K110" s="726"/>
      <c r="L110" s="726"/>
      <c r="M110" s="726"/>
      <c r="N110" s="726"/>
      <c r="O110" s="726"/>
      <c r="P110" s="623"/>
    </row>
    <row r="112" spans="1:44" ht="14.25" customHeight="1" thickBot="1">
      <c r="B112" s="616"/>
      <c r="S112" s="971" t="s">
        <v>6520</v>
      </c>
    </row>
    <row r="113" spans="1:44" s="998" customFormat="1" ht="24.95" customHeight="1" thickTop="1">
      <c r="A113" s="990"/>
      <c r="B113" s="991" t="s">
        <v>7406</v>
      </c>
      <c r="C113" s="992">
        <v>44316</v>
      </c>
      <c r="D113" s="992">
        <v>44347</v>
      </c>
      <c r="E113" s="992">
        <v>44377</v>
      </c>
      <c r="F113" s="992">
        <v>44408</v>
      </c>
      <c r="G113" s="992">
        <v>44439</v>
      </c>
      <c r="H113" s="992">
        <v>44469</v>
      </c>
      <c r="I113" s="992">
        <v>44500</v>
      </c>
      <c r="J113" s="992">
        <v>44530</v>
      </c>
      <c r="K113" s="992">
        <v>44561</v>
      </c>
      <c r="L113" s="992">
        <v>44592</v>
      </c>
      <c r="M113" s="992">
        <v>44620</v>
      </c>
      <c r="N113" s="992">
        <v>44651</v>
      </c>
      <c r="O113" s="670" t="s">
        <v>220</v>
      </c>
      <c r="P113" s="993" t="s">
        <v>210</v>
      </c>
      <c r="Q113" s="994"/>
      <c r="R113" s="995"/>
      <c r="S113" s="992" t="s">
        <v>359</v>
      </c>
      <c r="T113" s="992" t="s">
        <v>360</v>
      </c>
      <c r="U113" s="992" t="s">
        <v>361</v>
      </c>
      <c r="V113" s="992" t="s">
        <v>362</v>
      </c>
      <c r="W113" s="996" t="s">
        <v>91</v>
      </c>
      <c r="X113" s="997" t="s">
        <v>6224</v>
      </c>
      <c r="AO113" s="995"/>
      <c r="AP113" s="995"/>
      <c r="AQ113" s="999"/>
      <c r="AR113" s="999"/>
    </row>
    <row r="114" spans="1:44" ht="14.25" customHeight="1">
      <c r="B114" s="635" t="s">
        <v>372</v>
      </c>
      <c r="C114" s="674">
        <v>186808</v>
      </c>
      <c r="D114" s="675">
        <v>116846</v>
      </c>
      <c r="E114" s="675">
        <v>96862.954354544534</v>
      </c>
      <c r="F114" s="675">
        <v>63816</v>
      </c>
      <c r="G114" s="1288">
        <v>22524</v>
      </c>
      <c r="H114" s="676">
        <v>39700</v>
      </c>
      <c r="I114" s="676">
        <v>40700</v>
      </c>
      <c r="J114" s="676">
        <v>30500</v>
      </c>
      <c r="K114" s="677">
        <v>70000</v>
      </c>
      <c r="L114" s="677">
        <v>80000</v>
      </c>
      <c r="M114" s="677">
        <v>75000</v>
      </c>
      <c r="N114" s="677">
        <v>90000</v>
      </c>
      <c r="O114" s="678">
        <f>+SUM(C114:N114)</f>
        <v>912756.95435454452</v>
      </c>
      <c r="P114" s="679">
        <f>+O114*0.15</f>
        <v>136913.54315318167</v>
      </c>
      <c r="S114" s="637">
        <f t="shared" ref="S114:S119" si="124">+SUM(C114:E114)</f>
        <v>400516.95435454452</v>
      </c>
      <c r="T114" s="637">
        <f t="shared" ref="T114:T119" si="125">+SUM(F114:H114)</f>
        <v>126040</v>
      </c>
      <c r="U114" s="637">
        <f t="shared" ref="U114:U119" si="126">+SUM(I114:K114)</f>
        <v>141200</v>
      </c>
      <c r="V114" s="637">
        <f t="shared" ref="V114:V119" si="127">+SUM(L114:N114)</f>
        <v>245000</v>
      </c>
      <c r="W114" s="982">
        <f t="shared" ref="W114:W119" si="128">SUM(S114:V114)</f>
        <v>912756.95435454452</v>
      </c>
      <c r="X114" s="986">
        <f>W114-W103</f>
        <v>-4800</v>
      </c>
    </row>
    <row r="115" spans="1:44" ht="14.25" customHeight="1">
      <c r="B115" s="646" t="s">
        <v>373</v>
      </c>
      <c r="C115" s="681">
        <v>4008</v>
      </c>
      <c r="D115" s="682">
        <v>6538</v>
      </c>
      <c r="E115" s="682">
        <v>41713.199999999997</v>
      </c>
      <c r="F115" s="682">
        <v>78629</v>
      </c>
      <c r="G115" s="1289">
        <v>115202</v>
      </c>
      <c r="H115" s="683">
        <v>67800</v>
      </c>
      <c r="I115" s="683">
        <v>90000</v>
      </c>
      <c r="J115" s="683">
        <v>108500</v>
      </c>
      <c r="K115" s="684">
        <v>60000</v>
      </c>
      <c r="L115" s="684">
        <v>70000</v>
      </c>
      <c r="M115" s="684">
        <v>80000</v>
      </c>
      <c r="N115" s="684">
        <v>70000</v>
      </c>
      <c r="O115" s="678">
        <f>+SUM(C115:N115)</f>
        <v>792390.2</v>
      </c>
      <c r="P115" s="679">
        <f>+O115*0.07</f>
        <v>55467.313999999998</v>
      </c>
      <c r="S115" s="648">
        <f t="shared" si="124"/>
        <v>52259.199999999997</v>
      </c>
      <c r="T115" s="648">
        <f t="shared" si="125"/>
        <v>261631</v>
      </c>
      <c r="U115" s="648">
        <f t="shared" si="126"/>
        <v>258500</v>
      </c>
      <c r="V115" s="648">
        <f t="shared" si="127"/>
        <v>220000</v>
      </c>
      <c r="W115" s="983">
        <f t="shared" si="128"/>
        <v>792390.2</v>
      </c>
      <c r="X115" s="987">
        <f t="shared" ref="X115:X118" si="129">W115-W104</f>
        <v>-83000</v>
      </c>
    </row>
    <row r="116" spans="1:44" ht="14.25" customHeight="1">
      <c r="B116" s="651" t="s">
        <v>374</v>
      </c>
      <c r="C116" s="687">
        <f>+SUM(C114:C115)</f>
        <v>190816</v>
      </c>
      <c r="D116" s="687">
        <f t="shared" ref="D116:P116" si="130">+SUM(D114:D115)</f>
        <v>123384</v>
      </c>
      <c r="E116" s="687">
        <f t="shared" si="130"/>
        <v>138576.15435454453</v>
      </c>
      <c r="F116" s="687">
        <f t="shared" si="130"/>
        <v>142445</v>
      </c>
      <c r="G116" s="687">
        <f t="shared" si="130"/>
        <v>137726</v>
      </c>
      <c r="H116" s="688">
        <f t="shared" si="130"/>
        <v>107500</v>
      </c>
      <c r="I116" s="688">
        <f t="shared" si="130"/>
        <v>130700</v>
      </c>
      <c r="J116" s="688">
        <f t="shared" si="130"/>
        <v>139000</v>
      </c>
      <c r="K116" s="688">
        <f t="shared" si="130"/>
        <v>130000</v>
      </c>
      <c r="L116" s="688">
        <f t="shared" si="130"/>
        <v>150000</v>
      </c>
      <c r="M116" s="688">
        <f t="shared" si="130"/>
        <v>155000</v>
      </c>
      <c r="N116" s="688">
        <f t="shared" si="130"/>
        <v>160000</v>
      </c>
      <c r="O116" s="688">
        <f t="shared" si="130"/>
        <v>1705147.1543545444</v>
      </c>
      <c r="P116" s="653">
        <f t="shared" si="130"/>
        <v>192380.85715318169</v>
      </c>
      <c r="S116" s="654">
        <f t="shared" si="124"/>
        <v>452776.15435454453</v>
      </c>
      <c r="T116" s="654">
        <f t="shared" si="125"/>
        <v>387671</v>
      </c>
      <c r="U116" s="654">
        <f t="shared" si="126"/>
        <v>399700</v>
      </c>
      <c r="V116" s="654">
        <f t="shared" si="127"/>
        <v>465000</v>
      </c>
      <c r="W116" s="984">
        <f t="shared" si="128"/>
        <v>1705147.1543545446</v>
      </c>
      <c r="X116" s="988">
        <f t="shared" si="129"/>
        <v>-87800</v>
      </c>
    </row>
    <row r="117" spans="1:44" ht="14.25" customHeight="1">
      <c r="B117" s="646" t="s">
        <v>375</v>
      </c>
      <c r="C117" s="681">
        <v>168130</v>
      </c>
      <c r="D117" s="682">
        <v>526213.88</v>
      </c>
      <c r="E117" s="682">
        <v>288340</v>
      </c>
      <c r="F117" s="682">
        <v>529122</v>
      </c>
      <c r="G117" s="1289">
        <v>921485.25</v>
      </c>
      <c r="H117" s="683">
        <v>555600</v>
      </c>
      <c r="I117" s="683">
        <v>700000</v>
      </c>
      <c r="J117" s="683">
        <v>700000</v>
      </c>
      <c r="K117" s="683">
        <v>700000</v>
      </c>
      <c r="L117" s="683">
        <v>300000</v>
      </c>
      <c r="M117" s="683">
        <v>300000</v>
      </c>
      <c r="N117" s="683">
        <v>300000</v>
      </c>
      <c r="O117" s="678">
        <f>+SUM(C117:N117)</f>
        <v>5988891.1299999999</v>
      </c>
      <c r="P117" s="679">
        <f>+O117*0.05</f>
        <v>299444.55650000001</v>
      </c>
      <c r="S117" s="648">
        <f t="shared" si="124"/>
        <v>982683.88</v>
      </c>
      <c r="T117" s="648">
        <f t="shared" si="125"/>
        <v>2006207.25</v>
      </c>
      <c r="U117" s="648">
        <f t="shared" si="126"/>
        <v>2100000</v>
      </c>
      <c r="V117" s="648">
        <f t="shared" si="127"/>
        <v>900000</v>
      </c>
      <c r="W117" s="983">
        <f t="shared" si="128"/>
        <v>5988891.1299999999</v>
      </c>
      <c r="X117" s="987">
        <f t="shared" si="129"/>
        <v>0</v>
      </c>
    </row>
    <row r="118" spans="1:44" ht="15.75" thickBot="1">
      <c r="B118" s="658" t="s">
        <v>376</v>
      </c>
      <c r="C118" s="691">
        <f>+C117+C115</f>
        <v>172138</v>
      </c>
      <c r="D118" s="691">
        <f t="shared" ref="D118:O118" si="131">+D117+D115</f>
        <v>532751.88</v>
      </c>
      <c r="E118" s="691">
        <f t="shared" si="131"/>
        <v>330053.2</v>
      </c>
      <c r="F118" s="691">
        <f t="shared" si="131"/>
        <v>607751</v>
      </c>
      <c r="G118" s="691">
        <f t="shared" si="131"/>
        <v>1036687.25</v>
      </c>
      <c r="H118" s="691">
        <f t="shared" si="131"/>
        <v>623400</v>
      </c>
      <c r="I118" s="691">
        <f t="shared" si="131"/>
        <v>790000</v>
      </c>
      <c r="J118" s="691">
        <f t="shared" si="131"/>
        <v>808500</v>
      </c>
      <c r="K118" s="691">
        <f t="shared" si="131"/>
        <v>760000</v>
      </c>
      <c r="L118" s="691">
        <f t="shared" si="131"/>
        <v>370000</v>
      </c>
      <c r="M118" s="691">
        <f t="shared" si="131"/>
        <v>380000</v>
      </c>
      <c r="N118" s="691">
        <f t="shared" si="131"/>
        <v>370000</v>
      </c>
      <c r="O118" s="691">
        <f t="shared" si="131"/>
        <v>6781281.3300000001</v>
      </c>
      <c r="P118" s="668"/>
      <c r="S118" s="659">
        <f t="shared" si="124"/>
        <v>1034943.0800000001</v>
      </c>
      <c r="T118" s="659">
        <f t="shared" si="125"/>
        <v>2267838.25</v>
      </c>
      <c r="U118" s="659">
        <f t="shared" si="126"/>
        <v>2358500</v>
      </c>
      <c r="V118" s="659">
        <f t="shared" si="127"/>
        <v>1120000</v>
      </c>
      <c r="W118" s="985">
        <f t="shared" si="128"/>
        <v>6781281.3300000001</v>
      </c>
      <c r="X118" s="989">
        <f t="shared" si="129"/>
        <v>-83000</v>
      </c>
    </row>
    <row r="119" spans="1:44" ht="17.25" thickTop="1" thickBot="1">
      <c r="B119" s="660" t="s">
        <v>377</v>
      </c>
      <c r="C119" s="692">
        <f>+C116+C117</f>
        <v>358946</v>
      </c>
      <c r="D119" s="692">
        <f t="shared" ref="D119:O119" si="132">+D116+D117</f>
        <v>649597.88</v>
      </c>
      <c r="E119" s="692">
        <f t="shared" si="132"/>
        <v>426916.15435454453</v>
      </c>
      <c r="F119" s="692">
        <f t="shared" si="132"/>
        <v>671567</v>
      </c>
      <c r="G119" s="692">
        <f t="shared" si="132"/>
        <v>1059211.25</v>
      </c>
      <c r="H119" s="692">
        <f t="shared" si="132"/>
        <v>663100</v>
      </c>
      <c r="I119" s="692">
        <f t="shared" si="132"/>
        <v>830700</v>
      </c>
      <c r="J119" s="692">
        <f t="shared" si="132"/>
        <v>839000</v>
      </c>
      <c r="K119" s="692">
        <f t="shared" si="132"/>
        <v>830000</v>
      </c>
      <c r="L119" s="692">
        <f t="shared" si="132"/>
        <v>450000</v>
      </c>
      <c r="M119" s="692">
        <f t="shared" si="132"/>
        <v>455000</v>
      </c>
      <c r="N119" s="692">
        <f t="shared" si="132"/>
        <v>460000</v>
      </c>
      <c r="O119" s="693">
        <f t="shared" si="132"/>
        <v>7694038.2843545442</v>
      </c>
      <c r="P119" s="679">
        <f>SUM(P114:P118)</f>
        <v>684206.27080636332</v>
      </c>
      <c r="S119" s="661">
        <f t="shared" si="124"/>
        <v>1435460.0343545445</v>
      </c>
      <c r="T119" s="661">
        <f t="shared" si="125"/>
        <v>2393878.25</v>
      </c>
      <c r="U119" s="661">
        <f t="shared" si="126"/>
        <v>2499700</v>
      </c>
      <c r="V119" s="661">
        <f t="shared" si="127"/>
        <v>1365000</v>
      </c>
      <c r="W119" s="661">
        <f t="shared" si="128"/>
        <v>7694038.2843545442</v>
      </c>
      <c r="X119" s="977"/>
    </row>
    <row r="120" spans="1:44" ht="17.25" thickTop="1" thickBot="1">
      <c r="B120" s="662" t="s">
        <v>286</v>
      </c>
      <c r="C120" s="694">
        <f>+C119</f>
        <v>358946</v>
      </c>
      <c r="D120" s="694">
        <f t="shared" ref="D120" si="133">+C120+D119</f>
        <v>1008543.88</v>
      </c>
      <c r="E120" s="694">
        <f t="shared" ref="E120" si="134">+D120+E119</f>
        <v>1435460.0343545445</v>
      </c>
      <c r="F120" s="694">
        <f t="shared" ref="F120" si="135">+E120+F119</f>
        <v>2107027.0343545442</v>
      </c>
      <c r="G120" s="694">
        <f t="shared" ref="G120" si="136">+F120+G119</f>
        <v>3166238.2843545442</v>
      </c>
      <c r="H120" s="694">
        <f t="shared" ref="H120" si="137">+G120+H119</f>
        <v>3829338.2843545442</v>
      </c>
      <c r="I120" s="694">
        <f t="shared" ref="I120" si="138">+H120+I119</f>
        <v>4660038.2843545442</v>
      </c>
      <c r="J120" s="694">
        <f t="shared" ref="J120" si="139">+I120+J119</f>
        <v>5499038.2843545442</v>
      </c>
      <c r="K120" s="694">
        <f t="shared" ref="K120" si="140">+J120+K119</f>
        <v>6329038.2843545442</v>
      </c>
      <c r="L120" s="694">
        <f t="shared" ref="L120" si="141">+K120+L119</f>
        <v>6779038.2843545442</v>
      </c>
      <c r="M120" s="694">
        <f t="shared" ref="M120" si="142">+L120+M119</f>
        <v>7234038.2843545442</v>
      </c>
      <c r="N120" s="694">
        <f t="shared" ref="N120" si="143">+M120+N119</f>
        <v>7694038.2843545442</v>
      </c>
      <c r="O120" s="694"/>
      <c r="P120" s="623"/>
      <c r="S120" s="663">
        <f>+S119</f>
        <v>1435460.0343545445</v>
      </c>
      <c r="T120" s="663">
        <f>+S120+T119</f>
        <v>3829338.2843545442</v>
      </c>
      <c r="U120" s="663">
        <f>+T120+U119</f>
        <v>6329038.2843545442</v>
      </c>
      <c r="V120" s="663">
        <f>+U120+V119</f>
        <v>7694038.2843545442</v>
      </c>
      <c r="W120" s="977"/>
      <c r="X120" s="977"/>
    </row>
    <row r="121" spans="1:44" ht="15" thickTop="1">
      <c r="B121" s="616"/>
    </row>
    <row r="122" spans="1:44">
      <c r="B122" s="616"/>
    </row>
    <row r="123" spans="1:44">
      <c r="B123" s="616"/>
    </row>
    <row r="124" spans="1:44">
      <c r="B124" s="616"/>
    </row>
    <row r="125" spans="1:44">
      <c r="B125" s="616"/>
    </row>
    <row r="126" spans="1:44">
      <c r="B126" s="616"/>
    </row>
    <row r="127" spans="1:44" ht="14.25" customHeight="1">
      <c r="B127" s="616"/>
    </row>
    <row r="128" spans="1:44" ht="14.25" customHeight="1">
      <c r="B128" s="616"/>
    </row>
    <row r="129" spans="2:2" ht="14.25" customHeight="1">
      <c r="B129" s="616"/>
    </row>
    <row r="130" spans="2:2" ht="14.25" customHeight="1">
      <c r="B130" s="616"/>
    </row>
    <row r="131" spans="2:2" ht="14.25" customHeight="1">
      <c r="B131" s="616"/>
    </row>
    <row r="132" spans="2:2" ht="14.25" customHeight="1">
      <c r="B132" s="616"/>
    </row>
    <row r="133" spans="2:2" ht="14.25" customHeight="1">
      <c r="B133" s="616"/>
    </row>
    <row r="134" spans="2:2" ht="14.25" customHeight="1">
      <c r="B134" s="616"/>
    </row>
    <row r="135" spans="2:2" ht="14.25" customHeight="1">
      <c r="B135" s="616"/>
    </row>
    <row r="136" spans="2:2" ht="14.25" customHeight="1">
      <c r="B136" s="616"/>
    </row>
    <row r="137" spans="2:2" ht="14.25" customHeight="1">
      <c r="B137" s="616"/>
    </row>
    <row r="138" spans="2:2" ht="14.25" customHeight="1">
      <c r="B138" s="616"/>
    </row>
    <row r="139" spans="2:2" ht="14.25" customHeight="1">
      <c r="B139" s="616"/>
    </row>
    <row r="140" spans="2:2" ht="14.25" customHeight="1">
      <c r="B140" s="616"/>
    </row>
    <row r="141" spans="2:2" ht="14.25" customHeight="1">
      <c r="B141" s="616"/>
    </row>
    <row r="142" spans="2:2" ht="14.25" customHeight="1">
      <c r="B142" s="616"/>
    </row>
    <row r="143" spans="2:2" ht="14.25" customHeight="1">
      <c r="B143" s="616"/>
    </row>
    <row r="144" spans="2:2" ht="14.25" customHeight="1">
      <c r="B144" s="616"/>
    </row>
    <row r="145" spans="2:2">
      <c r="B145" s="616"/>
    </row>
    <row r="146" spans="2:2">
      <c r="B146" s="616"/>
    </row>
    <row r="147" spans="2:2">
      <c r="B147" s="616"/>
    </row>
    <row r="148" spans="2:2">
      <c r="B148" s="616"/>
    </row>
    <row r="149" spans="2:2">
      <c r="B149" s="616"/>
    </row>
    <row r="150" spans="2:2">
      <c r="B150" s="616"/>
    </row>
    <row r="151" spans="2:2">
      <c r="B151" s="616"/>
    </row>
    <row r="152" spans="2:2">
      <c r="B152" s="616"/>
    </row>
    <row r="153" spans="2:2">
      <c r="B153" s="616"/>
    </row>
    <row r="154" spans="2:2">
      <c r="B154" s="616"/>
    </row>
    <row r="155" spans="2:2">
      <c r="B155" s="616"/>
    </row>
    <row r="156" spans="2:2">
      <c r="B156" s="616"/>
    </row>
    <row r="157" spans="2:2">
      <c r="B157" s="616"/>
    </row>
    <row r="158" spans="2:2">
      <c r="B158" s="616"/>
    </row>
    <row r="159" spans="2:2">
      <c r="B159" s="616"/>
    </row>
    <row r="160" spans="2:2">
      <c r="B160" s="616"/>
    </row>
    <row r="161" spans="2:2">
      <c r="B161" s="616"/>
    </row>
    <row r="162" spans="2:2">
      <c r="B162" s="616"/>
    </row>
    <row r="163" spans="2:2">
      <c r="B163" s="616"/>
    </row>
    <row r="164" spans="2:2">
      <c r="B164" s="616"/>
    </row>
    <row r="165" spans="2:2">
      <c r="B165" s="616"/>
    </row>
    <row r="166" spans="2:2">
      <c r="B166" s="616"/>
    </row>
    <row r="167" spans="2:2">
      <c r="B167" s="616"/>
    </row>
    <row r="168" spans="2:2">
      <c r="B168" s="616"/>
    </row>
    <row r="169" spans="2:2">
      <c r="B169" s="616"/>
    </row>
    <row r="170" spans="2:2">
      <c r="B170" s="616"/>
    </row>
    <row r="171" spans="2:2">
      <c r="B171" s="616"/>
    </row>
    <row r="172" spans="2:2">
      <c r="B172" s="616"/>
    </row>
    <row r="173" spans="2:2">
      <c r="B173" s="616"/>
    </row>
    <row r="174" spans="2:2">
      <c r="B174" s="616"/>
    </row>
    <row r="175" spans="2:2">
      <c r="B175" s="616"/>
    </row>
    <row r="176" spans="2:2">
      <c r="B176" s="616"/>
    </row>
    <row r="177" spans="2:2" ht="14.25" customHeight="1">
      <c r="B177" s="616"/>
    </row>
    <row r="178" spans="2:2" ht="14.25" customHeight="1">
      <c r="B178" s="616"/>
    </row>
    <row r="179" spans="2:2" ht="14.25" customHeight="1">
      <c r="B179" s="616"/>
    </row>
    <row r="180" spans="2:2" ht="14.25" customHeight="1">
      <c r="B180" s="616"/>
    </row>
    <row r="181" spans="2:2" ht="14.25" customHeight="1">
      <c r="B181" s="616"/>
    </row>
    <row r="182" spans="2:2" ht="14.25" customHeight="1">
      <c r="B182" s="616"/>
    </row>
    <row r="183" spans="2:2" ht="14.25" customHeight="1">
      <c r="B183" s="616"/>
    </row>
    <row r="184" spans="2:2" ht="14.25" customHeight="1">
      <c r="B184" s="616"/>
    </row>
    <row r="185" spans="2:2" ht="14.25" customHeight="1">
      <c r="B185" s="616"/>
    </row>
    <row r="186" spans="2:2" ht="14.25" customHeight="1">
      <c r="B186" s="616"/>
    </row>
    <row r="187" spans="2:2" ht="14.25" customHeight="1">
      <c r="B187" s="616"/>
    </row>
    <row r="188" spans="2:2" ht="14.25" customHeight="1">
      <c r="B188" s="616"/>
    </row>
    <row r="189" spans="2:2" ht="14.25" customHeight="1">
      <c r="B189" s="616"/>
    </row>
    <row r="190" spans="2:2" ht="14.25" customHeight="1">
      <c r="B190" s="616"/>
    </row>
    <row r="191" spans="2:2" ht="14.25" customHeight="1">
      <c r="B191" s="616"/>
    </row>
    <row r="192" spans="2:2" ht="14.25" customHeight="1">
      <c r="B192" s="616"/>
    </row>
    <row r="193" spans="2:2" ht="14.25" customHeight="1">
      <c r="B193" s="616"/>
    </row>
    <row r="194" spans="2:2" ht="14.25" customHeight="1">
      <c r="B194" s="616"/>
    </row>
    <row r="195" spans="2:2">
      <c r="B195" s="616"/>
    </row>
    <row r="196" spans="2:2">
      <c r="B196" s="616"/>
    </row>
    <row r="197" spans="2:2">
      <c r="B197" s="616"/>
    </row>
    <row r="198" spans="2:2">
      <c r="B198" s="616"/>
    </row>
    <row r="199" spans="2:2">
      <c r="B199" s="616"/>
    </row>
    <row r="200" spans="2:2">
      <c r="B200" s="616"/>
    </row>
    <row r="201" spans="2:2">
      <c r="B201" s="616"/>
    </row>
    <row r="202" spans="2:2">
      <c r="B202" s="616"/>
    </row>
    <row r="203" spans="2:2">
      <c r="B203" s="616"/>
    </row>
    <row r="204" spans="2:2">
      <c r="B204" s="616"/>
    </row>
    <row r="205" spans="2:2">
      <c r="B205" s="616"/>
    </row>
    <row r="206" spans="2:2">
      <c r="B206" s="616"/>
    </row>
    <row r="207" spans="2:2">
      <c r="B207" s="616"/>
    </row>
    <row r="208" spans="2:2">
      <c r="B208" s="616"/>
    </row>
    <row r="209" spans="2:2">
      <c r="B209" s="616"/>
    </row>
    <row r="210" spans="2:2">
      <c r="B210" s="616"/>
    </row>
    <row r="211" spans="2:2">
      <c r="B211" s="616"/>
    </row>
    <row r="212" spans="2:2">
      <c r="B212" s="616"/>
    </row>
    <row r="213" spans="2:2">
      <c r="B213" s="616"/>
    </row>
    <row r="214" spans="2:2">
      <c r="B214" s="616"/>
    </row>
    <row r="215" spans="2:2">
      <c r="B215" s="616"/>
    </row>
    <row r="216" spans="2:2">
      <c r="B216" s="616"/>
    </row>
    <row r="217" spans="2:2">
      <c r="B217" s="616"/>
    </row>
    <row r="218" spans="2:2">
      <c r="B218" s="616"/>
    </row>
    <row r="219" spans="2:2">
      <c r="B219" s="616"/>
    </row>
    <row r="220" spans="2:2">
      <c r="B220" s="616"/>
    </row>
    <row r="221" spans="2:2">
      <c r="B221" s="616"/>
    </row>
    <row r="222" spans="2:2">
      <c r="B222" s="616"/>
    </row>
    <row r="223" spans="2:2">
      <c r="B223" s="616"/>
    </row>
    <row r="224" spans="2:2">
      <c r="B224" s="616"/>
    </row>
    <row r="225" spans="2:2">
      <c r="B225" s="616"/>
    </row>
    <row r="226" spans="2:2">
      <c r="B226" s="616"/>
    </row>
    <row r="227" spans="2:2">
      <c r="B227" s="616"/>
    </row>
    <row r="228" spans="2:2">
      <c r="B228" s="616"/>
    </row>
    <row r="229" spans="2:2">
      <c r="B229" s="616"/>
    </row>
    <row r="230" spans="2:2">
      <c r="B230" s="616"/>
    </row>
    <row r="231" spans="2:2">
      <c r="B231" s="616"/>
    </row>
    <row r="232" spans="2:2">
      <c r="B232" s="616"/>
    </row>
    <row r="233" spans="2:2">
      <c r="B233" s="616"/>
    </row>
    <row r="234" spans="2:2">
      <c r="B234" s="616"/>
    </row>
    <row r="235" spans="2:2">
      <c r="B235" s="616"/>
    </row>
    <row r="236" spans="2:2">
      <c r="B236" s="616"/>
    </row>
    <row r="237" spans="2:2">
      <c r="B237" s="616"/>
    </row>
    <row r="238" spans="2:2">
      <c r="B238" s="616"/>
    </row>
    <row r="239" spans="2:2">
      <c r="B239" s="616"/>
    </row>
    <row r="240" spans="2:2">
      <c r="B240" s="616"/>
    </row>
    <row r="241" spans="2:2">
      <c r="B241" s="616"/>
    </row>
    <row r="242" spans="2:2">
      <c r="B242" s="616"/>
    </row>
    <row r="243" spans="2:2">
      <c r="B243" s="616"/>
    </row>
    <row r="244" spans="2:2">
      <c r="B244" s="616"/>
    </row>
    <row r="245" spans="2:2">
      <c r="B245" s="616"/>
    </row>
    <row r="246" spans="2:2">
      <c r="B246" s="616"/>
    </row>
    <row r="247" spans="2:2">
      <c r="B247" s="616"/>
    </row>
    <row r="248" spans="2:2">
      <c r="B248" s="616"/>
    </row>
    <row r="249" spans="2:2">
      <c r="B249" s="616"/>
    </row>
    <row r="250" spans="2:2">
      <c r="B250" s="616"/>
    </row>
    <row r="251" spans="2:2">
      <c r="B251" s="616"/>
    </row>
    <row r="252" spans="2:2">
      <c r="B252" s="616"/>
    </row>
    <row r="253" spans="2:2">
      <c r="B253" s="616"/>
    </row>
    <row r="254" spans="2:2">
      <c r="B254" s="616"/>
    </row>
    <row r="255" spans="2:2">
      <c r="B255" s="616"/>
    </row>
    <row r="256" spans="2:2">
      <c r="B256" s="616"/>
    </row>
    <row r="257" spans="2:2">
      <c r="B257" s="616"/>
    </row>
    <row r="258" spans="2:2">
      <c r="B258" s="616"/>
    </row>
    <row r="259" spans="2:2">
      <c r="B259" s="616"/>
    </row>
    <row r="260" spans="2:2">
      <c r="B260" s="616"/>
    </row>
    <row r="261" spans="2:2">
      <c r="B261" s="616"/>
    </row>
    <row r="262" spans="2:2">
      <c r="B262" s="616"/>
    </row>
    <row r="263" spans="2:2">
      <c r="B263" s="616"/>
    </row>
    <row r="264" spans="2:2">
      <c r="B264" s="616"/>
    </row>
    <row r="265" spans="2:2">
      <c r="B265" s="616"/>
    </row>
    <row r="266" spans="2:2">
      <c r="B266" s="616"/>
    </row>
    <row r="267" spans="2:2">
      <c r="B267" s="616"/>
    </row>
    <row r="268" spans="2:2">
      <c r="B268" s="616"/>
    </row>
    <row r="269" spans="2:2">
      <c r="B269" s="616"/>
    </row>
    <row r="270" spans="2:2">
      <c r="B270" s="616"/>
    </row>
    <row r="271" spans="2:2" ht="14.25" customHeight="1">
      <c r="B271" s="616"/>
    </row>
    <row r="272" spans="2:2" ht="14.25" customHeight="1">
      <c r="B272" s="616"/>
    </row>
    <row r="273" spans="2:2" ht="14.25" customHeight="1">
      <c r="B273" s="616"/>
    </row>
    <row r="274" spans="2:2" ht="14.25" customHeight="1">
      <c r="B274" s="616"/>
    </row>
    <row r="275" spans="2:2" ht="14.25" customHeight="1">
      <c r="B275" s="616"/>
    </row>
    <row r="276" spans="2:2" ht="14.25" customHeight="1">
      <c r="B276" s="616"/>
    </row>
    <row r="277" spans="2:2" ht="14.25" customHeight="1">
      <c r="B277" s="616"/>
    </row>
    <row r="278" spans="2:2" ht="14.25" customHeight="1">
      <c r="B278" s="616"/>
    </row>
    <row r="279" spans="2:2" ht="14.25" customHeight="1">
      <c r="B279" s="616"/>
    </row>
    <row r="280" spans="2:2" ht="14.25" customHeight="1">
      <c r="B280" s="616"/>
    </row>
    <row r="281" spans="2:2" ht="14.25" customHeight="1">
      <c r="B281" s="616"/>
    </row>
    <row r="282" spans="2:2" ht="14.25" customHeight="1">
      <c r="B282" s="616"/>
    </row>
    <row r="283" spans="2:2" ht="14.25" customHeight="1">
      <c r="B283" s="616"/>
    </row>
    <row r="284" spans="2:2" ht="14.25" customHeight="1">
      <c r="B284" s="616"/>
    </row>
    <row r="285" spans="2:2" ht="14.25" customHeight="1">
      <c r="B285" s="616"/>
    </row>
    <row r="286" spans="2:2" ht="14.25" customHeight="1">
      <c r="B286" s="616"/>
    </row>
    <row r="287" spans="2:2" ht="14.25" customHeight="1">
      <c r="B287" s="616"/>
    </row>
    <row r="288" spans="2:2" ht="14.25" customHeight="1">
      <c r="B288" s="616"/>
    </row>
    <row r="289" spans="2:2" ht="14.25" customHeight="1">
      <c r="B289" s="616"/>
    </row>
    <row r="290" spans="2:2">
      <c r="B290" s="616"/>
    </row>
    <row r="291" spans="2:2">
      <c r="B291" s="616"/>
    </row>
    <row r="292" spans="2:2">
      <c r="B292" s="616"/>
    </row>
    <row r="293" spans="2:2">
      <c r="B293" s="616"/>
    </row>
    <row r="294" spans="2:2">
      <c r="B294" s="616"/>
    </row>
    <row r="295" spans="2:2">
      <c r="B295" s="616"/>
    </row>
    <row r="296" spans="2:2">
      <c r="B296" s="616"/>
    </row>
    <row r="297" spans="2:2">
      <c r="B297" s="616"/>
    </row>
    <row r="298" spans="2:2">
      <c r="B298" s="616"/>
    </row>
    <row r="299" spans="2:2">
      <c r="B299" s="616"/>
    </row>
    <row r="300" spans="2:2">
      <c r="B300" s="616"/>
    </row>
    <row r="301" spans="2:2">
      <c r="B301" s="616"/>
    </row>
    <row r="302" spans="2:2">
      <c r="B302" s="616"/>
    </row>
    <row r="303" spans="2:2">
      <c r="B303" s="616"/>
    </row>
    <row r="304" spans="2:2">
      <c r="B304" s="616"/>
    </row>
    <row r="305" spans="2:2">
      <c r="B305" s="616"/>
    </row>
    <row r="306" spans="2:2" ht="14.25" customHeight="1">
      <c r="B306" s="616"/>
    </row>
    <row r="307" spans="2:2">
      <c r="B307" s="616"/>
    </row>
    <row r="308" spans="2:2">
      <c r="B308" s="616"/>
    </row>
    <row r="309" spans="2:2">
      <c r="B309" s="616"/>
    </row>
    <row r="310" spans="2:2">
      <c r="B310" s="616"/>
    </row>
    <row r="311" spans="2:2">
      <c r="B311" s="616"/>
    </row>
    <row r="312" spans="2:2">
      <c r="B312" s="616"/>
    </row>
    <row r="313" spans="2:2">
      <c r="B313" s="616"/>
    </row>
    <row r="314" spans="2:2">
      <c r="B314" s="616"/>
    </row>
    <row r="315" spans="2:2">
      <c r="B315" s="616"/>
    </row>
    <row r="316" spans="2:2">
      <c r="B316" s="616"/>
    </row>
    <row r="317" spans="2:2">
      <c r="B317" s="616"/>
    </row>
    <row r="318" spans="2:2">
      <c r="B318" s="616"/>
    </row>
    <row r="319" spans="2:2">
      <c r="B319" s="616"/>
    </row>
    <row r="320" spans="2:2">
      <c r="B320" s="616"/>
    </row>
    <row r="321" spans="2:2">
      <c r="B321" s="616"/>
    </row>
    <row r="322" spans="2:2">
      <c r="B322" s="616"/>
    </row>
    <row r="323" spans="2:2">
      <c r="B323" s="616"/>
    </row>
    <row r="324" spans="2:2">
      <c r="B324" s="616"/>
    </row>
    <row r="325" spans="2:2">
      <c r="B325" s="616"/>
    </row>
    <row r="326" spans="2:2">
      <c r="B326" s="616"/>
    </row>
    <row r="327" spans="2:2">
      <c r="B327" s="616"/>
    </row>
    <row r="328" spans="2:2">
      <c r="B328" s="616"/>
    </row>
    <row r="329" spans="2:2">
      <c r="B329" s="616"/>
    </row>
    <row r="330" spans="2:2">
      <c r="B330" s="616"/>
    </row>
    <row r="331" spans="2:2">
      <c r="B331" s="616"/>
    </row>
    <row r="332" spans="2:2">
      <c r="B332" s="616"/>
    </row>
    <row r="333" spans="2:2">
      <c r="B333" s="616"/>
    </row>
    <row r="334" spans="2:2">
      <c r="B334" s="616"/>
    </row>
    <row r="335" spans="2:2">
      <c r="B335" s="616"/>
    </row>
    <row r="336" spans="2:2">
      <c r="B336" s="616"/>
    </row>
    <row r="337" spans="2:2">
      <c r="B337" s="616"/>
    </row>
    <row r="338" spans="2:2">
      <c r="B338" s="616"/>
    </row>
    <row r="339" spans="2:2">
      <c r="B339" s="616"/>
    </row>
    <row r="340" spans="2:2">
      <c r="B340" s="616"/>
    </row>
    <row r="341" spans="2:2">
      <c r="B341" s="616"/>
    </row>
    <row r="342" spans="2:2">
      <c r="B342" s="616"/>
    </row>
    <row r="343" spans="2:2">
      <c r="B343" s="616"/>
    </row>
    <row r="344" spans="2:2">
      <c r="B344" s="616"/>
    </row>
    <row r="345" spans="2:2">
      <c r="B345" s="616"/>
    </row>
    <row r="346" spans="2:2">
      <c r="B346" s="616"/>
    </row>
    <row r="347" spans="2:2">
      <c r="B347" s="616"/>
    </row>
    <row r="348" spans="2:2">
      <c r="B348" s="616"/>
    </row>
    <row r="349" spans="2:2">
      <c r="B349" s="616"/>
    </row>
    <row r="350" spans="2:2">
      <c r="B350" s="616"/>
    </row>
    <row r="351" spans="2:2">
      <c r="B351" s="616"/>
    </row>
    <row r="352" spans="2:2">
      <c r="B352" s="616"/>
    </row>
    <row r="353" spans="2:2">
      <c r="B353" s="616"/>
    </row>
    <row r="354" spans="2:2">
      <c r="B354" s="616"/>
    </row>
    <row r="355" spans="2:2">
      <c r="B355" s="616"/>
    </row>
    <row r="356" spans="2:2">
      <c r="B356" s="616"/>
    </row>
    <row r="357" spans="2:2">
      <c r="B357" s="616"/>
    </row>
    <row r="358" spans="2:2">
      <c r="B358" s="616"/>
    </row>
    <row r="359" spans="2:2">
      <c r="B359" s="616"/>
    </row>
    <row r="360" spans="2:2">
      <c r="B360" s="616"/>
    </row>
    <row r="361" spans="2:2">
      <c r="B361" s="616"/>
    </row>
    <row r="362" spans="2:2">
      <c r="B362" s="616"/>
    </row>
    <row r="363" spans="2:2">
      <c r="B363" s="616"/>
    </row>
    <row r="364" spans="2:2">
      <c r="B364" s="616"/>
    </row>
    <row r="365" spans="2:2">
      <c r="B365" s="616"/>
    </row>
    <row r="366" spans="2:2">
      <c r="B366" s="616"/>
    </row>
    <row r="367" spans="2:2">
      <c r="B367" s="616"/>
    </row>
    <row r="368" spans="2:2">
      <c r="B368" s="616"/>
    </row>
    <row r="369" spans="2:2">
      <c r="B369" s="616"/>
    </row>
    <row r="370" spans="2:2">
      <c r="B370" s="616"/>
    </row>
    <row r="371" spans="2:2">
      <c r="B371" s="616"/>
    </row>
    <row r="372" spans="2:2">
      <c r="B372" s="616"/>
    </row>
    <row r="373" spans="2:2">
      <c r="B373" s="616"/>
    </row>
    <row r="374" spans="2:2">
      <c r="B374" s="616"/>
    </row>
    <row r="375" spans="2:2">
      <c r="B375" s="616"/>
    </row>
    <row r="376" spans="2:2">
      <c r="B376" s="616"/>
    </row>
    <row r="377" spans="2:2">
      <c r="B377" s="616"/>
    </row>
    <row r="378" spans="2:2">
      <c r="B378" s="616"/>
    </row>
    <row r="379" spans="2:2">
      <c r="B379" s="616"/>
    </row>
    <row r="380" spans="2:2">
      <c r="B380" s="616"/>
    </row>
    <row r="381" spans="2:2">
      <c r="B381" s="616"/>
    </row>
    <row r="382" spans="2:2">
      <c r="B382" s="616"/>
    </row>
    <row r="383" spans="2:2">
      <c r="B383" s="616"/>
    </row>
    <row r="384" spans="2:2">
      <c r="B384" s="616"/>
    </row>
    <row r="385" spans="2:2">
      <c r="B385" s="616"/>
    </row>
    <row r="386" spans="2:2">
      <c r="B386" s="616"/>
    </row>
    <row r="387" spans="2:2">
      <c r="B387" s="616"/>
    </row>
    <row r="388" spans="2:2">
      <c r="B388" s="616"/>
    </row>
    <row r="389" spans="2:2">
      <c r="B389" s="616"/>
    </row>
    <row r="390" spans="2:2">
      <c r="B390" s="616"/>
    </row>
    <row r="391" spans="2:2">
      <c r="B391" s="616"/>
    </row>
    <row r="392" spans="2:2">
      <c r="B392" s="616"/>
    </row>
    <row r="393" spans="2:2">
      <c r="B393" s="616"/>
    </row>
    <row r="394" spans="2:2">
      <c r="B394" s="616"/>
    </row>
    <row r="395" spans="2:2">
      <c r="B395" s="616"/>
    </row>
    <row r="396" spans="2:2">
      <c r="B396" s="616"/>
    </row>
    <row r="397" spans="2:2">
      <c r="B397" s="616"/>
    </row>
    <row r="398" spans="2:2">
      <c r="B398" s="616"/>
    </row>
    <row r="399" spans="2:2">
      <c r="B399" s="616"/>
    </row>
    <row r="400" spans="2:2">
      <c r="B400" s="616"/>
    </row>
    <row r="401" spans="2:2">
      <c r="B401" s="616"/>
    </row>
    <row r="402" spans="2:2">
      <c r="B402" s="616"/>
    </row>
    <row r="403" spans="2:2">
      <c r="B403" s="616"/>
    </row>
    <row r="404" spans="2:2">
      <c r="B404" s="616"/>
    </row>
    <row r="405" spans="2:2" ht="14.25" customHeight="1">
      <c r="B405" s="616"/>
    </row>
    <row r="406" spans="2:2">
      <c r="B406" s="616"/>
    </row>
    <row r="407" spans="2:2">
      <c r="B407" s="616"/>
    </row>
    <row r="408" spans="2:2">
      <c r="B408" s="616"/>
    </row>
    <row r="409" spans="2:2">
      <c r="B409" s="616"/>
    </row>
    <row r="410" spans="2:2" ht="14.25" customHeight="1">
      <c r="B410" s="616"/>
    </row>
    <row r="411" spans="2:2" ht="14.25" customHeight="1">
      <c r="B411" s="616"/>
    </row>
    <row r="412" spans="2:2" ht="14.25" customHeight="1">
      <c r="B412" s="616"/>
    </row>
    <row r="413" spans="2:2" ht="14.25" customHeight="1">
      <c r="B413" s="616"/>
    </row>
    <row r="414" spans="2:2" ht="14.25" customHeight="1">
      <c r="B414" s="616"/>
    </row>
    <row r="415" spans="2:2" ht="14.25" customHeight="1">
      <c r="B415" s="616"/>
    </row>
    <row r="416" spans="2:2" ht="14.25" customHeight="1">
      <c r="B416" s="616"/>
    </row>
    <row r="417" spans="2:2" ht="14.25" customHeight="1">
      <c r="B417" s="616"/>
    </row>
    <row r="418" spans="2:2" ht="14.25" customHeight="1">
      <c r="B418" s="616"/>
    </row>
    <row r="419" spans="2:2" ht="14.25" customHeight="1">
      <c r="B419" s="616"/>
    </row>
    <row r="420" spans="2:2">
      <c r="B420" s="616"/>
    </row>
    <row r="421" spans="2:2" ht="14.25" customHeight="1">
      <c r="B421" s="616"/>
    </row>
    <row r="422" spans="2:2" ht="14.25" customHeight="1">
      <c r="B422" s="616"/>
    </row>
    <row r="423" spans="2:2" ht="14.25" customHeight="1">
      <c r="B423" s="616"/>
    </row>
    <row r="424" spans="2:2" ht="14.25" customHeight="1">
      <c r="B424" s="616"/>
    </row>
    <row r="425" spans="2:2">
      <c r="B425" s="616"/>
    </row>
    <row r="426" spans="2:2">
      <c r="B426" s="616"/>
    </row>
    <row r="427" spans="2:2">
      <c r="B427" s="616"/>
    </row>
    <row r="428" spans="2:2">
      <c r="B428" s="616"/>
    </row>
    <row r="429" spans="2:2">
      <c r="B429" s="616"/>
    </row>
    <row r="430" spans="2:2">
      <c r="B430" s="616"/>
    </row>
    <row r="431" spans="2:2">
      <c r="B431" s="616"/>
    </row>
    <row r="432" spans="2:2" ht="14.25" customHeight="1">
      <c r="B432" s="616"/>
    </row>
    <row r="433" spans="2:2">
      <c r="B433" s="616"/>
    </row>
    <row r="434" spans="2:2">
      <c r="B434" s="616"/>
    </row>
    <row r="435" spans="2:2">
      <c r="B435" s="616"/>
    </row>
    <row r="436" spans="2:2">
      <c r="B436" s="616"/>
    </row>
    <row r="437" spans="2:2">
      <c r="B437" s="616"/>
    </row>
    <row r="438" spans="2:2">
      <c r="B438" s="616"/>
    </row>
    <row r="439" spans="2:2">
      <c r="B439" s="616"/>
    </row>
    <row r="440" spans="2:2">
      <c r="B440" s="616"/>
    </row>
    <row r="441" spans="2:2">
      <c r="B441" s="616"/>
    </row>
    <row r="442" spans="2:2">
      <c r="B442" s="616"/>
    </row>
    <row r="443" spans="2:2">
      <c r="B443" s="616"/>
    </row>
    <row r="444" spans="2:2">
      <c r="B444" s="616"/>
    </row>
    <row r="445" spans="2:2">
      <c r="B445" s="616"/>
    </row>
    <row r="446" spans="2:2" ht="14.25" customHeight="1">
      <c r="B446" s="616"/>
    </row>
    <row r="447" spans="2:2">
      <c r="B447" s="616"/>
    </row>
    <row r="448" spans="2:2">
      <c r="B448" s="616"/>
    </row>
    <row r="449" spans="2:2">
      <c r="B449" s="616"/>
    </row>
    <row r="450" spans="2:2">
      <c r="B450" s="616"/>
    </row>
    <row r="451" spans="2:2">
      <c r="B451" s="616"/>
    </row>
    <row r="452" spans="2:2">
      <c r="B452" s="616"/>
    </row>
    <row r="453" spans="2:2">
      <c r="B453" s="616"/>
    </row>
    <row r="454" spans="2:2">
      <c r="B454" s="616"/>
    </row>
    <row r="455" spans="2:2">
      <c r="B455" s="616"/>
    </row>
    <row r="456" spans="2:2">
      <c r="B456" s="616"/>
    </row>
    <row r="457" spans="2:2" ht="14.25" customHeight="1">
      <c r="B457" s="616"/>
    </row>
    <row r="458" spans="2:2" ht="14.25" customHeight="1">
      <c r="B458" s="616"/>
    </row>
    <row r="459" spans="2:2" ht="14.25" customHeight="1">
      <c r="B459" s="616"/>
    </row>
    <row r="460" spans="2:2" ht="14.25" customHeight="1">
      <c r="B460" s="616"/>
    </row>
    <row r="461" spans="2:2">
      <c r="B461" s="616"/>
    </row>
    <row r="462" spans="2:2">
      <c r="B462" s="616"/>
    </row>
    <row r="463" spans="2:2">
      <c r="B463" s="616"/>
    </row>
    <row r="464" spans="2:2">
      <c r="B464" s="616"/>
    </row>
    <row r="465" spans="2:2">
      <c r="B465" s="616"/>
    </row>
    <row r="466" spans="2:2">
      <c r="B466" s="616"/>
    </row>
    <row r="467" spans="2:2">
      <c r="B467" s="616"/>
    </row>
    <row r="468" spans="2:2">
      <c r="B468" s="616"/>
    </row>
    <row r="469" spans="2:2">
      <c r="B469" s="616"/>
    </row>
    <row r="470" spans="2:2">
      <c r="B470" s="616"/>
    </row>
    <row r="471" spans="2:2" ht="14.25" customHeight="1">
      <c r="B471" s="616"/>
    </row>
    <row r="472" spans="2:2" ht="14.25" customHeight="1">
      <c r="B472" s="616"/>
    </row>
    <row r="473" spans="2:2" ht="14.25" customHeight="1">
      <c r="B473" s="616"/>
    </row>
    <row r="474" spans="2:2" ht="14.25" customHeight="1">
      <c r="B474" s="616"/>
    </row>
    <row r="475" spans="2:2">
      <c r="B475" s="616"/>
    </row>
    <row r="476" spans="2:2">
      <c r="B476" s="616"/>
    </row>
    <row r="477" spans="2:2">
      <c r="B477" s="616"/>
    </row>
    <row r="478" spans="2:2">
      <c r="B478" s="616"/>
    </row>
    <row r="479" spans="2:2">
      <c r="B479" s="616"/>
    </row>
    <row r="480" spans="2:2">
      <c r="B480" s="616"/>
    </row>
    <row r="481" spans="2:2">
      <c r="B481" s="616"/>
    </row>
    <row r="482" spans="2:2">
      <c r="B482" s="616"/>
    </row>
    <row r="483" spans="2:2">
      <c r="B483" s="616"/>
    </row>
    <row r="484" spans="2:2">
      <c r="B484" s="616"/>
    </row>
    <row r="485" spans="2:2">
      <c r="B485" s="616"/>
    </row>
    <row r="486" spans="2:2">
      <c r="B486" s="616"/>
    </row>
    <row r="487" spans="2:2">
      <c r="B487" s="616"/>
    </row>
    <row r="488" spans="2:2">
      <c r="B488" s="616"/>
    </row>
    <row r="489" spans="2:2">
      <c r="B489" s="616"/>
    </row>
    <row r="490" spans="2:2">
      <c r="B490" s="616"/>
    </row>
    <row r="491" spans="2:2">
      <c r="B491" s="616"/>
    </row>
    <row r="492" spans="2:2">
      <c r="B492" s="616"/>
    </row>
    <row r="493" spans="2:2">
      <c r="B493" s="616"/>
    </row>
    <row r="494" spans="2:2">
      <c r="B494" s="616"/>
    </row>
    <row r="495" spans="2:2">
      <c r="B495" s="616"/>
    </row>
    <row r="496" spans="2:2">
      <c r="B496" s="616"/>
    </row>
    <row r="497" spans="2:2">
      <c r="B497" s="616"/>
    </row>
    <row r="498" spans="2:2">
      <c r="B498" s="616"/>
    </row>
    <row r="499" spans="2:2">
      <c r="B499" s="616"/>
    </row>
    <row r="500" spans="2:2">
      <c r="B500" s="616"/>
    </row>
    <row r="501" spans="2:2">
      <c r="B501" s="616"/>
    </row>
    <row r="502" spans="2:2">
      <c r="B502" s="616"/>
    </row>
    <row r="503" spans="2:2">
      <c r="B503" s="616"/>
    </row>
    <row r="504" spans="2:2">
      <c r="B504" s="616"/>
    </row>
    <row r="505" spans="2:2">
      <c r="B505" s="616"/>
    </row>
    <row r="506" spans="2:2">
      <c r="B506" s="616"/>
    </row>
    <row r="507" spans="2:2">
      <c r="B507" s="616"/>
    </row>
    <row r="508" spans="2:2">
      <c r="B508" s="616"/>
    </row>
    <row r="509" spans="2:2">
      <c r="B509" s="616"/>
    </row>
    <row r="510" spans="2:2">
      <c r="B510" s="616"/>
    </row>
    <row r="511" spans="2:2">
      <c r="B511" s="616"/>
    </row>
    <row r="512" spans="2:2">
      <c r="B512" s="616"/>
    </row>
    <row r="513" spans="2:2">
      <c r="B513" s="616"/>
    </row>
    <row r="514" spans="2:2">
      <c r="B514" s="616"/>
    </row>
    <row r="515" spans="2:2">
      <c r="B515" s="616"/>
    </row>
    <row r="516" spans="2:2">
      <c r="B516" s="616"/>
    </row>
    <row r="517" spans="2:2">
      <c r="B517" s="616"/>
    </row>
    <row r="518" spans="2:2">
      <c r="B518" s="616"/>
    </row>
    <row r="519" spans="2:2">
      <c r="B519" s="616"/>
    </row>
    <row r="520" spans="2:2">
      <c r="B520" s="616"/>
    </row>
    <row r="521" spans="2:2">
      <c r="B521" s="616"/>
    </row>
    <row r="522" spans="2:2">
      <c r="B522" s="616"/>
    </row>
    <row r="523" spans="2:2">
      <c r="B523" s="616"/>
    </row>
    <row r="524" spans="2:2">
      <c r="B524" s="616"/>
    </row>
    <row r="525" spans="2:2">
      <c r="B525" s="616"/>
    </row>
    <row r="526" spans="2:2">
      <c r="B526" s="616"/>
    </row>
    <row r="527" spans="2:2">
      <c r="B527" s="616"/>
    </row>
    <row r="528" spans="2:2">
      <c r="B528" s="616"/>
    </row>
    <row r="529" spans="2:2">
      <c r="B529" s="616"/>
    </row>
    <row r="530" spans="2:2">
      <c r="B530" s="616"/>
    </row>
    <row r="531" spans="2:2">
      <c r="B531" s="616"/>
    </row>
    <row r="532" spans="2:2">
      <c r="B532" s="616"/>
    </row>
    <row r="533" spans="2:2">
      <c r="B533" s="616"/>
    </row>
    <row r="534" spans="2:2">
      <c r="B534" s="616"/>
    </row>
    <row r="535" spans="2:2">
      <c r="B535" s="616"/>
    </row>
    <row r="536" spans="2:2">
      <c r="B536" s="616"/>
    </row>
    <row r="537" spans="2:2">
      <c r="B537" s="616"/>
    </row>
    <row r="538" spans="2:2">
      <c r="B538" s="616"/>
    </row>
    <row r="539" spans="2:2">
      <c r="B539" s="616"/>
    </row>
    <row r="540" spans="2:2">
      <c r="B540" s="616"/>
    </row>
    <row r="541" spans="2:2">
      <c r="B541" s="616"/>
    </row>
    <row r="542" spans="2:2">
      <c r="B542" s="616"/>
    </row>
    <row r="543" spans="2:2">
      <c r="B543" s="616"/>
    </row>
    <row r="544" spans="2:2">
      <c r="B544" s="616"/>
    </row>
    <row r="545" spans="2:2">
      <c r="B545" s="616"/>
    </row>
    <row r="546" spans="2:2">
      <c r="B546" s="616"/>
    </row>
    <row r="547" spans="2:2">
      <c r="B547" s="616"/>
    </row>
    <row r="548" spans="2:2">
      <c r="B548" s="616"/>
    </row>
    <row r="549" spans="2:2">
      <c r="B549" s="616"/>
    </row>
    <row r="550" spans="2:2">
      <c r="B550" s="616"/>
    </row>
    <row r="551" spans="2:2">
      <c r="B551" s="616"/>
    </row>
    <row r="552" spans="2:2">
      <c r="B552" s="616"/>
    </row>
    <row r="553" spans="2:2">
      <c r="B553" s="616"/>
    </row>
    <row r="554" spans="2:2">
      <c r="B554" s="616"/>
    </row>
    <row r="555" spans="2:2">
      <c r="B555" s="616"/>
    </row>
    <row r="556" spans="2:2">
      <c r="B556" s="616"/>
    </row>
    <row r="557" spans="2:2">
      <c r="B557" s="616"/>
    </row>
    <row r="558" spans="2:2">
      <c r="B558" s="616"/>
    </row>
    <row r="559" spans="2:2">
      <c r="B559" s="616"/>
    </row>
    <row r="560" spans="2:2">
      <c r="B560" s="616"/>
    </row>
    <row r="561" spans="2:2">
      <c r="B561" s="616"/>
    </row>
    <row r="562" spans="2:2">
      <c r="B562" s="616"/>
    </row>
    <row r="563" spans="2:2">
      <c r="B563" s="616"/>
    </row>
    <row r="564" spans="2:2">
      <c r="B564" s="616"/>
    </row>
    <row r="565" spans="2:2">
      <c r="B565" s="616"/>
    </row>
    <row r="566" spans="2:2">
      <c r="B566" s="616"/>
    </row>
    <row r="567" spans="2:2">
      <c r="B567" s="616"/>
    </row>
    <row r="568" spans="2:2">
      <c r="B568" s="616"/>
    </row>
    <row r="569" spans="2:2">
      <c r="B569" s="616"/>
    </row>
    <row r="570" spans="2:2">
      <c r="B570" s="616"/>
    </row>
    <row r="571" spans="2:2">
      <c r="B571" s="616"/>
    </row>
    <row r="572" spans="2:2">
      <c r="B572" s="616"/>
    </row>
    <row r="573" spans="2:2">
      <c r="B573" s="616"/>
    </row>
    <row r="574" spans="2:2">
      <c r="B574" s="616"/>
    </row>
    <row r="575" spans="2:2">
      <c r="B575" s="616"/>
    </row>
    <row r="576" spans="2:2">
      <c r="B576" s="616"/>
    </row>
    <row r="577" spans="2:2">
      <c r="B577" s="616"/>
    </row>
    <row r="578" spans="2:2">
      <c r="B578" s="616"/>
    </row>
    <row r="579" spans="2:2">
      <c r="B579" s="616"/>
    </row>
    <row r="580" spans="2:2">
      <c r="B580" s="616"/>
    </row>
    <row r="581" spans="2:2">
      <c r="B581" s="616"/>
    </row>
    <row r="582" spans="2:2">
      <c r="B582" s="616"/>
    </row>
    <row r="583" spans="2:2">
      <c r="B583" s="616"/>
    </row>
    <row r="584" spans="2:2">
      <c r="B584" s="616"/>
    </row>
    <row r="585" spans="2:2">
      <c r="B585" s="616"/>
    </row>
    <row r="586" spans="2:2">
      <c r="B586" s="616"/>
    </row>
    <row r="587" spans="2:2">
      <c r="B587" s="616"/>
    </row>
    <row r="588" spans="2:2">
      <c r="B588" s="616"/>
    </row>
    <row r="589" spans="2:2">
      <c r="B589" s="616"/>
    </row>
    <row r="590" spans="2:2">
      <c r="B590" s="616"/>
    </row>
    <row r="591" spans="2:2">
      <c r="B591" s="616"/>
    </row>
    <row r="592" spans="2:2">
      <c r="B592" s="616"/>
    </row>
    <row r="593" spans="2:2">
      <c r="B593" s="616"/>
    </row>
    <row r="594" spans="2:2">
      <c r="B594" s="616"/>
    </row>
    <row r="595" spans="2:2">
      <c r="B595" s="616"/>
    </row>
    <row r="596" spans="2:2">
      <c r="B596" s="616"/>
    </row>
    <row r="597" spans="2:2">
      <c r="B597" s="616"/>
    </row>
    <row r="598" spans="2:2">
      <c r="B598" s="616"/>
    </row>
    <row r="599" spans="2:2">
      <c r="B599" s="616"/>
    </row>
    <row r="600" spans="2:2">
      <c r="B600" s="616"/>
    </row>
    <row r="601" spans="2:2">
      <c r="B601" s="616"/>
    </row>
    <row r="602" spans="2:2">
      <c r="B602" s="616"/>
    </row>
    <row r="603" spans="2:2">
      <c r="B603" s="616"/>
    </row>
    <row r="604" spans="2:2">
      <c r="B604" s="616"/>
    </row>
    <row r="605" spans="2:2">
      <c r="B605" s="616"/>
    </row>
    <row r="606" spans="2:2">
      <c r="B606" s="616"/>
    </row>
    <row r="607" spans="2:2">
      <c r="B607" s="616"/>
    </row>
    <row r="608" spans="2:2">
      <c r="B608" s="616"/>
    </row>
    <row r="609" spans="2:2">
      <c r="B609" s="616"/>
    </row>
    <row r="610" spans="2:2">
      <c r="B610" s="616"/>
    </row>
    <row r="611" spans="2:2">
      <c r="B611" s="616"/>
    </row>
    <row r="612" spans="2:2">
      <c r="B612" s="616"/>
    </row>
    <row r="613" spans="2:2">
      <c r="B613" s="616"/>
    </row>
    <row r="614" spans="2:2">
      <c r="B614" s="616"/>
    </row>
    <row r="615" spans="2:2">
      <c r="B615" s="616"/>
    </row>
    <row r="616" spans="2:2">
      <c r="B616" s="616"/>
    </row>
    <row r="617" spans="2:2">
      <c r="B617" s="616"/>
    </row>
    <row r="618" spans="2:2">
      <c r="B618" s="616"/>
    </row>
    <row r="619" spans="2:2">
      <c r="B619" s="616"/>
    </row>
    <row r="620" spans="2:2">
      <c r="B620" s="616"/>
    </row>
    <row r="621" spans="2:2">
      <c r="B621" s="616"/>
    </row>
    <row r="622" spans="2:2">
      <c r="B622" s="616"/>
    </row>
    <row r="623" spans="2:2">
      <c r="B623" s="616"/>
    </row>
    <row r="624" spans="2:2">
      <c r="B624" s="616"/>
    </row>
    <row r="625" spans="2:2">
      <c r="B625" s="616"/>
    </row>
    <row r="626" spans="2:2">
      <c r="B626" s="616"/>
    </row>
    <row r="627" spans="2:2">
      <c r="B627" s="616"/>
    </row>
    <row r="628" spans="2:2">
      <c r="B628" s="616"/>
    </row>
    <row r="629" spans="2:2">
      <c r="B629" s="616"/>
    </row>
    <row r="630" spans="2:2">
      <c r="B630" s="616"/>
    </row>
    <row r="631" spans="2:2">
      <c r="B631" s="616"/>
    </row>
    <row r="632" spans="2:2">
      <c r="B632" s="616"/>
    </row>
    <row r="633" spans="2:2">
      <c r="B633" s="616"/>
    </row>
    <row r="634" spans="2:2">
      <c r="B634" s="616"/>
    </row>
    <row r="635" spans="2:2">
      <c r="B635" s="616"/>
    </row>
    <row r="636" spans="2:2">
      <c r="B636" s="616"/>
    </row>
    <row r="637" spans="2:2">
      <c r="B637" s="616"/>
    </row>
    <row r="638" spans="2:2">
      <c r="B638" s="616"/>
    </row>
    <row r="639" spans="2:2">
      <c r="B639" s="616"/>
    </row>
    <row r="640" spans="2:2">
      <c r="B640" s="616"/>
    </row>
    <row r="641" spans="2:2">
      <c r="B641" s="616"/>
    </row>
    <row r="642" spans="2:2">
      <c r="B642" s="616"/>
    </row>
    <row r="643" spans="2:2">
      <c r="B643" s="616"/>
    </row>
    <row r="644" spans="2:2">
      <c r="B644" s="616"/>
    </row>
    <row r="645" spans="2:2">
      <c r="B645" s="616"/>
    </row>
    <row r="646" spans="2:2">
      <c r="B646" s="616"/>
    </row>
    <row r="647" spans="2:2">
      <c r="B647" s="616"/>
    </row>
    <row r="648" spans="2:2">
      <c r="B648" s="616"/>
    </row>
    <row r="649" spans="2:2">
      <c r="B649" s="616"/>
    </row>
    <row r="650" spans="2:2">
      <c r="B650" s="616"/>
    </row>
    <row r="651" spans="2:2">
      <c r="B651" s="616"/>
    </row>
    <row r="652" spans="2:2">
      <c r="B652" s="616"/>
    </row>
    <row r="653" spans="2:2">
      <c r="B653" s="616"/>
    </row>
    <row r="654" spans="2:2">
      <c r="B654" s="616"/>
    </row>
    <row r="655" spans="2:2">
      <c r="B655" s="616"/>
    </row>
    <row r="656" spans="2:2">
      <c r="B656" s="616"/>
    </row>
    <row r="657" spans="2:2">
      <c r="B657" s="616"/>
    </row>
    <row r="658" spans="2:2">
      <c r="B658" s="616"/>
    </row>
    <row r="659" spans="2:2">
      <c r="B659" s="616"/>
    </row>
    <row r="660" spans="2:2">
      <c r="B660" s="616"/>
    </row>
    <row r="661" spans="2:2">
      <c r="B661" s="616"/>
    </row>
    <row r="662" spans="2:2">
      <c r="B662" s="616"/>
    </row>
    <row r="663" spans="2:2">
      <c r="B663" s="616"/>
    </row>
    <row r="664" spans="2:2">
      <c r="B664" s="616"/>
    </row>
    <row r="665" spans="2:2">
      <c r="B665" s="616"/>
    </row>
    <row r="666" spans="2:2">
      <c r="B666" s="616"/>
    </row>
    <row r="667" spans="2:2">
      <c r="B667" s="616"/>
    </row>
    <row r="668" spans="2:2">
      <c r="B668" s="616"/>
    </row>
    <row r="669" spans="2:2">
      <c r="B669" s="616"/>
    </row>
    <row r="670" spans="2:2">
      <c r="B670" s="616"/>
    </row>
    <row r="671" spans="2:2">
      <c r="B671" s="616"/>
    </row>
    <row r="672" spans="2:2">
      <c r="B672" s="616"/>
    </row>
    <row r="673" spans="2:2">
      <c r="B673" s="616"/>
    </row>
    <row r="674" spans="2:2">
      <c r="B674" s="616"/>
    </row>
    <row r="675" spans="2:2">
      <c r="B675" s="616"/>
    </row>
    <row r="676" spans="2:2">
      <c r="B676" s="616"/>
    </row>
    <row r="677" spans="2:2">
      <c r="B677" s="616"/>
    </row>
    <row r="678" spans="2:2">
      <c r="B678" s="616"/>
    </row>
    <row r="679" spans="2:2">
      <c r="B679" s="616"/>
    </row>
    <row r="680" spans="2:2">
      <c r="B680" s="616"/>
    </row>
    <row r="681" spans="2:2">
      <c r="B681" s="616"/>
    </row>
    <row r="682" spans="2:2">
      <c r="B682" s="616"/>
    </row>
    <row r="683" spans="2:2">
      <c r="B683" s="616"/>
    </row>
    <row r="684" spans="2:2">
      <c r="B684" s="616"/>
    </row>
    <row r="685" spans="2:2">
      <c r="B685" s="616"/>
    </row>
    <row r="686" spans="2:2">
      <c r="B686" s="616"/>
    </row>
    <row r="687" spans="2:2">
      <c r="B687" s="616"/>
    </row>
    <row r="688" spans="2:2">
      <c r="B688" s="616"/>
    </row>
    <row r="689" spans="2:2">
      <c r="B689" s="616"/>
    </row>
    <row r="690" spans="2:2">
      <c r="B690" s="616"/>
    </row>
    <row r="691" spans="2:2">
      <c r="B691" s="616"/>
    </row>
    <row r="692" spans="2:2">
      <c r="B692" s="616"/>
    </row>
    <row r="693" spans="2:2">
      <c r="B693" s="616"/>
    </row>
    <row r="694" spans="2:2">
      <c r="B694" s="616"/>
    </row>
    <row r="695" spans="2:2">
      <c r="B695" s="616"/>
    </row>
    <row r="696" spans="2:2">
      <c r="B696" s="616"/>
    </row>
    <row r="697" spans="2:2">
      <c r="B697" s="616"/>
    </row>
    <row r="698" spans="2:2">
      <c r="B698" s="616"/>
    </row>
    <row r="699" spans="2:2">
      <c r="B699" s="616"/>
    </row>
    <row r="700" spans="2:2">
      <c r="B700" s="616"/>
    </row>
    <row r="701" spans="2:2">
      <c r="B701" s="616"/>
    </row>
    <row r="702" spans="2:2">
      <c r="B702" s="616"/>
    </row>
    <row r="703" spans="2:2">
      <c r="B703" s="616"/>
    </row>
    <row r="704" spans="2:2">
      <c r="B704" s="616"/>
    </row>
    <row r="705" spans="2:2">
      <c r="B705" s="616"/>
    </row>
    <row r="706" spans="2:2">
      <c r="B706" s="616"/>
    </row>
    <row r="707" spans="2:2">
      <c r="B707" s="616"/>
    </row>
    <row r="708" spans="2:2">
      <c r="B708" s="616"/>
    </row>
    <row r="709" spans="2:2">
      <c r="B709" s="616"/>
    </row>
    <row r="710" spans="2:2">
      <c r="B710" s="616"/>
    </row>
    <row r="711" spans="2:2">
      <c r="B711" s="616"/>
    </row>
    <row r="712" spans="2:2">
      <c r="B712" s="616"/>
    </row>
    <row r="713" spans="2:2">
      <c r="B713" s="616"/>
    </row>
    <row r="714" spans="2:2">
      <c r="B714" s="616"/>
    </row>
    <row r="715" spans="2:2">
      <c r="B715" s="616"/>
    </row>
    <row r="716" spans="2:2">
      <c r="B716" s="616"/>
    </row>
    <row r="717" spans="2:2">
      <c r="B717" s="616"/>
    </row>
    <row r="718" spans="2:2">
      <c r="B718" s="616"/>
    </row>
    <row r="719" spans="2:2">
      <c r="B719" s="616"/>
    </row>
    <row r="720" spans="2:2">
      <c r="B720" s="616"/>
    </row>
    <row r="721" spans="2:2">
      <c r="B721" s="616"/>
    </row>
    <row r="722" spans="2:2">
      <c r="B722" s="616"/>
    </row>
    <row r="723" spans="2:2">
      <c r="B723" s="616"/>
    </row>
    <row r="724" spans="2:2">
      <c r="B724" s="616"/>
    </row>
    <row r="725" spans="2:2">
      <c r="B725" s="616"/>
    </row>
    <row r="726" spans="2:2">
      <c r="B726" s="616"/>
    </row>
    <row r="727" spans="2:2">
      <c r="B727" s="616"/>
    </row>
    <row r="728" spans="2:2">
      <c r="B728" s="616"/>
    </row>
    <row r="729" spans="2:2">
      <c r="B729" s="616"/>
    </row>
    <row r="730" spans="2:2">
      <c r="B730" s="616"/>
    </row>
    <row r="731" spans="2:2">
      <c r="B731" s="616"/>
    </row>
    <row r="732" spans="2:2">
      <c r="B732" s="616"/>
    </row>
    <row r="733" spans="2:2">
      <c r="B733" s="616"/>
    </row>
    <row r="734" spans="2:2">
      <c r="B734" s="616"/>
    </row>
    <row r="735" spans="2:2">
      <c r="B735" s="616"/>
    </row>
    <row r="736" spans="2:2">
      <c r="B736" s="616"/>
    </row>
    <row r="737" spans="2:2">
      <c r="B737" s="616"/>
    </row>
    <row r="738" spans="2:2">
      <c r="B738" s="616"/>
    </row>
    <row r="739" spans="2:2">
      <c r="B739" s="616"/>
    </row>
    <row r="740" spans="2:2">
      <c r="B740" s="616"/>
    </row>
    <row r="741" spans="2:2">
      <c r="B741" s="616"/>
    </row>
    <row r="742" spans="2:2">
      <c r="B742" s="616"/>
    </row>
    <row r="743" spans="2:2">
      <c r="B743" s="616"/>
    </row>
    <row r="744" spans="2:2">
      <c r="B744" s="616"/>
    </row>
    <row r="745" spans="2:2">
      <c r="B745" s="616"/>
    </row>
    <row r="746" spans="2:2">
      <c r="B746" s="616"/>
    </row>
    <row r="747" spans="2:2">
      <c r="B747" s="616"/>
    </row>
    <row r="748" spans="2:2">
      <c r="B748" s="616"/>
    </row>
    <row r="749" spans="2:2">
      <c r="B749" s="616"/>
    </row>
    <row r="750" spans="2:2">
      <c r="B750" s="616"/>
    </row>
    <row r="751" spans="2:2">
      <c r="B751" s="616"/>
    </row>
    <row r="752" spans="2:2">
      <c r="B752" s="616"/>
    </row>
    <row r="753" spans="2:2">
      <c r="B753" s="616"/>
    </row>
    <row r="754" spans="2:2">
      <c r="B754" s="616"/>
    </row>
    <row r="755" spans="2:2">
      <c r="B755" s="616"/>
    </row>
    <row r="756" spans="2:2">
      <c r="B756" s="616"/>
    </row>
    <row r="757" spans="2:2">
      <c r="B757" s="616"/>
    </row>
    <row r="758" spans="2:2">
      <c r="B758" s="616"/>
    </row>
    <row r="759" spans="2:2">
      <c r="B759" s="616"/>
    </row>
    <row r="760" spans="2:2">
      <c r="B760" s="616"/>
    </row>
    <row r="761" spans="2:2">
      <c r="B761" s="616"/>
    </row>
    <row r="762" spans="2:2">
      <c r="B762" s="616"/>
    </row>
    <row r="763" spans="2:2">
      <c r="B763" s="616"/>
    </row>
    <row r="764" spans="2:2">
      <c r="B764" s="616"/>
    </row>
    <row r="765" spans="2:2">
      <c r="B765" s="616"/>
    </row>
    <row r="766" spans="2:2">
      <c r="B766" s="616"/>
    </row>
    <row r="767" spans="2:2">
      <c r="B767" s="616"/>
    </row>
    <row r="768" spans="2:2">
      <c r="B768" s="616"/>
    </row>
    <row r="769" spans="2:2">
      <c r="B769" s="616"/>
    </row>
    <row r="770" spans="2:2">
      <c r="B770" s="616"/>
    </row>
    <row r="771" spans="2:2">
      <c r="B771" s="616"/>
    </row>
    <row r="772" spans="2:2">
      <c r="B772" s="616"/>
    </row>
    <row r="773" spans="2:2">
      <c r="B773" s="616"/>
    </row>
    <row r="774" spans="2:2">
      <c r="B774" s="616"/>
    </row>
    <row r="775" spans="2:2">
      <c r="B775" s="616"/>
    </row>
    <row r="776" spans="2:2">
      <c r="B776" s="616"/>
    </row>
    <row r="777" spans="2:2">
      <c r="B777" s="616"/>
    </row>
    <row r="778" spans="2:2">
      <c r="B778" s="616"/>
    </row>
    <row r="779" spans="2:2">
      <c r="B779" s="616"/>
    </row>
    <row r="780" spans="2:2">
      <c r="B780" s="616"/>
    </row>
    <row r="781" spans="2:2">
      <c r="B781" s="616"/>
    </row>
    <row r="782" spans="2:2">
      <c r="B782" s="616"/>
    </row>
    <row r="783" spans="2:2">
      <c r="B783" s="616"/>
    </row>
    <row r="784" spans="2:2">
      <c r="B784" s="616"/>
    </row>
    <row r="785" spans="2:2">
      <c r="B785" s="616"/>
    </row>
    <row r="786" spans="2:2">
      <c r="B786" s="616"/>
    </row>
    <row r="787" spans="2:2">
      <c r="B787" s="616"/>
    </row>
    <row r="788" spans="2:2">
      <c r="B788" s="616"/>
    </row>
    <row r="789" spans="2:2">
      <c r="B789" s="616"/>
    </row>
    <row r="790" spans="2:2">
      <c r="B790" s="616"/>
    </row>
    <row r="791" spans="2:2">
      <c r="B791" s="616"/>
    </row>
    <row r="792" spans="2:2">
      <c r="B792" s="616"/>
    </row>
    <row r="793" spans="2:2">
      <c r="B793" s="616"/>
    </row>
    <row r="794" spans="2:2">
      <c r="B794" s="616"/>
    </row>
    <row r="795" spans="2:2">
      <c r="B795" s="616"/>
    </row>
    <row r="796" spans="2:2">
      <c r="B796" s="616"/>
    </row>
    <row r="797" spans="2:2">
      <c r="B797" s="616"/>
    </row>
    <row r="798" spans="2:2">
      <c r="B798" s="616"/>
    </row>
    <row r="799" spans="2:2">
      <c r="B799" s="616"/>
    </row>
    <row r="800" spans="2:2">
      <c r="B800" s="616"/>
    </row>
    <row r="801" spans="2:2">
      <c r="B801" s="616"/>
    </row>
    <row r="802" spans="2:2">
      <c r="B802" s="616"/>
    </row>
    <row r="803" spans="2:2">
      <c r="B803" s="616"/>
    </row>
    <row r="804" spans="2:2">
      <c r="B804" s="616"/>
    </row>
    <row r="805" spans="2:2">
      <c r="B805" s="616"/>
    </row>
    <row r="806" spans="2:2">
      <c r="B806" s="616"/>
    </row>
    <row r="807" spans="2:2">
      <c r="B807" s="616"/>
    </row>
    <row r="808" spans="2:2">
      <c r="B808" s="616"/>
    </row>
    <row r="809" spans="2:2">
      <c r="B809" s="616"/>
    </row>
    <row r="810" spans="2:2">
      <c r="B810" s="616"/>
    </row>
    <row r="811" spans="2:2">
      <c r="B811" s="616"/>
    </row>
    <row r="812" spans="2:2">
      <c r="B812" s="616"/>
    </row>
    <row r="813" spans="2:2">
      <c r="B813" s="616"/>
    </row>
    <row r="814" spans="2:2">
      <c r="B814" s="616"/>
    </row>
    <row r="815" spans="2:2">
      <c r="B815" s="616"/>
    </row>
    <row r="816" spans="2:2">
      <c r="B816" s="616"/>
    </row>
    <row r="817" spans="2:2">
      <c r="B817" s="616"/>
    </row>
    <row r="818" spans="2:2">
      <c r="B818" s="616"/>
    </row>
    <row r="819" spans="2:2">
      <c r="B819" s="616"/>
    </row>
    <row r="820" spans="2:2">
      <c r="B820" s="616"/>
    </row>
    <row r="821" spans="2:2">
      <c r="B821" s="616"/>
    </row>
    <row r="822" spans="2:2">
      <c r="B822" s="616"/>
    </row>
    <row r="823" spans="2:2">
      <c r="B823" s="616"/>
    </row>
    <row r="824" spans="2:2">
      <c r="B824" s="616"/>
    </row>
    <row r="825" spans="2:2">
      <c r="B825" s="616"/>
    </row>
    <row r="826" spans="2:2">
      <c r="B826" s="616"/>
    </row>
    <row r="827" spans="2:2">
      <c r="B827" s="616"/>
    </row>
    <row r="828" spans="2:2">
      <c r="B828" s="616"/>
    </row>
    <row r="829" spans="2:2">
      <c r="B829" s="616"/>
    </row>
    <row r="830" spans="2:2">
      <c r="B830" s="616"/>
    </row>
    <row r="831" spans="2:2">
      <c r="B831" s="616"/>
    </row>
    <row r="832" spans="2:2">
      <c r="B832" s="616"/>
    </row>
    <row r="833" spans="2:2">
      <c r="B833" s="616"/>
    </row>
    <row r="834" spans="2:2">
      <c r="B834" s="616"/>
    </row>
    <row r="835" spans="2:2">
      <c r="B835" s="616"/>
    </row>
    <row r="836" spans="2:2">
      <c r="B836" s="616"/>
    </row>
    <row r="837" spans="2:2">
      <c r="B837" s="616"/>
    </row>
    <row r="838" spans="2:2">
      <c r="B838" s="616"/>
    </row>
    <row r="839" spans="2:2">
      <c r="B839" s="616"/>
    </row>
    <row r="840" spans="2:2">
      <c r="B840" s="616"/>
    </row>
    <row r="841" spans="2:2">
      <c r="B841" s="616"/>
    </row>
    <row r="842" spans="2:2">
      <c r="B842" s="616"/>
    </row>
    <row r="843" spans="2:2">
      <c r="B843" s="616"/>
    </row>
    <row r="844" spans="2:2">
      <c r="B844" s="616"/>
    </row>
    <row r="845" spans="2:2">
      <c r="B845" s="616"/>
    </row>
    <row r="846" spans="2:2">
      <c r="B846" s="616"/>
    </row>
    <row r="847" spans="2:2">
      <c r="B847" s="616"/>
    </row>
    <row r="848" spans="2:2">
      <c r="B848" s="616"/>
    </row>
    <row r="849" spans="2:2">
      <c r="B849" s="616"/>
    </row>
    <row r="850" spans="2:2">
      <c r="B850" s="616"/>
    </row>
    <row r="851" spans="2:2">
      <c r="B851" s="616"/>
    </row>
    <row r="852" spans="2:2">
      <c r="B852" s="616"/>
    </row>
    <row r="853" spans="2:2">
      <c r="B853" s="616"/>
    </row>
    <row r="854" spans="2:2">
      <c r="B854" s="616"/>
    </row>
    <row r="855" spans="2:2">
      <c r="B855" s="616"/>
    </row>
    <row r="856" spans="2:2">
      <c r="B856" s="616"/>
    </row>
    <row r="857" spans="2:2">
      <c r="B857" s="616"/>
    </row>
    <row r="858" spans="2:2">
      <c r="B858" s="616"/>
    </row>
    <row r="859" spans="2:2">
      <c r="B859" s="616"/>
    </row>
    <row r="860" spans="2:2">
      <c r="B860" s="616"/>
    </row>
    <row r="861" spans="2:2">
      <c r="B861" s="616"/>
    </row>
    <row r="862" spans="2:2">
      <c r="B862" s="616"/>
    </row>
    <row r="863" spans="2:2">
      <c r="B863" s="616"/>
    </row>
    <row r="864" spans="2:2">
      <c r="B864" s="616"/>
    </row>
    <row r="865" spans="2:2">
      <c r="B865" s="616"/>
    </row>
    <row r="866" spans="2:2">
      <c r="B866" s="616"/>
    </row>
    <row r="867" spans="2:2">
      <c r="B867" s="616"/>
    </row>
    <row r="868" spans="2:2">
      <c r="B868" s="616"/>
    </row>
    <row r="869" spans="2:2">
      <c r="B869" s="616"/>
    </row>
    <row r="870" spans="2:2">
      <c r="B870" s="616"/>
    </row>
    <row r="871" spans="2:2">
      <c r="B871" s="616"/>
    </row>
    <row r="872" spans="2:2">
      <c r="B872" s="616"/>
    </row>
    <row r="873" spans="2:2">
      <c r="B873" s="616"/>
    </row>
    <row r="874" spans="2:2">
      <c r="B874" s="616"/>
    </row>
    <row r="875" spans="2:2">
      <c r="B875" s="616"/>
    </row>
    <row r="876" spans="2:2">
      <c r="B876" s="616"/>
    </row>
    <row r="877" spans="2:2">
      <c r="B877" s="616"/>
    </row>
    <row r="878" spans="2:2">
      <c r="B878" s="616"/>
    </row>
    <row r="879" spans="2:2">
      <c r="B879" s="616"/>
    </row>
    <row r="880" spans="2:2">
      <c r="B880" s="616"/>
    </row>
    <row r="881" spans="2:2">
      <c r="B881" s="616"/>
    </row>
    <row r="882" spans="2:2">
      <c r="B882" s="616"/>
    </row>
    <row r="883" spans="2:2">
      <c r="B883" s="616"/>
    </row>
    <row r="884" spans="2:2">
      <c r="B884" s="616"/>
    </row>
    <row r="885" spans="2:2">
      <c r="B885" s="616"/>
    </row>
    <row r="886" spans="2:2">
      <c r="B886" s="616"/>
    </row>
    <row r="887" spans="2:2">
      <c r="B887" s="616"/>
    </row>
    <row r="888" spans="2:2">
      <c r="B888" s="616"/>
    </row>
    <row r="889" spans="2:2">
      <c r="B889" s="616"/>
    </row>
    <row r="890" spans="2:2">
      <c r="B890" s="616"/>
    </row>
    <row r="891" spans="2:2">
      <c r="B891" s="616"/>
    </row>
    <row r="892" spans="2:2">
      <c r="B892" s="616"/>
    </row>
    <row r="893" spans="2:2">
      <c r="B893" s="616"/>
    </row>
    <row r="894" spans="2:2">
      <c r="B894" s="616"/>
    </row>
    <row r="895" spans="2:2">
      <c r="B895" s="616"/>
    </row>
    <row r="896" spans="2:2">
      <c r="B896" s="616"/>
    </row>
    <row r="897" spans="2:2">
      <c r="B897" s="616"/>
    </row>
    <row r="898" spans="2:2">
      <c r="B898" s="616"/>
    </row>
    <row r="899" spans="2:2">
      <c r="B899" s="616"/>
    </row>
    <row r="900" spans="2:2">
      <c r="B900" s="616"/>
    </row>
    <row r="901" spans="2:2">
      <c r="B901" s="616"/>
    </row>
    <row r="902" spans="2:2">
      <c r="B902" s="616"/>
    </row>
    <row r="903" spans="2:2">
      <c r="B903" s="616"/>
    </row>
    <row r="904" spans="2:2">
      <c r="B904" s="616"/>
    </row>
    <row r="905" spans="2:2">
      <c r="B905" s="616"/>
    </row>
    <row r="906" spans="2:2">
      <c r="B906" s="616"/>
    </row>
    <row r="907" spans="2:2">
      <c r="B907" s="616"/>
    </row>
    <row r="908" spans="2:2">
      <c r="B908" s="616"/>
    </row>
    <row r="909" spans="2:2">
      <c r="B909" s="616"/>
    </row>
    <row r="910" spans="2:2">
      <c r="B910" s="616"/>
    </row>
    <row r="911" spans="2:2">
      <c r="B911" s="616"/>
    </row>
    <row r="912" spans="2:2">
      <c r="B912" s="616"/>
    </row>
    <row r="913" spans="2:2">
      <c r="B913" s="616"/>
    </row>
    <row r="914" spans="2:2">
      <c r="B914" s="616"/>
    </row>
    <row r="915" spans="2:2">
      <c r="B915" s="616"/>
    </row>
    <row r="916" spans="2:2">
      <c r="B916" s="616"/>
    </row>
    <row r="917" spans="2:2">
      <c r="B917" s="616"/>
    </row>
    <row r="918" spans="2:2">
      <c r="B918" s="616"/>
    </row>
    <row r="919" spans="2:2">
      <c r="B919" s="616"/>
    </row>
    <row r="920" spans="2:2">
      <c r="B920" s="616"/>
    </row>
    <row r="921" spans="2:2">
      <c r="B921" s="616"/>
    </row>
    <row r="922" spans="2:2">
      <c r="B922" s="616"/>
    </row>
    <row r="923" spans="2:2">
      <c r="B923" s="616"/>
    </row>
    <row r="924" spans="2:2">
      <c r="B924" s="616"/>
    </row>
    <row r="925" spans="2:2">
      <c r="B925" s="616"/>
    </row>
    <row r="926" spans="2:2">
      <c r="B926" s="616"/>
    </row>
    <row r="927" spans="2:2">
      <c r="B927" s="616"/>
    </row>
    <row r="928" spans="2:2">
      <c r="B928" s="616"/>
    </row>
    <row r="929" spans="2:2">
      <c r="B929" s="616"/>
    </row>
    <row r="930" spans="2:2">
      <c r="B930" s="616"/>
    </row>
    <row r="931" spans="2:2">
      <c r="B931" s="616"/>
    </row>
    <row r="932" spans="2:2">
      <c r="B932" s="616"/>
    </row>
    <row r="933" spans="2:2">
      <c r="B933" s="616"/>
    </row>
    <row r="934" spans="2:2">
      <c r="B934" s="616"/>
    </row>
    <row r="935" spans="2:2">
      <c r="B935" s="616"/>
    </row>
    <row r="936" spans="2:2">
      <c r="B936" s="616"/>
    </row>
    <row r="937" spans="2:2">
      <c r="B937" s="616"/>
    </row>
    <row r="938" spans="2:2">
      <c r="B938" s="616"/>
    </row>
    <row r="939" spans="2:2">
      <c r="B939" s="616"/>
    </row>
    <row r="940" spans="2:2">
      <c r="B940" s="616"/>
    </row>
    <row r="941" spans="2:2">
      <c r="B941" s="616"/>
    </row>
    <row r="942" spans="2:2">
      <c r="B942" s="616"/>
    </row>
    <row r="943" spans="2:2">
      <c r="B943" s="616"/>
    </row>
    <row r="944" spans="2:2">
      <c r="B944" s="616"/>
    </row>
    <row r="945" spans="2:2">
      <c r="B945" s="616"/>
    </row>
    <row r="946" spans="2:2">
      <c r="B946" s="616"/>
    </row>
    <row r="947" spans="2:2">
      <c r="B947" s="616"/>
    </row>
    <row r="948" spans="2:2">
      <c r="B948" s="616"/>
    </row>
    <row r="949" spans="2:2">
      <c r="B949" s="616"/>
    </row>
    <row r="950" spans="2:2">
      <c r="B950" s="616"/>
    </row>
    <row r="951" spans="2:2">
      <c r="B951" s="616"/>
    </row>
    <row r="952" spans="2:2">
      <c r="B952" s="616"/>
    </row>
    <row r="953" spans="2:2">
      <c r="B953" s="616"/>
    </row>
    <row r="954" spans="2:2">
      <c r="B954" s="616"/>
    </row>
    <row r="955" spans="2:2">
      <c r="B955" s="616"/>
    </row>
    <row r="956" spans="2:2">
      <c r="B956" s="616"/>
    </row>
    <row r="957" spans="2:2">
      <c r="B957" s="616"/>
    </row>
    <row r="958" spans="2:2">
      <c r="B958" s="616"/>
    </row>
    <row r="959" spans="2:2">
      <c r="B959" s="616"/>
    </row>
    <row r="960" spans="2:2">
      <c r="B960" s="616"/>
    </row>
    <row r="961" spans="2:2">
      <c r="B961" s="616"/>
    </row>
    <row r="962" spans="2:2">
      <c r="B962" s="616"/>
    </row>
    <row r="963" spans="2:2">
      <c r="B963" s="616"/>
    </row>
    <row r="964" spans="2:2">
      <c r="B964" s="616"/>
    </row>
    <row r="965" spans="2:2">
      <c r="B965" s="616"/>
    </row>
    <row r="966" spans="2:2">
      <c r="B966" s="616"/>
    </row>
    <row r="967" spans="2:2">
      <c r="B967" s="616"/>
    </row>
    <row r="968" spans="2:2">
      <c r="B968" s="616"/>
    </row>
    <row r="969" spans="2:2">
      <c r="B969" s="616"/>
    </row>
    <row r="970" spans="2:2">
      <c r="B970" s="616"/>
    </row>
    <row r="971" spans="2:2">
      <c r="B971" s="616"/>
    </row>
    <row r="972" spans="2:2">
      <c r="B972" s="616"/>
    </row>
    <row r="973" spans="2:2">
      <c r="B973" s="616"/>
    </row>
    <row r="974" spans="2:2">
      <c r="B974" s="616"/>
    </row>
    <row r="975" spans="2:2">
      <c r="B975" s="616"/>
    </row>
    <row r="976" spans="2:2">
      <c r="B976" s="616"/>
    </row>
    <row r="977" spans="2:2">
      <c r="B977" s="616"/>
    </row>
    <row r="978" spans="2:2">
      <c r="B978" s="616"/>
    </row>
    <row r="979" spans="2:2">
      <c r="B979" s="616"/>
    </row>
    <row r="980" spans="2:2">
      <c r="B980" s="616"/>
    </row>
    <row r="981" spans="2:2">
      <c r="B981" s="616"/>
    </row>
    <row r="982" spans="2:2">
      <c r="B982" s="616"/>
    </row>
    <row r="983" spans="2:2">
      <c r="B983" s="616"/>
    </row>
    <row r="984" spans="2:2">
      <c r="B984" s="616"/>
    </row>
    <row r="985" spans="2:2">
      <c r="B985" s="616"/>
    </row>
    <row r="986" spans="2:2">
      <c r="B986" s="616"/>
    </row>
    <row r="987" spans="2:2">
      <c r="B987" s="616"/>
    </row>
    <row r="988" spans="2:2">
      <c r="B988" s="616"/>
    </row>
    <row r="989" spans="2:2">
      <c r="B989" s="616"/>
    </row>
    <row r="990" spans="2:2">
      <c r="B990" s="616"/>
    </row>
    <row r="991" spans="2:2">
      <c r="B991" s="616"/>
    </row>
    <row r="992" spans="2:2">
      <c r="B992" s="616"/>
    </row>
    <row r="993" spans="2:2">
      <c r="B993" s="616"/>
    </row>
    <row r="994" spans="2:2">
      <c r="B994" s="616"/>
    </row>
    <row r="995" spans="2:2">
      <c r="B995" s="616"/>
    </row>
    <row r="996" spans="2:2">
      <c r="B996" s="616"/>
    </row>
    <row r="997" spans="2:2">
      <c r="B997" s="616"/>
    </row>
    <row r="998" spans="2:2">
      <c r="B998" s="616"/>
    </row>
    <row r="999" spans="2:2">
      <c r="B999" s="616"/>
    </row>
    <row r="1000" spans="2:2">
      <c r="B1000" s="616"/>
    </row>
    <row r="1001" spans="2:2">
      <c r="B1001" s="616"/>
    </row>
    <row r="1002" spans="2:2">
      <c r="B1002" s="616"/>
    </row>
    <row r="1003" spans="2:2">
      <c r="B1003" s="616"/>
    </row>
    <row r="1004" spans="2:2">
      <c r="B1004" s="616"/>
    </row>
    <row r="1005" spans="2:2">
      <c r="B1005" s="616"/>
    </row>
    <row r="1006" spans="2:2">
      <c r="B1006" s="616"/>
    </row>
    <row r="1007" spans="2:2">
      <c r="B1007" s="616"/>
    </row>
    <row r="1008" spans="2:2">
      <c r="B1008" s="616"/>
    </row>
    <row r="1009" spans="2:2">
      <c r="B1009" s="616"/>
    </row>
    <row r="1010" spans="2:2">
      <c r="B1010" s="616"/>
    </row>
    <row r="1011" spans="2:2">
      <c r="B1011" s="616"/>
    </row>
    <row r="1012" spans="2:2">
      <c r="B1012" s="616"/>
    </row>
    <row r="1013" spans="2:2">
      <c r="B1013" s="616"/>
    </row>
    <row r="1014" spans="2:2">
      <c r="B1014" s="616"/>
    </row>
    <row r="1015" spans="2:2">
      <c r="B1015" s="616"/>
    </row>
    <row r="1016" spans="2:2">
      <c r="B1016" s="616"/>
    </row>
    <row r="1017" spans="2:2">
      <c r="B1017" s="616"/>
    </row>
    <row r="1018" spans="2:2">
      <c r="B1018" s="616"/>
    </row>
    <row r="1019" spans="2:2">
      <c r="B1019" s="616"/>
    </row>
    <row r="1020" spans="2:2">
      <c r="B1020" s="616"/>
    </row>
    <row r="1021" spans="2:2">
      <c r="B1021" s="616"/>
    </row>
    <row r="1022" spans="2:2">
      <c r="B1022" s="616"/>
    </row>
    <row r="1023" spans="2:2">
      <c r="B1023" s="616"/>
    </row>
    <row r="1024" spans="2:2">
      <c r="B1024" s="616"/>
    </row>
    <row r="1025" spans="2:2">
      <c r="B1025" s="616"/>
    </row>
    <row r="1026" spans="2:2">
      <c r="B1026" s="616"/>
    </row>
    <row r="1027" spans="2:2">
      <c r="B1027" s="616"/>
    </row>
    <row r="1028" spans="2:2">
      <c r="B1028" s="616"/>
    </row>
    <row r="1029" spans="2:2">
      <c r="B1029" s="616"/>
    </row>
    <row r="1030" spans="2:2">
      <c r="B1030" s="616"/>
    </row>
    <row r="1031" spans="2:2">
      <c r="B1031" s="616"/>
    </row>
    <row r="1032" spans="2:2">
      <c r="B1032" s="616"/>
    </row>
    <row r="1033" spans="2:2">
      <c r="B1033" s="616"/>
    </row>
    <row r="1034" spans="2:2">
      <c r="B1034" s="616"/>
    </row>
    <row r="1035" spans="2:2">
      <c r="B1035" s="616"/>
    </row>
    <row r="1036" spans="2:2">
      <c r="B1036" s="616"/>
    </row>
    <row r="1037" spans="2:2">
      <c r="B1037" s="616"/>
    </row>
    <row r="1038" spans="2:2">
      <c r="B1038" s="616"/>
    </row>
    <row r="1039" spans="2:2">
      <c r="B1039" s="616"/>
    </row>
    <row r="1040" spans="2:2">
      <c r="B1040" s="616"/>
    </row>
    <row r="1041" spans="2:2">
      <c r="B1041" s="616"/>
    </row>
    <row r="1042" spans="2:2">
      <c r="B1042" s="616"/>
    </row>
    <row r="1043" spans="2:2">
      <c r="B1043" s="616"/>
    </row>
    <row r="1044" spans="2:2">
      <c r="B1044" s="616"/>
    </row>
    <row r="1045" spans="2:2">
      <c r="B1045" s="616"/>
    </row>
    <row r="1046" spans="2:2">
      <c r="B1046" s="616"/>
    </row>
    <row r="1047" spans="2:2">
      <c r="B1047" s="616"/>
    </row>
    <row r="1048" spans="2:2">
      <c r="B1048" s="616"/>
    </row>
    <row r="1049" spans="2:2">
      <c r="B1049" s="616"/>
    </row>
    <row r="1050" spans="2:2">
      <c r="B1050" s="616"/>
    </row>
    <row r="1051" spans="2:2">
      <c r="B1051" s="616"/>
    </row>
    <row r="1052" spans="2:2">
      <c r="B1052" s="616"/>
    </row>
    <row r="1053" spans="2:2">
      <c r="B1053" s="616"/>
    </row>
    <row r="1054" spans="2:2">
      <c r="B1054" s="616"/>
    </row>
    <row r="1055" spans="2:2">
      <c r="B1055" s="616"/>
    </row>
    <row r="1056" spans="2:2">
      <c r="B1056" s="616"/>
    </row>
    <row r="1057" spans="2:2">
      <c r="B1057" s="616"/>
    </row>
    <row r="1058" spans="2:2">
      <c r="B1058" s="616"/>
    </row>
    <row r="1059" spans="2:2">
      <c r="B1059" s="616"/>
    </row>
    <row r="1060" spans="2:2">
      <c r="B1060" s="616"/>
    </row>
    <row r="1061" spans="2:2">
      <c r="B1061" s="616"/>
    </row>
    <row r="1062" spans="2:2">
      <c r="B1062" s="616"/>
    </row>
    <row r="1063" spans="2:2">
      <c r="B1063" s="616"/>
    </row>
    <row r="1064" spans="2:2">
      <c r="B1064" s="616"/>
    </row>
    <row r="1065" spans="2:2">
      <c r="B1065" s="616"/>
    </row>
    <row r="1066" spans="2:2">
      <c r="B1066" s="616"/>
    </row>
    <row r="1067" spans="2:2">
      <c r="B1067" s="616"/>
    </row>
    <row r="1068" spans="2:2">
      <c r="B1068" s="616"/>
    </row>
    <row r="1069" spans="2:2">
      <c r="B1069" s="616"/>
    </row>
    <row r="1070" spans="2:2">
      <c r="B1070" s="616"/>
    </row>
    <row r="1071" spans="2:2">
      <c r="B1071" s="616"/>
    </row>
    <row r="1072" spans="2:2">
      <c r="B1072" s="616"/>
    </row>
    <row r="1073" spans="2:2">
      <c r="B1073" s="616"/>
    </row>
    <row r="1074" spans="2:2">
      <c r="B1074" s="616"/>
    </row>
    <row r="1075" spans="2:2">
      <c r="B1075" s="616"/>
    </row>
    <row r="1076" spans="2:2">
      <c r="B1076" s="616"/>
    </row>
    <row r="1077" spans="2:2">
      <c r="B1077" s="616"/>
    </row>
    <row r="1078" spans="2:2">
      <c r="B1078" s="616"/>
    </row>
    <row r="1079" spans="2:2">
      <c r="B1079" s="616"/>
    </row>
    <row r="1080" spans="2:2">
      <c r="B1080" s="616"/>
    </row>
    <row r="1081" spans="2:2">
      <c r="B1081" s="616"/>
    </row>
    <row r="1082" spans="2:2">
      <c r="B1082" s="616"/>
    </row>
    <row r="1083" spans="2:2">
      <c r="B1083" s="616"/>
    </row>
    <row r="1084" spans="2:2">
      <c r="B1084" s="616"/>
    </row>
    <row r="1085" spans="2:2">
      <c r="B1085" s="616"/>
    </row>
    <row r="1086" spans="2:2">
      <c r="B1086" s="616"/>
    </row>
    <row r="1087" spans="2:2">
      <c r="B1087" s="616"/>
    </row>
    <row r="1088" spans="2:2">
      <c r="B1088" s="616"/>
    </row>
    <row r="1089" spans="2:2">
      <c r="B1089" s="616"/>
    </row>
    <row r="1090" spans="2:2">
      <c r="B1090" s="616"/>
    </row>
    <row r="1091" spans="2:2">
      <c r="B1091" s="616"/>
    </row>
    <row r="1092" spans="2:2">
      <c r="B1092" s="616"/>
    </row>
    <row r="1093" spans="2:2">
      <c r="B1093" s="616"/>
    </row>
    <row r="1094" spans="2:2">
      <c r="B1094" s="616"/>
    </row>
    <row r="1095" spans="2:2">
      <c r="B1095" s="616"/>
    </row>
    <row r="1096" spans="2:2">
      <c r="B1096" s="616"/>
    </row>
    <row r="1097" spans="2:2">
      <c r="B1097" s="616"/>
    </row>
    <row r="1098" spans="2:2">
      <c r="B1098" s="616"/>
    </row>
    <row r="1099" spans="2:2">
      <c r="B1099" s="616"/>
    </row>
    <row r="1100" spans="2:2">
      <c r="B1100" s="616"/>
    </row>
    <row r="1101" spans="2:2">
      <c r="B1101" s="616"/>
    </row>
    <row r="1102" spans="2:2">
      <c r="B1102" s="616"/>
    </row>
    <row r="1103" spans="2:2">
      <c r="B1103" s="616"/>
    </row>
    <row r="1104" spans="2:2">
      <c r="B1104" s="616"/>
    </row>
    <row r="1105" spans="2:2">
      <c r="B1105" s="616"/>
    </row>
    <row r="1106" spans="2:2">
      <c r="B1106" s="616"/>
    </row>
    <row r="1107" spans="2:2">
      <c r="B1107" s="616"/>
    </row>
    <row r="1108" spans="2:2">
      <c r="B1108" s="616"/>
    </row>
    <row r="1109" spans="2:2">
      <c r="B1109" s="616"/>
    </row>
    <row r="1110" spans="2:2">
      <c r="B1110" s="616"/>
    </row>
    <row r="1111" spans="2:2">
      <c r="B1111" s="616"/>
    </row>
    <row r="1112" spans="2:2">
      <c r="B1112" s="616"/>
    </row>
    <row r="1113" spans="2:2">
      <c r="B1113" s="616"/>
    </row>
    <row r="1114" spans="2:2">
      <c r="B1114" s="616"/>
    </row>
    <row r="1115" spans="2:2">
      <c r="B1115" s="616"/>
    </row>
    <row r="1116" spans="2:2">
      <c r="B1116" s="616"/>
    </row>
    <row r="1117" spans="2:2">
      <c r="B1117" s="616"/>
    </row>
    <row r="1118" spans="2:2">
      <c r="B1118" s="616"/>
    </row>
    <row r="1119" spans="2:2">
      <c r="B1119" s="616"/>
    </row>
    <row r="1120" spans="2:2">
      <c r="B1120" s="616"/>
    </row>
    <row r="1121" spans="2:2">
      <c r="B1121" s="616"/>
    </row>
    <row r="1122" spans="2:2">
      <c r="B1122" s="616"/>
    </row>
    <row r="1123" spans="2:2">
      <c r="B1123" s="616"/>
    </row>
    <row r="1124" spans="2:2">
      <c r="B1124" s="616"/>
    </row>
    <row r="1125" spans="2:2">
      <c r="B1125" s="616"/>
    </row>
    <row r="1126" spans="2:2">
      <c r="B1126" s="616"/>
    </row>
    <row r="1127" spans="2:2">
      <c r="B1127" s="616"/>
    </row>
    <row r="1128" spans="2:2">
      <c r="B1128" s="616"/>
    </row>
    <row r="1129" spans="2:2">
      <c r="B1129" s="616"/>
    </row>
    <row r="1130" spans="2:2">
      <c r="B1130" s="616"/>
    </row>
    <row r="1131" spans="2:2">
      <c r="B1131" s="616"/>
    </row>
    <row r="1132" spans="2:2">
      <c r="B1132" s="616"/>
    </row>
    <row r="1133" spans="2:2">
      <c r="B1133" s="616"/>
    </row>
    <row r="1134" spans="2:2">
      <c r="B1134" s="616"/>
    </row>
    <row r="1135" spans="2:2">
      <c r="B1135" s="616"/>
    </row>
    <row r="1136" spans="2:2">
      <c r="B1136" s="616"/>
    </row>
    <row r="1137" spans="2:2">
      <c r="B1137" s="616"/>
    </row>
    <row r="1138" spans="2:2">
      <c r="B1138" s="616"/>
    </row>
    <row r="1139" spans="2:2">
      <c r="B1139" s="616"/>
    </row>
    <row r="1140" spans="2:2">
      <c r="B1140" s="616"/>
    </row>
    <row r="1141" spans="2:2">
      <c r="B1141" s="616"/>
    </row>
    <row r="1142" spans="2:2">
      <c r="B1142" s="616"/>
    </row>
    <row r="1143" spans="2:2">
      <c r="B1143" s="616"/>
    </row>
    <row r="1144" spans="2:2">
      <c r="B1144" s="616"/>
    </row>
    <row r="1145" spans="2:2">
      <c r="B1145" s="616"/>
    </row>
    <row r="1146" spans="2:2" ht="14.25" customHeight="1">
      <c r="B1146" s="616"/>
    </row>
    <row r="1147" spans="2:2" ht="14.25" customHeight="1">
      <c r="B1147" s="616"/>
    </row>
    <row r="1148" spans="2:2" ht="14.25" customHeight="1">
      <c r="B1148" s="616"/>
    </row>
    <row r="1149" spans="2:2" ht="14.25" customHeight="1">
      <c r="B1149" s="616"/>
    </row>
    <row r="1150" spans="2:2" ht="14.25" customHeight="1">
      <c r="B1150" s="616"/>
    </row>
    <row r="1151" spans="2:2" ht="14.25" customHeight="1">
      <c r="B1151" s="616"/>
    </row>
    <row r="1152" spans="2:2" ht="14.25" customHeight="1">
      <c r="B1152" s="616"/>
    </row>
    <row r="1153" spans="2:2" ht="14.25" customHeight="1">
      <c r="B1153" s="616"/>
    </row>
    <row r="1154" spans="2:2" ht="14.25" customHeight="1">
      <c r="B1154" s="616"/>
    </row>
    <row r="1155" spans="2:2" ht="14.25" customHeight="1">
      <c r="B1155" s="616"/>
    </row>
    <row r="1156" spans="2:2">
      <c r="B1156" s="616"/>
    </row>
    <row r="1157" spans="2:2">
      <c r="B1157" s="616"/>
    </row>
    <row r="1158" spans="2:2">
      <c r="B1158" s="616"/>
    </row>
    <row r="1159" spans="2:2">
      <c r="B1159" s="616"/>
    </row>
    <row r="1160" spans="2:2">
      <c r="B1160" s="616"/>
    </row>
    <row r="1161" spans="2:2">
      <c r="B1161" s="616"/>
    </row>
    <row r="1162" spans="2:2">
      <c r="B1162" s="616"/>
    </row>
    <row r="1163" spans="2:2">
      <c r="B1163" s="616"/>
    </row>
    <row r="1164" spans="2:2">
      <c r="B1164" s="616"/>
    </row>
    <row r="1165" spans="2:2">
      <c r="B1165" s="616"/>
    </row>
    <row r="1166" spans="2:2">
      <c r="B1166" s="616"/>
    </row>
    <row r="1167" spans="2:2">
      <c r="B1167" s="616"/>
    </row>
    <row r="1168" spans="2:2">
      <c r="B1168" s="616"/>
    </row>
    <row r="1169" spans="2:2">
      <c r="B1169" s="616"/>
    </row>
    <row r="1170" spans="2:2">
      <c r="B1170" s="616"/>
    </row>
    <row r="1171" spans="2:2">
      <c r="B1171" s="616"/>
    </row>
    <row r="1172" spans="2:2">
      <c r="B1172" s="616"/>
    </row>
    <row r="1173" spans="2:2">
      <c r="B1173" s="616"/>
    </row>
    <row r="1174" spans="2:2">
      <c r="B1174" s="616"/>
    </row>
    <row r="1175" spans="2:2">
      <c r="B1175" s="616"/>
    </row>
    <row r="1176" spans="2:2">
      <c r="B1176" s="616"/>
    </row>
    <row r="1177" spans="2:2">
      <c r="B1177" s="616"/>
    </row>
    <row r="1178" spans="2:2">
      <c r="B1178" s="616"/>
    </row>
    <row r="1179" spans="2:2">
      <c r="B1179" s="616"/>
    </row>
    <row r="1180" spans="2:2">
      <c r="B1180" s="616"/>
    </row>
    <row r="1181" spans="2:2">
      <c r="B1181" s="616"/>
    </row>
    <row r="1182" spans="2:2">
      <c r="B1182" s="616"/>
    </row>
    <row r="1183" spans="2:2">
      <c r="B1183" s="616"/>
    </row>
    <row r="1184" spans="2:2">
      <c r="B1184" s="616"/>
    </row>
    <row r="1185" spans="2:2">
      <c r="B1185" s="616"/>
    </row>
    <row r="1186" spans="2:2">
      <c r="B1186" s="616"/>
    </row>
    <row r="1187" spans="2:2">
      <c r="B1187" s="616"/>
    </row>
    <row r="1188" spans="2:2">
      <c r="B1188" s="616"/>
    </row>
    <row r="1189" spans="2:2">
      <c r="B1189" s="616"/>
    </row>
    <row r="1190" spans="2:2">
      <c r="B1190" s="616"/>
    </row>
    <row r="1191" spans="2:2">
      <c r="B1191" s="616"/>
    </row>
    <row r="1192" spans="2:2">
      <c r="B1192" s="616"/>
    </row>
    <row r="1193" spans="2:2">
      <c r="B1193" s="616"/>
    </row>
    <row r="1194" spans="2:2">
      <c r="B1194" s="616"/>
    </row>
    <row r="1195" spans="2:2">
      <c r="B1195" s="616"/>
    </row>
    <row r="1196" spans="2:2">
      <c r="B1196" s="616"/>
    </row>
    <row r="1197" spans="2:2">
      <c r="B1197" s="616"/>
    </row>
    <row r="1198" spans="2:2">
      <c r="B1198" s="616"/>
    </row>
    <row r="1199" spans="2:2">
      <c r="B1199" s="616"/>
    </row>
    <row r="1200" spans="2:2">
      <c r="B1200" s="616"/>
    </row>
    <row r="1201" spans="2:2">
      <c r="B1201" s="616"/>
    </row>
    <row r="1202" spans="2:2">
      <c r="B1202" s="616"/>
    </row>
    <row r="1203" spans="2:2">
      <c r="B1203" s="616"/>
    </row>
    <row r="1204" spans="2:2">
      <c r="B1204" s="616"/>
    </row>
    <row r="1205" spans="2:2">
      <c r="B1205" s="616"/>
    </row>
    <row r="1206" spans="2:2">
      <c r="B1206" s="616"/>
    </row>
    <row r="1207" spans="2:2">
      <c r="B1207" s="616"/>
    </row>
    <row r="1208" spans="2:2" ht="14.25" customHeight="1">
      <c r="B1208" s="616"/>
    </row>
    <row r="1209" spans="2:2">
      <c r="B1209" s="616"/>
    </row>
    <row r="1210" spans="2:2" ht="14.25" customHeight="1">
      <c r="B1210" s="616"/>
    </row>
    <row r="1211" spans="2:2" ht="14.25" customHeight="1">
      <c r="B1211" s="616"/>
    </row>
    <row r="1212" spans="2:2" ht="14.25" customHeight="1">
      <c r="B1212" s="616"/>
    </row>
    <row r="1213" spans="2:2" ht="14.25" customHeight="1">
      <c r="B1213" s="616"/>
    </row>
    <row r="1214" spans="2:2" ht="14.25" customHeight="1">
      <c r="B1214" s="616"/>
    </row>
    <row r="1215" spans="2:2" ht="14.25" customHeight="1">
      <c r="B1215" s="616"/>
    </row>
    <row r="1216" spans="2:2">
      <c r="B1216" s="616"/>
    </row>
    <row r="1217" spans="2:2">
      <c r="B1217" s="616"/>
    </row>
    <row r="1218" spans="2:2" ht="14.25" customHeight="1">
      <c r="B1218" s="616"/>
    </row>
    <row r="1219" spans="2:2">
      <c r="B1219" s="616"/>
    </row>
    <row r="1220" spans="2:2">
      <c r="B1220" s="616"/>
    </row>
    <row r="1221" spans="2:2">
      <c r="B1221" s="616"/>
    </row>
    <row r="1222" spans="2:2">
      <c r="B1222" s="616"/>
    </row>
    <row r="1223" spans="2:2">
      <c r="B1223" s="616"/>
    </row>
    <row r="1224" spans="2:2">
      <c r="B1224" s="616"/>
    </row>
    <row r="1225" spans="2:2">
      <c r="B1225" s="616"/>
    </row>
    <row r="1226" spans="2:2" ht="14.25" customHeight="1">
      <c r="B1226" s="616"/>
    </row>
    <row r="1227" spans="2:2" ht="14.25" customHeight="1">
      <c r="B1227" s="616"/>
    </row>
    <row r="1228" spans="2:2">
      <c r="B1228" s="616"/>
    </row>
    <row r="1229" spans="2:2" ht="14.25" customHeight="1">
      <c r="B1229" s="616"/>
    </row>
    <row r="1230" spans="2:2">
      <c r="B1230" s="616"/>
    </row>
    <row r="1231" spans="2:2">
      <c r="B1231" s="616"/>
    </row>
    <row r="1232" spans="2:2">
      <c r="B1232" s="616"/>
    </row>
    <row r="1233" spans="2:2">
      <c r="B1233" s="616"/>
    </row>
    <row r="1234" spans="2:2">
      <c r="B1234" s="616"/>
    </row>
    <row r="1235" spans="2:2">
      <c r="B1235" s="616"/>
    </row>
    <row r="1236" spans="2:2">
      <c r="B1236" s="616"/>
    </row>
    <row r="1237" spans="2:2">
      <c r="B1237" s="616"/>
    </row>
    <row r="1238" spans="2:2" ht="14.25" customHeight="1">
      <c r="B1238" s="616"/>
    </row>
    <row r="1239" spans="2:2">
      <c r="B1239" s="616"/>
    </row>
    <row r="1240" spans="2:2">
      <c r="B1240" s="616"/>
    </row>
    <row r="1241" spans="2:2">
      <c r="B1241" s="616"/>
    </row>
    <row r="1242" spans="2:2">
      <c r="B1242" s="616"/>
    </row>
    <row r="1243" spans="2:2">
      <c r="B1243" s="616"/>
    </row>
    <row r="1244" spans="2:2">
      <c r="B1244" s="616"/>
    </row>
    <row r="1245" spans="2:2">
      <c r="B1245" s="616"/>
    </row>
    <row r="1246" spans="2:2" ht="14.25" customHeight="1">
      <c r="B1246" s="616"/>
    </row>
    <row r="1247" spans="2:2" ht="14.25" customHeight="1">
      <c r="B1247" s="616"/>
    </row>
    <row r="1248" spans="2:2" ht="14.25" customHeight="1">
      <c r="B1248" s="616"/>
    </row>
    <row r="1249" spans="2:2" ht="14.25" customHeight="1">
      <c r="B1249" s="616"/>
    </row>
    <row r="1250" spans="2:2" ht="14.25" customHeight="1">
      <c r="B1250" s="616"/>
    </row>
    <row r="1251" spans="2:2" ht="14.25" customHeight="1">
      <c r="B1251" s="616"/>
    </row>
    <row r="1252" spans="2:2" ht="14.25" customHeight="1">
      <c r="B1252" s="616"/>
    </row>
    <row r="1253" spans="2:2" ht="14.25" customHeight="1">
      <c r="B1253" s="616"/>
    </row>
    <row r="1254" spans="2:2" ht="14.25" customHeight="1">
      <c r="B1254" s="616"/>
    </row>
    <row r="1255" spans="2:2" ht="14.25" customHeight="1">
      <c r="B1255" s="616"/>
    </row>
    <row r="1256" spans="2:2">
      <c r="B1256" s="616"/>
    </row>
    <row r="1257" spans="2:2">
      <c r="B1257" s="616"/>
    </row>
    <row r="1258" spans="2:2">
      <c r="B1258" s="616"/>
    </row>
    <row r="1259" spans="2:2">
      <c r="B1259" s="616"/>
    </row>
    <row r="1260" spans="2:2">
      <c r="B1260" s="616"/>
    </row>
    <row r="1261" spans="2:2" ht="14.25" customHeight="1">
      <c r="B1261" s="616"/>
    </row>
    <row r="1262" spans="2:2" ht="14.25" customHeight="1">
      <c r="B1262" s="616"/>
    </row>
    <row r="1263" spans="2:2" ht="14.25" customHeight="1">
      <c r="B1263" s="616"/>
    </row>
    <row r="1264" spans="2:2" ht="14.25" customHeight="1">
      <c r="B1264" s="616"/>
    </row>
    <row r="1265" spans="2:2" ht="14.25" customHeight="1">
      <c r="B1265" s="616"/>
    </row>
    <row r="1266" spans="2:2" ht="14.25" customHeight="1">
      <c r="B1266" s="616"/>
    </row>
    <row r="1267" spans="2:2" ht="14.25" customHeight="1">
      <c r="B1267" s="616"/>
    </row>
    <row r="1268" spans="2:2">
      <c r="B1268" s="616"/>
    </row>
    <row r="1269" spans="2:2">
      <c r="B1269" s="616"/>
    </row>
    <row r="1270" spans="2:2">
      <c r="B1270" s="616"/>
    </row>
    <row r="1271" spans="2:2">
      <c r="B1271" s="616"/>
    </row>
    <row r="1272" spans="2:2">
      <c r="B1272" s="616"/>
    </row>
    <row r="1273" spans="2:2">
      <c r="B1273" s="616"/>
    </row>
    <row r="1274" spans="2:2">
      <c r="B1274" s="616"/>
    </row>
    <row r="1275" spans="2:2">
      <c r="B1275" s="616"/>
    </row>
    <row r="1276" spans="2:2">
      <c r="B1276" s="616"/>
    </row>
    <row r="1277" spans="2:2">
      <c r="B1277" s="616"/>
    </row>
    <row r="1278" spans="2:2" ht="14.25" customHeight="1">
      <c r="B1278" s="616"/>
    </row>
    <row r="1279" spans="2:2" ht="14.25" customHeight="1">
      <c r="B1279" s="616"/>
    </row>
    <row r="1280" spans="2:2" ht="14.25" customHeight="1">
      <c r="B1280" s="616"/>
    </row>
    <row r="1281" spans="2:2">
      <c r="B1281" s="616"/>
    </row>
    <row r="1282" spans="2:2">
      <c r="B1282" s="616"/>
    </row>
    <row r="1283" spans="2:2">
      <c r="B1283" s="616"/>
    </row>
    <row r="1284" spans="2:2">
      <c r="B1284" s="616"/>
    </row>
    <row r="1285" spans="2:2">
      <c r="B1285" s="616"/>
    </row>
    <row r="1286" spans="2:2">
      <c r="B1286" s="616"/>
    </row>
    <row r="1287" spans="2:2">
      <c r="B1287" s="616"/>
    </row>
    <row r="1288" spans="2:2">
      <c r="B1288" s="616"/>
    </row>
    <row r="1289" spans="2:2">
      <c r="B1289" s="616"/>
    </row>
    <row r="1290" spans="2:2">
      <c r="B1290" s="616"/>
    </row>
    <row r="1291" spans="2:2">
      <c r="B1291" s="616"/>
    </row>
    <row r="1292" spans="2:2">
      <c r="B1292" s="616"/>
    </row>
    <row r="1293" spans="2:2">
      <c r="B1293" s="616"/>
    </row>
    <row r="1294" spans="2:2">
      <c r="B1294" s="616"/>
    </row>
    <row r="1295" spans="2:2">
      <c r="B1295" s="616"/>
    </row>
    <row r="1296" spans="2:2">
      <c r="B1296" s="616"/>
    </row>
    <row r="1297" spans="2:2">
      <c r="B1297" s="616"/>
    </row>
    <row r="1298" spans="2:2">
      <c r="B1298" s="616"/>
    </row>
    <row r="1299" spans="2:2">
      <c r="B1299" s="616"/>
    </row>
    <row r="1300" spans="2:2">
      <c r="B1300" s="616"/>
    </row>
    <row r="1301" spans="2:2">
      <c r="B1301" s="616"/>
    </row>
    <row r="1302" spans="2:2">
      <c r="B1302" s="616"/>
    </row>
    <row r="1303" spans="2:2">
      <c r="B1303" s="616"/>
    </row>
    <row r="1304" spans="2:2">
      <c r="B1304" s="616"/>
    </row>
    <row r="1305" spans="2:2">
      <c r="B1305" s="616"/>
    </row>
    <row r="1306" spans="2:2">
      <c r="B1306" s="616"/>
    </row>
    <row r="1307" spans="2:2">
      <c r="B1307" s="616"/>
    </row>
    <row r="1308" spans="2:2">
      <c r="B1308" s="616"/>
    </row>
    <row r="1309" spans="2:2">
      <c r="B1309" s="616"/>
    </row>
    <row r="1310" spans="2:2">
      <c r="B1310" s="616"/>
    </row>
    <row r="1311" spans="2:2">
      <c r="B1311" s="616"/>
    </row>
    <row r="1312" spans="2:2">
      <c r="B1312" s="616"/>
    </row>
    <row r="1313" spans="2:2">
      <c r="B1313" s="616"/>
    </row>
    <row r="1314" spans="2:2">
      <c r="B1314" s="616"/>
    </row>
    <row r="1315" spans="2:2">
      <c r="B1315" s="616"/>
    </row>
    <row r="1316" spans="2:2">
      <c r="B1316" s="616"/>
    </row>
    <row r="1317" spans="2:2">
      <c r="B1317" s="616"/>
    </row>
    <row r="1318" spans="2:2">
      <c r="B1318" s="616"/>
    </row>
    <row r="1319" spans="2:2">
      <c r="B1319" s="616"/>
    </row>
    <row r="1320" spans="2:2">
      <c r="B1320" s="616"/>
    </row>
    <row r="1321" spans="2:2">
      <c r="B1321" s="616"/>
    </row>
    <row r="1322" spans="2:2">
      <c r="B1322" s="616"/>
    </row>
    <row r="1323" spans="2:2">
      <c r="B1323" s="616"/>
    </row>
    <row r="1324" spans="2:2">
      <c r="B1324" s="616"/>
    </row>
    <row r="1325" spans="2:2">
      <c r="B1325" s="616"/>
    </row>
    <row r="1326" spans="2:2">
      <c r="B1326" s="616"/>
    </row>
    <row r="1327" spans="2:2">
      <c r="B1327" s="616"/>
    </row>
    <row r="1328" spans="2:2">
      <c r="B1328" s="616"/>
    </row>
    <row r="1329" spans="2:2">
      <c r="B1329" s="616"/>
    </row>
    <row r="1330" spans="2:2">
      <c r="B1330" s="616"/>
    </row>
    <row r="1331" spans="2:2">
      <c r="B1331" s="616"/>
    </row>
    <row r="1332" spans="2:2">
      <c r="B1332" s="616"/>
    </row>
    <row r="1333" spans="2:2">
      <c r="B1333" s="616"/>
    </row>
    <row r="1334" spans="2:2">
      <c r="B1334" s="616"/>
    </row>
    <row r="1335" spans="2:2">
      <c r="B1335" s="616"/>
    </row>
    <row r="1336" spans="2:2">
      <c r="B1336" s="616"/>
    </row>
    <row r="1337" spans="2:2">
      <c r="B1337" s="616"/>
    </row>
    <row r="1338" spans="2:2">
      <c r="B1338" s="616"/>
    </row>
    <row r="1339" spans="2:2">
      <c r="B1339" s="616"/>
    </row>
    <row r="1340" spans="2:2">
      <c r="B1340" s="616"/>
    </row>
    <row r="1341" spans="2:2">
      <c r="B1341" s="616"/>
    </row>
    <row r="1342" spans="2:2">
      <c r="B1342" s="616"/>
    </row>
    <row r="1343" spans="2:2">
      <c r="B1343" s="616"/>
    </row>
    <row r="1344" spans="2:2">
      <c r="B1344" s="616"/>
    </row>
    <row r="1345" spans="2:2">
      <c r="B1345" s="616"/>
    </row>
    <row r="1346" spans="2:2">
      <c r="B1346" s="616"/>
    </row>
    <row r="1347" spans="2:2">
      <c r="B1347" s="616"/>
    </row>
    <row r="1348" spans="2:2">
      <c r="B1348" s="616"/>
    </row>
    <row r="1349" spans="2:2">
      <c r="B1349" s="616"/>
    </row>
    <row r="1350" spans="2:2">
      <c r="B1350" s="616"/>
    </row>
    <row r="1351" spans="2:2">
      <c r="B1351" s="616"/>
    </row>
    <row r="1352" spans="2:2">
      <c r="B1352" s="616"/>
    </row>
    <row r="1353" spans="2:2">
      <c r="B1353" s="616"/>
    </row>
    <row r="1354" spans="2:2">
      <c r="B1354" s="616"/>
    </row>
    <row r="1355" spans="2:2">
      <c r="B1355" s="616"/>
    </row>
    <row r="1356" spans="2:2">
      <c r="B1356" s="616"/>
    </row>
    <row r="1357" spans="2:2">
      <c r="B1357" s="616"/>
    </row>
    <row r="1358" spans="2:2">
      <c r="B1358" s="616"/>
    </row>
    <row r="1359" spans="2:2">
      <c r="B1359" s="616"/>
    </row>
    <row r="1360" spans="2:2">
      <c r="B1360" s="616"/>
    </row>
    <row r="1361" spans="2:2">
      <c r="B1361" s="616"/>
    </row>
    <row r="1362" spans="2:2">
      <c r="B1362" s="616"/>
    </row>
    <row r="1363" spans="2:2">
      <c r="B1363" s="616"/>
    </row>
    <row r="1364" spans="2:2">
      <c r="B1364" s="616"/>
    </row>
    <row r="1365" spans="2:2">
      <c r="B1365" s="616"/>
    </row>
    <row r="1366" spans="2:2">
      <c r="B1366" s="616"/>
    </row>
    <row r="1367" spans="2:2">
      <c r="B1367" s="616"/>
    </row>
    <row r="1368" spans="2:2">
      <c r="B1368" s="616"/>
    </row>
    <row r="1369" spans="2:2">
      <c r="B1369" s="616"/>
    </row>
    <row r="1370" spans="2:2">
      <c r="B1370" s="616"/>
    </row>
    <row r="1371" spans="2:2">
      <c r="B1371" s="616"/>
    </row>
    <row r="1372" spans="2:2">
      <c r="B1372" s="616"/>
    </row>
    <row r="1373" spans="2:2">
      <c r="B1373" s="616"/>
    </row>
    <row r="1374" spans="2:2">
      <c r="B1374" s="616"/>
    </row>
    <row r="1375" spans="2:2">
      <c r="B1375" s="616"/>
    </row>
    <row r="1376" spans="2:2">
      <c r="B1376" s="616"/>
    </row>
    <row r="1377" spans="2:2">
      <c r="B1377" s="616"/>
    </row>
    <row r="1378" spans="2:2">
      <c r="B1378" s="616"/>
    </row>
    <row r="1379" spans="2:2">
      <c r="B1379" s="616"/>
    </row>
    <row r="1380" spans="2:2">
      <c r="B1380" s="616"/>
    </row>
    <row r="1381" spans="2:2">
      <c r="B1381" s="616"/>
    </row>
    <row r="1382" spans="2:2">
      <c r="B1382" s="616"/>
    </row>
    <row r="1383" spans="2:2">
      <c r="B1383" s="616"/>
    </row>
    <row r="1384" spans="2:2">
      <c r="B1384" s="616"/>
    </row>
    <row r="1385" spans="2:2">
      <c r="B1385" s="616"/>
    </row>
    <row r="1386" spans="2:2">
      <c r="B1386" s="616"/>
    </row>
    <row r="1387" spans="2:2">
      <c r="B1387" s="616"/>
    </row>
    <row r="1388" spans="2:2">
      <c r="B1388" s="616"/>
    </row>
    <row r="1389" spans="2:2">
      <c r="B1389" s="616"/>
    </row>
    <row r="1390" spans="2:2">
      <c r="B1390" s="616"/>
    </row>
    <row r="1391" spans="2:2">
      <c r="B1391" s="616"/>
    </row>
    <row r="1392" spans="2:2">
      <c r="B1392" s="616"/>
    </row>
    <row r="1393" spans="2:2">
      <c r="B1393" s="616"/>
    </row>
    <row r="1394" spans="2:2">
      <c r="B1394" s="616"/>
    </row>
    <row r="1395" spans="2:2">
      <c r="B1395" s="616"/>
    </row>
    <row r="1396" spans="2:2">
      <c r="B1396" s="616"/>
    </row>
    <row r="1397" spans="2:2">
      <c r="B1397" s="616"/>
    </row>
    <row r="1398" spans="2:2">
      <c r="B1398" s="616"/>
    </row>
    <row r="1399" spans="2:2">
      <c r="B1399" s="616"/>
    </row>
    <row r="1400" spans="2:2">
      <c r="B1400" s="616"/>
    </row>
    <row r="1401" spans="2:2">
      <c r="B1401" s="616"/>
    </row>
    <row r="1402" spans="2:2">
      <c r="B1402" s="616"/>
    </row>
    <row r="1403" spans="2:2">
      <c r="B1403" s="616"/>
    </row>
    <row r="1404" spans="2:2">
      <c r="B1404" s="616"/>
    </row>
    <row r="1405" spans="2:2">
      <c r="B1405" s="616"/>
    </row>
    <row r="1406" spans="2:2">
      <c r="B1406" s="616"/>
    </row>
    <row r="1407" spans="2:2">
      <c r="B1407" s="616"/>
    </row>
    <row r="1408" spans="2:2">
      <c r="B1408" s="616"/>
    </row>
    <row r="1409" spans="2:2">
      <c r="B1409" s="616"/>
    </row>
    <row r="1410" spans="2:2">
      <c r="B1410" s="616"/>
    </row>
    <row r="1411" spans="2:2">
      <c r="B1411" s="616"/>
    </row>
    <row r="1412" spans="2:2">
      <c r="B1412" s="616"/>
    </row>
    <row r="1413" spans="2:2">
      <c r="B1413" s="616"/>
    </row>
    <row r="1414" spans="2:2">
      <c r="B1414" s="616"/>
    </row>
    <row r="1415" spans="2:2">
      <c r="B1415" s="616"/>
    </row>
    <row r="1416" spans="2:2">
      <c r="B1416" s="616"/>
    </row>
    <row r="1417" spans="2:2">
      <c r="B1417" s="616"/>
    </row>
    <row r="1418" spans="2:2">
      <c r="B1418" s="616"/>
    </row>
    <row r="1419" spans="2:2">
      <c r="B1419" s="616"/>
    </row>
    <row r="1420" spans="2:2">
      <c r="B1420" s="616"/>
    </row>
    <row r="1421" spans="2:2">
      <c r="B1421" s="616"/>
    </row>
    <row r="1422" spans="2:2">
      <c r="B1422" s="616"/>
    </row>
    <row r="1423" spans="2:2">
      <c r="B1423" s="616"/>
    </row>
    <row r="1424" spans="2:2">
      <c r="B1424" s="616"/>
    </row>
    <row r="1425" spans="2:2">
      <c r="B1425" s="616"/>
    </row>
    <row r="1426" spans="2:2">
      <c r="B1426" s="616"/>
    </row>
    <row r="1427" spans="2:2">
      <c r="B1427" s="616"/>
    </row>
    <row r="1428" spans="2:2">
      <c r="B1428" s="616"/>
    </row>
    <row r="1429" spans="2:2">
      <c r="B1429" s="616"/>
    </row>
    <row r="1430" spans="2:2">
      <c r="B1430" s="616"/>
    </row>
    <row r="1431" spans="2:2">
      <c r="B1431" s="616"/>
    </row>
    <row r="1432" spans="2:2">
      <c r="B1432" s="616"/>
    </row>
    <row r="1433" spans="2:2">
      <c r="B1433" s="616"/>
    </row>
    <row r="1434" spans="2:2">
      <c r="B1434" s="616"/>
    </row>
    <row r="1435" spans="2:2">
      <c r="B1435" s="616"/>
    </row>
    <row r="1436" spans="2:2">
      <c r="B1436" s="616"/>
    </row>
    <row r="1437" spans="2:2">
      <c r="B1437" s="616"/>
    </row>
    <row r="1438" spans="2:2">
      <c r="B1438" s="616"/>
    </row>
    <row r="1439" spans="2:2">
      <c r="B1439" s="616"/>
    </row>
    <row r="1440" spans="2:2">
      <c r="B1440" s="616"/>
    </row>
    <row r="1441" spans="2:2">
      <c r="B1441" s="616"/>
    </row>
    <row r="1442" spans="2:2">
      <c r="B1442" s="616"/>
    </row>
    <row r="1443" spans="2:2">
      <c r="B1443" s="616"/>
    </row>
    <row r="1444" spans="2:2">
      <c r="B1444" s="616"/>
    </row>
    <row r="1445" spans="2:2">
      <c r="B1445" s="616"/>
    </row>
    <row r="1446" spans="2:2">
      <c r="B1446" s="616"/>
    </row>
    <row r="1447" spans="2:2">
      <c r="B1447" s="616"/>
    </row>
    <row r="1448" spans="2:2">
      <c r="B1448" s="616"/>
    </row>
    <row r="1449" spans="2:2">
      <c r="B1449" s="616"/>
    </row>
    <row r="1450" spans="2:2">
      <c r="B1450" s="616"/>
    </row>
    <row r="1451" spans="2:2">
      <c r="B1451" s="616"/>
    </row>
    <row r="1452" spans="2:2">
      <c r="B1452" s="616"/>
    </row>
    <row r="1453" spans="2:2">
      <c r="B1453" s="616"/>
    </row>
    <row r="1454" spans="2:2">
      <c r="B1454" s="616"/>
    </row>
    <row r="1455" spans="2:2">
      <c r="B1455" s="616"/>
    </row>
    <row r="1456" spans="2:2">
      <c r="B1456" s="616"/>
    </row>
    <row r="1457" spans="2:2">
      <c r="B1457" s="616"/>
    </row>
    <row r="1458" spans="2:2">
      <c r="B1458" s="616"/>
    </row>
    <row r="1459" spans="2:2">
      <c r="B1459" s="616"/>
    </row>
    <row r="1460" spans="2:2">
      <c r="B1460" s="616"/>
    </row>
    <row r="1461" spans="2:2">
      <c r="B1461" s="616"/>
    </row>
    <row r="1462" spans="2:2">
      <c r="B1462" s="616"/>
    </row>
    <row r="1463" spans="2:2">
      <c r="B1463" s="616"/>
    </row>
    <row r="1464" spans="2:2">
      <c r="B1464" s="616"/>
    </row>
    <row r="1465" spans="2:2">
      <c r="B1465" s="616"/>
    </row>
    <row r="1466" spans="2:2">
      <c r="B1466" s="616"/>
    </row>
    <row r="1467" spans="2:2">
      <c r="B1467" s="616"/>
    </row>
    <row r="1468" spans="2:2">
      <c r="B1468" s="616"/>
    </row>
    <row r="1469" spans="2:2">
      <c r="B1469" s="616"/>
    </row>
    <row r="1470" spans="2:2">
      <c r="B1470" s="616"/>
    </row>
    <row r="1471" spans="2:2">
      <c r="B1471" s="616"/>
    </row>
    <row r="1472" spans="2:2">
      <c r="B1472" s="616"/>
    </row>
    <row r="1473" spans="2:2">
      <c r="B1473" s="616"/>
    </row>
    <row r="1474" spans="2:2">
      <c r="B1474" s="616"/>
    </row>
    <row r="1475" spans="2:2">
      <c r="B1475" s="616"/>
    </row>
    <row r="1476" spans="2:2">
      <c r="B1476" s="616"/>
    </row>
    <row r="1477" spans="2:2">
      <c r="B1477" s="616"/>
    </row>
    <row r="1478" spans="2:2">
      <c r="B1478" s="616"/>
    </row>
    <row r="1479" spans="2:2">
      <c r="B1479" s="616"/>
    </row>
    <row r="1480" spans="2:2">
      <c r="B1480" s="616"/>
    </row>
    <row r="1481" spans="2:2">
      <c r="B1481" s="616"/>
    </row>
    <row r="1482" spans="2:2">
      <c r="B1482" s="616"/>
    </row>
    <row r="1483" spans="2:2">
      <c r="B1483" s="616"/>
    </row>
    <row r="1484" spans="2:2">
      <c r="B1484" s="616"/>
    </row>
    <row r="1485" spans="2:2">
      <c r="B1485" s="616"/>
    </row>
    <row r="1486" spans="2:2">
      <c r="B1486" s="616"/>
    </row>
    <row r="1487" spans="2:2">
      <c r="B1487" s="616"/>
    </row>
    <row r="1488" spans="2:2">
      <c r="B1488" s="616"/>
    </row>
    <row r="1489" spans="2:2">
      <c r="B1489" s="616"/>
    </row>
    <row r="1490" spans="2:2">
      <c r="B1490" s="616"/>
    </row>
    <row r="1491" spans="2:2">
      <c r="B1491" s="616"/>
    </row>
    <row r="1492" spans="2:2">
      <c r="B1492" s="616"/>
    </row>
    <row r="1493" spans="2:2">
      <c r="B1493" s="616"/>
    </row>
    <row r="1494" spans="2:2">
      <c r="B1494" s="616"/>
    </row>
    <row r="1495" spans="2:2">
      <c r="B1495" s="616"/>
    </row>
    <row r="1496" spans="2:2">
      <c r="B1496" s="616"/>
    </row>
    <row r="1497" spans="2:2">
      <c r="B1497" s="616"/>
    </row>
    <row r="1498" spans="2:2">
      <c r="B1498" s="616"/>
    </row>
    <row r="1499" spans="2:2">
      <c r="B1499" s="616"/>
    </row>
    <row r="1500" spans="2:2">
      <c r="B1500" s="616"/>
    </row>
    <row r="1501" spans="2:2">
      <c r="B1501" s="616"/>
    </row>
    <row r="1502" spans="2:2">
      <c r="B1502" s="616"/>
    </row>
    <row r="1503" spans="2:2">
      <c r="B1503" s="616"/>
    </row>
    <row r="1504" spans="2:2">
      <c r="B1504" s="616"/>
    </row>
    <row r="1505" spans="2:2">
      <c r="B1505" s="616"/>
    </row>
    <row r="1506" spans="2:2">
      <c r="B1506" s="616"/>
    </row>
    <row r="1507" spans="2:2">
      <c r="B1507" s="616"/>
    </row>
    <row r="1508" spans="2:2">
      <c r="B1508" s="616"/>
    </row>
    <row r="1509" spans="2:2">
      <c r="B1509" s="616"/>
    </row>
    <row r="1510" spans="2:2">
      <c r="B1510" s="616"/>
    </row>
    <row r="1511" spans="2:2">
      <c r="B1511" s="616"/>
    </row>
    <row r="1512" spans="2:2">
      <c r="B1512" s="616"/>
    </row>
    <row r="1513" spans="2:2">
      <c r="B1513" s="616"/>
    </row>
    <row r="1514" spans="2:2">
      <c r="B1514" s="616"/>
    </row>
    <row r="1515" spans="2:2">
      <c r="B1515" s="616"/>
    </row>
    <row r="1516" spans="2:2">
      <c r="B1516" s="616"/>
    </row>
    <row r="1517" spans="2:2">
      <c r="B1517" s="616"/>
    </row>
    <row r="1518" spans="2:2">
      <c r="B1518" s="616"/>
    </row>
    <row r="1519" spans="2:2">
      <c r="B1519" s="616"/>
    </row>
    <row r="1520" spans="2:2">
      <c r="B1520" s="616"/>
    </row>
    <row r="1521" spans="2:2">
      <c r="B1521" s="616"/>
    </row>
    <row r="1522" spans="2:2">
      <c r="B1522" s="616"/>
    </row>
    <row r="1523" spans="2:2">
      <c r="B1523" s="616"/>
    </row>
    <row r="1524" spans="2:2">
      <c r="B1524" s="616"/>
    </row>
    <row r="1525" spans="2:2">
      <c r="B1525" s="616"/>
    </row>
    <row r="1526" spans="2:2">
      <c r="B1526" s="616"/>
    </row>
    <row r="1527" spans="2:2">
      <c r="B1527" s="616"/>
    </row>
    <row r="1528" spans="2:2">
      <c r="B1528" s="616"/>
    </row>
    <row r="1529" spans="2:2">
      <c r="B1529" s="616"/>
    </row>
    <row r="1530" spans="2:2">
      <c r="B1530" s="616"/>
    </row>
    <row r="1531" spans="2:2">
      <c r="B1531" s="616"/>
    </row>
    <row r="1532" spans="2:2">
      <c r="B1532" s="616"/>
    </row>
    <row r="1533" spans="2:2">
      <c r="B1533" s="616"/>
    </row>
    <row r="1534" spans="2:2">
      <c r="B1534" s="616"/>
    </row>
    <row r="1535" spans="2:2">
      <c r="B1535" s="616"/>
    </row>
    <row r="1536" spans="2:2">
      <c r="B1536" s="616"/>
    </row>
    <row r="1537" spans="2:2">
      <c r="B1537" s="616"/>
    </row>
    <row r="1538" spans="2:2">
      <c r="B1538" s="616"/>
    </row>
    <row r="1539" spans="2:2">
      <c r="B1539" s="616"/>
    </row>
    <row r="1540" spans="2:2">
      <c r="B1540" s="616"/>
    </row>
    <row r="1541" spans="2:2">
      <c r="B1541" s="616"/>
    </row>
    <row r="1542" spans="2:2">
      <c r="B1542" s="616"/>
    </row>
    <row r="1543" spans="2:2">
      <c r="B1543" s="616"/>
    </row>
    <row r="1544" spans="2:2">
      <c r="B1544" s="616"/>
    </row>
    <row r="1545" spans="2:2">
      <c r="B1545" s="616"/>
    </row>
    <row r="1546" spans="2:2">
      <c r="B1546" s="616"/>
    </row>
    <row r="1547" spans="2:2">
      <c r="B1547" s="616"/>
    </row>
    <row r="1548" spans="2:2">
      <c r="B1548" s="616"/>
    </row>
    <row r="1549" spans="2:2">
      <c r="B1549" s="616"/>
    </row>
    <row r="1550" spans="2:2">
      <c r="B1550" s="616"/>
    </row>
    <row r="1551" spans="2:2">
      <c r="B1551" s="616"/>
    </row>
    <row r="1552" spans="2:2">
      <c r="B1552" s="616"/>
    </row>
    <row r="1553" spans="2:2">
      <c r="B1553" s="616"/>
    </row>
    <row r="1554" spans="2:2">
      <c r="B1554" s="616"/>
    </row>
    <row r="1555" spans="2:2">
      <c r="B1555" s="616"/>
    </row>
    <row r="1556" spans="2:2">
      <c r="B1556" s="616"/>
    </row>
    <row r="1557" spans="2:2">
      <c r="B1557" s="616"/>
    </row>
    <row r="1558" spans="2:2">
      <c r="B1558" s="616"/>
    </row>
    <row r="1559" spans="2:2" ht="14.25" customHeight="1">
      <c r="B1559" s="616"/>
    </row>
    <row r="1560" spans="2:2">
      <c r="B1560" s="616"/>
    </row>
    <row r="1561" spans="2:2">
      <c r="B1561" s="616"/>
    </row>
    <row r="1562" spans="2:2">
      <c r="B1562" s="616"/>
    </row>
    <row r="1563" spans="2:2" ht="14.25" customHeight="1">
      <c r="B1563" s="616"/>
    </row>
    <row r="1564" spans="2:2">
      <c r="B1564" s="616"/>
    </row>
    <row r="1565" spans="2:2">
      <c r="B1565" s="616"/>
    </row>
    <row r="1566" spans="2:2">
      <c r="B1566" s="616"/>
    </row>
    <row r="1567" spans="2:2">
      <c r="B1567" s="616"/>
    </row>
    <row r="1568" spans="2:2">
      <c r="B1568" s="616"/>
    </row>
    <row r="1569" spans="2:2">
      <c r="B1569" s="616"/>
    </row>
    <row r="1570" spans="2:2">
      <c r="B1570" s="616"/>
    </row>
    <row r="1571" spans="2:2">
      <c r="B1571" s="616"/>
    </row>
    <row r="1572" spans="2:2">
      <c r="B1572" s="616"/>
    </row>
    <row r="1573" spans="2:2">
      <c r="B1573" s="616"/>
    </row>
    <row r="1574" spans="2:2">
      <c r="B1574" s="616"/>
    </row>
    <row r="1575" spans="2:2">
      <c r="B1575" s="616"/>
    </row>
    <row r="1576" spans="2:2">
      <c r="B1576" s="616"/>
    </row>
    <row r="1577" spans="2:2">
      <c r="B1577" s="616"/>
    </row>
    <row r="1578" spans="2:2">
      <c r="B1578" s="616"/>
    </row>
    <row r="1579" spans="2:2">
      <c r="B1579" s="616"/>
    </row>
    <row r="1580" spans="2:2">
      <c r="B1580" s="616"/>
    </row>
    <row r="1581" spans="2:2">
      <c r="B1581" s="616"/>
    </row>
    <row r="1582" spans="2:2">
      <c r="B1582" s="616"/>
    </row>
    <row r="1583" spans="2:2">
      <c r="B1583" s="616"/>
    </row>
    <row r="1584" spans="2:2">
      <c r="B1584" s="616"/>
    </row>
    <row r="1585" spans="2:2">
      <c r="B1585" s="616"/>
    </row>
    <row r="1586" spans="2:2">
      <c r="B1586" s="616"/>
    </row>
    <row r="1587" spans="2:2">
      <c r="B1587" s="616"/>
    </row>
    <row r="1588" spans="2:2">
      <c r="B1588" s="616"/>
    </row>
    <row r="1589" spans="2:2">
      <c r="B1589" s="616"/>
    </row>
    <row r="1590" spans="2:2">
      <c r="B1590" s="616"/>
    </row>
    <row r="1591" spans="2:2">
      <c r="B1591" s="616"/>
    </row>
    <row r="1592" spans="2:2">
      <c r="B1592" s="616"/>
    </row>
    <row r="1593" spans="2:2">
      <c r="B1593" s="616"/>
    </row>
    <row r="1594" spans="2:2">
      <c r="B1594" s="616"/>
    </row>
    <row r="1595" spans="2:2">
      <c r="B1595" s="616"/>
    </row>
    <row r="1596" spans="2:2">
      <c r="B1596" s="616"/>
    </row>
    <row r="1597" spans="2:2">
      <c r="B1597" s="616"/>
    </row>
    <row r="1598" spans="2:2">
      <c r="B1598" s="616"/>
    </row>
    <row r="1599" spans="2:2">
      <c r="B1599" s="616"/>
    </row>
    <row r="1600" spans="2:2">
      <c r="B1600" s="616"/>
    </row>
    <row r="1601" spans="2:2">
      <c r="B1601" s="616"/>
    </row>
    <row r="1602" spans="2:2">
      <c r="B1602" s="616"/>
    </row>
    <row r="1603" spans="2:2">
      <c r="B1603" s="616"/>
    </row>
    <row r="1604" spans="2:2">
      <c r="B1604" s="616"/>
    </row>
    <row r="1605" spans="2:2">
      <c r="B1605" s="616"/>
    </row>
    <row r="1606" spans="2:2">
      <c r="B1606" s="616"/>
    </row>
    <row r="1607" spans="2:2">
      <c r="B1607" s="616"/>
    </row>
    <row r="1608" spans="2:2">
      <c r="B1608" s="616"/>
    </row>
    <row r="1609" spans="2:2">
      <c r="B1609" s="616"/>
    </row>
    <row r="1610" spans="2:2">
      <c r="B1610" s="616"/>
    </row>
    <row r="1611" spans="2:2">
      <c r="B1611" s="616"/>
    </row>
    <row r="1612" spans="2:2">
      <c r="B1612" s="616"/>
    </row>
    <row r="1613" spans="2:2">
      <c r="B1613" s="616"/>
    </row>
    <row r="1614" spans="2:2">
      <c r="B1614" s="616"/>
    </row>
    <row r="1615" spans="2:2">
      <c r="B1615" s="616"/>
    </row>
    <row r="1616" spans="2:2">
      <c r="B1616" s="616"/>
    </row>
    <row r="1617" spans="2:2">
      <c r="B1617" s="616"/>
    </row>
    <row r="1618" spans="2:2">
      <c r="B1618" s="616"/>
    </row>
    <row r="1619" spans="2:2">
      <c r="B1619" s="616"/>
    </row>
    <row r="1620" spans="2:2">
      <c r="B1620" s="616"/>
    </row>
    <row r="1621" spans="2:2">
      <c r="B1621" s="616"/>
    </row>
    <row r="1622" spans="2:2">
      <c r="B1622" s="616"/>
    </row>
    <row r="1623" spans="2:2">
      <c r="B1623" s="616"/>
    </row>
    <row r="1624" spans="2:2">
      <c r="B1624" s="616"/>
    </row>
    <row r="1625" spans="2:2">
      <c r="B1625" s="616"/>
    </row>
    <row r="1626" spans="2:2">
      <c r="B1626" s="616"/>
    </row>
    <row r="1627" spans="2:2">
      <c r="B1627" s="616"/>
    </row>
    <row r="1628" spans="2:2">
      <c r="B1628" s="616"/>
    </row>
    <row r="1629" spans="2:2">
      <c r="B1629" s="616"/>
    </row>
    <row r="1630" spans="2:2">
      <c r="B1630" s="616"/>
    </row>
    <row r="1631" spans="2:2">
      <c r="B1631" s="616"/>
    </row>
    <row r="1632" spans="2:2">
      <c r="B1632" s="616"/>
    </row>
    <row r="1633" spans="2:2">
      <c r="B1633" s="616"/>
    </row>
    <row r="1634" spans="2:2">
      <c r="B1634" s="616"/>
    </row>
    <row r="1635" spans="2:2">
      <c r="B1635" s="616"/>
    </row>
    <row r="1636" spans="2:2">
      <c r="B1636" s="616"/>
    </row>
    <row r="1637" spans="2:2">
      <c r="B1637" s="616"/>
    </row>
    <row r="1638" spans="2:2">
      <c r="B1638" s="616"/>
    </row>
    <row r="1639" spans="2:2">
      <c r="B1639" s="616"/>
    </row>
    <row r="1640" spans="2:2">
      <c r="B1640" s="616"/>
    </row>
    <row r="1641" spans="2:2">
      <c r="B1641" s="616"/>
    </row>
    <row r="1642" spans="2:2">
      <c r="B1642" s="616"/>
    </row>
    <row r="1643" spans="2:2">
      <c r="B1643" s="616"/>
    </row>
    <row r="1644" spans="2:2">
      <c r="B1644" s="616"/>
    </row>
    <row r="1645" spans="2:2">
      <c r="B1645" s="616"/>
    </row>
    <row r="1646" spans="2:2">
      <c r="B1646" s="616"/>
    </row>
    <row r="1647" spans="2:2">
      <c r="B1647" s="616"/>
    </row>
    <row r="1648" spans="2:2">
      <c r="B1648" s="616"/>
    </row>
    <row r="1649" spans="2:2">
      <c r="B1649" s="616"/>
    </row>
    <row r="1650" spans="2:2">
      <c r="B1650" s="616"/>
    </row>
    <row r="1651" spans="2:2">
      <c r="B1651" s="616"/>
    </row>
    <row r="1652" spans="2:2">
      <c r="B1652" s="616"/>
    </row>
    <row r="1653" spans="2:2">
      <c r="B1653" s="616"/>
    </row>
    <row r="1654" spans="2:2">
      <c r="B1654" s="616"/>
    </row>
    <row r="1655" spans="2:2">
      <c r="B1655" s="616"/>
    </row>
    <row r="1656" spans="2:2">
      <c r="B1656" s="616"/>
    </row>
    <row r="1657" spans="2:2">
      <c r="B1657" s="616"/>
    </row>
    <row r="1658" spans="2:2">
      <c r="B1658" s="616"/>
    </row>
    <row r="1659" spans="2:2">
      <c r="B1659" s="616"/>
    </row>
    <row r="1660" spans="2:2">
      <c r="B1660" s="616"/>
    </row>
    <row r="1661" spans="2:2">
      <c r="B1661" s="616"/>
    </row>
    <row r="1662" spans="2:2">
      <c r="B1662" s="616"/>
    </row>
    <row r="1663" spans="2:2">
      <c r="B1663" s="616"/>
    </row>
    <row r="1664" spans="2:2">
      <c r="B1664" s="616"/>
    </row>
    <row r="1665" spans="2:2">
      <c r="B1665" s="616"/>
    </row>
    <row r="1666" spans="2:2">
      <c r="B1666" s="616"/>
    </row>
    <row r="1667" spans="2:2">
      <c r="B1667" s="616"/>
    </row>
    <row r="1668" spans="2:2">
      <c r="B1668" s="616"/>
    </row>
    <row r="1669" spans="2:2">
      <c r="B1669" s="616"/>
    </row>
    <row r="1670" spans="2:2">
      <c r="B1670" s="616"/>
    </row>
    <row r="1671" spans="2:2">
      <c r="B1671" s="616"/>
    </row>
    <row r="1672" spans="2:2">
      <c r="B1672" s="616"/>
    </row>
    <row r="1673" spans="2:2">
      <c r="B1673" s="616"/>
    </row>
    <row r="1674" spans="2:2">
      <c r="B1674" s="616"/>
    </row>
    <row r="1675" spans="2:2">
      <c r="B1675" s="616"/>
    </row>
    <row r="1676" spans="2:2">
      <c r="B1676" s="616"/>
    </row>
    <row r="1677" spans="2:2">
      <c r="B1677" s="616"/>
    </row>
    <row r="1678" spans="2:2">
      <c r="B1678" s="616"/>
    </row>
    <row r="1679" spans="2:2">
      <c r="B1679" s="616"/>
    </row>
    <row r="1680" spans="2:2">
      <c r="B1680" s="616"/>
    </row>
    <row r="1681" spans="2:2">
      <c r="B1681" s="616"/>
    </row>
    <row r="1682" spans="2:2">
      <c r="B1682" s="616"/>
    </row>
    <row r="1683" spans="2:2">
      <c r="B1683" s="616"/>
    </row>
    <row r="1684" spans="2:2">
      <c r="B1684" s="616"/>
    </row>
    <row r="1685" spans="2:2">
      <c r="B1685" s="616"/>
    </row>
    <row r="1686" spans="2:2">
      <c r="B1686" s="616"/>
    </row>
    <row r="1687" spans="2:2">
      <c r="B1687" s="616"/>
    </row>
    <row r="1688" spans="2:2">
      <c r="B1688" s="616"/>
    </row>
    <row r="1689" spans="2:2">
      <c r="B1689" s="616"/>
    </row>
    <row r="1690" spans="2:2">
      <c r="B1690" s="616"/>
    </row>
    <row r="1691" spans="2:2">
      <c r="B1691" s="616"/>
    </row>
    <row r="1692" spans="2:2">
      <c r="B1692" s="616"/>
    </row>
    <row r="1693" spans="2:2">
      <c r="B1693" s="616"/>
    </row>
    <row r="1694" spans="2:2">
      <c r="B1694" s="616"/>
    </row>
    <row r="1695" spans="2:2">
      <c r="B1695" s="616"/>
    </row>
    <row r="1696" spans="2:2">
      <c r="B1696" s="616"/>
    </row>
    <row r="1697" spans="2:2">
      <c r="B1697" s="616"/>
    </row>
    <row r="1698" spans="2:2">
      <c r="B1698" s="616"/>
    </row>
    <row r="1699" spans="2:2">
      <c r="B1699" s="616"/>
    </row>
    <row r="1700" spans="2:2">
      <c r="B1700" s="616"/>
    </row>
    <row r="1701" spans="2:2">
      <c r="B1701" s="616"/>
    </row>
    <row r="1702" spans="2:2">
      <c r="B1702" s="616"/>
    </row>
    <row r="1703" spans="2:2">
      <c r="B1703" s="616"/>
    </row>
    <row r="1704" spans="2:2">
      <c r="B1704" s="616"/>
    </row>
    <row r="1705" spans="2:2">
      <c r="B1705" s="616"/>
    </row>
    <row r="1706" spans="2:2">
      <c r="B1706" s="616"/>
    </row>
    <row r="1707" spans="2:2">
      <c r="B1707" s="616"/>
    </row>
    <row r="1708" spans="2:2">
      <c r="B1708" s="616"/>
    </row>
    <row r="1709" spans="2:2">
      <c r="B1709" s="616"/>
    </row>
    <row r="1710" spans="2:2">
      <c r="B1710" s="616"/>
    </row>
    <row r="1711" spans="2:2">
      <c r="B1711" s="616"/>
    </row>
    <row r="1712" spans="2:2">
      <c r="B1712" s="616"/>
    </row>
    <row r="1713" spans="2:2">
      <c r="B1713" s="616"/>
    </row>
    <row r="1714" spans="2:2">
      <c r="B1714" s="616"/>
    </row>
    <row r="1715" spans="2:2">
      <c r="B1715" s="616"/>
    </row>
    <row r="1716" spans="2:2">
      <c r="B1716" s="616"/>
    </row>
    <row r="1717" spans="2:2">
      <c r="B1717" s="616"/>
    </row>
    <row r="1718" spans="2:2">
      <c r="B1718" s="616"/>
    </row>
    <row r="1719" spans="2:2">
      <c r="B1719" s="616"/>
    </row>
    <row r="1720" spans="2:2">
      <c r="B1720" s="616"/>
    </row>
    <row r="1721" spans="2:2">
      <c r="B1721" s="616"/>
    </row>
    <row r="1722" spans="2:2">
      <c r="B1722" s="616"/>
    </row>
    <row r="1723" spans="2:2">
      <c r="B1723" s="616"/>
    </row>
    <row r="1724" spans="2:2">
      <c r="B1724" s="616"/>
    </row>
    <row r="1725" spans="2:2">
      <c r="B1725" s="616"/>
    </row>
    <row r="1726" spans="2:2">
      <c r="B1726" s="616"/>
    </row>
    <row r="1727" spans="2:2">
      <c r="B1727" s="616"/>
    </row>
    <row r="1728" spans="2:2">
      <c r="B1728" s="616"/>
    </row>
    <row r="1729" spans="2:2">
      <c r="B1729" s="616"/>
    </row>
    <row r="1730" spans="2:2">
      <c r="B1730" s="616"/>
    </row>
    <row r="1731" spans="2:2">
      <c r="B1731" s="616"/>
    </row>
    <row r="1732" spans="2:2">
      <c r="B1732" s="616"/>
    </row>
    <row r="1733" spans="2:2">
      <c r="B1733" s="616"/>
    </row>
    <row r="1734" spans="2:2">
      <c r="B1734" s="616"/>
    </row>
    <row r="1735" spans="2:2">
      <c r="B1735" s="616"/>
    </row>
    <row r="1736" spans="2:2">
      <c r="B1736" s="616"/>
    </row>
    <row r="1737" spans="2:2">
      <c r="B1737" s="616"/>
    </row>
    <row r="1738" spans="2:2">
      <c r="B1738" s="616"/>
    </row>
    <row r="1739" spans="2:2">
      <c r="B1739" s="616"/>
    </row>
    <row r="1740" spans="2:2">
      <c r="B1740" s="616"/>
    </row>
    <row r="1741" spans="2:2">
      <c r="B1741" s="616"/>
    </row>
    <row r="1742" spans="2:2">
      <c r="B1742" s="616"/>
    </row>
    <row r="1743" spans="2:2">
      <c r="B1743" s="616"/>
    </row>
    <row r="1744" spans="2:2">
      <c r="B1744" s="616"/>
    </row>
    <row r="1745" spans="2:2">
      <c r="B1745" s="616"/>
    </row>
    <row r="1746" spans="2:2">
      <c r="B1746" s="616"/>
    </row>
    <row r="1747" spans="2:2">
      <c r="B1747" s="616"/>
    </row>
    <row r="1748" spans="2:2">
      <c r="B1748" s="616"/>
    </row>
    <row r="1749" spans="2:2">
      <c r="B1749" s="616"/>
    </row>
    <row r="1750" spans="2:2">
      <c r="B1750" s="616"/>
    </row>
    <row r="1751" spans="2:2">
      <c r="B1751" s="616"/>
    </row>
    <row r="1752" spans="2:2">
      <c r="B1752" s="616"/>
    </row>
    <row r="1753" spans="2:2">
      <c r="B1753" s="616"/>
    </row>
    <row r="1754" spans="2:2">
      <c r="B1754" s="616"/>
    </row>
    <row r="1755" spans="2:2">
      <c r="B1755" s="616"/>
    </row>
    <row r="1756" spans="2:2">
      <c r="B1756" s="616"/>
    </row>
    <row r="1757" spans="2:2">
      <c r="B1757" s="616"/>
    </row>
    <row r="1758" spans="2:2">
      <c r="B1758" s="616"/>
    </row>
    <row r="1759" spans="2:2">
      <c r="B1759" s="616"/>
    </row>
    <row r="1760" spans="2:2">
      <c r="B1760" s="616"/>
    </row>
    <row r="1761" spans="2:2">
      <c r="B1761" s="616"/>
    </row>
    <row r="1762" spans="2:2">
      <c r="B1762" s="616"/>
    </row>
    <row r="1763" spans="2:2">
      <c r="B1763" s="616"/>
    </row>
    <row r="1764" spans="2:2">
      <c r="B1764" s="616"/>
    </row>
    <row r="1765" spans="2:2">
      <c r="B1765" s="616"/>
    </row>
    <row r="1766" spans="2:2">
      <c r="B1766" s="616"/>
    </row>
    <row r="1767" spans="2:2">
      <c r="B1767" s="616"/>
    </row>
    <row r="1768" spans="2:2">
      <c r="B1768" s="616"/>
    </row>
    <row r="1769" spans="2:2">
      <c r="B1769" s="616"/>
    </row>
    <row r="1770" spans="2:2">
      <c r="B1770" s="616"/>
    </row>
    <row r="1771" spans="2:2">
      <c r="B1771" s="616"/>
    </row>
    <row r="1772" spans="2:2">
      <c r="B1772" s="616"/>
    </row>
    <row r="1773" spans="2:2">
      <c r="B1773" s="616"/>
    </row>
    <row r="1774" spans="2:2">
      <c r="B1774" s="616"/>
    </row>
    <row r="1775" spans="2:2">
      <c r="B1775" s="616"/>
    </row>
    <row r="1776" spans="2:2">
      <c r="B1776" s="616"/>
    </row>
    <row r="1777" spans="2:2">
      <c r="B1777" s="616"/>
    </row>
    <row r="1778" spans="2:2">
      <c r="B1778" s="616"/>
    </row>
    <row r="1779" spans="2:2">
      <c r="B1779" s="616"/>
    </row>
    <row r="1780" spans="2:2">
      <c r="B1780" s="616"/>
    </row>
    <row r="1781" spans="2:2">
      <c r="B1781" s="616"/>
    </row>
    <row r="1782" spans="2:2">
      <c r="B1782" s="616"/>
    </row>
    <row r="1783" spans="2:2">
      <c r="B1783" s="616"/>
    </row>
    <row r="1784" spans="2:2">
      <c r="B1784" s="616"/>
    </row>
    <row r="1785" spans="2:2">
      <c r="B1785" s="616"/>
    </row>
    <row r="1786" spans="2:2">
      <c r="B1786" s="616"/>
    </row>
    <row r="1787" spans="2:2">
      <c r="B1787" s="616"/>
    </row>
    <row r="1788" spans="2:2">
      <c r="B1788" s="616"/>
    </row>
    <row r="1789" spans="2:2">
      <c r="B1789" s="616"/>
    </row>
    <row r="1790" spans="2:2">
      <c r="B1790" s="616"/>
    </row>
    <row r="1791" spans="2:2">
      <c r="B1791" s="616"/>
    </row>
    <row r="1792" spans="2:2">
      <c r="B1792" s="616"/>
    </row>
    <row r="1793" spans="2:2">
      <c r="B1793" s="616"/>
    </row>
    <row r="1794" spans="2:2">
      <c r="B1794" s="616"/>
    </row>
    <row r="1795" spans="2:2">
      <c r="B1795" s="616"/>
    </row>
    <row r="1796" spans="2:2">
      <c r="B1796" s="616"/>
    </row>
    <row r="1797" spans="2:2">
      <c r="B1797" s="616"/>
    </row>
    <row r="1798" spans="2:2">
      <c r="B1798" s="616"/>
    </row>
    <row r="1799" spans="2:2">
      <c r="B1799" s="616"/>
    </row>
    <row r="1800" spans="2:2">
      <c r="B1800" s="616"/>
    </row>
    <row r="1801" spans="2:2">
      <c r="B1801" s="616"/>
    </row>
    <row r="1802" spans="2:2">
      <c r="B1802" s="616"/>
    </row>
    <row r="1803" spans="2:2">
      <c r="B1803" s="616"/>
    </row>
    <row r="1804" spans="2:2">
      <c r="B1804" s="616"/>
    </row>
    <row r="1805" spans="2:2">
      <c r="B1805" s="616"/>
    </row>
    <row r="1806" spans="2:2">
      <c r="B1806" s="616"/>
    </row>
    <row r="1807" spans="2:2">
      <c r="B1807" s="616"/>
    </row>
    <row r="1808" spans="2:2">
      <c r="B1808" s="616"/>
    </row>
    <row r="1809" spans="2:2">
      <c r="B1809" s="616"/>
    </row>
    <row r="1810" spans="2:2">
      <c r="B1810" s="616"/>
    </row>
    <row r="1811" spans="2:2">
      <c r="B1811" s="616"/>
    </row>
    <row r="1812" spans="2:2">
      <c r="B1812" s="616"/>
    </row>
    <row r="1813" spans="2:2">
      <c r="B1813" s="616"/>
    </row>
    <row r="1814" spans="2:2">
      <c r="B1814" s="616"/>
    </row>
    <row r="1815" spans="2:2">
      <c r="B1815" s="616"/>
    </row>
    <row r="1816" spans="2:2">
      <c r="B1816" s="616"/>
    </row>
    <row r="1817" spans="2:2">
      <c r="B1817" s="616"/>
    </row>
    <row r="1818" spans="2:2">
      <c r="B1818" s="616"/>
    </row>
    <row r="1819" spans="2:2">
      <c r="B1819" s="616"/>
    </row>
    <row r="1820" spans="2:2">
      <c r="B1820" s="616"/>
    </row>
    <row r="1821" spans="2:2">
      <c r="B1821" s="616"/>
    </row>
    <row r="1822" spans="2:2">
      <c r="B1822" s="616"/>
    </row>
    <row r="1823" spans="2:2">
      <c r="B1823" s="616"/>
    </row>
    <row r="1824" spans="2:2">
      <c r="B1824" s="616"/>
    </row>
    <row r="1825" spans="2:2">
      <c r="B1825" s="616"/>
    </row>
    <row r="1826" spans="2:2">
      <c r="B1826" s="616"/>
    </row>
    <row r="1827" spans="2:2">
      <c r="B1827" s="616"/>
    </row>
    <row r="1828" spans="2:2">
      <c r="B1828" s="616"/>
    </row>
    <row r="1829" spans="2:2">
      <c r="B1829" s="616"/>
    </row>
    <row r="1830" spans="2:2">
      <c r="B1830" s="616"/>
    </row>
    <row r="1831" spans="2:2">
      <c r="B1831" s="616"/>
    </row>
    <row r="1832" spans="2:2">
      <c r="B1832" s="616"/>
    </row>
    <row r="1833" spans="2:2">
      <c r="B1833" s="616"/>
    </row>
    <row r="1834" spans="2:2">
      <c r="B1834" s="616"/>
    </row>
    <row r="1835" spans="2:2">
      <c r="B1835" s="616"/>
    </row>
    <row r="1836" spans="2:2">
      <c r="B1836" s="616"/>
    </row>
    <row r="1837" spans="2:2">
      <c r="B1837" s="616"/>
    </row>
    <row r="1838" spans="2:2">
      <c r="B1838" s="616"/>
    </row>
    <row r="1839" spans="2:2">
      <c r="B1839" s="616"/>
    </row>
    <row r="1840" spans="2:2">
      <c r="B1840" s="616"/>
    </row>
    <row r="1841" spans="2:2">
      <c r="B1841" s="616"/>
    </row>
    <row r="1842" spans="2:2">
      <c r="B1842" s="616"/>
    </row>
    <row r="1843" spans="2:2">
      <c r="B1843" s="616"/>
    </row>
    <row r="1844" spans="2:2">
      <c r="B1844" s="616"/>
    </row>
    <row r="1845" spans="2:2">
      <c r="B1845" s="616"/>
    </row>
    <row r="1846" spans="2:2">
      <c r="B1846" s="616"/>
    </row>
    <row r="1847" spans="2:2">
      <c r="B1847" s="616"/>
    </row>
    <row r="1848" spans="2:2">
      <c r="B1848" s="616"/>
    </row>
    <row r="1849" spans="2:2">
      <c r="B1849" s="616"/>
    </row>
    <row r="1850" spans="2:2">
      <c r="B1850" s="616"/>
    </row>
    <row r="1851" spans="2:2">
      <c r="B1851" s="616"/>
    </row>
    <row r="1852" spans="2:2">
      <c r="B1852" s="616"/>
    </row>
    <row r="1853" spans="2:2">
      <c r="B1853" s="616"/>
    </row>
    <row r="1854" spans="2:2">
      <c r="B1854" s="616"/>
    </row>
    <row r="1855" spans="2:2">
      <c r="B1855" s="616"/>
    </row>
    <row r="1856" spans="2:2">
      <c r="B1856" s="616"/>
    </row>
    <row r="1857" spans="2:2">
      <c r="B1857" s="616"/>
    </row>
    <row r="1858" spans="2:2">
      <c r="B1858" s="616"/>
    </row>
    <row r="1859" spans="2:2">
      <c r="B1859" s="616"/>
    </row>
    <row r="1860" spans="2:2">
      <c r="B1860" s="616"/>
    </row>
    <row r="1861" spans="2:2">
      <c r="B1861" s="616"/>
    </row>
    <row r="1862" spans="2:2">
      <c r="B1862" s="616"/>
    </row>
    <row r="1863" spans="2:2">
      <c r="B1863" s="616"/>
    </row>
    <row r="1864" spans="2:2">
      <c r="B1864" s="616"/>
    </row>
    <row r="1865" spans="2:2">
      <c r="B1865" s="616"/>
    </row>
    <row r="1866" spans="2:2">
      <c r="B1866" s="616"/>
    </row>
    <row r="1867" spans="2:2">
      <c r="B1867" s="616"/>
    </row>
    <row r="1868" spans="2:2">
      <c r="B1868" s="616"/>
    </row>
    <row r="1869" spans="2:2">
      <c r="B1869" s="616"/>
    </row>
    <row r="1870" spans="2:2">
      <c r="B1870" s="616"/>
    </row>
    <row r="1871" spans="2:2">
      <c r="B1871" s="616"/>
    </row>
    <row r="1872" spans="2:2">
      <c r="B1872" s="616"/>
    </row>
    <row r="1873" spans="2:2">
      <c r="B1873" s="616"/>
    </row>
    <row r="1874" spans="2:2">
      <c r="B1874" s="616"/>
    </row>
    <row r="1875" spans="2:2">
      <c r="B1875" s="616"/>
    </row>
    <row r="1876" spans="2:2">
      <c r="B1876" s="616"/>
    </row>
    <row r="1877" spans="2:2">
      <c r="B1877" s="616"/>
    </row>
    <row r="1878" spans="2:2">
      <c r="B1878" s="616"/>
    </row>
    <row r="1879" spans="2:2">
      <c r="B1879" s="616"/>
    </row>
    <row r="1880" spans="2:2">
      <c r="B1880" s="616"/>
    </row>
    <row r="1881" spans="2:2">
      <c r="B1881" s="616"/>
    </row>
    <row r="1882" spans="2:2">
      <c r="B1882" s="616"/>
    </row>
    <row r="1883" spans="2:2">
      <c r="B1883" s="616"/>
    </row>
    <row r="1884" spans="2:2">
      <c r="B1884" s="616"/>
    </row>
    <row r="1885" spans="2:2">
      <c r="B1885" s="616"/>
    </row>
    <row r="1886" spans="2:2">
      <c r="B1886" s="616"/>
    </row>
    <row r="1887" spans="2:2">
      <c r="B1887" s="616"/>
    </row>
    <row r="1888" spans="2:2">
      <c r="B1888" s="616"/>
    </row>
    <row r="1889" spans="2:2">
      <c r="B1889" s="616"/>
    </row>
    <row r="1890" spans="2:2">
      <c r="B1890" s="616"/>
    </row>
    <row r="1891" spans="2:2">
      <c r="B1891" s="616"/>
    </row>
    <row r="1892" spans="2:2">
      <c r="B1892" s="616"/>
    </row>
    <row r="1893" spans="2:2">
      <c r="B1893" s="616"/>
    </row>
    <row r="1894" spans="2:2">
      <c r="B1894" s="616"/>
    </row>
    <row r="1895" spans="2:2">
      <c r="B1895" s="616"/>
    </row>
    <row r="1896" spans="2:2">
      <c r="B1896" s="616"/>
    </row>
    <row r="1897" spans="2:2">
      <c r="B1897" s="616"/>
    </row>
    <row r="1898" spans="2:2">
      <c r="B1898" s="616"/>
    </row>
    <row r="1899" spans="2:2">
      <c r="B1899" s="616"/>
    </row>
    <row r="1900" spans="2:2">
      <c r="B1900" s="616"/>
    </row>
    <row r="1901" spans="2:2">
      <c r="B1901" s="616"/>
    </row>
    <row r="1902" spans="2:2">
      <c r="B1902" s="616"/>
    </row>
    <row r="1903" spans="2:2">
      <c r="B1903" s="616"/>
    </row>
    <row r="1904" spans="2:2">
      <c r="B1904" s="616"/>
    </row>
    <row r="1905" spans="2:2">
      <c r="B1905" s="616"/>
    </row>
    <row r="1906" spans="2:2">
      <c r="B1906" s="616"/>
    </row>
    <row r="1907" spans="2:2">
      <c r="B1907" s="616"/>
    </row>
    <row r="1908" spans="2:2">
      <c r="B1908" s="616"/>
    </row>
    <row r="1909" spans="2:2">
      <c r="B1909" s="616"/>
    </row>
    <row r="1910" spans="2:2">
      <c r="B1910" s="616"/>
    </row>
    <row r="1911" spans="2:2">
      <c r="B1911" s="616"/>
    </row>
    <row r="1912" spans="2:2">
      <c r="B1912" s="616"/>
    </row>
    <row r="1913" spans="2:2">
      <c r="B1913" s="616"/>
    </row>
    <row r="1914" spans="2:2">
      <c r="B1914" s="616"/>
    </row>
    <row r="1915" spans="2:2">
      <c r="B1915" s="616"/>
    </row>
    <row r="1916" spans="2:2">
      <c r="B1916" s="616"/>
    </row>
    <row r="1917" spans="2:2">
      <c r="B1917" s="616"/>
    </row>
    <row r="1918" spans="2:2">
      <c r="B1918" s="616"/>
    </row>
    <row r="1919" spans="2:2">
      <c r="B1919" s="616"/>
    </row>
    <row r="1920" spans="2:2">
      <c r="B1920" s="616"/>
    </row>
    <row r="1921" spans="2:2">
      <c r="B1921" s="616"/>
    </row>
    <row r="1922" spans="2:2">
      <c r="B1922" s="616"/>
    </row>
    <row r="1923" spans="2:2">
      <c r="B1923" s="616"/>
    </row>
    <row r="1924" spans="2:2">
      <c r="B1924" s="616"/>
    </row>
    <row r="1925" spans="2:2">
      <c r="B1925" s="616"/>
    </row>
    <row r="1926" spans="2:2">
      <c r="B1926" s="616"/>
    </row>
    <row r="1927" spans="2:2">
      <c r="B1927" s="616"/>
    </row>
    <row r="1928" spans="2:2">
      <c r="B1928" s="616"/>
    </row>
    <row r="1929" spans="2:2">
      <c r="B1929" s="616"/>
    </row>
    <row r="1930" spans="2:2">
      <c r="B1930" s="616"/>
    </row>
    <row r="1931" spans="2:2">
      <c r="B1931" s="616"/>
    </row>
    <row r="1932" spans="2:2">
      <c r="B1932" s="616"/>
    </row>
    <row r="1933" spans="2:2">
      <c r="B1933" s="616"/>
    </row>
    <row r="1934" spans="2:2">
      <c r="B1934" s="616"/>
    </row>
    <row r="1935" spans="2:2">
      <c r="B1935" s="616"/>
    </row>
    <row r="1936" spans="2:2">
      <c r="B1936" s="616"/>
    </row>
    <row r="1937" spans="2:2">
      <c r="B1937" s="616"/>
    </row>
    <row r="1938" spans="2:2">
      <c r="B1938" s="616"/>
    </row>
    <row r="1939" spans="2:2">
      <c r="B1939" s="616"/>
    </row>
    <row r="1940" spans="2:2">
      <c r="B1940" s="616"/>
    </row>
    <row r="1941" spans="2:2">
      <c r="B1941" s="616"/>
    </row>
    <row r="1942" spans="2:2">
      <c r="B1942" s="616"/>
    </row>
    <row r="1943" spans="2:2">
      <c r="B1943" s="616"/>
    </row>
    <row r="1944" spans="2:2">
      <c r="B1944" s="616"/>
    </row>
    <row r="1945" spans="2:2">
      <c r="B1945" s="616"/>
    </row>
    <row r="1946" spans="2:2">
      <c r="B1946" s="616"/>
    </row>
    <row r="1947" spans="2:2">
      <c r="B1947" s="616"/>
    </row>
    <row r="1948" spans="2:2">
      <c r="B1948" s="616"/>
    </row>
    <row r="1949" spans="2:2">
      <c r="B1949" s="616"/>
    </row>
    <row r="1950" spans="2:2">
      <c r="B1950" s="616"/>
    </row>
    <row r="1951" spans="2:2">
      <c r="B1951" s="616"/>
    </row>
    <row r="1952" spans="2:2">
      <c r="B1952" s="616"/>
    </row>
    <row r="1953" spans="2:2">
      <c r="B1953" s="616"/>
    </row>
    <row r="1954" spans="2:2">
      <c r="B1954" s="616"/>
    </row>
    <row r="1955" spans="2:2">
      <c r="B1955" s="616"/>
    </row>
    <row r="1956" spans="2:2">
      <c r="B1956" s="616"/>
    </row>
    <row r="1957" spans="2:2">
      <c r="B1957" s="616"/>
    </row>
    <row r="1958" spans="2:2">
      <c r="B1958" s="616"/>
    </row>
    <row r="1959" spans="2:2">
      <c r="B1959" s="616"/>
    </row>
    <row r="1960" spans="2:2">
      <c r="B1960" s="616"/>
    </row>
    <row r="1961" spans="2:2">
      <c r="B1961" s="616"/>
    </row>
    <row r="1962" spans="2:2">
      <c r="B1962" s="616"/>
    </row>
    <row r="1963" spans="2:2">
      <c r="B1963" s="616"/>
    </row>
    <row r="1964" spans="2:2">
      <c r="B1964" s="616"/>
    </row>
    <row r="1965" spans="2:2">
      <c r="B1965" s="616"/>
    </row>
    <row r="1966" spans="2:2">
      <c r="B1966" s="616"/>
    </row>
    <row r="1967" spans="2:2">
      <c r="B1967" s="616"/>
    </row>
    <row r="1968" spans="2:2">
      <c r="B1968" s="616"/>
    </row>
    <row r="1969" spans="2:2">
      <c r="B1969" s="616"/>
    </row>
    <row r="1970" spans="2:2">
      <c r="B1970" s="616"/>
    </row>
    <row r="1971" spans="2:2">
      <c r="B1971" s="616"/>
    </row>
    <row r="1972" spans="2:2">
      <c r="B1972" s="616"/>
    </row>
    <row r="1973" spans="2:2">
      <c r="B1973" s="616"/>
    </row>
    <row r="1974" spans="2:2">
      <c r="B1974" s="616"/>
    </row>
    <row r="1975" spans="2:2">
      <c r="B1975" s="616"/>
    </row>
    <row r="1976" spans="2:2">
      <c r="B1976" s="616"/>
    </row>
    <row r="1977" spans="2:2">
      <c r="B1977" s="616"/>
    </row>
    <row r="1978" spans="2:2">
      <c r="B1978" s="616"/>
    </row>
    <row r="1979" spans="2:2">
      <c r="B1979" s="616"/>
    </row>
    <row r="1980" spans="2:2">
      <c r="B1980" s="616"/>
    </row>
    <row r="1981" spans="2:2">
      <c r="B1981" s="616"/>
    </row>
    <row r="1982" spans="2:2">
      <c r="B1982" s="616"/>
    </row>
    <row r="1983" spans="2:2">
      <c r="B1983" s="616"/>
    </row>
    <row r="1984" spans="2:2">
      <c r="B1984" s="616"/>
    </row>
    <row r="1985" spans="2:2">
      <c r="B1985" s="616"/>
    </row>
    <row r="1986" spans="2:2">
      <c r="B1986" s="616"/>
    </row>
    <row r="1987" spans="2:2">
      <c r="B1987" s="616"/>
    </row>
    <row r="1988" spans="2:2">
      <c r="B1988" s="616"/>
    </row>
    <row r="1989" spans="2:2">
      <c r="B1989" s="616"/>
    </row>
    <row r="1990" spans="2:2">
      <c r="B1990" s="616"/>
    </row>
    <row r="1991" spans="2:2">
      <c r="B1991" s="616"/>
    </row>
    <row r="1992" spans="2:2">
      <c r="B1992" s="616"/>
    </row>
    <row r="1993" spans="2:2">
      <c r="B1993" s="616"/>
    </row>
    <row r="1994" spans="2:2">
      <c r="B1994" s="616"/>
    </row>
    <row r="1995" spans="2:2">
      <c r="B1995" s="616"/>
    </row>
    <row r="1996" spans="2:2">
      <c r="B1996" s="616"/>
    </row>
    <row r="1997" spans="2:2">
      <c r="B1997" s="616"/>
    </row>
    <row r="1998" spans="2:2">
      <c r="B1998" s="616"/>
    </row>
    <row r="1999" spans="2:2">
      <c r="B1999" s="616"/>
    </row>
    <row r="2000" spans="2:2">
      <c r="B2000" s="616"/>
    </row>
    <row r="2001" spans="2:2">
      <c r="B2001" s="616"/>
    </row>
    <row r="2002" spans="2:2">
      <c r="B2002" s="616"/>
    </row>
    <row r="2003" spans="2:2">
      <c r="B2003" s="616"/>
    </row>
    <row r="2004" spans="2:2">
      <c r="B2004" s="616"/>
    </row>
    <row r="2005" spans="2:2">
      <c r="B2005" s="616"/>
    </row>
    <row r="2006" spans="2:2">
      <c r="B2006" s="616"/>
    </row>
    <row r="2007" spans="2:2">
      <c r="B2007" s="616"/>
    </row>
    <row r="2008" spans="2:2">
      <c r="B2008" s="616"/>
    </row>
    <row r="2009" spans="2:2">
      <c r="B2009" s="616"/>
    </row>
    <row r="2010" spans="2:2">
      <c r="B2010" s="616"/>
    </row>
    <row r="2011" spans="2:2">
      <c r="B2011" s="616"/>
    </row>
    <row r="2012" spans="2:2">
      <c r="B2012" s="616"/>
    </row>
    <row r="2013" spans="2:2">
      <c r="B2013" s="616"/>
    </row>
    <row r="2014" spans="2:2">
      <c r="B2014" s="616"/>
    </row>
    <row r="2015" spans="2:2">
      <c r="B2015" s="616"/>
    </row>
    <row r="2016" spans="2:2">
      <c r="B2016" s="616"/>
    </row>
    <row r="2017" spans="2:2">
      <c r="B2017" s="616"/>
    </row>
    <row r="2018" spans="2:2">
      <c r="B2018" s="616"/>
    </row>
    <row r="2019" spans="2:2">
      <c r="B2019" s="616"/>
    </row>
    <row r="2020" spans="2:2">
      <c r="B2020" s="616"/>
    </row>
    <row r="2021" spans="2:2">
      <c r="B2021" s="616"/>
    </row>
    <row r="2022" spans="2:2">
      <c r="B2022" s="616"/>
    </row>
    <row r="2023" spans="2:2">
      <c r="B2023" s="616"/>
    </row>
    <row r="2024" spans="2:2">
      <c r="B2024" s="616"/>
    </row>
    <row r="2025" spans="2:2">
      <c r="B2025" s="616"/>
    </row>
    <row r="2026" spans="2:2">
      <c r="B2026" s="616"/>
    </row>
    <row r="2027" spans="2:2">
      <c r="B2027" s="616"/>
    </row>
    <row r="2028" spans="2:2">
      <c r="B2028" s="616"/>
    </row>
    <row r="2029" spans="2:2">
      <c r="B2029" s="616"/>
    </row>
    <row r="2030" spans="2:2">
      <c r="B2030" s="616"/>
    </row>
    <row r="2031" spans="2:2">
      <c r="B2031" s="616"/>
    </row>
    <row r="2032" spans="2:2">
      <c r="B2032" s="616"/>
    </row>
    <row r="2033" spans="2:2">
      <c r="B2033" s="616"/>
    </row>
    <row r="2034" spans="2:2">
      <c r="B2034" s="616"/>
    </row>
    <row r="2035" spans="2:2">
      <c r="B2035" s="616"/>
    </row>
    <row r="2036" spans="2:2">
      <c r="B2036" s="616"/>
    </row>
    <row r="2037" spans="2:2">
      <c r="B2037" s="616"/>
    </row>
    <row r="2038" spans="2:2">
      <c r="B2038" s="616"/>
    </row>
    <row r="2039" spans="2:2">
      <c r="B2039" s="616"/>
    </row>
    <row r="2040" spans="2:2">
      <c r="B2040" s="616"/>
    </row>
    <row r="2041" spans="2:2">
      <c r="B2041" s="616"/>
    </row>
    <row r="2042" spans="2:2">
      <c r="B2042" s="616"/>
    </row>
    <row r="2043" spans="2:2">
      <c r="B2043" s="616"/>
    </row>
    <row r="2044" spans="2:2">
      <c r="B2044" s="616"/>
    </row>
    <row r="2045" spans="2:2">
      <c r="B2045" s="616"/>
    </row>
    <row r="2046" spans="2:2">
      <c r="B2046" s="616"/>
    </row>
    <row r="2047" spans="2:2">
      <c r="B2047" s="616"/>
    </row>
    <row r="2048" spans="2:2">
      <c r="B2048" s="616"/>
    </row>
    <row r="2049" spans="2:2">
      <c r="B2049" s="616"/>
    </row>
    <row r="2050" spans="2:2">
      <c r="B2050" s="616"/>
    </row>
    <row r="2051" spans="2:2">
      <c r="B2051" s="616"/>
    </row>
    <row r="2052" spans="2:2">
      <c r="B2052" s="616"/>
    </row>
    <row r="2053" spans="2:2">
      <c r="B2053" s="616"/>
    </row>
    <row r="2054" spans="2:2">
      <c r="B2054" s="616"/>
    </row>
    <row r="2055" spans="2:2">
      <c r="B2055" s="616"/>
    </row>
    <row r="2056" spans="2:2">
      <c r="B2056" s="616"/>
    </row>
    <row r="2057" spans="2:2">
      <c r="B2057" s="616"/>
    </row>
    <row r="2058" spans="2:2">
      <c r="B2058" s="616"/>
    </row>
    <row r="2059" spans="2:2">
      <c r="B2059" s="616"/>
    </row>
    <row r="2060" spans="2:2">
      <c r="B2060" s="616"/>
    </row>
    <row r="2061" spans="2:2">
      <c r="B2061" s="616"/>
    </row>
    <row r="2062" spans="2:2">
      <c r="B2062" s="616"/>
    </row>
    <row r="2063" spans="2:2">
      <c r="B2063" s="616"/>
    </row>
    <row r="2064" spans="2:2">
      <c r="B2064" s="616"/>
    </row>
    <row r="2065" spans="2:2">
      <c r="B2065" s="616"/>
    </row>
    <row r="2066" spans="2:2">
      <c r="B2066" s="616"/>
    </row>
    <row r="2067" spans="2:2">
      <c r="B2067" s="616"/>
    </row>
    <row r="2068" spans="2:2">
      <c r="B2068" s="616"/>
    </row>
    <row r="2069" spans="2:2">
      <c r="B2069" s="616"/>
    </row>
    <row r="2070" spans="2:2">
      <c r="B2070" s="616"/>
    </row>
    <row r="2071" spans="2:2">
      <c r="B2071" s="616"/>
    </row>
    <row r="2072" spans="2:2">
      <c r="B2072" s="616"/>
    </row>
    <row r="2073" spans="2:2">
      <c r="B2073" s="616"/>
    </row>
    <row r="2074" spans="2:2">
      <c r="B2074" s="616"/>
    </row>
    <row r="2075" spans="2:2">
      <c r="B2075" s="616"/>
    </row>
    <row r="2076" spans="2:2">
      <c r="B2076" s="616"/>
    </row>
    <row r="2077" spans="2:2">
      <c r="B2077" s="616"/>
    </row>
    <row r="2078" spans="2:2">
      <c r="B2078" s="616"/>
    </row>
    <row r="2079" spans="2:2">
      <c r="B2079" s="616"/>
    </row>
    <row r="2080" spans="2:2">
      <c r="B2080" s="616"/>
    </row>
    <row r="2081" spans="2:2">
      <c r="B2081" s="616"/>
    </row>
    <row r="2082" spans="2:2">
      <c r="B2082" s="616"/>
    </row>
    <row r="2083" spans="2:2">
      <c r="B2083" s="616"/>
    </row>
    <row r="2084" spans="2:2">
      <c r="B2084" s="616"/>
    </row>
    <row r="2085" spans="2:2">
      <c r="B2085" s="616"/>
    </row>
    <row r="2086" spans="2:2">
      <c r="B2086" s="616"/>
    </row>
    <row r="2087" spans="2:2">
      <c r="B2087" s="616"/>
    </row>
    <row r="2088" spans="2:2">
      <c r="B2088" s="616"/>
    </row>
    <row r="2089" spans="2:2">
      <c r="B2089" s="616"/>
    </row>
    <row r="2090" spans="2:2">
      <c r="B2090" s="616"/>
    </row>
    <row r="2091" spans="2:2">
      <c r="B2091" s="616"/>
    </row>
    <row r="2092" spans="2:2">
      <c r="B2092" s="616"/>
    </row>
    <row r="2093" spans="2:2">
      <c r="B2093" s="616"/>
    </row>
    <row r="2094" spans="2:2">
      <c r="B2094" s="616"/>
    </row>
    <row r="2095" spans="2:2">
      <c r="B2095" s="616"/>
    </row>
    <row r="2096" spans="2:2">
      <c r="B2096" s="616"/>
    </row>
    <row r="2097" spans="2:2">
      <c r="B2097" s="616"/>
    </row>
    <row r="2098" spans="2:2">
      <c r="B2098" s="616"/>
    </row>
    <row r="2099" spans="2:2">
      <c r="B2099" s="616"/>
    </row>
    <row r="2100" spans="2:2">
      <c r="B2100" s="616"/>
    </row>
    <row r="2101" spans="2:2">
      <c r="B2101" s="616"/>
    </row>
    <row r="2102" spans="2:2">
      <c r="B2102" s="616"/>
    </row>
    <row r="2103" spans="2:2">
      <c r="B2103" s="616"/>
    </row>
    <row r="2104" spans="2:2">
      <c r="B2104" s="616"/>
    </row>
    <row r="2105" spans="2:2">
      <c r="B2105" s="616"/>
    </row>
    <row r="2106" spans="2:2">
      <c r="B2106" s="616"/>
    </row>
    <row r="2107" spans="2:2">
      <c r="B2107" s="616"/>
    </row>
    <row r="2108" spans="2:2">
      <c r="B2108" s="616"/>
    </row>
    <row r="2109" spans="2:2">
      <c r="B2109" s="616"/>
    </row>
    <row r="2110" spans="2:2">
      <c r="B2110" s="616"/>
    </row>
    <row r="2111" spans="2:2">
      <c r="B2111" s="616"/>
    </row>
    <row r="2112" spans="2:2">
      <c r="B2112" s="616"/>
    </row>
    <row r="2113" spans="2:2">
      <c r="B2113" s="616"/>
    </row>
    <row r="2114" spans="2:2">
      <c r="B2114" s="616"/>
    </row>
    <row r="2115" spans="2:2">
      <c r="B2115" s="616"/>
    </row>
    <row r="2116" spans="2:2">
      <c r="B2116" s="616"/>
    </row>
    <row r="2117" spans="2:2">
      <c r="B2117" s="616"/>
    </row>
    <row r="2118" spans="2:2">
      <c r="B2118" s="616"/>
    </row>
    <row r="2119" spans="2:2">
      <c r="B2119" s="616"/>
    </row>
    <row r="2120" spans="2:2">
      <c r="B2120" s="616"/>
    </row>
    <row r="2121" spans="2:2">
      <c r="B2121" s="616"/>
    </row>
    <row r="2122" spans="2:2">
      <c r="B2122" s="616"/>
    </row>
    <row r="2123" spans="2:2">
      <c r="B2123" s="616"/>
    </row>
    <row r="2124" spans="2:2">
      <c r="B2124" s="616"/>
    </row>
    <row r="2125" spans="2:2">
      <c r="B2125" s="616"/>
    </row>
    <row r="2126" spans="2:2">
      <c r="B2126" s="616"/>
    </row>
    <row r="2127" spans="2:2">
      <c r="B2127" s="616"/>
    </row>
    <row r="2128" spans="2:2">
      <c r="B2128" s="616"/>
    </row>
    <row r="2129" spans="2:2">
      <c r="B2129" s="616"/>
    </row>
    <row r="2130" spans="2:2">
      <c r="B2130" s="616"/>
    </row>
    <row r="2131" spans="2:2">
      <c r="B2131" s="616"/>
    </row>
    <row r="2132" spans="2:2">
      <c r="B2132" s="616"/>
    </row>
    <row r="2133" spans="2:2">
      <c r="B2133" s="616"/>
    </row>
    <row r="2134" spans="2:2">
      <c r="B2134" s="616"/>
    </row>
    <row r="2135" spans="2:2">
      <c r="B2135" s="616"/>
    </row>
    <row r="2136" spans="2:2">
      <c r="B2136" s="616"/>
    </row>
    <row r="2137" spans="2:2">
      <c r="B2137" s="616"/>
    </row>
    <row r="2138" spans="2:2">
      <c r="B2138" s="616"/>
    </row>
    <row r="2139" spans="2:2">
      <c r="B2139" s="616"/>
    </row>
    <row r="2140" spans="2:2">
      <c r="B2140" s="616"/>
    </row>
    <row r="2141" spans="2:2">
      <c r="B2141" s="616"/>
    </row>
    <row r="2142" spans="2:2">
      <c r="B2142" s="616"/>
    </row>
    <row r="2143" spans="2:2">
      <c r="B2143" s="616"/>
    </row>
    <row r="2144" spans="2:2">
      <c r="B2144" s="616"/>
    </row>
    <row r="2145" spans="2:2">
      <c r="B2145" s="616"/>
    </row>
    <row r="2146" spans="2:2">
      <c r="B2146" s="616"/>
    </row>
    <row r="2147" spans="2:2">
      <c r="B2147" s="616"/>
    </row>
    <row r="2148" spans="2:2">
      <c r="B2148" s="616"/>
    </row>
    <row r="2149" spans="2:2">
      <c r="B2149" s="616"/>
    </row>
    <row r="2150" spans="2:2">
      <c r="B2150" s="616"/>
    </row>
    <row r="2151" spans="2:2">
      <c r="B2151" s="616"/>
    </row>
    <row r="2152" spans="2:2">
      <c r="B2152" s="616"/>
    </row>
    <row r="2153" spans="2:2">
      <c r="B2153" s="616"/>
    </row>
    <row r="2154" spans="2:2">
      <c r="B2154" s="616"/>
    </row>
    <row r="2155" spans="2:2">
      <c r="B2155" s="616"/>
    </row>
    <row r="2156" spans="2:2">
      <c r="B2156" s="616"/>
    </row>
    <row r="2157" spans="2:2">
      <c r="B2157" s="616"/>
    </row>
    <row r="2158" spans="2:2">
      <c r="B2158" s="616"/>
    </row>
    <row r="2159" spans="2:2">
      <c r="B2159" s="616"/>
    </row>
    <row r="2160" spans="2:2">
      <c r="B2160" s="616"/>
    </row>
    <row r="2161" spans="2:2">
      <c r="B2161" s="616"/>
    </row>
    <row r="2162" spans="2:2">
      <c r="B2162" s="616"/>
    </row>
    <row r="2163" spans="2:2">
      <c r="B2163" s="616"/>
    </row>
    <row r="2164" spans="2:2">
      <c r="B2164" s="616"/>
    </row>
    <row r="2165" spans="2:2">
      <c r="B2165" s="616"/>
    </row>
    <row r="2166" spans="2:2">
      <c r="B2166" s="616"/>
    </row>
    <row r="2167" spans="2:2">
      <c r="B2167" s="616"/>
    </row>
    <row r="2168" spans="2:2">
      <c r="B2168" s="616"/>
    </row>
    <row r="2169" spans="2:2">
      <c r="B2169" s="616"/>
    </row>
    <row r="2170" spans="2:2">
      <c r="B2170" s="616"/>
    </row>
    <row r="2171" spans="2:2">
      <c r="B2171" s="616"/>
    </row>
    <row r="2172" spans="2:2">
      <c r="B2172" s="616"/>
    </row>
    <row r="2173" spans="2:2">
      <c r="B2173" s="616"/>
    </row>
    <row r="2174" spans="2:2">
      <c r="B2174" s="616"/>
    </row>
    <row r="2175" spans="2:2">
      <c r="B2175" s="616"/>
    </row>
    <row r="2176" spans="2:2">
      <c r="B2176" s="616"/>
    </row>
    <row r="2177" spans="2:2">
      <c r="B2177" s="616"/>
    </row>
    <row r="2178" spans="2:2">
      <c r="B2178" s="616"/>
    </row>
    <row r="2179" spans="2:2">
      <c r="B2179" s="616"/>
    </row>
    <row r="2180" spans="2:2">
      <c r="B2180" s="616"/>
    </row>
    <row r="2181" spans="2:2">
      <c r="B2181" s="616"/>
    </row>
    <row r="2182" spans="2:2">
      <c r="B2182" s="616"/>
    </row>
    <row r="2183" spans="2:2">
      <c r="B2183" s="616"/>
    </row>
    <row r="2184" spans="2:2">
      <c r="B2184" s="616"/>
    </row>
    <row r="2185" spans="2:2">
      <c r="B2185" s="616"/>
    </row>
    <row r="2186" spans="2:2">
      <c r="B2186" s="616"/>
    </row>
    <row r="2187" spans="2:2">
      <c r="B2187" s="616"/>
    </row>
    <row r="2188" spans="2:2">
      <c r="B2188" s="616"/>
    </row>
    <row r="2189" spans="2:2">
      <c r="B2189" s="616"/>
    </row>
    <row r="2190" spans="2:2">
      <c r="B2190" s="616"/>
    </row>
    <row r="2191" spans="2:2">
      <c r="B2191" s="616"/>
    </row>
    <row r="2192" spans="2:2">
      <c r="B2192" s="616"/>
    </row>
    <row r="2193" spans="2:2">
      <c r="B2193" s="616"/>
    </row>
    <row r="2194" spans="2:2">
      <c r="B2194" s="616"/>
    </row>
    <row r="2195" spans="2:2">
      <c r="B2195" s="616"/>
    </row>
    <row r="2196" spans="2:2">
      <c r="B2196" s="616"/>
    </row>
    <row r="2197" spans="2:2">
      <c r="B2197" s="616"/>
    </row>
    <row r="2198" spans="2:2">
      <c r="B2198" s="616"/>
    </row>
    <row r="2199" spans="2:2">
      <c r="B2199" s="616"/>
    </row>
    <row r="2200" spans="2:2">
      <c r="B2200" s="616"/>
    </row>
    <row r="2201" spans="2:2">
      <c r="B2201" s="616"/>
    </row>
    <row r="2202" spans="2:2">
      <c r="B2202" s="616"/>
    </row>
    <row r="2203" spans="2:2">
      <c r="B2203" s="616"/>
    </row>
    <row r="2204" spans="2:2">
      <c r="B2204" s="616"/>
    </row>
    <row r="2205" spans="2:2">
      <c r="B2205" s="616"/>
    </row>
    <row r="2206" spans="2:2">
      <c r="B2206" s="616"/>
    </row>
    <row r="2207" spans="2:2">
      <c r="B2207" s="616"/>
    </row>
    <row r="2208" spans="2:2">
      <c r="B2208" s="616"/>
    </row>
    <row r="2209" spans="2:2">
      <c r="B2209" s="616"/>
    </row>
    <row r="2210" spans="2:2">
      <c r="B2210" s="616"/>
    </row>
    <row r="2211" spans="2:2">
      <c r="B2211" s="616"/>
    </row>
    <row r="2212" spans="2:2">
      <c r="B2212" s="616"/>
    </row>
    <row r="2213" spans="2:2">
      <c r="B2213" s="616"/>
    </row>
    <row r="2214" spans="2:2">
      <c r="B2214" s="616"/>
    </row>
    <row r="2215" spans="2:2">
      <c r="B2215" s="616"/>
    </row>
    <row r="2216" spans="2:2">
      <c r="B2216" s="616"/>
    </row>
    <row r="2217" spans="2:2">
      <c r="B2217" s="616"/>
    </row>
    <row r="2218" spans="2:2">
      <c r="B2218" s="616"/>
    </row>
    <row r="2219" spans="2:2">
      <c r="B2219" s="616"/>
    </row>
    <row r="2220" spans="2:2">
      <c r="B2220" s="616"/>
    </row>
    <row r="2221" spans="2:2">
      <c r="B2221" s="616"/>
    </row>
    <row r="2222" spans="2:2">
      <c r="B2222" s="616"/>
    </row>
    <row r="2223" spans="2:2">
      <c r="B2223" s="616"/>
    </row>
    <row r="2224" spans="2:2">
      <c r="B2224" s="616"/>
    </row>
    <row r="2225" spans="2:2">
      <c r="B2225" s="616"/>
    </row>
    <row r="2226" spans="2:2">
      <c r="B2226" s="616"/>
    </row>
    <row r="2227" spans="2:2">
      <c r="B2227" s="616"/>
    </row>
    <row r="2228" spans="2:2">
      <c r="B2228" s="616"/>
    </row>
    <row r="2229" spans="2:2">
      <c r="B2229" s="616"/>
    </row>
    <row r="2230" spans="2:2">
      <c r="B2230" s="616"/>
    </row>
    <row r="2231" spans="2:2">
      <c r="B2231" s="616"/>
    </row>
    <row r="2232" spans="2:2">
      <c r="B2232" s="616"/>
    </row>
    <row r="2233" spans="2:2">
      <c r="B2233" s="616"/>
    </row>
    <row r="2234" spans="2:2">
      <c r="B2234" s="616"/>
    </row>
    <row r="2235" spans="2:2">
      <c r="B2235" s="616"/>
    </row>
    <row r="2236" spans="2:2">
      <c r="B2236" s="616"/>
    </row>
    <row r="2237" spans="2:2">
      <c r="B2237" s="616"/>
    </row>
    <row r="2238" spans="2:2">
      <c r="B2238" s="616"/>
    </row>
    <row r="2239" spans="2:2">
      <c r="B2239" s="616"/>
    </row>
    <row r="2240" spans="2:2">
      <c r="B2240" s="616"/>
    </row>
    <row r="2241" spans="2:2">
      <c r="B2241" s="616"/>
    </row>
    <row r="2242" spans="2:2">
      <c r="B2242" s="616"/>
    </row>
    <row r="2243" spans="2:2">
      <c r="B2243" s="616"/>
    </row>
    <row r="2244" spans="2:2">
      <c r="B2244" s="616"/>
    </row>
    <row r="2245" spans="2:2">
      <c r="B2245" s="616"/>
    </row>
    <row r="2246" spans="2:2">
      <c r="B2246" s="616"/>
    </row>
    <row r="2247" spans="2:2">
      <c r="B2247" s="616"/>
    </row>
    <row r="2248" spans="2:2">
      <c r="B2248" s="616"/>
    </row>
    <row r="2249" spans="2:2">
      <c r="B2249" s="616"/>
    </row>
    <row r="2250" spans="2:2">
      <c r="B2250" s="616"/>
    </row>
    <row r="2251" spans="2:2">
      <c r="B2251" s="616"/>
    </row>
    <row r="2252" spans="2:2">
      <c r="B2252" s="616"/>
    </row>
    <row r="2253" spans="2:2">
      <c r="B2253" s="616"/>
    </row>
    <row r="2254" spans="2:2">
      <c r="B2254" s="616"/>
    </row>
    <row r="2255" spans="2:2">
      <c r="B2255" s="616"/>
    </row>
    <row r="2256" spans="2:2">
      <c r="B2256" s="616"/>
    </row>
    <row r="2257" spans="2:2">
      <c r="B2257" s="616"/>
    </row>
    <row r="2258" spans="2:2">
      <c r="B2258" s="616"/>
    </row>
    <row r="2259" spans="2:2">
      <c r="B2259" s="616"/>
    </row>
    <row r="2260" spans="2:2">
      <c r="B2260" s="616"/>
    </row>
    <row r="2261" spans="2:2">
      <c r="B2261" s="616"/>
    </row>
    <row r="2262" spans="2:2">
      <c r="B2262" s="616"/>
    </row>
    <row r="2263" spans="2:2">
      <c r="B2263" s="616"/>
    </row>
    <row r="2264" spans="2:2">
      <c r="B2264" s="616"/>
    </row>
    <row r="2265" spans="2:2">
      <c r="B2265" s="616"/>
    </row>
    <row r="2266" spans="2:2">
      <c r="B2266" s="616"/>
    </row>
    <row r="2267" spans="2:2">
      <c r="B2267" s="616"/>
    </row>
    <row r="2268" spans="2:2">
      <c r="B2268" s="616"/>
    </row>
    <row r="2269" spans="2:2">
      <c r="B2269" s="616"/>
    </row>
    <row r="2270" spans="2:2">
      <c r="B2270" s="616"/>
    </row>
    <row r="2271" spans="2:2">
      <c r="B2271" s="616"/>
    </row>
    <row r="2272" spans="2:2">
      <c r="B2272" s="616"/>
    </row>
    <row r="2273" spans="2:2">
      <c r="B2273" s="616"/>
    </row>
    <row r="2274" spans="2:2">
      <c r="B2274" s="616"/>
    </row>
    <row r="2275" spans="2:2">
      <c r="B2275" s="616"/>
    </row>
    <row r="2276" spans="2:2">
      <c r="B2276" s="616"/>
    </row>
    <row r="2277" spans="2:2">
      <c r="B2277" s="616"/>
    </row>
    <row r="2278" spans="2:2">
      <c r="B2278" s="616"/>
    </row>
    <row r="2279" spans="2:2">
      <c r="B2279" s="616"/>
    </row>
    <row r="2280" spans="2:2">
      <c r="B2280" s="616"/>
    </row>
    <row r="2281" spans="2:2">
      <c r="B2281" s="616"/>
    </row>
    <row r="2282" spans="2:2">
      <c r="B2282" s="616"/>
    </row>
    <row r="2283" spans="2:2">
      <c r="B2283" s="616"/>
    </row>
    <row r="2284" spans="2:2">
      <c r="B2284" s="616"/>
    </row>
    <row r="2285" spans="2:2">
      <c r="B2285" s="616"/>
    </row>
    <row r="2286" spans="2:2">
      <c r="B2286" s="616"/>
    </row>
    <row r="2287" spans="2:2">
      <c r="B2287" s="616"/>
    </row>
    <row r="2288" spans="2:2">
      <c r="B2288" s="616"/>
    </row>
    <row r="2289" spans="2:2">
      <c r="B2289" s="616"/>
    </row>
    <row r="2290" spans="2:2">
      <c r="B2290" s="616"/>
    </row>
    <row r="2291" spans="2:2">
      <c r="B2291" s="616"/>
    </row>
    <row r="2292" spans="2:2">
      <c r="B2292" s="616"/>
    </row>
    <row r="2293" spans="2:2">
      <c r="B2293" s="616"/>
    </row>
    <row r="2294" spans="2:2">
      <c r="B2294" s="616"/>
    </row>
    <row r="2295" spans="2:2">
      <c r="B2295" s="616"/>
    </row>
    <row r="2296" spans="2:2">
      <c r="B2296" s="616"/>
    </row>
    <row r="2297" spans="2:2">
      <c r="B2297" s="616"/>
    </row>
    <row r="2298" spans="2:2">
      <c r="B2298" s="616"/>
    </row>
    <row r="2299" spans="2:2">
      <c r="B2299" s="616"/>
    </row>
    <row r="2300" spans="2:2">
      <c r="B2300" s="616"/>
    </row>
    <row r="2301" spans="2:2">
      <c r="B2301" s="616"/>
    </row>
    <row r="2302" spans="2:2">
      <c r="B2302" s="616"/>
    </row>
    <row r="2303" spans="2:2">
      <c r="B2303" s="616"/>
    </row>
    <row r="2304" spans="2:2">
      <c r="B2304" s="616"/>
    </row>
    <row r="2305" spans="2:2">
      <c r="B2305" s="616"/>
    </row>
    <row r="2306" spans="2:2">
      <c r="B2306" s="616"/>
    </row>
    <row r="2307" spans="2:2">
      <c r="B2307" s="616"/>
    </row>
    <row r="2308" spans="2:2">
      <c r="B2308" s="616"/>
    </row>
    <row r="2309" spans="2:2">
      <c r="B2309" s="616"/>
    </row>
    <row r="2310" spans="2:2">
      <c r="B2310" s="616"/>
    </row>
    <row r="2311" spans="2:2">
      <c r="B2311" s="616"/>
    </row>
    <row r="2312" spans="2:2">
      <c r="B2312" s="616"/>
    </row>
    <row r="2313" spans="2:2">
      <c r="B2313" s="616"/>
    </row>
    <row r="2314" spans="2:2">
      <c r="B2314" s="616"/>
    </row>
    <row r="2315" spans="2:2">
      <c r="B2315" s="616"/>
    </row>
    <row r="2316" spans="2:2">
      <c r="B2316" s="616"/>
    </row>
    <row r="2317" spans="2:2">
      <c r="B2317" s="616"/>
    </row>
    <row r="2318" spans="2:2">
      <c r="B2318" s="616"/>
    </row>
    <row r="2319" spans="2:2">
      <c r="B2319" s="616"/>
    </row>
    <row r="2320" spans="2:2">
      <c r="B2320" s="616"/>
    </row>
    <row r="2321" spans="2:2">
      <c r="B2321" s="616"/>
    </row>
    <row r="2322" spans="2:2">
      <c r="B2322" s="616"/>
    </row>
    <row r="2323" spans="2:2">
      <c r="B2323" s="616"/>
    </row>
    <row r="2324" spans="2:2">
      <c r="B2324" s="616"/>
    </row>
    <row r="2325" spans="2:2">
      <c r="B2325" s="616"/>
    </row>
    <row r="2326" spans="2:2">
      <c r="B2326" s="616"/>
    </row>
    <row r="2327" spans="2:2">
      <c r="B2327" s="616"/>
    </row>
    <row r="2328" spans="2:2">
      <c r="B2328" s="616"/>
    </row>
    <row r="2329" spans="2:2">
      <c r="B2329" s="616"/>
    </row>
    <row r="2330" spans="2:2">
      <c r="B2330" s="616"/>
    </row>
    <row r="2331" spans="2:2">
      <c r="B2331" s="616"/>
    </row>
    <row r="2332" spans="2:2">
      <c r="B2332" s="616"/>
    </row>
    <row r="2333" spans="2:2">
      <c r="B2333" s="616"/>
    </row>
    <row r="2334" spans="2:2">
      <c r="B2334" s="616"/>
    </row>
    <row r="2335" spans="2:2">
      <c r="B2335" s="616"/>
    </row>
    <row r="2336" spans="2:2">
      <c r="B2336" s="616"/>
    </row>
    <row r="2337" spans="2:2">
      <c r="B2337" s="616"/>
    </row>
    <row r="2338" spans="2:2">
      <c r="B2338" s="616"/>
    </row>
    <row r="2339" spans="2:2">
      <c r="B2339" s="616"/>
    </row>
    <row r="2340" spans="2:2">
      <c r="B2340" s="616"/>
    </row>
    <row r="2341" spans="2:2">
      <c r="B2341" s="616"/>
    </row>
    <row r="2342" spans="2:2">
      <c r="B2342" s="616"/>
    </row>
    <row r="2343" spans="2:2">
      <c r="B2343" s="616"/>
    </row>
    <row r="2344" spans="2:2">
      <c r="B2344" s="616"/>
    </row>
    <row r="2345" spans="2:2">
      <c r="B2345" s="616"/>
    </row>
    <row r="2346" spans="2:2">
      <c r="B2346" s="616"/>
    </row>
    <row r="2347" spans="2:2">
      <c r="B2347" s="616"/>
    </row>
    <row r="2348" spans="2:2">
      <c r="B2348" s="616"/>
    </row>
    <row r="2349" spans="2:2">
      <c r="B2349" s="616"/>
    </row>
    <row r="2350" spans="2:2">
      <c r="B2350" s="616"/>
    </row>
    <row r="2351" spans="2:2">
      <c r="B2351" s="616"/>
    </row>
    <row r="2352" spans="2:2">
      <c r="B2352" s="616"/>
    </row>
    <row r="2353" spans="2:2">
      <c r="B2353" s="616"/>
    </row>
    <row r="2354" spans="2:2">
      <c r="B2354" s="616"/>
    </row>
    <row r="2355" spans="2:2">
      <c r="B2355" s="616"/>
    </row>
    <row r="2356" spans="2:2">
      <c r="B2356" s="616"/>
    </row>
    <row r="2357" spans="2:2">
      <c r="B2357" s="616"/>
    </row>
    <row r="2358" spans="2:2">
      <c r="B2358" s="616"/>
    </row>
    <row r="2359" spans="2:2">
      <c r="B2359" s="616"/>
    </row>
    <row r="2360" spans="2:2">
      <c r="B2360" s="616"/>
    </row>
    <row r="2361" spans="2:2">
      <c r="B2361" s="616"/>
    </row>
    <row r="2362" spans="2:2">
      <c r="B2362" s="616"/>
    </row>
    <row r="2363" spans="2:2">
      <c r="B2363" s="616"/>
    </row>
    <row r="2364" spans="2:2">
      <c r="B2364" s="616"/>
    </row>
    <row r="2365" spans="2:2">
      <c r="B2365" s="616"/>
    </row>
    <row r="2366" spans="2:2">
      <c r="B2366" s="616"/>
    </row>
    <row r="2367" spans="2:2">
      <c r="B2367" s="616"/>
    </row>
    <row r="2368" spans="2:2">
      <c r="B2368" s="616"/>
    </row>
    <row r="2369" spans="2:2">
      <c r="B2369" s="616"/>
    </row>
    <row r="2370" spans="2:2">
      <c r="B2370" s="616"/>
    </row>
    <row r="2371" spans="2:2">
      <c r="B2371" s="616"/>
    </row>
    <row r="2372" spans="2:2">
      <c r="B2372" s="616"/>
    </row>
    <row r="2373" spans="2:2">
      <c r="B2373" s="616"/>
    </row>
    <row r="2374" spans="2:2">
      <c r="B2374" s="616"/>
    </row>
    <row r="2375" spans="2:2">
      <c r="B2375" s="616"/>
    </row>
    <row r="2376" spans="2:2">
      <c r="B2376" s="616"/>
    </row>
    <row r="2377" spans="2:2">
      <c r="B2377" s="616"/>
    </row>
    <row r="2378" spans="2:2">
      <c r="B2378" s="616"/>
    </row>
    <row r="2379" spans="2:2">
      <c r="B2379" s="616"/>
    </row>
    <row r="2380" spans="2:2">
      <c r="B2380" s="616"/>
    </row>
    <row r="2381" spans="2:2">
      <c r="B2381" s="616"/>
    </row>
    <row r="2382" spans="2:2">
      <c r="B2382" s="616"/>
    </row>
    <row r="2383" spans="2:2">
      <c r="B2383" s="616"/>
    </row>
    <row r="2384" spans="2:2">
      <c r="B2384" s="616"/>
    </row>
    <row r="2385" spans="2:2">
      <c r="B2385" s="616"/>
    </row>
    <row r="2386" spans="2:2">
      <c r="B2386" s="616"/>
    </row>
    <row r="2387" spans="2:2">
      <c r="B2387" s="616"/>
    </row>
    <row r="2388" spans="2:2">
      <c r="B2388" s="616"/>
    </row>
    <row r="2389" spans="2:2">
      <c r="B2389" s="616"/>
    </row>
    <row r="2390" spans="2:2">
      <c r="B2390" s="616"/>
    </row>
    <row r="2391" spans="2:2">
      <c r="B2391" s="616"/>
    </row>
    <row r="2392" spans="2:2">
      <c r="B2392" s="616"/>
    </row>
    <row r="2393" spans="2:2">
      <c r="B2393" s="616"/>
    </row>
    <row r="2394" spans="2:2">
      <c r="B2394" s="616"/>
    </row>
    <row r="2395" spans="2:2">
      <c r="B2395" s="616"/>
    </row>
    <row r="2396" spans="2:2">
      <c r="B2396" s="616"/>
    </row>
    <row r="2397" spans="2:2">
      <c r="B2397" s="616"/>
    </row>
    <row r="2398" spans="2:2">
      <c r="B2398" s="616"/>
    </row>
    <row r="2399" spans="2:2">
      <c r="B2399" s="616"/>
    </row>
    <row r="2400" spans="2:2">
      <c r="B2400" s="616"/>
    </row>
    <row r="2401" spans="2:2">
      <c r="B2401" s="616"/>
    </row>
    <row r="2402" spans="2:2">
      <c r="B2402" s="616"/>
    </row>
    <row r="2403" spans="2:2">
      <c r="B2403" s="616"/>
    </row>
    <row r="2404" spans="2:2">
      <c r="B2404" s="616"/>
    </row>
    <row r="2405" spans="2:2">
      <c r="B2405" s="616"/>
    </row>
    <row r="2406" spans="2:2">
      <c r="B2406" s="616"/>
    </row>
    <row r="2407" spans="2:2">
      <c r="B2407" s="616"/>
    </row>
    <row r="2408" spans="2:2">
      <c r="B2408" s="616"/>
    </row>
    <row r="2409" spans="2:2">
      <c r="B2409" s="616"/>
    </row>
    <row r="2410" spans="2:2">
      <c r="B2410" s="616"/>
    </row>
    <row r="2411" spans="2:2">
      <c r="B2411" s="616"/>
    </row>
    <row r="2412" spans="2:2">
      <c r="B2412" s="616"/>
    </row>
    <row r="2413" spans="2:2">
      <c r="B2413" s="616"/>
    </row>
    <row r="2414" spans="2:2">
      <c r="B2414" s="616"/>
    </row>
    <row r="2415" spans="2:2">
      <c r="B2415" s="616"/>
    </row>
    <row r="2416" spans="2:2">
      <c r="B2416" s="616"/>
    </row>
    <row r="2417" spans="2:2">
      <c r="B2417" s="616"/>
    </row>
    <row r="2418" spans="2:2">
      <c r="B2418" s="616"/>
    </row>
    <row r="2419" spans="2:2">
      <c r="B2419" s="616"/>
    </row>
    <row r="2420" spans="2:2">
      <c r="B2420" s="616"/>
    </row>
    <row r="2421" spans="2:2">
      <c r="B2421" s="616"/>
    </row>
    <row r="2422" spans="2:2">
      <c r="B2422" s="616"/>
    </row>
    <row r="2423" spans="2:2">
      <c r="B2423" s="616"/>
    </row>
    <row r="2424" spans="2:2">
      <c r="B2424" s="616"/>
    </row>
    <row r="2425" spans="2:2">
      <c r="B2425" s="616"/>
    </row>
    <row r="2426" spans="2:2">
      <c r="B2426" s="616"/>
    </row>
    <row r="2427" spans="2:2">
      <c r="B2427" s="616"/>
    </row>
    <row r="2428" spans="2:2">
      <c r="B2428" s="616"/>
    </row>
    <row r="2429" spans="2:2">
      <c r="B2429" s="616"/>
    </row>
    <row r="2430" spans="2:2">
      <c r="B2430" s="616"/>
    </row>
    <row r="2431" spans="2:2">
      <c r="B2431" s="616"/>
    </row>
    <row r="2432" spans="2:2">
      <c r="B2432" s="616"/>
    </row>
    <row r="2433" spans="2:2">
      <c r="B2433" s="616"/>
    </row>
    <row r="2434" spans="2:2">
      <c r="B2434" s="616"/>
    </row>
    <row r="2435" spans="2:2">
      <c r="B2435" s="616"/>
    </row>
    <row r="2436" spans="2:2">
      <c r="B2436" s="616"/>
    </row>
    <row r="2437" spans="2:2">
      <c r="B2437" s="616"/>
    </row>
    <row r="2438" spans="2:2">
      <c r="B2438" s="616"/>
    </row>
    <row r="2439" spans="2:2">
      <c r="B2439" s="616"/>
    </row>
    <row r="2440" spans="2:2">
      <c r="B2440" s="616"/>
    </row>
    <row r="2441" spans="2:2">
      <c r="B2441" s="616"/>
    </row>
    <row r="2442" spans="2:2">
      <c r="B2442" s="616"/>
    </row>
    <row r="2443" spans="2:2">
      <c r="B2443" s="616"/>
    </row>
    <row r="2444" spans="2:2">
      <c r="B2444" s="616"/>
    </row>
    <row r="2445" spans="2:2">
      <c r="B2445" s="616"/>
    </row>
    <row r="2446" spans="2:2">
      <c r="B2446" s="616"/>
    </row>
    <row r="2447" spans="2:2">
      <c r="B2447" s="616"/>
    </row>
    <row r="2448" spans="2:2">
      <c r="B2448" s="616"/>
    </row>
    <row r="2449" spans="2:2">
      <c r="B2449" s="616"/>
    </row>
    <row r="2450" spans="2:2">
      <c r="B2450" s="616"/>
    </row>
    <row r="2451" spans="2:2">
      <c r="B2451" s="616"/>
    </row>
    <row r="2452" spans="2:2">
      <c r="B2452" s="616"/>
    </row>
    <row r="2453" spans="2:2">
      <c r="B2453" s="616"/>
    </row>
    <row r="2454" spans="2:2">
      <c r="B2454" s="616"/>
    </row>
    <row r="2455" spans="2:2">
      <c r="B2455" s="616"/>
    </row>
    <row r="2456" spans="2:2">
      <c r="B2456" s="616"/>
    </row>
    <row r="2457" spans="2:2">
      <c r="B2457" s="616"/>
    </row>
    <row r="2458" spans="2:2">
      <c r="B2458" s="616"/>
    </row>
    <row r="2459" spans="2:2">
      <c r="B2459" s="616"/>
    </row>
    <row r="2460" spans="2:2">
      <c r="B2460" s="616"/>
    </row>
    <row r="2461" spans="2:2">
      <c r="B2461" s="616"/>
    </row>
    <row r="2462" spans="2:2">
      <c r="B2462" s="616"/>
    </row>
    <row r="2463" spans="2:2">
      <c r="B2463" s="616"/>
    </row>
    <row r="2464" spans="2:2">
      <c r="B2464" s="616"/>
    </row>
    <row r="2465" spans="2:2">
      <c r="B2465" s="616"/>
    </row>
    <row r="2466" spans="2:2">
      <c r="B2466" s="616"/>
    </row>
    <row r="2467" spans="2:2">
      <c r="B2467" s="616"/>
    </row>
    <row r="2468" spans="2:2">
      <c r="B2468" s="616"/>
    </row>
    <row r="2469" spans="2:2">
      <c r="B2469" s="616"/>
    </row>
    <row r="2470" spans="2:2">
      <c r="B2470" s="616"/>
    </row>
    <row r="2471" spans="2:2">
      <c r="B2471" s="616"/>
    </row>
    <row r="2472" spans="2:2">
      <c r="B2472" s="616"/>
    </row>
    <row r="2473" spans="2:2">
      <c r="B2473" s="616"/>
    </row>
    <row r="2474" spans="2:2">
      <c r="B2474" s="616"/>
    </row>
    <row r="2475" spans="2:2">
      <c r="B2475" s="616"/>
    </row>
    <row r="2476" spans="2:2">
      <c r="B2476" s="616"/>
    </row>
    <row r="2477" spans="2:2">
      <c r="B2477" s="616"/>
    </row>
    <row r="2478" spans="2:2">
      <c r="B2478" s="616"/>
    </row>
    <row r="2479" spans="2:2">
      <c r="B2479" s="616"/>
    </row>
    <row r="2480" spans="2:2">
      <c r="B2480" s="616"/>
    </row>
    <row r="2481" spans="2:2">
      <c r="B2481" s="616"/>
    </row>
    <row r="2482" spans="2:2">
      <c r="B2482" s="616"/>
    </row>
    <row r="2483" spans="2:2">
      <c r="B2483" s="616"/>
    </row>
    <row r="2484" spans="2:2">
      <c r="B2484" s="616"/>
    </row>
    <row r="2485" spans="2:2">
      <c r="B2485" s="616"/>
    </row>
    <row r="2486" spans="2:2">
      <c r="B2486" s="616"/>
    </row>
    <row r="2487" spans="2:2">
      <c r="B2487" s="616"/>
    </row>
    <row r="2488" spans="2:2">
      <c r="B2488" s="616"/>
    </row>
    <row r="2489" spans="2:2">
      <c r="B2489" s="616"/>
    </row>
    <row r="2490" spans="2:2">
      <c r="B2490" s="616"/>
    </row>
    <row r="2491" spans="2:2">
      <c r="B2491" s="616"/>
    </row>
    <row r="2492" spans="2:2">
      <c r="B2492" s="616"/>
    </row>
    <row r="2493" spans="2:2">
      <c r="B2493" s="616"/>
    </row>
    <row r="2494" spans="2:2">
      <c r="B2494" s="616"/>
    </row>
    <row r="2495" spans="2:2">
      <c r="B2495" s="616"/>
    </row>
    <row r="2496" spans="2:2">
      <c r="B2496" s="616"/>
    </row>
    <row r="2497" spans="2:2">
      <c r="B2497" s="616"/>
    </row>
    <row r="2498" spans="2:2">
      <c r="B2498" s="616"/>
    </row>
    <row r="2499" spans="2:2">
      <c r="B2499" s="616"/>
    </row>
    <row r="2500" spans="2:2">
      <c r="B2500" s="616"/>
    </row>
    <row r="2501" spans="2:2">
      <c r="B2501" s="616"/>
    </row>
    <row r="2502" spans="2:2">
      <c r="B2502" s="616"/>
    </row>
    <row r="2503" spans="2:2">
      <c r="B2503" s="616"/>
    </row>
    <row r="2504" spans="2:2">
      <c r="B2504" s="616"/>
    </row>
    <row r="2505" spans="2:2">
      <c r="B2505" s="616"/>
    </row>
    <row r="2506" spans="2:2">
      <c r="B2506" s="616"/>
    </row>
    <row r="2507" spans="2:2">
      <c r="B2507" s="616"/>
    </row>
    <row r="2508" spans="2:2">
      <c r="B2508" s="616"/>
    </row>
    <row r="2509" spans="2:2">
      <c r="B2509" s="616"/>
    </row>
    <row r="2510" spans="2:2">
      <c r="B2510" s="616"/>
    </row>
    <row r="2511" spans="2:2">
      <c r="B2511" s="616"/>
    </row>
    <row r="2512" spans="2:2">
      <c r="B2512" s="616"/>
    </row>
    <row r="2513" spans="2:2">
      <c r="B2513" s="616"/>
    </row>
    <row r="2514" spans="2:2">
      <c r="B2514" s="616"/>
    </row>
    <row r="2515" spans="2:2">
      <c r="B2515" s="616"/>
    </row>
    <row r="2516" spans="2:2">
      <c r="B2516" s="616"/>
    </row>
    <row r="2517" spans="2:2">
      <c r="B2517" s="616"/>
    </row>
    <row r="2518" spans="2:2">
      <c r="B2518" s="616"/>
    </row>
    <row r="2519" spans="2:2">
      <c r="B2519" s="616"/>
    </row>
    <row r="2520" spans="2:2">
      <c r="B2520" s="616"/>
    </row>
    <row r="2521" spans="2:2">
      <c r="B2521" s="616"/>
    </row>
    <row r="2522" spans="2:2">
      <c r="B2522" s="616"/>
    </row>
    <row r="2523" spans="2:2">
      <c r="B2523" s="616"/>
    </row>
    <row r="2524" spans="2:2">
      <c r="B2524" s="616"/>
    </row>
    <row r="2525" spans="2:2">
      <c r="B2525" s="616"/>
    </row>
    <row r="2526" spans="2:2">
      <c r="B2526" s="616"/>
    </row>
    <row r="2527" spans="2:2">
      <c r="B2527" s="616"/>
    </row>
    <row r="2528" spans="2:2">
      <c r="B2528" s="616"/>
    </row>
    <row r="2529" spans="2:2">
      <c r="B2529" s="616"/>
    </row>
    <row r="2530" spans="2:2">
      <c r="B2530" s="616"/>
    </row>
    <row r="2531" spans="2:2">
      <c r="B2531" s="616"/>
    </row>
    <row r="2532" spans="2:2">
      <c r="B2532" s="616"/>
    </row>
    <row r="2533" spans="2:2">
      <c r="B2533" s="616"/>
    </row>
    <row r="2534" spans="2:2">
      <c r="B2534" s="616"/>
    </row>
    <row r="2535" spans="2:2">
      <c r="B2535" s="616"/>
    </row>
    <row r="2536" spans="2:2">
      <c r="B2536" s="616"/>
    </row>
    <row r="2537" spans="2:2">
      <c r="B2537" s="616"/>
    </row>
    <row r="2538" spans="2:2">
      <c r="B2538" s="616"/>
    </row>
    <row r="2539" spans="2:2">
      <c r="B2539" s="616"/>
    </row>
    <row r="2540" spans="2:2">
      <c r="B2540" s="616"/>
    </row>
    <row r="2541" spans="2:2">
      <c r="B2541" s="616"/>
    </row>
    <row r="2542" spans="2:2">
      <c r="B2542" s="616"/>
    </row>
    <row r="2543" spans="2:2">
      <c r="B2543" s="616"/>
    </row>
    <row r="2544" spans="2:2">
      <c r="B2544" s="616"/>
    </row>
    <row r="2545" spans="2:2">
      <c r="B2545" s="616"/>
    </row>
    <row r="2546" spans="2:2">
      <c r="B2546" s="616"/>
    </row>
    <row r="2547" spans="2:2">
      <c r="B2547" s="616"/>
    </row>
    <row r="2548" spans="2:2">
      <c r="B2548" s="616"/>
    </row>
    <row r="2549" spans="2:2">
      <c r="B2549" s="616"/>
    </row>
    <row r="2550" spans="2:2">
      <c r="B2550" s="616"/>
    </row>
    <row r="2551" spans="2:2">
      <c r="B2551" s="616"/>
    </row>
    <row r="2552" spans="2:2">
      <c r="B2552" s="616"/>
    </row>
    <row r="2553" spans="2:2">
      <c r="B2553" s="616"/>
    </row>
    <row r="2554" spans="2:2">
      <c r="B2554" s="616"/>
    </row>
    <row r="2555" spans="2:2">
      <c r="B2555" s="616"/>
    </row>
    <row r="2556" spans="2:2">
      <c r="B2556" s="616"/>
    </row>
    <row r="2557" spans="2:2">
      <c r="B2557" s="616"/>
    </row>
    <row r="2558" spans="2:2">
      <c r="B2558" s="616"/>
    </row>
    <row r="2559" spans="2:2">
      <c r="B2559" s="616"/>
    </row>
    <row r="2560" spans="2:2">
      <c r="B2560" s="616"/>
    </row>
    <row r="2561" spans="2:2">
      <c r="B2561" s="616"/>
    </row>
    <row r="2562" spans="2:2">
      <c r="B2562" s="616"/>
    </row>
    <row r="2563" spans="2:2">
      <c r="B2563" s="616"/>
    </row>
    <row r="2564" spans="2:2">
      <c r="B2564" s="616"/>
    </row>
    <row r="2565" spans="2:2">
      <c r="B2565" s="616"/>
    </row>
    <row r="2566" spans="2:2">
      <c r="B2566" s="616"/>
    </row>
    <row r="2567" spans="2:2">
      <c r="B2567" s="616"/>
    </row>
    <row r="2568" spans="2:2">
      <c r="B2568" s="616"/>
    </row>
    <row r="2569" spans="2:2">
      <c r="B2569" s="616"/>
    </row>
    <row r="2570" spans="2:2">
      <c r="B2570" s="616"/>
    </row>
    <row r="2571" spans="2:2">
      <c r="B2571" s="616"/>
    </row>
    <row r="2572" spans="2:2">
      <c r="B2572" s="616"/>
    </row>
    <row r="2573" spans="2:2">
      <c r="B2573" s="616"/>
    </row>
    <row r="2574" spans="2:2">
      <c r="B2574" s="616"/>
    </row>
    <row r="2575" spans="2:2">
      <c r="B2575" s="616"/>
    </row>
    <row r="2576" spans="2:2">
      <c r="B2576" s="616"/>
    </row>
    <row r="2577" spans="2:2">
      <c r="B2577" s="616"/>
    </row>
    <row r="2578" spans="2:2">
      <c r="B2578" s="616"/>
    </row>
    <row r="2579" spans="2:2">
      <c r="B2579" s="616"/>
    </row>
    <row r="2580" spans="2:2">
      <c r="B2580" s="616"/>
    </row>
    <row r="2581" spans="2:2">
      <c r="B2581" s="616"/>
    </row>
    <row r="2582" spans="2:2">
      <c r="B2582" s="616"/>
    </row>
    <row r="2583" spans="2:2">
      <c r="B2583" s="616"/>
    </row>
    <row r="2584" spans="2:2">
      <c r="B2584" s="616"/>
    </row>
    <row r="2585" spans="2:2">
      <c r="B2585" s="616"/>
    </row>
    <row r="2586" spans="2:2">
      <c r="B2586" s="616"/>
    </row>
    <row r="2587" spans="2:2">
      <c r="B2587" s="616"/>
    </row>
    <row r="2588" spans="2:2">
      <c r="B2588" s="616"/>
    </row>
    <row r="2589" spans="2:2">
      <c r="B2589" s="616"/>
    </row>
    <row r="2590" spans="2:2">
      <c r="B2590" s="616"/>
    </row>
    <row r="2591" spans="2:2">
      <c r="B2591" s="616"/>
    </row>
    <row r="2592" spans="2:2">
      <c r="B2592" s="616"/>
    </row>
    <row r="2593" spans="2:2">
      <c r="B2593" s="616"/>
    </row>
    <row r="2594" spans="2:2">
      <c r="B2594" s="616"/>
    </row>
    <row r="2595" spans="2:2">
      <c r="B2595" s="616"/>
    </row>
    <row r="2596" spans="2:2">
      <c r="B2596" s="616"/>
    </row>
    <row r="2597" spans="2:2">
      <c r="B2597" s="616"/>
    </row>
    <row r="2598" spans="2:2">
      <c r="B2598" s="616"/>
    </row>
    <row r="2599" spans="2:2">
      <c r="B2599" s="616"/>
    </row>
    <row r="2600" spans="2:2">
      <c r="B2600" s="616"/>
    </row>
    <row r="2601" spans="2:2">
      <c r="B2601" s="616"/>
    </row>
    <row r="2602" spans="2:2">
      <c r="B2602" s="616"/>
    </row>
    <row r="2603" spans="2:2">
      <c r="B2603" s="616"/>
    </row>
    <row r="2604" spans="2:2">
      <c r="B2604" s="616"/>
    </row>
    <row r="2605" spans="2:2">
      <c r="B2605" s="616"/>
    </row>
    <row r="2606" spans="2:2">
      <c r="B2606" s="616"/>
    </row>
    <row r="2607" spans="2:2">
      <c r="B2607" s="616"/>
    </row>
    <row r="2608" spans="2:2">
      <c r="B2608" s="616"/>
    </row>
    <row r="2609" spans="2:2">
      <c r="B2609" s="616"/>
    </row>
    <row r="2610" spans="2:2">
      <c r="B2610" s="616"/>
    </row>
    <row r="2611" spans="2:2">
      <c r="B2611" s="616"/>
    </row>
    <row r="2612" spans="2:2">
      <c r="B2612" s="616"/>
    </row>
    <row r="2613" spans="2:2">
      <c r="B2613" s="616"/>
    </row>
    <row r="2614" spans="2:2">
      <c r="B2614" s="616"/>
    </row>
    <row r="2615" spans="2:2">
      <c r="B2615" s="616"/>
    </row>
    <row r="2616" spans="2:2">
      <c r="B2616" s="616"/>
    </row>
    <row r="2617" spans="2:2">
      <c r="B2617" s="616"/>
    </row>
    <row r="2618" spans="2:2">
      <c r="B2618" s="616"/>
    </row>
    <row r="2619" spans="2:2">
      <c r="B2619" s="616"/>
    </row>
    <row r="2620" spans="2:2">
      <c r="B2620" s="616"/>
    </row>
    <row r="2621" spans="2:2">
      <c r="B2621" s="616"/>
    </row>
    <row r="2622" spans="2:2">
      <c r="B2622" s="616"/>
    </row>
    <row r="2623" spans="2:2">
      <c r="B2623" s="616"/>
    </row>
    <row r="2624" spans="2:2">
      <c r="B2624" s="616"/>
    </row>
    <row r="2625" spans="2:2">
      <c r="B2625" s="616"/>
    </row>
    <row r="2626" spans="2:2">
      <c r="B2626" s="616"/>
    </row>
    <row r="2627" spans="2:2">
      <c r="B2627" s="616"/>
    </row>
    <row r="2628" spans="2:2">
      <c r="B2628" s="616"/>
    </row>
    <row r="2629" spans="2:2">
      <c r="B2629" s="616"/>
    </row>
    <row r="2630" spans="2:2">
      <c r="B2630" s="616"/>
    </row>
    <row r="2631" spans="2:2">
      <c r="B2631" s="616"/>
    </row>
    <row r="2632" spans="2:2">
      <c r="B2632" s="616"/>
    </row>
    <row r="2633" spans="2:2">
      <c r="B2633" s="616"/>
    </row>
    <row r="2634" spans="2:2">
      <c r="B2634" s="616"/>
    </row>
    <row r="2635" spans="2:2">
      <c r="B2635" s="616"/>
    </row>
    <row r="2636" spans="2:2">
      <c r="B2636" s="616"/>
    </row>
    <row r="2637" spans="2:2">
      <c r="B2637" s="616"/>
    </row>
    <row r="2638" spans="2:2">
      <c r="B2638" s="616"/>
    </row>
    <row r="2639" spans="2:2">
      <c r="B2639" s="616"/>
    </row>
    <row r="2640" spans="2:2">
      <c r="B2640" s="616"/>
    </row>
    <row r="2641" spans="2:2">
      <c r="B2641" s="616"/>
    </row>
    <row r="2642" spans="2:2">
      <c r="B2642" s="616"/>
    </row>
    <row r="2643" spans="2:2">
      <c r="B2643" s="616"/>
    </row>
    <row r="2644" spans="2:2">
      <c r="B2644" s="616"/>
    </row>
    <row r="2645" spans="2:2">
      <c r="B2645" s="616"/>
    </row>
    <row r="2646" spans="2:2">
      <c r="B2646" s="616"/>
    </row>
    <row r="2647" spans="2:2">
      <c r="B2647" s="616"/>
    </row>
    <row r="2648" spans="2:2">
      <c r="B2648" s="616"/>
    </row>
    <row r="2649" spans="2:2">
      <c r="B2649" s="616"/>
    </row>
    <row r="2650" spans="2:2">
      <c r="B2650" s="616"/>
    </row>
    <row r="2651" spans="2:2">
      <c r="B2651" s="616"/>
    </row>
    <row r="2652" spans="2:2">
      <c r="B2652" s="616"/>
    </row>
    <row r="2653" spans="2:2">
      <c r="B2653" s="616"/>
    </row>
    <row r="2654" spans="2:2">
      <c r="B2654" s="616"/>
    </row>
    <row r="2655" spans="2:2">
      <c r="B2655" s="616"/>
    </row>
    <row r="2656" spans="2:2">
      <c r="B2656" s="616"/>
    </row>
    <row r="2657" spans="2:2">
      <c r="B2657" s="616"/>
    </row>
    <row r="2658" spans="2:2">
      <c r="B2658" s="616"/>
    </row>
    <row r="2659" spans="2:2">
      <c r="B2659" s="616"/>
    </row>
    <row r="2660" spans="2:2">
      <c r="B2660" s="616"/>
    </row>
    <row r="2661" spans="2:2">
      <c r="B2661" s="616"/>
    </row>
    <row r="2662" spans="2:2">
      <c r="B2662" s="616"/>
    </row>
    <row r="2663" spans="2:2">
      <c r="B2663" s="616"/>
    </row>
    <row r="2664" spans="2:2">
      <c r="B2664" s="616"/>
    </row>
    <row r="2665" spans="2:2">
      <c r="B2665" s="616"/>
    </row>
    <row r="2666" spans="2:2">
      <c r="B2666" s="616"/>
    </row>
    <row r="2667" spans="2:2">
      <c r="B2667" s="616"/>
    </row>
    <row r="2668" spans="2:2">
      <c r="B2668" s="616"/>
    </row>
    <row r="2669" spans="2:2">
      <c r="B2669" s="616"/>
    </row>
    <row r="2670" spans="2:2">
      <c r="B2670" s="616"/>
    </row>
    <row r="2671" spans="2:2">
      <c r="B2671" s="616"/>
    </row>
    <row r="2672" spans="2:2">
      <c r="B2672" s="616"/>
    </row>
    <row r="2673" spans="2:2">
      <c r="B2673" s="616"/>
    </row>
    <row r="2674" spans="2:2">
      <c r="B2674" s="616"/>
    </row>
    <row r="2675" spans="2:2">
      <c r="B2675" s="616"/>
    </row>
    <row r="2676" spans="2:2">
      <c r="B2676" s="616"/>
    </row>
    <row r="2677" spans="2:2">
      <c r="B2677" s="616"/>
    </row>
    <row r="2678" spans="2:2">
      <c r="B2678" s="616"/>
    </row>
    <row r="2679" spans="2:2">
      <c r="B2679" s="616"/>
    </row>
    <row r="2680" spans="2:2">
      <c r="B2680" s="616"/>
    </row>
    <row r="2681" spans="2:2">
      <c r="B2681" s="616"/>
    </row>
    <row r="2682" spans="2:2">
      <c r="B2682" s="616"/>
    </row>
    <row r="2683" spans="2:2">
      <c r="B2683" s="616"/>
    </row>
    <row r="2684" spans="2:2">
      <c r="B2684" s="616"/>
    </row>
    <row r="2685" spans="2:2">
      <c r="B2685" s="616"/>
    </row>
    <row r="2686" spans="2:2">
      <c r="B2686" s="616"/>
    </row>
    <row r="2687" spans="2:2">
      <c r="B2687" s="616"/>
    </row>
    <row r="2688" spans="2:2">
      <c r="B2688" s="616"/>
    </row>
    <row r="2689" spans="2:2">
      <c r="B2689" s="616"/>
    </row>
    <row r="2690" spans="2:2">
      <c r="B2690" s="616"/>
    </row>
    <row r="2691" spans="2:2">
      <c r="B2691" s="616"/>
    </row>
    <row r="2692" spans="2:2">
      <c r="B2692" s="616"/>
    </row>
    <row r="2693" spans="2:2">
      <c r="B2693" s="616"/>
    </row>
    <row r="2694" spans="2:2">
      <c r="B2694" s="616"/>
    </row>
    <row r="2695" spans="2:2">
      <c r="B2695" s="616"/>
    </row>
    <row r="2696" spans="2:2">
      <c r="B2696" s="616"/>
    </row>
    <row r="2697" spans="2:2">
      <c r="B2697" s="616"/>
    </row>
    <row r="2698" spans="2:2">
      <c r="B2698" s="616"/>
    </row>
    <row r="2699" spans="2:2">
      <c r="B2699" s="616"/>
    </row>
    <row r="2700" spans="2:2">
      <c r="B2700" s="616"/>
    </row>
    <row r="2701" spans="2:2">
      <c r="B2701" s="616"/>
    </row>
    <row r="2702" spans="2:2">
      <c r="B2702" s="616"/>
    </row>
    <row r="2703" spans="2:2">
      <c r="B2703" s="616"/>
    </row>
    <row r="2704" spans="2:2">
      <c r="B2704" s="616"/>
    </row>
    <row r="2705" spans="2:2">
      <c r="B2705" s="616"/>
    </row>
    <row r="2706" spans="2:2">
      <c r="B2706" s="616"/>
    </row>
    <row r="2707" spans="2:2">
      <c r="B2707" s="616"/>
    </row>
    <row r="2708" spans="2:2">
      <c r="B2708" s="616"/>
    </row>
    <row r="2709" spans="2:2">
      <c r="B2709" s="616"/>
    </row>
    <row r="2710" spans="2:2">
      <c r="B2710" s="616"/>
    </row>
    <row r="2711" spans="2:2">
      <c r="B2711" s="616"/>
    </row>
    <row r="2712" spans="2:2">
      <c r="B2712" s="616"/>
    </row>
    <row r="2713" spans="2:2">
      <c r="B2713" s="616"/>
    </row>
    <row r="2714" spans="2:2">
      <c r="B2714" s="616"/>
    </row>
    <row r="2715" spans="2:2">
      <c r="B2715" s="616"/>
    </row>
    <row r="2716" spans="2:2">
      <c r="B2716" s="616"/>
    </row>
    <row r="2717" spans="2:2">
      <c r="B2717" s="616"/>
    </row>
    <row r="2718" spans="2:2">
      <c r="B2718" s="616"/>
    </row>
    <row r="2719" spans="2:2">
      <c r="B2719" s="616"/>
    </row>
    <row r="2720" spans="2:2">
      <c r="B2720" s="616"/>
    </row>
    <row r="2721" spans="2:2">
      <c r="B2721" s="616"/>
    </row>
    <row r="2722" spans="2:2">
      <c r="B2722" s="616"/>
    </row>
    <row r="2723" spans="2:2">
      <c r="B2723" s="616"/>
    </row>
    <row r="2724" spans="2:2">
      <c r="B2724" s="616"/>
    </row>
    <row r="2725" spans="2:2">
      <c r="B2725" s="616"/>
    </row>
    <row r="2726" spans="2:2">
      <c r="B2726" s="616"/>
    </row>
    <row r="2727" spans="2:2">
      <c r="B2727" s="616"/>
    </row>
    <row r="2728" spans="2:2">
      <c r="B2728" s="616"/>
    </row>
    <row r="2729" spans="2:2">
      <c r="B2729" s="616"/>
    </row>
    <row r="2730" spans="2:2">
      <c r="B2730" s="616"/>
    </row>
    <row r="2731" spans="2:2">
      <c r="B2731" s="616"/>
    </row>
    <row r="2732" spans="2:2">
      <c r="B2732" s="616"/>
    </row>
    <row r="2733" spans="2:2">
      <c r="B2733" s="616"/>
    </row>
    <row r="2734" spans="2:2">
      <c r="B2734" s="616"/>
    </row>
    <row r="2735" spans="2:2">
      <c r="B2735" s="616"/>
    </row>
    <row r="2736" spans="2:2">
      <c r="B2736" s="616"/>
    </row>
    <row r="2737" spans="2:2">
      <c r="B2737" s="616"/>
    </row>
    <row r="2738" spans="2:2">
      <c r="B2738" s="616"/>
    </row>
    <row r="2739" spans="2:2">
      <c r="B2739" s="616"/>
    </row>
    <row r="2740" spans="2:2">
      <c r="B2740" s="616"/>
    </row>
    <row r="2741" spans="2:2">
      <c r="B2741" s="616"/>
    </row>
    <row r="2742" spans="2:2">
      <c r="B2742" s="616"/>
    </row>
    <row r="2743" spans="2:2">
      <c r="B2743" s="616"/>
    </row>
    <row r="2744" spans="2:2">
      <c r="B2744" s="616"/>
    </row>
    <row r="2745" spans="2:2">
      <c r="B2745" s="616"/>
    </row>
    <row r="2746" spans="2:2">
      <c r="B2746" s="616"/>
    </row>
    <row r="2747" spans="2:2">
      <c r="B2747" s="616"/>
    </row>
    <row r="2748" spans="2:2">
      <c r="B2748" s="616"/>
    </row>
    <row r="2749" spans="2:2">
      <c r="B2749" s="616"/>
    </row>
    <row r="2750" spans="2:2">
      <c r="B2750" s="616"/>
    </row>
    <row r="2751" spans="2:2">
      <c r="B2751" s="616"/>
    </row>
    <row r="2752" spans="2:2">
      <c r="B2752" s="616"/>
    </row>
    <row r="2753" spans="2:2">
      <c r="B2753" s="616"/>
    </row>
    <row r="2754" spans="2:2">
      <c r="B2754" s="616"/>
    </row>
    <row r="2755" spans="2:2">
      <c r="B2755" s="616"/>
    </row>
    <row r="2756" spans="2:2">
      <c r="B2756" s="616"/>
    </row>
    <row r="2757" spans="2:2">
      <c r="B2757" s="616"/>
    </row>
    <row r="2758" spans="2:2">
      <c r="B2758" s="616"/>
    </row>
    <row r="2759" spans="2:2">
      <c r="B2759" s="616"/>
    </row>
    <row r="2760" spans="2:2">
      <c r="B2760" s="616"/>
    </row>
    <row r="2761" spans="2:2">
      <c r="B2761" s="616"/>
    </row>
    <row r="2762" spans="2:2">
      <c r="B2762" s="616"/>
    </row>
    <row r="2763" spans="2:2">
      <c r="B2763" s="616"/>
    </row>
    <row r="2764" spans="2:2">
      <c r="B2764" s="616"/>
    </row>
    <row r="2765" spans="2:2">
      <c r="B2765" s="616"/>
    </row>
    <row r="2766" spans="2:2">
      <c r="B2766" s="616"/>
    </row>
    <row r="2767" spans="2:2">
      <c r="B2767" s="616"/>
    </row>
    <row r="2768" spans="2:2">
      <c r="B2768" s="616"/>
    </row>
    <row r="2769" spans="2:2">
      <c r="B2769" s="616"/>
    </row>
    <row r="2770" spans="2:2">
      <c r="B2770" s="616"/>
    </row>
    <row r="2771" spans="2:2">
      <c r="B2771" s="616"/>
    </row>
    <row r="2772" spans="2:2">
      <c r="B2772" s="616"/>
    </row>
    <row r="2773" spans="2:2">
      <c r="B2773" s="616"/>
    </row>
    <row r="2774" spans="2:2">
      <c r="B2774" s="616"/>
    </row>
    <row r="2775" spans="2:2">
      <c r="B2775" s="616"/>
    </row>
    <row r="2776" spans="2:2">
      <c r="B2776" s="616"/>
    </row>
    <row r="2777" spans="2:2">
      <c r="B2777" s="616"/>
    </row>
    <row r="2778" spans="2:2">
      <c r="B2778" s="616"/>
    </row>
    <row r="2779" spans="2:2">
      <c r="B2779" s="616"/>
    </row>
    <row r="2780" spans="2:2">
      <c r="B2780" s="616"/>
    </row>
    <row r="2781" spans="2:2">
      <c r="B2781" s="616"/>
    </row>
    <row r="2782" spans="2:2">
      <c r="B2782" s="616"/>
    </row>
    <row r="2783" spans="2:2">
      <c r="B2783" s="616"/>
    </row>
    <row r="2784" spans="2:2">
      <c r="B2784" s="616"/>
    </row>
    <row r="2785" spans="2:2">
      <c r="B2785" s="616"/>
    </row>
    <row r="2786" spans="2:2">
      <c r="B2786" s="616"/>
    </row>
    <row r="2787" spans="2:2">
      <c r="B2787" s="616"/>
    </row>
    <row r="2788" spans="2:2">
      <c r="B2788" s="616"/>
    </row>
    <row r="2789" spans="2:2">
      <c r="B2789" s="616"/>
    </row>
    <row r="2790" spans="2:2">
      <c r="B2790" s="616"/>
    </row>
    <row r="2791" spans="2:2">
      <c r="B2791" s="616"/>
    </row>
    <row r="2792" spans="2:2">
      <c r="B2792" s="616"/>
    </row>
    <row r="2793" spans="2:2">
      <c r="B2793" s="616"/>
    </row>
    <row r="2794" spans="2:2">
      <c r="B2794" s="616"/>
    </row>
    <row r="2795" spans="2:2">
      <c r="B2795" s="616"/>
    </row>
    <row r="2796" spans="2:2">
      <c r="B2796" s="616"/>
    </row>
    <row r="2797" spans="2:2">
      <c r="B2797" s="616"/>
    </row>
    <row r="2798" spans="2:2">
      <c r="B2798" s="616"/>
    </row>
    <row r="2799" spans="2:2">
      <c r="B2799" s="616"/>
    </row>
    <row r="2800" spans="2:2">
      <c r="B2800" s="616"/>
    </row>
    <row r="2801" spans="2:2">
      <c r="B2801" s="616"/>
    </row>
    <row r="2802" spans="2:2">
      <c r="B2802" s="616"/>
    </row>
    <row r="2803" spans="2:2">
      <c r="B2803" s="616"/>
    </row>
    <row r="2804" spans="2:2">
      <c r="B2804" s="616"/>
    </row>
    <row r="2805" spans="2:2">
      <c r="B2805" s="616"/>
    </row>
    <row r="2806" spans="2:2">
      <c r="B2806" s="616"/>
    </row>
    <row r="2807" spans="2:2">
      <c r="B2807" s="616"/>
    </row>
    <row r="2808" spans="2:2">
      <c r="B2808" s="616"/>
    </row>
    <row r="2809" spans="2:2">
      <c r="B2809" s="616"/>
    </row>
    <row r="2810" spans="2:2">
      <c r="B2810" s="616"/>
    </row>
    <row r="2811" spans="2:2">
      <c r="B2811" s="616"/>
    </row>
    <row r="2812" spans="2:2">
      <c r="B2812" s="616"/>
    </row>
    <row r="2813" spans="2:2">
      <c r="B2813" s="616"/>
    </row>
    <row r="2814" spans="2:2">
      <c r="B2814" s="616"/>
    </row>
    <row r="2815" spans="2:2">
      <c r="B2815" s="616"/>
    </row>
    <row r="2816" spans="2:2">
      <c r="B2816" s="616"/>
    </row>
    <row r="2817" spans="2:2">
      <c r="B2817" s="616"/>
    </row>
    <row r="2818" spans="2:2">
      <c r="B2818" s="616"/>
    </row>
    <row r="2819" spans="2:2">
      <c r="B2819" s="616"/>
    </row>
    <row r="2820" spans="2:2">
      <c r="B2820" s="616"/>
    </row>
    <row r="2821" spans="2:2">
      <c r="B2821" s="616"/>
    </row>
    <row r="2822" spans="2:2">
      <c r="B2822" s="616"/>
    </row>
    <row r="2823" spans="2:2">
      <c r="B2823" s="616"/>
    </row>
    <row r="2824" spans="2:2">
      <c r="B2824" s="616"/>
    </row>
    <row r="2825" spans="2:2">
      <c r="B2825" s="616"/>
    </row>
    <row r="2826" spans="2:2">
      <c r="B2826" s="616"/>
    </row>
    <row r="2827" spans="2:2">
      <c r="B2827" s="616"/>
    </row>
    <row r="2828" spans="2:2">
      <c r="B2828" s="616"/>
    </row>
    <row r="2829" spans="2:2">
      <c r="B2829" s="616"/>
    </row>
    <row r="2830" spans="2:2">
      <c r="B2830" s="616"/>
    </row>
    <row r="2831" spans="2:2">
      <c r="B2831" s="616"/>
    </row>
    <row r="2832" spans="2:2">
      <c r="B2832" s="616"/>
    </row>
    <row r="2833" spans="2:2">
      <c r="B2833" s="616"/>
    </row>
    <row r="2834" spans="2:2">
      <c r="B2834" s="616"/>
    </row>
    <row r="2835" spans="2:2">
      <c r="B2835" s="616"/>
    </row>
    <row r="2836" spans="2:2">
      <c r="B2836" s="616"/>
    </row>
    <row r="2837" spans="2:2">
      <c r="B2837" s="616"/>
    </row>
    <row r="2838" spans="2:2">
      <c r="B2838" s="616"/>
    </row>
    <row r="2839" spans="2:2">
      <c r="B2839" s="616"/>
    </row>
    <row r="2840" spans="2:2">
      <c r="B2840" s="616"/>
    </row>
    <row r="2841" spans="2:2">
      <c r="B2841" s="616"/>
    </row>
    <row r="2842" spans="2:2">
      <c r="B2842" s="616"/>
    </row>
    <row r="2843" spans="2:2">
      <c r="B2843" s="616"/>
    </row>
    <row r="2844" spans="2:2">
      <c r="B2844" s="616"/>
    </row>
    <row r="2845" spans="2:2">
      <c r="B2845" s="616"/>
    </row>
    <row r="2846" spans="2:2">
      <c r="B2846" s="616"/>
    </row>
    <row r="2847" spans="2:2">
      <c r="B2847" s="616"/>
    </row>
    <row r="2848" spans="2:2">
      <c r="B2848" s="616"/>
    </row>
    <row r="2849" spans="2:2">
      <c r="B2849" s="616"/>
    </row>
    <row r="2850" spans="2:2">
      <c r="B2850" s="616"/>
    </row>
    <row r="2851" spans="2:2">
      <c r="B2851" s="616"/>
    </row>
    <row r="2852" spans="2:2">
      <c r="B2852" s="616"/>
    </row>
    <row r="2853" spans="2:2">
      <c r="B2853" s="616"/>
    </row>
    <row r="2854" spans="2:2">
      <c r="B2854" s="616"/>
    </row>
    <row r="2855" spans="2:2">
      <c r="B2855" s="616"/>
    </row>
    <row r="2856" spans="2:2">
      <c r="B2856" s="616"/>
    </row>
    <row r="2857" spans="2:2">
      <c r="B2857" s="616"/>
    </row>
    <row r="2858" spans="2:2">
      <c r="B2858" s="616"/>
    </row>
    <row r="2859" spans="2:2">
      <c r="B2859" s="616"/>
    </row>
    <row r="2860" spans="2:2">
      <c r="B2860" s="616"/>
    </row>
    <row r="2861" spans="2:2">
      <c r="B2861" s="616"/>
    </row>
    <row r="2862" spans="2:2">
      <c r="B2862" s="616"/>
    </row>
    <row r="2863" spans="2:2">
      <c r="B2863" s="616"/>
    </row>
    <row r="2864" spans="2:2">
      <c r="B2864" s="616"/>
    </row>
    <row r="2865" spans="2:2">
      <c r="B2865" s="616"/>
    </row>
  </sheetData>
  <sortState ref="B80:O101">
    <sortCondition descending="1" ref="O80:O101"/>
  </sortState>
  <mergeCells count="6">
    <mergeCell ref="C2:E2"/>
    <mergeCell ref="F2:H2"/>
    <mergeCell ref="I2:K2"/>
    <mergeCell ref="L2:N2"/>
    <mergeCell ref="I13:K13"/>
    <mergeCell ref="F13:H13"/>
  </mergeCells>
  <printOptions horizontalCentered="1"/>
  <pageMargins left="0" right="0" top="0.74803149606299202" bottom="0.74803149606299202" header="0.31496062992126" footer="0.31496062992126"/>
  <pageSetup paperSize="8" scale="60" orientation="landscape"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fitToPage="1"/>
  </sheetPr>
  <dimension ref="A1:AG117"/>
  <sheetViews>
    <sheetView zoomScale="70" zoomScaleNormal="70" zoomScaleSheetLayoutView="100" workbookViewId="0">
      <pane xSplit="3" ySplit="2" topLeftCell="D3" activePane="bottomRight" state="frozen"/>
      <selection pane="topRight" activeCell="B1" sqref="B1"/>
      <selection pane="bottomLeft" activeCell="A3" sqref="A3"/>
      <selection pane="bottomRight" activeCell="J63" sqref="J63"/>
    </sheetView>
  </sheetViews>
  <sheetFormatPr defaultRowHeight="12" outlineLevelRow="1"/>
  <cols>
    <col min="1" max="1" width="9.83203125" style="312" customWidth="1"/>
    <col min="2" max="2" width="12.5" style="312" customWidth="1"/>
    <col min="3" max="3" width="35.83203125" style="312" customWidth="1"/>
    <col min="4" max="15" width="14.5" style="312" customWidth="1"/>
    <col min="16" max="16" width="19.5" style="314" customWidth="1"/>
    <col min="17" max="17" width="9.33203125" style="312"/>
    <col min="18" max="18" width="9.83203125" style="312" customWidth="1"/>
    <col min="19" max="19" width="9.33203125" style="312"/>
    <col min="20" max="20" width="35.83203125" style="312" customWidth="1"/>
    <col min="21" max="32" width="14.5" style="312" customWidth="1"/>
    <col min="33" max="33" width="19.5" style="314" customWidth="1"/>
    <col min="34" max="16384" width="9.33203125" style="312"/>
  </cols>
  <sheetData>
    <row r="1" spans="2:33" ht="24.75" customHeight="1">
      <c r="D1" s="499"/>
      <c r="E1" s="566"/>
      <c r="F1" s="570" t="s">
        <v>336</v>
      </c>
      <c r="N1" s="313"/>
      <c r="U1" s="313"/>
      <c r="V1" s="315"/>
      <c r="W1" s="315"/>
      <c r="X1" s="315"/>
      <c r="Y1" s="315"/>
      <c r="Z1" s="315"/>
      <c r="AA1" s="315"/>
      <c r="AB1" s="315"/>
      <c r="AC1" s="315"/>
      <c r="AD1" s="315"/>
      <c r="AE1" s="315"/>
      <c r="AF1" s="315"/>
    </row>
    <row r="2" spans="2:33" ht="30" customHeight="1">
      <c r="B2" s="316"/>
      <c r="C2" s="316" t="s">
        <v>254</v>
      </c>
      <c r="D2" s="3">
        <v>44316</v>
      </c>
      <c r="E2" s="3">
        <v>44347</v>
      </c>
      <c r="F2" s="3">
        <v>44377</v>
      </c>
      <c r="G2" s="3">
        <v>44408</v>
      </c>
      <c r="H2" s="3">
        <v>44439</v>
      </c>
      <c r="I2" s="3">
        <v>44469</v>
      </c>
      <c r="J2" s="3">
        <v>44500</v>
      </c>
      <c r="K2" s="3">
        <v>44530</v>
      </c>
      <c r="L2" s="3">
        <v>44561</v>
      </c>
      <c r="M2" s="3">
        <v>44592</v>
      </c>
      <c r="N2" s="3">
        <v>44620</v>
      </c>
      <c r="O2" s="3">
        <v>44651</v>
      </c>
      <c r="P2" s="317" t="s">
        <v>219</v>
      </c>
      <c r="Q2" s="318"/>
      <c r="R2" s="319"/>
      <c r="S2" s="320"/>
      <c r="T2" s="320" t="s">
        <v>288</v>
      </c>
      <c r="U2" s="3">
        <v>44681</v>
      </c>
      <c r="V2" s="3">
        <v>44712</v>
      </c>
      <c r="W2" s="3">
        <v>44742</v>
      </c>
      <c r="X2" s="3">
        <v>44773</v>
      </c>
      <c r="Y2" s="3">
        <v>44804</v>
      </c>
      <c r="Z2" s="3">
        <v>44834</v>
      </c>
      <c r="AA2" s="3">
        <v>44865</v>
      </c>
      <c r="AB2" s="3">
        <v>44895</v>
      </c>
      <c r="AC2" s="3">
        <v>44926</v>
      </c>
      <c r="AD2" s="3">
        <v>44957</v>
      </c>
      <c r="AE2" s="3">
        <v>44985</v>
      </c>
      <c r="AF2" s="3">
        <v>45016</v>
      </c>
      <c r="AG2" s="317" t="s">
        <v>219</v>
      </c>
    </row>
    <row r="3" spans="2:33" ht="15" customHeight="1">
      <c r="C3" s="222" t="s">
        <v>40</v>
      </c>
      <c r="D3" s="674">
        <v>186810</v>
      </c>
      <c r="E3" s="675">
        <v>116846</v>
      </c>
      <c r="F3" s="675">
        <v>96862.954354544534</v>
      </c>
      <c r="G3" s="675">
        <v>63816</v>
      </c>
      <c r="H3" s="675">
        <v>22734</v>
      </c>
      <c r="I3" s="675">
        <v>38983.654340836016</v>
      </c>
      <c r="J3" s="676">
        <v>64000</v>
      </c>
      <c r="K3" s="676">
        <v>16300</v>
      </c>
      <c r="L3" s="677">
        <v>70000</v>
      </c>
      <c r="M3" s="677">
        <v>80000</v>
      </c>
      <c r="N3" s="677">
        <v>75000</v>
      </c>
      <c r="O3" s="677">
        <v>90000</v>
      </c>
      <c r="P3" s="322">
        <f>SUM(D3:O3)</f>
        <v>921352.60869538051</v>
      </c>
      <c r="Q3" s="318"/>
      <c r="R3" s="319"/>
      <c r="S3" s="323"/>
      <c r="T3" s="222" t="s">
        <v>40</v>
      </c>
      <c r="U3" s="321">
        <v>80000</v>
      </c>
      <c r="V3" s="321">
        <v>80000</v>
      </c>
      <c r="W3" s="321">
        <v>80000</v>
      </c>
      <c r="X3" s="321">
        <v>80000</v>
      </c>
      <c r="Y3" s="321">
        <v>100000</v>
      </c>
      <c r="Z3" s="321">
        <v>90000</v>
      </c>
      <c r="AA3" s="321">
        <v>90000</v>
      </c>
      <c r="AB3" s="321">
        <v>80000</v>
      </c>
      <c r="AC3" s="321">
        <v>70000</v>
      </c>
      <c r="AD3" s="321">
        <v>80000</v>
      </c>
      <c r="AE3" s="321">
        <v>75000</v>
      </c>
      <c r="AF3" s="321">
        <v>90000</v>
      </c>
      <c r="AG3" s="322">
        <f>SUM(U3:AF3)</f>
        <v>995000</v>
      </c>
    </row>
    <row r="4" spans="2:33" ht="15" customHeight="1">
      <c r="C4" s="221" t="s">
        <v>41</v>
      </c>
      <c r="D4" s="681">
        <v>4010</v>
      </c>
      <c r="E4" s="682">
        <v>6538</v>
      </c>
      <c r="F4" s="682">
        <v>41713.199999999997</v>
      </c>
      <c r="G4" s="682">
        <v>78629</v>
      </c>
      <c r="H4" s="682">
        <v>115202</v>
      </c>
      <c r="I4" s="682">
        <v>49929</v>
      </c>
      <c r="J4" s="683">
        <v>86000</v>
      </c>
      <c r="K4" s="683">
        <v>173700</v>
      </c>
      <c r="L4" s="684">
        <v>60000</v>
      </c>
      <c r="M4" s="684">
        <v>70000</v>
      </c>
      <c r="N4" s="684">
        <v>80000</v>
      </c>
      <c r="O4" s="684">
        <v>70000</v>
      </c>
      <c r="P4" s="325">
        <f>SUM(D4:O4)</f>
        <v>835721.2</v>
      </c>
      <c r="Q4" s="318"/>
      <c r="R4" s="319"/>
      <c r="S4" s="323"/>
      <c r="T4" s="221" t="s">
        <v>41</v>
      </c>
      <c r="U4" s="324">
        <v>50000</v>
      </c>
      <c r="V4" s="324">
        <v>60000</v>
      </c>
      <c r="W4" s="324">
        <v>60000</v>
      </c>
      <c r="X4" s="324">
        <v>60000</v>
      </c>
      <c r="Y4" s="324">
        <v>50000</v>
      </c>
      <c r="Z4" s="324">
        <v>60000</v>
      </c>
      <c r="AA4" s="324">
        <v>70000</v>
      </c>
      <c r="AB4" s="324">
        <v>80000</v>
      </c>
      <c r="AC4" s="324">
        <v>60000</v>
      </c>
      <c r="AD4" s="324">
        <v>70000</v>
      </c>
      <c r="AE4" s="324">
        <v>80000</v>
      </c>
      <c r="AF4" s="324">
        <v>70000</v>
      </c>
      <c r="AG4" s="325">
        <f>SUM(U4:AF4)</f>
        <v>770000</v>
      </c>
    </row>
    <row r="5" spans="2:33" ht="15" customHeight="1">
      <c r="C5" s="89" t="s">
        <v>31</v>
      </c>
      <c r="D5" s="326">
        <f t="shared" ref="D5:O5" si="0">D3+D4</f>
        <v>190820</v>
      </c>
      <c r="E5" s="326">
        <f t="shared" si="0"/>
        <v>123384</v>
      </c>
      <c r="F5" s="326">
        <f t="shared" si="0"/>
        <v>138576.15435454453</v>
      </c>
      <c r="G5" s="326">
        <f t="shared" si="0"/>
        <v>142445</v>
      </c>
      <c r="H5" s="326">
        <f t="shared" ref="H5" si="1">H3+H4</f>
        <v>137936</v>
      </c>
      <c r="I5" s="326">
        <v>88912.654340836016</v>
      </c>
      <c r="J5" s="688">
        <f t="shared" ref="J5:K5" si="2">+SUM(J3:J4)</f>
        <v>150000</v>
      </c>
      <c r="K5" s="688">
        <f t="shared" si="2"/>
        <v>190000</v>
      </c>
      <c r="L5" s="326">
        <f t="shared" si="0"/>
        <v>130000</v>
      </c>
      <c r="M5" s="326">
        <f t="shared" si="0"/>
        <v>150000</v>
      </c>
      <c r="N5" s="326">
        <f t="shared" si="0"/>
        <v>155000</v>
      </c>
      <c r="O5" s="326">
        <f t="shared" si="0"/>
        <v>160000</v>
      </c>
      <c r="P5" s="327">
        <f>SUM(D5:O5)</f>
        <v>1757073.8086953806</v>
      </c>
      <c r="Q5" s="318"/>
      <c r="R5" s="319"/>
      <c r="S5" s="323"/>
      <c r="T5" s="89" t="s">
        <v>31</v>
      </c>
      <c r="U5" s="326">
        <f t="shared" ref="U5:AF5" si="3">U3+U4</f>
        <v>130000</v>
      </c>
      <c r="V5" s="326">
        <f t="shared" si="3"/>
        <v>140000</v>
      </c>
      <c r="W5" s="326">
        <f t="shared" si="3"/>
        <v>140000</v>
      </c>
      <c r="X5" s="326">
        <f t="shared" si="3"/>
        <v>140000</v>
      </c>
      <c r="Y5" s="326">
        <f t="shared" si="3"/>
        <v>150000</v>
      </c>
      <c r="Z5" s="326">
        <f t="shared" si="3"/>
        <v>150000</v>
      </c>
      <c r="AA5" s="326">
        <f t="shared" si="3"/>
        <v>160000</v>
      </c>
      <c r="AB5" s="326">
        <f t="shared" si="3"/>
        <v>160000</v>
      </c>
      <c r="AC5" s="326">
        <f t="shared" si="3"/>
        <v>130000</v>
      </c>
      <c r="AD5" s="326">
        <f t="shared" si="3"/>
        <v>150000</v>
      </c>
      <c r="AE5" s="326">
        <f t="shared" si="3"/>
        <v>155000</v>
      </c>
      <c r="AF5" s="326">
        <f t="shared" si="3"/>
        <v>160000</v>
      </c>
      <c r="AG5" s="327">
        <f>SUM(U5:AF5)</f>
        <v>1765000</v>
      </c>
    </row>
    <row r="6" spans="2:33" ht="15" customHeight="1">
      <c r="C6" s="646" t="s">
        <v>375</v>
      </c>
      <c r="D6" s="681">
        <v>168130</v>
      </c>
      <c r="E6" s="682">
        <v>526213.88</v>
      </c>
      <c r="F6" s="682">
        <v>288340</v>
      </c>
      <c r="G6" s="682">
        <v>529122</v>
      </c>
      <c r="H6" s="1289">
        <v>921485.25</v>
      </c>
      <c r="I6" s="1289">
        <v>742018.2</v>
      </c>
      <c r="J6" s="683">
        <v>1553000</v>
      </c>
      <c r="K6" s="683">
        <v>643000</v>
      </c>
      <c r="L6" s="683">
        <v>752000</v>
      </c>
      <c r="M6" s="683">
        <v>865000</v>
      </c>
      <c r="N6" s="683">
        <v>300000</v>
      </c>
      <c r="O6" s="683">
        <v>196000</v>
      </c>
      <c r="P6" s="678">
        <f>+SUM(D6:O6)</f>
        <v>7484309.3300000001</v>
      </c>
      <c r="Q6" s="318"/>
      <c r="R6" s="319"/>
      <c r="S6" s="323"/>
      <c r="T6" s="221" t="s">
        <v>6219</v>
      </c>
      <c r="U6" s="962">
        <v>150000</v>
      </c>
      <c r="V6" s="962">
        <v>150000</v>
      </c>
      <c r="W6" s="962">
        <v>200000</v>
      </c>
      <c r="X6" s="962">
        <v>150000</v>
      </c>
      <c r="Y6" s="962">
        <v>150000</v>
      </c>
      <c r="Z6" s="962">
        <v>200000</v>
      </c>
      <c r="AA6" s="962">
        <v>150000</v>
      </c>
      <c r="AB6" s="962">
        <v>150000</v>
      </c>
      <c r="AC6" s="962">
        <v>200000</v>
      </c>
      <c r="AD6" s="962">
        <v>150000</v>
      </c>
      <c r="AE6" s="962">
        <v>150000</v>
      </c>
      <c r="AF6" s="962">
        <v>200000</v>
      </c>
      <c r="AG6" s="325">
        <f>SUM(U6:AF6)</f>
        <v>2000000</v>
      </c>
    </row>
    <row r="7" spans="2:33" ht="15" customHeight="1">
      <c r="Q7" s="318"/>
      <c r="R7" s="319"/>
      <c r="S7" s="323"/>
      <c r="T7" s="323"/>
    </row>
    <row r="8" spans="2:33" ht="15" hidden="1" customHeight="1" outlineLevel="1">
      <c r="C8" s="222" t="s">
        <v>36</v>
      </c>
      <c r="D8" s="507">
        <v>5000</v>
      </c>
      <c r="E8" s="79">
        <v>5000</v>
      </c>
      <c r="F8" s="79">
        <v>5000</v>
      </c>
      <c r="G8" s="79">
        <v>5000</v>
      </c>
      <c r="H8" s="79">
        <v>5000</v>
      </c>
      <c r="I8" s="79">
        <v>5000</v>
      </c>
      <c r="J8" s="79">
        <v>5000</v>
      </c>
      <c r="K8" s="79">
        <v>5000</v>
      </c>
      <c r="L8" s="79">
        <v>5000</v>
      </c>
      <c r="M8" s="79">
        <v>5000</v>
      </c>
      <c r="N8" s="79">
        <v>5000</v>
      </c>
      <c r="O8" s="79">
        <v>5000</v>
      </c>
      <c r="P8" s="322"/>
      <c r="Q8" s="318"/>
      <c r="R8" s="319"/>
      <c r="S8" s="323"/>
      <c r="T8" s="222" t="s">
        <v>36</v>
      </c>
      <c r="U8" s="79">
        <v>7000</v>
      </c>
      <c r="V8" s="79">
        <v>7000</v>
      </c>
      <c r="W8" s="79">
        <v>7000</v>
      </c>
      <c r="X8" s="79">
        <v>7000</v>
      </c>
      <c r="Y8" s="79">
        <v>7000</v>
      </c>
      <c r="Z8" s="79">
        <v>7000</v>
      </c>
      <c r="AA8" s="79">
        <v>7000</v>
      </c>
      <c r="AB8" s="79">
        <v>7000</v>
      </c>
      <c r="AC8" s="79">
        <v>7000</v>
      </c>
      <c r="AD8" s="79">
        <v>7000</v>
      </c>
      <c r="AE8" s="79">
        <v>7000</v>
      </c>
      <c r="AF8" s="79">
        <v>7000</v>
      </c>
      <c r="AG8" s="322"/>
    </row>
    <row r="9" spans="2:33" ht="15" hidden="1" customHeight="1" outlineLevel="1">
      <c r="Q9" s="318"/>
      <c r="R9" s="319"/>
      <c r="S9" s="323"/>
      <c r="T9" s="323"/>
    </row>
    <row r="10" spans="2:33" ht="15" hidden="1" customHeight="1" outlineLevel="1" collapsed="1">
      <c r="B10" s="328" t="s">
        <v>39</v>
      </c>
      <c r="C10" s="84" t="s">
        <v>44</v>
      </c>
      <c r="D10" s="79">
        <f>+D3</f>
        <v>186810</v>
      </c>
      <c r="E10" s="79">
        <f>+E3</f>
        <v>116846</v>
      </c>
      <c r="F10" s="79">
        <f t="shared" ref="F10:O10" si="4">+F3</f>
        <v>96862.954354544534</v>
      </c>
      <c r="G10" s="79">
        <f t="shared" si="4"/>
        <v>63816</v>
      </c>
      <c r="H10" s="79">
        <f t="shared" si="4"/>
        <v>22734</v>
      </c>
      <c r="I10" s="79">
        <f t="shared" si="4"/>
        <v>38983.654340836016</v>
      </c>
      <c r="J10" s="79">
        <f t="shared" si="4"/>
        <v>64000</v>
      </c>
      <c r="K10" s="79">
        <f t="shared" si="4"/>
        <v>16300</v>
      </c>
      <c r="L10" s="79">
        <f t="shared" si="4"/>
        <v>70000</v>
      </c>
      <c r="M10" s="79">
        <f t="shared" si="4"/>
        <v>80000</v>
      </c>
      <c r="N10" s="79">
        <f t="shared" si="4"/>
        <v>75000</v>
      </c>
      <c r="O10" s="79">
        <f t="shared" si="4"/>
        <v>90000</v>
      </c>
      <c r="P10" s="322">
        <f>SUM(D10:O10)</f>
        <v>921352.60869538051</v>
      </c>
      <c r="Q10" s="318"/>
      <c r="R10" s="319"/>
      <c r="S10" s="329" t="s">
        <v>39</v>
      </c>
      <c r="T10" s="84" t="s">
        <v>44</v>
      </c>
      <c r="U10" s="79">
        <f>+U3</f>
        <v>80000</v>
      </c>
      <c r="V10" s="79">
        <f>+V3</f>
        <v>80000</v>
      </c>
      <c r="W10" s="79">
        <f t="shared" ref="W10:AF10" si="5">+W3</f>
        <v>80000</v>
      </c>
      <c r="X10" s="79">
        <f t="shared" si="5"/>
        <v>80000</v>
      </c>
      <c r="Y10" s="79">
        <f t="shared" si="5"/>
        <v>100000</v>
      </c>
      <c r="Z10" s="79">
        <f t="shared" si="5"/>
        <v>90000</v>
      </c>
      <c r="AA10" s="79">
        <f t="shared" si="5"/>
        <v>90000</v>
      </c>
      <c r="AB10" s="79">
        <f t="shared" si="5"/>
        <v>80000</v>
      </c>
      <c r="AC10" s="79">
        <f t="shared" si="5"/>
        <v>70000</v>
      </c>
      <c r="AD10" s="79">
        <f t="shared" si="5"/>
        <v>80000</v>
      </c>
      <c r="AE10" s="79">
        <f t="shared" si="5"/>
        <v>75000</v>
      </c>
      <c r="AF10" s="79">
        <f t="shared" si="5"/>
        <v>90000</v>
      </c>
      <c r="AG10" s="322">
        <f>SUM(U10:AF10)</f>
        <v>995000</v>
      </c>
    </row>
    <row r="11" spans="2:33" ht="15" hidden="1" customHeight="1" outlineLevel="1">
      <c r="B11" s="330">
        <v>0.85</v>
      </c>
      <c r="C11" s="331" t="s">
        <v>43</v>
      </c>
      <c r="D11" s="332">
        <f>+D$10*$B$11</f>
        <v>158788.5</v>
      </c>
      <c r="E11" s="332">
        <f t="shared" ref="E11:O11" si="6">+E$10*$B$11</f>
        <v>99319.099999999991</v>
      </c>
      <c r="F11" s="332">
        <f t="shared" si="6"/>
        <v>82333.511201362853</v>
      </c>
      <c r="G11" s="332">
        <f t="shared" si="6"/>
        <v>54243.6</v>
      </c>
      <c r="H11" s="332">
        <f t="shared" si="6"/>
        <v>19323.899999999998</v>
      </c>
      <c r="I11" s="332">
        <f t="shared" si="6"/>
        <v>33136.106189710612</v>
      </c>
      <c r="J11" s="332">
        <f t="shared" si="6"/>
        <v>54400</v>
      </c>
      <c r="K11" s="332">
        <f t="shared" si="6"/>
        <v>13855</v>
      </c>
      <c r="L11" s="332">
        <f t="shared" si="6"/>
        <v>59500</v>
      </c>
      <c r="M11" s="332">
        <f t="shared" si="6"/>
        <v>68000</v>
      </c>
      <c r="N11" s="332">
        <f t="shared" si="6"/>
        <v>63750</v>
      </c>
      <c r="O11" s="332">
        <f t="shared" si="6"/>
        <v>76500</v>
      </c>
      <c r="P11" s="333">
        <f>SUM(D11:O11)</f>
        <v>783149.71739107347</v>
      </c>
      <c r="Q11" s="318"/>
      <c r="R11" s="319"/>
      <c r="S11" s="334">
        <v>0.85</v>
      </c>
      <c r="T11" s="335" t="s">
        <v>43</v>
      </c>
      <c r="U11" s="332">
        <f>+U$10*$S$11</f>
        <v>68000</v>
      </c>
      <c r="V11" s="332">
        <f t="shared" ref="V11:AF11" si="7">+V$10*$S$11</f>
        <v>68000</v>
      </c>
      <c r="W11" s="332">
        <f t="shared" si="7"/>
        <v>68000</v>
      </c>
      <c r="X11" s="332">
        <f t="shared" si="7"/>
        <v>68000</v>
      </c>
      <c r="Y11" s="332">
        <f t="shared" si="7"/>
        <v>85000</v>
      </c>
      <c r="Z11" s="332">
        <f t="shared" si="7"/>
        <v>76500</v>
      </c>
      <c r="AA11" s="332">
        <f t="shared" si="7"/>
        <v>76500</v>
      </c>
      <c r="AB11" s="332">
        <f t="shared" si="7"/>
        <v>68000</v>
      </c>
      <c r="AC11" s="332">
        <f t="shared" si="7"/>
        <v>59500</v>
      </c>
      <c r="AD11" s="332">
        <f t="shared" si="7"/>
        <v>68000</v>
      </c>
      <c r="AE11" s="332">
        <f t="shared" si="7"/>
        <v>63750</v>
      </c>
      <c r="AF11" s="332">
        <f t="shared" si="7"/>
        <v>76500</v>
      </c>
      <c r="AG11" s="333">
        <f>SUM(U11:AF11)</f>
        <v>845750</v>
      </c>
    </row>
    <row r="12" spans="2:33" ht="15" hidden="1" customHeight="1" outlineLevel="1">
      <c r="B12" s="330">
        <v>0.35</v>
      </c>
      <c r="C12" s="336" t="s">
        <v>37</v>
      </c>
      <c r="D12" s="337">
        <f>+D$11*$B$12</f>
        <v>55575.974999999999</v>
      </c>
      <c r="E12" s="337">
        <f t="shared" ref="E12:O12" si="8">+E$11*$B$12</f>
        <v>34761.684999999998</v>
      </c>
      <c r="F12" s="337">
        <f t="shared" si="8"/>
        <v>28816.728920476995</v>
      </c>
      <c r="G12" s="337">
        <f t="shared" si="8"/>
        <v>18985.259999999998</v>
      </c>
      <c r="H12" s="337">
        <f t="shared" si="8"/>
        <v>6763.3649999999989</v>
      </c>
      <c r="I12" s="337">
        <f t="shared" si="8"/>
        <v>11597.637166398714</v>
      </c>
      <c r="J12" s="337">
        <f t="shared" si="8"/>
        <v>19040</v>
      </c>
      <c r="K12" s="337">
        <f t="shared" si="8"/>
        <v>4849.25</v>
      </c>
      <c r="L12" s="337">
        <f t="shared" si="8"/>
        <v>20825</v>
      </c>
      <c r="M12" s="337">
        <f t="shared" si="8"/>
        <v>23800</v>
      </c>
      <c r="N12" s="337">
        <f t="shared" si="8"/>
        <v>22312.5</v>
      </c>
      <c r="O12" s="337">
        <f t="shared" si="8"/>
        <v>26775</v>
      </c>
      <c r="P12" s="338">
        <f>SUM(D12:O12)</f>
        <v>274102.4010868757</v>
      </c>
      <c r="Q12" s="318"/>
      <c r="R12" s="319"/>
      <c r="S12" s="334">
        <v>0.35</v>
      </c>
      <c r="T12" s="339" t="s">
        <v>37</v>
      </c>
      <c r="U12" s="337">
        <f>+U$11*$S12</f>
        <v>23800</v>
      </c>
      <c r="V12" s="337">
        <f t="shared" ref="V12:AF12" si="9">+V$11*$S12</f>
        <v>23800</v>
      </c>
      <c r="W12" s="337">
        <f t="shared" si="9"/>
        <v>23800</v>
      </c>
      <c r="X12" s="337">
        <f t="shared" si="9"/>
        <v>23800</v>
      </c>
      <c r="Y12" s="337">
        <f t="shared" si="9"/>
        <v>29749.999999999996</v>
      </c>
      <c r="Z12" s="337">
        <f t="shared" si="9"/>
        <v>26775</v>
      </c>
      <c r="AA12" s="337">
        <f t="shared" si="9"/>
        <v>26775</v>
      </c>
      <c r="AB12" s="337">
        <f t="shared" si="9"/>
        <v>23800</v>
      </c>
      <c r="AC12" s="337">
        <f t="shared" si="9"/>
        <v>20825</v>
      </c>
      <c r="AD12" s="337">
        <f t="shared" si="9"/>
        <v>23800</v>
      </c>
      <c r="AE12" s="337">
        <f t="shared" si="9"/>
        <v>22312.5</v>
      </c>
      <c r="AF12" s="337">
        <f t="shared" si="9"/>
        <v>26775</v>
      </c>
      <c r="AG12" s="338">
        <f>SUM(U12:AF12)</f>
        <v>296012.5</v>
      </c>
    </row>
    <row r="13" spans="2:33" ht="15" hidden="1" customHeight="1" outlineLevel="1">
      <c r="B13" s="330">
        <v>0.65</v>
      </c>
      <c r="C13" s="336" t="s">
        <v>38</v>
      </c>
      <c r="D13" s="337">
        <f>+D$11*$B$13</f>
        <v>103212.52500000001</v>
      </c>
      <c r="E13" s="337">
        <f t="shared" ref="E13:O13" si="10">+E$11*$B$13</f>
        <v>64557.414999999994</v>
      </c>
      <c r="F13" s="337">
        <f t="shared" si="10"/>
        <v>53516.782280885855</v>
      </c>
      <c r="G13" s="337">
        <f t="shared" si="10"/>
        <v>35258.340000000004</v>
      </c>
      <c r="H13" s="337">
        <f t="shared" si="10"/>
        <v>12560.535</v>
      </c>
      <c r="I13" s="337">
        <f t="shared" si="10"/>
        <v>21538.4690233119</v>
      </c>
      <c r="J13" s="337">
        <f t="shared" si="10"/>
        <v>35360</v>
      </c>
      <c r="K13" s="337">
        <f t="shared" si="10"/>
        <v>9005.75</v>
      </c>
      <c r="L13" s="337">
        <f t="shared" si="10"/>
        <v>38675</v>
      </c>
      <c r="M13" s="337">
        <f t="shared" si="10"/>
        <v>44200</v>
      </c>
      <c r="N13" s="337">
        <f t="shared" si="10"/>
        <v>41437.5</v>
      </c>
      <c r="O13" s="337">
        <f t="shared" si="10"/>
        <v>49725</v>
      </c>
      <c r="P13" s="338">
        <f>SUM(D13:O13)</f>
        <v>509047.31630419777</v>
      </c>
      <c r="Q13" s="318"/>
      <c r="R13" s="319"/>
      <c r="S13" s="334">
        <v>0.65</v>
      </c>
      <c r="T13" s="339" t="s">
        <v>38</v>
      </c>
      <c r="U13" s="337">
        <f>+U$11*$S13</f>
        <v>44200</v>
      </c>
      <c r="V13" s="337">
        <f t="shared" ref="V13:AF13" si="11">+V$11*$S13</f>
        <v>44200</v>
      </c>
      <c r="W13" s="337">
        <f t="shared" si="11"/>
        <v>44200</v>
      </c>
      <c r="X13" s="337">
        <f t="shared" si="11"/>
        <v>44200</v>
      </c>
      <c r="Y13" s="337">
        <f t="shared" si="11"/>
        <v>55250</v>
      </c>
      <c r="Z13" s="337">
        <f t="shared" si="11"/>
        <v>49725</v>
      </c>
      <c r="AA13" s="337">
        <f t="shared" si="11"/>
        <v>49725</v>
      </c>
      <c r="AB13" s="337">
        <f t="shared" si="11"/>
        <v>44200</v>
      </c>
      <c r="AC13" s="337">
        <f t="shared" si="11"/>
        <v>38675</v>
      </c>
      <c r="AD13" s="337">
        <f t="shared" si="11"/>
        <v>44200</v>
      </c>
      <c r="AE13" s="337">
        <f t="shared" si="11"/>
        <v>41437.5</v>
      </c>
      <c r="AF13" s="337">
        <f t="shared" si="11"/>
        <v>49725</v>
      </c>
      <c r="AG13" s="338">
        <f>SUM(U13:AF13)</f>
        <v>549737.5</v>
      </c>
    </row>
    <row r="14" spans="2:33" ht="15" hidden="1" customHeight="1" outlineLevel="1">
      <c r="C14" s="223"/>
      <c r="Q14" s="318"/>
      <c r="R14" s="319"/>
      <c r="S14" s="323"/>
      <c r="T14" s="223"/>
    </row>
    <row r="15" spans="2:33" ht="15" hidden="1" customHeight="1" outlineLevel="1">
      <c r="B15" s="328" t="s">
        <v>39</v>
      </c>
      <c r="C15" s="84" t="s">
        <v>46</v>
      </c>
      <c r="D15" s="79">
        <f>+D4</f>
        <v>4010</v>
      </c>
      <c r="E15" s="79">
        <f t="shared" ref="E15:O15" si="12">+E4</f>
        <v>6538</v>
      </c>
      <c r="F15" s="79">
        <f t="shared" si="12"/>
        <v>41713.199999999997</v>
      </c>
      <c r="G15" s="79">
        <f t="shared" si="12"/>
        <v>78629</v>
      </c>
      <c r="H15" s="79">
        <f t="shared" si="12"/>
        <v>115202</v>
      </c>
      <c r="I15" s="79">
        <f t="shared" si="12"/>
        <v>49929</v>
      </c>
      <c r="J15" s="79">
        <f t="shared" si="12"/>
        <v>86000</v>
      </c>
      <c r="K15" s="79">
        <f t="shared" si="12"/>
        <v>173700</v>
      </c>
      <c r="L15" s="79">
        <f t="shared" si="12"/>
        <v>60000</v>
      </c>
      <c r="M15" s="79">
        <f t="shared" si="12"/>
        <v>70000</v>
      </c>
      <c r="N15" s="79">
        <f t="shared" si="12"/>
        <v>80000</v>
      </c>
      <c r="O15" s="79">
        <f t="shared" si="12"/>
        <v>70000</v>
      </c>
      <c r="P15" s="322">
        <f t="shared" ref="P15:P23" si="13">SUM(D15:O15)</f>
        <v>835721.2</v>
      </c>
      <c r="Q15" s="318"/>
      <c r="R15" s="319"/>
      <c r="S15" s="329" t="s">
        <v>39</v>
      </c>
      <c r="T15" s="84" t="s">
        <v>46</v>
      </c>
      <c r="U15" s="79">
        <f>+U4</f>
        <v>50000</v>
      </c>
      <c r="V15" s="79">
        <f t="shared" ref="V15:AF15" si="14">+V4</f>
        <v>60000</v>
      </c>
      <c r="W15" s="79">
        <f t="shared" si="14"/>
        <v>60000</v>
      </c>
      <c r="X15" s="79">
        <f t="shared" si="14"/>
        <v>60000</v>
      </c>
      <c r="Y15" s="79">
        <f t="shared" si="14"/>
        <v>50000</v>
      </c>
      <c r="Z15" s="79">
        <f t="shared" si="14"/>
        <v>60000</v>
      </c>
      <c r="AA15" s="79">
        <f t="shared" si="14"/>
        <v>70000</v>
      </c>
      <c r="AB15" s="79">
        <f t="shared" si="14"/>
        <v>80000</v>
      </c>
      <c r="AC15" s="79">
        <f t="shared" si="14"/>
        <v>60000</v>
      </c>
      <c r="AD15" s="79">
        <f t="shared" si="14"/>
        <v>70000</v>
      </c>
      <c r="AE15" s="79">
        <f t="shared" si="14"/>
        <v>80000</v>
      </c>
      <c r="AF15" s="79">
        <f t="shared" si="14"/>
        <v>70000</v>
      </c>
      <c r="AG15" s="322">
        <f>SUM(U15:AF15)</f>
        <v>770000</v>
      </c>
    </row>
    <row r="16" spans="2:33" ht="15" hidden="1" customHeight="1" outlineLevel="1">
      <c r="B16" s="330">
        <v>0.93</v>
      </c>
      <c r="C16" s="331" t="s">
        <v>42</v>
      </c>
      <c r="D16" s="332">
        <f>+D$15*$B16</f>
        <v>3729.3</v>
      </c>
      <c r="E16" s="332">
        <f t="shared" ref="E16:O16" si="15">+E$15*$B16</f>
        <v>6080.34</v>
      </c>
      <c r="F16" s="332">
        <f t="shared" si="15"/>
        <v>38793.275999999998</v>
      </c>
      <c r="G16" s="332">
        <f t="shared" si="15"/>
        <v>73124.97</v>
      </c>
      <c r="H16" s="332">
        <f t="shared" si="15"/>
        <v>107137.86</v>
      </c>
      <c r="I16" s="332">
        <f t="shared" si="15"/>
        <v>46433.97</v>
      </c>
      <c r="J16" s="332">
        <f t="shared" si="15"/>
        <v>79980</v>
      </c>
      <c r="K16" s="332">
        <f t="shared" si="15"/>
        <v>161541</v>
      </c>
      <c r="L16" s="332">
        <f t="shared" si="15"/>
        <v>55800</v>
      </c>
      <c r="M16" s="332">
        <f t="shared" si="15"/>
        <v>65100</v>
      </c>
      <c r="N16" s="332">
        <f t="shared" si="15"/>
        <v>74400</v>
      </c>
      <c r="O16" s="332">
        <f t="shared" si="15"/>
        <v>65100</v>
      </c>
      <c r="P16" s="333">
        <f t="shared" si="13"/>
        <v>777220.71600000001</v>
      </c>
      <c r="Q16" s="318"/>
      <c r="R16" s="319"/>
      <c r="S16" s="334">
        <v>0.93</v>
      </c>
      <c r="T16" s="335" t="s">
        <v>42</v>
      </c>
      <c r="U16" s="332">
        <f>+U$15*$S16</f>
        <v>46500</v>
      </c>
      <c r="V16" s="332">
        <f t="shared" ref="V16:AF16" si="16">+V$15*$S16</f>
        <v>55800</v>
      </c>
      <c r="W16" s="332">
        <f t="shared" si="16"/>
        <v>55800</v>
      </c>
      <c r="X16" s="332">
        <f t="shared" si="16"/>
        <v>55800</v>
      </c>
      <c r="Y16" s="332">
        <f t="shared" si="16"/>
        <v>46500</v>
      </c>
      <c r="Z16" s="332">
        <f t="shared" si="16"/>
        <v>55800</v>
      </c>
      <c r="AA16" s="332">
        <f t="shared" si="16"/>
        <v>65100</v>
      </c>
      <c r="AB16" s="332">
        <f t="shared" si="16"/>
        <v>74400</v>
      </c>
      <c r="AC16" s="332">
        <f t="shared" si="16"/>
        <v>55800</v>
      </c>
      <c r="AD16" s="332">
        <f t="shared" si="16"/>
        <v>65100</v>
      </c>
      <c r="AE16" s="332">
        <f t="shared" si="16"/>
        <v>74400</v>
      </c>
      <c r="AF16" s="332">
        <f t="shared" si="16"/>
        <v>65100</v>
      </c>
      <c r="AG16" s="333">
        <f>SUM(U16:AF16)</f>
        <v>716100</v>
      </c>
    </row>
    <row r="17" spans="1:33" ht="15" hidden="1" customHeight="1" outlineLevel="1">
      <c r="B17" s="330">
        <v>0.35</v>
      </c>
      <c r="C17" s="336" t="s">
        <v>37</v>
      </c>
      <c r="D17" s="337">
        <f>+D$16*$B17</f>
        <v>1305.2549999999999</v>
      </c>
      <c r="E17" s="337">
        <f t="shared" ref="E17:O18" si="17">+E$16*$B17</f>
        <v>2128.1190000000001</v>
      </c>
      <c r="F17" s="337">
        <f t="shared" si="17"/>
        <v>13577.646599999998</v>
      </c>
      <c r="G17" s="337">
        <f t="shared" si="17"/>
        <v>25593.7395</v>
      </c>
      <c r="H17" s="337">
        <f t="shared" si="17"/>
        <v>37498.250999999997</v>
      </c>
      <c r="I17" s="337">
        <f t="shared" si="17"/>
        <v>16251.889499999999</v>
      </c>
      <c r="J17" s="337">
        <f t="shared" si="17"/>
        <v>27993</v>
      </c>
      <c r="K17" s="337">
        <f t="shared" si="17"/>
        <v>56539.35</v>
      </c>
      <c r="L17" s="337">
        <f t="shared" si="17"/>
        <v>19530</v>
      </c>
      <c r="M17" s="337">
        <f t="shared" si="17"/>
        <v>22785</v>
      </c>
      <c r="N17" s="337">
        <f t="shared" si="17"/>
        <v>26040</v>
      </c>
      <c r="O17" s="337">
        <f t="shared" si="17"/>
        <v>22785</v>
      </c>
      <c r="P17" s="338">
        <f t="shared" si="13"/>
        <v>272027.25060000003</v>
      </c>
      <c r="Q17" s="318"/>
      <c r="R17" s="319"/>
      <c r="S17" s="334">
        <v>0.35</v>
      </c>
      <c r="T17" s="339" t="s">
        <v>37</v>
      </c>
      <c r="U17" s="337">
        <f>+U$16*$S17</f>
        <v>16274.999999999998</v>
      </c>
      <c r="V17" s="337">
        <f t="shared" ref="V17:AF18" si="18">+V$16*$S17</f>
        <v>19530</v>
      </c>
      <c r="W17" s="337">
        <f t="shared" si="18"/>
        <v>19530</v>
      </c>
      <c r="X17" s="337">
        <f t="shared" si="18"/>
        <v>19530</v>
      </c>
      <c r="Y17" s="337">
        <f t="shared" si="18"/>
        <v>16274.999999999998</v>
      </c>
      <c r="Z17" s="337">
        <f t="shared" si="18"/>
        <v>19530</v>
      </c>
      <c r="AA17" s="337">
        <f t="shared" si="18"/>
        <v>22785</v>
      </c>
      <c r="AB17" s="337">
        <f t="shared" si="18"/>
        <v>26040</v>
      </c>
      <c r="AC17" s="337">
        <f t="shared" si="18"/>
        <v>19530</v>
      </c>
      <c r="AD17" s="337">
        <f t="shared" si="18"/>
        <v>22785</v>
      </c>
      <c r="AE17" s="337">
        <f t="shared" si="18"/>
        <v>26040</v>
      </c>
      <c r="AF17" s="337">
        <f t="shared" si="18"/>
        <v>22785</v>
      </c>
      <c r="AG17" s="338">
        <f>SUM(U17:AF17)</f>
        <v>250635</v>
      </c>
    </row>
    <row r="18" spans="1:33" ht="15" hidden="1" customHeight="1" outlineLevel="1">
      <c r="B18" s="330">
        <v>0.65</v>
      </c>
      <c r="C18" s="336" t="s">
        <v>38</v>
      </c>
      <c r="D18" s="337">
        <f>+D$16*$B18</f>
        <v>2424.0450000000001</v>
      </c>
      <c r="E18" s="337">
        <f t="shared" si="17"/>
        <v>3952.221</v>
      </c>
      <c r="F18" s="337">
        <f t="shared" si="17"/>
        <v>25215.629399999998</v>
      </c>
      <c r="G18" s="337">
        <f t="shared" si="17"/>
        <v>47531.230500000005</v>
      </c>
      <c r="H18" s="337">
        <f t="shared" si="17"/>
        <v>69639.608999999997</v>
      </c>
      <c r="I18" s="337">
        <f t="shared" si="17"/>
        <v>30182.0805</v>
      </c>
      <c r="J18" s="337">
        <f t="shared" si="17"/>
        <v>51987</v>
      </c>
      <c r="K18" s="337">
        <f t="shared" si="17"/>
        <v>105001.65000000001</v>
      </c>
      <c r="L18" s="337">
        <f t="shared" si="17"/>
        <v>36270</v>
      </c>
      <c r="M18" s="337">
        <f t="shared" si="17"/>
        <v>42315</v>
      </c>
      <c r="N18" s="337">
        <f t="shared" si="17"/>
        <v>48360</v>
      </c>
      <c r="O18" s="337">
        <f t="shared" si="17"/>
        <v>42315</v>
      </c>
      <c r="P18" s="338">
        <f t="shared" si="13"/>
        <v>505193.46539999999</v>
      </c>
      <c r="Q18" s="318"/>
      <c r="R18" s="319"/>
      <c r="S18" s="334">
        <v>0.65</v>
      </c>
      <c r="T18" s="339" t="s">
        <v>38</v>
      </c>
      <c r="U18" s="337">
        <f>+U$16*$S18</f>
        <v>30225</v>
      </c>
      <c r="V18" s="337">
        <f t="shared" si="18"/>
        <v>36270</v>
      </c>
      <c r="W18" s="337">
        <f t="shared" si="18"/>
        <v>36270</v>
      </c>
      <c r="X18" s="337">
        <f t="shared" si="18"/>
        <v>36270</v>
      </c>
      <c r="Y18" s="337">
        <f t="shared" si="18"/>
        <v>30225</v>
      </c>
      <c r="Z18" s="337">
        <f t="shared" si="18"/>
        <v>36270</v>
      </c>
      <c r="AA18" s="337">
        <f t="shared" si="18"/>
        <v>42315</v>
      </c>
      <c r="AB18" s="337">
        <f t="shared" si="18"/>
        <v>48360</v>
      </c>
      <c r="AC18" s="337">
        <f t="shared" si="18"/>
        <v>36270</v>
      </c>
      <c r="AD18" s="337">
        <f t="shared" si="18"/>
        <v>42315</v>
      </c>
      <c r="AE18" s="337">
        <f t="shared" si="18"/>
        <v>48360</v>
      </c>
      <c r="AF18" s="337">
        <f t="shared" si="18"/>
        <v>42315</v>
      </c>
      <c r="AG18" s="338">
        <f>SUM(U18:AF18)</f>
        <v>465465</v>
      </c>
    </row>
    <row r="19" spans="1:33" ht="15" hidden="1" customHeight="1" outlineLevel="1">
      <c r="Q19" s="318"/>
      <c r="R19" s="319"/>
      <c r="S19" s="323"/>
      <c r="T19" s="323"/>
    </row>
    <row r="20" spans="1:33" ht="15" hidden="1" customHeight="1" outlineLevel="1">
      <c r="B20" s="328" t="s">
        <v>39</v>
      </c>
      <c r="C20" s="84" t="s">
        <v>45</v>
      </c>
      <c r="D20" s="79">
        <f>+D8</f>
        <v>5000</v>
      </c>
      <c r="E20" s="79">
        <f t="shared" ref="E20:O20" si="19">+E8</f>
        <v>5000</v>
      </c>
      <c r="F20" s="79">
        <f t="shared" si="19"/>
        <v>5000</v>
      </c>
      <c r="G20" s="79">
        <f t="shared" si="19"/>
        <v>5000</v>
      </c>
      <c r="H20" s="79">
        <f t="shared" si="19"/>
        <v>5000</v>
      </c>
      <c r="I20" s="79">
        <f t="shared" si="19"/>
        <v>5000</v>
      </c>
      <c r="J20" s="79">
        <f t="shared" si="19"/>
        <v>5000</v>
      </c>
      <c r="K20" s="79">
        <f t="shared" si="19"/>
        <v>5000</v>
      </c>
      <c r="L20" s="79">
        <f t="shared" si="19"/>
        <v>5000</v>
      </c>
      <c r="M20" s="79">
        <f t="shared" si="19"/>
        <v>5000</v>
      </c>
      <c r="N20" s="79">
        <f t="shared" si="19"/>
        <v>5000</v>
      </c>
      <c r="O20" s="79">
        <f t="shared" si="19"/>
        <v>5000</v>
      </c>
      <c r="P20" s="322">
        <f t="shared" si="13"/>
        <v>60000</v>
      </c>
      <c r="Q20" s="318"/>
      <c r="R20" s="319"/>
      <c r="S20" s="329" t="s">
        <v>39</v>
      </c>
      <c r="T20" s="84" t="s">
        <v>45</v>
      </c>
      <c r="U20" s="79">
        <v>6000</v>
      </c>
      <c r="V20" s="79">
        <v>6000</v>
      </c>
      <c r="W20" s="79">
        <v>6000</v>
      </c>
      <c r="X20" s="79">
        <v>6000</v>
      </c>
      <c r="Y20" s="79">
        <v>6000</v>
      </c>
      <c r="Z20" s="79">
        <v>6000</v>
      </c>
      <c r="AA20" s="79">
        <v>6000</v>
      </c>
      <c r="AB20" s="79">
        <v>6000</v>
      </c>
      <c r="AC20" s="79">
        <v>6000</v>
      </c>
      <c r="AD20" s="79">
        <v>6000</v>
      </c>
      <c r="AE20" s="79">
        <v>6000</v>
      </c>
      <c r="AF20" s="79">
        <v>6000</v>
      </c>
      <c r="AG20" s="322">
        <f>SUM(U20:AF20)</f>
        <v>72000</v>
      </c>
    </row>
    <row r="21" spans="1:33" ht="15" hidden="1" customHeight="1" outlineLevel="1">
      <c r="B21" s="330">
        <v>0.95</v>
      </c>
      <c r="C21" s="331" t="s">
        <v>42</v>
      </c>
      <c r="D21" s="332">
        <f>+D$20*$B21</f>
        <v>4750</v>
      </c>
      <c r="E21" s="332">
        <f t="shared" ref="E21:O23" si="20">+E$20*$B21</f>
        <v>4750</v>
      </c>
      <c r="F21" s="332">
        <f t="shared" si="20"/>
        <v>4750</v>
      </c>
      <c r="G21" s="332">
        <f t="shared" si="20"/>
        <v>4750</v>
      </c>
      <c r="H21" s="332">
        <f t="shared" si="20"/>
        <v>4750</v>
      </c>
      <c r="I21" s="332">
        <f t="shared" si="20"/>
        <v>4750</v>
      </c>
      <c r="J21" s="332">
        <f t="shared" si="20"/>
        <v>4750</v>
      </c>
      <c r="K21" s="332">
        <f t="shared" si="20"/>
        <v>4750</v>
      </c>
      <c r="L21" s="332">
        <f t="shared" si="20"/>
        <v>4750</v>
      </c>
      <c r="M21" s="332">
        <f t="shared" si="20"/>
        <v>4750</v>
      </c>
      <c r="N21" s="332">
        <f t="shared" si="20"/>
        <v>4750</v>
      </c>
      <c r="O21" s="332">
        <f t="shared" si="20"/>
        <v>4750</v>
      </c>
      <c r="P21" s="333">
        <f t="shared" si="13"/>
        <v>57000</v>
      </c>
      <c r="Q21" s="318"/>
      <c r="R21" s="319"/>
      <c r="S21" s="334">
        <v>0.95</v>
      </c>
      <c r="T21" s="335" t="s">
        <v>42</v>
      </c>
      <c r="U21" s="332">
        <f>+U$20*$S21</f>
        <v>5700</v>
      </c>
      <c r="V21" s="332">
        <f t="shared" ref="V21:AF21" si="21">+V$20*$S21</f>
        <v>5700</v>
      </c>
      <c r="W21" s="332">
        <f t="shared" si="21"/>
        <v>5700</v>
      </c>
      <c r="X21" s="332">
        <f t="shared" si="21"/>
        <v>5700</v>
      </c>
      <c r="Y21" s="332">
        <f t="shared" si="21"/>
        <v>5700</v>
      </c>
      <c r="Z21" s="332">
        <f t="shared" si="21"/>
        <v>5700</v>
      </c>
      <c r="AA21" s="332">
        <f t="shared" si="21"/>
        <v>5700</v>
      </c>
      <c r="AB21" s="332">
        <f t="shared" si="21"/>
        <v>5700</v>
      </c>
      <c r="AC21" s="332">
        <f t="shared" si="21"/>
        <v>5700</v>
      </c>
      <c r="AD21" s="332">
        <f t="shared" si="21"/>
        <v>5700</v>
      </c>
      <c r="AE21" s="332">
        <f t="shared" si="21"/>
        <v>5700</v>
      </c>
      <c r="AF21" s="332">
        <f t="shared" si="21"/>
        <v>5700</v>
      </c>
      <c r="AG21" s="333">
        <f>SUM(U21:AF21)</f>
        <v>68400</v>
      </c>
    </row>
    <row r="22" spans="1:33" ht="15" hidden="1" customHeight="1" outlineLevel="1">
      <c r="B22" s="330">
        <v>0.06</v>
      </c>
      <c r="C22" s="336" t="s">
        <v>37</v>
      </c>
      <c r="D22" s="337">
        <f>+D$20*$B22</f>
        <v>300</v>
      </c>
      <c r="E22" s="337">
        <f t="shared" si="20"/>
        <v>300</v>
      </c>
      <c r="F22" s="337">
        <f t="shared" si="20"/>
        <v>300</v>
      </c>
      <c r="G22" s="337">
        <f t="shared" si="20"/>
        <v>300</v>
      </c>
      <c r="H22" s="337">
        <f t="shared" si="20"/>
        <v>300</v>
      </c>
      <c r="I22" s="337">
        <f t="shared" si="20"/>
        <v>300</v>
      </c>
      <c r="J22" s="337">
        <f t="shared" si="20"/>
        <v>300</v>
      </c>
      <c r="K22" s="337">
        <f t="shared" si="20"/>
        <v>300</v>
      </c>
      <c r="L22" s="337">
        <f t="shared" si="20"/>
        <v>300</v>
      </c>
      <c r="M22" s="337">
        <f t="shared" si="20"/>
        <v>300</v>
      </c>
      <c r="N22" s="337">
        <f t="shared" si="20"/>
        <v>300</v>
      </c>
      <c r="O22" s="337">
        <f t="shared" si="20"/>
        <v>300</v>
      </c>
      <c r="P22" s="338">
        <f t="shared" si="13"/>
        <v>3600</v>
      </c>
      <c r="Q22" s="318"/>
      <c r="R22" s="319"/>
      <c r="S22" s="334">
        <v>0.06</v>
      </c>
      <c r="T22" s="339" t="s">
        <v>37</v>
      </c>
      <c r="U22" s="337">
        <f t="shared" ref="U22:AF23" si="22">+U$21*$S22</f>
        <v>342</v>
      </c>
      <c r="V22" s="337">
        <f t="shared" si="22"/>
        <v>342</v>
      </c>
      <c r="W22" s="337">
        <f t="shared" si="22"/>
        <v>342</v>
      </c>
      <c r="X22" s="337">
        <f t="shared" si="22"/>
        <v>342</v>
      </c>
      <c r="Y22" s="337">
        <f t="shared" si="22"/>
        <v>342</v>
      </c>
      <c r="Z22" s="337">
        <f t="shared" si="22"/>
        <v>342</v>
      </c>
      <c r="AA22" s="337">
        <f t="shared" si="22"/>
        <v>342</v>
      </c>
      <c r="AB22" s="337">
        <f t="shared" si="22"/>
        <v>342</v>
      </c>
      <c r="AC22" s="337">
        <f t="shared" si="22"/>
        <v>342</v>
      </c>
      <c r="AD22" s="337">
        <f t="shared" si="22"/>
        <v>342</v>
      </c>
      <c r="AE22" s="337">
        <f t="shared" si="22"/>
        <v>342</v>
      </c>
      <c r="AF22" s="337">
        <f t="shared" si="22"/>
        <v>342</v>
      </c>
      <c r="AG22" s="338">
        <f>SUM(U22:AF22)</f>
        <v>4104</v>
      </c>
    </row>
    <row r="23" spans="1:33" ht="15" hidden="1" customHeight="1" outlineLevel="1">
      <c r="B23" s="330">
        <v>0.94</v>
      </c>
      <c r="C23" s="336" t="s">
        <v>38</v>
      </c>
      <c r="D23" s="337">
        <f>+D$20*$B23</f>
        <v>4700</v>
      </c>
      <c r="E23" s="337">
        <f t="shared" si="20"/>
        <v>4700</v>
      </c>
      <c r="F23" s="337">
        <f t="shared" si="20"/>
        <v>4700</v>
      </c>
      <c r="G23" s="337">
        <f t="shared" si="20"/>
        <v>4700</v>
      </c>
      <c r="H23" s="337">
        <f t="shared" si="20"/>
        <v>4700</v>
      </c>
      <c r="I23" s="337">
        <f t="shared" si="20"/>
        <v>4700</v>
      </c>
      <c r="J23" s="337">
        <f t="shared" si="20"/>
        <v>4700</v>
      </c>
      <c r="K23" s="337">
        <f t="shared" si="20"/>
        <v>4700</v>
      </c>
      <c r="L23" s="337">
        <f t="shared" si="20"/>
        <v>4700</v>
      </c>
      <c r="M23" s="337">
        <f t="shared" si="20"/>
        <v>4700</v>
      </c>
      <c r="N23" s="337">
        <f t="shared" si="20"/>
        <v>4700</v>
      </c>
      <c r="O23" s="337">
        <f t="shared" si="20"/>
        <v>4700</v>
      </c>
      <c r="P23" s="338">
        <f t="shared" si="13"/>
        <v>56400</v>
      </c>
      <c r="Q23" s="318"/>
      <c r="R23" s="319"/>
      <c r="S23" s="334">
        <v>0.94</v>
      </c>
      <c r="T23" s="339" t="s">
        <v>38</v>
      </c>
      <c r="U23" s="337">
        <f>+U$21*$S23</f>
        <v>5358</v>
      </c>
      <c r="V23" s="337">
        <f t="shared" si="22"/>
        <v>5358</v>
      </c>
      <c r="W23" s="337">
        <f t="shared" si="22"/>
        <v>5358</v>
      </c>
      <c r="X23" s="337">
        <f t="shared" si="22"/>
        <v>5358</v>
      </c>
      <c r="Y23" s="337">
        <f t="shared" si="22"/>
        <v>5358</v>
      </c>
      <c r="Z23" s="337">
        <f t="shared" si="22"/>
        <v>5358</v>
      </c>
      <c r="AA23" s="337">
        <f t="shared" si="22"/>
        <v>5358</v>
      </c>
      <c r="AB23" s="337">
        <f t="shared" si="22"/>
        <v>5358</v>
      </c>
      <c r="AC23" s="337">
        <f t="shared" si="22"/>
        <v>5358</v>
      </c>
      <c r="AD23" s="337">
        <f t="shared" si="22"/>
        <v>5358</v>
      </c>
      <c r="AE23" s="337">
        <f t="shared" si="22"/>
        <v>5358</v>
      </c>
      <c r="AF23" s="337">
        <f t="shared" si="22"/>
        <v>5358</v>
      </c>
      <c r="AG23" s="338">
        <f>SUM(U23:AF23)</f>
        <v>64296</v>
      </c>
    </row>
    <row r="24" spans="1:33" ht="15" hidden="1" customHeight="1" outlineLevel="1">
      <c r="Q24" s="318"/>
      <c r="R24" s="319"/>
      <c r="S24" s="323"/>
      <c r="T24" s="323"/>
    </row>
    <row r="25" spans="1:33" ht="15" customHeight="1" collapsed="1">
      <c r="C25" s="340"/>
      <c r="D25" s="341"/>
      <c r="E25" s="341"/>
      <c r="F25" s="341"/>
      <c r="G25" s="341"/>
      <c r="H25" s="341"/>
      <c r="I25" s="341"/>
      <c r="J25" s="341"/>
      <c r="K25" s="341"/>
      <c r="L25" s="341"/>
      <c r="M25" s="341"/>
      <c r="N25" s="341"/>
      <c r="O25" s="341"/>
      <c r="P25" s="342"/>
      <c r="Q25" s="318"/>
      <c r="R25" s="319"/>
      <c r="S25" s="323"/>
      <c r="T25" s="343"/>
      <c r="U25" s="341"/>
      <c r="V25" s="341"/>
      <c r="W25" s="341"/>
      <c r="X25" s="341"/>
      <c r="Y25" s="341"/>
      <c r="Z25" s="341"/>
      <c r="AA25" s="341"/>
      <c r="AB25" s="341"/>
      <c r="AC25" s="341"/>
      <c r="AD25" s="341"/>
      <c r="AE25" s="341"/>
      <c r="AF25" s="341"/>
      <c r="AG25" s="342"/>
    </row>
    <row r="26" spans="1:33" ht="15" customHeight="1">
      <c r="A26" s="1588" t="s">
        <v>113</v>
      </c>
      <c r="B26" s="1589"/>
      <c r="C26" s="344" t="s">
        <v>110</v>
      </c>
      <c r="D26" s="345">
        <v>0.6</v>
      </c>
      <c r="E26" s="345">
        <v>0.7</v>
      </c>
      <c r="F26" s="345">
        <v>0.65</v>
      </c>
      <c r="G26" s="345">
        <v>0.7</v>
      </c>
      <c r="H26" s="345">
        <v>0.7</v>
      </c>
      <c r="I26" s="345">
        <v>0.6</v>
      </c>
      <c r="J26" s="345">
        <v>0.6</v>
      </c>
      <c r="K26" s="345">
        <v>0.6</v>
      </c>
      <c r="L26" s="345">
        <v>0.6</v>
      </c>
      <c r="M26" s="345">
        <v>0.6</v>
      </c>
      <c r="N26" s="345">
        <v>0.6</v>
      </c>
      <c r="O26" s="345">
        <v>0.6</v>
      </c>
      <c r="P26" s="346"/>
      <c r="Q26" s="318"/>
      <c r="R26" s="1588" t="s">
        <v>113</v>
      </c>
      <c r="S26" s="1589"/>
      <c r="T26" s="344" t="s">
        <v>110</v>
      </c>
      <c r="U26" s="345">
        <v>0.6</v>
      </c>
      <c r="V26" s="345">
        <v>0.6</v>
      </c>
      <c r="W26" s="345">
        <v>0.6</v>
      </c>
      <c r="X26" s="345">
        <v>0.6</v>
      </c>
      <c r="Y26" s="345">
        <v>0.6</v>
      </c>
      <c r="Z26" s="345">
        <v>0.6</v>
      </c>
      <c r="AA26" s="345">
        <v>0.6</v>
      </c>
      <c r="AB26" s="345">
        <v>0.6</v>
      </c>
      <c r="AC26" s="345">
        <v>0.6</v>
      </c>
      <c r="AD26" s="345">
        <v>0.6</v>
      </c>
      <c r="AE26" s="345">
        <v>0.6</v>
      </c>
      <c r="AF26" s="345">
        <v>0.6</v>
      </c>
      <c r="AG26" s="346"/>
    </row>
    <row r="27" spans="1:33" ht="15" customHeight="1" thickBot="1">
      <c r="A27" s="1590"/>
      <c r="B27" s="1591"/>
      <c r="C27" s="344" t="s">
        <v>111</v>
      </c>
      <c r="D27" s="345">
        <v>0.3</v>
      </c>
      <c r="E27" s="345">
        <v>0.35</v>
      </c>
      <c r="F27" s="345">
        <v>0.3</v>
      </c>
      <c r="G27" s="345">
        <v>0.3</v>
      </c>
      <c r="H27" s="345">
        <v>0.4</v>
      </c>
      <c r="I27" s="345">
        <v>0.4</v>
      </c>
      <c r="J27" s="345">
        <v>0.4</v>
      </c>
      <c r="K27" s="345">
        <v>0.4</v>
      </c>
      <c r="L27" s="345">
        <v>0.4</v>
      </c>
      <c r="M27" s="345">
        <v>0.4</v>
      </c>
      <c r="N27" s="345">
        <v>0.4</v>
      </c>
      <c r="O27" s="345">
        <v>0.4</v>
      </c>
      <c r="P27" s="346"/>
      <c r="Q27" s="318"/>
      <c r="R27" s="1590"/>
      <c r="S27" s="1591"/>
      <c r="T27" s="344" t="s">
        <v>111</v>
      </c>
      <c r="U27" s="345">
        <v>0.4</v>
      </c>
      <c r="V27" s="345">
        <v>0.4</v>
      </c>
      <c r="W27" s="345">
        <v>0.4</v>
      </c>
      <c r="X27" s="345">
        <v>0.4</v>
      </c>
      <c r="Y27" s="345">
        <v>0.4</v>
      </c>
      <c r="Z27" s="345">
        <v>0.4</v>
      </c>
      <c r="AA27" s="345">
        <v>0.4</v>
      </c>
      <c r="AB27" s="345">
        <v>0.4</v>
      </c>
      <c r="AC27" s="345">
        <v>0.4</v>
      </c>
      <c r="AD27" s="345">
        <v>0.4</v>
      </c>
      <c r="AE27" s="345">
        <v>0.4</v>
      </c>
      <c r="AF27" s="345">
        <v>0.4</v>
      </c>
      <c r="AG27" s="346"/>
    </row>
    <row r="28" spans="1:33" ht="15" hidden="1" customHeight="1" outlineLevel="1" thickTop="1">
      <c r="A28" s="1609" t="s">
        <v>55</v>
      </c>
      <c r="B28" s="1593"/>
      <c r="C28" s="93" t="s">
        <v>52</v>
      </c>
      <c r="D28" s="347">
        <f t="shared" ref="D28:N28" si="23">(D13*D$26)+(E13*D$27)</f>
        <v>81294.739499999996</v>
      </c>
      <c r="E28" s="347">
        <f t="shared" si="23"/>
        <v>63921.064298310041</v>
      </c>
      <c r="F28" s="347">
        <f t="shared" si="23"/>
        <v>45363.410482575804</v>
      </c>
      <c r="G28" s="347">
        <f t="shared" si="23"/>
        <v>28448.998500000002</v>
      </c>
      <c r="H28" s="347">
        <f t="shared" si="23"/>
        <v>17407.762109324758</v>
      </c>
      <c r="I28" s="347">
        <f t="shared" si="23"/>
        <v>27067.08141398714</v>
      </c>
      <c r="J28" s="347">
        <f t="shared" si="23"/>
        <v>24818.3</v>
      </c>
      <c r="K28" s="347">
        <f t="shared" si="23"/>
        <v>20873.45</v>
      </c>
      <c r="L28" s="347">
        <f t="shared" si="23"/>
        <v>40885</v>
      </c>
      <c r="M28" s="347">
        <f t="shared" si="23"/>
        <v>43095</v>
      </c>
      <c r="N28" s="347">
        <f t="shared" si="23"/>
        <v>44752.5</v>
      </c>
      <c r="O28" s="347">
        <f>(O13*O$26)+(U13*O$27)</f>
        <v>47515</v>
      </c>
      <c r="P28" s="348">
        <f>SUM(D28:O28)</f>
        <v>485442.30630419776</v>
      </c>
      <c r="Q28" s="318"/>
      <c r="R28" s="1592" t="s">
        <v>55</v>
      </c>
      <c r="S28" s="1593"/>
      <c r="T28" s="93" t="s">
        <v>52</v>
      </c>
      <c r="U28" s="347">
        <f t="shared" ref="U28:AE28" si="24">(U13*U$26)+(V13*U$27)</f>
        <v>44200</v>
      </c>
      <c r="V28" s="347">
        <f t="shared" si="24"/>
        <v>44200</v>
      </c>
      <c r="W28" s="347">
        <f t="shared" si="24"/>
        <v>44200</v>
      </c>
      <c r="X28" s="347">
        <f t="shared" si="24"/>
        <v>48620</v>
      </c>
      <c r="Y28" s="347">
        <f t="shared" si="24"/>
        <v>53040</v>
      </c>
      <c r="Z28" s="347">
        <f t="shared" si="24"/>
        <v>49725</v>
      </c>
      <c r="AA28" s="347">
        <f t="shared" si="24"/>
        <v>47515</v>
      </c>
      <c r="AB28" s="347">
        <f t="shared" si="24"/>
        <v>41990</v>
      </c>
      <c r="AC28" s="347">
        <f t="shared" si="24"/>
        <v>40885</v>
      </c>
      <c r="AD28" s="347">
        <f t="shared" si="24"/>
        <v>43095</v>
      </c>
      <c r="AE28" s="347">
        <f t="shared" si="24"/>
        <v>44752.5</v>
      </c>
      <c r="AF28" s="347">
        <f>(AF13*AF$26)+(AF13*AF$27)</f>
        <v>49725</v>
      </c>
      <c r="AG28" s="348">
        <f>SUM(U28:AF28)</f>
        <v>551947.5</v>
      </c>
    </row>
    <row r="29" spans="1:33" ht="15" hidden="1" customHeight="1" outlineLevel="1">
      <c r="A29" s="1610"/>
      <c r="B29" s="1595"/>
      <c r="C29" s="94" t="s">
        <v>53</v>
      </c>
      <c r="D29" s="349">
        <f t="shared" ref="D29:N29" si="25">(D$18*D$26)+(E$18*D$27)</f>
        <v>2640.0932999999995</v>
      </c>
      <c r="E29" s="349">
        <f t="shared" si="25"/>
        <v>11592.024989999998</v>
      </c>
      <c r="F29" s="349">
        <f t="shared" si="25"/>
        <v>30649.528259999999</v>
      </c>
      <c r="G29" s="349">
        <f t="shared" si="25"/>
        <v>54163.744049999994</v>
      </c>
      <c r="H29" s="349">
        <f t="shared" si="25"/>
        <v>60820.558499999999</v>
      </c>
      <c r="I29" s="349">
        <f t="shared" si="25"/>
        <v>38904.048300000002</v>
      </c>
      <c r="J29" s="349">
        <f t="shared" si="25"/>
        <v>73192.86</v>
      </c>
      <c r="K29" s="349">
        <f t="shared" si="25"/>
        <v>77508.990000000005</v>
      </c>
      <c r="L29" s="349">
        <f t="shared" si="25"/>
        <v>38688</v>
      </c>
      <c r="M29" s="349">
        <f t="shared" si="25"/>
        <v>44733</v>
      </c>
      <c r="N29" s="349">
        <f t="shared" si="25"/>
        <v>45942</v>
      </c>
      <c r="O29" s="349">
        <f>(O$18*O$26)+(U$18*O$27)</f>
        <v>37479</v>
      </c>
      <c r="P29" s="350">
        <f>SUM(D29:O29)</f>
        <v>516313.84739999997</v>
      </c>
      <c r="Q29" s="318"/>
      <c r="R29" s="1594"/>
      <c r="S29" s="1595"/>
      <c r="T29" s="94" t="s">
        <v>53</v>
      </c>
      <c r="U29" s="349">
        <f t="shared" ref="U29:AE29" si="26">(U$18*U$26)+(V$18*U$27)</f>
        <v>32643</v>
      </c>
      <c r="V29" s="349">
        <f t="shared" si="26"/>
        <v>36270</v>
      </c>
      <c r="W29" s="349">
        <f t="shared" si="26"/>
        <v>36270</v>
      </c>
      <c r="X29" s="349">
        <f t="shared" si="26"/>
        <v>33852</v>
      </c>
      <c r="Y29" s="349">
        <f t="shared" si="26"/>
        <v>32643</v>
      </c>
      <c r="Z29" s="349">
        <f t="shared" si="26"/>
        <v>38688</v>
      </c>
      <c r="AA29" s="349">
        <f t="shared" si="26"/>
        <v>44733</v>
      </c>
      <c r="AB29" s="349">
        <f t="shared" si="26"/>
        <v>43524</v>
      </c>
      <c r="AC29" s="349">
        <f t="shared" si="26"/>
        <v>38688</v>
      </c>
      <c r="AD29" s="349">
        <f t="shared" si="26"/>
        <v>44733</v>
      </c>
      <c r="AE29" s="349">
        <f t="shared" si="26"/>
        <v>45942</v>
      </c>
      <c r="AF29" s="349">
        <f>(AF$18*AF$26)+(AF$18*AF$27)</f>
        <v>42315</v>
      </c>
      <c r="AG29" s="350">
        <f>SUM(U29:AF29)</f>
        <v>470301</v>
      </c>
    </row>
    <row r="30" spans="1:33" ht="15" hidden="1" customHeight="1" outlineLevel="1" thickBot="1">
      <c r="A30" s="1610"/>
      <c r="B30" s="1595"/>
      <c r="C30" s="95" t="s">
        <v>54</v>
      </c>
      <c r="D30" s="349">
        <f t="shared" ref="D30:N30" si="27">(D$23*D$26)+(E$23*D$27)</f>
        <v>4230</v>
      </c>
      <c r="E30" s="349">
        <f t="shared" si="27"/>
        <v>4935</v>
      </c>
      <c r="F30" s="349">
        <f t="shared" si="27"/>
        <v>4465</v>
      </c>
      <c r="G30" s="349">
        <f t="shared" si="27"/>
        <v>4700</v>
      </c>
      <c r="H30" s="349">
        <f t="shared" si="27"/>
        <v>5170</v>
      </c>
      <c r="I30" s="349">
        <f t="shared" si="27"/>
        <v>4700</v>
      </c>
      <c r="J30" s="349">
        <f t="shared" si="27"/>
        <v>4700</v>
      </c>
      <c r="K30" s="349">
        <f t="shared" si="27"/>
        <v>4700</v>
      </c>
      <c r="L30" s="349">
        <f t="shared" si="27"/>
        <v>4700</v>
      </c>
      <c r="M30" s="349">
        <f t="shared" si="27"/>
        <v>4700</v>
      </c>
      <c r="N30" s="349">
        <f t="shared" si="27"/>
        <v>4700</v>
      </c>
      <c r="O30" s="501">
        <f>(O$23*O$26)+(U$23*O$27)</f>
        <v>4963.2000000000007</v>
      </c>
      <c r="P30" s="350">
        <f>SUM(D30:O30)</f>
        <v>56663.199999999997</v>
      </c>
      <c r="Q30" s="318"/>
      <c r="R30" s="1594"/>
      <c r="S30" s="1595"/>
      <c r="T30" s="95" t="s">
        <v>54</v>
      </c>
      <c r="U30" s="349">
        <f t="shared" ref="U30:AE30" si="28">(U$23*U$26)+(V$23*U$27)</f>
        <v>5358</v>
      </c>
      <c r="V30" s="349">
        <f t="shared" si="28"/>
        <v>5358</v>
      </c>
      <c r="W30" s="349">
        <f t="shared" si="28"/>
        <v>5358</v>
      </c>
      <c r="X30" s="349">
        <f t="shared" si="28"/>
        <v>5358</v>
      </c>
      <c r="Y30" s="349">
        <f t="shared" si="28"/>
        <v>5358</v>
      </c>
      <c r="Z30" s="349">
        <f t="shared" si="28"/>
        <v>5358</v>
      </c>
      <c r="AA30" s="349">
        <f t="shared" si="28"/>
        <v>5358</v>
      </c>
      <c r="AB30" s="349">
        <f t="shared" si="28"/>
        <v>5358</v>
      </c>
      <c r="AC30" s="349">
        <f t="shared" si="28"/>
        <v>5358</v>
      </c>
      <c r="AD30" s="349">
        <f t="shared" si="28"/>
        <v>5358</v>
      </c>
      <c r="AE30" s="349">
        <f t="shared" si="28"/>
        <v>5358</v>
      </c>
      <c r="AF30" s="349">
        <f>(AF$23*AF$26)+(AF$23*AF$27)</f>
        <v>5358</v>
      </c>
      <c r="AG30" s="350">
        <f>SUM(U30:AF30)</f>
        <v>64296</v>
      </c>
    </row>
    <row r="31" spans="1:33" s="220" customFormat="1" ht="20.100000000000001" hidden="1" customHeight="1" outlineLevel="1" thickTop="1" thickBot="1">
      <c r="A31" s="1611" t="s">
        <v>57</v>
      </c>
      <c r="B31" s="1608"/>
      <c r="C31" s="1608"/>
      <c r="D31" s="351">
        <f>+SUM(D28:D30)</f>
        <v>88164.832799999989</v>
      </c>
      <c r="E31" s="351">
        <f t="shared" ref="E31:P31" si="29">+SUM(E28:E30)</f>
        <v>80448.089288310031</v>
      </c>
      <c r="F31" s="351">
        <f t="shared" si="29"/>
        <v>80477.938742575803</v>
      </c>
      <c r="G31" s="351">
        <f t="shared" si="29"/>
        <v>87312.742549999995</v>
      </c>
      <c r="H31" s="351">
        <f t="shared" si="29"/>
        <v>83398.320609324757</v>
      </c>
      <c r="I31" s="351">
        <f t="shared" si="29"/>
        <v>70671.129713987146</v>
      </c>
      <c r="J31" s="351">
        <f t="shared" si="29"/>
        <v>102711.16</v>
      </c>
      <c r="K31" s="351">
        <f t="shared" si="29"/>
        <v>103082.44</v>
      </c>
      <c r="L31" s="351">
        <f t="shared" si="29"/>
        <v>84273</v>
      </c>
      <c r="M31" s="351">
        <f t="shared" si="29"/>
        <v>92528</v>
      </c>
      <c r="N31" s="351">
        <f t="shared" si="29"/>
        <v>95394.5</v>
      </c>
      <c r="O31" s="351">
        <f t="shared" si="29"/>
        <v>89957.2</v>
      </c>
      <c r="P31" s="352">
        <f t="shared" si="29"/>
        <v>1058419.3537041978</v>
      </c>
      <c r="Q31" s="353"/>
      <c r="R31" s="1611" t="s">
        <v>57</v>
      </c>
      <c r="S31" s="1608"/>
      <c r="T31" s="1608"/>
      <c r="U31" s="351">
        <f>+SUM(U28:U30)</f>
        <v>82201</v>
      </c>
      <c r="V31" s="351">
        <f t="shared" ref="V31:AG31" si="30">+SUM(V28:V30)</f>
        <v>85828</v>
      </c>
      <c r="W31" s="351">
        <f t="shared" si="30"/>
        <v>85828</v>
      </c>
      <c r="X31" s="351">
        <f t="shared" si="30"/>
        <v>87830</v>
      </c>
      <c r="Y31" s="351">
        <f t="shared" si="30"/>
        <v>91041</v>
      </c>
      <c r="Z31" s="351">
        <f t="shared" si="30"/>
        <v>93771</v>
      </c>
      <c r="AA31" s="351">
        <f t="shared" si="30"/>
        <v>97606</v>
      </c>
      <c r="AB31" s="351">
        <f t="shared" si="30"/>
        <v>90872</v>
      </c>
      <c r="AC31" s="351">
        <f t="shared" si="30"/>
        <v>84931</v>
      </c>
      <c r="AD31" s="351">
        <f t="shared" si="30"/>
        <v>93186</v>
      </c>
      <c r="AE31" s="351">
        <f t="shared" si="30"/>
        <v>96052.5</v>
      </c>
      <c r="AF31" s="351">
        <f t="shared" si="30"/>
        <v>97398</v>
      </c>
      <c r="AG31" s="352">
        <f t="shared" si="30"/>
        <v>1086544.5</v>
      </c>
    </row>
    <row r="32" spans="1:33" ht="15" hidden="1" customHeight="1" outlineLevel="1" thickTop="1">
      <c r="A32" s="354"/>
      <c r="B32" s="355"/>
      <c r="C32" s="343"/>
      <c r="D32" s="356"/>
      <c r="E32" s="356"/>
      <c r="F32" s="356"/>
      <c r="G32" s="356"/>
      <c r="H32" s="356"/>
      <c r="I32" s="356"/>
      <c r="J32" s="356"/>
      <c r="K32" s="356"/>
      <c r="L32" s="356"/>
      <c r="M32" s="356"/>
      <c r="N32" s="356"/>
      <c r="O32" s="356"/>
      <c r="P32" s="350"/>
      <c r="Q32" s="318"/>
      <c r="R32" s="357"/>
      <c r="S32" s="355"/>
      <c r="T32" s="343"/>
      <c r="U32" s="356"/>
      <c r="V32" s="356"/>
      <c r="W32" s="356"/>
      <c r="X32" s="356"/>
      <c r="Y32" s="356"/>
      <c r="Z32" s="356"/>
      <c r="AA32" s="356"/>
      <c r="AB32" s="356"/>
      <c r="AC32" s="356"/>
      <c r="AD32" s="356"/>
      <c r="AE32" s="356"/>
      <c r="AF32" s="356"/>
      <c r="AG32" s="350"/>
    </row>
    <row r="33" spans="1:33" ht="15" hidden="1" customHeight="1" outlineLevel="1">
      <c r="A33" s="358" t="s">
        <v>50</v>
      </c>
      <c r="B33" s="334">
        <v>0.2195121951219513</v>
      </c>
      <c r="C33" s="359" t="s">
        <v>47</v>
      </c>
      <c r="D33" s="349">
        <f>+D$31*$B33</f>
        <v>19353.255980487811</v>
      </c>
      <c r="E33" s="349">
        <f t="shared" ref="E33:O33" si="31">+E$31*$B33</f>
        <v>17659.336673043672</v>
      </c>
      <c r="F33" s="349">
        <f t="shared" si="31"/>
        <v>17665.888992272743</v>
      </c>
      <c r="G33" s="349">
        <f t="shared" si="31"/>
        <v>19166.211779268298</v>
      </c>
      <c r="H33" s="349">
        <f t="shared" si="31"/>
        <v>18306.948426437149</v>
      </c>
      <c r="I33" s="349">
        <f t="shared" si="31"/>
        <v>15513.174815265476</v>
      </c>
      <c r="J33" s="349">
        <f t="shared" si="31"/>
        <v>22546.352195121959</v>
      </c>
      <c r="K33" s="349">
        <f t="shared" si="31"/>
        <v>22627.852682926838</v>
      </c>
      <c r="L33" s="349">
        <f t="shared" si="31"/>
        <v>18498.951219512201</v>
      </c>
      <c r="M33" s="349">
        <f t="shared" si="31"/>
        <v>20311.024390243911</v>
      </c>
      <c r="N33" s="349">
        <f t="shared" si="31"/>
        <v>20940.256097560985</v>
      </c>
      <c r="O33" s="349">
        <f t="shared" si="31"/>
        <v>19746.702439024397</v>
      </c>
      <c r="P33" s="360">
        <f>SUM(D33:O33)</f>
        <v>232335.95569116547</v>
      </c>
      <c r="Q33" s="318"/>
      <c r="R33" s="319" t="s">
        <v>50</v>
      </c>
      <c r="S33" s="334">
        <f>Manpower!$S$4</f>
        <v>0.20512820512820512</v>
      </c>
      <c r="T33" s="359" t="s">
        <v>47</v>
      </c>
      <c r="U33" s="349">
        <f>+U$31*$S33</f>
        <v>16861.74358974359</v>
      </c>
      <c r="V33" s="349">
        <f t="shared" ref="V33:AF33" si="32">+V$31*$S33</f>
        <v>17605.74358974359</v>
      </c>
      <c r="W33" s="349">
        <f t="shared" si="32"/>
        <v>17605.74358974359</v>
      </c>
      <c r="X33" s="349">
        <f t="shared" si="32"/>
        <v>18016.410256410254</v>
      </c>
      <c r="Y33" s="349">
        <f t="shared" si="32"/>
        <v>18675.076923076922</v>
      </c>
      <c r="Z33" s="349">
        <f t="shared" si="32"/>
        <v>19235.076923076922</v>
      </c>
      <c r="AA33" s="349">
        <f t="shared" si="32"/>
        <v>20021.74358974359</v>
      </c>
      <c r="AB33" s="349">
        <f t="shared" si="32"/>
        <v>18640.410256410254</v>
      </c>
      <c r="AC33" s="349">
        <f t="shared" si="32"/>
        <v>17421.74358974359</v>
      </c>
      <c r="AD33" s="349">
        <f t="shared" si="32"/>
        <v>19115.076923076922</v>
      </c>
      <c r="AE33" s="349">
        <f t="shared" si="32"/>
        <v>19703.076923076922</v>
      </c>
      <c r="AF33" s="349">
        <f t="shared" si="32"/>
        <v>19979.076923076922</v>
      </c>
      <c r="AG33" s="360">
        <f>SUM(U33:AF33)</f>
        <v>222880.92307692312</v>
      </c>
    </row>
    <row r="34" spans="1:33" ht="15" hidden="1" customHeight="1" outlineLevel="1">
      <c r="A34" s="358" t="s">
        <v>51</v>
      </c>
      <c r="B34" s="334">
        <v>0.19512195121951223</v>
      </c>
      <c r="C34" s="359" t="s">
        <v>47</v>
      </c>
      <c r="D34" s="349">
        <f>+D$31*$B34</f>
        <v>17202.894204878048</v>
      </c>
      <c r="E34" s="349">
        <f t="shared" ref="E34:O36" si="33">+E$31*$B34</f>
        <v>15697.188153816594</v>
      </c>
      <c r="F34" s="349">
        <f t="shared" si="33"/>
        <v>15703.01243757577</v>
      </c>
      <c r="G34" s="349">
        <f t="shared" si="33"/>
        <v>17036.632692682928</v>
      </c>
      <c r="H34" s="349">
        <f t="shared" si="33"/>
        <v>16272.843045721907</v>
      </c>
      <c r="I34" s="349">
        <f t="shared" si="33"/>
        <v>13789.488724680421</v>
      </c>
      <c r="J34" s="349">
        <f t="shared" si="33"/>
        <v>20041.201951219515</v>
      </c>
      <c r="K34" s="349">
        <f t="shared" si="33"/>
        <v>20113.646829268298</v>
      </c>
      <c r="L34" s="349">
        <f t="shared" si="33"/>
        <v>16443.512195121955</v>
      </c>
      <c r="M34" s="349">
        <f t="shared" si="33"/>
        <v>18054.243902439026</v>
      </c>
      <c r="N34" s="349">
        <f t="shared" si="33"/>
        <v>18613.560975609758</v>
      </c>
      <c r="O34" s="349">
        <f t="shared" si="33"/>
        <v>17552.624390243906</v>
      </c>
      <c r="P34" s="360">
        <f>SUM(D34:O34)</f>
        <v>206520.8495032581</v>
      </c>
      <c r="Q34" s="318"/>
      <c r="R34" s="319" t="s">
        <v>51</v>
      </c>
      <c r="S34" s="334">
        <f>Manpower!$S$5</f>
        <v>0.20512820512820512</v>
      </c>
      <c r="T34" s="359" t="s">
        <v>47</v>
      </c>
      <c r="U34" s="349">
        <f t="shared" ref="U34:AF36" si="34">+U$31*$S34</f>
        <v>16861.74358974359</v>
      </c>
      <c r="V34" s="349">
        <f t="shared" si="34"/>
        <v>17605.74358974359</v>
      </c>
      <c r="W34" s="349">
        <f t="shared" si="34"/>
        <v>17605.74358974359</v>
      </c>
      <c r="X34" s="349">
        <f t="shared" si="34"/>
        <v>18016.410256410254</v>
      </c>
      <c r="Y34" s="349">
        <f t="shared" si="34"/>
        <v>18675.076923076922</v>
      </c>
      <c r="Z34" s="349">
        <f t="shared" si="34"/>
        <v>19235.076923076922</v>
      </c>
      <c r="AA34" s="349">
        <f t="shared" si="34"/>
        <v>20021.74358974359</v>
      </c>
      <c r="AB34" s="349">
        <f t="shared" si="34"/>
        <v>18640.410256410254</v>
      </c>
      <c r="AC34" s="349">
        <f t="shared" si="34"/>
        <v>17421.74358974359</v>
      </c>
      <c r="AD34" s="349">
        <f t="shared" si="34"/>
        <v>19115.076923076922</v>
      </c>
      <c r="AE34" s="349">
        <f t="shared" si="34"/>
        <v>19703.076923076922</v>
      </c>
      <c r="AF34" s="349">
        <f t="shared" si="34"/>
        <v>19979.076923076922</v>
      </c>
      <c r="AG34" s="360">
        <f>SUM(U34:AF34)</f>
        <v>222880.92307692312</v>
      </c>
    </row>
    <row r="35" spans="1:33" ht="15" hidden="1" customHeight="1" outlineLevel="1">
      <c r="A35" s="358" t="s">
        <v>51</v>
      </c>
      <c r="B35" s="334">
        <v>0.12195121951219517</v>
      </c>
      <c r="C35" s="359" t="s">
        <v>48</v>
      </c>
      <c r="D35" s="349">
        <f>+D$31*$B35</f>
        <v>10751.808878048783</v>
      </c>
      <c r="E35" s="349">
        <f t="shared" si="33"/>
        <v>9810.7425961353747</v>
      </c>
      <c r="F35" s="349">
        <f t="shared" si="33"/>
        <v>9814.3827734848583</v>
      </c>
      <c r="G35" s="349">
        <f t="shared" si="33"/>
        <v>10647.895432926833</v>
      </c>
      <c r="H35" s="349">
        <f t="shared" si="33"/>
        <v>10170.526903576194</v>
      </c>
      <c r="I35" s="349">
        <f t="shared" si="33"/>
        <v>8618.4304529252659</v>
      </c>
      <c r="J35" s="349">
        <f t="shared" si="33"/>
        <v>12525.751219512202</v>
      </c>
      <c r="K35" s="349">
        <f t="shared" si="33"/>
        <v>12571.029268292688</v>
      </c>
      <c r="L35" s="349">
        <f t="shared" si="33"/>
        <v>10277.195121951225</v>
      </c>
      <c r="M35" s="349">
        <f t="shared" si="33"/>
        <v>11283.902439024396</v>
      </c>
      <c r="N35" s="349">
        <f t="shared" si="33"/>
        <v>11633.475609756102</v>
      </c>
      <c r="O35" s="349">
        <f t="shared" si="33"/>
        <v>10970.390243902444</v>
      </c>
      <c r="P35" s="360">
        <f>SUM(D35:O35)</f>
        <v>129075.53093953637</v>
      </c>
      <c r="Q35" s="318"/>
      <c r="R35" s="319" t="s">
        <v>51</v>
      </c>
      <c r="S35" s="334">
        <f>Manpower!$S$6</f>
        <v>0.17948717948717949</v>
      </c>
      <c r="T35" s="359" t="s">
        <v>48</v>
      </c>
      <c r="U35" s="349">
        <f t="shared" si="34"/>
        <v>14754.025641025641</v>
      </c>
      <c r="V35" s="349">
        <f t="shared" si="34"/>
        <v>15405.025641025641</v>
      </c>
      <c r="W35" s="349">
        <f t="shared" si="34"/>
        <v>15405.025641025641</v>
      </c>
      <c r="X35" s="349">
        <f t="shared" si="34"/>
        <v>15764.358974358975</v>
      </c>
      <c r="Y35" s="349">
        <f t="shared" si="34"/>
        <v>16340.692307692309</v>
      </c>
      <c r="Z35" s="349">
        <f t="shared" si="34"/>
        <v>16830.692307692309</v>
      </c>
      <c r="AA35" s="349">
        <f t="shared" si="34"/>
        <v>17519.025641025641</v>
      </c>
      <c r="AB35" s="349">
        <f t="shared" si="34"/>
        <v>16310.358974358975</v>
      </c>
      <c r="AC35" s="349">
        <f t="shared" si="34"/>
        <v>15244.025641025641</v>
      </c>
      <c r="AD35" s="349">
        <f t="shared" si="34"/>
        <v>16725.692307692309</v>
      </c>
      <c r="AE35" s="349">
        <f t="shared" si="34"/>
        <v>17240.192307692309</v>
      </c>
      <c r="AF35" s="349">
        <f t="shared" si="34"/>
        <v>17481.692307692309</v>
      </c>
      <c r="AG35" s="360">
        <f>SUM(U35:AF35)</f>
        <v>195020.80769230769</v>
      </c>
    </row>
    <row r="36" spans="1:33" ht="15" hidden="1" customHeight="1" outlineLevel="1" thickBot="1">
      <c r="A36" s="361" t="s">
        <v>51</v>
      </c>
      <c r="B36" s="362">
        <v>0.4634146341463416</v>
      </c>
      <c r="C36" s="363" t="s">
        <v>49</v>
      </c>
      <c r="D36" s="364">
        <f>+D$31*$B36</f>
        <v>40856.873736585374</v>
      </c>
      <c r="E36" s="364">
        <f t="shared" si="33"/>
        <v>37280.821865314414</v>
      </c>
      <c r="F36" s="364">
        <f t="shared" si="33"/>
        <v>37294.65453924246</v>
      </c>
      <c r="G36" s="364">
        <f t="shared" si="33"/>
        <v>40462.00264512196</v>
      </c>
      <c r="H36" s="364">
        <f t="shared" si="33"/>
        <v>38648.002233589534</v>
      </c>
      <c r="I36" s="364">
        <f t="shared" si="33"/>
        <v>32750.035721116004</v>
      </c>
      <c r="J36" s="364">
        <f t="shared" si="33"/>
        <v>47597.854634146359</v>
      </c>
      <c r="K36" s="364">
        <f t="shared" si="33"/>
        <v>47769.911219512207</v>
      </c>
      <c r="L36" s="364">
        <f t="shared" si="33"/>
        <v>39053.341463414647</v>
      </c>
      <c r="M36" s="364">
        <f t="shared" si="33"/>
        <v>42878.829268292699</v>
      </c>
      <c r="N36" s="364">
        <f t="shared" si="33"/>
        <v>44207.207317073182</v>
      </c>
      <c r="O36" s="364">
        <f t="shared" si="33"/>
        <v>41687.482926829281</v>
      </c>
      <c r="P36" s="365">
        <f>SUM(D36:O36)</f>
        <v>490487.01757023821</v>
      </c>
      <c r="Q36" s="318"/>
      <c r="R36" s="366" t="s">
        <v>51</v>
      </c>
      <c r="S36" s="334">
        <f>Manpower!$S$7</f>
        <v>0.41025641025641024</v>
      </c>
      <c r="T36" s="363" t="s">
        <v>49</v>
      </c>
      <c r="U36" s="349">
        <f t="shared" si="34"/>
        <v>33723.48717948718</v>
      </c>
      <c r="V36" s="349">
        <f t="shared" si="34"/>
        <v>35211.48717948718</v>
      </c>
      <c r="W36" s="349">
        <f t="shared" si="34"/>
        <v>35211.48717948718</v>
      </c>
      <c r="X36" s="349">
        <f t="shared" si="34"/>
        <v>36032.820512820508</v>
      </c>
      <c r="Y36" s="349">
        <f t="shared" si="34"/>
        <v>37350.153846153844</v>
      </c>
      <c r="Z36" s="349">
        <f t="shared" si="34"/>
        <v>38470.153846153844</v>
      </c>
      <c r="AA36" s="349">
        <f t="shared" si="34"/>
        <v>40043.48717948718</v>
      </c>
      <c r="AB36" s="349">
        <f t="shared" si="34"/>
        <v>37280.820512820508</v>
      </c>
      <c r="AC36" s="349">
        <f t="shared" si="34"/>
        <v>34843.48717948718</v>
      </c>
      <c r="AD36" s="349">
        <f t="shared" si="34"/>
        <v>38230.153846153844</v>
      </c>
      <c r="AE36" s="349">
        <f t="shared" si="34"/>
        <v>39406.153846153844</v>
      </c>
      <c r="AF36" s="349">
        <f t="shared" si="34"/>
        <v>39958.153846153844</v>
      </c>
      <c r="AG36" s="365">
        <f>SUM(U36:AF36)</f>
        <v>445761.84615384624</v>
      </c>
    </row>
    <row r="37" spans="1:33" s="220" customFormat="1" ht="20.100000000000001" hidden="1" customHeight="1" outlineLevel="1" thickTop="1" thickBot="1">
      <c r="A37" s="1608" t="s">
        <v>56</v>
      </c>
      <c r="B37" s="1608"/>
      <c r="C37" s="1608"/>
      <c r="D37" s="351">
        <f>+SUM(D33:D36)</f>
        <v>88164.832800000004</v>
      </c>
      <c r="E37" s="351">
        <f t="shared" ref="E37:O37" si="35">+SUM(E33:E36)</f>
        <v>80448.089288310061</v>
      </c>
      <c r="F37" s="351">
        <f t="shared" si="35"/>
        <v>80477.938742575832</v>
      </c>
      <c r="G37" s="351">
        <f t="shared" si="35"/>
        <v>87312.742550000024</v>
      </c>
      <c r="H37" s="351">
        <f t="shared" si="35"/>
        <v>83398.320609324786</v>
      </c>
      <c r="I37" s="351">
        <f t="shared" si="35"/>
        <v>70671.12971398716</v>
      </c>
      <c r="J37" s="351">
        <f t="shared" si="35"/>
        <v>102711.16000000003</v>
      </c>
      <c r="K37" s="351">
        <f t="shared" si="35"/>
        <v>103082.44000000003</v>
      </c>
      <c r="L37" s="351">
        <f t="shared" si="35"/>
        <v>84273.000000000029</v>
      </c>
      <c r="M37" s="351">
        <f t="shared" si="35"/>
        <v>92528.000000000029</v>
      </c>
      <c r="N37" s="351">
        <f t="shared" si="35"/>
        <v>95394.500000000029</v>
      </c>
      <c r="O37" s="351">
        <f t="shared" si="35"/>
        <v>89957.200000000041</v>
      </c>
      <c r="P37" s="352">
        <f>+SUM(P33:P36)</f>
        <v>1058419.3537041983</v>
      </c>
      <c r="Q37" s="353"/>
      <c r="R37" s="1625"/>
      <c r="S37" s="1608"/>
      <c r="T37" s="1608"/>
      <c r="U37" s="351">
        <f>+SUM(U33:U36)</f>
        <v>82201</v>
      </c>
      <c r="V37" s="351">
        <f t="shared" ref="V37:AF37" si="36">+SUM(V33:V36)</f>
        <v>85828</v>
      </c>
      <c r="W37" s="351">
        <f t="shared" si="36"/>
        <v>85828</v>
      </c>
      <c r="X37" s="351">
        <f t="shared" si="36"/>
        <v>87830</v>
      </c>
      <c r="Y37" s="351">
        <f t="shared" si="36"/>
        <v>91041</v>
      </c>
      <c r="Z37" s="351">
        <f t="shared" si="36"/>
        <v>93771</v>
      </c>
      <c r="AA37" s="351">
        <f t="shared" si="36"/>
        <v>97606</v>
      </c>
      <c r="AB37" s="351">
        <f t="shared" si="36"/>
        <v>90872</v>
      </c>
      <c r="AC37" s="351">
        <f t="shared" si="36"/>
        <v>84931</v>
      </c>
      <c r="AD37" s="351">
        <f t="shared" si="36"/>
        <v>93186</v>
      </c>
      <c r="AE37" s="351">
        <f t="shared" si="36"/>
        <v>96052.5</v>
      </c>
      <c r="AF37" s="351">
        <f t="shared" si="36"/>
        <v>97398</v>
      </c>
      <c r="AG37" s="352">
        <f>+SUM(AG33:AG36)</f>
        <v>1086544.5000000002</v>
      </c>
    </row>
    <row r="38" spans="1:33" ht="33" customHeight="1" collapsed="1" thickTop="1">
      <c r="A38" s="354"/>
      <c r="B38" s="355"/>
      <c r="C38" s="343"/>
      <c r="D38" s="356"/>
      <c r="E38" s="356"/>
      <c r="F38" s="356"/>
      <c r="G38" s="356"/>
      <c r="H38" s="356"/>
      <c r="I38" s="356"/>
      <c r="J38" s="356"/>
      <c r="K38" s="356"/>
      <c r="L38" s="356"/>
      <c r="M38" s="356"/>
      <c r="N38" s="356"/>
      <c r="O38" s="356"/>
      <c r="P38" s="350"/>
      <c r="Q38" s="318"/>
      <c r="R38" s="357"/>
      <c r="S38" s="355"/>
      <c r="T38" s="343"/>
      <c r="U38" s="356"/>
      <c r="V38" s="356"/>
      <c r="W38" s="356"/>
      <c r="X38" s="356"/>
      <c r="Y38" s="356"/>
      <c r="Z38" s="356"/>
      <c r="AA38" s="356"/>
      <c r="AB38" s="356"/>
      <c r="AC38" s="356"/>
      <c r="AD38" s="356"/>
      <c r="AE38" s="356"/>
      <c r="AF38" s="356"/>
      <c r="AG38" s="350"/>
    </row>
    <row r="39" spans="1:33" ht="15" customHeight="1">
      <c r="A39" s="1596" t="s">
        <v>249</v>
      </c>
      <c r="B39" s="1597"/>
      <c r="C39" s="367" t="s">
        <v>101</v>
      </c>
      <c r="D39" s="368">
        <f>+D2</f>
        <v>44316</v>
      </c>
      <c r="E39" s="368">
        <f t="shared" ref="E39:O39" si="37">+E2</f>
        <v>44347</v>
      </c>
      <c r="F39" s="368">
        <f t="shared" si="37"/>
        <v>44377</v>
      </c>
      <c r="G39" s="368">
        <f t="shared" si="37"/>
        <v>44408</v>
      </c>
      <c r="H39" s="368">
        <f t="shared" si="37"/>
        <v>44439</v>
      </c>
      <c r="I39" s="368">
        <f t="shared" si="37"/>
        <v>44469</v>
      </c>
      <c r="J39" s="368">
        <f t="shared" si="37"/>
        <v>44500</v>
      </c>
      <c r="K39" s="368">
        <f t="shared" si="37"/>
        <v>44530</v>
      </c>
      <c r="L39" s="368">
        <f t="shared" si="37"/>
        <v>44561</v>
      </c>
      <c r="M39" s="368">
        <f t="shared" si="37"/>
        <v>44592</v>
      </c>
      <c r="N39" s="368">
        <f t="shared" si="37"/>
        <v>44620</v>
      </c>
      <c r="O39" s="368">
        <f t="shared" si="37"/>
        <v>44651</v>
      </c>
      <c r="P39" s="369" t="s">
        <v>35</v>
      </c>
      <c r="Q39" s="318"/>
      <c r="R39" s="1596" t="s">
        <v>249</v>
      </c>
      <c r="S39" s="1597"/>
      <c r="T39" s="367" t="s">
        <v>101</v>
      </c>
      <c r="U39" s="368">
        <f t="shared" ref="U39:AF39" si="38">+U2</f>
        <v>44681</v>
      </c>
      <c r="V39" s="368">
        <f t="shared" si="38"/>
        <v>44712</v>
      </c>
      <c r="W39" s="368">
        <f t="shared" si="38"/>
        <v>44742</v>
      </c>
      <c r="X39" s="368">
        <f t="shared" si="38"/>
        <v>44773</v>
      </c>
      <c r="Y39" s="368">
        <f t="shared" si="38"/>
        <v>44804</v>
      </c>
      <c r="Z39" s="368">
        <f t="shared" si="38"/>
        <v>44834</v>
      </c>
      <c r="AA39" s="368">
        <f t="shared" si="38"/>
        <v>44865</v>
      </c>
      <c r="AB39" s="368">
        <f t="shared" si="38"/>
        <v>44895</v>
      </c>
      <c r="AC39" s="368">
        <f t="shared" si="38"/>
        <v>44926</v>
      </c>
      <c r="AD39" s="368">
        <f t="shared" si="38"/>
        <v>44957</v>
      </c>
      <c r="AE39" s="368">
        <f t="shared" si="38"/>
        <v>44985</v>
      </c>
      <c r="AF39" s="368">
        <f t="shared" si="38"/>
        <v>45016</v>
      </c>
      <c r="AG39" s="369" t="s">
        <v>35</v>
      </c>
    </row>
    <row r="40" spans="1:33" ht="15" customHeight="1" thickBot="1">
      <c r="A40" s="1598"/>
      <c r="B40" s="1599"/>
      <c r="C40" s="370" t="s">
        <v>102</v>
      </c>
      <c r="D40" s="371">
        <v>19</v>
      </c>
      <c r="E40" s="371">
        <v>19</v>
      </c>
      <c r="F40" s="371">
        <v>20</v>
      </c>
      <c r="G40" s="371">
        <v>21</v>
      </c>
      <c r="H40" s="371">
        <v>21</v>
      </c>
      <c r="I40" s="371">
        <v>21</v>
      </c>
      <c r="J40" s="371">
        <v>20</v>
      </c>
      <c r="K40" s="371">
        <v>19</v>
      </c>
      <c r="L40" s="371">
        <v>19</v>
      </c>
      <c r="M40" s="371">
        <v>19</v>
      </c>
      <c r="N40" s="371">
        <v>19</v>
      </c>
      <c r="O40" s="371">
        <v>22</v>
      </c>
      <c r="P40" s="372">
        <f>SUM(D40:O40)</f>
        <v>239</v>
      </c>
      <c r="Q40" s="318"/>
      <c r="R40" s="1598"/>
      <c r="S40" s="1599"/>
      <c r="T40" s="370" t="s">
        <v>102</v>
      </c>
      <c r="U40" s="371">
        <v>19</v>
      </c>
      <c r="V40" s="371">
        <v>20</v>
      </c>
      <c r="W40" s="371">
        <v>20</v>
      </c>
      <c r="X40" s="371">
        <v>21</v>
      </c>
      <c r="Y40" s="371">
        <v>21</v>
      </c>
      <c r="Z40" s="371">
        <v>21</v>
      </c>
      <c r="AA40" s="371">
        <v>20</v>
      </c>
      <c r="AB40" s="371">
        <v>20</v>
      </c>
      <c r="AC40" s="371">
        <v>19</v>
      </c>
      <c r="AD40" s="371">
        <v>19</v>
      </c>
      <c r="AE40" s="371">
        <v>19</v>
      </c>
      <c r="AF40" s="371">
        <v>21</v>
      </c>
      <c r="AG40" s="372">
        <f>SUM(U40:AF40)</f>
        <v>240</v>
      </c>
    </row>
    <row r="41" spans="1:33" s="315" customFormat="1" ht="20.100000000000001" customHeight="1" thickTop="1" thickBot="1">
      <c r="A41" s="1600"/>
      <c r="B41" s="1601"/>
      <c r="C41" s="373" t="s">
        <v>100</v>
      </c>
      <c r="D41" s="374">
        <f>+SUM(D42:D45)</f>
        <v>5555.4400000000014</v>
      </c>
      <c r="E41" s="374">
        <f>+SUM(E42:E45)</f>
        <v>5069.1927717901735</v>
      </c>
      <c r="F41" s="374">
        <f t="shared" ref="F41:P41" si="39">+SUM(F42:F45)</f>
        <v>5071.073644774785</v>
      </c>
      <c r="G41" s="374">
        <f t="shared" si="39"/>
        <v>5501.7481127914316</v>
      </c>
      <c r="H41" s="374">
        <f t="shared" si="39"/>
        <v>5255.0926659939996</v>
      </c>
      <c r="I41" s="374">
        <f t="shared" si="39"/>
        <v>4453.1272661617622</v>
      </c>
      <c r="J41" s="374">
        <f t="shared" si="39"/>
        <v>6472.0327662255859</v>
      </c>
      <c r="K41" s="374">
        <f t="shared" si="39"/>
        <v>6495.4278512917481</v>
      </c>
      <c r="L41" s="374">
        <f t="shared" si="39"/>
        <v>5310.2079395085093</v>
      </c>
      <c r="M41" s="374">
        <f t="shared" si="39"/>
        <v>5830.3717706364232</v>
      </c>
      <c r="N41" s="374">
        <f t="shared" si="39"/>
        <v>6010.9955891619429</v>
      </c>
      <c r="O41" s="374">
        <f t="shared" si="39"/>
        <v>5668.380592312541</v>
      </c>
      <c r="P41" s="375">
        <f t="shared" si="39"/>
        <v>66693.090970648904</v>
      </c>
      <c r="Q41" s="376"/>
      <c r="R41" s="1600"/>
      <c r="S41" s="1601"/>
      <c r="T41" s="373" t="s">
        <v>100</v>
      </c>
      <c r="U41" s="374">
        <f>+SUM(U42:U45)</f>
        <v>5179.6471329552614</v>
      </c>
      <c r="V41" s="374">
        <f>+SUM(V42:V45)</f>
        <v>5408.1915563957155</v>
      </c>
      <c r="W41" s="374">
        <f t="shared" ref="W41:AG41" si="40">+SUM(W42:W45)</f>
        <v>5408.1915563957155</v>
      </c>
      <c r="X41" s="374">
        <f t="shared" si="40"/>
        <v>5534.341524889729</v>
      </c>
      <c r="Y41" s="374">
        <f t="shared" si="40"/>
        <v>5736.672967863894</v>
      </c>
      <c r="Z41" s="374">
        <f t="shared" si="40"/>
        <v>5908.695652173913</v>
      </c>
      <c r="AA41" s="374">
        <f t="shared" si="40"/>
        <v>6150.3465658475116</v>
      </c>
      <c r="AB41" s="374">
        <f t="shared" si="40"/>
        <v>5726.0239445494644</v>
      </c>
      <c r="AC41" s="374">
        <f t="shared" si="40"/>
        <v>5351.6698172652805</v>
      </c>
      <c r="AD41" s="374">
        <f t="shared" si="40"/>
        <v>5871.8336483931944</v>
      </c>
      <c r="AE41" s="374">
        <f t="shared" si="40"/>
        <v>6052.457466918715</v>
      </c>
      <c r="AF41" s="374">
        <f t="shared" si="40"/>
        <v>6137.240075614367</v>
      </c>
      <c r="AG41" s="375">
        <f t="shared" si="40"/>
        <v>68465.31190926276</v>
      </c>
    </row>
    <row r="42" spans="1:33" s="220" customFormat="1" ht="15" customHeight="1" thickTop="1">
      <c r="A42" s="17" t="s">
        <v>50</v>
      </c>
      <c r="B42" s="504">
        <v>0.22222222222222221</v>
      </c>
      <c r="C42" s="377" t="s">
        <v>47</v>
      </c>
      <c r="D42" s="378">
        <f t="shared" ref="D42:N42" si="41">+D33/15.87</f>
        <v>1219.4868292682931</v>
      </c>
      <c r="E42" s="378">
        <f>+E33/15.87</f>
        <v>1112.7496328319894</v>
      </c>
      <c r="F42" s="378">
        <f t="shared" si="41"/>
        <v>1113.1625073895868</v>
      </c>
      <c r="G42" s="378">
        <f t="shared" si="41"/>
        <v>1207.7008052468998</v>
      </c>
      <c r="H42" s="378">
        <f t="shared" si="41"/>
        <v>1153.5569266816099</v>
      </c>
      <c r="I42" s="378">
        <f t="shared" si="41"/>
        <v>977.51574135258204</v>
      </c>
      <c r="J42" s="378">
        <f t="shared" si="41"/>
        <v>1420.6901194153725</v>
      </c>
      <c r="K42" s="378">
        <f t="shared" si="41"/>
        <v>1425.8256258933106</v>
      </c>
      <c r="L42" s="378">
        <f t="shared" si="41"/>
        <v>1165.6554013555262</v>
      </c>
      <c r="M42" s="378">
        <f t="shared" si="41"/>
        <v>1279.8377057494588</v>
      </c>
      <c r="N42" s="378">
        <f t="shared" si="41"/>
        <v>1319.4868366453047</v>
      </c>
      <c r="O42" s="378">
        <f>(+O33/15.87)</f>
        <v>1244.278666605192</v>
      </c>
      <c r="P42" s="379">
        <f>SUM(D42:O42)</f>
        <v>14639.946798435127</v>
      </c>
      <c r="Q42" s="353"/>
      <c r="R42" s="300" t="s">
        <v>50</v>
      </c>
      <c r="S42" s="504">
        <v>0.22222222222222221</v>
      </c>
      <c r="T42" s="377" t="s">
        <v>47</v>
      </c>
      <c r="U42" s="378">
        <f>+U33/15.87</f>
        <v>1062.4917195805665</v>
      </c>
      <c r="V42" s="378">
        <f>+V33/15.87</f>
        <v>1109.3726269529673</v>
      </c>
      <c r="W42" s="378">
        <f t="shared" ref="W42:AE42" si="42">+W33/15.87</f>
        <v>1109.3726269529673</v>
      </c>
      <c r="X42" s="378">
        <f t="shared" si="42"/>
        <v>1135.2495435671237</v>
      </c>
      <c r="Y42" s="378">
        <f t="shared" si="42"/>
        <v>1176.7534293054141</v>
      </c>
      <c r="Z42" s="378">
        <f t="shared" si="42"/>
        <v>1212.0401337792641</v>
      </c>
      <c r="AA42" s="378">
        <f t="shared" si="42"/>
        <v>1261.6095519687203</v>
      </c>
      <c r="AB42" s="378">
        <f t="shared" si="42"/>
        <v>1174.5690142665567</v>
      </c>
      <c r="AC42" s="378">
        <f t="shared" si="42"/>
        <v>1097.7784240544165</v>
      </c>
      <c r="AD42" s="378">
        <f t="shared" si="42"/>
        <v>1204.4786971062963</v>
      </c>
      <c r="AE42" s="378">
        <f t="shared" si="42"/>
        <v>1241.5297368038389</v>
      </c>
      <c r="AF42" s="378">
        <f>(+AF33/15.87)</f>
        <v>1258.9210411516649</v>
      </c>
      <c r="AG42" s="379">
        <f>SUM(U42:AF42)</f>
        <v>14044.166545489797</v>
      </c>
    </row>
    <row r="43" spans="1:33" s="220" customFormat="1" ht="15" customHeight="1">
      <c r="A43" s="17" t="s">
        <v>51</v>
      </c>
      <c r="B43" s="504">
        <v>0.19444444444444445</v>
      </c>
      <c r="C43" s="377" t="s">
        <v>47</v>
      </c>
      <c r="D43" s="378">
        <f t="shared" ref="D43:N43" si="43">+D34/15.87</f>
        <v>1083.9882926829268</v>
      </c>
      <c r="E43" s="378">
        <f t="shared" si="43"/>
        <v>989.11078473954603</v>
      </c>
      <c r="F43" s="378">
        <f t="shared" si="43"/>
        <v>989.47778434629936</v>
      </c>
      <c r="G43" s="378">
        <f t="shared" si="43"/>
        <v>1073.5118268861329</v>
      </c>
      <c r="H43" s="378">
        <f t="shared" si="43"/>
        <v>1025.3839348280976</v>
      </c>
      <c r="I43" s="378">
        <f t="shared" si="43"/>
        <v>868.90288120229502</v>
      </c>
      <c r="J43" s="378">
        <f t="shared" si="43"/>
        <v>1262.8356617025529</v>
      </c>
      <c r="K43" s="378">
        <f t="shared" si="43"/>
        <v>1267.4005563496094</v>
      </c>
      <c r="L43" s="378">
        <f t="shared" si="43"/>
        <v>1036.1381345382456</v>
      </c>
      <c r="M43" s="378">
        <f t="shared" si="43"/>
        <v>1137.6335162217408</v>
      </c>
      <c r="N43" s="378">
        <f t="shared" si="43"/>
        <v>1172.8771881291593</v>
      </c>
      <c r="O43" s="378">
        <f>(+O34/15.87)</f>
        <v>1106.0254814268371</v>
      </c>
      <c r="P43" s="379">
        <f>SUM(D43:O43)</f>
        <v>13013.286043053442</v>
      </c>
      <c r="Q43" s="353"/>
      <c r="R43" s="300" t="s">
        <v>51</v>
      </c>
      <c r="S43" s="504">
        <v>0.19444444444444445</v>
      </c>
      <c r="T43" s="377" t="s">
        <v>47</v>
      </c>
      <c r="U43" s="378">
        <f t="shared" ref="U43:AE43" si="44">+U34/15.87</f>
        <v>1062.4917195805665</v>
      </c>
      <c r="V43" s="378">
        <f t="shared" si="44"/>
        <v>1109.3726269529673</v>
      </c>
      <c r="W43" s="378">
        <f t="shared" si="44"/>
        <v>1109.3726269529673</v>
      </c>
      <c r="X43" s="378">
        <f t="shared" si="44"/>
        <v>1135.2495435671237</v>
      </c>
      <c r="Y43" s="378">
        <f t="shared" si="44"/>
        <v>1176.7534293054141</v>
      </c>
      <c r="Z43" s="378">
        <f t="shared" si="44"/>
        <v>1212.0401337792641</v>
      </c>
      <c r="AA43" s="378">
        <f t="shared" si="44"/>
        <v>1261.6095519687203</v>
      </c>
      <c r="AB43" s="378">
        <f t="shared" si="44"/>
        <v>1174.5690142665567</v>
      </c>
      <c r="AC43" s="378">
        <f t="shared" si="44"/>
        <v>1097.7784240544165</v>
      </c>
      <c r="AD43" s="378">
        <f t="shared" si="44"/>
        <v>1204.4786971062963</v>
      </c>
      <c r="AE43" s="378">
        <f t="shared" si="44"/>
        <v>1241.5297368038389</v>
      </c>
      <c r="AF43" s="378">
        <f>(+AF34/15.87)</f>
        <v>1258.9210411516649</v>
      </c>
      <c r="AG43" s="379">
        <f>SUM(U43:AF43)</f>
        <v>14044.166545489797</v>
      </c>
    </row>
    <row r="44" spans="1:33" s="220" customFormat="1" ht="15" customHeight="1">
      <c r="A44" s="17" t="s">
        <v>51</v>
      </c>
      <c r="B44" s="504">
        <v>0.1388888888888889</v>
      </c>
      <c r="C44" s="377" t="s">
        <v>48</v>
      </c>
      <c r="D44" s="378">
        <f t="shared" ref="D44:N44" si="45">+D35/15.87</f>
        <v>677.4926829268295</v>
      </c>
      <c r="E44" s="378">
        <f t="shared" si="45"/>
        <v>618.1942404622165</v>
      </c>
      <c r="F44" s="378">
        <f t="shared" si="45"/>
        <v>618.42361521643727</v>
      </c>
      <c r="G44" s="378">
        <f t="shared" si="45"/>
        <v>670.94489180383323</v>
      </c>
      <c r="H44" s="378">
        <f t="shared" si="45"/>
        <v>640.86495926756106</v>
      </c>
      <c r="I44" s="378">
        <f t="shared" si="45"/>
        <v>543.06430075143453</v>
      </c>
      <c r="J44" s="378">
        <f t="shared" si="45"/>
        <v>789.2722885640959</v>
      </c>
      <c r="K44" s="378">
        <f t="shared" si="45"/>
        <v>792.12534771850596</v>
      </c>
      <c r="L44" s="378">
        <f t="shared" si="45"/>
        <v>647.58633408640367</v>
      </c>
      <c r="M44" s="378">
        <f t="shared" si="45"/>
        <v>711.02094763858827</v>
      </c>
      <c r="N44" s="378">
        <f t="shared" si="45"/>
        <v>733.04824258072483</v>
      </c>
      <c r="O44" s="378">
        <f>(+O35/15.87)</f>
        <v>691.26592589177346</v>
      </c>
      <c r="P44" s="379">
        <f>SUM(D44:O44)</f>
        <v>8133.3037769084049</v>
      </c>
      <c r="Q44" s="353"/>
      <c r="R44" s="300" t="s">
        <v>51</v>
      </c>
      <c r="S44" s="504">
        <v>0.1388888888888889</v>
      </c>
      <c r="T44" s="377" t="s">
        <v>48</v>
      </c>
      <c r="U44" s="378">
        <f t="shared" ref="U44:AE44" si="46">+U35/15.87</f>
        <v>929.68025463299568</v>
      </c>
      <c r="V44" s="378">
        <f t="shared" si="46"/>
        <v>970.70104858384639</v>
      </c>
      <c r="W44" s="378">
        <f t="shared" si="46"/>
        <v>970.70104858384639</v>
      </c>
      <c r="X44" s="378">
        <f t="shared" si="46"/>
        <v>993.34335062123353</v>
      </c>
      <c r="Y44" s="378">
        <f t="shared" si="46"/>
        <v>1029.6592506422376</v>
      </c>
      <c r="Z44" s="378">
        <f t="shared" si="46"/>
        <v>1060.5351170568563</v>
      </c>
      <c r="AA44" s="378">
        <f t="shared" si="46"/>
        <v>1103.9083579726303</v>
      </c>
      <c r="AB44" s="378">
        <f t="shared" si="46"/>
        <v>1027.7478874832373</v>
      </c>
      <c r="AC44" s="378">
        <f t="shared" si="46"/>
        <v>960.55612104761451</v>
      </c>
      <c r="AD44" s="378">
        <f t="shared" si="46"/>
        <v>1053.9188599680094</v>
      </c>
      <c r="AE44" s="378">
        <f t="shared" si="46"/>
        <v>1086.3385197033592</v>
      </c>
      <c r="AF44" s="378">
        <f>(+AF35/15.87)</f>
        <v>1101.555911007707</v>
      </c>
      <c r="AG44" s="379">
        <f>SUM(U44:AF44)</f>
        <v>12288.645727303572</v>
      </c>
    </row>
    <row r="45" spans="1:33" s="220" customFormat="1" ht="15" customHeight="1">
      <c r="A45" s="380" t="s">
        <v>51</v>
      </c>
      <c r="B45" s="504">
        <v>0.44444444444444442</v>
      </c>
      <c r="C45" s="381" t="s">
        <v>49</v>
      </c>
      <c r="D45" s="382">
        <f t="shared" ref="D45:N45" si="47">+D36/15.87</f>
        <v>2574.4721951219517</v>
      </c>
      <c r="E45" s="382">
        <f t="shared" si="47"/>
        <v>2349.1381137564217</v>
      </c>
      <c r="F45" s="382">
        <f t="shared" si="47"/>
        <v>2350.0097378224614</v>
      </c>
      <c r="G45" s="382">
        <f t="shared" si="47"/>
        <v>2549.5905888545658</v>
      </c>
      <c r="H45" s="382">
        <f t="shared" si="47"/>
        <v>2435.2868452167318</v>
      </c>
      <c r="I45" s="382">
        <f t="shared" si="47"/>
        <v>2063.6443428554508</v>
      </c>
      <c r="J45" s="382">
        <f t="shared" si="47"/>
        <v>2999.234696543564</v>
      </c>
      <c r="K45" s="382">
        <f t="shared" si="47"/>
        <v>3010.0763213303221</v>
      </c>
      <c r="L45" s="382">
        <f t="shared" si="47"/>
        <v>2460.8280695283333</v>
      </c>
      <c r="M45" s="382">
        <f t="shared" si="47"/>
        <v>2701.8796010266351</v>
      </c>
      <c r="N45" s="382">
        <f t="shared" si="47"/>
        <v>2785.5833218067537</v>
      </c>
      <c r="O45" s="382">
        <f>(+O36/15.87)</f>
        <v>2626.8105183887387</v>
      </c>
      <c r="P45" s="383">
        <f>SUM(D45:O45)</f>
        <v>30906.554352251926</v>
      </c>
      <c r="Q45" s="353"/>
      <c r="R45" s="384" t="s">
        <v>51</v>
      </c>
      <c r="S45" s="504">
        <v>0.44444444444444442</v>
      </c>
      <c r="T45" s="381" t="s">
        <v>49</v>
      </c>
      <c r="U45" s="382">
        <f t="shared" ref="U45:AE45" si="48">+U36/15.87</f>
        <v>2124.983439161133</v>
      </c>
      <c r="V45" s="382">
        <f t="shared" si="48"/>
        <v>2218.7452539059345</v>
      </c>
      <c r="W45" s="382">
        <f t="shared" si="48"/>
        <v>2218.7452539059345</v>
      </c>
      <c r="X45" s="382">
        <f t="shared" si="48"/>
        <v>2270.4990871342475</v>
      </c>
      <c r="Y45" s="382">
        <f t="shared" si="48"/>
        <v>2353.5068586108282</v>
      </c>
      <c r="Z45" s="382">
        <f t="shared" si="48"/>
        <v>2424.0802675585282</v>
      </c>
      <c r="AA45" s="382">
        <f t="shared" si="48"/>
        <v>2523.2191039374407</v>
      </c>
      <c r="AB45" s="382">
        <f t="shared" si="48"/>
        <v>2349.1380285331134</v>
      </c>
      <c r="AC45" s="382">
        <f t="shared" si="48"/>
        <v>2195.556848108833</v>
      </c>
      <c r="AD45" s="382">
        <f t="shared" si="48"/>
        <v>2408.9573942125926</v>
      </c>
      <c r="AE45" s="382">
        <f t="shared" si="48"/>
        <v>2483.0594736076778</v>
      </c>
      <c r="AF45" s="382">
        <f>(+AF36/15.87)</f>
        <v>2517.8420823033298</v>
      </c>
      <c r="AG45" s="383">
        <f>SUM(U45:AF45)</f>
        <v>28088.333090979595</v>
      </c>
    </row>
    <row r="46" spans="1:33" s="220" customFormat="1" ht="15" customHeight="1">
      <c r="C46" s="385" t="s">
        <v>104</v>
      </c>
      <c r="E46" s="386">
        <f>+E41/E40</f>
        <v>266.79961956790385</v>
      </c>
      <c r="F46" s="386">
        <f t="shared" ref="F46:O46" si="49">+F41/F40</f>
        <v>253.55368223873924</v>
      </c>
      <c r="G46" s="386">
        <f t="shared" si="49"/>
        <v>261.98800537102056</v>
      </c>
      <c r="H46" s="386">
        <f t="shared" si="49"/>
        <v>250.24250790447618</v>
      </c>
      <c r="I46" s="386">
        <f t="shared" si="49"/>
        <v>212.05367934103629</v>
      </c>
      <c r="J46" s="386">
        <f t="shared" si="49"/>
        <v>323.60163831127932</v>
      </c>
      <c r="K46" s="386">
        <f t="shared" si="49"/>
        <v>341.86462375219725</v>
      </c>
      <c r="L46" s="386">
        <f t="shared" si="49"/>
        <v>279.4846283951847</v>
      </c>
      <c r="M46" s="386">
        <f t="shared" si="49"/>
        <v>306.8616721387591</v>
      </c>
      <c r="N46" s="386">
        <f t="shared" si="49"/>
        <v>316.36818890326015</v>
      </c>
      <c r="O46" s="386">
        <f t="shared" si="49"/>
        <v>257.65366328693369</v>
      </c>
      <c r="P46" s="387"/>
      <c r="Q46" s="353"/>
      <c r="R46" s="300"/>
      <c r="S46" s="223"/>
      <c r="T46" s="385" t="s">
        <v>104</v>
      </c>
      <c r="U46" s="386">
        <f>+U41/U40</f>
        <v>272.61300699764536</v>
      </c>
      <c r="V46" s="386">
        <f t="shared" ref="V46:AG46" si="50">+V41/V40</f>
        <v>270.4095778197858</v>
      </c>
      <c r="W46" s="386">
        <f t="shared" si="50"/>
        <v>270.4095778197858</v>
      </c>
      <c r="X46" s="386">
        <f t="shared" si="50"/>
        <v>263.54007261379661</v>
      </c>
      <c r="Y46" s="386">
        <f t="shared" si="50"/>
        <v>273.174903231614</v>
      </c>
      <c r="Z46" s="386">
        <f t="shared" si="50"/>
        <v>281.36645962732916</v>
      </c>
      <c r="AA46" s="386">
        <f t="shared" si="50"/>
        <v>307.51732829237557</v>
      </c>
      <c r="AB46" s="386">
        <f t="shared" si="50"/>
        <v>286.30119722747321</v>
      </c>
      <c r="AC46" s="386">
        <f t="shared" si="50"/>
        <v>281.66683248764633</v>
      </c>
      <c r="AD46" s="386">
        <f t="shared" si="50"/>
        <v>309.04387623122074</v>
      </c>
      <c r="AE46" s="386">
        <f t="shared" si="50"/>
        <v>318.55039299572184</v>
      </c>
      <c r="AF46" s="386">
        <f t="shared" si="50"/>
        <v>292.24952741020797</v>
      </c>
      <c r="AG46" s="386">
        <f t="shared" si="50"/>
        <v>285.2721329552615</v>
      </c>
    </row>
    <row r="47" spans="1:33" ht="15" customHeight="1">
      <c r="C47" s="388"/>
      <c r="E47" s="389"/>
      <c r="F47" s="389"/>
      <c r="G47" s="389"/>
      <c r="H47" s="389"/>
      <c r="I47" s="389"/>
      <c r="J47" s="389"/>
      <c r="K47" s="389"/>
      <c r="L47" s="389"/>
      <c r="M47" s="389"/>
      <c r="N47" s="389"/>
      <c r="O47" s="389"/>
      <c r="Q47" s="318"/>
      <c r="R47" s="319"/>
      <c r="S47" s="323"/>
      <c r="T47" s="388"/>
      <c r="U47" s="389"/>
      <c r="V47" s="389"/>
      <c r="W47" s="389"/>
      <c r="X47" s="389"/>
      <c r="Y47" s="389"/>
      <c r="Z47" s="389"/>
      <c r="AA47" s="389"/>
      <c r="AB47" s="389"/>
      <c r="AC47" s="389"/>
      <c r="AD47" s="389"/>
      <c r="AE47" s="389"/>
      <c r="AF47" s="389"/>
    </row>
    <row r="48" spans="1:33" ht="15" customHeight="1">
      <c r="C48" s="388"/>
      <c r="E48" s="389"/>
      <c r="F48" s="389"/>
      <c r="G48" s="389"/>
      <c r="H48" s="389"/>
      <c r="I48" s="389"/>
      <c r="J48" s="389"/>
      <c r="K48" s="389"/>
      <c r="L48" s="389"/>
      <c r="M48" s="389"/>
      <c r="N48" s="389"/>
      <c r="O48" s="389"/>
      <c r="Q48" s="318"/>
      <c r="R48" s="319"/>
      <c r="S48" s="323"/>
      <c r="T48" s="388"/>
      <c r="U48" s="389"/>
      <c r="V48" s="389"/>
      <c r="W48" s="389"/>
      <c r="X48" s="389"/>
      <c r="Y48" s="389"/>
      <c r="Z48" s="389"/>
      <c r="AA48" s="389"/>
      <c r="AB48" s="389"/>
      <c r="AC48" s="389"/>
      <c r="AD48" s="389"/>
      <c r="AE48" s="389"/>
      <c r="AF48" s="389"/>
    </row>
    <row r="49" spans="1:33" s="220" customFormat="1" ht="18" customHeight="1">
      <c r="C49" s="390" t="s">
        <v>270</v>
      </c>
      <c r="D49" s="500">
        <f>+D2</f>
        <v>44316</v>
      </c>
      <c r="E49" s="500">
        <f t="shared" ref="E49:O49" si="51">+E2</f>
        <v>44347</v>
      </c>
      <c r="F49" s="500">
        <f t="shared" si="51"/>
        <v>44377</v>
      </c>
      <c r="G49" s="500">
        <f t="shared" si="51"/>
        <v>44408</v>
      </c>
      <c r="H49" s="500">
        <f t="shared" si="51"/>
        <v>44439</v>
      </c>
      <c r="I49" s="500">
        <f t="shared" si="51"/>
        <v>44469</v>
      </c>
      <c r="J49" s="500">
        <f t="shared" si="51"/>
        <v>44500</v>
      </c>
      <c r="K49" s="500">
        <f t="shared" si="51"/>
        <v>44530</v>
      </c>
      <c r="L49" s="500">
        <f t="shared" si="51"/>
        <v>44561</v>
      </c>
      <c r="M49" s="500">
        <f t="shared" si="51"/>
        <v>44592</v>
      </c>
      <c r="N49" s="500">
        <f t="shared" si="51"/>
        <v>44620</v>
      </c>
      <c r="O49" s="500">
        <f t="shared" si="51"/>
        <v>44651</v>
      </c>
      <c r="P49" s="391" t="s">
        <v>35</v>
      </c>
      <c r="Q49" s="353"/>
      <c r="R49" s="300"/>
      <c r="S49" s="223"/>
      <c r="T49" s="392" t="s">
        <v>270</v>
      </c>
      <c r="U49" s="393">
        <f>+U2</f>
        <v>44681</v>
      </c>
      <c r="V49" s="393">
        <f t="shared" ref="V49:AF49" si="52">+V2</f>
        <v>44712</v>
      </c>
      <c r="W49" s="393">
        <f t="shared" si="52"/>
        <v>44742</v>
      </c>
      <c r="X49" s="393">
        <f t="shared" si="52"/>
        <v>44773</v>
      </c>
      <c r="Y49" s="393">
        <f t="shared" si="52"/>
        <v>44804</v>
      </c>
      <c r="Z49" s="393">
        <f t="shared" si="52"/>
        <v>44834</v>
      </c>
      <c r="AA49" s="393">
        <f t="shared" si="52"/>
        <v>44865</v>
      </c>
      <c r="AB49" s="393">
        <f t="shared" si="52"/>
        <v>44895</v>
      </c>
      <c r="AC49" s="393">
        <f t="shared" si="52"/>
        <v>44926</v>
      </c>
      <c r="AD49" s="393">
        <f t="shared" si="52"/>
        <v>44957</v>
      </c>
      <c r="AE49" s="393">
        <f t="shared" si="52"/>
        <v>44985</v>
      </c>
      <c r="AF49" s="393">
        <f t="shared" si="52"/>
        <v>45016</v>
      </c>
      <c r="AG49" s="394" t="s">
        <v>35</v>
      </c>
    </row>
    <row r="50" spans="1:33" s="220" customFormat="1" ht="18" customHeight="1">
      <c r="C50" s="395" t="str">
        <f>'Manhour Capacity'!$C$6</f>
        <v>&lt;NO OT&gt;</v>
      </c>
      <c r="D50" s="398">
        <f>'Manhour Capacity'!I14</f>
        <v>4893.0452999999998</v>
      </c>
      <c r="E50" s="398">
        <f>'Manhour Capacity'!J14</f>
        <v>4893.0452999999998</v>
      </c>
      <c r="F50" s="398">
        <f>'Manhour Capacity'!K14</f>
        <v>5150.5740000000005</v>
      </c>
      <c r="G50" s="398">
        <f>'Manhour Capacity'!L14</f>
        <v>5408.1027000000013</v>
      </c>
      <c r="H50" s="398">
        <f>'Manhour Capacity'!M14</f>
        <v>5970.2642999999989</v>
      </c>
      <c r="I50" s="398">
        <f>'Manhour Capacity'!N14</f>
        <v>5525.6701499999999</v>
      </c>
      <c r="J50" s="398">
        <f>'Manhour Capacity'!O14</f>
        <v>5262.5429999999997</v>
      </c>
      <c r="K50" s="398">
        <f>'Manhour Capacity'!P14</f>
        <v>4999.4158499999994</v>
      </c>
      <c r="L50" s="398">
        <f>'Manhour Capacity'!Q14</f>
        <v>4999.4158499999994</v>
      </c>
      <c r="M50" s="398">
        <f>'Manhour Capacity'!R14</f>
        <v>4999.4158499999994</v>
      </c>
      <c r="N50" s="398">
        <f>'Manhour Capacity'!S14</f>
        <v>4999.4158499999994</v>
      </c>
      <c r="O50" s="398">
        <f>'Manhour Capacity'!T14</f>
        <v>5788.7972999999984</v>
      </c>
      <c r="P50" s="396">
        <f>'Manhour Capacity'!U14</f>
        <v>62889.705449999979</v>
      </c>
      <c r="Q50" s="353"/>
      <c r="R50" s="300"/>
      <c r="S50" s="223"/>
      <c r="T50" s="397" t="str">
        <f>'Manhour Capacity'!$C$6</f>
        <v>&lt;NO OT&gt;</v>
      </c>
      <c r="U50" s="398">
        <f>'Manhour Capacity'!Z14</f>
        <v>5273.7597000000005</v>
      </c>
      <c r="V50" s="398">
        <f>'Manhour Capacity'!AA14</f>
        <v>5551.326</v>
      </c>
      <c r="W50" s="398">
        <f>'Manhour Capacity'!AB14</f>
        <v>5551.326</v>
      </c>
      <c r="X50" s="399">
        <f>'Manhour Capacity'!AC14</f>
        <v>5828.8923000000013</v>
      </c>
      <c r="Y50" s="398">
        <f>'Manhour Capacity'!AD14</f>
        <v>5828.8923000000013</v>
      </c>
      <c r="Z50" s="398">
        <f>'Manhour Capacity'!AE14</f>
        <v>5828.8923000000013</v>
      </c>
      <c r="AA50" s="398">
        <f>'Manhour Capacity'!AF14</f>
        <v>5551.326</v>
      </c>
      <c r="AB50" s="399">
        <f>'Manhour Capacity'!AG14</f>
        <v>5551.326</v>
      </c>
      <c r="AC50" s="398">
        <f>'Manhour Capacity'!AH14</f>
        <v>5273.7597000000005</v>
      </c>
      <c r="AD50" s="398">
        <f>'Manhour Capacity'!AI14</f>
        <v>5273.7597000000005</v>
      </c>
      <c r="AE50" s="398">
        <f>'Manhour Capacity'!AJ14</f>
        <v>5273.7597000000005</v>
      </c>
      <c r="AF50" s="398">
        <f>'Manhour Capacity'!AK14</f>
        <v>5828.8923000000013</v>
      </c>
      <c r="AG50" s="400">
        <f>'Manhour Capacity'!AI14</f>
        <v>5273.7597000000005</v>
      </c>
    </row>
    <row r="51" spans="1:33" s="220" customFormat="1" ht="18" customHeight="1">
      <c r="C51" s="401" t="str">
        <f>'Manhour Capacity'!$C$18</f>
        <v>&lt;1.75 OT&gt;</v>
      </c>
      <c r="D51" s="404">
        <f>'Manhour Capacity'!I26</f>
        <v>5486.8203000000003</v>
      </c>
      <c r="E51" s="404">
        <f>'Manhour Capacity'!J26</f>
        <v>5546.1977999999999</v>
      </c>
      <c r="F51" s="404">
        <f>'Manhour Capacity'!K26</f>
        <v>5684.9715000000006</v>
      </c>
      <c r="G51" s="404">
        <f>'Manhour Capacity'!L26</f>
        <v>6061.2552000000005</v>
      </c>
      <c r="H51" s="404">
        <f>'Manhour Capacity'!M26</f>
        <v>6611.8143</v>
      </c>
      <c r="I51" s="404">
        <f>'Manhour Capacity'!N26</f>
        <v>6642.2548499999994</v>
      </c>
      <c r="J51" s="404">
        <f>'Manhour Capacity'!O26</f>
        <v>6358.6544999999996</v>
      </c>
      <c r="K51" s="404">
        <f>'Manhour Capacity'!P26</f>
        <v>6012.6316499999994</v>
      </c>
      <c r="L51" s="404">
        <f>'Manhour Capacity'!Q26</f>
        <v>5950.2091500000006</v>
      </c>
      <c r="M51" s="404">
        <f>'Manhour Capacity'!R26</f>
        <v>6012.6316499999994</v>
      </c>
      <c r="N51" s="404">
        <f>'Manhour Capacity'!S26</f>
        <v>5950.2091500000006</v>
      </c>
      <c r="O51" s="404">
        <f>'Manhour Capacity'!T26</f>
        <v>6925.8551999999991</v>
      </c>
      <c r="P51" s="402">
        <f>'Manhour Capacity'!U26</f>
        <v>73243.505250000017</v>
      </c>
      <c r="Q51" s="353"/>
      <c r="R51" s="300"/>
      <c r="S51" s="223"/>
      <c r="T51" s="403" t="str">
        <f>'Manhour Capacity'!$C$18</f>
        <v>&lt;1.75 OT&gt;</v>
      </c>
      <c r="U51" s="404">
        <f>'Manhour Capacity'!Z26</f>
        <v>5913.7347000000009</v>
      </c>
      <c r="V51" s="405">
        <f>'Manhour Capacity'!AA26</f>
        <v>6255.2985000000008</v>
      </c>
      <c r="W51" s="405">
        <f>'Manhour Capacity'!AB26</f>
        <v>6127.3035000000009</v>
      </c>
      <c r="X51" s="404">
        <f>'Manhour Capacity'!AC26</f>
        <v>6532.8648000000003</v>
      </c>
      <c r="Y51" s="405">
        <f>'Manhour Capacity'!AD26</f>
        <v>6468.8673000000008</v>
      </c>
      <c r="Z51" s="405">
        <f>'Manhour Capacity'!AE26</f>
        <v>6532.8648000000003</v>
      </c>
      <c r="AA51" s="404">
        <f>'Manhour Capacity'!AF26</f>
        <v>6255.2985000000008</v>
      </c>
      <c r="AB51" s="404">
        <f>'Manhour Capacity'!AG26</f>
        <v>6191.3010000000004</v>
      </c>
      <c r="AC51" s="405">
        <f>'Manhour Capacity'!AH26</f>
        <v>5849.7372000000005</v>
      </c>
      <c r="AD51" s="404">
        <f>'Manhour Capacity'!AI26</f>
        <v>5913.7347000000009</v>
      </c>
      <c r="AE51" s="404">
        <f>'Manhour Capacity'!AJ26</f>
        <v>5849.7372000000005</v>
      </c>
      <c r="AF51" s="405">
        <f>'Manhour Capacity'!AK26</f>
        <v>6532.8648000000003</v>
      </c>
      <c r="AG51" s="406">
        <f>'Manhour Capacity'!AI26</f>
        <v>5913.7347000000009</v>
      </c>
    </row>
    <row r="52" spans="1:33" s="220" customFormat="1" ht="18" customHeight="1">
      <c r="C52" s="407" t="str">
        <f>'Manhour Capacity'!$C$31</f>
        <v>&lt;1.75 OT + SAT&gt;</v>
      </c>
      <c r="D52" s="410">
        <f>'Manhour Capacity'!I39</f>
        <v>5893.9803000000002</v>
      </c>
      <c r="E52" s="410">
        <f>'Manhour Capacity'!J39</f>
        <v>6089.0778</v>
      </c>
      <c r="F52" s="410">
        <f>'Manhour Capacity'!K39</f>
        <v>6227.8515000000007</v>
      </c>
      <c r="G52" s="410">
        <f>'Manhour Capacity'!L39</f>
        <v>6739.8552000000009</v>
      </c>
      <c r="H52" s="410">
        <f>'Manhour Capacity'!M39</f>
        <v>7198.3742999999986</v>
      </c>
      <c r="I52" s="410">
        <f>'Manhour Capacity'!N39</f>
        <v>7185.1348499999995</v>
      </c>
      <c r="J52" s="410">
        <f>'Manhour Capacity'!O39</f>
        <v>7037.2545</v>
      </c>
      <c r="K52" s="410">
        <f>'Manhour Capacity'!P39</f>
        <v>6555.5116499999995</v>
      </c>
      <c r="L52" s="410">
        <f>'Manhour Capacity'!Q39</f>
        <v>6085.9291499999999</v>
      </c>
      <c r="M52" s="410">
        <f>'Manhour Capacity'!R39</f>
        <v>6555.5116499999995</v>
      </c>
      <c r="N52" s="410">
        <f>'Manhour Capacity'!S39</f>
        <v>6493.0891499999998</v>
      </c>
      <c r="O52" s="410">
        <f>'Manhour Capacity'!T39</f>
        <v>7468.7351999999992</v>
      </c>
      <c r="P52" s="408">
        <f>+'Manhour Capacity'!U39</f>
        <v>79530.30524999999</v>
      </c>
      <c r="Q52" s="353"/>
      <c r="R52" s="300"/>
      <c r="S52" s="223"/>
      <c r="T52" s="409" t="str">
        <f>'Manhour Capacity'!$C$31</f>
        <v>&lt;1.75 OT + SAT&gt;</v>
      </c>
      <c r="U52" s="410">
        <f>'Manhour Capacity'!Z39</f>
        <v>6320.8947000000007</v>
      </c>
      <c r="V52" s="411">
        <f>'Manhour Capacity'!AA39</f>
        <v>6798.1785</v>
      </c>
      <c r="W52" s="411">
        <f>'Manhour Capacity'!AB39</f>
        <v>6670.1835000000001</v>
      </c>
      <c r="X52" s="411">
        <f>'Manhour Capacity'!AC39</f>
        <v>7211.4648000000016</v>
      </c>
      <c r="Y52" s="411">
        <f>'Manhour Capacity'!AD39</f>
        <v>7011.7473</v>
      </c>
      <c r="Z52" s="411">
        <f>'Manhour Capacity'!AE39</f>
        <v>7075.7448000000004</v>
      </c>
      <c r="AA52" s="410">
        <f>'Manhour Capacity'!AF39</f>
        <v>6933.8985000000002</v>
      </c>
      <c r="AB52" s="411">
        <f>'Manhour Capacity'!AG39</f>
        <v>6734.1810000000005</v>
      </c>
      <c r="AC52" s="411">
        <f>'Manhour Capacity'!AH39</f>
        <v>5985.4572000000007</v>
      </c>
      <c r="AD52" s="410">
        <f>'Manhour Capacity'!AI39</f>
        <v>6456.6147000000001</v>
      </c>
      <c r="AE52" s="410">
        <f>'Manhour Capacity'!AJ39</f>
        <v>6392.6172000000006</v>
      </c>
      <c r="AF52" s="411">
        <f>'Manhour Capacity'!AK39</f>
        <v>7075.7448000000004</v>
      </c>
      <c r="AG52" s="412">
        <f>+'Manhour Capacity'!AI39</f>
        <v>6456.6147000000001</v>
      </c>
    </row>
    <row r="53" spans="1:33" s="220" customFormat="1" ht="15" customHeight="1">
      <c r="P53" s="387"/>
      <c r="Q53" s="353"/>
      <c r="R53" s="300"/>
      <c r="S53" s="223"/>
      <c r="T53" s="223"/>
      <c r="AG53" s="387"/>
    </row>
    <row r="54" spans="1:33" s="220" customFormat="1" ht="15" customHeight="1">
      <c r="C54" s="220" t="s">
        <v>112</v>
      </c>
      <c r="D54" s="413" t="str">
        <f>IF(D52&gt;=D41,"Ok","NG")</f>
        <v>Ok</v>
      </c>
      <c r="E54" s="413" t="str">
        <f t="shared" ref="E54:O54" si="53">IF(E52&gt;=E41,"Ok","NG")</f>
        <v>Ok</v>
      </c>
      <c r="F54" s="413" t="str">
        <f t="shared" si="53"/>
        <v>Ok</v>
      </c>
      <c r="G54" s="413" t="str">
        <f t="shared" si="53"/>
        <v>Ok</v>
      </c>
      <c r="H54" s="413" t="str">
        <f t="shared" si="53"/>
        <v>Ok</v>
      </c>
      <c r="I54" s="413" t="str">
        <f t="shared" si="53"/>
        <v>Ok</v>
      </c>
      <c r="J54" s="413" t="str">
        <f t="shared" si="53"/>
        <v>Ok</v>
      </c>
      <c r="K54" s="413" t="str">
        <f t="shared" si="53"/>
        <v>Ok</v>
      </c>
      <c r="L54" s="413" t="str">
        <f t="shared" si="53"/>
        <v>Ok</v>
      </c>
      <c r="M54" s="413" t="str">
        <f t="shared" si="53"/>
        <v>Ok</v>
      </c>
      <c r="N54" s="413" t="str">
        <f t="shared" si="53"/>
        <v>Ok</v>
      </c>
      <c r="O54" s="413" t="str">
        <f t="shared" si="53"/>
        <v>Ok</v>
      </c>
      <c r="P54" s="387"/>
      <c r="Q54" s="353"/>
      <c r="R54" s="300"/>
      <c r="S54" s="223"/>
      <c r="T54" s="223" t="s">
        <v>112</v>
      </c>
      <c r="U54" s="413" t="str">
        <f>IF(U52&gt;=U41,"Ok","NG")</f>
        <v>Ok</v>
      </c>
      <c r="V54" s="413" t="str">
        <f t="shared" ref="V54:AF54" si="54">IF(V52&gt;=V41,"Ok","NG")</f>
        <v>Ok</v>
      </c>
      <c r="W54" s="413" t="str">
        <f t="shared" si="54"/>
        <v>Ok</v>
      </c>
      <c r="X54" s="413" t="str">
        <f t="shared" si="54"/>
        <v>Ok</v>
      </c>
      <c r="Y54" s="413" t="str">
        <f t="shared" si="54"/>
        <v>Ok</v>
      </c>
      <c r="Z54" s="413" t="str">
        <f t="shared" si="54"/>
        <v>Ok</v>
      </c>
      <c r="AA54" s="413" t="str">
        <f t="shared" si="54"/>
        <v>Ok</v>
      </c>
      <c r="AB54" s="413" t="str">
        <f t="shared" si="54"/>
        <v>Ok</v>
      </c>
      <c r="AC54" s="413" t="str">
        <f t="shared" si="54"/>
        <v>Ok</v>
      </c>
      <c r="AD54" s="413" t="str">
        <f t="shared" si="54"/>
        <v>Ok</v>
      </c>
      <c r="AE54" s="413" t="str">
        <f t="shared" si="54"/>
        <v>Ok</v>
      </c>
      <c r="AF54" s="413" t="str">
        <f t="shared" si="54"/>
        <v>Ok</v>
      </c>
      <c r="AG54" s="387"/>
    </row>
    <row r="55" spans="1:33" s="220" customFormat="1" ht="15" customHeight="1">
      <c r="P55" s="387"/>
      <c r="Q55" s="353"/>
      <c r="R55" s="300"/>
      <c r="S55" s="223"/>
      <c r="T55" s="223"/>
      <c r="AG55" s="387"/>
    </row>
    <row r="56" spans="1:33" s="220" customFormat="1" ht="15" customHeight="1">
      <c r="C56" s="414" t="s">
        <v>114</v>
      </c>
      <c r="D56" s="502">
        <f>IF(D54="ok",0,D52-D41)</f>
        <v>0</v>
      </c>
      <c r="E56" s="503">
        <f t="shared" ref="E56:O56" si="55">IF(E54="ok",0,E52-E41)</f>
        <v>0</v>
      </c>
      <c r="F56" s="503">
        <f t="shared" si="55"/>
        <v>0</v>
      </c>
      <c r="G56" s="503">
        <f t="shared" si="55"/>
        <v>0</v>
      </c>
      <c r="H56" s="503">
        <f t="shared" si="55"/>
        <v>0</v>
      </c>
      <c r="I56" s="503">
        <f t="shared" si="55"/>
        <v>0</v>
      </c>
      <c r="J56" s="503">
        <f t="shared" si="55"/>
        <v>0</v>
      </c>
      <c r="K56" s="503">
        <f t="shared" si="55"/>
        <v>0</v>
      </c>
      <c r="L56" s="416">
        <f t="shared" si="55"/>
        <v>0</v>
      </c>
      <c r="M56" s="416">
        <f t="shared" si="55"/>
        <v>0</v>
      </c>
      <c r="N56" s="416">
        <f t="shared" si="55"/>
        <v>0</v>
      </c>
      <c r="O56" s="416">
        <f t="shared" si="55"/>
        <v>0</v>
      </c>
      <c r="P56" s="387"/>
      <c r="Q56" s="353"/>
      <c r="R56" s="300"/>
      <c r="S56" s="223"/>
      <c r="T56" s="415" t="s">
        <v>114</v>
      </c>
      <c r="U56" s="416">
        <f t="shared" ref="U56:AF56" si="56">IF(U54="ok",0,U52-U41)</f>
        <v>0</v>
      </c>
      <c r="V56" s="416">
        <f t="shared" si="56"/>
        <v>0</v>
      </c>
      <c r="W56" s="416">
        <f t="shared" si="56"/>
        <v>0</v>
      </c>
      <c r="X56" s="416">
        <f t="shared" si="56"/>
        <v>0</v>
      </c>
      <c r="Y56" s="416">
        <f t="shared" si="56"/>
        <v>0</v>
      </c>
      <c r="Z56" s="416">
        <f t="shared" si="56"/>
        <v>0</v>
      </c>
      <c r="AA56" s="416">
        <f t="shared" si="56"/>
        <v>0</v>
      </c>
      <c r="AB56" s="416">
        <f t="shared" si="56"/>
        <v>0</v>
      </c>
      <c r="AC56" s="416">
        <f t="shared" si="56"/>
        <v>0</v>
      </c>
      <c r="AD56" s="416">
        <f t="shared" si="56"/>
        <v>0</v>
      </c>
      <c r="AE56" s="416">
        <f t="shared" si="56"/>
        <v>0</v>
      </c>
      <c r="AF56" s="416">
        <f t="shared" si="56"/>
        <v>0</v>
      </c>
      <c r="AG56" s="387"/>
    </row>
    <row r="57" spans="1:33" ht="15" customHeight="1">
      <c r="Q57" s="318"/>
      <c r="R57" s="319"/>
      <c r="S57" s="323"/>
      <c r="T57" s="323"/>
    </row>
    <row r="58" spans="1:33" ht="15" customHeight="1" thickBot="1">
      <c r="Q58" s="318"/>
      <c r="R58" s="319"/>
      <c r="S58" s="323"/>
      <c r="T58" s="323"/>
    </row>
    <row r="59" spans="1:33" ht="20.100000000000001" customHeight="1">
      <c r="A59" s="1612" t="s">
        <v>249</v>
      </c>
      <c r="B59" s="1603"/>
      <c r="C59" s="417" t="s">
        <v>101</v>
      </c>
      <c r="D59" s="418">
        <f>+D2</f>
        <v>44316</v>
      </c>
      <c r="E59" s="418">
        <f t="shared" ref="E59:O59" si="57">+E2</f>
        <v>44347</v>
      </c>
      <c r="F59" s="418">
        <f t="shared" si="57"/>
        <v>44377</v>
      </c>
      <c r="G59" s="418">
        <f t="shared" si="57"/>
        <v>44408</v>
      </c>
      <c r="H59" s="418">
        <f t="shared" si="57"/>
        <v>44439</v>
      </c>
      <c r="I59" s="418">
        <f t="shared" si="57"/>
        <v>44469</v>
      </c>
      <c r="J59" s="418">
        <f t="shared" si="57"/>
        <v>44500</v>
      </c>
      <c r="K59" s="418">
        <f t="shared" si="57"/>
        <v>44530</v>
      </c>
      <c r="L59" s="418">
        <f t="shared" si="57"/>
        <v>44561</v>
      </c>
      <c r="M59" s="418">
        <f t="shared" si="57"/>
        <v>44592</v>
      </c>
      <c r="N59" s="418">
        <f t="shared" si="57"/>
        <v>44620</v>
      </c>
      <c r="O59" s="418">
        <f t="shared" si="57"/>
        <v>44651</v>
      </c>
      <c r="P59" s="419" t="s">
        <v>35</v>
      </c>
      <c r="Q59" s="318"/>
      <c r="R59" s="1602" t="s">
        <v>249</v>
      </c>
      <c r="S59" s="1603"/>
      <c r="T59" s="417" t="s">
        <v>101</v>
      </c>
      <c r="U59" s="418">
        <f>+U2</f>
        <v>44681</v>
      </c>
      <c r="V59" s="418">
        <f t="shared" ref="V59:AF59" si="58">+V2</f>
        <v>44712</v>
      </c>
      <c r="W59" s="418">
        <f t="shared" si="58"/>
        <v>44742</v>
      </c>
      <c r="X59" s="418">
        <f t="shared" si="58"/>
        <v>44773</v>
      </c>
      <c r="Y59" s="418">
        <f t="shared" si="58"/>
        <v>44804</v>
      </c>
      <c r="Z59" s="418">
        <f t="shared" si="58"/>
        <v>44834</v>
      </c>
      <c r="AA59" s="418">
        <f t="shared" si="58"/>
        <v>44865</v>
      </c>
      <c r="AB59" s="418">
        <f t="shared" si="58"/>
        <v>44895</v>
      </c>
      <c r="AC59" s="418">
        <f t="shared" si="58"/>
        <v>44926</v>
      </c>
      <c r="AD59" s="418">
        <f t="shared" si="58"/>
        <v>44957</v>
      </c>
      <c r="AE59" s="418">
        <f t="shared" si="58"/>
        <v>44985</v>
      </c>
      <c r="AF59" s="418">
        <f t="shared" si="58"/>
        <v>45016</v>
      </c>
      <c r="AG59" s="419" t="s">
        <v>35</v>
      </c>
    </row>
    <row r="60" spans="1:33" ht="20.100000000000001" customHeight="1" thickBot="1">
      <c r="A60" s="1613"/>
      <c r="B60" s="1605"/>
      <c r="C60" s="370" t="s">
        <v>102</v>
      </c>
      <c r="D60" s="371">
        <f>+D40</f>
        <v>19</v>
      </c>
      <c r="E60" s="371">
        <f t="shared" ref="E60:O60" si="59">+E40</f>
        <v>19</v>
      </c>
      <c r="F60" s="371">
        <f t="shared" si="59"/>
        <v>20</v>
      </c>
      <c r="G60" s="371">
        <f t="shared" si="59"/>
        <v>21</v>
      </c>
      <c r="H60" s="371">
        <f t="shared" si="59"/>
        <v>21</v>
      </c>
      <c r="I60" s="371">
        <f t="shared" si="59"/>
        <v>21</v>
      </c>
      <c r="J60" s="371">
        <f t="shared" si="59"/>
        <v>20</v>
      </c>
      <c r="K60" s="371">
        <f t="shared" si="59"/>
        <v>19</v>
      </c>
      <c r="L60" s="371">
        <f t="shared" si="59"/>
        <v>19</v>
      </c>
      <c r="M60" s="371">
        <f t="shared" si="59"/>
        <v>19</v>
      </c>
      <c r="N60" s="371">
        <f t="shared" si="59"/>
        <v>19</v>
      </c>
      <c r="O60" s="371">
        <f t="shared" si="59"/>
        <v>22</v>
      </c>
      <c r="P60" s="420">
        <f>SUM(D60:O60)</f>
        <v>239</v>
      </c>
      <c r="Q60" s="318"/>
      <c r="R60" s="1604"/>
      <c r="S60" s="1605"/>
      <c r="T60" s="370" t="s">
        <v>102</v>
      </c>
      <c r="U60" s="371">
        <f>'Manhour Capacity'!Z6</f>
        <v>19</v>
      </c>
      <c r="V60" s="371">
        <f>'Manhour Capacity'!AA6</f>
        <v>20</v>
      </c>
      <c r="W60" s="371">
        <f>'Manhour Capacity'!AB6</f>
        <v>20</v>
      </c>
      <c r="X60" s="371">
        <f>'Manhour Capacity'!AC6</f>
        <v>21</v>
      </c>
      <c r="Y60" s="371">
        <f>'Manhour Capacity'!AD6</f>
        <v>21</v>
      </c>
      <c r="Z60" s="371">
        <f>'Manhour Capacity'!AE6</f>
        <v>21</v>
      </c>
      <c r="AA60" s="371">
        <f>'Manhour Capacity'!AF6</f>
        <v>20</v>
      </c>
      <c r="AB60" s="371">
        <f>'Manhour Capacity'!AG6</f>
        <v>20</v>
      </c>
      <c r="AC60" s="371">
        <f>'Manhour Capacity'!AH6</f>
        <v>19</v>
      </c>
      <c r="AD60" s="371">
        <f>'Manhour Capacity'!AI6</f>
        <v>19</v>
      </c>
      <c r="AE60" s="371">
        <f>'Manhour Capacity'!AJ6</f>
        <v>19</v>
      </c>
      <c r="AF60" s="371">
        <f>'Manhour Capacity'!AK6</f>
        <v>21</v>
      </c>
      <c r="AG60" s="420">
        <f>SUM(U60:AF60)</f>
        <v>240</v>
      </c>
    </row>
    <row r="61" spans="1:33" ht="20.100000000000001" customHeight="1" thickTop="1" thickBot="1">
      <c r="A61" s="1614"/>
      <c r="B61" s="1607"/>
      <c r="C61" s="421" t="s">
        <v>154</v>
      </c>
      <c r="D61" s="508">
        <f t="shared" ref="D61:I61" si="60">SUM(D62:D65)</f>
        <v>7054</v>
      </c>
      <c r="E61" s="508">
        <f t="shared" si="60"/>
        <v>7237.19</v>
      </c>
      <c r="F61" s="508">
        <f t="shared" si="60"/>
        <v>7162.64</v>
      </c>
      <c r="G61" s="508">
        <f t="shared" si="60"/>
        <v>6705.76</v>
      </c>
      <c r="H61" s="508">
        <f t="shared" si="60"/>
        <v>6217.2</v>
      </c>
      <c r="I61" s="508">
        <f t="shared" si="60"/>
        <v>4342.63</v>
      </c>
      <c r="J61" s="422">
        <v>6000</v>
      </c>
      <c r="K61" s="512">
        <v>5500</v>
      </c>
      <c r="L61" s="512">
        <v>5500</v>
      </c>
      <c r="M61" s="422">
        <v>5800</v>
      </c>
      <c r="N61" s="422">
        <v>6000</v>
      </c>
      <c r="O61" s="422">
        <v>6100</v>
      </c>
      <c r="P61" s="423">
        <f>+SUM(P62:P65)</f>
        <v>73619.42</v>
      </c>
      <c r="Q61" s="318"/>
      <c r="R61" s="1606"/>
      <c r="S61" s="1607"/>
      <c r="T61" s="421" t="s">
        <v>154</v>
      </c>
      <c r="U61" s="422">
        <v>5800</v>
      </c>
      <c r="V61" s="422">
        <v>5600</v>
      </c>
      <c r="W61" s="422">
        <v>5400</v>
      </c>
      <c r="X61" s="422">
        <v>5500</v>
      </c>
      <c r="Y61" s="422">
        <v>5700</v>
      </c>
      <c r="Z61" s="422">
        <v>5800</v>
      </c>
      <c r="AA61" s="422">
        <v>6000</v>
      </c>
      <c r="AB61" s="512">
        <v>5500</v>
      </c>
      <c r="AC61" s="512">
        <v>5500</v>
      </c>
      <c r="AD61" s="422">
        <v>5800</v>
      </c>
      <c r="AE61" s="422">
        <v>6000</v>
      </c>
      <c r="AF61" s="422">
        <v>6100</v>
      </c>
      <c r="AG61" s="423">
        <f>+SUM(AG62:AG65)</f>
        <v>68700</v>
      </c>
    </row>
    <row r="62" spans="1:33" s="220" customFormat="1" ht="15" customHeight="1" thickTop="1">
      <c r="A62" s="424" t="s">
        <v>50</v>
      </c>
      <c r="B62" s="504">
        <f>+B42</f>
        <v>0.22222222222222221</v>
      </c>
      <c r="C62" s="377" t="s">
        <v>47</v>
      </c>
      <c r="D62" s="505">
        <v>1570</v>
      </c>
      <c r="E62" s="505">
        <v>1557.75</v>
      </c>
      <c r="F62" s="505">
        <v>1490.88</v>
      </c>
      <c r="G62" s="505">
        <v>1411.32</v>
      </c>
      <c r="H62" s="505">
        <v>897.29</v>
      </c>
      <c r="I62" s="505">
        <v>790.7</v>
      </c>
      <c r="J62" s="386">
        <f t="shared" ref="J62:M65" si="61">+J$61*$B62</f>
        <v>1333.3333333333333</v>
      </c>
      <c r="K62" s="386">
        <f t="shared" si="61"/>
        <v>1222.2222222222222</v>
      </c>
      <c r="L62" s="386">
        <f t="shared" si="61"/>
        <v>1222.2222222222222</v>
      </c>
      <c r="M62" s="386">
        <f t="shared" si="61"/>
        <v>1288.8888888888889</v>
      </c>
      <c r="N62" s="386">
        <f t="shared" ref="N62:O65" si="62">+N$61*$B62</f>
        <v>1333.3333333333333</v>
      </c>
      <c r="O62" s="386">
        <f t="shared" si="62"/>
        <v>1355.5555555555554</v>
      </c>
      <c r="P62" s="425">
        <f>SUM(D62:O62)</f>
        <v>15473.495555555555</v>
      </c>
      <c r="Q62" s="353"/>
      <c r="R62" s="300" t="s">
        <v>50</v>
      </c>
      <c r="S62" s="504">
        <v>0.22222222222222221</v>
      </c>
      <c r="T62" s="377" t="s">
        <v>47</v>
      </c>
      <c r="U62" s="378">
        <f>+U$61*$S62</f>
        <v>1288.8888888888889</v>
      </c>
      <c r="V62" s="378">
        <f t="shared" ref="V62:AF65" si="63">+V$61*$S62</f>
        <v>1244.4444444444443</v>
      </c>
      <c r="W62" s="378">
        <f t="shared" si="63"/>
        <v>1200</v>
      </c>
      <c r="X62" s="378">
        <f t="shared" si="63"/>
        <v>1222.2222222222222</v>
      </c>
      <c r="Y62" s="378">
        <f t="shared" si="63"/>
        <v>1266.6666666666665</v>
      </c>
      <c r="Z62" s="378">
        <f t="shared" si="63"/>
        <v>1288.8888888888889</v>
      </c>
      <c r="AA62" s="378">
        <f t="shared" si="63"/>
        <v>1333.3333333333333</v>
      </c>
      <c r="AB62" s="378">
        <f t="shared" si="63"/>
        <v>1222.2222222222222</v>
      </c>
      <c r="AC62" s="378">
        <f t="shared" si="63"/>
        <v>1222.2222222222222</v>
      </c>
      <c r="AD62" s="378">
        <f t="shared" si="63"/>
        <v>1288.8888888888889</v>
      </c>
      <c r="AE62" s="378">
        <f t="shared" si="63"/>
        <v>1333.3333333333333</v>
      </c>
      <c r="AF62" s="378">
        <f t="shared" si="63"/>
        <v>1355.5555555555554</v>
      </c>
      <c r="AG62" s="425">
        <f>SUM(U62:AF62)</f>
        <v>15266.666666666666</v>
      </c>
    </row>
    <row r="63" spans="1:33" s="220" customFormat="1" ht="15" customHeight="1">
      <c r="A63" s="424" t="s">
        <v>51</v>
      </c>
      <c r="B63" s="504">
        <f>+B43</f>
        <v>0.19444444444444445</v>
      </c>
      <c r="C63" s="377" t="s">
        <v>47</v>
      </c>
      <c r="D63" s="505">
        <v>1089</v>
      </c>
      <c r="E63" s="505">
        <v>1059.1099999999999</v>
      </c>
      <c r="F63" s="505">
        <v>1288.8699999999999</v>
      </c>
      <c r="G63" s="505">
        <v>1146.76</v>
      </c>
      <c r="H63" s="505">
        <v>1042.28</v>
      </c>
      <c r="I63" s="505">
        <v>509.90999999999997</v>
      </c>
      <c r="J63" s="386">
        <f t="shared" si="61"/>
        <v>1166.6666666666667</v>
      </c>
      <c r="K63" s="386">
        <f t="shared" si="61"/>
        <v>1069.4444444444446</v>
      </c>
      <c r="L63" s="386">
        <f t="shared" si="61"/>
        <v>1069.4444444444446</v>
      </c>
      <c r="M63" s="386">
        <f t="shared" si="61"/>
        <v>1127.7777777777778</v>
      </c>
      <c r="N63" s="386">
        <f t="shared" si="62"/>
        <v>1166.6666666666667</v>
      </c>
      <c r="O63" s="386">
        <f t="shared" si="62"/>
        <v>1186.1111111111111</v>
      </c>
      <c r="P63" s="425">
        <f>SUM(D63:O63)</f>
        <v>12922.041111111112</v>
      </c>
      <c r="Q63" s="353"/>
      <c r="R63" s="300" t="s">
        <v>51</v>
      </c>
      <c r="S63" s="504">
        <v>0.19444444444444445</v>
      </c>
      <c r="T63" s="377" t="s">
        <v>47</v>
      </c>
      <c r="U63" s="378">
        <f>+U$61*$S63</f>
        <v>1127.7777777777778</v>
      </c>
      <c r="V63" s="378">
        <f t="shared" si="63"/>
        <v>1088.8888888888889</v>
      </c>
      <c r="W63" s="378">
        <f t="shared" si="63"/>
        <v>1050</v>
      </c>
      <c r="X63" s="378">
        <f t="shared" si="63"/>
        <v>1069.4444444444446</v>
      </c>
      <c r="Y63" s="378">
        <f t="shared" si="63"/>
        <v>1108.3333333333333</v>
      </c>
      <c r="Z63" s="378">
        <f t="shared" si="63"/>
        <v>1127.7777777777778</v>
      </c>
      <c r="AA63" s="378">
        <f t="shared" si="63"/>
        <v>1166.6666666666667</v>
      </c>
      <c r="AB63" s="378">
        <f t="shared" si="63"/>
        <v>1069.4444444444446</v>
      </c>
      <c r="AC63" s="378">
        <f t="shared" si="63"/>
        <v>1069.4444444444446</v>
      </c>
      <c r="AD63" s="378">
        <f t="shared" si="63"/>
        <v>1127.7777777777778</v>
      </c>
      <c r="AE63" s="378">
        <f t="shared" si="63"/>
        <v>1166.6666666666667</v>
      </c>
      <c r="AF63" s="378">
        <f t="shared" si="63"/>
        <v>1186.1111111111111</v>
      </c>
      <c r="AG63" s="425">
        <f>SUM(U63:AF63)</f>
        <v>13358.333333333334</v>
      </c>
    </row>
    <row r="64" spans="1:33" s="220" customFormat="1" ht="15" customHeight="1">
      <c r="A64" s="424" t="s">
        <v>51</v>
      </c>
      <c r="B64" s="504">
        <f>+B44</f>
        <v>0.1388888888888889</v>
      </c>
      <c r="C64" s="377" t="s">
        <v>48</v>
      </c>
      <c r="D64" s="505">
        <v>1279</v>
      </c>
      <c r="E64" s="505">
        <v>1437.1</v>
      </c>
      <c r="F64" s="505">
        <v>1361.5</v>
      </c>
      <c r="G64" s="505">
        <v>1494.81</v>
      </c>
      <c r="H64" s="505">
        <v>1649.93</v>
      </c>
      <c r="I64" s="505">
        <v>1144.5999999999999</v>
      </c>
      <c r="J64" s="386">
        <f t="shared" si="61"/>
        <v>833.33333333333337</v>
      </c>
      <c r="K64" s="386">
        <f t="shared" si="61"/>
        <v>763.88888888888891</v>
      </c>
      <c r="L64" s="386">
        <f t="shared" si="61"/>
        <v>763.88888888888891</v>
      </c>
      <c r="M64" s="386">
        <f t="shared" si="61"/>
        <v>805.55555555555554</v>
      </c>
      <c r="N64" s="386">
        <f t="shared" si="62"/>
        <v>833.33333333333337</v>
      </c>
      <c r="O64" s="386">
        <f t="shared" si="62"/>
        <v>847.22222222222229</v>
      </c>
      <c r="P64" s="425">
        <f>SUM(D64:O64)</f>
        <v>13214.162222222223</v>
      </c>
      <c r="Q64" s="353"/>
      <c r="R64" s="300" t="s">
        <v>51</v>
      </c>
      <c r="S64" s="504">
        <v>0.1388888888888889</v>
      </c>
      <c r="T64" s="377" t="s">
        <v>48</v>
      </c>
      <c r="U64" s="378">
        <f>+U$61*$S64</f>
        <v>805.55555555555554</v>
      </c>
      <c r="V64" s="378">
        <f t="shared" si="63"/>
        <v>777.77777777777783</v>
      </c>
      <c r="W64" s="378">
        <f t="shared" si="63"/>
        <v>750</v>
      </c>
      <c r="X64" s="378">
        <f t="shared" si="63"/>
        <v>763.88888888888891</v>
      </c>
      <c r="Y64" s="378">
        <f t="shared" si="63"/>
        <v>791.66666666666674</v>
      </c>
      <c r="Z64" s="378">
        <f t="shared" si="63"/>
        <v>805.55555555555554</v>
      </c>
      <c r="AA64" s="378">
        <f t="shared" si="63"/>
        <v>833.33333333333337</v>
      </c>
      <c r="AB64" s="378">
        <f t="shared" si="63"/>
        <v>763.88888888888891</v>
      </c>
      <c r="AC64" s="378">
        <f t="shared" si="63"/>
        <v>763.88888888888891</v>
      </c>
      <c r="AD64" s="378">
        <f t="shared" si="63"/>
        <v>805.55555555555554</v>
      </c>
      <c r="AE64" s="378">
        <f t="shared" si="63"/>
        <v>833.33333333333337</v>
      </c>
      <c r="AF64" s="378">
        <f t="shared" si="63"/>
        <v>847.22222222222229</v>
      </c>
      <c r="AG64" s="425">
        <f>SUM(U64:AF64)</f>
        <v>9541.6666666666679</v>
      </c>
    </row>
    <row r="65" spans="1:33" s="220" customFormat="1" ht="15" customHeight="1">
      <c r="A65" s="426" t="s">
        <v>51</v>
      </c>
      <c r="B65" s="504">
        <f>+B45</f>
        <v>0.44444444444444442</v>
      </c>
      <c r="C65" s="381" t="s">
        <v>49</v>
      </c>
      <c r="D65" s="506">
        <v>3116</v>
      </c>
      <c r="E65" s="506">
        <v>3183.23</v>
      </c>
      <c r="F65" s="506">
        <v>3021.3900000000003</v>
      </c>
      <c r="G65" s="506">
        <v>2652.87</v>
      </c>
      <c r="H65" s="506">
        <v>2627.7</v>
      </c>
      <c r="I65" s="506">
        <v>1897.42</v>
      </c>
      <c r="J65" s="949">
        <f t="shared" si="61"/>
        <v>2666.6666666666665</v>
      </c>
      <c r="K65" s="949">
        <f t="shared" si="61"/>
        <v>2444.4444444444443</v>
      </c>
      <c r="L65" s="949">
        <f t="shared" si="61"/>
        <v>2444.4444444444443</v>
      </c>
      <c r="M65" s="949">
        <f t="shared" si="61"/>
        <v>2577.7777777777778</v>
      </c>
      <c r="N65" s="949">
        <f t="shared" si="62"/>
        <v>2666.6666666666665</v>
      </c>
      <c r="O65" s="949">
        <f t="shared" si="62"/>
        <v>2711.1111111111109</v>
      </c>
      <c r="P65" s="427">
        <f>SUM(D65:O65)</f>
        <v>32009.721111111114</v>
      </c>
      <c r="Q65" s="353"/>
      <c r="R65" s="384" t="s">
        <v>51</v>
      </c>
      <c r="S65" s="504">
        <v>0.44444444444444442</v>
      </c>
      <c r="T65" s="381" t="s">
        <v>49</v>
      </c>
      <c r="U65" s="378">
        <f>+U$61*$S65</f>
        <v>2577.7777777777778</v>
      </c>
      <c r="V65" s="378">
        <f t="shared" si="63"/>
        <v>2488.8888888888887</v>
      </c>
      <c r="W65" s="378">
        <f t="shared" si="63"/>
        <v>2400</v>
      </c>
      <c r="X65" s="378">
        <f t="shared" si="63"/>
        <v>2444.4444444444443</v>
      </c>
      <c r="Y65" s="378">
        <f t="shared" si="63"/>
        <v>2533.333333333333</v>
      </c>
      <c r="Z65" s="378">
        <f t="shared" si="63"/>
        <v>2577.7777777777778</v>
      </c>
      <c r="AA65" s="378">
        <f t="shared" si="63"/>
        <v>2666.6666666666665</v>
      </c>
      <c r="AB65" s="378">
        <f t="shared" si="63"/>
        <v>2444.4444444444443</v>
      </c>
      <c r="AC65" s="378">
        <f t="shared" si="63"/>
        <v>2444.4444444444443</v>
      </c>
      <c r="AD65" s="378">
        <f t="shared" si="63"/>
        <v>2577.7777777777778</v>
      </c>
      <c r="AE65" s="378">
        <f t="shared" si="63"/>
        <v>2666.6666666666665</v>
      </c>
      <c r="AF65" s="378">
        <f t="shared" si="63"/>
        <v>2711.1111111111109</v>
      </c>
      <c r="AG65" s="427">
        <f>SUM(U65:AF65)</f>
        <v>30533.333333333332</v>
      </c>
    </row>
    <row r="66" spans="1:33" s="220" customFormat="1" ht="15" customHeight="1">
      <c r="A66" s="424"/>
      <c r="B66" s="223"/>
      <c r="C66" s="385" t="s">
        <v>104</v>
      </c>
      <c r="D66" s="386">
        <f t="shared" ref="D66:M66" si="64">+D61/D60</f>
        <v>371.26315789473682</v>
      </c>
      <c r="E66" s="386">
        <f t="shared" si="64"/>
        <v>380.90473684210525</v>
      </c>
      <c r="F66" s="386">
        <f t="shared" si="64"/>
        <v>358.13200000000001</v>
      </c>
      <c r="G66" s="386">
        <f t="shared" si="64"/>
        <v>319.32190476190476</v>
      </c>
      <c r="H66" s="386">
        <f t="shared" si="64"/>
        <v>296.05714285714282</v>
      </c>
      <c r="I66" s="386">
        <f t="shared" si="64"/>
        <v>206.79190476190476</v>
      </c>
      <c r="J66" s="386">
        <f t="shared" si="64"/>
        <v>300</v>
      </c>
      <c r="K66" s="386">
        <f t="shared" si="64"/>
        <v>289.4736842105263</v>
      </c>
      <c r="L66" s="386">
        <f t="shared" si="64"/>
        <v>289.4736842105263</v>
      </c>
      <c r="M66" s="386">
        <f t="shared" si="64"/>
        <v>305.26315789473682</v>
      </c>
      <c r="N66" s="386">
        <f>+N61/N60</f>
        <v>315.78947368421052</v>
      </c>
      <c r="O66" s="386">
        <f>+O61/O60</f>
        <v>277.27272727272725</v>
      </c>
      <c r="P66" s="428"/>
      <c r="Q66" s="353"/>
      <c r="R66" s="300"/>
      <c r="S66" s="223"/>
      <c r="T66" s="385" t="s">
        <v>104</v>
      </c>
      <c r="U66" s="386"/>
      <c r="V66" s="386">
        <f>+V61/V60</f>
        <v>280</v>
      </c>
      <c r="W66" s="386">
        <f t="shared" ref="W66:AF66" si="65">+W61/W60</f>
        <v>270</v>
      </c>
      <c r="X66" s="386">
        <f t="shared" si="65"/>
        <v>261.90476190476193</v>
      </c>
      <c r="Y66" s="386">
        <f t="shared" si="65"/>
        <v>271.42857142857144</v>
      </c>
      <c r="Z66" s="386">
        <f t="shared" si="65"/>
        <v>276.1904761904762</v>
      </c>
      <c r="AA66" s="386">
        <f t="shared" si="65"/>
        <v>300</v>
      </c>
      <c r="AB66" s="386">
        <f t="shared" si="65"/>
        <v>275</v>
      </c>
      <c r="AC66" s="386">
        <f t="shared" si="65"/>
        <v>289.4736842105263</v>
      </c>
      <c r="AD66" s="386">
        <f t="shared" si="65"/>
        <v>305.26315789473682</v>
      </c>
      <c r="AE66" s="386">
        <f t="shared" si="65"/>
        <v>315.78947368421052</v>
      </c>
      <c r="AF66" s="386">
        <f t="shared" si="65"/>
        <v>290.47619047619048</v>
      </c>
      <c r="AG66" s="428"/>
    </row>
    <row r="67" spans="1:33" ht="15" customHeight="1">
      <c r="A67" s="358"/>
      <c r="B67" s="323"/>
      <c r="C67" s="323"/>
      <c r="D67" s="323"/>
      <c r="E67" s="323"/>
      <c r="F67" s="323"/>
      <c r="G67" s="323"/>
      <c r="H67" s="323"/>
      <c r="I67" s="323"/>
      <c r="J67" s="323"/>
      <c r="K67" s="323"/>
      <c r="L67" s="323"/>
      <c r="M67" s="323"/>
      <c r="N67" s="323"/>
      <c r="O67" s="323"/>
      <c r="P67" s="429"/>
      <c r="Q67" s="318"/>
      <c r="R67" s="319"/>
      <c r="S67" s="323"/>
      <c r="T67" s="323"/>
      <c r="U67" s="323"/>
      <c r="V67" s="323"/>
      <c r="W67" s="323"/>
      <c r="X67" s="323"/>
      <c r="Y67" s="323"/>
      <c r="Z67" s="323"/>
      <c r="AA67" s="323"/>
      <c r="AB67" s="323"/>
      <c r="AC67" s="323"/>
      <c r="AD67" s="323"/>
      <c r="AE67" s="323"/>
      <c r="AF67" s="323"/>
      <c r="AG67" s="429"/>
    </row>
    <row r="68" spans="1:33" ht="20.100000000000001" customHeight="1">
      <c r="A68" s="1635" t="s">
        <v>248</v>
      </c>
      <c r="B68" s="1618"/>
      <c r="C68" s="367" t="s">
        <v>101</v>
      </c>
      <c r="D68" s="368">
        <f>+D2</f>
        <v>44316</v>
      </c>
      <c r="E68" s="368">
        <f t="shared" ref="E68:O68" si="66">+E2</f>
        <v>44347</v>
      </c>
      <c r="F68" s="368">
        <f t="shared" si="66"/>
        <v>44377</v>
      </c>
      <c r="G68" s="368">
        <f t="shared" si="66"/>
        <v>44408</v>
      </c>
      <c r="H68" s="368">
        <f t="shared" si="66"/>
        <v>44439</v>
      </c>
      <c r="I68" s="368">
        <f t="shared" si="66"/>
        <v>44469</v>
      </c>
      <c r="J68" s="368">
        <f t="shared" si="66"/>
        <v>44500</v>
      </c>
      <c r="K68" s="368">
        <f t="shared" si="66"/>
        <v>44530</v>
      </c>
      <c r="L68" s="368">
        <f t="shared" si="66"/>
        <v>44561</v>
      </c>
      <c r="M68" s="368">
        <f t="shared" si="66"/>
        <v>44592</v>
      </c>
      <c r="N68" s="368">
        <f t="shared" si="66"/>
        <v>44620</v>
      </c>
      <c r="O68" s="368">
        <f t="shared" si="66"/>
        <v>44651</v>
      </c>
      <c r="P68" s="430" t="s">
        <v>35</v>
      </c>
      <c r="Q68" s="318"/>
      <c r="R68" s="1617" t="s">
        <v>248</v>
      </c>
      <c r="S68" s="1618"/>
      <c r="T68" s="367" t="s">
        <v>101</v>
      </c>
      <c r="U68" s="368">
        <f>+U2</f>
        <v>44681</v>
      </c>
      <c r="V68" s="368">
        <f t="shared" ref="V68:AF68" si="67">+V2</f>
        <v>44712</v>
      </c>
      <c r="W68" s="368">
        <f t="shared" si="67"/>
        <v>44742</v>
      </c>
      <c r="X68" s="368">
        <f t="shared" si="67"/>
        <v>44773</v>
      </c>
      <c r="Y68" s="368">
        <f t="shared" si="67"/>
        <v>44804</v>
      </c>
      <c r="Z68" s="368">
        <f t="shared" si="67"/>
        <v>44834</v>
      </c>
      <c r="AA68" s="368">
        <f t="shared" si="67"/>
        <v>44865</v>
      </c>
      <c r="AB68" s="368">
        <f t="shared" si="67"/>
        <v>44895</v>
      </c>
      <c r="AC68" s="368">
        <f t="shared" si="67"/>
        <v>44926</v>
      </c>
      <c r="AD68" s="368">
        <f t="shared" si="67"/>
        <v>44957</v>
      </c>
      <c r="AE68" s="368">
        <f t="shared" si="67"/>
        <v>44985</v>
      </c>
      <c r="AF68" s="368">
        <f t="shared" si="67"/>
        <v>45016</v>
      </c>
      <c r="AG68" s="430" t="s">
        <v>35</v>
      </c>
    </row>
    <row r="69" spans="1:33" ht="20.100000000000001" customHeight="1" thickBot="1">
      <c r="A69" s="1613"/>
      <c r="B69" s="1605"/>
      <c r="C69" s="370" t="s">
        <v>102</v>
      </c>
      <c r="D69" s="371">
        <f>+D40</f>
        <v>19</v>
      </c>
      <c r="E69" s="371">
        <f t="shared" ref="E69:O69" si="68">+E40</f>
        <v>19</v>
      </c>
      <c r="F69" s="371">
        <f t="shared" si="68"/>
        <v>20</v>
      </c>
      <c r="G69" s="371">
        <f t="shared" si="68"/>
        <v>21</v>
      </c>
      <c r="H69" s="371">
        <f t="shared" si="68"/>
        <v>21</v>
      </c>
      <c r="I69" s="371">
        <f t="shared" si="68"/>
        <v>21</v>
      </c>
      <c r="J69" s="371">
        <f t="shared" si="68"/>
        <v>20</v>
      </c>
      <c r="K69" s="371">
        <f t="shared" si="68"/>
        <v>19</v>
      </c>
      <c r="L69" s="371">
        <f t="shared" si="68"/>
        <v>19</v>
      </c>
      <c r="M69" s="371">
        <f t="shared" si="68"/>
        <v>19</v>
      </c>
      <c r="N69" s="371">
        <f t="shared" si="68"/>
        <v>19</v>
      </c>
      <c r="O69" s="371">
        <f t="shared" si="68"/>
        <v>22</v>
      </c>
      <c r="P69" s="420">
        <f>SUM(D69:O69)</f>
        <v>239</v>
      </c>
      <c r="Q69" s="318"/>
      <c r="R69" s="1604"/>
      <c r="S69" s="1605"/>
      <c r="T69" s="370" t="s">
        <v>102</v>
      </c>
      <c r="U69" s="371">
        <f>'Manhour Capacity'!Z6</f>
        <v>19</v>
      </c>
      <c r="V69" s="371">
        <f>'Manhour Capacity'!AA6</f>
        <v>20</v>
      </c>
      <c r="W69" s="371">
        <f>'Manhour Capacity'!AB6</f>
        <v>20</v>
      </c>
      <c r="X69" s="371">
        <f>'Manhour Capacity'!AC6</f>
        <v>21</v>
      </c>
      <c r="Y69" s="371">
        <f>'Manhour Capacity'!AD6</f>
        <v>21</v>
      </c>
      <c r="Z69" s="371">
        <f>'Manhour Capacity'!AE6</f>
        <v>21</v>
      </c>
      <c r="AA69" s="371">
        <f>'Manhour Capacity'!AF6</f>
        <v>20</v>
      </c>
      <c r="AB69" s="371">
        <f>'Manhour Capacity'!AG6</f>
        <v>20</v>
      </c>
      <c r="AC69" s="371">
        <f>'Manhour Capacity'!AH6</f>
        <v>19</v>
      </c>
      <c r="AD69" s="371">
        <f>'Manhour Capacity'!AI6</f>
        <v>19</v>
      </c>
      <c r="AE69" s="371">
        <f>'Manhour Capacity'!AJ6</f>
        <v>19</v>
      </c>
      <c r="AF69" s="371">
        <f>'Manhour Capacity'!AK6</f>
        <v>21</v>
      </c>
      <c r="AG69" s="420">
        <f>SUM(U69:AF69)</f>
        <v>240</v>
      </c>
    </row>
    <row r="70" spans="1:33" ht="20.100000000000001" customHeight="1" thickTop="1" thickBot="1">
      <c r="A70" s="1614"/>
      <c r="B70" s="1607"/>
      <c r="C70" s="465" t="s">
        <v>250</v>
      </c>
      <c r="D70" s="431">
        <f>+SUM(D71:D74)</f>
        <v>4893.0452999999998</v>
      </c>
      <c r="E70" s="431">
        <f t="shared" ref="E70:M70" si="69">+SUM(E71:E74)</f>
        <v>4893.0452999999998</v>
      </c>
      <c r="F70" s="431">
        <f t="shared" si="69"/>
        <v>5150.5740000000005</v>
      </c>
      <c r="G70" s="431">
        <f t="shared" si="69"/>
        <v>5408.1027000000013</v>
      </c>
      <c r="H70" s="431">
        <f t="shared" si="69"/>
        <v>5970.2642999999989</v>
      </c>
      <c r="I70" s="431">
        <f t="shared" si="69"/>
        <v>5525.6701499999999</v>
      </c>
      <c r="J70" s="431">
        <f t="shared" si="69"/>
        <v>5262.5429999999997</v>
      </c>
      <c r="K70" s="431">
        <f t="shared" si="69"/>
        <v>4999.4158499999994</v>
      </c>
      <c r="L70" s="431">
        <f t="shared" si="69"/>
        <v>4999.4158499999994</v>
      </c>
      <c r="M70" s="431">
        <f t="shared" si="69"/>
        <v>4999.4158499999994</v>
      </c>
      <c r="N70" s="431">
        <f>+SUM(N71:N74)</f>
        <v>4999.4158499999994</v>
      </c>
      <c r="O70" s="431">
        <f>+SUM(O71:O74)</f>
        <v>5788.7972999999984</v>
      </c>
      <c r="P70" s="432">
        <f>+SUM(P71:P74)</f>
        <v>62889.705449999979</v>
      </c>
      <c r="Q70" s="318"/>
      <c r="R70" s="1606"/>
      <c r="S70" s="1607"/>
      <c r="T70" s="465" t="s">
        <v>250</v>
      </c>
      <c r="U70" s="431">
        <f>+SUM(U71:U74)</f>
        <v>5273.7597000000005</v>
      </c>
      <c r="V70" s="431">
        <f t="shared" ref="V70:AD70" si="70">+SUM(V71:V74)</f>
        <v>5551.326</v>
      </c>
      <c r="W70" s="431">
        <f t="shared" si="70"/>
        <v>5551.326</v>
      </c>
      <c r="X70" s="431">
        <f t="shared" si="70"/>
        <v>5828.8923000000013</v>
      </c>
      <c r="Y70" s="431">
        <f t="shared" si="70"/>
        <v>5828.8923000000013</v>
      </c>
      <c r="Z70" s="431">
        <f t="shared" si="70"/>
        <v>5828.8923000000013</v>
      </c>
      <c r="AA70" s="431">
        <f t="shared" si="70"/>
        <v>5551.326</v>
      </c>
      <c r="AB70" s="431">
        <f t="shared" si="70"/>
        <v>5551.326</v>
      </c>
      <c r="AC70" s="431">
        <f t="shared" si="70"/>
        <v>5273.7597000000005</v>
      </c>
      <c r="AD70" s="431">
        <f t="shared" si="70"/>
        <v>5273.7597000000005</v>
      </c>
      <c r="AE70" s="431">
        <f>+SUM(AE71:AE74)</f>
        <v>5273.7597000000005</v>
      </c>
      <c r="AF70" s="431">
        <f>+SUM(AF71:AF74)</f>
        <v>5828.8923000000013</v>
      </c>
      <c r="AG70" s="432">
        <f>+SUM(AG71:AG74)</f>
        <v>66615.912000000011</v>
      </c>
    </row>
    <row r="71" spans="1:33" ht="15" customHeight="1" thickTop="1">
      <c r="A71" s="358" t="s">
        <v>50</v>
      </c>
      <c r="B71" s="334">
        <v>0.2195121951219513</v>
      </c>
      <c r="C71" s="359" t="s">
        <v>47</v>
      </c>
      <c r="D71" s="349">
        <f>'Manhour Capacity'!I8</f>
        <v>1003.7016000000001</v>
      </c>
      <c r="E71" s="349">
        <f>'Manhour Capacity'!J8</f>
        <v>1003.7016000000001</v>
      </c>
      <c r="F71" s="349">
        <f>'Manhour Capacity'!K8</f>
        <v>1056.528</v>
      </c>
      <c r="G71" s="349">
        <f>'Manhour Capacity'!L8</f>
        <v>1109.3544000000002</v>
      </c>
      <c r="H71" s="349">
        <f>'Manhour Capacity'!M8</f>
        <v>1224.6695999999999</v>
      </c>
      <c r="I71" s="349">
        <f>'Manhour Capacity'!N8</f>
        <v>1133.4707999999998</v>
      </c>
      <c r="J71" s="349">
        <f>'Manhour Capacity'!O8</f>
        <v>1079.4959999999999</v>
      </c>
      <c r="K71" s="349">
        <f>'Manhour Capacity'!P8</f>
        <v>1025.5211999999999</v>
      </c>
      <c r="L71" s="349">
        <f>'Manhour Capacity'!Q8</f>
        <v>1025.5211999999999</v>
      </c>
      <c r="M71" s="349">
        <f>'Manhour Capacity'!R8</f>
        <v>1025.5211999999999</v>
      </c>
      <c r="N71" s="349">
        <f>'Manhour Capacity'!S8</f>
        <v>1025.5211999999999</v>
      </c>
      <c r="O71" s="349">
        <f>'Manhour Capacity'!T8</f>
        <v>1187.4455999999998</v>
      </c>
      <c r="P71" s="360">
        <f>SUM(D71:O71)</f>
        <v>12900.452399999996</v>
      </c>
      <c r="Q71" s="318"/>
      <c r="R71" s="319" t="s">
        <v>50</v>
      </c>
      <c r="S71" s="334">
        <f>Manpower!$S$4</f>
        <v>0.20512820512820512</v>
      </c>
      <c r="T71" s="359" t="s">
        <v>47</v>
      </c>
      <c r="U71" s="349">
        <f>'Manhour Capacity'!Z8</f>
        <v>1003.7016000000001</v>
      </c>
      <c r="V71" s="349">
        <f>'Manhour Capacity'!AA8</f>
        <v>1056.528</v>
      </c>
      <c r="W71" s="349">
        <f>'Manhour Capacity'!AB8</f>
        <v>1056.528</v>
      </c>
      <c r="X71" s="349">
        <f>'Manhour Capacity'!AC8</f>
        <v>1109.3544000000002</v>
      </c>
      <c r="Y71" s="349">
        <f>'Manhour Capacity'!AD8</f>
        <v>1109.3544000000002</v>
      </c>
      <c r="Z71" s="349">
        <f>'Manhour Capacity'!AE8</f>
        <v>1109.3544000000002</v>
      </c>
      <c r="AA71" s="349">
        <f>'Manhour Capacity'!AF8</f>
        <v>1056.528</v>
      </c>
      <c r="AB71" s="349">
        <f>'Manhour Capacity'!AG8</f>
        <v>1056.528</v>
      </c>
      <c r="AC71" s="349">
        <f>'Manhour Capacity'!AH8</f>
        <v>1003.7016000000001</v>
      </c>
      <c r="AD71" s="349">
        <f>'Manhour Capacity'!AI8</f>
        <v>1003.7016000000001</v>
      </c>
      <c r="AE71" s="349">
        <f>'Manhour Capacity'!AJ8</f>
        <v>1003.7016000000001</v>
      </c>
      <c r="AF71" s="349">
        <f>'Manhour Capacity'!AK8</f>
        <v>1109.3544000000002</v>
      </c>
      <c r="AG71" s="360">
        <f>SUM(U71:AF71)</f>
        <v>12678.336000000001</v>
      </c>
    </row>
    <row r="72" spans="1:33" ht="15" customHeight="1">
      <c r="A72" s="358" t="s">
        <v>51</v>
      </c>
      <c r="B72" s="334">
        <v>0.19512195121951223</v>
      </c>
      <c r="C72" s="359" t="s">
        <v>47</v>
      </c>
      <c r="D72" s="349">
        <f>'Manhour Capacity'!I9</f>
        <v>1003.7016000000001</v>
      </c>
      <c r="E72" s="349">
        <f>'Manhour Capacity'!J9</f>
        <v>1003.7016000000001</v>
      </c>
      <c r="F72" s="349">
        <f>'Manhour Capacity'!K9</f>
        <v>1056.528</v>
      </c>
      <c r="G72" s="349">
        <f>'Manhour Capacity'!L9</f>
        <v>1109.3544000000002</v>
      </c>
      <c r="H72" s="349">
        <f>'Manhour Capacity'!M9</f>
        <v>1224.6695999999999</v>
      </c>
      <c r="I72" s="349">
        <f>'Manhour Capacity'!N9</f>
        <v>1133.4707999999998</v>
      </c>
      <c r="J72" s="349">
        <f>'Manhour Capacity'!O9</f>
        <v>1079.4959999999999</v>
      </c>
      <c r="K72" s="349">
        <f>'Manhour Capacity'!P9</f>
        <v>1025.5211999999999</v>
      </c>
      <c r="L72" s="349">
        <f>'Manhour Capacity'!Q9</f>
        <v>1025.5211999999999</v>
      </c>
      <c r="M72" s="349">
        <f>'Manhour Capacity'!R9</f>
        <v>1025.5211999999999</v>
      </c>
      <c r="N72" s="349">
        <f>'Manhour Capacity'!S9</f>
        <v>1025.5211999999999</v>
      </c>
      <c r="O72" s="349">
        <f>'Manhour Capacity'!T9</f>
        <v>1187.4455999999998</v>
      </c>
      <c r="P72" s="360">
        <f>SUM(D72:O72)</f>
        <v>12900.452399999996</v>
      </c>
      <c r="Q72" s="318"/>
      <c r="R72" s="319" t="s">
        <v>51</v>
      </c>
      <c r="S72" s="334">
        <f>Manpower!$S$5</f>
        <v>0.20512820512820512</v>
      </c>
      <c r="T72" s="359" t="s">
        <v>47</v>
      </c>
      <c r="U72" s="349">
        <f>'Manhour Capacity'!Z9</f>
        <v>1003.7016000000001</v>
      </c>
      <c r="V72" s="349">
        <f>'Manhour Capacity'!AA9</f>
        <v>1056.528</v>
      </c>
      <c r="W72" s="349">
        <f>'Manhour Capacity'!AB9</f>
        <v>1056.528</v>
      </c>
      <c r="X72" s="349">
        <f>'Manhour Capacity'!AC9</f>
        <v>1109.3544000000002</v>
      </c>
      <c r="Y72" s="349">
        <f>'Manhour Capacity'!AD9</f>
        <v>1109.3544000000002</v>
      </c>
      <c r="Z72" s="349">
        <f>'Manhour Capacity'!AE9</f>
        <v>1109.3544000000002</v>
      </c>
      <c r="AA72" s="349">
        <f>'Manhour Capacity'!AF9</f>
        <v>1056.528</v>
      </c>
      <c r="AB72" s="349">
        <f>'Manhour Capacity'!AG9</f>
        <v>1056.528</v>
      </c>
      <c r="AC72" s="349">
        <f>'Manhour Capacity'!AH9</f>
        <v>1003.7016000000001</v>
      </c>
      <c r="AD72" s="349">
        <f>'Manhour Capacity'!AI9</f>
        <v>1003.7016000000001</v>
      </c>
      <c r="AE72" s="349">
        <f>'Manhour Capacity'!AJ9</f>
        <v>1003.7016000000001</v>
      </c>
      <c r="AF72" s="349">
        <f>'Manhour Capacity'!AK9</f>
        <v>1109.3544000000002</v>
      </c>
      <c r="AG72" s="360">
        <f>SUM(U72:AF72)</f>
        <v>12678.336000000001</v>
      </c>
    </row>
    <row r="73" spans="1:33" ht="15" customHeight="1">
      <c r="A73" s="358" t="s">
        <v>51</v>
      </c>
      <c r="B73" s="334">
        <v>0.12195121951219517</v>
      </c>
      <c r="C73" s="359" t="s">
        <v>48</v>
      </c>
      <c r="D73" s="349">
        <f>'Manhour Capacity'!I10</f>
        <v>878.23890000000006</v>
      </c>
      <c r="E73" s="349">
        <f>'Manhour Capacity'!J10</f>
        <v>878.23890000000006</v>
      </c>
      <c r="F73" s="349">
        <f>'Manhour Capacity'!K10</f>
        <v>924.4620000000001</v>
      </c>
      <c r="G73" s="349">
        <f>'Manhour Capacity'!L10</f>
        <v>970.68510000000003</v>
      </c>
      <c r="H73" s="349">
        <f>'Manhour Capacity'!M10</f>
        <v>1071.5858999999998</v>
      </c>
      <c r="I73" s="349">
        <f>'Manhour Capacity'!N10</f>
        <v>991.78694999999993</v>
      </c>
      <c r="J73" s="349">
        <f>'Manhour Capacity'!O10</f>
        <v>944.55900000000008</v>
      </c>
      <c r="K73" s="349">
        <f>'Manhour Capacity'!P10</f>
        <v>897.33105</v>
      </c>
      <c r="L73" s="349">
        <f>'Manhour Capacity'!Q10</f>
        <v>897.33105</v>
      </c>
      <c r="M73" s="349">
        <f>'Manhour Capacity'!R10</f>
        <v>897.33105</v>
      </c>
      <c r="N73" s="349">
        <f>'Manhour Capacity'!S10</f>
        <v>897.33105</v>
      </c>
      <c r="O73" s="349">
        <f>'Manhour Capacity'!T10</f>
        <v>1039.0148999999999</v>
      </c>
      <c r="P73" s="360">
        <f>SUM(D73:O73)</f>
        <v>11287.895850000001</v>
      </c>
      <c r="Q73" s="318"/>
      <c r="R73" s="319" t="s">
        <v>51</v>
      </c>
      <c r="S73" s="334">
        <f>Manpower!$S$6</f>
        <v>0.17948717948717949</v>
      </c>
      <c r="T73" s="359" t="s">
        <v>48</v>
      </c>
      <c r="U73" s="349">
        <f>'Manhour Capacity'!Z10</f>
        <v>878.23890000000006</v>
      </c>
      <c r="V73" s="349">
        <f>'Manhour Capacity'!AA10</f>
        <v>924.4620000000001</v>
      </c>
      <c r="W73" s="349">
        <f>'Manhour Capacity'!AB10</f>
        <v>924.4620000000001</v>
      </c>
      <c r="X73" s="349">
        <f>'Manhour Capacity'!AC10</f>
        <v>970.68510000000003</v>
      </c>
      <c r="Y73" s="349">
        <f>'Manhour Capacity'!AD10</f>
        <v>970.68510000000003</v>
      </c>
      <c r="Z73" s="349">
        <f>'Manhour Capacity'!AE10</f>
        <v>970.68510000000003</v>
      </c>
      <c r="AA73" s="349">
        <f>'Manhour Capacity'!AF10</f>
        <v>924.4620000000001</v>
      </c>
      <c r="AB73" s="349">
        <f>'Manhour Capacity'!AG10</f>
        <v>924.4620000000001</v>
      </c>
      <c r="AC73" s="349">
        <f>'Manhour Capacity'!AH10</f>
        <v>878.23890000000006</v>
      </c>
      <c r="AD73" s="349">
        <f>'Manhour Capacity'!AI10</f>
        <v>878.23890000000006</v>
      </c>
      <c r="AE73" s="349">
        <f>'Manhour Capacity'!AJ10</f>
        <v>878.23890000000006</v>
      </c>
      <c r="AF73" s="349">
        <f>'Manhour Capacity'!AK10</f>
        <v>970.68510000000003</v>
      </c>
      <c r="AG73" s="360">
        <f>SUM(U73:AF73)</f>
        <v>11093.544000000002</v>
      </c>
    </row>
    <row r="74" spans="1:33" ht="15" customHeight="1">
      <c r="A74" s="361" t="s">
        <v>51</v>
      </c>
      <c r="B74" s="362">
        <v>0.4634146341463416</v>
      </c>
      <c r="C74" s="363" t="s">
        <v>49</v>
      </c>
      <c r="D74" s="433">
        <f>'Manhour Capacity'!I11</f>
        <v>2007.4032000000002</v>
      </c>
      <c r="E74" s="433">
        <f>'Manhour Capacity'!J11</f>
        <v>2007.4032000000002</v>
      </c>
      <c r="F74" s="433">
        <f>'Manhour Capacity'!K11</f>
        <v>2113.056</v>
      </c>
      <c r="G74" s="433">
        <f>'Manhour Capacity'!L11</f>
        <v>2218.7088000000003</v>
      </c>
      <c r="H74" s="433">
        <f>'Manhour Capacity'!M11</f>
        <v>2449.3391999999999</v>
      </c>
      <c r="I74" s="433">
        <f>'Manhour Capacity'!N11</f>
        <v>2266.9415999999997</v>
      </c>
      <c r="J74" s="433">
        <f>'Manhour Capacity'!O11</f>
        <v>2158.9919999999997</v>
      </c>
      <c r="K74" s="433">
        <f>'Manhour Capacity'!P11</f>
        <v>2051.0423999999998</v>
      </c>
      <c r="L74" s="433">
        <f>'Manhour Capacity'!Q11</f>
        <v>2051.0423999999998</v>
      </c>
      <c r="M74" s="433">
        <f>'Manhour Capacity'!R11</f>
        <v>2051.0423999999998</v>
      </c>
      <c r="N74" s="433">
        <f>'Manhour Capacity'!S11</f>
        <v>2051.0423999999998</v>
      </c>
      <c r="O74" s="433">
        <f>'Manhour Capacity'!T11</f>
        <v>2374.8911999999996</v>
      </c>
      <c r="P74" s="434">
        <f>SUM(D74:O74)</f>
        <v>25800.904799999993</v>
      </c>
      <c r="Q74" s="318"/>
      <c r="R74" s="366" t="s">
        <v>51</v>
      </c>
      <c r="S74" s="334">
        <f>Manpower!$S$7</f>
        <v>0.41025641025641024</v>
      </c>
      <c r="T74" s="363" t="s">
        <v>49</v>
      </c>
      <c r="U74" s="433">
        <f>'Manhour Capacity'!Z11</f>
        <v>2388.1176000000005</v>
      </c>
      <c r="V74" s="433">
        <f>'Manhour Capacity'!AA11</f>
        <v>2513.808</v>
      </c>
      <c r="W74" s="433">
        <f>'Manhour Capacity'!AB11</f>
        <v>2513.808</v>
      </c>
      <c r="X74" s="433">
        <f>'Manhour Capacity'!AC11</f>
        <v>2639.4984000000004</v>
      </c>
      <c r="Y74" s="433">
        <f>'Manhour Capacity'!AD11</f>
        <v>2639.4984000000004</v>
      </c>
      <c r="Z74" s="433">
        <f>'Manhour Capacity'!AE11</f>
        <v>2639.4984000000004</v>
      </c>
      <c r="AA74" s="433">
        <f>'Manhour Capacity'!AF11</f>
        <v>2513.808</v>
      </c>
      <c r="AB74" s="433">
        <f>'Manhour Capacity'!AG11</f>
        <v>2513.808</v>
      </c>
      <c r="AC74" s="433">
        <f>'Manhour Capacity'!AH11</f>
        <v>2388.1176000000005</v>
      </c>
      <c r="AD74" s="433">
        <f>'Manhour Capacity'!AI11</f>
        <v>2388.1176000000005</v>
      </c>
      <c r="AE74" s="433">
        <f>'Manhour Capacity'!AJ11</f>
        <v>2388.1176000000005</v>
      </c>
      <c r="AF74" s="433">
        <f>'Manhour Capacity'!AK11</f>
        <v>2639.4984000000004</v>
      </c>
      <c r="AG74" s="434">
        <f>SUM(U74:AF74)</f>
        <v>30165.696000000007</v>
      </c>
    </row>
    <row r="75" spans="1:33" ht="12.75">
      <c r="A75" s="358"/>
      <c r="B75" s="323"/>
      <c r="C75" s="435" t="s">
        <v>104</v>
      </c>
      <c r="D75" s="389">
        <f t="shared" ref="D75:M75" si="71">+D70/D69</f>
        <v>257.52870000000001</v>
      </c>
      <c r="E75" s="389">
        <f t="shared" si="71"/>
        <v>257.52870000000001</v>
      </c>
      <c r="F75" s="389">
        <f t="shared" si="71"/>
        <v>257.52870000000001</v>
      </c>
      <c r="G75" s="389">
        <f t="shared" si="71"/>
        <v>257.52870000000007</v>
      </c>
      <c r="H75" s="389">
        <f t="shared" si="71"/>
        <v>284.29829999999993</v>
      </c>
      <c r="I75" s="389">
        <f t="shared" si="71"/>
        <v>263.12714999999997</v>
      </c>
      <c r="J75" s="389">
        <f t="shared" si="71"/>
        <v>263.12714999999997</v>
      </c>
      <c r="K75" s="389">
        <f t="shared" si="71"/>
        <v>263.12714999999997</v>
      </c>
      <c r="L75" s="389">
        <f t="shared" si="71"/>
        <v>263.12714999999997</v>
      </c>
      <c r="M75" s="389">
        <f t="shared" si="71"/>
        <v>263.12714999999997</v>
      </c>
      <c r="N75" s="389">
        <f>+N70/N69</f>
        <v>263.12714999999997</v>
      </c>
      <c r="O75" s="389">
        <f>+O70/O69</f>
        <v>263.12714999999992</v>
      </c>
      <c r="P75" s="429"/>
      <c r="Q75" s="318"/>
      <c r="R75" s="319"/>
      <c r="S75" s="323"/>
      <c r="T75" s="435" t="s">
        <v>104</v>
      </c>
      <c r="U75" s="389">
        <f>+U70/U69</f>
        <v>277.56630000000001</v>
      </c>
      <c r="V75" s="389">
        <f>+V70/V69</f>
        <v>277.56630000000001</v>
      </c>
      <c r="W75" s="389">
        <f t="shared" ref="W75:AF75" si="72">+W70/W69</f>
        <v>277.56630000000001</v>
      </c>
      <c r="X75" s="389">
        <f t="shared" si="72"/>
        <v>277.56630000000007</v>
      </c>
      <c r="Y75" s="389">
        <f t="shared" si="72"/>
        <v>277.56630000000007</v>
      </c>
      <c r="Z75" s="389">
        <f t="shared" si="72"/>
        <v>277.56630000000007</v>
      </c>
      <c r="AA75" s="389">
        <f t="shared" si="72"/>
        <v>277.56630000000001</v>
      </c>
      <c r="AB75" s="389">
        <f t="shared" si="72"/>
        <v>277.56630000000001</v>
      </c>
      <c r="AC75" s="389">
        <f t="shared" si="72"/>
        <v>277.56630000000001</v>
      </c>
      <c r="AD75" s="389">
        <f t="shared" si="72"/>
        <v>277.56630000000001</v>
      </c>
      <c r="AE75" s="389">
        <f t="shared" si="72"/>
        <v>277.56630000000001</v>
      </c>
      <c r="AF75" s="389">
        <f t="shared" si="72"/>
        <v>277.56630000000007</v>
      </c>
      <c r="AG75" s="429"/>
    </row>
    <row r="76" spans="1:33">
      <c r="A76" s="358"/>
      <c r="B76" s="323"/>
      <c r="C76" s="323"/>
      <c r="D76" s="323"/>
      <c r="E76" s="323"/>
      <c r="F76" s="323"/>
      <c r="G76" s="323"/>
      <c r="H76" s="323"/>
      <c r="I76" s="323"/>
      <c r="J76" s="323"/>
      <c r="K76" s="323"/>
      <c r="L76" s="323"/>
      <c r="M76" s="323"/>
      <c r="N76" s="323"/>
      <c r="O76" s="323"/>
      <c r="P76" s="429"/>
      <c r="Q76" s="318"/>
      <c r="R76" s="319"/>
      <c r="S76" s="323"/>
      <c r="T76" s="323"/>
      <c r="U76" s="323"/>
      <c r="V76" s="323"/>
      <c r="W76" s="323"/>
      <c r="X76" s="323"/>
      <c r="Y76" s="323"/>
      <c r="Z76" s="323"/>
      <c r="AA76" s="323"/>
      <c r="AB76" s="323"/>
      <c r="AC76" s="323"/>
      <c r="AD76" s="323"/>
      <c r="AE76" s="323"/>
      <c r="AF76" s="323"/>
      <c r="AG76" s="429"/>
    </row>
    <row r="77" spans="1:33" ht="16.5" customHeight="1">
      <c r="A77" s="483" t="s">
        <v>251</v>
      </c>
      <c r="B77" s="479"/>
      <c r="C77" s="480"/>
      <c r="D77" s="481">
        <f t="shared" ref="D77:M77" si="73">+SUM(D78:D81)</f>
        <v>2160.9546999999993</v>
      </c>
      <c r="E77" s="481">
        <f t="shared" si="73"/>
        <v>2344.1446999999994</v>
      </c>
      <c r="F77" s="481">
        <f t="shared" si="73"/>
        <v>2012.0660000000003</v>
      </c>
      <c r="G77" s="481">
        <f t="shared" si="73"/>
        <v>1297.6572999999989</v>
      </c>
      <c r="H77" s="481">
        <f t="shared" si="73"/>
        <v>756.70490000000018</v>
      </c>
      <c r="I77" s="481">
        <f t="shared" si="73"/>
        <v>152.81304999999998</v>
      </c>
      <c r="J77" s="481">
        <f t="shared" si="73"/>
        <v>848.68266666666705</v>
      </c>
      <c r="K77" s="481">
        <f t="shared" si="73"/>
        <v>634.02631111111145</v>
      </c>
      <c r="L77" s="481">
        <f t="shared" si="73"/>
        <v>634.02631111111145</v>
      </c>
      <c r="M77" s="481">
        <f t="shared" si="73"/>
        <v>892.35964444444494</v>
      </c>
      <c r="N77" s="481">
        <f>+SUM(N78:N81)</f>
        <v>1064.5818666666669</v>
      </c>
      <c r="O77" s="481">
        <f>+SUM(O78:O81)</f>
        <v>504.32986666666693</v>
      </c>
      <c r="P77" s="482">
        <f t="shared" ref="P77:P83" si="74">SUM(D77:O77)</f>
        <v>13302.347316666668</v>
      </c>
      <c r="Q77" s="318"/>
      <c r="R77" s="478" t="s">
        <v>251</v>
      </c>
      <c r="S77" s="479"/>
      <c r="T77" s="480"/>
      <c r="U77" s="481">
        <f t="shared" ref="U77:AF77" si="75">+SUM(U78:U81)</f>
        <v>598.92364444444388</v>
      </c>
      <c r="V77" s="481">
        <f t="shared" si="75"/>
        <v>220.27733333333322</v>
      </c>
      <c r="W77" s="481">
        <f t="shared" si="75"/>
        <v>143.47199999999998</v>
      </c>
      <c r="X77" s="481">
        <f t="shared" si="75"/>
        <v>112.867822222222</v>
      </c>
      <c r="Y77" s="481">
        <f t="shared" si="75"/>
        <v>157.31226666666635</v>
      </c>
      <c r="Z77" s="481">
        <f t="shared" si="75"/>
        <v>197.9578666666664</v>
      </c>
      <c r="AA77" s="481">
        <f t="shared" si="75"/>
        <v>539.80266666666648</v>
      </c>
      <c r="AB77" s="481">
        <f t="shared" si="75"/>
        <v>178.6106666666667</v>
      </c>
      <c r="AC77" s="481">
        <f t="shared" si="75"/>
        <v>340.5903111111104</v>
      </c>
      <c r="AD77" s="481">
        <f t="shared" si="75"/>
        <v>598.92364444444388</v>
      </c>
      <c r="AE77" s="481">
        <f t="shared" si="75"/>
        <v>771.14586666666582</v>
      </c>
      <c r="AF77" s="481">
        <f t="shared" si="75"/>
        <v>394.57057777777663</v>
      </c>
      <c r="AG77" s="482">
        <f t="shared" ref="AG77:AG83" si="76">SUM(U77:AF77)</f>
        <v>4254.454666666662</v>
      </c>
    </row>
    <row r="78" spans="1:33" ht="15" customHeight="1">
      <c r="A78" s="437"/>
      <c r="B78" s="438" t="s">
        <v>50</v>
      </c>
      <c r="C78" s="439" t="s">
        <v>47</v>
      </c>
      <c r="D78" s="440">
        <f t="shared" ref="D78:M78" si="77">IF(D62-D71&gt;0,D62-D71,0)</f>
        <v>566.2983999999999</v>
      </c>
      <c r="E78" s="440">
        <f t="shared" si="77"/>
        <v>554.0483999999999</v>
      </c>
      <c r="F78" s="440">
        <f t="shared" si="77"/>
        <v>434.35200000000009</v>
      </c>
      <c r="G78" s="440">
        <f t="shared" si="77"/>
        <v>301.96559999999977</v>
      </c>
      <c r="H78" s="440">
        <f t="shared" si="77"/>
        <v>0</v>
      </c>
      <c r="I78" s="440">
        <f t="shared" si="77"/>
        <v>0</v>
      </c>
      <c r="J78" s="440">
        <f t="shared" si="77"/>
        <v>253.83733333333339</v>
      </c>
      <c r="K78" s="440">
        <f t="shared" si="77"/>
        <v>196.70102222222226</v>
      </c>
      <c r="L78" s="440">
        <f t="shared" si="77"/>
        <v>196.70102222222226</v>
      </c>
      <c r="M78" s="440">
        <f t="shared" si="77"/>
        <v>263.36768888888901</v>
      </c>
      <c r="N78" s="440">
        <f t="shared" ref="N78:O81" si="78">IF(N62-N71&gt;0,N62-N71,0)</f>
        <v>307.81213333333335</v>
      </c>
      <c r="O78" s="440">
        <f t="shared" si="78"/>
        <v>168.10995555555564</v>
      </c>
      <c r="P78" s="441">
        <f t="shared" si="74"/>
        <v>3243.1935555555556</v>
      </c>
      <c r="Q78" s="318"/>
      <c r="R78" s="442"/>
      <c r="S78" s="438" t="s">
        <v>50</v>
      </c>
      <c r="T78" s="439" t="s">
        <v>47</v>
      </c>
      <c r="U78" s="440">
        <f>IF(U62-U71&gt;0,U62-U71,0)</f>
        <v>285.18728888888882</v>
      </c>
      <c r="V78" s="440">
        <f t="shared" ref="V78:AF78" si="79">IF(V62-V71&gt;0,V62-V71,0)</f>
        <v>187.91644444444432</v>
      </c>
      <c r="W78" s="440">
        <f t="shared" si="79"/>
        <v>143.47199999999998</v>
      </c>
      <c r="X78" s="440">
        <f t="shared" si="79"/>
        <v>112.867822222222</v>
      </c>
      <c r="Y78" s="440">
        <f t="shared" si="79"/>
        <v>157.31226666666635</v>
      </c>
      <c r="Z78" s="440">
        <f t="shared" si="79"/>
        <v>179.53448888888875</v>
      </c>
      <c r="AA78" s="440">
        <f t="shared" si="79"/>
        <v>276.80533333333324</v>
      </c>
      <c r="AB78" s="440">
        <f t="shared" si="79"/>
        <v>165.69422222222215</v>
      </c>
      <c r="AC78" s="440">
        <f t="shared" si="79"/>
        <v>218.52062222222207</v>
      </c>
      <c r="AD78" s="440">
        <f t="shared" si="79"/>
        <v>285.18728888888882</v>
      </c>
      <c r="AE78" s="440">
        <f t="shared" si="79"/>
        <v>329.63173333333316</v>
      </c>
      <c r="AF78" s="440">
        <f t="shared" si="79"/>
        <v>246.20115555555526</v>
      </c>
      <c r="AG78" s="441">
        <f t="shared" si="76"/>
        <v>2588.3306666666649</v>
      </c>
    </row>
    <row r="79" spans="1:33" ht="15" customHeight="1">
      <c r="A79" s="437"/>
      <c r="B79" s="438" t="s">
        <v>51</v>
      </c>
      <c r="C79" s="439" t="s">
        <v>47</v>
      </c>
      <c r="D79" s="440">
        <f t="shared" ref="D79:M79" si="80">IF(D63-D72&gt;0,D63-D72,0)</f>
        <v>85.298399999999901</v>
      </c>
      <c r="E79" s="440">
        <f t="shared" si="80"/>
        <v>55.408399999999801</v>
      </c>
      <c r="F79" s="440">
        <f t="shared" si="80"/>
        <v>232.34199999999987</v>
      </c>
      <c r="G79" s="440">
        <f t="shared" si="80"/>
        <v>37.405599999999822</v>
      </c>
      <c r="H79" s="440">
        <f t="shared" si="80"/>
        <v>0</v>
      </c>
      <c r="I79" s="440">
        <f t="shared" si="80"/>
        <v>0</v>
      </c>
      <c r="J79" s="440">
        <f t="shared" si="80"/>
        <v>87.170666666666875</v>
      </c>
      <c r="K79" s="440">
        <f t="shared" si="80"/>
        <v>43.923244444444663</v>
      </c>
      <c r="L79" s="440">
        <f t="shared" si="80"/>
        <v>43.923244444444663</v>
      </c>
      <c r="M79" s="440">
        <f t="shared" si="80"/>
        <v>102.25657777777792</v>
      </c>
      <c r="N79" s="440">
        <f t="shared" si="78"/>
        <v>141.14546666666683</v>
      </c>
      <c r="O79" s="440">
        <f t="shared" si="78"/>
        <v>0</v>
      </c>
      <c r="P79" s="441">
        <f t="shared" si="74"/>
        <v>828.87360000000035</v>
      </c>
      <c r="Q79" s="318"/>
      <c r="R79" s="442"/>
      <c r="S79" s="438" t="s">
        <v>51</v>
      </c>
      <c r="T79" s="439" t="s">
        <v>47</v>
      </c>
      <c r="U79" s="440">
        <f t="shared" ref="U79:AF81" si="81">IF(U63-U72&gt;0,U63-U72,0)</f>
        <v>124.07617777777773</v>
      </c>
      <c r="V79" s="440">
        <f t="shared" si="81"/>
        <v>32.360888888888894</v>
      </c>
      <c r="W79" s="440">
        <f t="shared" si="81"/>
        <v>0</v>
      </c>
      <c r="X79" s="440">
        <f t="shared" si="81"/>
        <v>0</v>
      </c>
      <c r="Y79" s="440">
        <f t="shared" si="81"/>
        <v>0</v>
      </c>
      <c r="Z79" s="440">
        <f t="shared" si="81"/>
        <v>18.42337777777766</v>
      </c>
      <c r="AA79" s="440">
        <f t="shared" si="81"/>
        <v>110.13866666666672</v>
      </c>
      <c r="AB79" s="440">
        <f t="shared" si="81"/>
        <v>12.916444444444551</v>
      </c>
      <c r="AC79" s="440">
        <f t="shared" si="81"/>
        <v>65.742844444444472</v>
      </c>
      <c r="AD79" s="440">
        <f t="shared" si="81"/>
        <v>124.07617777777773</v>
      </c>
      <c r="AE79" s="440">
        <f t="shared" si="81"/>
        <v>162.96506666666664</v>
      </c>
      <c r="AF79" s="440">
        <f t="shared" si="81"/>
        <v>76.756711111110917</v>
      </c>
      <c r="AG79" s="441">
        <f t="shared" si="76"/>
        <v>727.45635555555532</v>
      </c>
    </row>
    <row r="80" spans="1:33" ht="15" customHeight="1">
      <c r="A80" s="437"/>
      <c r="B80" s="438" t="s">
        <v>51</v>
      </c>
      <c r="C80" s="439" t="s">
        <v>48</v>
      </c>
      <c r="D80" s="440">
        <f t="shared" ref="D80:M80" si="82">IF(D64-D73&gt;0,D64-D73,0)</f>
        <v>400.76109999999994</v>
      </c>
      <c r="E80" s="440">
        <f t="shared" si="82"/>
        <v>558.86109999999985</v>
      </c>
      <c r="F80" s="440">
        <f t="shared" si="82"/>
        <v>437.0379999999999</v>
      </c>
      <c r="G80" s="440">
        <f t="shared" si="82"/>
        <v>524.12489999999991</v>
      </c>
      <c r="H80" s="440">
        <f t="shared" si="82"/>
        <v>578.34410000000025</v>
      </c>
      <c r="I80" s="440">
        <f t="shared" si="82"/>
        <v>152.81304999999998</v>
      </c>
      <c r="J80" s="440">
        <f t="shared" si="82"/>
        <v>0</v>
      </c>
      <c r="K80" s="440">
        <f t="shared" si="82"/>
        <v>0</v>
      </c>
      <c r="L80" s="440">
        <f t="shared" si="82"/>
        <v>0</v>
      </c>
      <c r="M80" s="440">
        <f t="shared" si="82"/>
        <v>0</v>
      </c>
      <c r="N80" s="440">
        <f t="shared" si="78"/>
        <v>0</v>
      </c>
      <c r="O80" s="440">
        <f t="shared" si="78"/>
        <v>0</v>
      </c>
      <c r="P80" s="441">
        <f t="shared" si="74"/>
        <v>2651.9422500000001</v>
      </c>
      <c r="Q80" s="318"/>
      <c r="R80" s="442"/>
      <c r="S80" s="438" t="s">
        <v>51</v>
      </c>
      <c r="T80" s="439" t="s">
        <v>48</v>
      </c>
      <c r="U80" s="440">
        <f t="shared" si="81"/>
        <v>0</v>
      </c>
      <c r="V80" s="440">
        <f t="shared" si="81"/>
        <v>0</v>
      </c>
      <c r="W80" s="440">
        <f t="shared" si="81"/>
        <v>0</v>
      </c>
      <c r="X80" s="440">
        <f t="shared" si="81"/>
        <v>0</v>
      </c>
      <c r="Y80" s="440">
        <f t="shared" si="81"/>
        <v>0</v>
      </c>
      <c r="Z80" s="440">
        <f t="shared" si="81"/>
        <v>0</v>
      </c>
      <c r="AA80" s="440">
        <f t="shared" si="81"/>
        <v>0</v>
      </c>
      <c r="AB80" s="440">
        <f t="shared" si="81"/>
        <v>0</v>
      </c>
      <c r="AC80" s="440">
        <f t="shared" si="81"/>
        <v>0</v>
      </c>
      <c r="AD80" s="440">
        <f t="shared" si="81"/>
        <v>0</v>
      </c>
      <c r="AE80" s="440">
        <f t="shared" si="81"/>
        <v>0</v>
      </c>
      <c r="AF80" s="440">
        <f t="shared" si="81"/>
        <v>0</v>
      </c>
      <c r="AG80" s="441">
        <f t="shared" si="76"/>
        <v>0</v>
      </c>
    </row>
    <row r="81" spans="1:33" ht="15" customHeight="1">
      <c r="A81" s="437"/>
      <c r="B81" s="443" t="s">
        <v>51</v>
      </c>
      <c r="C81" s="444" t="s">
        <v>49</v>
      </c>
      <c r="D81" s="440">
        <f t="shared" ref="D81:M81" si="83">IF(D65-D74&gt;0,D65-D74,0)</f>
        <v>1108.5967999999998</v>
      </c>
      <c r="E81" s="440">
        <f t="shared" si="83"/>
        <v>1175.8267999999998</v>
      </c>
      <c r="F81" s="440">
        <f t="shared" si="83"/>
        <v>908.33400000000029</v>
      </c>
      <c r="G81" s="440">
        <f t="shared" si="83"/>
        <v>434.16119999999955</v>
      </c>
      <c r="H81" s="440">
        <f t="shared" si="83"/>
        <v>178.36079999999993</v>
      </c>
      <c r="I81" s="440">
        <f t="shared" si="83"/>
        <v>0</v>
      </c>
      <c r="J81" s="440">
        <f t="shared" si="83"/>
        <v>507.67466666666678</v>
      </c>
      <c r="K81" s="440">
        <f t="shared" si="83"/>
        <v>393.40204444444453</v>
      </c>
      <c r="L81" s="440">
        <f t="shared" si="83"/>
        <v>393.40204444444453</v>
      </c>
      <c r="M81" s="440">
        <f t="shared" si="83"/>
        <v>526.73537777777801</v>
      </c>
      <c r="N81" s="440">
        <f t="shared" si="78"/>
        <v>615.6242666666667</v>
      </c>
      <c r="O81" s="440">
        <f t="shared" si="78"/>
        <v>336.21991111111129</v>
      </c>
      <c r="P81" s="445">
        <f t="shared" si="74"/>
        <v>6578.3379111111117</v>
      </c>
      <c r="Q81" s="318"/>
      <c r="R81" s="442"/>
      <c r="S81" s="438" t="s">
        <v>51</v>
      </c>
      <c r="T81" s="439" t="s">
        <v>49</v>
      </c>
      <c r="U81" s="440">
        <f t="shared" si="81"/>
        <v>189.66017777777733</v>
      </c>
      <c r="V81" s="440">
        <f t="shared" si="81"/>
        <v>0</v>
      </c>
      <c r="W81" s="440">
        <f t="shared" si="81"/>
        <v>0</v>
      </c>
      <c r="X81" s="440">
        <f t="shared" si="81"/>
        <v>0</v>
      </c>
      <c r="Y81" s="440">
        <f t="shared" si="81"/>
        <v>0</v>
      </c>
      <c r="Z81" s="440">
        <f t="shared" si="81"/>
        <v>0</v>
      </c>
      <c r="AA81" s="440">
        <f t="shared" si="81"/>
        <v>152.85866666666652</v>
      </c>
      <c r="AB81" s="440">
        <f t="shared" si="81"/>
        <v>0</v>
      </c>
      <c r="AC81" s="440">
        <f t="shared" si="81"/>
        <v>56.32684444444385</v>
      </c>
      <c r="AD81" s="440">
        <f t="shared" si="81"/>
        <v>189.66017777777733</v>
      </c>
      <c r="AE81" s="440">
        <f t="shared" si="81"/>
        <v>278.54906666666602</v>
      </c>
      <c r="AF81" s="440">
        <f t="shared" si="81"/>
        <v>71.612711111110457</v>
      </c>
      <c r="AG81" s="441">
        <f t="shared" si="76"/>
        <v>938.66764444444152</v>
      </c>
    </row>
    <row r="82" spans="1:33" ht="16.5" customHeight="1" thickBot="1">
      <c r="A82" s="436" t="s">
        <v>252</v>
      </c>
      <c r="B82" s="446"/>
      <c r="C82" s="447"/>
      <c r="D82" s="484">
        <f>('Manhour Capacity'!$F$14*0.5)*'Manhour Capacity'!I$6*1.75</f>
        <v>498.75</v>
      </c>
      <c r="E82" s="484">
        <f>('Manhour Capacity'!$F$14*0.5)*'Manhour Capacity'!J$6*1.75</f>
        <v>498.75</v>
      </c>
      <c r="F82" s="484">
        <f>('Manhour Capacity'!$F$14*0.5)*'Manhour Capacity'!K$6*1.75</f>
        <v>525</v>
      </c>
      <c r="G82" s="484">
        <f>('Manhour Capacity'!$F$14*0.5)*'Manhour Capacity'!L$6*1.75</f>
        <v>551.25</v>
      </c>
      <c r="H82" s="484">
        <f>('Manhour Capacity'!$F$14*0.5)*'Manhour Capacity'!M$6*1.75</f>
        <v>551.25</v>
      </c>
      <c r="I82" s="484">
        <f>('Manhour Capacity'!$F$14*0.5)*'Manhour Capacity'!N$6*1.75</f>
        <v>551.25</v>
      </c>
      <c r="J82" s="484">
        <f>('Manhour Capacity'!$F$14*0.5)*'Manhour Capacity'!O$6*1.75</f>
        <v>525</v>
      </c>
      <c r="K82" s="484">
        <f>('Manhour Capacity'!$F$14*0.5)*'Manhour Capacity'!P$6*1.75</f>
        <v>498.75</v>
      </c>
      <c r="L82" s="484">
        <f>('Manhour Capacity'!$F$14*0.5)*'Manhour Capacity'!Q$6*1.75</f>
        <v>498.75</v>
      </c>
      <c r="M82" s="484">
        <f>('Manhour Capacity'!$F$14*0.5)*'Manhour Capacity'!R$6*1.75</f>
        <v>498.75</v>
      </c>
      <c r="N82" s="484">
        <f>('Manhour Capacity'!$F$14*0.5)*'Manhour Capacity'!S$6*1.75</f>
        <v>498.75</v>
      </c>
      <c r="O82" s="484">
        <f>('Manhour Capacity'!$F$14*0.5)*'Manhour Capacity'!T$6*1.75</f>
        <v>577.5</v>
      </c>
      <c r="P82" s="448">
        <f t="shared" si="74"/>
        <v>6273.75</v>
      </c>
      <c r="Q82" s="318"/>
      <c r="R82" s="478" t="s">
        <v>252</v>
      </c>
      <c r="S82" s="479"/>
      <c r="T82" s="480"/>
      <c r="U82" s="484">
        <f>('Manhour Capacity'!$F$14*0.75)*'Manhour Capacity'!Z$6*1.75</f>
        <v>748.125</v>
      </c>
      <c r="V82" s="484">
        <f>('Manhour Capacity'!$F$14*0.5)*'Manhour Capacity'!AA$6*1.75</f>
        <v>525</v>
      </c>
      <c r="W82" s="484">
        <f>('Manhour Capacity'!$F$14*0.5)*'Manhour Capacity'!AB$6*1.75</f>
        <v>525</v>
      </c>
      <c r="X82" s="484">
        <f>('Manhour Capacity'!$F$14*0.5)*'Manhour Capacity'!AC$6*1.75</f>
        <v>551.25</v>
      </c>
      <c r="Y82" s="484">
        <f>('Manhour Capacity'!$F$14*0.5)*'Manhour Capacity'!AD$6*1.75</f>
        <v>551.25</v>
      </c>
      <c r="Z82" s="484">
        <f>('Manhour Capacity'!$F$14*0.5)*'Manhour Capacity'!AE$6*1.75</f>
        <v>551.25</v>
      </c>
      <c r="AA82" s="484">
        <f>('Manhour Capacity'!$F$14*0.5)*'Manhour Capacity'!AF$6*1.75</f>
        <v>525</v>
      </c>
      <c r="AB82" s="484">
        <f>('Manhour Capacity'!$F$14*0.5)*'Manhour Capacity'!AG$6*1.75</f>
        <v>525</v>
      </c>
      <c r="AC82" s="484">
        <f>('Manhour Capacity'!$F$14*0.5)*'Manhour Capacity'!AH$6*1.75</f>
        <v>498.75</v>
      </c>
      <c r="AD82" s="484">
        <f>('Manhour Capacity'!$F$14*0.5)*'Manhour Capacity'!AI$6*1.75</f>
        <v>498.75</v>
      </c>
      <c r="AE82" s="484">
        <f>('Manhour Capacity'!$F$14*0.5)*'Manhour Capacity'!AJ$6*1.75</f>
        <v>498.75</v>
      </c>
      <c r="AF82" s="484">
        <f>('Manhour Capacity'!$F$14*0.5)*'Manhour Capacity'!AK$6*1.75</f>
        <v>551.25</v>
      </c>
      <c r="AG82" s="482">
        <f t="shared" si="76"/>
        <v>6549.375</v>
      </c>
    </row>
    <row r="83" spans="1:33" ht="21" customHeight="1" thickTop="1" thickBot="1">
      <c r="A83" s="449" t="s">
        <v>253</v>
      </c>
      <c r="B83" s="450"/>
      <c r="C83" s="451"/>
      <c r="D83" s="452">
        <f t="shared" ref="D83:M83" si="84">+D77+D82</f>
        <v>2659.7046999999993</v>
      </c>
      <c r="E83" s="452">
        <f t="shared" si="84"/>
        <v>2842.8946999999994</v>
      </c>
      <c r="F83" s="452">
        <f t="shared" si="84"/>
        <v>2537.0660000000003</v>
      </c>
      <c r="G83" s="452">
        <f t="shared" si="84"/>
        <v>1848.9072999999989</v>
      </c>
      <c r="H83" s="452">
        <f t="shared" si="84"/>
        <v>1307.9549000000002</v>
      </c>
      <c r="I83" s="452">
        <f t="shared" si="84"/>
        <v>704.06304999999998</v>
      </c>
      <c r="J83" s="452">
        <f t="shared" si="84"/>
        <v>1373.682666666667</v>
      </c>
      <c r="K83" s="452">
        <f t="shared" si="84"/>
        <v>1132.7763111111115</v>
      </c>
      <c r="L83" s="452">
        <f t="shared" si="84"/>
        <v>1132.7763111111115</v>
      </c>
      <c r="M83" s="452">
        <f t="shared" si="84"/>
        <v>1391.1096444444449</v>
      </c>
      <c r="N83" s="452">
        <f>+N77+N82</f>
        <v>1563.3318666666669</v>
      </c>
      <c r="O83" s="452">
        <f>+O77+O82</f>
        <v>1081.8298666666669</v>
      </c>
      <c r="P83" s="453">
        <f t="shared" si="74"/>
        <v>19576.09731666667</v>
      </c>
      <c r="Q83" s="318"/>
      <c r="R83" s="473" t="s">
        <v>253</v>
      </c>
      <c r="S83" s="474"/>
      <c r="T83" s="475"/>
      <c r="U83" s="476">
        <f>+U77*1.3+U82</f>
        <v>1526.7257377777771</v>
      </c>
      <c r="V83" s="476">
        <f t="shared" ref="V83:AF83" si="85">+V77*1.3+V82</f>
        <v>811.36053333333325</v>
      </c>
      <c r="W83" s="476">
        <f t="shared" si="85"/>
        <v>711.5136</v>
      </c>
      <c r="X83" s="476">
        <f t="shared" si="85"/>
        <v>697.9781688888886</v>
      </c>
      <c r="Y83" s="476">
        <f t="shared" si="85"/>
        <v>755.7559466666662</v>
      </c>
      <c r="Z83" s="476">
        <f t="shared" si="85"/>
        <v>808.59522666666635</v>
      </c>
      <c r="AA83" s="476">
        <f t="shared" si="85"/>
        <v>1226.7434666666663</v>
      </c>
      <c r="AB83" s="476">
        <f t="shared" si="85"/>
        <v>757.19386666666674</v>
      </c>
      <c r="AC83" s="476">
        <f t="shared" si="85"/>
        <v>941.51740444444351</v>
      </c>
      <c r="AD83" s="476">
        <f t="shared" si="85"/>
        <v>1277.3507377777771</v>
      </c>
      <c r="AE83" s="476">
        <f t="shared" si="85"/>
        <v>1501.2396266666656</v>
      </c>
      <c r="AF83" s="476">
        <f t="shared" si="85"/>
        <v>1064.1917511111096</v>
      </c>
      <c r="AG83" s="477">
        <f t="shared" si="76"/>
        <v>12080.166066666659</v>
      </c>
    </row>
    <row r="84" spans="1:33">
      <c r="D84" s="511"/>
      <c r="Q84" s="318"/>
      <c r="R84" s="319"/>
      <c r="S84" s="323"/>
      <c r="T84" s="323"/>
    </row>
    <row r="85" spans="1:33" ht="20.100000000000001" customHeight="1">
      <c r="A85" s="1626" t="s">
        <v>273</v>
      </c>
      <c r="B85" s="1627"/>
      <c r="C85" s="466" t="s">
        <v>52</v>
      </c>
      <c r="D85" s="605">
        <f>6248+3</f>
        <v>6251</v>
      </c>
      <c r="E85" s="605">
        <f>4134.02+65</f>
        <v>4199.0200000000004</v>
      </c>
      <c r="F85" s="605">
        <v>1587.9099999999999</v>
      </c>
      <c r="G85" s="605">
        <v>1197</v>
      </c>
      <c r="H85" s="605">
        <v>1552.2299999999941</v>
      </c>
      <c r="I85" s="605">
        <v>1293.25</v>
      </c>
      <c r="J85" s="467">
        <f t="shared" ref="J85:O85" si="86">(J28/J$31)*J$61</f>
        <v>1449.791823984852</v>
      </c>
      <c r="K85" s="467">
        <f t="shared" si="86"/>
        <v>1113.7102982816473</v>
      </c>
      <c r="L85" s="467">
        <f t="shared" si="86"/>
        <v>2668.3220011154226</v>
      </c>
      <c r="M85" s="467">
        <f t="shared" si="86"/>
        <v>2701.3552654331661</v>
      </c>
      <c r="N85" s="467">
        <f t="shared" si="86"/>
        <v>2814.7849194660066</v>
      </c>
      <c r="O85" s="467">
        <f t="shared" si="86"/>
        <v>3221.9933479476908</v>
      </c>
      <c r="P85" s="468">
        <f>SUM(D85:O85)</f>
        <v>30050.36765622878</v>
      </c>
      <c r="Q85" s="318"/>
      <c r="R85" s="1626" t="s">
        <v>273</v>
      </c>
      <c r="S85" s="1627"/>
      <c r="T85" s="466" t="s">
        <v>52</v>
      </c>
      <c r="U85" s="467">
        <f>(U28/U$31)*U$61</f>
        <v>3118.6968528363404</v>
      </c>
      <c r="V85" s="467">
        <f t="shared" ref="V85:AF85" si="87">(V28/V$31)*V$61</f>
        <v>2883.9073495828866</v>
      </c>
      <c r="W85" s="467">
        <f t="shared" si="87"/>
        <v>2780.9106585263548</v>
      </c>
      <c r="X85" s="467">
        <f t="shared" si="87"/>
        <v>3044.6316748263694</v>
      </c>
      <c r="Y85" s="467">
        <f t="shared" si="87"/>
        <v>3320.7895343856067</v>
      </c>
      <c r="Z85" s="467">
        <f t="shared" si="87"/>
        <v>3075.6310586428644</v>
      </c>
      <c r="AA85" s="467">
        <f t="shared" si="87"/>
        <v>2920.8245394750325</v>
      </c>
      <c r="AB85" s="467">
        <f t="shared" si="87"/>
        <v>2541.4319042169204</v>
      </c>
      <c r="AC85" s="467">
        <f t="shared" si="87"/>
        <v>2647.6492682295038</v>
      </c>
      <c r="AD85" s="467">
        <f t="shared" si="87"/>
        <v>2682.2806000901423</v>
      </c>
      <c r="AE85" s="467">
        <f t="shared" si="87"/>
        <v>2795.5024595924101</v>
      </c>
      <c r="AF85" s="467">
        <f t="shared" si="87"/>
        <v>3114.2579929772683</v>
      </c>
      <c r="AG85" s="468">
        <f>SUM(U85:AF85)</f>
        <v>34926.5138933817</v>
      </c>
    </row>
    <row r="86" spans="1:33" ht="20.100000000000001" customHeight="1">
      <c r="A86" s="1628"/>
      <c r="B86" s="1629"/>
      <c r="C86" s="454" t="s">
        <v>53</v>
      </c>
      <c r="D86" s="606">
        <v>2</v>
      </c>
      <c r="E86" s="606">
        <v>105.53999999999999</v>
      </c>
      <c r="F86" s="606">
        <v>197.63000000000002</v>
      </c>
      <c r="G86" s="606">
        <v>143</v>
      </c>
      <c r="H86" s="606">
        <v>696.84999999999741</v>
      </c>
      <c r="I86" s="606">
        <v>397.05</v>
      </c>
      <c r="J86" s="469">
        <f t="shared" ref="J86:O86" si="88">(J29/J$31)*J$61</f>
        <v>4275.6518376386748</v>
      </c>
      <c r="K86" s="469">
        <f t="shared" si="88"/>
        <v>4135.5195414466325</v>
      </c>
      <c r="L86" s="469">
        <f t="shared" si="88"/>
        <v>2524.9368125022247</v>
      </c>
      <c r="M86" s="469">
        <f t="shared" si="88"/>
        <v>2804.0312121736124</v>
      </c>
      <c r="N86" s="469">
        <f t="shared" si="88"/>
        <v>2889.6005534910296</v>
      </c>
      <c r="O86" s="469">
        <f t="shared" si="88"/>
        <v>2541.4519349201623</v>
      </c>
      <c r="P86" s="372">
        <f>SUM(D86:O86)</f>
        <v>20713.261892172333</v>
      </c>
      <c r="Q86" s="318"/>
      <c r="R86" s="1628"/>
      <c r="S86" s="1629"/>
      <c r="T86" s="454" t="s">
        <v>53</v>
      </c>
      <c r="U86" s="469">
        <f>(U29/U$31)*U$61</f>
        <v>2303.2493521976621</v>
      </c>
      <c r="V86" s="469">
        <f t="shared" ref="V86:AF86" si="89">(V29/V$31)*V$61</f>
        <v>2366.5004427459571</v>
      </c>
      <c r="W86" s="469">
        <f t="shared" si="89"/>
        <v>2281.982569790744</v>
      </c>
      <c r="X86" s="469">
        <f t="shared" si="89"/>
        <v>2119.8451554138678</v>
      </c>
      <c r="Y86" s="469">
        <f t="shared" si="89"/>
        <v>2043.7506178534948</v>
      </c>
      <c r="Z86" s="469">
        <f t="shared" si="89"/>
        <v>2392.96157660684</v>
      </c>
      <c r="AA86" s="469">
        <f t="shared" si="89"/>
        <v>2749.8104624715693</v>
      </c>
      <c r="AB86" s="469">
        <f t="shared" si="89"/>
        <v>2634.2767849282504</v>
      </c>
      <c r="AC86" s="469">
        <f t="shared" si="89"/>
        <v>2505.3749514311617</v>
      </c>
      <c r="AD86" s="469">
        <f t="shared" si="89"/>
        <v>2784.2315369261478</v>
      </c>
      <c r="AE86" s="469">
        <f t="shared" si="89"/>
        <v>2869.80557507613</v>
      </c>
      <c r="AF86" s="469">
        <f t="shared" si="89"/>
        <v>2650.1724881414402</v>
      </c>
      <c r="AG86" s="372">
        <f>SUM(U86:AF86)</f>
        <v>29701.961513583268</v>
      </c>
    </row>
    <row r="87" spans="1:33" ht="20.100000000000001" customHeight="1">
      <c r="A87" s="1628"/>
      <c r="B87" s="1629"/>
      <c r="C87" s="454" t="s">
        <v>54</v>
      </c>
      <c r="D87" s="606">
        <v>536</v>
      </c>
      <c r="E87" s="606">
        <v>2376.27</v>
      </c>
      <c r="F87" s="606">
        <v>4566.6599999999989</v>
      </c>
      <c r="G87" s="606">
        <v>4388</v>
      </c>
      <c r="H87" s="606">
        <v>2479.1500000000174</v>
      </c>
      <c r="I87" s="606">
        <v>715.11</v>
      </c>
      <c r="J87" s="469">
        <f t="shared" ref="J87:O87" si="90">(J30/J$31)*J$61</f>
        <v>274.55633837647241</v>
      </c>
      <c r="K87" s="469">
        <f t="shared" si="90"/>
        <v>250.77016027172039</v>
      </c>
      <c r="L87" s="469">
        <f t="shared" si="90"/>
        <v>306.74118638235262</v>
      </c>
      <c r="M87" s="469">
        <f t="shared" si="90"/>
        <v>294.6135223932215</v>
      </c>
      <c r="N87" s="469">
        <f t="shared" si="90"/>
        <v>295.61452704296369</v>
      </c>
      <c r="O87" s="469">
        <f t="shared" si="90"/>
        <v>336.55471713214735</v>
      </c>
      <c r="P87" s="372">
        <f>SUM(D87:O87)</f>
        <v>16820.040451598896</v>
      </c>
      <c r="Q87" s="318"/>
      <c r="R87" s="1628"/>
      <c r="S87" s="1629"/>
      <c r="T87" s="454" t="s">
        <v>54</v>
      </c>
      <c r="U87" s="469">
        <f>(U30/U$31)*U$61</f>
        <v>378.05379496599801</v>
      </c>
      <c r="V87" s="469">
        <f t="shared" ref="V87:AF87" si="91">(V30/V$31)*V$61</f>
        <v>349.59220767115625</v>
      </c>
      <c r="W87" s="469">
        <f t="shared" si="91"/>
        <v>337.10677168290067</v>
      </c>
      <c r="X87" s="469">
        <f t="shared" si="91"/>
        <v>335.52316975976316</v>
      </c>
      <c r="Y87" s="469">
        <f t="shared" si="91"/>
        <v>335.45984776089892</v>
      </c>
      <c r="Z87" s="469">
        <f t="shared" si="91"/>
        <v>331.40736475029593</v>
      </c>
      <c r="AA87" s="469">
        <f t="shared" si="91"/>
        <v>329.36499805339838</v>
      </c>
      <c r="AB87" s="469">
        <f t="shared" si="91"/>
        <v>324.29131085482874</v>
      </c>
      <c r="AC87" s="469">
        <f t="shared" si="91"/>
        <v>346.97578033933428</v>
      </c>
      <c r="AD87" s="469">
        <f t="shared" si="91"/>
        <v>333.48786298370999</v>
      </c>
      <c r="AE87" s="469">
        <f t="shared" si="91"/>
        <v>334.69196533145936</v>
      </c>
      <c r="AF87" s="469">
        <f t="shared" si="91"/>
        <v>335.56951888129117</v>
      </c>
      <c r="AG87" s="372">
        <f>SUM(U87:AF87)</f>
        <v>4071.5245930350343</v>
      </c>
    </row>
    <row r="88" spans="1:33" ht="20.100000000000001" customHeight="1" thickBot="1">
      <c r="A88" s="1628"/>
      <c r="B88" s="1629"/>
      <c r="C88" s="454" t="s">
        <v>291</v>
      </c>
      <c r="D88" s="606">
        <v>265</v>
      </c>
      <c r="E88" s="606">
        <v>556</v>
      </c>
      <c r="F88" s="606">
        <v>815</v>
      </c>
      <c r="G88" s="606">
        <v>978</v>
      </c>
      <c r="H88" s="606">
        <v>1488.969999999998</v>
      </c>
      <c r="I88" s="606">
        <v>1924.99</v>
      </c>
      <c r="J88" s="469"/>
      <c r="K88" s="469"/>
      <c r="L88" s="469"/>
      <c r="M88" s="469"/>
      <c r="N88" s="469"/>
      <c r="O88" s="469"/>
      <c r="P88" s="372">
        <f>SUM(D88:O88)</f>
        <v>6027.9599999999973</v>
      </c>
      <c r="Q88" s="318"/>
      <c r="R88" s="1628"/>
      <c r="S88" s="1629"/>
      <c r="T88" s="454" t="s">
        <v>291</v>
      </c>
      <c r="U88" s="469"/>
      <c r="V88" s="469"/>
      <c r="W88" s="469"/>
      <c r="X88" s="469"/>
      <c r="Y88" s="469"/>
      <c r="Z88" s="469"/>
      <c r="AA88" s="469"/>
      <c r="AB88" s="469"/>
      <c r="AC88" s="469"/>
      <c r="AD88" s="469"/>
      <c r="AE88" s="469"/>
      <c r="AF88" s="469"/>
      <c r="AG88" s="372">
        <f>SUM(U88:AF88)</f>
        <v>0</v>
      </c>
    </row>
    <row r="89" spans="1:33" ht="20.100000000000001" customHeight="1" thickTop="1">
      <c r="A89" s="1630"/>
      <c r="B89" s="1631"/>
      <c r="C89" s="470" t="s">
        <v>91</v>
      </c>
      <c r="D89" s="571">
        <f>+SUM(D85:D88)</f>
        <v>7054</v>
      </c>
      <c r="E89" s="571">
        <f t="shared" ref="E89:O89" si="92">+SUM(E85:E88)</f>
        <v>7236.83</v>
      </c>
      <c r="F89" s="571">
        <f t="shared" si="92"/>
        <v>7167.1999999999989</v>
      </c>
      <c r="G89" s="571">
        <f t="shared" si="92"/>
        <v>6706</v>
      </c>
      <c r="H89" s="571">
        <f t="shared" si="92"/>
        <v>6217.2000000000062</v>
      </c>
      <c r="I89" s="571">
        <f t="shared" si="92"/>
        <v>4330.3999999999996</v>
      </c>
      <c r="J89" s="471">
        <f t="shared" si="92"/>
        <v>5999.9999999999991</v>
      </c>
      <c r="K89" s="471">
        <f t="shared" si="92"/>
        <v>5500</v>
      </c>
      <c r="L89" s="471">
        <f t="shared" si="92"/>
        <v>5500</v>
      </c>
      <c r="M89" s="471">
        <f t="shared" si="92"/>
        <v>5800</v>
      </c>
      <c r="N89" s="471">
        <f t="shared" si="92"/>
        <v>5999.9999999999991</v>
      </c>
      <c r="O89" s="471">
        <f t="shared" si="92"/>
        <v>6100.0000000000009</v>
      </c>
      <c r="P89" s="472">
        <f>+SUM(P85:P87)</f>
        <v>67583.670000000013</v>
      </c>
      <c r="Q89" s="318"/>
      <c r="R89" s="1630"/>
      <c r="S89" s="1631"/>
      <c r="T89" s="470" t="s">
        <v>91</v>
      </c>
      <c r="U89" s="471">
        <f t="shared" ref="U89:AG89" si="93">+SUM(U85:U87)</f>
        <v>5800.0000000000009</v>
      </c>
      <c r="V89" s="471">
        <f t="shared" si="93"/>
        <v>5600</v>
      </c>
      <c r="W89" s="471">
        <f t="shared" si="93"/>
        <v>5400</v>
      </c>
      <c r="X89" s="471">
        <f t="shared" si="93"/>
        <v>5500</v>
      </c>
      <c r="Y89" s="471">
        <f t="shared" si="93"/>
        <v>5700</v>
      </c>
      <c r="Z89" s="471">
        <f t="shared" si="93"/>
        <v>5800</v>
      </c>
      <c r="AA89" s="471">
        <f t="shared" si="93"/>
        <v>6000</v>
      </c>
      <c r="AB89" s="471">
        <f t="shared" si="93"/>
        <v>5500</v>
      </c>
      <c r="AC89" s="471">
        <f t="shared" si="93"/>
        <v>5499.9999999999991</v>
      </c>
      <c r="AD89" s="471">
        <f t="shared" si="93"/>
        <v>5800.0000000000009</v>
      </c>
      <c r="AE89" s="471">
        <f t="shared" si="93"/>
        <v>5999.9999999999991</v>
      </c>
      <c r="AF89" s="471">
        <f t="shared" si="93"/>
        <v>6100</v>
      </c>
      <c r="AG89" s="472">
        <f t="shared" si="93"/>
        <v>68700</v>
      </c>
    </row>
    <row r="90" spans="1:33">
      <c r="E90" s="573">
        <f>+E61-E89</f>
        <v>0.35999999999967258</v>
      </c>
      <c r="Q90" s="318"/>
      <c r="R90" s="319"/>
      <c r="S90" s="323"/>
      <c r="T90" s="323"/>
    </row>
    <row r="91" spans="1:33">
      <c r="Q91" s="318"/>
      <c r="R91" s="319"/>
      <c r="S91" s="323"/>
      <c r="T91" s="323"/>
    </row>
    <row r="92" spans="1:33" ht="12.75" thickBot="1">
      <c r="C92" s="455">
        <f>8*0.93*0.87</f>
        <v>6.4728000000000003</v>
      </c>
      <c r="I92" s="456"/>
      <c r="Q92" s="318"/>
      <c r="R92" s="319"/>
      <c r="S92" s="323"/>
      <c r="T92" s="457">
        <f>8*0.93*0.87</f>
        <v>6.4728000000000003</v>
      </c>
    </row>
    <row r="93" spans="1:33" ht="15.75" customHeight="1">
      <c r="A93" s="1632" t="s">
        <v>155</v>
      </c>
      <c r="B93" s="1620"/>
      <c r="C93" s="417" t="s">
        <v>101</v>
      </c>
      <c r="D93" s="418">
        <v>43951</v>
      </c>
      <c r="E93" s="418">
        <v>43981</v>
      </c>
      <c r="F93" s="418">
        <v>44012</v>
      </c>
      <c r="G93" s="418">
        <v>44042</v>
      </c>
      <c r="H93" s="418">
        <v>44073</v>
      </c>
      <c r="I93" s="418">
        <v>44104</v>
      </c>
      <c r="J93" s="418">
        <v>44134</v>
      </c>
      <c r="K93" s="418">
        <v>44165</v>
      </c>
      <c r="L93" s="418">
        <v>44195</v>
      </c>
      <c r="M93" s="418">
        <v>44226</v>
      </c>
      <c r="N93" s="418">
        <v>44255</v>
      </c>
      <c r="O93" s="418">
        <v>44285</v>
      </c>
      <c r="P93" s="419" t="s">
        <v>35</v>
      </c>
      <c r="Q93" s="318"/>
      <c r="R93" s="1619" t="s">
        <v>155</v>
      </c>
      <c r="S93" s="1620"/>
      <c r="T93" s="417" t="s">
        <v>101</v>
      </c>
      <c r="U93" s="418">
        <f>+U2</f>
        <v>44681</v>
      </c>
      <c r="V93" s="418">
        <f t="shared" ref="V93:AF93" si="94">+V2</f>
        <v>44712</v>
      </c>
      <c r="W93" s="418">
        <f t="shared" si="94"/>
        <v>44742</v>
      </c>
      <c r="X93" s="418">
        <f t="shared" si="94"/>
        <v>44773</v>
      </c>
      <c r="Y93" s="418">
        <f t="shared" si="94"/>
        <v>44804</v>
      </c>
      <c r="Z93" s="418">
        <f t="shared" si="94"/>
        <v>44834</v>
      </c>
      <c r="AA93" s="418">
        <f t="shared" si="94"/>
        <v>44865</v>
      </c>
      <c r="AB93" s="418">
        <f t="shared" si="94"/>
        <v>44895</v>
      </c>
      <c r="AC93" s="418">
        <f t="shared" si="94"/>
        <v>44926</v>
      </c>
      <c r="AD93" s="418">
        <f t="shared" si="94"/>
        <v>44957</v>
      </c>
      <c r="AE93" s="418">
        <f t="shared" si="94"/>
        <v>44985</v>
      </c>
      <c r="AF93" s="418">
        <f t="shared" si="94"/>
        <v>45016</v>
      </c>
      <c r="AG93" s="419" t="s">
        <v>35</v>
      </c>
    </row>
    <row r="94" spans="1:33" ht="15.75" thickBot="1">
      <c r="A94" s="1633"/>
      <c r="B94" s="1622"/>
      <c r="C94" s="370" t="s">
        <v>102</v>
      </c>
      <c r="D94" s="371">
        <f>+D40</f>
        <v>19</v>
      </c>
      <c r="E94" s="371">
        <f t="shared" ref="E94:O94" si="95">+E40</f>
        <v>19</v>
      </c>
      <c r="F94" s="371">
        <f t="shared" si="95"/>
        <v>20</v>
      </c>
      <c r="G94" s="371">
        <f t="shared" si="95"/>
        <v>21</v>
      </c>
      <c r="H94" s="371">
        <f t="shared" si="95"/>
        <v>21</v>
      </c>
      <c r="I94" s="371">
        <f t="shared" si="95"/>
        <v>21</v>
      </c>
      <c r="J94" s="371">
        <f t="shared" si="95"/>
        <v>20</v>
      </c>
      <c r="K94" s="371">
        <f t="shared" si="95"/>
        <v>19</v>
      </c>
      <c r="L94" s="371">
        <f t="shared" si="95"/>
        <v>19</v>
      </c>
      <c r="M94" s="371">
        <f t="shared" si="95"/>
        <v>19</v>
      </c>
      <c r="N94" s="371">
        <f t="shared" si="95"/>
        <v>19</v>
      </c>
      <c r="O94" s="371">
        <f t="shared" si="95"/>
        <v>22</v>
      </c>
      <c r="P94" s="420">
        <f>SUM(D94:O94)</f>
        <v>239</v>
      </c>
      <c r="Q94" s="318"/>
      <c r="R94" s="1621"/>
      <c r="S94" s="1622"/>
      <c r="T94" s="370" t="s">
        <v>102</v>
      </c>
      <c r="U94" s="371">
        <f>+U40</f>
        <v>19</v>
      </c>
      <c r="V94" s="371">
        <f t="shared" ref="V94:AF94" si="96">+V40</f>
        <v>20</v>
      </c>
      <c r="W94" s="371">
        <f t="shared" si="96"/>
        <v>20</v>
      </c>
      <c r="X94" s="371">
        <f t="shared" si="96"/>
        <v>21</v>
      </c>
      <c r="Y94" s="371">
        <f t="shared" si="96"/>
        <v>21</v>
      </c>
      <c r="Z94" s="371">
        <f t="shared" si="96"/>
        <v>21</v>
      </c>
      <c r="AA94" s="371">
        <f t="shared" si="96"/>
        <v>20</v>
      </c>
      <c r="AB94" s="371">
        <f t="shared" si="96"/>
        <v>20</v>
      </c>
      <c r="AC94" s="371">
        <f t="shared" si="96"/>
        <v>19</v>
      </c>
      <c r="AD94" s="371">
        <f t="shared" si="96"/>
        <v>19</v>
      </c>
      <c r="AE94" s="371">
        <f t="shared" si="96"/>
        <v>19</v>
      </c>
      <c r="AF94" s="371">
        <f t="shared" si="96"/>
        <v>21</v>
      </c>
      <c r="AG94" s="420">
        <f>SUM(U94:AF94)</f>
        <v>240</v>
      </c>
    </row>
    <row r="95" spans="1:33" ht="16.5" thickTop="1" thickBot="1">
      <c r="A95" s="1634"/>
      <c r="B95" s="1624"/>
      <c r="C95" s="458" t="s">
        <v>216</v>
      </c>
      <c r="D95" s="459">
        <f>SUM(D96:D99)</f>
        <v>46.407894736842103</v>
      </c>
      <c r="E95" s="459">
        <f t="shared" ref="E95:O95" si="97">SUM(E96:E99)</f>
        <v>47.613092105263156</v>
      </c>
      <c r="F95" s="459">
        <f t="shared" si="97"/>
        <v>46.632210526315788</v>
      </c>
      <c r="G95" s="459">
        <f t="shared" si="97"/>
        <v>43.232556390977436</v>
      </c>
      <c r="H95" s="459">
        <f t="shared" si="97"/>
        <v>40.340419799498747</v>
      </c>
      <c r="I95" s="459">
        <f t="shared" si="97"/>
        <v>28.074508145363406</v>
      </c>
      <c r="J95" s="459">
        <f t="shared" si="97"/>
        <v>39.035087719298247</v>
      </c>
      <c r="K95" s="459">
        <f t="shared" si="97"/>
        <v>36.184210526315788</v>
      </c>
      <c r="L95" s="459">
        <f t="shared" si="97"/>
        <v>36.184210526315788</v>
      </c>
      <c r="M95" s="459">
        <f t="shared" si="97"/>
        <v>38.157894736842103</v>
      </c>
      <c r="N95" s="459">
        <f t="shared" si="97"/>
        <v>39.473684210526315</v>
      </c>
      <c r="O95" s="459">
        <f t="shared" si="97"/>
        <v>38.91547049441786</v>
      </c>
      <c r="P95" s="460">
        <f>+SUM(P96:P99)</f>
        <v>480.25123991797682</v>
      </c>
      <c r="Q95" s="318"/>
      <c r="R95" s="1623"/>
      <c r="S95" s="1624"/>
      <c r="T95" s="458" t="s">
        <v>216</v>
      </c>
      <c r="U95" s="459">
        <f>SUM(U96:U99)</f>
        <v>38.157894736842103</v>
      </c>
      <c r="V95" s="459">
        <f t="shared" ref="V95:AF95" si="98">SUM(V96:V99)</f>
        <v>36.84210526315789</v>
      </c>
      <c r="W95" s="459">
        <f t="shared" si="98"/>
        <v>35.131578947368425</v>
      </c>
      <c r="X95" s="459">
        <f t="shared" si="98"/>
        <v>35.418407128933445</v>
      </c>
      <c r="Y95" s="459">
        <f t="shared" si="98"/>
        <v>36.706349206349202</v>
      </c>
      <c r="Z95" s="459">
        <f t="shared" si="98"/>
        <v>37.350320245057084</v>
      </c>
      <c r="AA95" s="459">
        <f t="shared" si="98"/>
        <v>39.035087719298247</v>
      </c>
      <c r="AB95" s="459">
        <f t="shared" si="98"/>
        <v>35.782163742690059</v>
      </c>
      <c r="AC95" s="459">
        <f t="shared" si="98"/>
        <v>36.184210526315788</v>
      </c>
      <c r="AD95" s="459">
        <f t="shared" si="98"/>
        <v>38.157894736842103</v>
      </c>
      <c r="AE95" s="459">
        <f t="shared" si="98"/>
        <v>39.473684210526315</v>
      </c>
      <c r="AF95" s="459">
        <f t="shared" si="98"/>
        <v>39.28223336118073</v>
      </c>
      <c r="AG95" s="460">
        <f>+SUM(AG96:AG99)</f>
        <v>447.52192982456137</v>
      </c>
    </row>
    <row r="96" spans="1:33" ht="15" customHeight="1" thickTop="1">
      <c r="A96" s="358" t="s">
        <v>50</v>
      </c>
      <c r="B96" s="334">
        <v>0.2195121951219513</v>
      </c>
      <c r="C96" s="359" t="s">
        <v>47</v>
      </c>
      <c r="D96" s="349">
        <f t="shared" ref="D96:E99" si="99">+D62/$E$94/8</f>
        <v>10.328947368421053</v>
      </c>
      <c r="E96" s="349">
        <f t="shared" si="99"/>
        <v>10.248355263157896</v>
      </c>
      <c r="F96" s="349">
        <f t="shared" ref="F96:O96" si="100">+F62/F94/8</f>
        <v>9.3180000000000014</v>
      </c>
      <c r="G96" s="349">
        <f t="shared" si="100"/>
        <v>8.4007142857142849</v>
      </c>
      <c r="H96" s="349">
        <f t="shared" si="100"/>
        <v>5.3410119047619045</v>
      </c>
      <c r="I96" s="349">
        <f t="shared" si="100"/>
        <v>4.706547619047619</v>
      </c>
      <c r="J96" s="349">
        <f t="shared" si="100"/>
        <v>8.3333333333333321</v>
      </c>
      <c r="K96" s="349">
        <f t="shared" si="100"/>
        <v>8.0409356725146193</v>
      </c>
      <c r="L96" s="349">
        <f t="shared" si="100"/>
        <v>8.0409356725146193</v>
      </c>
      <c r="M96" s="349">
        <f t="shared" si="100"/>
        <v>8.4795321637426895</v>
      </c>
      <c r="N96" s="349">
        <f t="shared" si="100"/>
        <v>8.7719298245614024</v>
      </c>
      <c r="O96" s="349">
        <f t="shared" si="100"/>
        <v>7.7020202020202015</v>
      </c>
      <c r="P96" s="360">
        <f>SUM(D96:O96)</f>
        <v>97.712263309789634</v>
      </c>
      <c r="Q96" s="318"/>
      <c r="R96" s="319" t="s">
        <v>50</v>
      </c>
      <c r="S96" s="334">
        <f>Manpower!$S$4</f>
        <v>0.20512820512820512</v>
      </c>
      <c r="T96" s="359" t="s">
        <v>47</v>
      </c>
      <c r="U96" s="349">
        <f t="shared" ref="U96:V99" si="101">+U62/$E$94/8</f>
        <v>8.4795321637426895</v>
      </c>
      <c r="V96" s="349">
        <f t="shared" si="101"/>
        <v>8.1871345029239766</v>
      </c>
      <c r="W96" s="349">
        <f t="shared" ref="W96:AF96" si="102">+W62/W94/8</f>
        <v>7.5</v>
      </c>
      <c r="X96" s="349">
        <f t="shared" si="102"/>
        <v>7.2751322751322745</v>
      </c>
      <c r="Y96" s="349">
        <f t="shared" si="102"/>
        <v>7.5396825396825387</v>
      </c>
      <c r="Z96" s="349">
        <f t="shared" si="102"/>
        <v>7.6719576719576725</v>
      </c>
      <c r="AA96" s="349">
        <f t="shared" si="102"/>
        <v>8.3333333333333321</v>
      </c>
      <c r="AB96" s="349">
        <f t="shared" si="102"/>
        <v>7.6388888888888884</v>
      </c>
      <c r="AC96" s="349">
        <f t="shared" si="102"/>
        <v>8.0409356725146193</v>
      </c>
      <c r="AD96" s="349">
        <f t="shared" si="102"/>
        <v>8.4795321637426895</v>
      </c>
      <c r="AE96" s="349">
        <f t="shared" si="102"/>
        <v>8.7719298245614024</v>
      </c>
      <c r="AF96" s="349">
        <f t="shared" si="102"/>
        <v>8.0687830687830679</v>
      </c>
      <c r="AG96" s="360">
        <f>SUM(U96:AF96)</f>
        <v>95.986842105263136</v>
      </c>
    </row>
    <row r="97" spans="1:33" ht="15" customHeight="1">
      <c r="A97" s="358" t="s">
        <v>51</v>
      </c>
      <c r="B97" s="334">
        <v>0.19512195121951223</v>
      </c>
      <c r="C97" s="359" t="s">
        <v>47</v>
      </c>
      <c r="D97" s="349">
        <f t="shared" si="99"/>
        <v>7.1644736842105265</v>
      </c>
      <c r="E97" s="349">
        <f t="shared" si="99"/>
        <v>6.9678289473684201</v>
      </c>
      <c r="F97" s="349">
        <f t="shared" ref="F97:O97" si="103">+F63/$E$94/8</f>
        <v>8.4794078947368412</v>
      </c>
      <c r="G97" s="349">
        <f t="shared" si="103"/>
        <v>7.5444736842105264</v>
      </c>
      <c r="H97" s="349">
        <f t="shared" si="103"/>
        <v>6.8571052631578944</v>
      </c>
      <c r="I97" s="349">
        <f t="shared" si="103"/>
        <v>3.3546710526315788</v>
      </c>
      <c r="J97" s="349">
        <f t="shared" si="103"/>
        <v>7.6754385964912286</v>
      </c>
      <c r="K97" s="349">
        <f t="shared" si="103"/>
        <v>7.0358187134502934</v>
      </c>
      <c r="L97" s="349">
        <f t="shared" si="103"/>
        <v>7.0358187134502934</v>
      </c>
      <c r="M97" s="349">
        <f t="shared" si="103"/>
        <v>7.4195906432748542</v>
      </c>
      <c r="N97" s="349">
        <f t="shared" si="103"/>
        <v>7.6754385964912286</v>
      </c>
      <c r="O97" s="349">
        <f t="shared" si="103"/>
        <v>7.8033625730994149</v>
      </c>
      <c r="P97" s="360">
        <f>SUM(D97:O97)</f>
        <v>85.013428362573123</v>
      </c>
      <c r="Q97" s="318"/>
      <c r="R97" s="319" t="s">
        <v>51</v>
      </c>
      <c r="S97" s="334">
        <f>Manpower!$S$5</f>
        <v>0.20512820512820512</v>
      </c>
      <c r="T97" s="359" t="s">
        <v>47</v>
      </c>
      <c r="U97" s="349">
        <f t="shared" si="101"/>
        <v>7.4195906432748542</v>
      </c>
      <c r="V97" s="349">
        <f t="shared" si="101"/>
        <v>7.1637426900584797</v>
      </c>
      <c r="W97" s="349">
        <f t="shared" ref="W97:AF97" si="104">+W63/$E$94/8</f>
        <v>6.9078947368421053</v>
      </c>
      <c r="X97" s="349">
        <f t="shared" si="104"/>
        <v>7.0358187134502934</v>
      </c>
      <c r="Y97" s="349">
        <f t="shared" si="104"/>
        <v>7.2916666666666661</v>
      </c>
      <c r="Z97" s="349">
        <f t="shared" si="104"/>
        <v>7.4195906432748542</v>
      </c>
      <c r="AA97" s="349">
        <f t="shared" si="104"/>
        <v>7.6754385964912286</v>
      </c>
      <c r="AB97" s="349">
        <f t="shared" si="104"/>
        <v>7.0358187134502934</v>
      </c>
      <c r="AC97" s="349">
        <f t="shared" si="104"/>
        <v>7.0358187134502934</v>
      </c>
      <c r="AD97" s="349">
        <f t="shared" si="104"/>
        <v>7.4195906432748542</v>
      </c>
      <c r="AE97" s="349">
        <f t="shared" si="104"/>
        <v>7.6754385964912286</v>
      </c>
      <c r="AF97" s="349">
        <f t="shared" si="104"/>
        <v>7.8033625730994149</v>
      </c>
      <c r="AG97" s="360">
        <f>SUM(U97:AF97)</f>
        <v>87.883771929824576</v>
      </c>
    </row>
    <row r="98" spans="1:33" ht="15" customHeight="1">
      <c r="A98" s="358" t="s">
        <v>51</v>
      </c>
      <c r="B98" s="334">
        <v>0.12195121951219517</v>
      </c>
      <c r="C98" s="359" t="s">
        <v>48</v>
      </c>
      <c r="D98" s="349">
        <f t="shared" si="99"/>
        <v>8.4144736842105257</v>
      </c>
      <c r="E98" s="349">
        <f t="shared" si="99"/>
        <v>9.4546052631578945</v>
      </c>
      <c r="F98" s="349">
        <f t="shared" ref="F98:O98" si="105">+F64/$E$94/8</f>
        <v>8.9572368421052637</v>
      </c>
      <c r="G98" s="349">
        <f t="shared" si="105"/>
        <v>9.8342763157894737</v>
      </c>
      <c r="H98" s="349">
        <f t="shared" si="105"/>
        <v>10.854802631578949</v>
      </c>
      <c r="I98" s="349">
        <f t="shared" si="105"/>
        <v>7.5302631578947361</v>
      </c>
      <c r="J98" s="349">
        <f t="shared" si="105"/>
        <v>5.4824561403508776</v>
      </c>
      <c r="K98" s="349">
        <f t="shared" si="105"/>
        <v>5.0255847953216373</v>
      </c>
      <c r="L98" s="349">
        <f t="shared" si="105"/>
        <v>5.0255847953216373</v>
      </c>
      <c r="M98" s="349">
        <f t="shared" si="105"/>
        <v>5.2997076023391809</v>
      </c>
      <c r="N98" s="349">
        <f t="shared" si="105"/>
        <v>5.4824561403508776</v>
      </c>
      <c r="O98" s="349">
        <f t="shared" si="105"/>
        <v>5.5738304093567255</v>
      </c>
      <c r="P98" s="360">
        <f>SUM(D98:O98)</f>
        <v>86.935277777777785</v>
      </c>
      <c r="Q98" s="318"/>
      <c r="R98" s="319" t="s">
        <v>51</v>
      </c>
      <c r="S98" s="334">
        <f>Manpower!$S$6</f>
        <v>0.17948717948717949</v>
      </c>
      <c r="T98" s="359" t="s">
        <v>48</v>
      </c>
      <c r="U98" s="349">
        <f t="shared" si="101"/>
        <v>5.2997076023391809</v>
      </c>
      <c r="V98" s="349">
        <f t="shared" si="101"/>
        <v>5.116959064327486</v>
      </c>
      <c r="W98" s="349">
        <f t="shared" ref="W98:AF98" si="106">+W64/$E$94/8</f>
        <v>4.9342105263157894</v>
      </c>
      <c r="X98" s="349">
        <f t="shared" si="106"/>
        <v>5.0255847953216373</v>
      </c>
      <c r="Y98" s="349">
        <f t="shared" si="106"/>
        <v>5.2083333333333339</v>
      </c>
      <c r="Z98" s="349">
        <f t="shared" si="106"/>
        <v>5.2997076023391809</v>
      </c>
      <c r="AA98" s="349">
        <f t="shared" si="106"/>
        <v>5.4824561403508776</v>
      </c>
      <c r="AB98" s="349">
        <f t="shared" si="106"/>
        <v>5.0255847953216373</v>
      </c>
      <c r="AC98" s="349">
        <f t="shared" si="106"/>
        <v>5.0255847953216373</v>
      </c>
      <c r="AD98" s="349">
        <f t="shared" si="106"/>
        <v>5.2997076023391809</v>
      </c>
      <c r="AE98" s="349">
        <f t="shared" si="106"/>
        <v>5.4824561403508776</v>
      </c>
      <c r="AF98" s="349">
        <f t="shared" si="106"/>
        <v>5.5738304093567255</v>
      </c>
      <c r="AG98" s="360">
        <f>SUM(U98:AF98)</f>
        <v>62.774122807017541</v>
      </c>
    </row>
    <row r="99" spans="1:33" ht="15" customHeight="1" thickBot="1">
      <c r="A99" s="461" t="s">
        <v>51</v>
      </c>
      <c r="B99" s="462">
        <v>0.4634146341463416</v>
      </c>
      <c r="C99" s="463" t="s">
        <v>49</v>
      </c>
      <c r="D99" s="364">
        <f t="shared" si="99"/>
        <v>20.5</v>
      </c>
      <c r="E99" s="364">
        <f t="shared" si="99"/>
        <v>20.942302631578947</v>
      </c>
      <c r="F99" s="364">
        <f t="shared" ref="F99:O99" si="107">+F65/$E$94/8</f>
        <v>19.877565789473685</v>
      </c>
      <c r="G99" s="364">
        <f t="shared" si="107"/>
        <v>17.453092105263156</v>
      </c>
      <c r="H99" s="364">
        <f t="shared" si="107"/>
        <v>17.287499999999998</v>
      </c>
      <c r="I99" s="364">
        <f t="shared" si="107"/>
        <v>12.483026315789473</v>
      </c>
      <c r="J99" s="364">
        <f t="shared" si="107"/>
        <v>17.543859649122805</v>
      </c>
      <c r="K99" s="364">
        <f t="shared" si="107"/>
        <v>16.081871345029239</v>
      </c>
      <c r="L99" s="364">
        <f t="shared" si="107"/>
        <v>16.081871345029239</v>
      </c>
      <c r="M99" s="364">
        <f t="shared" si="107"/>
        <v>16.959064327485379</v>
      </c>
      <c r="N99" s="364">
        <f t="shared" si="107"/>
        <v>17.543859649122805</v>
      </c>
      <c r="O99" s="364">
        <f t="shared" si="107"/>
        <v>17.836257309941519</v>
      </c>
      <c r="P99" s="365">
        <f>SUM(D99:O99)</f>
        <v>210.59027046783623</v>
      </c>
      <c r="Q99" s="318"/>
      <c r="R99" s="464" t="s">
        <v>51</v>
      </c>
      <c r="S99" s="334">
        <f>Manpower!$S$7</f>
        <v>0.41025641025641024</v>
      </c>
      <c r="T99" s="463" t="s">
        <v>49</v>
      </c>
      <c r="U99" s="364">
        <f t="shared" si="101"/>
        <v>16.959064327485379</v>
      </c>
      <c r="V99" s="364">
        <f t="shared" si="101"/>
        <v>16.374269005847953</v>
      </c>
      <c r="W99" s="364">
        <f t="shared" ref="W99:AF99" si="108">+W65/$E$94/8</f>
        <v>15.789473684210526</v>
      </c>
      <c r="X99" s="364">
        <f t="shared" si="108"/>
        <v>16.081871345029239</v>
      </c>
      <c r="Y99" s="364">
        <f t="shared" si="108"/>
        <v>16.666666666666664</v>
      </c>
      <c r="Z99" s="364">
        <f t="shared" si="108"/>
        <v>16.959064327485379</v>
      </c>
      <c r="AA99" s="364">
        <f t="shared" si="108"/>
        <v>17.543859649122805</v>
      </c>
      <c r="AB99" s="364">
        <f t="shared" si="108"/>
        <v>16.081871345029239</v>
      </c>
      <c r="AC99" s="364">
        <f t="shared" si="108"/>
        <v>16.081871345029239</v>
      </c>
      <c r="AD99" s="364">
        <f t="shared" si="108"/>
        <v>16.959064327485379</v>
      </c>
      <c r="AE99" s="364">
        <f t="shared" si="108"/>
        <v>17.543859649122805</v>
      </c>
      <c r="AF99" s="364">
        <f t="shared" si="108"/>
        <v>17.836257309941519</v>
      </c>
      <c r="AG99" s="365">
        <f>SUM(U99:AF99)</f>
        <v>200.87719298245611</v>
      </c>
    </row>
    <row r="100" spans="1:33">
      <c r="Q100" s="318"/>
    </row>
    <row r="101" spans="1:33">
      <c r="Q101" s="318"/>
    </row>
    <row r="102" spans="1:33" ht="27" customHeight="1" thickBot="1">
      <c r="B102" s="490" t="s">
        <v>283</v>
      </c>
      <c r="Q102" s="318"/>
      <c r="S102" s="490" t="s">
        <v>283</v>
      </c>
    </row>
    <row r="103" spans="1:33" ht="31.5" thickTop="1" thickBot="1">
      <c r="A103" s="486" t="s">
        <v>281</v>
      </c>
      <c r="B103" s="493" t="s">
        <v>70</v>
      </c>
      <c r="C103" s="492" t="s">
        <v>275</v>
      </c>
      <c r="D103" s="510">
        <f>+D2</f>
        <v>44316</v>
      </c>
      <c r="E103" s="572">
        <f t="shared" ref="E103:P103" si="109">+E2</f>
        <v>44347</v>
      </c>
      <c r="F103" s="572">
        <f t="shared" si="109"/>
        <v>44377</v>
      </c>
      <c r="G103" s="572">
        <f t="shared" si="109"/>
        <v>44408</v>
      </c>
      <c r="H103" s="572">
        <f t="shared" si="109"/>
        <v>44439</v>
      </c>
      <c r="I103" s="572">
        <f t="shared" si="109"/>
        <v>44469</v>
      </c>
      <c r="J103" s="496">
        <f t="shared" si="109"/>
        <v>44500</v>
      </c>
      <c r="K103" s="496">
        <f t="shared" si="109"/>
        <v>44530</v>
      </c>
      <c r="L103" s="496">
        <f t="shared" si="109"/>
        <v>44561</v>
      </c>
      <c r="M103" s="496">
        <f t="shared" si="109"/>
        <v>44592</v>
      </c>
      <c r="N103" s="495">
        <f t="shared" si="109"/>
        <v>44620</v>
      </c>
      <c r="O103" s="495">
        <f t="shared" si="109"/>
        <v>44651</v>
      </c>
      <c r="P103" s="494" t="str">
        <f t="shared" si="109"/>
        <v>FY2021</v>
      </c>
      <c r="Q103" s="318"/>
      <c r="R103" s="486" t="s">
        <v>281</v>
      </c>
      <c r="S103" s="493" t="s">
        <v>70</v>
      </c>
      <c r="T103" s="492" t="s">
        <v>275</v>
      </c>
      <c r="U103" s="495">
        <f t="shared" ref="U103:AG103" si="110">+U2</f>
        <v>44681</v>
      </c>
      <c r="V103" s="495">
        <f t="shared" si="110"/>
        <v>44712</v>
      </c>
      <c r="W103" s="495">
        <f t="shared" si="110"/>
        <v>44742</v>
      </c>
      <c r="X103" s="495">
        <f t="shared" si="110"/>
        <v>44773</v>
      </c>
      <c r="Y103" s="495">
        <f t="shared" si="110"/>
        <v>44804</v>
      </c>
      <c r="Z103" s="495">
        <f t="shared" si="110"/>
        <v>44834</v>
      </c>
      <c r="AA103" s="495">
        <f t="shared" si="110"/>
        <v>44865</v>
      </c>
      <c r="AB103" s="495">
        <f t="shared" si="110"/>
        <v>44895</v>
      </c>
      <c r="AC103" s="495">
        <f t="shared" si="110"/>
        <v>44926</v>
      </c>
      <c r="AD103" s="495">
        <f t="shared" si="110"/>
        <v>44957</v>
      </c>
      <c r="AE103" s="495">
        <f t="shared" si="110"/>
        <v>44985</v>
      </c>
      <c r="AF103" s="495">
        <f t="shared" si="110"/>
        <v>45016</v>
      </c>
      <c r="AG103" s="494" t="str">
        <f t="shared" si="110"/>
        <v>FY2021</v>
      </c>
    </row>
    <row r="104" spans="1:33" s="490" customFormat="1" ht="20.25" thickTop="1">
      <c r="A104" s="487">
        <v>0.11210387789202962</v>
      </c>
      <c r="B104" s="485" t="s">
        <v>78</v>
      </c>
      <c r="C104" s="485" t="s">
        <v>47</v>
      </c>
      <c r="D104" s="509">
        <v>812</v>
      </c>
      <c r="E104" s="509">
        <v>822.5</v>
      </c>
      <c r="F104" s="509">
        <v>831.1</v>
      </c>
      <c r="G104" s="509">
        <v>891.01</v>
      </c>
      <c r="H104" s="509">
        <v>519.62</v>
      </c>
      <c r="I104" s="509">
        <v>509.24</v>
      </c>
      <c r="J104" s="489">
        <f t="shared" ref="J104:P104" si="111">+J$116*$A104</f>
        <v>672.62326735217778</v>
      </c>
      <c r="K104" s="489">
        <f t="shared" si="111"/>
        <v>616.57132840616293</v>
      </c>
      <c r="L104" s="489">
        <f t="shared" si="111"/>
        <v>616.57132840616293</v>
      </c>
      <c r="M104" s="489">
        <f t="shared" si="111"/>
        <v>650.20249177377184</v>
      </c>
      <c r="N104" s="489">
        <f t="shared" si="111"/>
        <v>672.62326735217778</v>
      </c>
      <c r="O104" s="489">
        <f t="shared" si="111"/>
        <v>683.83365514138075</v>
      </c>
      <c r="P104" s="491">
        <f t="shared" si="111"/>
        <v>8253.0224701620427</v>
      </c>
      <c r="Q104" s="318"/>
      <c r="R104" s="487">
        <v>0.11210387789202962</v>
      </c>
      <c r="S104" s="485" t="s">
        <v>78</v>
      </c>
      <c r="T104" s="485" t="s">
        <v>47</v>
      </c>
      <c r="U104" s="489">
        <f t="shared" ref="U104:AG115" si="112">+U$116*$A104</f>
        <v>650.20249177377184</v>
      </c>
      <c r="V104" s="489">
        <f t="shared" si="112"/>
        <v>627.7817161953659</v>
      </c>
      <c r="W104" s="489">
        <f t="shared" si="112"/>
        <v>605.36094061695997</v>
      </c>
      <c r="X104" s="489">
        <f t="shared" si="112"/>
        <v>616.57132840616293</v>
      </c>
      <c r="Y104" s="489">
        <f t="shared" si="112"/>
        <v>638.99210398456887</v>
      </c>
      <c r="Z104" s="489">
        <f t="shared" si="112"/>
        <v>650.20249177377184</v>
      </c>
      <c r="AA104" s="489">
        <f t="shared" si="112"/>
        <v>672.62326735217778</v>
      </c>
      <c r="AB104" s="489">
        <f t="shared" si="112"/>
        <v>616.57132840616293</v>
      </c>
      <c r="AC104" s="489">
        <f t="shared" si="112"/>
        <v>616.57132840616293</v>
      </c>
      <c r="AD104" s="489">
        <f t="shared" si="112"/>
        <v>650.20249177377184</v>
      </c>
      <c r="AE104" s="489">
        <f t="shared" si="112"/>
        <v>672.62326735217778</v>
      </c>
      <c r="AF104" s="489">
        <f t="shared" si="112"/>
        <v>683.83365514138075</v>
      </c>
      <c r="AG104" s="491">
        <f>+AG$116*$A104</f>
        <v>7701.5364111824347</v>
      </c>
    </row>
    <row r="105" spans="1:33" s="490" customFormat="1" ht="19.5">
      <c r="A105" s="487">
        <v>8.1785632200071179E-2</v>
      </c>
      <c r="B105" s="485" t="s">
        <v>79</v>
      </c>
      <c r="C105" s="485" t="s">
        <v>47</v>
      </c>
      <c r="D105" s="509">
        <v>759</v>
      </c>
      <c r="E105" s="509">
        <v>735.25</v>
      </c>
      <c r="F105" s="509">
        <v>659.78</v>
      </c>
      <c r="G105" s="509">
        <v>520.30999999999995</v>
      </c>
      <c r="H105" s="509">
        <v>377.67</v>
      </c>
      <c r="I105" s="509">
        <v>281.45999999999998</v>
      </c>
      <c r="J105" s="489">
        <f t="shared" ref="J105:M115" si="113">+J$116*$A105</f>
        <v>490.71379320042706</v>
      </c>
      <c r="K105" s="489">
        <f t="shared" si="113"/>
        <v>449.82097710039147</v>
      </c>
      <c r="L105" s="489">
        <f t="shared" si="113"/>
        <v>449.82097710039147</v>
      </c>
      <c r="M105" s="489">
        <f t="shared" si="113"/>
        <v>474.35666676041285</v>
      </c>
      <c r="N105" s="489">
        <f t="shared" ref="N105:P115" si="114">+N$116*$A105</f>
        <v>490.71379320042706</v>
      </c>
      <c r="O105" s="489">
        <f t="shared" si="114"/>
        <v>498.89235642043417</v>
      </c>
      <c r="P105" s="491">
        <f t="shared" si="114"/>
        <v>6021.0108069025637</v>
      </c>
      <c r="Q105" s="318"/>
      <c r="R105" s="487">
        <v>8.1785632200071179E-2</v>
      </c>
      <c r="S105" s="485" t="s">
        <v>79</v>
      </c>
      <c r="T105" s="485" t="s">
        <v>47</v>
      </c>
      <c r="U105" s="489">
        <f t="shared" si="112"/>
        <v>474.35666676041285</v>
      </c>
      <c r="V105" s="489">
        <f t="shared" si="112"/>
        <v>457.99954032039858</v>
      </c>
      <c r="W105" s="489">
        <f t="shared" si="112"/>
        <v>441.64241388038437</v>
      </c>
      <c r="X105" s="489">
        <f t="shared" si="112"/>
        <v>449.82097710039147</v>
      </c>
      <c r="Y105" s="489">
        <f t="shared" si="112"/>
        <v>466.17810354040574</v>
      </c>
      <c r="Z105" s="489">
        <f t="shared" si="112"/>
        <v>474.35666676041285</v>
      </c>
      <c r="AA105" s="489">
        <f t="shared" si="112"/>
        <v>490.71379320042706</v>
      </c>
      <c r="AB105" s="489">
        <f t="shared" si="112"/>
        <v>449.82097710039147</v>
      </c>
      <c r="AC105" s="489">
        <f t="shared" si="112"/>
        <v>449.82097710039147</v>
      </c>
      <c r="AD105" s="489">
        <f t="shared" si="112"/>
        <v>474.35666676041285</v>
      </c>
      <c r="AE105" s="489">
        <f t="shared" si="112"/>
        <v>490.71379320042706</v>
      </c>
      <c r="AF105" s="489">
        <f t="shared" si="112"/>
        <v>498.89235642043417</v>
      </c>
      <c r="AG105" s="491">
        <f t="shared" si="112"/>
        <v>5618.6729321448902</v>
      </c>
    </row>
    <row r="106" spans="1:33" s="490" customFormat="1" ht="19.5">
      <c r="A106" s="487">
        <v>0.124614145524476</v>
      </c>
      <c r="B106" s="485" t="s">
        <v>82</v>
      </c>
      <c r="C106" s="485" t="s">
        <v>48</v>
      </c>
      <c r="D106" s="509">
        <v>698</v>
      </c>
      <c r="E106" s="509">
        <v>666.69</v>
      </c>
      <c r="F106" s="509">
        <v>619.66</v>
      </c>
      <c r="G106" s="509">
        <v>766.02</v>
      </c>
      <c r="H106" s="509">
        <v>991.91</v>
      </c>
      <c r="I106" s="509">
        <v>1026.77</v>
      </c>
      <c r="J106" s="489">
        <f t="shared" si="113"/>
        <v>747.68487314685603</v>
      </c>
      <c r="K106" s="489">
        <f t="shared" si="113"/>
        <v>685.37780038461801</v>
      </c>
      <c r="L106" s="489">
        <f t="shared" si="113"/>
        <v>685.37780038461801</v>
      </c>
      <c r="M106" s="489">
        <f t="shared" si="113"/>
        <v>722.76204404196085</v>
      </c>
      <c r="N106" s="489">
        <f t="shared" si="114"/>
        <v>747.68487314685603</v>
      </c>
      <c r="O106" s="489">
        <f t="shared" si="114"/>
        <v>760.14628769930357</v>
      </c>
      <c r="P106" s="491">
        <f t="shared" si="114"/>
        <v>9174.0211173075186</v>
      </c>
      <c r="Q106" s="318"/>
      <c r="R106" s="487">
        <v>0.124614145524476</v>
      </c>
      <c r="S106" s="485" t="s">
        <v>82</v>
      </c>
      <c r="T106" s="485" t="s">
        <v>48</v>
      </c>
      <c r="U106" s="489">
        <f t="shared" si="112"/>
        <v>722.76204404196085</v>
      </c>
      <c r="V106" s="489">
        <f t="shared" si="112"/>
        <v>697.83921493706555</v>
      </c>
      <c r="W106" s="489">
        <f t="shared" si="112"/>
        <v>672.91638583217036</v>
      </c>
      <c r="X106" s="489">
        <f t="shared" si="112"/>
        <v>685.37780038461801</v>
      </c>
      <c r="Y106" s="489">
        <f t="shared" si="112"/>
        <v>710.3006294895132</v>
      </c>
      <c r="Z106" s="489">
        <f t="shared" si="112"/>
        <v>722.76204404196085</v>
      </c>
      <c r="AA106" s="489">
        <f t="shared" si="112"/>
        <v>747.68487314685603</v>
      </c>
      <c r="AB106" s="489">
        <f t="shared" si="112"/>
        <v>685.37780038461801</v>
      </c>
      <c r="AC106" s="489">
        <f t="shared" si="112"/>
        <v>685.37780038461801</v>
      </c>
      <c r="AD106" s="489">
        <f t="shared" si="112"/>
        <v>722.76204404196085</v>
      </c>
      <c r="AE106" s="489">
        <f t="shared" si="112"/>
        <v>747.68487314685603</v>
      </c>
      <c r="AF106" s="489">
        <f t="shared" si="112"/>
        <v>760.14628769930357</v>
      </c>
      <c r="AG106" s="491">
        <f t="shared" si="112"/>
        <v>8560.991797531502</v>
      </c>
    </row>
    <row r="107" spans="1:33" s="490" customFormat="1" ht="19.5">
      <c r="A107" s="487">
        <v>8.9191904596117172E-2</v>
      </c>
      <c r="B107" s="485" t="s">
        <v>83</v>
      </c>
      <c r="C107" s="485" t="s">
        <v>48</v>
      </c>
      <c r="D107" s="509">
        <v>581</v>
      </c>
      <c r="E107" s="509">
        <v>770.41</v>
      </c>
      <c r="F107" s="509">
        <v>741.84</v>
      </c>
      <c r="G107" s="509">
        <v>728.79</v>
      </c>
      <c r="H107" s="509">
        <v>658.02</v>
      </c>
      <c r="I107" s="509">
        <v>117.83</v>
      </c>
      <c r="J107" s="489">
        <f t="shared" si="113"/>
        <v>535.15142757670299</v>
      </c>
      <c r="K107" s="489">
        <f t="shared" si="113"/>
        <v>490.55547527864445</v>
      </c>
      <c r="L107" s="489">
        <f t="shared" si="113"/>
        <v>490.55547527864445</v>
      </c>
      <c r="M107" s="489">
        <f t="shared" si="113"/>
        <v>517.31304665747962</v>
      </c>
      <c r="N107" s="489">
        <f t="shared" si="114"/>
        <v>535.15142757670299</v>
      </c>
      <c r="O107" s="489">
        <f t="shared" si="114"/>
        <v>544.07061803631473</v>
      </c>
      <c r="P107" s="491">
        <f t="shared" si="114"/>
        <v>6566.2562850614804</v>
      </c>
      <c r="Q107" s="318"/>
      <c r="R107" s="487">
        <v>8.9191904596117172E-2</v>
      </c>
      <c r="S107" s="485" t="s">
        <v>83</v>
      </c>
      <c r="T107" s="485" t="s">
        <v>48</v>
      </c>
      <c r="U107" s="489">
        <f t="shared" si="112"/>
        <v>517.31304665747962</v>
      </c>
      <c r="V107" s="489">
        <f t="shared" si="112"/>
        <v>499.47466573825614</v>
      </c>
      <c r="W107" s="489">
        <f t="shared" si="112"/>
        <v>481.63628481903271</v>
      </c>
      <c r="X107" s="489">
        <f t="shared" si="112"/>
        <v>490.55547527864445</v>
      </c>
      <c r="Y107" s="489">
        <f t="shared" si="112"/>
        <v>508.39385619786788</v>
      </c>
      <c r="Z107" s="489">
        <f t="shared" si="112"/>
        <v>517.31304665747962</v>
      </c>
      <c r="AA107" s="489">
        <f t="shared" si="112"/>
        <v>535.15142757670299</v>
      </c>
      <c r="AB107" s="489">
        <f t="shared" si="112"/>
        <v>490.55547527864445</v>
      </c>
      <c r="AC107" s="489">
        <f t="shared" si="112"/>
        <v>490.55547527864445</v>
      </c>
      <c r="AD107" s="489">
        <f t="shared" si="112"/>
        <v>517.31304665747962</v>
      </c>
      <c r="AE107" s="489">
        <f t="shared" si="112"/>
        <v>535.15142757670299</v>
      </c>
      <c r="AF107" s="489">
        <f t="shared" si="112"/>
        <v>544.07061803631473</v>
      </c>
      <c r="AG107" s="491">
        <f t="shared" si="112"/>
        <v>6127.4838457532496</v>
      </c>
    </row>
    <row r="108" spans="1:33" s="490" customFormat="1" ht="19.5">
      <c r="A108" s="487">
        <v>0.21237391541313466</v>
      </c>
      <c r="B108" s="485" t="s">
        <v>84</v>
      </c>
      <c r="C108" s="485" t="s">
        <v>49</v>
      </c>
      <c r="D108" s="509">
        <v>1757</v>
      </c>
      <c r="E108" s="509">
        <v>1973.08</v>
      </c>
      <c r="F108" s="509">
        <v>1751</v>
      </c>
      <c r="G108" s="509">
        <v>1396.23</v>
      </c>
      <c r="H108" s="509">
        <v>1711.79</v>
      </c>
      <c r="I108" s="509">
        <v>1368.92</v>
      </c>
      <c r="J108" s="489">
        <f t="shared" si="113"/>
        <v>1274.2434924788079</v>
      </c>
      <c r="K108" s="489">
        <f t="shared" si="113"/>
        <v>1168.0565347722406</v>
      </c>
      <c r="L108" s="489">
        <f t="shared" si="113"/>
        <v>1168.0565347722406</v>
      </c>
      <c r="M108" s="489">
        <f t="shared" si="113"/>
        <v>1231.7687093961811</v>
      </c>
      <c r="N108" s="489">
        <f t="shared" si="114"/>
        <v>1274.2434924788079</v>
      </c>
      <c r="O108" s="489">
        <f t="shared" si="114"/>
        <v>1295.4808840201215</v>
      </c>
      <c r="P108" s="491">
        <f t="shared" si="114"/>
        <v>15634.844475844035</v>
      </c>
      <c r="Q108" s="318"/>
      <c r="R108" s="487">
        <v>0.21237391541313466</v>
      </c>
      <c r="S108" s="485" t="s">
        <v>84</v>
      </c>
      <c r="T108" s="485" t="s">
        <v>49</v>
      </c>
      <c r="U108" s="489">
        <f t="shared" si="112"/>
        <v>1231.7687093961811</v>
      </c>
      <c r="V108" s="489">
        <f t="shared" si="112"/>
        <v>1189.293926313554</v>
      </c>
      <c r="W108" s="489">
        <f t="shared" si="112"/>
        <v>1146.8191432309272</v>
      </c>
      <c r="X108" s="489">
        <f t="shared" si="112"/>
        <v>1168.0565347722406</v>
      </c>
      <c r="Y108" s="489">
        <f t="shared" si="112"/>
        <v>1210.5313178548677</v>
      </c>
      <c r="Z108" s="489">
        <f t="shared" si="112"/>
        <v>1231.7687093961811</v>
      </c>
      <c r="AA108" s="489">
        <f t="shared" si="112"/>
        <v>1274.2434924788079</v>
      </c>
      <c r="AB108" s="489">
        <f t="shared" si="112"/>
        <v>1168.0565347722406</v>
      </c>
      <c r="AC108" s="489">
        <f t="shared" si="112"/>
        <v>1168.0565347722406</v>
      </c>
      <c r="AD108" s="489">
        <f t="shared" si="112"/>
        <v>1231.7687093961811</v>
      </c>
      <c r="AE108" s="489">
        <f t="shared" si="112"/>
        <v>1274.2434924788079</v>
      </c>
      <c r="AF108" s="489">
        <f t="shared" si="112"/>
        <v>1295.4808840201215</v>
      </c>
      <c r="AG108" s="491">
        <f t="shared" si="112"/>
        <v>14590.087988882351</v>
      </c>
    </row>
    <row r="109" spans="1:33" s="490" customFormat="1" ht="19.5">
      <c r="A109" s="487">
        <v>0.15341103599562819</v>
      </c>
      <c r="B109" s="485" t="s">
        <v>85</v>
      </c>
      <c r="C109" s="485" t="s">
        <v>49</v>
      </c>
      <c r="D109" s="509">
        <v>1359</v>
      </c>
      <c r="E109" s="509">
        <v>1210.1500000000001</v>
      </c>
      <c r="F109" s="509">
        <v>1270.3900000000001</v>
      </c>
      <c r="G109" s="509">
        <v>1256.6400000000001</v>
      </c>
      <c r="H109" s="509">
        <v>915.91</v>
      </c>
      <c r="I109" s="509">
        <v>528.5</v>
      </c>
      <c r="J109" s="489">
        <f t="shared" si="113"/>
        <v>920.46621597376918</v>
      </c>
      <c r="K109" s="489">
        <f t="shared" si="113"/>
        <v>843.76069797595505</v>
      </c>
      <c r="L109" s="489">
        <f t="shared" si="113"/>
        <v>843.76069797595505</v>
      </c>
      <c r="M109" s="489">
        <f t="shared" si="113"/>
        <v>889.78400877464355</v>
      </c>
      <c r="N109" s="489">
        <f t="shared" si="114"/>
        <v>920.46621597376918</v>
      </c>
      <c r="O109" s="489">
        <f t="shared" si="114"/>
        <v>935.80731957333194</v>
      </c>
      <c r="P109" s="491">
        <f t="shared" si="114"/>
        <v>11294.03149159727</v>
      </c>
      <c r="Q109" s="318"/>
      <c r="R109" s="487">
        <v>0.15341103599562819</v>
      </c>
      <c r="S109" s="485" t="s">
        <v>85</v>
      </c>
      <c r="T109" s="485" t="s">
        <v>49</v>
      </c>
      <c r="U109" s="489">
        <f t="shared" si="112"/>
        <v>889.78400877464355</v>
      </c>
      <c r="V109" s="489">
        <f t="shared" si="112"/>
        <v>859.10180157551792</v>
      </c>
      <c r="W109" s="489">
        <f t="shared" si="112"/>
        <v>828.41959437639218</v>
      </c>
      <c r="X109" s="489">
        <f t="shared" si="112"/>
        <v>843.76069797595505</v>
      </c>
      <c r="Y109" s="489">
        <f t="shared" si="112"/>
        <v>874.44290517508068</v>
      </c>
      <c r="Z109" s="489">
        <f t="shared" si="112"/>
        <v>889.78400877464355</v>
      </c>
      <c r="AA109" s="489">
        <f t="shared" si="112"/>
        <v>920.46621597376918</v>
      </c>
      <c r="AB109" s="489">
        <f t="shared" si="112"/>
        <v>843.76069797595505</v>
      </c>
      <c r="AC109" s="489">
        <f t="shared" si="112"/>
        <v>843.76069797595505</v>
      </c>
      <c r="AD109" s="489">
        <f t="shared" si="112"/>
        <v>889.78400877464355</v>
      </c>
      <c r="AE109" s="489">
        <f t="shared" si="112"/>
        <v>920.46621597376918</v>
      </c>
      <c r="AF109" s="489">
        <f t="shared" si="112"/>
        <v>935.80731957333194</v>
      </c>
      <c r="AG109" s="491">
        <f t="shared" si="112"/>
        <v>10539.338172899657</v>
      </c>
    </row>
    <row r="110" spans="1:33" s="490" customFormat="1" ht="19.5">
      <c r="A110" s="487">
        <v>0.10481591965498817</v>
      </c>
      <c r="B110" s="485" t="s">
        <v>276</v>
      </c>
      <c r="C110" s="485" t="s">
        <v>47</v>
      </c>
      <c r="D110" s="509">
        <v>504</v>
      </c>
      <c r="E110" s="509">
        <v>339.71</v>
      </c>
      <c r="F110" s="509">
        <v>354.3</v>
      </c>
      <c r="G110" s="509">
        <v>355.6</v>
      </c>
      <c r="H110" s="509">
        <v>274.54000000000002</v>
      </c>
      <c r="I110" s="509">
        <v>197.6</v>
      </c>
      <c r="J110" s="489">
        <f t="shared" si="113"/>
        <v>628.89551792992904</v>
      </c>
      <c r="K110" s="489">
        <f t="shared" si="113"/>
        <v>576.48755810243495</v>
      </c>
      <c r="L110" s="489">
        <f t="shared" si="113"/>
        <v>576.48755810243495</v>
      </c>
      <c r="M110" s="489">
        <f t="shared" si="113"/>
        <v>607.93233399893143</v>
      </c>
      <c r="N110" s="489">
        <f t="shared" si="114"/>
        <v>628.89551792992904</v>
      </c>
      <c r="O110" s="489">
        <f t="shared" si="114"/>
        <v>639.37710989542779</v>
      </c>
      <c r="P110" s="491">
        <f t="shared" si="114"/>
        <v>7716.4872117668292</v>
      </c>
      <c r="Q110" s="318"/>
      <c r="R110" s="487">
        <v>0.10481591965498817</v>
      </c>
      <c r="S110" s="485" t="s">
        <v>276</v>
      </c>
      <c r="T110" s="485" t="s">
        <v>47</v>
      </c>
      <c r="U110" s="489">
        <f t="shared" si="112"/>
        <v>607.93233399893143</v>
      </c>
      <c r="V110" s="489">
        <f t="shared" si="112"/>
        <v>586.9691500679337</v>
      </c>
      <c r="W110" s="489">
        <f t="shared" si="112"/>
        <v>566.00596613693608</v>
      </c>
      <c r="X110" s="489">
        <f t="shared" si="112"/>
        <v>576.48755810243495</v>
      </c>
      <c r="Y110" s="489">
        <f t="shared" si="112"/>
        <v>597.45074203343256</v>
      </c>
      <c r="Z110" s="489">
        <f t="shared" si="112"/>
        <v>607.93233399893143</v>
      </c>
      <c r="AA110" s="489">
        <f t="shared" si="112"/>
        <v>628.89551792992904</v>
      </c>
      <c r="AB110" s="489">
        <f t="shared" si="112"/>
        <v>576.48755810243495</v>
      </c>
      <c r="AC110" s="489">
        <f t="shared" si="112"/>
        <v>576.48755810243495</v>
      </c>
      <c r="AD110" s="489">
        <f t="shared" si="112"/>
        <v>607.93233399893143</v>
      </c>
      <c r="AE110" s="489">
        <f t="shared" si="112"/>
        <v>628.89551792992904</v>
      </c>
      <c r="AF110" s="489">
        <f t="shared" si="112"/>
        <v>639.37710989542779</v>
      </c>
      <c r="AG110" s="491">
        <f t="shared" si="112"/>
        <v>7200.8536802976869</v>
      </c>
    </row>
    <row r="111" spans="1:33" s="490" customFormat="1" ht="19.5">
      <c r="A111" s="487">
        <v>2.2936460447673626E-2</v>
      </c>
      <c r="B111" s="485" t="s">
        <v>277</v>
      </c>
      <c r="C111" s="485" t="s">
        <v>47</v>
      </c>
      <c r="D111" s="509">
        <v>136</v>
      </c>
      <c r="E111" s="509">
        <v>194.15</v>
      </c>
      <c r="F111" s="509">
        <v>325.07</v>
      </c>
      <c r="G111" s="509">
        <v>261.42</v>
      </c>
      <c r="H111" s="509">
        <v>245.9</v>
      </c>
      <c r="I111" s="509">
        <v>79.75</v>
      </c>
      <c r="J111" s="489">
        <f t="shared" si="113"/>
        <v>137.61876268604175</v>
      </c>
      <c r="K111" s="489">
        <f t="shared" si="113"/>
        <v>126.15053246220495</v>
      </c>
      <c r="L111" s="489">
        <f t="shared" si="113"/>
        <v>126.15053246220495</v>
      </c>
      <c r="M111" s="489">
        <f t="shared" si="113"/>
        <v>133.03147059650703</v>
      </c>
      <c r="N111" s="489">
        <f t="shared" si="114"/>
        <v>137.61876268604175</v>
      </c>
      <c r="O111" s="489">
        <f t="shared" si="114"/>
        <v>139.91240873080912</v>
      </c>
      <c r="P111" s="491">
        <f t="shared" si="114"/>
        <v>1688.5689150106728</v>
      </c>
      <c r="Q111" s="318"/>
      <c r="R111" s="487">
        <v>2.2936460447673626E-2</v>
      </c>
      <c r="S111" s="485" t="s">
        <v>277</v>
      </c>
      <c r="T111" s="485" t="s">
        <v>47</v>
      </c>
      <c r="U111" s="489">
        <f t="shared" si="112"/>
        <v>133.03147059650703</v>
      </c>
      <c r="V111" s="489">
        <f t="shared" si="112"/>
        <v>128.44417850697229</v>
      </c>
      <c r="W111" s="489">
        <f t="shared" si="112"/>
        <v>123.85688641743758</v>
      </c>
      <c r="X111" s="489">
        <f t="shared" si="112"/>
        <v>126.15053246220495</v>
      </c>
      <c r="Y111" s="489">
        <f t="shared" si="112"/>
        <v>130.73782455173966</v>
      </c>
      <c r="Z111" s="489">
        <f t="shared" si="112"/>
        <v>133.03147059650703</v>
      </c>
      <c r="AA111" s="489">
        <f t="shared" si="112"/>
        <v>137.61876268604175</v>
      </c>
      <c r="AB111" s="489">
        <f t="shared" si="112"/>
        <v>126.15053246220495</v>
      </c>
      <c r="AC111" s="489">
        <f t="shared" si="112"/>
        <v>126.15053246220495</v>
      </c>
      <c r="AD111" s="489">
        <f t="shared" si="112"/>
        <v>133.03147059650703</v>
      </c>
      <c r="AE111" s="489">
        <f t="shared" si="112"/>
        <v>137.61876268604175</v>
      </c>
      <c r="AF111" s="489">
        <f t="shared" si="112"/>
        <v>139.91240873080912</v>
      </c>
      <c r="AG111" s="491">
        <f t="shared" si="112"/>
        <v>1575.7348327551781</v>
      </c>
    </row>
    <row r="112" spans="1:33" s="490" customFormat="1" ht="19.5">
      <c r="A112" s="487">
        <v>2.8203380099752415E-2</v>
      </c>
      <c r="B112" s="485" t="s">
        <v>278</v>
      </c>
      <c r="C112" s="485" t="s">
        <v>47</v>
      </c>
      <c r="D112" s="509">
        <v>111</v>
      </c>
      <c r="E112" s="509">
        <v>148.75</v>
      </c>
      <c r="F112" s="509">
        <v>203.1</v>
      </c>
      <c r="G112" s="509">
        <v>143.69999999999999</v>
      </c>
      <c r="H112" s="509">
        <v>211.46</v>
      </c>
      <c r="I112" s="509">
        <v>90.32</v>
      </c>
      <c r="J112" s="489">
        <f t="shared" si="113"/>
        <v>169.22028059851448</v>
      </c>
      <c r="K112" s="489">
        <f t="shared" si="113"/>
        <v>155.11859054863828</v>
      </c>
      <c r="L112" s="489">
        <f t="shared" si="113"/>
        <v>155.11859054863828</v>
      </c>
      <c r="M112" s="489">
        <f t="shared" si="113"/>
        <v>163.57960457856402</v>
      </c>
      <c r="N112" s="489">
        <f t="shared" si="114"/>
        <v>169.22028059851448</v>
      </c>
      <c r="O112" s="489">
        <f t="shared" si="114"/>
        <v>172.04061860848972</v>
      </c>
      <c r="P112" s="491">
        <f t="shared" si="114"/>
        <v>2076.3164849833147</v>
      </c>
      <c r="Q112" s="318"/>
      <c r="R112" s="487">
        <v>2.8203380099752415E-2</v>
      </c>
      <c r="S112" s="485" t="s">
        <v>278</v>
      </c>
      <c r="T112" s="485" t="s">
        <v>47</v>
      </c>
      <c r="U112" s="489">
        <f t="shared" si="112"/>
        <v>163.57960457856402</v>
      </c>
      <c r="V112" s="489">
        <f t="shared" si="112"/>
        <v>157.93892855861353</v>
      </c>
      <c r="W112" s="489">
        <f t="shared" si="112"/>
        <v>152.29825253866304</v>
      </c>
      <c r="X112" s="489">
        <f t="shared" si="112"/>
        <v>155.11859054863828</v>
      </c>
      <c r="Y112" s="489">
        <f t="shared" si="112"/>
        <v>160.75926656858877</v>
      </c>
      <c r="Z112" s="489">
        <f t="shared" si="112"/>
        <v>163.57960457856402</v>
      </c>
      <c r="AA112" s="489">
        <f t="shared" si="112"/>
        <v>169.22028059851448</v>
      </c>
      <c r="AB112" s="489">
        <f t="shared" si="112"/>
        <v>155.11859054863828</v>
      </c>
      <c r="AC112" s="489">
        <f t="shared" si="112"/>
        <v>155.11859054863828</v>
      </c>
      <c r="AD112" s="489">
        <f t="shared" si="112"/>
        <v>163.57960457856402</v>
      </c>
      <c r="AE112" s="489">
        <f t="shared" si="112"/>
        <v>169.22028059851448</v>
      </c>
      <c r="AF112" s="489">
        <f t="shared" si="112"/>
        <v>172.04061860848972</v>
      </c>
      <c r="AG112" s="491">
        <f t="shared" si="112"/>
        <v>1937.5722128529908</v>
      </c>
    </row>
    <row r="113" spans="1:33" s="490" customFormat="1" ht="19.5">
      <c r="A113" s="487">
        <v>5.164437285252528E-2</v>
      </c>
      <c r="B113" s="485" t="s">
        <v>87</v>
      </c>
      <c r="C113" s="485" t="s">
        <v>47</v>
      </c>
      <c r="D113" s="509">
        <v>302</v>
      </c>
      <c r="E113" s="509">
        <v>352.7</v>
      </c>
      <c r="F113" s="509">
        <v>371.3</v>
      </c>
      <c r="G113" s="509">
        <v>343.56</v>
      </c>
      <c r="H113" s="509">
        <v>284.83999999999997</v>
      </c>
      <c r="I113" s="509">
        <v>125.34</v>
      </c>
      <c r="J113" s="489">
        <f t="shared" si="113"/>
        <v>309.8662371151517</v>
      </c>
      <c r="K113" s="489">
        <f t="shared" si="113"/>
        <v>284.04405068888906</v>
      </c>
      <c r="L113" s="489">
        <f t="shared" si="113"/>
        <v>284.04405068888906</v>
      </c>
      <c r="M113" s="489">
        <f t="shared" si="113"/>
        <v>299.53736254464661</v>
      </c>
      <c r="N113" s="489">
        <f t="shared" si="114"/>
        <v>309.8662371151517</v>
      </c>
      <c r="O113" s="489">
        <f t="shared" si="114"/>
        <v>315.03067440040422</v>
      </c>
      <c r="P113" s="491">
        <f t="shared" si="114"/>
        <v>3802.0287756666567</v>
      </c>
      <c r="Q113" s="318"/>
      <c r="R113" s="487">
        <v>5.164437285252528E-2</v>
      </c>
      <c r="S113" s="485" t="s">
        <v>87</v>
      </c>
      <c r="T113" s="485" t="s">
        <v>47</v>
      </c>
      <c r="U113" s="489">
        <f t="shared" si="112"/>
        <v>299.53736254464661</v>
      </c>
      <c r="V113" s="489">
        <f t="shared" si="112"/>
        <v>289.20848797414158</v>
      </c>
      <c r="W113" s="489">
        <f t="shared" si="112"/>
        <v>278.87961340363654</v>
      </c>
      <c r="X113" s="489">
        <f t="shared" si="112"/>
        <v>284.04405068888906</v>
      </c>
      <c r="Y113" s="489">
        <f t="shared" si="112"/>
        <v>294.37292525939409</v>
      </c>
      <c r="Z113" s="489">
        <f t="shared" si="112"/>
        <v>299.53736254464661</v>
      </c>
      <c r="AA113" s="489">
        <f t="shared" si="112"/>
        <v>309.8662371151517</v>
      </c>
      <c r="AB113" s="489">
        <f t="shared" si="112"/>
        <v>284.04405068888906</v>
      </c>
      <c r="AC113" s="489">
        <f t="shared" si="112"/>
        <v>284.04405068888906</v>
      </c>
      <c r="AD113" s="489">
        <f t="shared" si="112"/>
        <v>299.53736254464661</v>
      </c>
      <c r="AE113" s="489">
        <f t="shared" si="112"/>
        <v>309.8662371151517</v>
      </c>
      <c r="AF113" s="489">
        <f t="shared" si="112"/>
        <v>315.03067440040422</v>
      </c>
      <c r="AG113" s="491">
        <f t="shared" si="112"/>
        <v>3547.9684149684867</v>
      </c>
    </row>
    <row r="114" spans="1:33" s="490" customFormat="1" ht="19.5">
      <c r="A114" s="487">
        <v>1.8919355323603778E-2</v>
      </c>
      <c r="B114" s="485" t="s">
        <v>279</v>
      </c>
      <c r="C114" s="485" t="s">
        <v>47</v>
      </c>
      <c r="D114" s="509">
        <v>36</v>
      </c>
      <c r="E114" s="509">
        <v>23.8</v>
      </c>
      <c r="F114" s="509">
        <v>35.1</v>
      </c>
      <c r="G114" s="509">
        <v>42.48</v>
      </c>
      <c r="H114" s="509">
        <v>25.37</v>
      </c>
      <c r="I114" s="509">
        <v>16.899999999999999</v>
      </c>
      <c r="J114" s="489">
        <f t="shared" si="113"/>
        <v>113.51613194162267</v>
      </c>
      <c r="K114" s="489">
        <f t="shared" si="113"/>
        <v>104.05645427982078</v>
      </c>
      <c r="L114" s="489">
        <f t="shared" si="113"/>
        <v>104.05645427982078</v>
      </c>
      <c r="M114" s="489">
        <f t="shared" si="113"/>
        <v>109.73226087690192</v>
      </c>
      <c r="N114" s="489">
        <f t="shared" si="114"/>
        <v>113.51613194162267</v>
      </c>
      <c r="O114" s="489">
        <f t="shared" si="114"/>
        <v>115.40806747398305</v>
      </c>
      <c r="P114" s="491">
        <f t="shared" si="114"/>
        <v>1392.8319656976223</v>
      </c>
      <c r="Q114" s="318"/>
      <c r="R114" s="487">
        <v>1.8919355323603778E-2</v>
      </c>
      <c r="S114" s="485" t="s">
        <v>279</v>
      </c>
      <c r="T114" s="485" t="s">
        <v>47</v>
      </c>
      <c r="U114" s="489">
        <f t="shared" si="112"/>
        <v>109.73226087690192</v>
      </c>
      <c r="V114" s="489">
        <f t="shared" si="112"/>
        <v>105.94838981218116</v>
      </c>
      <c r="W114" s="489">
        <f t="shared" si="112"/>
        <v>102.16451874746041</v>
      </c>
      <c r="X114" s="489">
        <f t="shared" si="112"/>
        <v>104.05645427982078</v>
      </c>
      <c r="Y114" s="489">
        <f t="shared" si="112"/>
        <v>107.84032534454154</v>
      </c>
      <c r="Z114" s="489">
        <f t="shared" si="112"/>
        <v>109.73226087690192</v>
      </c>
      <c r="AA114" s="489">
        <f t="shared" si="112"/>
        <v>113.51613194162267</v>
      </c>
      <c r="AB114" s="489">
        <f t="shared" si="112"/>
        <v>104.05645427982078</v>
      </c>
      <c r="AC114" s="489">
        <f t="shared" si="112"/>
        <v>104.05645427982078</v>
      </c>
      <c r="AD114" s="489">
        <f t="shared" si="112"/>
        <v>109.73226087690192</v>
      </c>
      <c r="AE114" s="489">
        <f t="shared" si="112"/>
        <v>113.51613194162267</v>
      </c>
      <c r="AF114" s="489">
        <f t="shared" si="112"/>
        <v>115.40806747398305</v>
      </c>
      <c r="AG114" s="491">
        <f t="shared" si="112"/>
        <v>1299.7597107315796</v>
      </c>
    </row>
    <row r="115" spans="1:33" s="490" customFormat="1" ht="20.25" thickBot="1">
      <c r="A115" s="488">
        <v>0</v>
      </c>
      <c r="B115" s="485" t="s">
        <v>280</v>
      </c>
      <c r="C115" s="485" t="s">
        <v>47</v>
      </c>
      <c r="D115" s="489">
        <f t="shared" ref="D115:I115" si="115">+D$116*$A115</f>
        <v>0</v>
      </c>
      <c r="E115" s="489">
        <f t="shared" si="115"/>
        <v>0</v>
      </c>
      <c r="F115" s="489">
        <f t="shared" si="115"/>
        <v>0</v>
      </c>
      <c r="G115" s="489">
        <f t="shared" si="115"/>
        <v>0</v>
      </c>
      <c r="H115" s="489">
        <f t="shared" si="115"/>
        <v>0</v>
      </c>
      <c r="I115" s="489">
        <f t="shared" si="115"/>
        <v>0</v>
      </c>
      <c r="J115" s="489">
        <f t="shared" si="113"/>
        <v>0</v>
      </c>
      <c r="K115" s="489">
        <f t="shared" si="113"/>
        <v>0</v>
      </c>
      <c r="L115" s="489">
        <f t="shared" si="113"/>
        <v>0</v>
      </c>
      <c r="M115" s="489">
        <f t="shared" si="113"/>
        <v>0</v>
      </c>
      <c r="N115" s="489">
        <f t="shared" si="114"/>
        <v>0</v>
      </c>
      <c r="O115" s="489">
        <f t="shared" si="114"/>
        <v>0</v>
      </c>
      <c r="P115" s="491">
        <f t="shared" si="114"/>
        <v>0</v>
      </c>
      <c r="Q115" s="318"/>
      <c r="R115" s="488">
        <v>0</v>
      </c>
      <c r="S115" s="485" t="s">
        <v>280</v>
      </c>
      <c r="T115" s="485" t="s">
        <v>47</v>
      </c>
      <c r="U115" s="489">
        <f t="shared" si="112"/>
        <v>0</v>
      </c>
      <c r="V115" s="489">
        <f t="shared" si="112"/>
        <v>0</v>
      </c>
      <c r="W115" s="489">
        <f t="shared" si="112"/>
        <v>0</v>
      </c>
      <c r="X115" s="489">
        <f t="shared" si="112"/>
        <v>0</v>
      </c>
      <c r="Y115" s="489">
        <f t="shared" si="112"/>
        <v>0</v>
      </c>
      <c r="Z115" s="489">
        <f t="shared" si="112"/>
        <v>0</v>
      </c>
      <c r="AA115" s="489">
        <f t="shared" si="112"/>
        <v>0</v>
      </c>
      <c r="AB115" s="489">
        <f t="shared" si="112"/>
        <v>0</v>
      </c>
      <c r="AC115" s="489">
        <f t="shared" si="112"/>
        <v>0</v>
      </c>
      <c r="AD115" s="489">
        <f t="shared" si="112"/>
        <v>0</v>
      </c>
      <c r="AE115" s="489">
        <f t="shared" si="112"/>
        <v>0</v>
      </c>
      <c r="AF115" s="489">
        <f t="shared" si="112"/>
        <v>0</v>
      </c>
      <c r="AG115" s="491">
        <f t="shared" si="112"/>
        <v>0</v>
      </c>
    </row>
    <row r="116" spans="1:33" ht="26.25" customHeight="1" thickTop="1" thickBot="1">
      <c r="A116" s="486" t="s">
        <v>281</v>
      </c>
      <c r="B116" s="1615" t="s">
        <v>282</v>
      </c>
      <c r="C116" s="1616"/>
      <c r="D116" s="508">
        <f t="shared" ref="D116:M116" si="116">+D61</f>
        <v>7054</v>
      </c>
      <c r="E116" s="508">
        <f t="shared" si="116"/>
        <v>7237.19</v>
      </c>
      <c r="F116" s="508">
        <f t="shared" si="116"/>
        <v>7162.64</v>
      </c>
      <c r="G116" s="508">
        <f t="shared" si="116"/>
        <v>6705.76</v>
      </c>
      <c r="H116" s="508">
        <f t="shared" si="116"/>
        <v>6217.2</v>
      </c>
      <c r="I116" s="508">
        <f t="shared" si="116"/>
        <v>4342.63</v>
      </c>
      <c r="J116" s="422">
        <f t="shared" si="116"/>
        <v>6000</v>
      </c>
      <c r="K116" s="422">
        <f t="shared" si="116"/>
        <v>5500</v>
      </c>
      <c r="L116" s="422">
        <f t="shared" si="116"/>
        <v>5500</v>
      </c>
      <c r="M116" s="422">
        <f t="shared" si="116"/>
        <v>5800</v>
      </c>
      <c r="N116" s="422">
        <f>+N61</f>
        <v>6000</v>
      </c>
      <c r="O116" s="422">
        <f>+O61</f>
        <v>6100</v>
      </c>
      <c r="P116" s="422">
        <f>+P61</f>
        <v>73619.42</v>
      </c>
      <c r="Q116" s="318"/>
      <c r="R116" s="486" t="s">
        <v>281</v>
      </c>
      <c r="S116" s="1615" t="s">
        <v>282</v>
      </c>
      <c r="T116" s="1616"/>
      <c r="U116" s="422">
        <f t="shared" ref="U116:AG116" si="117">+U61</f>
        <v>5800</v>
      </c>
      <c r="V116" s="422">
        <f t="shared" si="117"/>
        <v>5600</v>
      </c>
      <c r="W116" s="422">
        <f t="shared" si="117"/>
        <v>5400</v>
      </c>
      <c r="X116" s="422">
        <f t="shared" si="117"/>
        <v>5500</v>
      </c>
      <c r="Y116" s="422">
        <f t="shared" si="117"/>
        <v>5700</v>
      </c>
      <c r="Z116" s="422">
        <f t="shared" si="117"/>
        <v>5800</v>
      </c>
      <c r="AA116" s="422">
        <f t="shared" si="117"/>
        <v>6000</v>
      </c>
      <c r="AB116" s="422">
        <f t="shared" si="117"/>
        <v>5500</v>
      </c>
      <c r="AC116" s="422">
        <f t="shared" si="117"/>
        <v>5500</v>
      </c>
      <c r="AD116" s="422">
        <f t="shared" si="117"/>
        <v>5800</v>
      </c>
      <c r="AE116" s="422">
        <f t="shared" si="117"/>
        <v>6000</v>
      </c>
      <c r="AF116" s="422">
        <f t="shared" si="117"/>
        <v>6100</v>
      </c>
      <c r="AG116" s="422">
        <f t="shared" si="117"/>
        <v>68700</v>
      </c>
    </row>
    <row r="117" spans="1:33" ht="12.75" thickTop="1"/>
  </sheetData>
  <mergeCells count="20">
    <mergeCell ref="B116:C116"/>
    <mergeCell ref="S116:T116"/>
    <mergeCell ref="R68:S70"/>
    <mergeCell ref="R93:S95"/>
    <mergeCell ref="R31:T31"/>
    <mergeCell ref="R37:T37"/>
    <mergeCell ref="R85:S89"/>
    <mergeCell ref="A93:B95"/>
    <mergeCell ref="A68:B70"/>
    <mergeCell ref="A85:B89"/>
    <mergeCell ref="R26:S27"/>
    <mergeCell ref="R28:S30"/>
    <mergeCell ref="R39:S41"/>
    <mergeCell ref="R59:S61"/>
    <mergeCell ref="A37:C37"/>
    <mergeCell ref="A28:B30"/>
    <mergeCell ref="A31:C31"/>
    <mergeCell ref="A59:B61"/>
    <mergeCell ref="A39:B41"/>
    <mergeCell ref="A26:B27"/>
  </mergeCells>
  <phoneticPr fontId="10"/>
  <conditionalFormatting sqref="D54:O54">
    <cfRule type="cellIs" dxfId="1" priority="3" operator="equal">
      <formula>"NG"</formula>
    </cfRule>
  </conditionalFormatting>
  <conditionalFormatting sqref="U54:AF54">
    <cfRule type="cellIs" dxfId="0" priority="1" operator="equal">
      <formula>"NG"</formula>
    </cfRule>
  </conditionalFormatting>
  <printOptions horizontalCentered="1" verticalCentered="1"/>
  <pageMargins left="0" right="0" top="0" bottom="0" header="0" footer="0"/>
  <pageSetup paperSize="9" scale="55" fitToWidth="0" orientation="landscape" horizontalDpi="300" verticalDpi="30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2:AU72"/>
  <sheetViews>
    <sheetView zoomScale="40" zoomScaleNormal="40" workbookViewId="0">
      <selection activeCell="Z65" sqref="Z65:AU72"/>
    </sheetView>
  </sheetViews>
  <sheetFormatPr defaultRowHeight="11.25"/>
  <cols>
    <col min="2" max="2" width="26.83203125" bestFit="1" customWidth="1"/>
    <col min="3" max="20" width="13" customWidth="1"/>
    <col min="21" max="21" width="14.1640625" customWidth="1"/>
    <col min="23" max="23" width="4.5" customWidth="1"/>
    <col min="24" max="24" width="10" customWidth="1"/>
    <col min="25" max="25" width="19.6640625" customWidth="1"/>
    <col min="26" max="26" width="9.33203125" style="219"/>
    <col min="27" max="27" width="26.83203125" style="219" bestFit="1" customWidth="1"/>
    <col min="28" max="46" width="11.6640625" style="219" customWidth="1"/>
    <col min="47" max="47" width="9.33203125" style="219"/>
  </cols>
  <sheetData>
    <row r="2" spans="1:47" s="219" customFormat="1" ht="19.5">
      <c r="C2" s="1636" t="s">
        <v>297</v>
      </c>
      <c r="D2" s="1637"/>
      <c r="E2" s="1637"/>
      <c r="F2" s="1637"/>
      <c r="G2" s="1637"/>
      <c r="H2" s="1637"/>
      <c r="I2" s="1637"/>
      <c r="J2" s="1637"/>
      <c r="K2" s="1637"/>
      <c r="L2" s="1637"/>
      <c r="M2" s="1637"/>
      <c r="N2" s="1637"/>
      <c r="O2" s="1637"/>
      <c r="P2" s="1637"/>
      <c r="Q2" s="1637"/>
      <c r="R2" s="1637"/>
      <c r="S2" s="1637"/>
      <c r="T2" s="1637"/>
      <c r="U2" s="1638"/>
      <c r="AA2" s="575" t="s">
        <v>337</v>
      </c>
      <c r="AB2" s="1636" t="s">
        <v>297</v>
      </c>
      <c r="AC2" s="1637"/>
      <c r="AD2" s="1637"/>
      <c r="AE2" s="1637"/>
      <c r="AF2" s="1637"/>
      <c r="AG2" s="1637"/>
      <c r="AH2" s="1637"/>
      <c r="AI2" s="1637"/>
      <c r="AJ2" s="1637"/>
      <c r="AK2" s="1637"/>
      <c r="AL2" s="1637"/>
      <c r="AM2" s="1637"/>
      <c r="AN2" s="1637"/>
      <c r="AO2" s="1637"/>
      <c r="AP2" s="1637"/>
      <c r="AQ2" s="1637"/>
      <c r="AR2" s="1637"/>
      <c r="AS2" s="1637"/>
      <c r="AT2" s="1638"/>
    </row>
    <row r="3" spans="1:47" s="219" customFormat="1" ht="20.25">
      <c r="B3" s="952" t="s">
        <v>347</v>
      </c>
      <c r="C3" s="953" t="s">
        <v>298</v>
      </c>
      <c r="D3" s="954" t="s">
        <v>299</v>
      </c>
      <c r="E3" s="955" t="s">
        <v>300</v>
      </c>
      <c r="F3" s="956" t="s">
        <v>301</v>
      </c>
      <c r="G3" s="953" t="s">
        <v>302</v>
      </c>
      <c r="H3" s="954" t="s">
        <v>303</v>
      </c>
      <c r="I3" s="955" t="s">
        <v>304</v>
      </c>
      <c r="J3" s="956" t="s">
        <v>305</v>
      </c>
      <c r="K3" s="956" t="s">
        <v>306</v>
      </c>
      <c r="L3" s="953" t="s">
        <v>307</v>
      </c>
      <c r="M3" s="954" t="s">
        <v>308</v>
      </c>
      <c r="N3" s="955" t="s">
        <v>309</v>
      </c>
      <c r="O3" s="956" t="s">
        <v>310</v>
      </c>
      <c r="P3" s="953" t="s">
        <v>311</v>
      </c>
      <c r="Q3" s="954" t="s">
        <v>312</v>
      </c>
      <c r="R3" s="955" t="s">
        <v>313</v>
      </c>
      <c r="S3" s="956" t="s">
        <v>314</v>
      </c>
      <c r="T3" s="956" t="s">
        <v>315</v>
      </c>
      <c r="U3" s="956" t="s">
        <v>316</v>
      </c>
      <c r="AA3" s="284" t="s">
        <v>347</v>
      </c>
      <c r="AB3" s="552" t="s">
        <v>298</v>
      </c>
      <c r="AC3" s="549" t="s">
        <v>299</v>
      </c>
      <c r="AD3" s="550" t="s">
        <v>300</v>
      </c>
      <c r="AE3" s="551" t="s">
        <v>301</v>
      </c>
      <c r="AF3" s="552" t="s">
        <v>302</v>
      </c>
      <c r="AG3" s="549" t="s">
        <v>303</v>
      </c>
      <c r="AH3" s="550" t="s">
        <v>304</v>
      </c>
      <c r="AI3" s="551" t="s">
        <v>305</v>
      </c>
      <c r="AJ3" s="551" t="s">
        <v>306</v>
      </c>
      <c r="AK3" s="552" t="s">
        <v>307</v>
      </c>
      <c r="AL3" s="549" t="s">
        <v>308</v>
      </c>
      <c r="AM3" s="550" t="s">
        <v>309</v>
      </c>
      <c r="AN3" s="551" t="s">
        <v>310</v>
      </c>
      <c r="AO3" s="552" t="s">
        <v>311</v>
      </c>
      <c r="AP3" s="549" t="s">
        <v>312</v>
      </c>
      <c r="AQ3" s="550" t="s">
        <v>313</v>
      </c>
      <c r="AR3" s="551" t="s">
        <v>314</v>
      </c>
      <c r="AS3" s="551" t="s">
        <v>315</v>
      </c>
      <c r="AT3" s="551" t="s">
        <v>316</v>
      </c>
    </row>
    <row r="4" spans="1:47" s="219" customFormat="1" ht="17.25">
      <c r="A4" s="517"/>
      <c r="B4" s="514" t="s">
        <v>292</v>
      </c>
      <c r="C4" s="520">
        <v>1128</v>
      </c>
      <c r="D4" s="521">
        <v>1090.5</v>
      </c>
      <c r="E4" s="522">
        <v>1052</v>
      </c>
      <c r="F4" s="523">
        <v>3270.5</v>
      </c>
      <c r="G4" s="520">
        <v>1069.5</v>
      </c>
      <c r="H4" s="521">
        <v>1108.5</v>
      </c>
      <c r="I4" s="522">
        <v>1128</v>
      </c>
      <c r="J4" s="523">
        <v>3306</v>
      </c>
      <c r="K4" s="523">
        <v>6576.5</v>
      </c>
      <c r="L4" s="520">
        <v>1169</v>
      </c>
      <c r="M4" s="521">
        <v>1071</v>
      </c>
      <c r="N4" s="522">
        <v>1071</v>
      </c>
      <c r="O4" s="523">
        <v>3311</v>
      </c>
      <c r="P4" s="520">
        <v>1132</v>
      </c>
      <c r="Q4" s="521">
        <v>1167</v>
      </c>
      <c r="R4" s="522">
        <v>1189</v>
      </c>
      <c r="S4" s="523">
        <v>3488</v>
      </c>
      <c r="T4" s="523">
        <v>6799</v>
      </c>
      <c r="U4" s="523">
        <v>13375.5</v>
      </c>
      <c r="V4" s="547">
        <v>0.82003926862191678</v>
      </c>
      <c r="Z4" s="517"/>
      <c r="AA4" s="514" t="s">
        <v>292</v>
      </c>
      <c r="AB4" s="576"/>
      <c r="AC4" s="539"/>
      <c r="AD4" s="540"/>
      <c r="AE4" s="541"/>
      <c r="AF4" s="542"/>
      <c r="AG4" s="539"/>
      <c r="AH4" s="540"/>
      <c r="AI4" s="541"/>
      <c r="AJ4" s="541"/>
      <c r="AK4" s="542"/>
      <c r="AL4" s="539"/>
      <c r="AM4" s="540"/>
      <c r="AN4" s="541"/>
      <c r="AO4" s="542"/>
      <c r="AP4" s="539"/>
      <c r="AQ4" s="540"/>
      <c r="AR4" s="541"/>
      <c r="AS4" s="541"/>
      <c r="AT4" s="541"/>
      <c r="AU4" s="547"/>
    </row>
    <row r="5" spans="1:47" s="219" customFormat="1" ht="17.25">
      <c r="A5" s="517"/>
      <c r="B5" s="518" t="s">
        <v>293</v>
      </c>
      <c r="C5" s="525">
        <v>806.4</v>
      </c>
      <c r="D5" s="526">
        <v>778.56</v>
      </c>
      <c r="E5" s="519">
        <v>750.81</v>
      </c>
      <c r="F5" s="527">
        <v>2335.77</v>
      </c>
      <c r="G5" s="525">
        <v>769.16999999999985</v>
      </c>
      <c r="H5" s="526">
        <v>792.65999999999985</v>
      </c>
      <c r="I5" s="519">
        <v>806.57999999999993</v>
      </c>
      <c r="J5" s="527">
        <v>2368.41</v>
      </c>
      <c r="K5" s="527">
        <v>4704.18</v>
      </c>
      <c r="L5" s="525">
        <v>833.46</v>
      </c>
      <c r="M5" s="526">
        <v>765.51</v>
      </c>
      <c r="N5" s="519">
        <v>764.64</v>
      </c>
      <c r="O5" s="527">
        <v>2363.61</v>
      </c>
      <c r="P5" s="525">
        <v>806.4</v>
      </c>
      <c r="Q5" s="526">
        <v>834.24</v>
      </c>
      <c r="R5" s="519">
        <v>847.46999999999991</v>
      </c>
      <c r="S5" s="527">
        <v>2488.1099999999997</v>
      </c>
      <c r="T5" s="527">
        <v>4851.7199999999993</v>
      </c>
      <c r="U5" s="527">
        <v>9555.9</v>
      </c>
      <c r="V5" s="547">
        <v>0.86999890696445814</v>
      </c>
      <c r="Z5" s="517"/>
      <c r="AA5" s="518" t="s">
        <v>293</v>
      </c>
      <c r="AB5" s="578"/>
      <c r="AC5" s="544"/>
      <c r="AD5" s="545"/>
      <c r="AE5" s="546"/>
      <c r="AF5" s="543"/>
      <c r="AG5" s="544"/>
      <c r="AH5" s="545"/>
      <c r="AI5" s="546"/>
      <c r="AJ5" s="546"/>
      <c r="AK5" s="543"/>
      <c r="AL5" s="544"/>
      <c r="AM5" s="545"/>
      <c r="AN5" s="546"/>
      <c r="AO5" s="543"/>
      <c r="AP5" s="544"/>
      <c r="AQ5" s="545"/>
      <c r="AR5" s="546"/>
      <c r="AS5" s="546"/>
      <c r="AT5" s="546"/>
      <c r="AU5" s="547"/>
    </row>
    <row r="6" spans="1:47" s="219" customFormat="1" ht="17.25">
      <c r="A6" s="517"/>
      <c r="B6" s="518" t="s">
        <v>294</v>
      </c>
      <c r="C6" s="525">
        <v>2578.4499999999998</v>
      </c>
      <c r="D6" s="526">
        <v>2502.0899999999997</v>
      </c>
      <c r="E6" s="519">
        <v>2401.38</v>
      </c>
      <c r="F6" s="527">
        <v>7481.9199999999992</v>
      </c>
      <c r="G6" s="525">
        <v>2444.7399999999998</v>
      </c>
      <c r="H6" s="526">
        <v>2533.4399999999996</v>
      </c>
      <c r="I6" s="519">
        <v>2578.6999999999998</v>
      </c>
      <c r="J6" s="527">
        <v>7556.8799999999992</v>
      </c>
      <c r="K6" s="527">
        <v>15038.8</v>
      </c>
      <c r="L6" s="525">
        <v>2667.3600000000006</v>
      </c>
      <c r="M6" s="526">
        <v>2444.1399999999994</v>
      </c>
      <c r="N6" s="519">
        <v>2444.15</v>
      </c>
      <c r="O6" s="527">
        <v>7555.65</v>
      </c>
      <c r="P6" s="525">
        <v>2578.4499999999998</v>
      </c>
      <c r="Q6" s="526">
        <v>2667.67</v>
      </c>
      <c r="R6" s="519">
        <v>2724.82</v>
      </c>
      <c r="S6" s="527">
        <v>7970.9400000000005</v>
      </c>
      <c r="T6" s="527">
        <v>15526.59</v>
      </c>
      <c r="U6" s="527">
        <v>30565.39</v>
      </c>
      <c r="V6" s="547">
        <v>0.92000032521294672</v>
      </c>
      <c r="Z6" s="517"/>
      <c r="AA6" s="518" t="s">
        <v>294</v>
      </c>
      <c r="AB6" s="578"/>
      <c r="AC6" s="544"/>
      <c r="AD6" s="545"/>
      <c r="AE6" s="546"/>
      <c r="AF6" s="543"/>
      <c r="AG6" s="544"/>
      <c r="AH6" s="545"/>
      <c r="AI6" s="546"/>
      <c r="AJ6" s="546"/>
      <c r="AK6" s="543"/>
      <c r="AL6" s="544"/>
      <c r="AM6" s="545"/>
      <c r="AN6" s="546"/>
      <c r="AO6" s="543"/>
      <c r="AP6" s="544"/>
      <c r="AQ6" s="545"/>
      <c r="AR6" s="546"/>
      <c r="AS6" s="546"/>
      <c r="AT6" s="546"/>
      <c r="AU6" s="547"/>
    </row>
    <row r="7" spans="1:47" s="219" customFormat="1" ht="17.25">
      <c r="A7" s="517"/>
      <c r="B7" s="513" t="s">
        <v>295</v>
      </c>
      <c r="C7" s="530">
        <v>1255</v>
      </c>
      <c r="D7" s="553">
        <v>1211.5</v>
      </c>
      <c r="E7" s="554">
        <v>1214</v>
      </c>
      <c r="F7" s="555">
        <v>3680.5</v>
      </c>
      <c r="G7" s="530">
        <v>1274</v>
      </c>
      <c r="H7" s="553">
        <v>1274</v>
      </c>
      <c r="I7" s="554">
        <v>1274</v>
      </c>
      <c r="J7" s="555">
        <v>3822</v>
      </c>
      <c r="K7" s="555">
        <v>7502.5</v>
      </c>
      <c r="L7" s="530">
        <v>1300</v>
      </c>
      <c r="M7" s="553">
        <v>1223</v>
      </c>
      <c r="N7" s="554">
        <v>1223</v>
      </c>
      <c r="O7" s="555">
        <v>3746</v>
      </c>
      <c r="P7" s="530">
        <v>1255</v>
      </c>
      <c r="Q7" s="553">
        <v>1297.5</v>
      </c>
      <c r="R7" s="554">
        <v>1321</v>
      </c>
      <c r="S7" s="555">
        <v>3873.5</v>
      </c>
      <c r="T7" s="555">
        <v>7619.5</v>
      </c>
      <c r="U7" s="555">
        <v>15122</v>
      </c>
      <c r="V7" s="547">
        <v>0.81994846467683058</v>
      </c>
      <c r="Z7" s="517"/>
      <c r="AA7" s="513" t="s">
        <v>295</v>
      </c>
      <c r="AB7" s="580"/>
      <c r="AC7" s="532"/>
      <c r="AD7" s="533"/>
      <c r="AE7" s="534"/>
      <c r="AF7" s="531"/>
      <c r="AG7" s="532"/>
      <c r="AH7" s="533"/>
      <c r="AI7" s="534"/>
      <c r="AJ7" s="534"/>
      <c r="AK7" s="531"/>
      <c r="AL7" s="532"/>
      <c r="AM7" s="533"/>
      <c r="AN7" s="534"/>
      <c r="AO7" s="531"/>
      <c r="AP7" s="532"/>
      <c r="AQ7" s="533"/>
      <c r="AR7" s="534"/>
      <c r="AS7" s="534"/>
      <c r="AT7" s="534"/>
      <c r="AU7" s="547"/>
    </row>
    <row r="8" spans="1:47" s="219" customFormat="1" ht="17.25">
      <c r="A8" s="515" t="s">
        <v>296</v>
      </c>
      <c r="B8" s="516"/>
      <c r="C8" s="558">
        <v>5767.85</v>
      </c>
      <c r="D8" s="559">
        <v>5582.65</v>
      </c>
      <c r="E8" s="560">
        <v>5418.1900000000005</v>
      </c>
      <c r="F8" s="561">
        <v>16768.689999999999</v>
      </c>
      <c r="G8" s="558">
        <v>5557.41</v>
      </c>
      <c r="H8" s="559">
        <v>5708.5999999999995</v>
      </c>
      <c r="I8" s="560">
        <v>5787.28</v>
      </c>
      <c r="J8" s="561">
        <v>17053.29</v>
      </c>
      <c r="K8" s="561">
        <v>33821.979999999996</v>
      </c>
      <c r="L8" s="558">
        <v>5969.8200000000006</v>
      </c>
      <c r="M8" s="559">
        <v>5503.65</v>
      </c>
      <c r="N8" s="560">
        <v>5502.79</v>
      </c>
      <c r="O8" s="561">
        <v>16976.260000000002</v>
      </c>
      <c r="P8" s="558">
        <v>5771.85</v>
      </c>
      <c r="Q8" s="559">
        <v>5966.41</v>
      </c>
      <c r="R8" s="560">
        <v>6082.29</v>
      </c>
      <c r="S8" s="561">
        <v>17820.55</v>
      </c>
      <c r="T8" s="561">
        <v>34796.81</v>
      </c>
      <c r="U8" s="561">
        <v>68618.790000000008</v>
      </c>
      <c r="V8" s="547">
        <v>0.86891079802830395</v>
      </c>
      <c r="Z8" s="515" t="s">
        <v>296</v>
      </c>
      <c r="AA8" s="516"/>
      <c r="AB8" s="582"/>
      <c r="AC8" s="536"/>
      <c r="AD8" s="537"/>
      <c r="AE8" s="538"/>
      <c r="AF8" s="535"/>
      <c r="AG8" s="536"/>
      <c r="AH8" s="537"/>
      <c r="AI8" s="538"/>
      <c r="AJ8" s="538"/>
      <c r="AK8" s="535"/>
      <c r="AL8" s="536"/>
      <c r="AM8" s="537"/>
      <c r="AN8" s="538"/>
      <c r="AO8" s="535"/>
      <c r="AP8" s="536"/>
      <c r="AQ8" s="537"/>
      <c r="AR8" s="538"/>
      <c r="AS8" s="538"/>
      <c r="AT8" s="538"/>
      <c r="AU8" s="547"/>
    </row>
    <row r="9" spans="1:47" s="219" customFormat="1"/>
    <row r="10" spans="1:47" ht="19.5">
      <c r="C10" s="1636" t="s">
        <v>297</v>
      </c>
      <c r="D10" s="1637"/>
      <c r="E10" s="1637"/>
      <c r="F10" s="1637"/>
      <c r="G10" s="1637"/>
      <c r="H10" s="1637"/>
      <c r="I10" s="1637"/>
      <c r="J10" s="1637"/>
      <c r="K10" s="1637"/>
      <c r="L10" s="1637"/>
      <c r="M10" s="1637"/>
      <c r="N10" s="1637"/>
      <c r="O10" s="1637"/>
      <c r="P10" s="1637"/>
      <c r="Q10" s="1637"/>
      <c r="R10" s="1637"/>
      <c r="S10" s="1637"/>
      <c r="T10" s="1637"/>
      <c r="U10" s="1638"/>
      <c r="AA10" s="575"/>
      <c r="AB10" s="1636" t="s">
        <v>297</v>
      </c>
      <c r="AC10" s="1637"/>
      <c r="AD10" s="1637"/>
      <c r="AE10" s="1637"/>
      <c r="AF10" s="1637"/>
      <c r="AG10" s="1637"/>
      <c r="AH10" s="1637"/>
      <c r="AI10" s="1637"/>
      <c r="AJ10" s="1637"/>
      <c r="AK10" s="1637"/>
      <c r="AL10" s="1637"/>
      <c r="AM10" s="1637"/>
      <c r="AN10" s="1637"/>
      <c r="AO10" s="1637"/>
      <c r="AP10" s="1637"/>
      <c r="AQ10" s="1637"/>
      <c r="AR10" s="1637"/>
      <c r="AS10" s="1637"/>
      <c r="AT10" s="1638"/>
    </row>
    <row r="11" spans="1:47" ht="20.25">
      <c r="B11" s="284" t="s">
        <v>317</v>
      </c>
      <c r="C11" s="552" t="s">
        <v>298</v>
      </c>
      <c r="D11" s="549" t="s">
        <v>299</v>
      </c>
      <c r="E11" s="550" t="s">
        <v>300</v>
      </c>
      <c r="F11" s="551" t="s">
        <v>301</v>
      </c>
      <c r="G11" s="552" t="s">
        <v>302</v>
      </c>
      <c r="H11" s="549" t="s">
        <v>303</v>
      </c>
      <c r="I11" s="550" t="s">
        <v>304</v>
      </c>
      <c r="J11" s="551" t="s">
        <v>305</v>
      </c>
      <c r="K11" s="551" t="s">
        <v>306</v>
      </c>
      <c r="L11" s="552" t="s">
        <v>307</v>
      </c>
      <c r="M11" s="549" t="s">
        <v>308</v>
      </c>
      <c r="N11" s="550" t="s">
        <v>309</v>
      </c>
      <c r="O11" s="551" t="s">
        <v>310</v>
      </c>
      <c r="P11" s="552" t="s">
        <v>311</v>
      </c>
      <c r="Q11" s="549" t="s">
        <v>312</v>
      </c>
      <c r="R11" s="550" t="s">
        <v>313</v>
      </c>
      <c r="S11" s="551" t="s">
        <v>314</v>
      </c>
      <c r="T11" s="551" t="s">
        <v>315</v>
      </c>
      <c r="U11" s="551" t="s">
        <v>316</v>
      </c>
      <c r="AA11" s="284" t="s">
        <v>339</v>
      </c>
      <c r="AB11" s="552" t="s">
        <v>298</v>
      </c>
      <c r="AC11" s="549" t="s">
        <v>299</v>
      </c>
      <c r="AD11" s="550" t="s">
        <v>300</v>
      </c>
      <c r="AE11" s="551" t="s">
        <v>301</v>
      </c>
      <c r="AF11" s="552" t="s">
        <v>302</v>
      </c>
      <c r="AG11" s="549" t="s">
        <v>303</v>
      </c>
      <c r="AH11" s="550" t="s">
        <v>304</v>
      </c>
      <c r="AI11" s="551" t="s">
        <v>305</v>
      </c>
      <c r="AJ11" s="551" t="s">
        <v>306</v>
      </c>
      <c r="AK11" s="552" t="s">
        <v>307</v>
      </c>
      <c r="AL11" s="549" t="s">
        <v>308</v>
      </c>
      <c r="AM11" s="550" t="s">
        <v>309</v>
      </c>
      <c r="AN11" s="551" t="s">
        <v>310</v>
      </c>
      <c r="AO11" s="552" t="s">
        <v>311</v>
      </c>
      <c r="AP11" s="549" t="s">
        <v>312</v>
      </c>
      <c r="AQ11" s="550" t="s">
        <v>313</v>
      </c>
      <c r="AR11" s="551" t="s">
        <v>314</v>
      </c>
      <c r="AS11" s="551" t="s">
        <v>315</v>
      </c>
      <c r="AT11" s="551" t="s">
        <v>316</v>
      </c>
    </row>
    <row r="12" spans="1:47" ht="17.25">
      <c r="A12" s="517"/>
      <c r="B12" s="514" t="s">
        <v>292</v>
      </c>
      <c r="C12" s="542">
        <v>1150</v>
      </c>
      <c r="D12" s="539">
        <v>1127</v>
      </c>
      <c r="E12" s="540">
        <v>991</v>
      </c>
      <c r="F12" s="541">
        <v>3268</v>
      </c>
      <c r="G12" s="542">
        <v>1073</v>
      </c>
      <c r="H12" s="539">
        <v>1108</v>
      </c>
      <c r="I12" s="540">
        <v>1127</v>
      </c>
      <c r="J12" s="541">
        <v>3308</v>
      </c>
      <c r="K12" s="541">
        <v>6576</v>
      </c>
      <c r="L12" s="542">
        <v>1166</v>
      </c>
      <c r="M12" s="539">
        <v>1068</v>
      </c>
      <c r="N12" s="540">
        <v>1072</v>
      </c>
      <c r="O12" s="541">
        <v>3306</v>
      </c>
      <c r="P12" s="542">
        <v>1131</v>
      </c>
      <c r="Q12" s="539">
        <v>1165</v>
      </c>
      <c r="R12" s="540">
        <v>1187</v>
      </c>
      <c r="S12" s="541">
        <v>3483</v>
      </c>
      <c r="T12" s="541">
        <v>6789</v>
      </c>
      <c r="U12" s="541">
        <v>13365</v>
      </c>
      <c r="V12" s="547">
        <v>0.82003926862191678</v>
      </c>
      <c r="Z12" s="517"/>
      <c r="AA12" s="514" t="s">
        <v>292</v>
      </c>
      <c r="AB12" s="576">
        <v>1089</v>
      </c>
      <c r="AC12" s="539">
        <v>1127</v>
      </c>
      <c r="AD12" s="540">
        <v>991</v>
      </c>
      <c r="AE12" s="541">
        <v>3268</v>
      </c>
      <c r="AF12" s="542">
        <v>1073</v>
      </c>
      <c r="AG12" s="539">
        <v>1108</v>
      </c>
      <c r="AH12" s="540">
        <v>1127</v>
      </c>
      <c r="AI12" s="541">
        <v>3308</v>
      </c>
      <c r="AJ12" s="541">
        <v>6576</v>
      </c>
      <c r="AK12" s="542">
        <v>1166</v>
      </c>
      <c r="AL12" s="539">
        <v>1068</v>
      </c>
      <c r="AM12" s="540">
        <v>1072</v>
      </c>
      <c r="AN12" s="541">
        <v>3306</v>
      </c>
      <c r="AO12" s="542">
        <v>1131</v>
      </c>
      <c r="AP12" s="539">
        <v>1165</v>
      </c>
      <c r="AQ12" s="540">
        <v>1187</v>
      </c>
      <c r="AR12" s="541">
        <v>3483</v>
      </c>
      <c r="AS12" s="541">
        <v>6789</v>
      </c>
      <c r="AT12" s="541">
        <v>13365</v>
      </c>
      <c r="AU12" s="547">
        <v>0.82003926862191678</v>
      </c>
    </row>
    <row r="13" spans="1:47" ht="17.25">
      <c r="A13" s="517"/>
      <c r="B13" s="518" t="s">
        <v>293</v>
      </c>
      <c r="C13" s="543">
        <v>819.44999999999993</v>
      </c>
      <c r="D13" s="544">
        <v>806.49</v>
      </c>
      <c r="E13" s="545">
        <v>708.7</v>
      </c>
      <c r="F13" s="546">
        <v>2334.6400000000003</v>
      </c>
      <c r="G13" s="543">
        <v>769.16999999999985</v>
      </c>
      <c r="H13" s="544">
        <v>792.21999999999991</v>
      </c>
      <c r="I13" s="545">
        <v>806.13999999999987</v>
      </c>
      <c r="J13" s="546">
        <v>2367.5299999999997</v>
      </c>
      <c r="K13" s="546">
        <v>4702.17</v>
      </c>
      <c r="L13" s="543">
        <v>833.02</v>
      </c>
      <c r="M13" s="544">
        <v>764.73</v>
      </c>
      <c r="N13" s="545">
        <v>764.21</v>
      </c>
      <c r="O13" s="546">
        <v>2361.96</v>
      </c>
      <c r="P13" s="543">
        <v>806.4</v>
      </c>
      <c r="Q13" s="544">
        <v>833.37</v>
      </c>
      <c r="R13" s="545">
        <v>847.46999999999991</v>
      </c>
      <c r="S13" s="546">
        <v>2487.2399999999998</v>
      </c>
      <c r="T13" s="546">
        <v>4849.2</v>
      </c>
      <c r="U13" s="546">
        <v>9551.369999999999</v>
      </c>
      <c r="V13" s="547">
        <v>0.86999890696445814</v>
      </c>
      <c r="Z13" s="517"/>
      <c r="AA13" s="518" t="s">
        <v>293</v>
      </c>
      <c r="AB13" s="578">
        <v>1279</v>
      </c>
      <c r="AC13" s="544">
        <v>806.49</v>
      </c>
      <c r="AD13" s="545">
        <v>708.7</v>
      </c>
      <c r="AE13" s="546">
        <v>2334.6400000000003</v>
      </c>
      <c r="AF13" s="543">
        <v>769.16999999999985</v>
      </c>
      <c r="AG13" s="544">
        <v>792.21999999999991</v>
      </c>
      <c r="AH13" s="545">
        <v>806.13999999999987</v>
      </c>
      <c r="AI13" s="546">
        <v>2367.5299999999997</v>
      </c>
      <c r="AJ13" s="546">
        <v>4702.17</v>
      </c>
      <c r="AK13" s="543">
        <v>833.02</v>
      </c>
      <c r="AL13" s="544">
        <v>764.73</v>
      </c>
      <c r="AM13" s="545">
        <v>764.21</v>
      </c>
      <c r="AN13" s="546">
        <v>2361.96</v>
      </c>
      <c r="AO13" s="543">
        <v>806.4</v>
      </c>
      <c r="AP13" s="544">
        <v>833.37</v>
      </c>
      <c r="AQ13" s="545">
        <v>847.46999999999991</v>
      </c>
      <c r="AR13" s="546">
        <v>2487.2399999999998</v>
      </c>
      <c r="AS13" s="546">
        <v>4849.2</v>
      </c>
      <c r="AT13" s="546">
        <v>9551.369999999999</v>
      </c>
      <c r="AU13" s="547">
        <v>0.86999890696445814</v>
      </c>
    </row>
    <row r="14" spans="1:47" ht="17.25">
      <c r="A14" s="517"/>
      <c r="B14" s="518" t="s">
        <v>294</v>
      </c>
      <c r="C14" s="543">
        <v>2622.6099999999997</v>
      </c>
      <c r="D14" s="544">
        <v>2578.02</v>
      </c>
      <c r="E14" s="545">
        <v>2267.62</v>
      </c>
      <c r="F14" s="546">
        <v>7468.2499999999991</v>
      </c>
      <c r="G14" s="543">
        <v>2444.7399999999998</v>
      </c>
      <c r="H14" s="544">
        <v>2533.4399999999996</v>
      </c>
      <c r="I14" s="545">
        <v>2578.6999999999998</v>
      </c>
      <c r="J14" s="546">
        <v>7556.8799999999992</v>
      </c>
      <c r="K14" s="546">
        <v>15025.129999999997</v>
      </c>
      <c r="L14" s="543">
        <v>2667.3600000000006</v>
      </c>
      <c r="M14" s="544">
        <v>2444.7199999999998</v>
      </c>
      <c r="N14" s="545">
        <v>2444.15</v>
      </c>
      <c r="O14" s="546">
        <v>7556.23</v>
      </c>
      <c r="P14" s="543">
        <v>2578.4499999999998</v>
      </c>
      <c r="Q14" s="544">
        <v>2667.67</v>
      </c>
      <c r="R14" s="545">
        <v>2724.82</v>
      </c>
      <c r="S14" s="546">
        <v>7970.9400000000005</v>
      </c>
      <c r="T14" s="546">
        <v>15527.17</v>
      </c>
      <c r="U14" s="546">
        <v>30552.299999999996</v>
      </c>
      <c r="V14" s="547">
        <v>0.92000032521294672</v>
      </c>
      <c r="Z14" s="517"/>
      <c r="AA14" s="518" t="s">
        <v>294</v>
      </c>
      <c r="AB14" s="578">
        <v>3116</v>
      </c>
      <c r="AC14" s="544">
        <v>2578.02</v>
      </c>
      <c r="AD14" s="545">
        <v>2267.62</v>
      </c>
      <c r="AE14" s="546">
        <v>7468.2499999999991</v>
      </c>
      <c r="AF14" s="543">
        <v>2444.7399999999998</v>
      </c>
      <c r="AG14" s="544">
        <v>2533.4399999999996</v>
      </c>
      <c r="AH14" s="545">
        <v>2578.6999999999998</v>
      </c>
      <c r="AI14" s="546">
        <v>7556.8799999999992</v>
      </c>
      <c r="AJ14" s="546">
        <v>15025.129999999997</v>
      </c>
      <c r="AK14" s="543">
        <v>2667.3600000000006</v>
      </c>
      <c r="AL14" s="544">
        <v>2444.7199999999998</v>
      </c>
      <c r="AM14" s="545">
        <v>2444.15</v>
      </c>
      <c r="AN14" s="546">
        <v>7556.23</v>
      </c>
      <c r="AO14" s="543">
        <v>2578.4499999999998</v>
      </c>
      <c r="AP14" s="544">
        <v>2667.67</v>
      </c>
      <c r="AQ14" s="545">
        <v>2724.82</v>
      </c>
      <c r="AR14" s="546">
        <v>7970.9400000000005</v>
      </c>
      <c r="AS14" s="546">
        <v>15527.17</v>
      </c>
      <c r="AT14" s="546">
        <v>30552.299999999996</v>
      </c>
      <c r="AU14" s="547">
        <v>0.92000032521294672</v>
      </c>
    </row>
    <row r="15" spans="1:47" ht="17.25">
      <c r="A15" s="517"/>
      <c r="B15" s="513" t="s">
        <v>295</v>
      </c>
      <c r="C15" s="531">
        <v>1308</v>
      </c>
      <c r="D15" s="532">
        <v>1284</v>
      </c>
      <c r="E15" s="533">
        <v>1144</v>
      </c>
      <c r="F15" s="534">
        <v>3736</v>
      </c>
      <c r="G15" s="531">
        <v>1223</v>
      </c>
      <c r="H15" s="532">
        <v>1267</v>
      </c>
      <c r="I15" s="533">
        <v>1289</v>
      </c>
      <c r="J15" s="534">
        <v>3779</v>
      </c>
      <c r="K15" s="534">
        <v>7515</v>
      </c>
      <c r="L15" s="531">
        <v>1336</v>
      </c>
      <c r="M15" s="532">
        <v>1225</v>
      </c>
      <c r="N15" s="533">
        <v>1219</v>
      </c>
      <c r="O15" s="534">
        <v>3780</v>
      </c>
      <c r="P15" s="531">
        <v>1287</v>
      </c>
      <c r="Q15" s="532">
        <v>1337</v>
      </c>
      <c r="R15" s="533">
        <v>1355</v>
      </c>
      <c r="S15" s="534">
        <v>3979</v>
      </c>
      <c r="T15" s="534">
        <v>7759</v>
      </c>
      <c r="U15" s="534">
        <v>15274</v>
      </c>
      <c r="V15" s="547">
        <v>0.81994846467683058</v>
      </c>
      <c r="Z15" s="517"/>
      <c r="AA15" s="513" t="s">
        <v>295</v>
      </c>
      <c r="AB15" s="580">
        <v>1570</v>
      </c>
      <c r="AC15" s="532">
        <v>1284</v>
      </c>
      <c r="AD15" s="533">
        <v>1144</v>
      </c>
      <c r="AE15" s="534">
        <v>3736</v>
      </c>
      <c r="AF15" s="531">
        <v>1223</v>
      </c>
      <c r="AG15" s="532">
        <v>1267</v>
      </c>
      <c r="AH15" s="533">
        <v>1289</v>
      </c>
      <c r="AI15" s="534">
        <v>3779</v>
      </c>
      <c r="AJ15" s="534">
        <v>7515</v>
      </c>
      <c r="AK15" s="531">
        <v>1336</v>
      </c>
      <c r="AL15" s="532">
        <v>1225</v>
      </c>
      <c r="AM15" s="533">
        <v>1219</v>
      </c>
      <c r="AN15" s="534">
        <v>3780</v>
      </c>
      <c r="AO15" s="531">
        <v>1287</v>
      </c>
      <c r="AP15" s="532">
        <v>1337</v>
      </c>
      <c r="AQ15" s="533">
        <v>1355</v>
      </c>
      <c r="AR15" s="534">
        <v>3979</v>
      </c>
      <c r="AS15" s="534">
        <v>7759</v>
      </c>
      <c r="AT15" s="534">
        <v>15274</v>
      </c>
      <c r="AU15" s="547">
        <v>0.81994846467683058</v>
      </c>
    </row>
    <row r="16" spans="1:47" ht="17.25">
      <c r="A16" s="515" t="s">
        <v>296</v>
      </c>
      <c r="B16" s="516"/>
      <c r="C16" s="535">
        <v>5900.0599999999995</v>
      </c>
      <c r="D16" s="536">
        <v>5795.51</v>
      </c>
      <c r="E16" s="537">
        <v>5111.32</v>
      </c>
      <c r="F16" s="538">
        <v>16806.89</v>
      </c>
      <c r="G16" s="535">
        <v>5509.91</v>
      </c>
      <c r="H16" s="536">
        <v>5700.66</v>
      </c>
      <c r="I16" s="537">
        <v>5800.84</v>
      </c>
      <c r="J16" s="538">
        <v>17011.41</v>
      </c>
      <c r="K16" s="538">
        <v>33818.299999999996</v>
      </c>
      <c r="L16" s="535">
        <v>6002.380000000001</v>
      </c>
      <c r="M16" s="536">
        <v>5502.45</v>
      </c>
      <c r="N16" s="537">
        <v>5499.3600000000006</v>
      </c>
      <c r="O16" s="538">
        <v>17004.189999999999</v>
      </c>
      <c r="P16" s="535">
        <v>5802.85</v>
      </c>
      <c r="Q16" s="536">
        <v>6003.04</v>
      </c>
      <c r="R16" s="537">
        <v>6114.29</v>
      </c>
      <c r="S16" s="538">
        <v>17920.18</v>
      </c>
      <c r="T16" s="538">
        <v>34924.370000000003</v>
      </c>
      <c r="U16" s="538">
        <v>68742.67</v>
      </c>
      <c r="V16" s="547">
        <v>0.86891079802830395</v>
      </c>
      <c r="Z16" s="515" t="s">
        <v>296</v>
      </c>
      <c r="AA16" s="516"/>
      <c r="AB16" s="582">
        <f>+SUM(AB12:AB15)</f>
        <v>7054</v>
      </c>
      <c r="AC16" s="536">
        <f t="shared" ref="AC16:AT16" si="0">+SUM(AC12:AC15)</f>
        <v>5795.51</v>
      </c>
      <c r="AD16" s="537">
        <f t="shared" si="0"/>
        <v>5111.32</v>
      </c>
      <c r="AE16" s="538">
        <f t="shared" si="0"/>
        <v>16806.89</v>
      </c>
      <c r="AF16" s="535">
        <f t="shared" si="0"/>
        <v>5509.91</v>
      </c>
      <c r="AG16" s="536">
        <f t="shared" si="0"/>
        <v>5700.66</v>
      </c>
      <c r="AH16" s="537">
        <f t="shared" si="0"/>
        <v>5800.84</v>
      </c>
      <c r="AI16" s="538">
        <f t="shared" si="0"/>
        <v>17011.41</v>
      </c>
      <c r="AJ16" s="538">
        <f t="shared" si="0"/>
        <v>33818.299999999996</v>
      </c>
      <c r="AK16" s="535">
        <f t="shared" si="0"/>
        <v>6002.380000000001</v>
      </c>
      <c r="AL16" s="536">
        <f t="shared" si="0"/>
        <v>5502.45</v>
      </c>
      <c r="AM16" s="537">
        <f t="shared" si="0"/>
        <v>5499.3600000000006</v>
      </c>
      <c r="AN16" s="538">
        <f t="shared" si="0"/>
        <v>17004.189999999999</v>
      </c>
      <c r="AO16" s="535">
        <f t="shared" si="0"/>
        <v>5802.85</v>
      </c>
      <c r="AP16" s="536">
        <f t="shared" si="0"/>
        <v>6003.04</v>
      </c>
      <c r="AQ16" s="537">
        <f t="shared" si="0"/>
        <v>6114.29</v>
      </c>
      <c r="AR16" s="538">
        <f t="shared" si="0"/>
        <v>17920.18</v>
      </c>
      <c r="AS16" s="538">
        <f t="shared" si="0"/>
        <v>34924.370000000003</v>
      </c>
      <c r="AT16" s="538">
        <f t="shared" si="0"/>
        <v>68742.67</v>
      </c>
      <c r="AU16" s="547">
        <v>0.86891079802830395</v>
      </c>
    </row>
    <row r="18" spans="1:47" ht="17.25">
      <c r="C18" s="1636" t="s">
        <v>297</v>
      </c>
      <c r="D18" s="1637"/>
      <c r="E18" s="1637"/>
      <c r="F18" s="1637"/>
      <c r="G18" s="1637"/>
      <c r="H18" s="1637"/>
      <c r="I18" s="1637"/>
      <c r="J18" s="1637"/>
      <c r="K18" s="1637"/>
      <c r="L18" s="1637"/>
      <c r="M18" s="1637"/>
      <c r="N18" s="1637"/>
      <c r="O18" s="1637"/>
      <c r="P18" s="1637"/>
      <c r="Q18" s="1637"/>
      <c r="R18" s="1637"/>
      <c r="S18" s="1637"/>
      <c r="T18" s="1637"/>
      <c r="U18" s="1638"/>
      <c r="V18" s="219"/>
      <c r="AB18" s="1636" t="s">
        <v>297</v>
      </c>
      <c r="AC18" s="1637"/>
      <c r="AD18" s="1637"/>
      <c r="AE18" s="1637"/>
      <c r="AF18" s="1637"/>
      <c r="AG18" s="1637"/>
      <c r="AH18" s="1637"/>
      <c r="AI18" s="1637"/>
      <c r="AJ18" s="1637"/>
      <c r="AK18" s="1637"/>
      <c r="AL18" s="1637"/>
      <c r="AM18" s="1637"/>
      <c r="AN18" s="1637"/>
      <c r="AO18" s="1637"/>
      <c r="AP18" s="1637"/>
      <c r="AQ18" s="1637"/>
      <c r="AR18" s="1637"/>
      <c r="AS18" s="1637"/>
      <c r="AT18" s="1638"/>
    </row>
    <row r="19" spans="1:47" ht="20.25">
      <c r="A19" s="951"/>
      <c r="B19" s="952" t="s">
        <v>323</v>
      </c>
      <c r="C19" s="953" t="s">
        <v>298</v>
      </c>
      <c r="D19" s="954" t="s">
        <v>299</v>
      </c>
      <c r="E19" s="955" t="s">
        <v>300</v>
      </c>
      <c r="F19" s="956" t="s">
        <v>301</v>
      </c>
      <c r="G19" s="953" t="s">
        <v>302</v>
      </c>
      <c r="H19" s="954" t="s">
        <v>303</v>
      </c>
      <c r="I19" s="955" t="s">
        <v>304</v>
      </c>
      <c r="J19" s="956" t="s">
        <v>305</v>
      </c>
      <c r="K19" s="956" t="s">
        <v>306</v>
      </c>
      <c r="L19" s="953" t="s">
        <v>307</v>
      </c>
      <c r="M19" s="954" t="s">
        <v>308</v>
      </c>
      <c r="N19" s="955" t="s">
        <v>309</v>
      </c>
      <c r="O19" s="956" t="s">
        <v>310</v>
      </c>
      <c r="P19" s="953" t="s">
        <v>311</v>
      </c>
      <c r="Q19" s="954" t="s">
        <v>312</v>
      </c>
      <c r="R19" s="955" t="s">
        <v>313</v>
      </c>
      <c r="S19" s="956" t="s">
        <v>314</v>
      </c>
      <c r="T19" s="956" t="s">
        <v>315</v>
      </c>
      <c r="U19" s="956" t="s">
        <v>316</v>
      </c>
      <c r="V19" s="219"/>
      <c r="W19" s="219"/>
      <c r="X19" s="587" t="s">
        <v>343</v>
      </c>
      <c r="Y19" s="219"/>
      <c r="AA19" s="284" t="s">
        <v>338</v>
      </c>
      <c r="AB19" s="585" t="s">
        <v>298</v>
      </c>
      <c r="AC19" s="586" t="s">
        <v>299</v>
      </c>
      <c r="AD19" s="550" t="s">
        <v>300</v>
      </c>
      <c r="AE19" s="551" t="s">
        <v>301</v>
      </c>
      <c r="AF19" s="552" t="s">
        <v>302</v>
      </c>
      <c r="AG19" s="549" t="s">
        <v>303</v>
      </c>
      <c r="AH19" s="550" t="s">
        <v>304</v>
      </c>
      <c r="AI19" s="551" t="s">
        <v>305</v>
      </c>
      <c r="AJ19" s="551" t="s">
        <v>306</v>
      </c>
      <c r="AK19" s="552" t="s">
        <v>307</v>
      </c>
      <c r="AL19" s="549" t="s">
        <v>308</v>
      </c>
      <c r="AM19" s="550" t="s">
        <v>309</v>
      </c>
      <c r="AN19" s="551" t="s">
        <v>310</v>
      </c>
      <c r="AO19" s="552" t="s">
        <v>311</v>
      </c>
      <c r="AP19" s="549" t="s">
        <v>312</v>
      </c>
      <c r="AQ19" s="550" t="s">
        <v>313</v>
      </c>
      <c r="AR19" s="551" t="s">
        <v>314</v>
      </c>
      <c r="AS19" s="551" t="s">
        <v>315</v>
      </c>
      <c r="AT19" s="551" t="s">
        <v>316</v>
      </c>
    </row>
    <row r="20" spans="1:47" ht="17.25">
      <c r="A20" s="517"/>
      <c r="B20" s="514" t="s">
        <v>318</v>
      </c>
      <c r="C20" s="520">
        <v>1150</v>
      </c>
      <c r="D20" s="521">
        <v>1128</v>
      </c>
      <c r="E20" s="522">
        <v>1215</v>
      </c>
      <c r="F20" s="523">
        <v>3493</v>
      </c>
      <c r="G20" s="520">
        <v>1167</v>
      </c>
      <c r="H20" s="521">
        <v>1108</v>
      </c>
      <c r="I20" s="522">
        <v>1128.5</v>
      </c>
      <c r="J20" s="523">
        <v>3403.5</v>
      </c>
      <c r="K20" s="523">
        <v>6896.5</v>
      </c>
      <c r="L20" s="520">
        <v>1167.5</v>
      </c>
      <c r="M20" s="521">
        <v>1069</v>
      </c>
      <c r="N20" s="522">
        <v>1072</v>
      </c>
      <c r="O20" s="523">
        <v>3308.5</v>
      </c>
      <c r="P20" s="520">
        <v>1131</v>
      </c>
      <c r="Q20" s="521">
        <v>1168</v>
      </c>
      <c r="R20" s="522">
        <v>1187</v>
      </c>
      <c r="S20" s="523">
        <v>3486</v>
      </c>
      <c r="T20" s="523">
        <v>6794.5</v>
      </c>
      <c r="U20" s="523">
        <v>13691</v>
      </c>
      <c r="V20" s="547">
        <v>0.81996765886087319</v>
      </c>
      <c r="W20" s="219"/>
      <c r="X20" s="574">
        <f>+U20-U12</f>
        <v>326</v>
      </c>
      <c r="Y20" s="219"/>
      <c r="Z20" s="548"/>
      <c r="AA20" s="528" t="s">
        <v>318</v>
      </c>
      <c r="AB20" s="576">
        <v>1089</v>
      </c>
      <c r="AC20" s="577">
        <v>1059.1099999999999</v>
      </c>
      <c r="AD20" s="522">
        <v>1215</v>
      </c>
      <c r="AE20" s="523">
        <f>+SUM(AB20:AD20)</f>
        <v>3363.1099999999997</v>
      </c>
      <c r="AF20" s="520">
        <v>1167</v>
      </c>
      <c r="AG20" s="521">
        <v>1108</v>
      </c>
      <c r="AH20" s="522">
        <v>1128.5</v>
      </c>
      <c r="AI20" s="523">
        <f>+SUM(AF20:AH20)</f>
        <v>3403.5</v>
      </c>
      <c r="AJ20" s="523">
        <f>+SUM(AE20,AI20)</f>
        <v>6766.61</v>
      </c>
      <c r="AK20" s="520">
        <v>1167.5</v>
      </c>
      <c r="AL20" s="521">
        <v>1069</v>
      </c>
      <c r="AM20" s="522">
        <v>1072</v>
      </c>
      <c r="AN20" s="523">
        <f>+SUM(AK20:AM20)</f>
        <v>3308.5</v>
      </c>
      <c r="AO20" s="520">
        <v>1131</v>
      </c>
      <c r="AP20" s="521">
        <v>1168</v>
      </c>
      <c r="AQ20" s="522">
        <v>1187</v>
      </c>
      <c r="AR20" s="523">
        <f>+SUM(AO20:AQ20)</f>
        <v>3486</v>
      </c>
      <c r="AS20" s="523">
        <f>+SUM(AN20,AR20)</f>
        <v>6794.5</v>
      </c>
      <c r="AT20" s="523">
        <f>AJ20+AS20</f>
        <v>13561.11</v>
      </c>
      <c r="AU20" s="562">
        <v>0.81996765886087319</v>
      </c>
    </row>
    <row r="21" spans="1:47" ht="17.25">
      <c r="A21" s="517"/>
      <c r="B21" s="518" t="s">
        <v>319</v>
      </c>
      <c r="C21" s="525">
        <v>819.44999999999993</v>
      </c>
      <c r="D21" s="526">
        <v>806.4</v>
      </c>
      <c r="E21" s="519">
        <v>868.78</v>
      </c>
      <c r="F21" s="527">
        <v>2494.63</v>
      </c>
      <c r="G21" s="525">
        <v>833.55</v>
      </c>
      <c r="H21" s="526">
        <v>792.21999999999991</v>
      </c>
      <c r="I21" s="519">
        <v>806.13999999999987</v>
      </c>
      <c r="J21" s="527">
        <v>2431.91</v>
      </c>
      <c r="K21" s="527">
        <v>4926.54</v>
      </c>
      <c r="L21" s="525">
        <v>833.02</v>
      </c>
      <c r="M21" s="526">
        <v>764.64</v>
      </c>
      <c r="N21" s="519">
        <v>764.21</v>
      </c>
      <c r="O21" s="527">
        <v>2361.87</v>
      </c>
      <c r="P21" s="525">
        <v>806.4</v>
      </c>
      <c r="Q21" s="526">
        <v>833.37</v>
      </c>
      <c r="R21" s="519">
        <v>847.55000000000007</v>
      </c>
      <c r="S21" s="527">
        <v>2487.3200000000002</v>
      </c>
      <c r="T21" s="527">
        <v>4849.1900000000005</v>
      </c>
      <c r="U21" s="527">
        <v>9775.73</v>
      </c>
      <c r="V21" s="547">
        <v>0.86999777510790721</v>
      </c>
      <c r="W21" s="219"/>
      <c r="X21" s="574">
        <f>+U21-U13</f>
        <v>224.36000000000058</v>
      </c>
      <c r="Y21" s="219"/>
      <c r="Z21" s="548"/>
      <c r="AA21" s="524" t="s">
        <v>319</v>
      </c>
      <c r="AB21" s="578">
        <v>1279</v>
      </c>
      <c r="AC21" s="579">
        <v>1437.1</v>
      </c>
      <c r="AD21" s="519">
        <v>868.78</v>
      </c>
      <c r="AE21" s="527">
        <f>+SUM(AB21:AD21)</f>
        <v>3584.88</v>
      </c>
      <c r="AF21" s="525">
        <v>833.55</v>
      </c>
      <c r="AG21" s="526">
        <v>792.21999999999991</v>
      </c>
      <c r="AH21" s="519">
        <v>806.13999999999987</v>
      </c>
      <c r="AI21" s="527">
        <f>+SUM(AF21:AH21)</f>
        <v>2431.91</v>
      </c>
      <c r="AJ21" s="527">
        <f>+SUM(AE21,AI21)</f>
        <v>6016.79</v>
      </c>
      <c r="AK21" s="525">
        <v>833.02</v>
      </c>
      <c r="AL21" s="526">
        <v>764.64</v>
      </c>
      <c r="AM21" s="519">
        <v>764.21</v>
      </c>
      <c r="AN21" s="527">
        <f>+SUM(AK21:AM21)</f>
        <v>2361.87</v>
      </c>
      <c r="AO21" s="525">
        <v>806.4</v>
      </c>
      <c r="AP21" s="526">
        <v>833.37</v>
      </c>
      <c r="AQ21" s="519">
        <v>847.55000000000007</v>
      </c>
      <c r="AR21" s="527">
        <f>+SUM(AO21:AQ21)</f>
        <v>2487.3200000000002</v>
      </c>
      <c r="AS21" s="527">
        <f>+SUM(AN21,AR21)</f>
        <v>4849.1900000000005</v>
      </c>
      <c r="AT21" s="527">
        <f>AJ21+AS21</f>
        <v>10865.98</v>
      </c>
      <c r="AU21" s="562">
        <v>0.86999777510790721</v>
      </c>
    </row>
    <row r="22" spans="1:47" ht="17.25">
      <c r="A22" s="517"/>
      <c r="B22" s="518" t="s">
        <v>320</v>
      </c>
      <c r="C22" s="525">
        <v>2622.6099999999997</v>
      </c>
      <c r="D22" s="526">
        <v>2578.4700000000003</v>
      </c>
      <c r="E22" s="519">
        <v>2778.2200000000007</v>
      </c>
      <c r="F22" s="527">
        <v>7979.3000000000011</v>
      </c>
      <c r="G22" s="525">
        <v>2667.3799999999997</v>
      </c>
      <c r="H22" s="526">
        <v>2533.4399999999996</v>
      </c>
      <c r="I22" s="519">
        <v>2578.6999999999998</v>
      </c>
      <c r="J22" s="527">
        <v>7779.5199999999995</v>
      </c>
      <c r="K22" s="527">
        <v>15758.82</v>
      </c>
      <c r="L22" s="525">
        <v>2667.3600000000006</v>
      </c>
      <c r="M22" s="526">
        <v>2322.7099999999996</v>
      </c>
      <c r="N22" s="519">
        <v>2444.15</v>
      </c>
      <c r="O22" s="527">
        <v>7434.2199999999993</v>
      </c>
      <c r="P22" s="525">
        <v>2578.4499999999998</v>
      </c>
      <c r="Q22" s="526">
        <v>2667.67</v>
      </c>
      <c r="R22" s="519">
        <v>2854.5500000000006</v>
      </c>
      <c r="S22" s="527">
        <v>8100.67</v>
      </c>
      <c r="T22" s="527">
        <v>15534.89</v>
      </c>
      <c r="U22" s="527">
        <v>31293.71</v>
      </c>
      <c r="V22" s="547">
        <v>0.92000032926756492</v>
      </c>
      <c r="W22" s="219"/>
      <c r="X22" s="574">
        <f>+U22-U14</f>
        <v>741.41000000000349</v>
      </c>
      <c r="Y22" s="219"/>
      <c r="Z22" s="548"/>
      <c r="AA22" s="524" t="s">
        <v>320</v>
      </c>
      <c r="AB22" s="578">
        <v>3116</v>
      </c>
      <c r="AC22" s="579">
        <v>3183.23</v>
      </c>
      <c r="AD22" s="519">
        <v>2778.2200000000007</v>
      </c>
      <c r="AE22" s="527">
        <f>+SUM(AB22:AD22)</f>
        <v>9077.4500000000007</v>
      </c>
      <c r="AF22" s="525">
        <v>2667.3799999999997</v>
      </c>
      <c r="AG22" s="526">
        <v>2533.4399999999996</v>
      </c>
      <c r="AH22" s="519">
        <v>2578.6999999999998</v>
      </c>
      <c r="AI22" s="527">
        <f>+SUM(AF22:AH22)</f>
        <v>7779.5199999999995</v>
      </c>
      <c r="AJ22" s="527">
        <f>+SUM(AE22,AI22)</f>
        <v>16856.97</v>
      </c>
      <c r="AK22" s="525">
        <v>2667.3600000000006</v>
      </c>
      <c r="AL22" s="526">
        <v>2322.7099999999996</v>
      </c>
      <c r="AM22" s="519">
        <v>2444.15</v>
      </c>
      <c r="AN22" s="527">
        <f>+SUM(AK22:AM22)</f>
        <v>7434.2199999999993</v>
      </c>
      <c r="AO22" s="525">
        <v>2578.4499999999998</v>
      </c>
      <c r="AP22" s="526">
        <v>2667.67</v>
      </c>
      <c r="AQ22" s="519">
        <v>2854.5500000000006</v>
      </c>
      <c r="AR22" s="527">
        <f>+SUM(AO22:AQ22)</f>
        <v>8100.67</v>
      </c>
      <c r="AS22" s="527">
        <f>+SUM(AN22,AR22)</f>
        <v>15534.89</v>
      </c>
      <c r="AT22" s="527">
        <f>AJ22+AS22</f>
        <v>32391.86</v>
      </c>
      <c r="AU22" s="562">
        <v>0.92000032926756492</v>
      </c>
    </row>
    <row r="23" spans="1:47" ht="17.25">
      <c r="A23" s="517"/>
      <c r="B23" s="513" t="s">
        <v>321</v>
      </c>
      <c r="C23" s="530">
        <v>1311.5</v>
      </c>
      <c r="D23" s="553">
        <v>1289.5</v>
      </c>
      <c r="E23" s="554">
        <v>1389.25</v>
      </c>
      <c r="F23" s="555">
        <v>3990.25</v>
      </c>
      <c r="G23" s="530">
        <v>1353.75</v>
      </c>
      <c r="H23" s="553">
        <v>1267</v>
      </c>
      <c r="I23" s="554">
        <v>1289</v>
      </c>
      <c r="J23" s="555">
        <v>3909.75</v>
      </c>
      <c r="K23" s="555">
        <v>7900</v>
      </c>
      <c r="L23" s="530">
        <v>1336</v>
      </c>
      <c r="M23" s="553">
        <v>1223.5</v>
      </c>
      <c r="N23" s="554">
        <v>1223.5</v>
      </c>
      <c r="O23" s="555">
        <v>3783</v>
      </c>
      <c r="P23" s="530">
        <v>1291</v>
      </c>
      <c r="Q23" s="553">
        <v>1337</v>
      </c>
      <c r="R23" s="554">
        <v>1356.6</v>
      </c>
      <c r="S23" s="555">
        <v>3984.6</v>
      </c>
      <c r="T23" s="555">
        <v>7767.6</v>
      </c>
      <c r="U23" s="555">
        <v>15667.6</v>
      </c>
      <c r="V23" s="547">
        <v>0.82005275940038536</v>
      </c>
      <c r="W23" s="219"/>
      <c r="X23" s="574">
        <f>+U23-U15</f>
        <v>393.60000000000036</v>
      </c>
      <c r="Y23" s="219"/>
      <c r="Z23" s="548"/>
      <c r="AA23" s="529" t="s">
        <v>321</v>
      </c>
      <c r="AB23" s="580">
        <v>1570</v>
      </c>
      <c r="AC23" s="581">
        <v>1557.75</v>
      </c>
      <c r="AD23" s="554">
        <v>1389.25</v>
      </c>
      <c r="AE23" s="555">
        <f>+SUM(AB23:AD23)</f>
        <v>4517</v>
      </c>
      <c r="AF23" s="530">
        <v>1353.75</v>
      </c>
      <c r="AG23" s="553">
        <v>1267</v>
      </c>
      <c r="AH23" s="554">
        <v>1289</v>
      </c>
      <c r="AI23" s="555">
        <f>+SUM(AF23:AH23)</f>
        <v>3909.75</v>
      </c>
      <c r="AJ23" s="555">
        <f>+SUM(AE23,AI23)</f>
        <v>8426.75</v>
      </c>
      <c r="AK23" s="530">
        <v>1336</v>
      </c>
      <c r="AL23" s="553">
        <v>1223.5</v>
      </c>
      <c r="AM23" s="554">
        <v>1223.5</v>
      </c>
      <c r="AN23" s="555">
        <f>+SUM(AK23:AM23)</f>
        <v>3783</v>
      </c>
      <c r="AO23" s="530">
        <v>1291</v>
      </c>
      <c r="AP23" s="553">
        <v>1337</v>
      </c>
      <c r="AQ23" s="554">
        <v>1356.6</v>
      </c>
      <c r="AR23" s="555">
        <f>+SUM(AO23:AQ23)</f>
        <v>3984.6</v>
      </c>
      <c r="AS23" s="555">
        <f>+SUM(AN23,AR23)</f>
        <v>7767.6</v>
      </c>
      <c r="AT23" s="555">
        <f>AJ23+AS23</f>
        <v>16194.35</v>
      </c>
      <c r="AU23" s="562">
        <v>0.82005275940038536</v>
      </c>
    </row>
    <row r="24" spans="1:47" ht="17.25">
      <c r="A24" s="515" t="s">
        <v>322</v>
      </c>
      <c r="B24" s="516"/>
      <c r="C24" s="558">
        <v>5903.5599999999995</v>
      </c>
      <c r="D24" s="559">
        <v>5802.3700000000008</v>
      </c>
      <c r="E24" s="560">
        <v>6251.25</v>
      </c>
      <c r="F24" s="561">
        <v>17957.18</v>
      </c>
      <c r="G24" s="558">
        <v>6021.6799999999994</v>
      </c>
      <c r="H24" s="559">
        <v>5700.66</v>
      </c>
      <c r="I24" s="560">
        <v>5802.34</v>
      </c>
      <c r="J24" s="561">
        <v>17524.68</v>
      </c>
      <c r="K24" s="561">
        <v>35481.86</v>
      </c>
      <c r="L24" s="558">
        <v>6003.880000000001</v>
      </c>
      <c r="M24" s="559">
        <v>5379.8499999999995</v>
      </c>
      <c r="N24" s="560">
        <v>5503.8600000000006</v>
      </c>
      <c r="O24" s="561">
        <v>16887.59</v>
      </c>
      <c r="P24" s="558">
        <v>5806.85</v>
      </c>
      <c r="Q24" s="559">
        <v>6006.04</v>
      </c>
      <c r="R24" s="560">
        <v>6245.7000000000007</v>
      </c>
      <c r="S24" s="561">
        <v>18058.59</v>
      </c>
      <c r="T24" s="561">
        <v>34946.18</v>
      </c>
      <c r="U24" s="561">
        <v>70428.040000000008</v>
      </c>
      <c r="V24" s="547">
        <v>0.86890281403790259</v>
      </c>
      <c r="W24" s="219"/>
      <c r="X24" s="574">
        <f>+U24-U16</f>
        <v>1685.3700000000099</v>
      </c>
      <c r="Y24" s="219"/>
      <c r="Z24" s="556" t="s">
        <v>322</v>
      </c>
      <c r="AA24" s="557"/>
      <c r="AB24" s="582">
        <f>+SUM(AB20:AB23)</f>
        <v>7054</v>
      </c>
      <c r="AC24" s="583">
        <f>+SUM(AC20:AC23)</f>
        <v>7237.1900000000005</v>
      </c>
      <c r="AD24" s="537">
        <f>+SUM(AD20:AD23)</f>
        <v>6251.25</v>
      </c>
      <c r="AE24" s="538">
        <f>+SUM(AB24:AD24)</f>
        <v>20542.440000000002</v>
      </c>
      <c r="AF24" s="535">
        <f>+SUM(AF20:AF23)</f>
        <v>6021.6799999999994</v>
      </c>
      <c r="AG24" s="536">
        <f>+SUM(AG20:AG23)</f>
        <v>5700.66</v>
      </c>
      <c r="AH24" s="537">
        <f>+SUM(AH20:AH23)</f>
        <v>5802.34</v>
      </c>
      <c r="AI24" s="538">
        <f>+SUM(AF24:AH24)</f>
        <v>17524.68</v>
      </c>
      <c r="AJ24" s="538">
        <f>+SUM(AE24,AI24)</f>
        <v>38067.120000000003</v>
      </c>
      <c r="AK24" s="535">
        <f>+SUM(AK20:AK23)</f>
        <v>6003.880000000001</v>
      </c>
      <c r="AL24" s="536">
        <f>+SUM(AL20:AL23)</f>
        <v>5379.8499999999995</v>
      </c>
      <c r="AM24" s="537">
        <f>+SUM(AM20:AM23)</f>
        <v>5503.8600000000006</v>
      </c>
      <c r="AN24" s="538">
        <f>+SUM(AK24:AM24)</f>
        <v>16887.59</v>
      </c>
      <c r="AO24" s="535">
        <f>+SUM(AO20:AO23)</f>
        <v>5806.85</v>
      </c>
      <c r="AP24" s="536">
        <f>+SUM(AP20:AP23)</f>
        <v>6006.04</v>
      </c>
      <c r="AQ24" s="537">
        <f>+SUM(AQ20:AQ23)</f>
        <v>6245.7000000000007</v>
      </c>
      <c r="AR24" s="538">
        <f>+SUM(AO24:AQ24)</f>
        <v>18058.59</v>
      </c>
      <c r="AS24" s="538">
        <f>+SUM(AN24,AR24)</f>
        <v>34946.18</v>
      </c>
      <c r="AT24" s="538">
        <f>AJ24+AS24</f>
        <v>73013.3</v>
      </c>
      <c r="AU24" s="562">
        <v>0.86890281403790259</v>
      </c>
    </row>
    <row r="25" spans="1:47" s="219" customFormat="1"/>
    <row r="26" spans="1:47" s="219" customFormat="1" ht="17.25">
      <c r="C26" s="1636" t="s">
        <v>297</v>
      </c>
      <c r="D26" s="1637"/>
      <c r="E26" s="1637"/>
      <c r="F26" s="1637"/>
      <c r="G26" s="1637"/>
      <c r="H26" s="1637"/>
      <c r="I26" s="1637"/>
      <c r="J26" s="1637"/>
      <c r="K26" s="1637"/>
      <c r="L26" s="1637"/>
      <c r="M26" s="1637"/>
      <c r="N26" s="1637"/>
      <c r="O26" s="1637"/>
      <c r="P26" s="1637"/>
      <c r="Q26" s="1637"/>
      <c r="R26" s="1637"/>
      <c r="S26" s="1637"/>
      <c r="T26" s="1637"/>
      <c r="U26" s="1638"/>
      <c r="AB26" s="1636" t="s">
        <v>297</v>
      </c>
      <c r="AC26" s="1637"/>
      <c r="AD26" s="1637"/>
      <c r="AE26" s="1637"/>
      <c r="AF26" s="1637"/>
      <c r="AG26" s="1637"/>
      <c r="AH26" s="1637"/>
      <c r="AI26" s="1637"/>
      <c r="AJ26" s="1637"/>
      <c r="AK26" s="1637"/>
      <c r="AL26" s="1637"/>
      <c r="AM26" s="1637"/>
      <c r="AN26" s="1637"/>
      <c r="AO26" s="1637"/>
      <c r="AP26" s="1637"/>
      <c r="AQ26" s="1637"/>
      <c r="AR26" s="1637"/>
      <c r="AS26" s="1637"/>
      <c r="AT26" s="1638"/>
    </row>
    <row r="27" spans="1:47" s="219" customFormat="1" ht="20.25">
      <c r="B27" s="284" t="s">
        <v>342</v>
      </c>
      <c r="C27" s="585" t="s">
        <v>298</v>
      </c>
      <c r="D27" s="586" t="s">
        <v>299</v>
      </c>
      <c r="E27" s="550" t="s">
        <v>300</v>
      </c>
      <c r="F27" s="551" t="s">
        <v>301</v>
      </c>
      <c r="G27" s="552" t="s">
        <v>302</v>
      </c>
      <c r="H27" s="549" t="s">
        <v>303</v>
      </c>
      <c r="I27" s="550" t="s">
        <v>304</v>
      </c>
      <c r="J27" s="551" t="s">
        <v>305</v>
      </c>
      <c r="K27" s="551" t="s">
        <v>306</v>
      </c>
      <c r="L27" s="552" t="s">
        <v>307</v>
      </c>
      <c r="M27" s="549" t="s">
        <v>308</v>
      </c>
      <c r="N27" s="550" t="s">
        <v>309</v>
      </c>
      <c r="O27" s="551" t="s">
        <v>310</v>
      </c>
      <c r="P27" s="552" t="s">
        <v>311</v>
      </c>
      <c r="Q27" s="549" t="s">
        <v>312</v>
      </c>
      <c r="R27" s="550" t="s">
        <v>313</v>
      </c>
      <c r="S27" s="551" t="s">
        <v>314</v>
      </c>
      <c r="T27" s="551" t="s">
        <v>315</v>
      </c>
      <c r="U27" s="551" t="s">
        <v>316</v>
      </c>
      <c r="X27" s="587" t="s">
        <v>344</v>
      </c>
      <c r="AA27" s="284" t="s">
        <v>6600</v>
      </c>
      <c r="AB27" s="585" t="s">
        <v>298</v>
      </c>
      <c r="AC27" s="586" t="s">
        <v>299</v>
      </c>
      <c r="AD27" s="607" t="s">
        <v>300</v>
      </c>
      <c r="AE27" s="611" t="s">
        <v>301</v>
      </c>
      <c r="AF27" s="552" t="s">
        <v>302</v>
      </c>
      <c r="AG27" s="549" t="s">
        <v>303</v>
      </c>
      <c r="AH27" s="550" t="s">
        <v>304</v>
      </c>
      <c r="AI27" s="551" t="s">
        <v>305</v>
      </c>
      <c r="AJ27" s="551" t="s">
        <v>306</v>
      </c>
      <c r="AK27" s="552" t="s">
        <v>307</v>
      </c>
      <c r="AL27" s="549" t="s">
        <v>308</v>
      </c>
      <c r="AM27" s="550" t="s">
        <v>309</v>
      </c>
      <c r="AN27" s="551" t="s">
        <v>310</v>
      </c>
      <c r="AO27" s="552" t="s">
        <v>311</v>
      </c>
      <c r="AP27" s="549" t="s">
        <v>312</v>
      </c>
      <c r="AQ27" s="550" t="s">
        <v>313</v>
      </c>
      <c r="AR27" s="551" t="s">
        <v>314</v>
      </c>
      <c r="AS27" s="551" t="s">
        <v>315</v>
      </c>
      <c r="AT27" s="551" t="s">
        <v>316</v>
      </c>
    </row>
    <row r="28" spans="1:47" s="219" customFormat="1" ht="17.25">
      <c r="A28" s="548"/>
      <c r="B28" s="528" t="s">
        <v>318</v>
      </c>
      <c r="C28" s="576">
        <v>1089</v>
      </c>
      <c r="D28" s="577">
        <v>1059.1099999999999</v>
      </c>
      <c r="E28" s="522">
        <v>1215</v>
      </c>
      <c r="F28" s="523">
        <f>+SUM(C28:E28)</f>
        <v>3363.1099999999997</v>
      </c>
      <c r="G28" s="520">
        <v>1206</v>
      </c>
      <c r="H28" s="521">
        <v>1206</v>
      </c>
      <c r="I28" s="522">
        <v>1128.5</v>
      </c>
      <c r="J28" s="523">
        <f>+SUM(G28:I28)</f>
        <v>3540.5</v>
      </c>
      <c r="K28" s="523">
        <f>+SUM(F28,J28)</f>
        <v>6903.61</v>
      </c>
      <c r="L28" s="520">
        <v>1168</v>
      </c>
      <c r="M28" s="521">
        <v>1069</v>
      </c>
      <c r="N28" s="522">
        <v>1070</v>
      </c>
      <c r="O28" s="523">
        <f>+SUM(L28:N28)</f>
        <v>3307</v>
      </c>
      <c r="P28" s="520">
        <v>1129</v>
      </c>
      <c r="Q28" s="521">
        <v>1168</v>
      </c>
      <c r="R28" s="522">
        <v>1186</v>
      </c>
      <c r="S28" s="523">
        <f>+SUM(P28:R28)</f>
        <v>3483</v>
      </c>
      <c r="T28" s="523">
        <f>+SUM(O28,S28)</f>
        <v>6790</v>
      </c>
      <c r="U28" s="523">
        <f>K28+T28</f>
        <v>13693.61</v>
      </c>
      <c r="V28" s="562">
        <v>0.81996765886087319</v>
      </c>
      <c r="X28" s="574">
        <f>+U28-U20</f>
        <v>2.6100000000005821</v>
      </c>
      <c r="Z28" s="548"/>
      <c r="AA28" s="528" t="s">
        <v>318</v>
      </c>
      <c r="AB28" s="576">
        <v>1089</v>
      </c>
      <c r="AC28" s="577">
        <v>1059.1099999999999</v>
      </c>
      <c r="AD28" s="608">
        <v>1288.8699999999999</v>
      </c>
      <c r="AE28" s="612">
        <f>+SUM(AB28:AD28)</f>
        <v>3436.9799999999996</v>
      </c>
      <c r="AF28" s="520">
        <v>1206</v>
      </c>
      <c r="AG28" s="521">
        <v>1206</v>
      </c>
      <c r="AH28" s="522">
        <v>1128.5</v>
      </c>
      <c r="AI28" s="523">
        <f>+SUM(AF28:AH28)</f>
        <v>3540.5</v>
      </c>
      <c r="AJ28" s="523">
        <f>+SUM(AE28,AI28)</f>
        <v>6977.48</v>
      </c>
      <c r="AK28" s="520">
        <v>1168</v>
      </c>
      <c r="AL28" s="521">
        <v>1069</v>
      </c>
      <c r="AM28" s="522">
        <v>1070</v>
      </c>
      <c r="AN28" s="523">
        <f>+SUM(AK28:AM28)</f>
        <v>3307</v>
      </c>
      <c r="AO28" s="520">
        <v>1129</v>
      </c>
      <c r="AP28" s="521">
        <v>1168</v>
      </c>
      <c r="AQ28" s="522">
        <v>1186</v>
      </c>
      <c r="AR28" s="523">
        <f>+SUM(AO28:AQ28)</f>
        <v>3483</v>
      </c>
      <c r="AS28" s="523">
        <f>+SUM(AN28,AR28)</f>
        <v>6790</v>
      </c>
      <c r="AT28" s="523">
        <f>AJ28+AS28</f>
        <v>13767.48</v>
      </c>
      <c r="AU28" s="562">
        <v>0.81996765886087319</v>
      </c>
    </row>
    <row r="29" spans="1:47" s="219" customFormat="1" ht="17.25">
      <c r="A29" s="548"/>
      <c r="B29" s="524" t="s">
        <v>319</v>
      </c>
      <c r="C29" s="578">
        <v>1279</v>
      </c>
      <c r="D29" s="579">
        <v>1437.1</v>
      </c>
      <c r="E29" s="519">
        <v>868.78</v>
      </c>
      <c r="F29" s="527">
        <f>+SUM(C29:E29)</f>
        <v>3584.88</v>
      </c>
      <c r="G29" s="525">
        <v>861.38999999999987</v>
      </c>
      <c r="H29" s="526">
        <v>861.38999999999987</v>
      </c>
      <c r="I29" s="519">
        <v>806.13999999999987</v>
      </c>
      <c r="J29" s="527">
        <f>+SUM(G29:I29)</f>
        <v>2528.9199999999996</v>
      </c>
      <c r="K29" s="527">
        <f>+SUM(F29,J29)</f>
        <v>6113.7999999999993</v>
      </c>
      <c r="L29" s="525">
        <v>833.02</v>
      </c>
      <c r="M29" s="526">
        <v>764.73</v>
      </c>
      <c r="N29" s="519">
        <v>764.21</v>
      </c>
      <c r="O29" s="527">
        <f>+SUM(L29:N29)</f>
        <v>2361.96</v>
      </c>
      <c r="P29" s="525">
        <v>806.4</v>
      </c>
      <c r="Q29" s="526">
        <v>833.37</v>
      </c>
      <c r="R29" s="519">
        <v>847.46999999999991</v>
      </c>
      <c r="S29" s="527">
        <f>+SUM(P29:R29)</f>
        <v>2487.2399999999998</v>
      </c>
      <c r="T29" s="527">
        <f>+SUM(O29,S29)</f>
        <v>4849.2</v>
      </c>
      <c r="U29" s="527">
        <f>K29+T29</f>
        <v>10963</v>
      </c>
      <c r="V29" s="562">
        <v>0.86999777510790721</v>
      </c>
      <c r="X29" s="574">
        <f>+U29-U21</f>
        <v>1187.2700000000004</v>
      </c>
      <c r="Z29" s="548"/>
      <c r="AA29" s="524" t="s">
        <v>319</v>
      </c>
      <c r="AB29" s="578">
        <v>1279</v>
      </c>
      <c r="AC29" s="579">
        <v>1437.1</v>
      </c>
      <c r="AD29" s="609">
        <v>1361.5</v>
      </c>
      <c r="AE29" s="613">
        <f>+SUM(AB29:AD29)</f>
        <v>4077.6</v>
      </c>
      <c r="AF29" s="525">
        <v>861.38999999999987</v>
      </c>
      <c r="AG29" s="526">
        <v>861.38999999999987</v>
      </c>
      <c r="AH29" s="519">
        <v>806.13999999999987</v>
      </c>
      <c r="AI29" s="527">
        <f>+SUM(AF29:AH29)</f>
        <v>2528.9199999999996</v>
      </c>
      <c r="AJ29" s="527">
        <f>+SUM(AE29,AI29)</f>
        <v>6606.5199999999995</v>
      </c>
      <c r="AK29" s="525">
        <v>833.02</v>
      </c>
      <c r="AL29" s="526">
        <v>764.73</v>
      </c>
      <c r="AM29" s="519">
        <v>764.21</v>
      </c>
      <c r="AN29" s="527">
        <f>+SUM(AK29:AM29)</f>
        <v>2361.96</v>
      </c>
      <c r="AO29" s="525">
        <v>806.4</v>
      </c>
      <c r="AP29" s="526">
        <v>833.37</v>
      </c>
      <c r="AQ29" s="519">
        <v>847.46999999999991</v>
      </c>
      <c r="AR29" s="527">
        <f>+SUM(AO29:AQ29)</f>
        <v>2487.2399999999998</v>
      </c>
      <c r="AS29" s="527">
        <f>+SUM(AN29,AR29)</f>
        <v>4849.2</v>
      </c>
      <c r="AT29" s="527">
        <f>AJ29+AS29</f>
        <v>11455.72</v>
      </c>
      <c r="AU29" s="562">
        <v>0.86999777510790721</v>
      </c>
    </row>
    <row r="30" spans="1:47" s="219" customFormat="1" ht="17.25">
      <c r="A30" s="548"/>
      <c r="B30" s="524" t="s">
        <v>320</v>
      </c>
      <c r="C30" s="578">
        <v>3116</v>
      </c>
      <c r="D30" s="579">
        <v>3183.23</v>
      </c>
      <c r="E30" s="519">
        <v>2778.2200000000007</v>
      </c>
      <c r="F30" s="527">
        <f>+SUM(C30:E30)</f>
        <v>9077.4500000000007</v>
      </c>
      <c r="G30" s="525">
        <v>2756.54</v>
      </c>
      <c r="H30" s="526">
        <v>2756.54</v>
      </c>
      <c r="I30" s="519">
        <v>2578.2299999999996</v>
      </c>
      <c r="J30" s="527">
        <f>+SUM(G30:I30)</f>
        <v>8091.3099999999995</v>
      </c>
      <c r="K30" s="527">
        <f>+SUM(F30,J30)</f>
        <v>17168.760000000002</v>
      </c>
      <c r="L30" s="525">
        <v>2667.0800000000004</v>
      </c>
      <c r="M30" s="526">
        <v>2444.4400000000005</v>
      </c>
      <c r="N30" s="519">
        <v>2444.16</v>
      </c>
      <c r="O30" s="527">
        <f>+SUM(L30:N30)</f>
        <v>7555.68</v>
      </c>
      <c r="P30" s="525">
        <v>2578.48</v>
      </c>
      <c r="Q30" s="526">
        <v>2667.72</v>
      </c>
      <c r="R30" s="519">
        <v>2711.5199999999995</v>
      </c>
      <c r="S30" s="527">
        <f>+SUM(P30:R30)</f>
        <v>7957.7199999999993</v>
      </c>
      <c r="T30" s="527">
        <f>+SUM(O30,S30)</f>
        <v>15513.4</v>
      </c>
      <c r="U30" s="527">
        <f>K30+T30</f>
        <v>32682.160000000003</v>
      </c>
      <c r="V30" s="562">
        <v>0.92000032926756492</v>
      </c>
      <c r="X30" s="574">
        <f>+U30-U22</f>
        <v>1388.4500000000044</v>
      </c>
      <c r="Z30" s="548"/>
      <c r="AA30" s="524" t="s">
        <v>320</v>
      </c>
      <c r="AB30" s="578">
        <v>3116</v>
      </c>
      <c r="AC30" s="579">
        <v>3183.23</v>
      </c>
      <c r="AD30" s="609">
        <v>3021.3900000000003</v>
      </c>
      <c r="AE30" s="613">
        <f>+SUM(AB30:AD30)</f>
        <v>9320.619999999999</v>
      </c>
      <c r="AF30" s="525">
        <v>2756.54</v>
      </c>
      <c r="AG30" s="526">
        <v>2756.54</v>
      </c>
      <c r="AH30" s="519">
        <v>2578.2299999999996</v>
      </c>
      <c r="AI30" s="527">
        <f>+SUM(AF30:AH30)</f>
        <v>8091.3099999999995</v>
      </c>
      <c r="AJ30" s="527">
        <f>+SUM(AE30,AI30)</f>
        <v>17411.93</v>
      </c>
      <c r="AK30" s="525">
        <v>2667.0800000000004</v>
      </c>
      <c r="AL30" s="526">
        <v>2444.4400000000005</v>
      </c>
      <c r="AM30" s="519">
        <v>2444.16</v>
      </c>
      <c r="AN30" s="527">
        <f>+SUM(AK30:AM30)</f>
        <v>7555.68</v>
      </c>
      <c r="AO30" s="525">
        <v>2578.48</v>
      </c>
      <c r="AP30" s="526">
        <v>2667.72</v>
      </c>
      <c r="AQ30" s="519">
        <v>2711.5199999999995</v>
      </c>
      <c r="AR30" s="527">
        <f>+SUM(AO30:AQ30)</f>
        <v>7957.7199999999993</v>
      </c>
      <c r="AS30" s="527">
        <f>+SUM(AN30,AR30)</f>
        <v>15513.4</v>
      </c>
      <c r="AT30" s="527">
        <f>AJ30+AS30</f>
        <v>32925.33</v>
      </c>
      <c r="AU30" s="562">
        <v>0.92000032926756492</v>
      </c>
    </row>
    <row r="31" spans="1:47" s="219" customFormat="1" ht="17.25">
      <c r="A31" s="548"/>
      <c r="B31" s="529" t="s">
        <v>321</v>
      </c>
      <c r="C31" s="580">
        <v>1570</v>
      </c>
      <c r="D31" s="581">
        <v>1557.75</v>
      </c>
      <c r="E31" s="554">
        <v>1390</v>
      </c>
      <c r="F31" s="555">
        <f>+SUM(C31:E31)</f>
        <v>4517.75</v>
      </c>
      <c r="G31" s="530">
        <v>1378</v>
      </c>
      <c r="H31" s="553">
        <v>1378</v>
      </c>
      <c r="I31" s="554">
        <v>1289</v>
      </c>
      <c r="J31" s="555">
        <f>+SUM(G31:I31)</f>
        <v>4045</v>
      </c>
      <c r="K31" s="555">
        <f>+SUM(F31,J31)</f>
        <v>8562.75</v>
      </c>
      <c r="L31" s="530">
        <v>1336</v>
      </c>
      <c r="M31" s="553">
        <v>1225</v>
      </c>
      <c r="N31" s="554">
        <v>1223.5</v>
      </c>
      <c r="O31" s="555">
        <f>+SUM(L31:N31)</f>
        <v>3784.5</v>
      </c>
      <c r="P31" s="530">
        <v>1289.5</v>
      </c>
      <c r="Q31" s="553">
        <v>1333.5</v>
      </c>
      <c r="R31" s="554">
        <v>1356.8</v>
      </c>
      <c r="S31" s="555">
        <f>+SUM(P31:R31)</f>
        <v>3979.8</v>
      </c>
      <c r="T31" s="555">
        <f>+SUM(O31,S31)</f>
        <v>7764.3</v>
      </c>
      <c r="U31" s="555">
        <f>K31+T31</f>
        <v>16327.05</v>
      </c>
      <c r="V31" s="562">
        <v>0.82005275940038536</v>
      </c>
      <c r="X31" s="574">
        <f>+U31-U23</f>
        <v>659.44999999999891</v>
      </c>
      <c r="Z31" s="548"/>
      <c r="AA31" s="529" t="s">
        <v>321</v>
      </c>
      <c r="AB31" s="580">
        <v>1570</v>
      </c>
      <c r="AC31" s="581">
        <v>1557.75</v>
      </c>
      <c r="AD31" s="610">
        <v>1490.88</v>
      </c>
      <c r="AE31" s="614">
        <f>+SUM(AB31:AD31)</f>
        <v>4618.63</v>
      </c>
      <c r="AF31" s="530">
        <v>1378</v>
      </c>
      <c r="AG31" s="553">
        <v>1378</v>
      </c>
      <c r="AH31" s="554">
        <v>1289</v>
      </c>
      <c r="AI31" s="555">
        <f>+SUM(AF31:AH31)</f>
        <v>4045</v>
      </c>
      <c r="AJ31" s="555">
        <f>+SUM(AE31,AI31)</f>
        <v>8663.630000000001</v>
      </c>
      <c r="AK31" s="530">
        <v>1336</v>
      </c>
      <c r="AL31" s="553">
        <v>1225</v>
      </c>
      <c r="AM31" s="554">
        <v>1223.5</v>
      </c>
      <c r="AN31" s="555">
        <f>+SUM(AK31:AM31)</f>
        <v>3784.5</v>
      </c>
      <c r="AO31" s="530">
        <v>1289.5</v>
      </c>
      <c r="AP31" s="553">
        <v>1333.5</v>
      </c>
      <c r="AQ31" s="554">
        <v>1356.8</v>
      </c>
      <c r="AR31" s="555">
        <f>+SUM(AO31:AQ31)</f>
        <v>3979.8</v>
      </c>
      <c r="AS31" s="555">
        <f>+SUM(AN31,AR31)</f>
        <v>7764.3</v>
      </c>
      <c r="AT31" s="555">
        <f>AJ31+AS31</f>
        <v>16427.93</v>
      </c>
      <c r="AU31" s="562">
        <v>0.82005275940038536</v>
      </c>
    </row>
    <row r="32" spans="1:47" s="219" customFormat="1" ht="17.25">
      <c r="A32" s="556" t="s">
        <v>322</v>
      </c>
      <c r="B32" s="557"/>
      <c r="C32" s="582">
        <f>+SUM(C28:C31)</f>
        <v>7054</v>
      </c>
      <c r="D32" s="583">
        <f>+SUM(D28:D31)</f>
        <v>7237.1900000000005</v>
      </c>
      <c r="E32" s="560">
        <v>6252</v>
      </c>
      <c r="F32" s="538">
        <f>+SUM(C32:E32)</f>
        <v>20543.190000000002</v>
      </c>
      <c r="G32" s="558">
        <v>6201.93</v>
      </c>
      <c r="H32" s="559">
        <v>6201.93</v>
      </c>
      <c r="I32" s="560">
        <v>5801.869999999999</v>
      </c>
      <c r="J32" s="538">
        <f>+SUM(G32:I32)</f>
        <v>18205.73</v>
      </c>
      <c r="K32" s="538">
        <f>+SUM(F32,J32)</f>
        <v>38748.92</v>
      </c>
      <c r="L32" s="558">
        <v>6004.1</v>
      </c>
      <c r="M32" s="559">
        <v>5503.17</v>
      </c>
      <c r="N32" s="560">
        <v>5501.87</v>
      </c>
      <c r="O32" s="538">
        <f>+SUM(L32:N32)</f>
        <v>17009.14</v>
      </c>
      <c r="P32" s="558">
        <v>5803.38</v>
      </c>
      <c r="Q32" s="559">
        <v>6002.59</v>
      </c>
      <c r="R32" s="560">
        <v>6101.79</v>
      </c>
      <c r="S32" s="538">
        <f>+SUM(P32:R32)</f>
        <v>17907.760000000002</v>
      </c>
      <c r="T32" s="538">
        <f>+SUM(O32,S32)</f>
        <v>34916.9</v>
      </c>
      <c r="U32" s="538">
        <f>K32+T32</f>
        <v>73665.820000000007</v>
      </c>
      <c r="V32" s="562">
        <v>0.86890281403790259</v>
      </c>
      <c r="X32" s="574">
        <f>+U32-U24</f>
        <v>3237.7799999999988</v>
      </c>
      <c r="Z32" s="556" t="s">
        <v>322</v>
      </c>
      <c r="AA32" s="557"/>
      <c r="AB32" s="582">
        <f>+SUM(AB28:AB31)</f>
        <v>7054</v>
      </c>
      <c r="AC32" s="583">
        <f>+SUM(AC28:AC31)</f>
        <v>7237.1900000000005</v>
      </c>
      <c r="AD32" s="583">
        <f>+SUM(AD28:AD31)</f>
        <v>7162.64</v>
      </c>
      <c r="AE32" s="615">
        <f>+SUM(AB32:AD32)</f>
        <v>21453.83</v>
      </c>
      <c r="AF32" s="558">
        <v>6201.93</v>
      </c>
      <c r="AG32" s="559">
        <v>6201.93</v>
      </c>
      <c r="AH32" s="560">
        <v>5801.869999999999</v>
      </c>
      <c r="AI32" s="538">
        <f>+SUM(AF32:AH32)</f>
        <v>18205.73</v>
      </c>
      <c r="AJ32" s="538">
        <f>+SUM(AE32,AI32)</f>
        <v>39659.56</v>
      </c>
      <c r="AK32" s="558">
        <v>6004.1</v>
      </c>
      <c r="AL32" s="559">
        <v>5503.17</v>
      </c>
      <c r="AM32" s="560">
        <v>5501.87</v>
      </c>
      <c r="AN32" s="538">
        <f>+SUM(AK32:AM32)</f>
        <v>17009.14</v>
      </c>
      <c r="AO32" s="558">
        <v>5803.38</v>
      </c>
      <c r="AP32" s="559">
        <v>6002.59</v>
      </c>
      <c r="AQ32" s="560">
        <v>6101.79</v>
      </c>
      <c r="AR32" s="538">
        <f>+SUM(AO32:AQ32)</f>
        <v>17907.760000000002</v>
      </c>
      <c r="AS32" s="538">
        <f>+SUM(AN32,AR32)</f>
        <v>34916.9</v>
      </c>
      <c r="AT32" s="538">
        <f>AJ32+AS32</f>
        <v>74576.459999999992</v>
      </c>
      <c r="AU32" s="562">
        <v>0.86890281403790259</v>
      </c>
    </row>
    <row r="34" spans="1:47" ht="17.25">
      <c r="A34" s="219"/>
      <c r="B34" s="219"/>
      <c r="C34" s="1636" t="s">
        <v>297</v>
      </c>
      <c r="D34" s="1637"/>
      <c r="E34" s="1637"/>
      <c r="F34" s="1637"/>
      <c r="G34" s="1637"/>
      <c r="H34" s="1637"/>
      <c r="I34" s="1637"/>
      <c r="J34" s="1637"/>
      <c r="K34" s="1637"/>
      <c r="L34" s="1637"/>
      <c r="M34" s="1637"/>
      <c r="N34" s="1637"/>
      <c r="O34" s="1637"/>
      <c r="P34" s="1637"/>
      <c r="Q34" s="1637"/>
      <c r="R34" s="1637"/>
      <c r="S34" s="1637"/>
      <c r="T34" s="1637"/>
      <c r="U34" s="1638"/>
      <c r="V34" s="219"/>
      <c r="W34" s="219"/>
      <c r="X34" s="219"/>
      <c r="AB34" s="1636" t="s">
        <v>297</v>
      </c>
      <c r="AC34" s="1637"/>
      <c r="AD34" s="1637"/>
      <c r="AE34" s="1637"/>
      <c r="AF34" s="1637"/>
      <c r="AG34" s="1637"/>
      <c r="AH34" s="1637"/>
      <c r="AI34" s="1637"/>
      <c r="AJ34" s="1637"/>
      <c r="AK34" s="1637"/>
      <c r="AL34" s="1637"/>
      <c r="AM34" s="1637"/>
      <c r="AN34" s="1637"/>
      <c r="AO34" s="1637"/>
      <c r="AP34" s="1637"/>
      <c r="AQ34" s="1637"/>
      <c r="AR34" s="1637"/>
      <c r="AS34" s="1637"/>
      <c r="AT34" s="1638"/>
    </row>
    <row r="35" spans="1:47" ht="20.25">
      <c r="A35" s="219"/>
      <c r="B35" s="284" t="s">
        <v>345</v>
      </c>
      <c r="C35" s="585" t="s">
        <v>298</v>
      </c>
      <c r="D35" s="586" t="s">
        <v>299</v>
      </c>
      <c r="E35" s="607" t="s">
        <v>300</v>
      </c>
      <c r="F35" s="551" t="s">
        <v>301</v>
      </c>
      <c r="G35" s="552" t="s">
        <v>302</v>
      </c>
      <c r="H35" s="549" t="s">
        <v>303</v>
      </c>
      <c r="I35" s="550" t="s">
        <v>304</v>
      </c>
      <c r="J35" s="551" t="s">
        <v>305</v>
      </c>
      <c r="K35" s="551" t="s">
        <v>306</v>
      </c>
      <c r="L35" s="552" t="s">
        <v>307</v>
      </c>
      <c r="M35" s="549" t="s">
        <v>308</v>
      </c>
      <c r="N35" s="550" t="s">
        <v>309</v>
      </c>
      <c r="O35" s="551" t="s">
        <v>310</v>
      </c>
      <c r="P35" s="552" t="s">
        <v>311</v>
      </c>
      <c r="Q35" s="549" t="s">
        <v>312</v>
      </c>
      <c r="R35" s="550" t="s">
        <v>313</v>
      </c>
      <c r="S35" s="551" t="s">
        <v>314</v>
      </c>
      <c r="T35" s="551" t="s">
        <v>315</v>
      </c>
      <c r="U35" s="551" t="s">
        <v>316</v>
      </c>
      <c r="V35" s="219"/>
      <c r="W35" s="219"/>
      <c r="X35" s="587" t="s">
        <v>346</v>
      </c>
      <c r="AA35" s="1360" t="s">
        <v>6599</v>
      </c>
      <c r="AB35" s="585" t="s">
        <v>298</v>
      </c>
      <c r="AC35" s="586" t="s">
        <v>299</v>
      </c>
      <c r="AD35" s="607" t="s">
        <v>300</v>
      </c>
      <c r="AE35" s="611" t="s">
        <v>301</v>
      </c>
      <c r="AF35" s="585" t="s">
        <v>302</v>
      </c>
      <c r="AG35" s="549" t="s">
        <v>303</v>
      </c>
      <c r="AH35" s="550" t="s">
        <v>304</v>
      </c>
      <c r="AI35" s="551" t="s">
        <v>305</v>
      </c>
      <c r="AJ35" s="551" t="s">
        <v>306</v>
      </c>
      <c r="AK35" s="552" t="s">
        <v>307</v>
      </c>
      <c r="AL35" s="549" t="s">
        <v>308</v>
      </c>
      <c r="AM35" s="550" t="s">
        <v>309</v>
      </c>
      <c r="AN35" s="551" t="s">
        <v>310</v>
      </c>
      <c r="AO35" s="552" t="s">
        <v>311</v>
      </c>
      <c r="AP35" s="549" t="s">
        <v>312</v>
      </c>
      <c r="AQ35" s="550" t="s">
        <v>313</v>
      </c>
      <c r="AR35" s="551" t="s">
        <v>314</v>
      </c>
      <c r="AS35" s="551" t="s">
        <v>315</v>
      </c>
      <c r="AT35" s="551" t="s">
        <v>316</v>
      </c>
    </row>
    <row r="36" spans="1:47" ht="17.25">
      <c r="A36" s="548"/>
      <c r="B36" s="528" t="s">
        <v>318</v>
      </c>
      <c r="C36" s="576">
        <v>1089</v>
      </c>
      <c r="D36" s="577">
        <v>1059.1099999999999</v>
      </c>
      <c r="E36" s="608">
        <v>1288.8699999999999</v>
      </c>
      <c r="F36" s="523">
        <f>+SUM(C36:E36)</f>
        <v>3436.9799999999996</v>
      </c>
      <c r="G36" s="520">
        <f>+'[21]T&amp;D-M(Man)'!$CC$42</f>
        <v>1305</v>
      </c>
      <c r="H36" s="521">
        <f>+'[21]T&amp;D-M(Man)'!$CF$42</f>
        <v>1265</v>
      </c>
      <c r="I36" s="522">
        <f>+'[21]T&amp;D-M(Man)'!$CI$42</f>
        <v>1128.5</v>
      </c>
      <c r="J36" s="523">
        <f>+G36+H36+I36</f>
        <v>3698.5</v>
      </c>
      <c r="K36" s="523">
        <f>+F36+J36</f>
        <v>7135.48</v>
      </c>
      <c r="L36" s="520">
        <f>+'[21]T&amp;D-M(Man)'!$CR$42</f>
        <v>1168</v>
      </c>
      <c r="M36" s="521">
        <f>+'[21]T&amp;D-M(Man)'!$CU$42</f>
        <v>1069</v>
      </c>
      <c r="N36" s="522">
        <f>+'[21]T&amp;D-M(Man)'!$CX$42</f>
        <v>1070</v>
      </c>
      <c r="O36" s="523">
        <f>+L36+M36+N36</f>
        <v>3307</v>
      </c>
      <c r="P36" s="520">
        <f>+'[21]T&amp;D-M(Man)'!$DD$42</f>
        <v>1129</v>
      </c>
      <c r="Q36" s="521">
        <f>+'[21]T&amp;D-M(Man)'!$DG$42</f>
        <v>1168</v>
      </c>
      <c r="R36" s="522">
        <f>+'[21]T&amp;D-M(Man)'!$DJ$42</f>
        <v>1186</v>
      </c>
      <c r="S36" s="523">
        <f>+P36+Q36+R36</f>
        <v>3483</v>
      </c>
      <c r="T36" s="523">
        <f>+SUM(O36,S36)</f>
        <v>6790</v>
      </c>
      <c r="U36" s="523">
        <f>K36+T36</f>
        <v>13925.48</v>
      </c>
      <c r="V36" s="562">
        <v>0.81996765886087319</v>
      </c>
      <c r="W36" s="219"/>
      <c r="X36" s="574">
        <f>+U36-U28</f>
        <v>231.86999999999898</v>
      </c>
      <c r="Z36" s="548"/>
      <c r="AA36" s="528" t="s">
        <v>318</v>
      </c>
      <c r="AB36" s="576">
        <v>1089</v>
      </c>
      <c r="AC36" s="576">
        <v>1059.1099999999999</v>
      </c>
      <c r="AD36" s="576">
        <v>1288.8699999999999</v>
      </c>
      <c r="AE36" s="612">
        <v>3436.9799999999996</v>
      </c>
      <c r="AF36" s="576">
        <v>1146.76</v>
      </c>
      <c r="AG36" s="521">
        <v>1108.3333333333333</v>
      </c>
      <c r="AH36" s="522">
        <v>1127.7777777777778</v>
      </c>
      <c r="AI36" s="523">
        <v>3382.8711111111111</v>
      </c>
      <c r="AJ36" s="523">
        <v>6819.8511111111111</v>
      </c>
      <c r="AK36" s="520">
        <v>1166.6666666666667</v>
      </c>
      <c r="AL36" s="521">
        <v>1069.4444444444446</v>
      </c>
      <c r="AM36" s="522">
        <v>1069.4444444444446</v>
      </c>
      <c r="AN36" s="523">
        <v>3305.5555555555557</v>
      </c>
      <c r="AO36" s="520">
        <v>1127.7777777777778</v>
      </c>
      <c r="AP36" s="521">
        <v>1166.6666666666667</v>
      </c>
      <c r="AQ36" s="522">
        <v>1186.1111111111111</v>
      </c>
      <c r="AR36" s="523">
        <v>3480.5555555555557</v>
      </c>
      <c r="AS36" s="523">
        <v>6786.1111111111113</v>
      </c>
      <c r="AT36" s="523">
        <v>13605.962222222222</v>
      </c>
      <c r="AU36" s="1022">
        <f>AT36/AT28</f>
        <v>0.98826816688473296</v>
      </c>
    </row>
    <row r="37" spans="1:47" ht="17.25">
      <c r="A37" s="548"/>
      <c r="B37" s="524" t="s">
        <v>319</v>
      </c>
      <c r="C37" s="578">
        <v>1279</v>
      </c>
      <c r="D37" s="579">
        <v>1437.1</v>
      </c>
      <c r="E37" s="609">
        <v>1361.5</v>
      </c>
      <c r="F37" s="527">
        <f>+SUM(C37:E37)</f>
        <v>4077.6</v>
      </c>
      <c r="G37" s="525">
        <f>+'[21]T&amp;D-M(Manual Machine)'!$AV$181</f>
        <v>931.8599999999999</v>
      </c>
      <c r="H37" s="526">
        <f>+'[21]T&amp;D-M(Manual Machine)'!$AX$181</f>
        <v>903.14999999999986</v>
      </c>
      <c r="I37" s="519">
        <f>+'[21]T&amp;D-M(Manual Machine)'!$AZ$181</f>
        <v>806.13999999999987</v>
      </c>
      <c r="J37" s="527">
        <f>+G37+H37+I37</f>
        <v>2641.1499999999996</v>
      </c>
      <c r="K37" s="527">
        <f>+F37+J37</f>
        <v>6718.75</v>
      </c>
      <c r="L37" s="525">
        <f>+'[21]T&amp;D-M(Manual Machine)'!$BD$181</f>
        <v>833.02</v>
      </c>
      <c r="M37" s="526">
        <f>+'[21]T&amp;D-M(Manual Machine)'!$BF$181</f>
        <v>764.73</v>
      </c>
      <c r="N37" s="519">
        <f>+'[21]T&amp;D-M(Manual Machine)'!$BH$181</f>
        <v>764.21</v>
      </c>
      <c r="O37" s="527">
        <f>+L37+M37+N37</f>
        <v>2361.96</v>
      </c>
      <c r="P37" s="525">
        <f>+'[21]T&amp;D-M(Manual Machine)'!$BK$181</f>
        <v>806.4</v>
      </c>
      <c r="Q37" s="526">
        <f>+'[21]T&amp;D-M(Manual Machine)'!$BM$181</f>
        <v>833.37</v>
      </c>
      <c r="R37" s="519">
        <f>+'[21]T&amp;D-M(Manual Machine)'!$BO$181</f>
        <v>847.46999999999991</v>
      </c>
      <c r="S37" s="527">
        <f>+P37+Q37+R37</f>
        <v>2487.2399999999998</v>
      </c>
      <c r="T37" s="527">
        <f>+SUM(O37,S37)</f>
        <v>4849.2</v>
      </c>
      <c r="U37" s="527">
        <f>K37+T37</f>
        <v>11567.95</v>
      </c>
      <c r="V37" s="562">
        <v>0.86999777510790721</v>
      </c>
      <c r="W37" s="219"/>
      <c r="X37" s="574">
        <f>+U37-U29</f>
        <v>604.95000000000073</v>
      </c>
      <c r="Z37" s="548"/>
      <c r="AA37" s="524" t="s">
        <v>319</v>
      </c>
      <c r="AB37" s="578">
        <v>1279</v>
      </c>
      <c r="AC37" s="578">
        <v>1437.1</v>
      </c>
      <c r="AD37" s="578">
        <v>1361.5</v>
      </c>
      <c r="AE37" s="613">
        <v>4077.6</v>
      </c>
      <c r="AF37" s="578">
        <v>1494.81</v>
      </c>
      <c r="AG37" s="526">
        <v>791.66666666666674</v>
      </c>
      <c r="AH37" s="519">
        <v>805.55555555555554</v>
      </c>
      <c r="AI37" s="527">
        <v>3092.0322222222221</v>
      </c>
      <c r="AJ37" s="527">
        <v>7169.6322222222225</v>
      </c>
      <c r="AK37" s="525">
        <v>833.33333333333337</v>
      </c>
      <c r="AL37" s="526">
        <v>763.88888888888891</v>
      </c>
      <c r="AM37" s="519">
        <v>763.88888888888891</v>
      </c>
      <c r="AN37" s="527">
        <v>2361.1111111111113</v>
      </c>
      <c r="AO37" s="525">
        <v>805.55555555555554</v>
      </c>
      <c r="AP37" s="526">
        <v>833.33333333333337</v>
      </c>
      <c r="AQ37" s="519">
        <v>847.22222222222229</v>
      </c>
      <c r="AR37" s="527">
        <v>2486.1111111111113</v>
      </c>
      <c r="AS37" s="527">
        <v>4847.2222222222226</v>
      </c>
      <c r="AT37" s="527">
        <v>12016.854444444445</v>
      </c>
      <c r="AU37" s="1022">
        <f>AT37/AT29</f>
        <v>1.0489829049980661</v>
      </c>
    </row>
    <row r="38" spans="1:47" ht="17.25">
      <c r="A38" s="548"/>
      <c r="B38" s="524" t="s">
        <v>320</v>
      </c>
      <c r="C38" s="578">
        <v>3116</v>
      </c>
      <c r="D38" s="579">
        <v>3183.23</v>
      </c>
      <c r="E38" s="609">
        <v>3021.3900000000003</v>
      </c>
      <c r="F38" s="527">
        <f>+SUM(C38:E38)</f>
        <v>9320.619999999999</v>
      </c>
      <c r="G38" s="525">
        <f>+'[21]T&amp;D-M(NC Machine)'!$AV$181</f>
        <v>2978.8999999999996</v>
      </c>
      <c r="H38" s="526">
        <f>+'[21]T&amp;D-M(NC Machine)'!$AX$181</f>
        <v>2889.4799999999996</v>
      </c>
      <c r="I38" s="519">
        <f>+'[21]T&amp;D-M(NC Machine)'!$AZ$181</f>
        <v>2578.2299999999996</v>
      </c>
      <c r="J38" s="527">
        <f>+G38+H38+I38</f>
        <v>8446.6099999999988</v>
      </c>
      <c r="K38" s="527">
        <f>+F38+J38</f>
        <v>17767.229999999996</v>
      </c>
      <c r="L38" s="525">
        <f>+'[21]T&amp;D-M(NC Machine)'!$BD$181</f>
        <v>2667.0800000000004</v>
      </c>
      <c r="M38" s="526">
        <f>+'[21]T&amp;D-M(NC Machine)'!$BF$181</f>
        <v>2444.4400000000005</v>
      </c>
      <c r="N38" s="519">
        <f>+'[21]T&amp;D-M(NC Machine)'!$BH$181</f>
        <v>2444.16</v>
      </c>
      <c r="O38" s="527">
        <f>+L38+M38+N38</f>
        <v>7555.68</v>
      </c>
      <c r="P38" s="525">
        <f>+'[21]T&amp;D-M(NC Machine)'!$BK$181</f>
        <v>2578.48</v>
      </c>
      <c r="Q38" s="526">
        <f>+'[21]T&amp;D-M(NC Machine)'!$BM$181</f>
        <v>2667.72</v>
      </c>
      <c r="R38" s="519">
        <f>+'[21]T&amp;D-M(NC Machine)'!$BO$181</f>
        <v>2711.5199999999995</v>
      </c>
      <c r="S38" s="527">
        <f>+P38+Q38+R38</f>
        <v>7957.7199999999993</v>
      </c>
      <c r="T38" s="527">
        <f>+SUM(O38,S38)</f>
        <v>15513.4</v>
      </c>
      <c r="U38" s="527">
        <f>K38+T38</f>
        <v>33280.629999999997</v>
      </c>
      <c r="V38" s="562">
        <v>0.92000032926756492</v>
      </c>
      <c r="W38" s="219"/>
      <c r="X38" s="574">
        <f>+U38-U30</f>
        <v>598.46999999999389</v>
      </c>
      <c r="Z38" s="548"/>
      <c r="AA38" s="524" t="s">
        <v>320</v>
      </c>
      <c r="AB38" s="578">
        <v>3116</v>
      </c>
      <c r="AC38" s="578">
        <v>3183.23</v>
      </c>
      <c r="AD38" s="578">
        <v>3021.3900000000003</v>
      </c>
      <c r="AE38" s="613">
        <v>9320.619999999999</v>
      </c>
      <c r="AF38" s="578">
        <v>2652.87</v>
      </c>
      <c r="AG38" s="526">
        <v>2533.333333333333</v>
      </c>
      <c r="AH38" s="519">
        <v>2577.7777777777778</v>
      </c>
      <c r="AI38" s="527">
        <v>7763.9811111111103</v>
      </c>
      <c r="AJ38" s="527">
        <v>17084.601111111107</v>
      </c>
      <c r="AK38" s="525">
        <v>2666.6666666666665</v>
      </c>
      <c r="AL38" s="526">
        <v>2444.4444444444443</v>
      </c>
      <c r="AM38" s="519">
        <v>2444.4444444444443</v>
      </c>
      <c r="AN38" s="527">
        <v>7555.5555555555557</v>
      </c>
      <c r="AO38" s="525">
        <v>2577.7777777777778</v>
      </c>
      <c r="AP38" s="526">
        <v>2666.6666666666665</v>
      </c>
      <c r="AQ38" s="519">
        <v>2711.1111111111109</v>
      </c>
      <c r="AR38" s="527">
        <v>7955.5555555555547</v>
      </c>
      <c r="AS38" s="527">
        <v>15511.111111111109</v>
      </c>
      <c r="AT38" s="527">
        <v>32595.712222222217</v>
      </c>
      <c r="AU38" s="1022">
        <f>AT38/AT30</f>
        <v>0.98998893017085066</v>
      </c>
    </row>
    <row r="39" spans="1:47" ht="17.25">
      <c r="A39" s="548"/>
      <c r="B39" s="529" t="s">
        <v>321</v>
      </c>
      <c r="C39" s="580">
        <v>1570</v>
      </c>
      <c r="D39" s="581">
        <v>1557.75</v>
      </c>
      <c r="E39" s="610">
        <v>1490.88</v>
      </c>
      <c r="F39" s="555">
        <f>+SUM(C39:E39)</f>
        <v>4618.63</v>
      </c>
      <c r="G39" s="530">
        <f>+'[21]T&amp;D-S&amp;D'!$CC$42</f>
        <v>1491.5</v>
      </c>
      <c r="H39" s="553">
        <f>+'[21]T&amp;D-S&amp;D'!$CF$42</f>
        <v>1444</v>
      </c>
      <c r="I39" s="554">
        <f>+'[21]T&amp;D-S&amp;D'!$CI$42</f>
        <v>1289</v>
      </c>
      <c r="J39" s="555">
        <f>+G39+H39+I39</f>
        <v>4224.5</v>
      </c>
      <c r="K39" s="555">
        <f>+F39+J39</f>
        <v>8843.130000000001</v>
      </c>
      <c r="L39" s="530">
        <f>+'[21]T&amp;D-S&amp;D'!$CR$42</f>
        <v>1336</v>
      </c>
      <c r="M39" s="553">
        <f>+'[21]T&amp;D-S&amp;D'!$CU$42</f>
        <v>1225</v>
      </c>
      <c r="N39" s="554">
        <f>+'[21]T&amp;D-S&amp;D'!$CX$42</f>
        <v>1223.5</v>
      </c>
      <c r="O39" s="555">
        <f>+L39+M39+N39</f>
        <v>3784.5</v>
      </c>
      <c r="P39" s="530">
        <f>+'[21]T&amp;D-S&amp;D'!$DD$42</f>
        <v>1289.5</v>
      </c>
      <c r="Q39" s="553">
        <f>+'[21]T&amp;D-S&amp;D'!$DG$42</f>
        <v>1333.5</v>
      </c>
      <c r="R39" s="554">
        <f>+'[21]T&amp;D-S&amp;D'!$DJ$42</f>
        <v>1356.8</v>
      </c>
      <c r="S39" s="555">
        <f>+P39+Q39+R39</f>
        <v>3979.8</v>
      </c>
      <c r="T39" s="555">
        <f>+SUM(O39,S39)</f>
        <v>7764.3</v>
      </c>
      <c r="U39" s="555">
        <f>K39+T39</f>
        <v>16607.43</v>
      </c>
      <c r="V39" s="562">
        <v>0.82005275940038536</v>
      </c>
      <c r="W39" s="219"/>
      <c r="X39" s="574">
        <f>+U39-U31</f>
        <v>280.38000000000102</v>
      </c>
      <c r="Z39" s="548"/>
      <c r="AA39" s="529" t="s">
        <v>321</v>
      </c>
      <c r="AB39" s="580">
        <v>1570</v>
      </c>
      <c r="AC39" s="580">
        <v>1557.75</v>
      </c>
      <c r="AD39" s="580">
        <v>1490.88</v>
      </c>
      <c r="AE39" s="614">
        <v>4618.63</v>
      </c>
      <c r="AF39" s="580">
        <v>1411.32</v>
      </c>
      <c r="AG39" s="553">
        <v>1266.6666666666665</v>
      </c>
      <c r="AH39" s="554">
        <v>1288.8888888888889</v>
      </c>
      <c r="AI39" s="555">
        <v>3966.8755555555554</v>
      </c>
      <c r="AJ39" s="555">
        <v>8585.5055555555555</v>
      </c>
      <c r="AK39" s="530">
        <v>1336</v>
      </c>
      <c r="AL39" s="553">
        <v>1225</v>
      </c>
      <c r="AM39" s="554">
        <v>1223.5</v>
      </c>
      <c r="AN39" s="555">
        <v>3784.5</v>
      </c>
      <c r="AO39" s="530">
        <v>1289.5</v>
      </c>
      <c r="AP39" s="553">
        <v>1333.5</v>
      </c>
      <c r="AQ39" s="554">
        <v>1356.8</v>
      </c>
      <c r="AR39" s="555">
        <v>3979.8</v>
      </c>
      <c r="AS39" s="555">
        <v>7764.3</v>
      </c>
      <c r="AT39" s="555">
        <v>16349.805555555555</v>
      </c>
      <c r="AU39" s="1022">
        <f>AT39/AT31</f>
        <v>0.99524441335917269</v>
      </c>
    </row>
    <row r="40" spans="1:47" ht="17.25">
      <c r="A40" s="556" t="s">
        <v>322</v>
      </c>
      <c r="B40" s="557"/>
      <c r="C40" s="582">
        <f>+SUM(C36:C39)</f>
        <v>7054</v>
      </c>
      <c r="D40" s="583">
        <f>+SUM(D36:D39)</f>
        <v>7237.1900000000005</v>
      </c>
      <c r="E40" s="583">
        <f>+SUM(E36:E39)</f>
        <v>7162.64</v>
      </c>
      <c r="F40" s="538">
        <f>+SUM(C40:E40)</f>
        <v>21453.83</v>
      </c>
      <c r="G40" s="558">
        <f t="shared" ref="G40:S40" si="1">SUM(G36:G39)</f>
        <v>6707.2599999999993</v>
      </c>
      <c r="H40" s="559">
        <f t="shared" si="1"/>
        <v>6501.6299999999992</v>
      </c>
      <c r="I40" s="560">
        <f t="shared" si="1"/>
        <v>5801.869999999999</v>
      </c>
      <c r="J40" s="561">
        <f t="shared" si="1"/>
        <v>19010.759999999998</v>
      </c>
      <c r="K40" s="561">
        <f t="shared" si="1"/>
        <v>40464.589999999997</v>
      </c>
      <c r="L40" s="558">
        <f t="shared" si="1"/>
        <v>6004.1</v>
      </c>
      <c r="M40" s="559">
        <f t="shared" si="1"/>
        <v>5503.17</v>
      </c>
      <c r="N40" s="560">
        <f t="shared" si="1"/>
        <v>5501.87</v>
      </c>
      <c r="O40" s="561">
        <f t="shared" si="1"/>
        <v>17009.14</v>
      </c>
      <c r="P40" s="558">
        <f t="shared" si="1"/>
        <v>5803.38</v>
      </c>
      <c r="Q40" s="559">
        <f t="shared" si="1"/>
        <v>6002.59</v>
      </c>
      <c r="R40" s="560">
        <f t="shared" si="1"/>
        <v>6101.79</v>
      </c>
      <c r="S40" s="561">
        <f t="shared" si="1"/>
        <v>17907.759999999998</v>
      </c>
      <c r="T40" s="538">
        <f>+SUM(O40,S40)</f>
        <v>34916.899999999994</v>
      </c>
      <c r="U40" s="538">
        <f>K40+T40</f>
        <v>75381.489999999991</v>
      </c>
      <c r="V40" s="562">
        <v>0.86890281403790259</v>
      </c>
      <c r="W40" s="219"/>
      <c r="X40" s="574">
        <f>+U40-U32</f>
        <v>1715.6699999999837</v>
      </c>
      <c r="Z40" s="556" t="s">
        <v>322</v>
      </c>
      <c r="AA40" s="557"/>
      <c r="AB40" s="582">
        <v>7054</v>
      </c>
      <c r="AC40" s="582">
        <v>7237.1900000000005</v>
      </c>
      <c r="AD40" s="582">
        <v>7162.64</v>
      </c>
      <c r="AE40" s="615">
        <v>21453.83</v>
      </c>
      <c r="AF40" s="582">
        <v>6705.7599999999993</v>
      </c>
      <c r="AG40" s="559">
        <f>SUM(AG36:AG39)</f>
        <v>5700</v>
      </c>
      <c r="AH40" s="560">
        <f>SUM(AH36:AH39)</f>
        <v>5800</v>
      </c>
      <c r="AI40" s="538">
        <v>18205.759999999998</v>
      </c>
      <c r="AJ40" s="538">
        <v>39659.589999999997</v>
      </c>
      <c r="AK40" s="535">
        <v>6002.6666666666661</v>
      </c>
      <c r="AL40" s="536">
        <v>5502.7777777777774</v>
      </c>
      <c r="AM40" s="537">
        <v>5501.2777777777774</v>
      </c>
      <c r="AN40" s="538">
        <v>17006.722222222223</v>
      </c>
      <c r="AO40" s="535">
        <v>5800.6111111111113</v>
      </c>
      <c r="AP40" s="536">
        <v>6000.1666666666661</v>
      </c>
      <c r="AQ40" s="537">
        <v>6101.2444444444445</v>
      </c>
      <c r="AR40" s="538">
        <v>17902.022222222222</v>
      </c>
      <c r="AS40" s="538">
        <v>34908.744444444448</v>
      </c>
      <c r="AT40" s="538">
        <v>74568.334444444437</v>
      </c>
      <c r="AU40" s="1022">
        <f>AT40/AT32</f>
        <v>0.99989104396272555</v>
      </c>
    </row>
    <row r="41" spans="1:47">
      <c r="A41" s="219"/>
      <c r="B41" s="219"/>
      <c r="C41" s="219"/>
      <c r="D41" s="219"/>
      <c r="E41" s="219"/>
      <c r="F41" s="219"/>
      <c r="G41" s="219"/>
      <c r="H41" s="219"/>
      <c r="I41" s="219"/>
      <c r="J41" s="219"/>
      <c r="K41" s="219"/>
      <c r="L41" s="219"/>
      <c r="M41" s="219"/>
      <c r="N41" s="219"/>
      <c r="O41" s="219"/>
      <c r="P41" s="219"/>
      <c r="Q41" s="219"/>
      <c r="R41" s="219"/>
      <c r="S41" s="219"/>
      <c r="T41" s="219"/>
      <c r="U41" s="219"/>
    </row>
    <row r="42" spans="1:47" ht="17.25">
      <c r="A42" s="219"/>
      <c r="B42" s="219"/>
      <c r="C42" s="1636" t="s">
        <v>297</v>
      </c>
      <c r="D42" s="1637"/>
      <c r="E42" s="1637"/>
      <c r="F42" s="1637"/>
      <c r="G42" s="1637"/>
      <c r="H42" s="1637"/>
      <c r="I42" s="1637"/>
      <c r="J42" s="1637"/>
      <c r="K42" s="1637"/>
      <c r="L42" s="1637"/>
      <c r="M42" s="1637"/>
      <c r="N42" s="1637"/>
      <c r="O42" s="1637"/>
      <c r="P42" s="1637"/>
      <c r="Q42" s="1637"/>
      <c r="R42" s="1637"/>
      <c r="S42" s="1637"/>
      <c r="T42" s="1637"/>
      <c r="U42" s="1638"/>
    </row>
    <row r="43" spans="1:47" ht="20.25">
      <c r="A43" s="219"/>
      <c r="B43" s="952" t="s">
        <v>6215</v>
      </c>
      <c r="C43" s="953" t="s">
        <v>298</v>
      </c>
      <c r="D43" s="954" t="s">
        <v>299</v>
      </c>
      <c r="E43" s="955" t="s">
        <v>300</v>
      </c>
      <c r="F43" s="956" t="s">
        <v>301</v>
      </c>
      <c r="G43" s="953" t="s">
        <v>302</v>
      </c>
      <c r="H43" s="954" t="s">
        <v>303</v>
      </c>
      <c r="I43" s="955" t="s">
        <v>304</v>
      </c>
      <c r="J43" s="956" t="s">
        <v>305</v>
      </c>
      <c r="K43" s="956" t="s">
        <v>306</v>
      </c>
      <c r="L43" s="953" t="s">
        <v>307</v>
      </c>
      <c r="M43" s="954" t="s">
        <v>308</v>
      </c>
      <c r="N43" s="955" t="s">
        <v>309</v>
      </c>
      <c r="O43" s="956" t="s">
        <v>310</v>
      </c>
      <c r="P43" s="953" t="s">
        <v>311</v>
      </c>
      <c r="Q43" s="954" t="s">
        <v>312</v>
      </c>
      <c r="R43" s="955" t="s">
        <v>313</v>
      </c>
      <c r="S43" s="956" t="s">
        <v>314</v>
      </c>
      <c r="T43" s="956" t="s">
        <v>315</v>
      </c>
      <c r="U43" s="956" t="s">
        <v>316</v>
      </c>
      <c r="V43" s="950"/>
      <c r="W43" s="950"/>
      <c r="X43" s="950"/>
      <c r="Y43" s="950"/>
      <c r="AA43" s="284" t="s">
        <v>6598</v>
      </c>
      <c r="AB43" s="585" t="s">
        <v>298</v>
      </c>
      <c r="AC43" s="586" t="s">
        <v>299</v>
      </c>
      <c r="AD43" s="607" t="s">
        <v>300</v>
      </c>
      <c r="AE43" s="611" t="s">
        <v>301</v>
      </c>
      <c r="AF43" s="552" t="s">
        <v>302</v>
      </c>
      <c r="AG43" s="549" t="s">
        <v>303</v>
      </c>
      <c r="AH43" s="550" t="s">
        <v>304</v>
      </c>
      <c r="AI43" s="551" t="s">
        <v>305</v>
      </c>
      <c r="AJ43" s="551" t="s">
        <v>306</v>
      </c>
      <c r="AK43" s="552" t="s">
        <v>307</v>
      </c>
      <c r="AL43" s="549" t="s">
        <v>308</v>
      </c>
      <c r="AM43" s="550" t="s">
        <v>309</v>
      </c>
      <c r="AN43" s="551" t="s">
        <v>310</v>
      </c>
      <c r="AO43" s="552" t="s">
        <v>311</v>
      </c>
      <c r="AP43" s="549" t="s">
        <v>312</v>
      </c>
      <c r="AQ43" s="550" t="s">
        <v>313</v>
      </c>
      <c r="AR43" s="551" t="s">
        <v>314</v>
      </c>
      <c r="AS43" s="551" t="s">
        <v>315</v>
      </c>
      <c r="AT43" s="551" t="s">
        <v>316</v>
      </c>
    </row>
    <row r="44" spans="1:47" ht="17.25">
      <c r="A44" s="548"/>
      <c r="B44" s="528" t="s">
        <v>318</v>
      </c>
      <c r="C44" s="576">
        <v>1089</v>
      </c>
      <c r="D44" s="577">
        <v>1059.1099999999999</v>
      </c>
      <c r="E44" s="608">
        <v>1288.8699999999999</v>
      </c>
      <c r="F44" s="523">
        <f>+C44+D44+E44</f>
        <v>3436.9799999999996</v>
      </c>
      <c r="G44" s="576">
        <v>1146.76</v>
      </c>
      <c r="H44" s="521">
        <v>1108</v>
      </c>
      <c r="I44" s="522">
        <v>1128.5</v>
      </c>
      <c r="J44" s="523">
        <f>+G44+H44+I44</f>
        <v>3383.26</v>
      </c>
      <c r="K44" s="523">
        <f>+F44+J44</f>
        <v>6820.24</v>
      </c>
      <c r="L44" s="520">
        <v>1167.5</v>
      </c>
      <c r="M44" s="521">
        <v>1069</v>
      </c>
      <c r="N44" s="522">
        <v>1072</v>
      </c>
      <c r="O44" s="523">
        <f>+L44+M44+N44</f>
        <v>3308.5</v>
      </c>
      <c r="P44" s="520">
        <v>1131</v>
      </c>
      <c r="Q44" s="521">
        <v>1168</v>
      </c>
      <c r="R44" s="522">
        <v>1187</v>
      </c>
      <c r="S44" s="523">
        <f>+P44+Q44+R44</f>
        <v>3486</v>
      </c>
      <c r="T44" s="523">
        <f>+SUM(O44,S44)</f>
        <v>6794.5</v>
      </c>
      <c r="U44" s="523">
        <f>K44+T44</f>
        <v>13614.74</v>
      </c>
      <c r="V44" s="950"/>
      <c r="W44" s="950"/>
      <c r="X44" s="950"/>
      <c r="Y44" s="950"/>
      <c r="Z44" s="548"/>
      <c r="AA44" s="528" t="s">
        <v>318</v>
      </c>
      <c r="AB44" s="576">
        <v>1089</v>
      </c>
      <c r="AC44" s="577">
        <v>1059.1099999999999</v>
      </c>
      <c r="AD44" s="608">
        <v>1288.8699999999999</v>
      </c>
      <c r="AE44" s="523">
        <f>+AB44+AC44+AD44</f>
        <v>3436.9799999999996</v>
      </c>
      <c r="AF44" s="576">
        <v>1146.76</v>
      </c>
      <c r="AG44" s="576">
        <v>1042.28</v>
      </c>
      <c r="AH44" s="1348">
        <v>326</v>
      </c>
      <c r="AI44" s="1349">
        <f>+AF44+AG44+AH44</f>
        <v>2515.04</v>
      </c>
      <c r="AJ44" s="1349">
        <f>+AE44+AI44</f>
        <v>5952.0199999999995</v>
      </c>
      <c r="AK44" s="1350">
        <v>1168</v>
      </c>
      <c r="AL44" s="1351">
        <v>1069</v>
      </c>
      <c r="AM44" s="1348">
        <v>1069.2</v>
      </c>
      <c r="AN44" s="1349">
        <f>+AK44+AL44+AM44</f>
        <v>3306.2</v>
      </c>
      <c r="AO44" s="1352">
        <v>1128.2</v>
      </c>
      <c r="AP44" s="1351">
        <v>1168.2</v>
      </c>
      <c r="AQ44" s="1348">
        <v>1186.8</v>
      </c>
      <c r="AR44" s="1349">
        <f>+AO44+AP44+AQ44</f>
        <v>3483.2</v>
      </c>
      <c r="AS44" s="1349">
        <f>+AN44+AR44</f>
        <v>6789.4</v>
      </c>
      <c r="AT44" s="1349">
        <f>+AJ44+AS44</f>
        <v>12741.419999999998</v>
      </c>
      <c r="AU44" s="1022">
        <f>AT44/AT20</f>
        <v>0.93955583281899469</v>
      </c>
    </row>
    <row r="45" spans="1:47" ht="17.25">
      <c r="A45" s="548"/>
      <c r="B45" s="524" t="s">
        <v>319</v>
      </c>
      <c r="C45" s="578">
        <v>1279</v>
      </c>
      <c r="D45" s="579">
        <v>1437.1</v>
      </c>
      <c r="E45" s="609">
        <v>1361.5</v>
      </c>
      <c r="F45" s="527">
        <f>+C45+D45+E45</f>
        <v>4077.6</v>
      </c>
      <c r="G45" s="578">
        <v>1494.81</v>
      </c>
      <c r="H45" s="526">
        <v>792.21999999999991</v>
      </c>
      <c r="I45" s="519">
        <v>806.13999999999987</v>
      </c>
      <c r="J45" s="527">
        <f>+G45+H45+I45</f>
        <v>3093.1699999999996</v>
      </c>
      <c r="K45" s="527">
        <f>+F45+J45</f>
        <v>7170.7699999999995</v>
      </c>
      <c r="L45" s="525">
        <v>833.02</v>
      </c>
      <c r="M45" s="526">
        <v>764.64</v>
      </c>
      <c r="N45" s="519">
        <v>764.21</v>
      </c>
      <c r="O45" s="527">
        <f>+L45+M45+N45</f>
        <v>2361.87</v>
      </c>
      <c r="P45" s="525">
        <v>806.4</v>
      </c>
      <c r="Q45" s="526">
        <v>833.37</v>
      </c>
      <c r="R45" s="519">
        <v>847.55000000000007</v>
      </c>
      <c r="S45" s="527">
        <f>+P45+Q45+R45</f>
        <v>2487.3200000000002</v>
      </c>
      <c r="T45" s="527">
        <f>+SUM(O45,S45)</f>
        <v>4849.1900000000005</v>
      </c>
      <c r="U45" s="527">
        <f>K45+T45</f>
        <v>12019.96</v>
      </c>
      <c r="V45" s="950"/>
      <c r="W45" s="950"/>
      <c r="X45" s="950"/>
      <c r="Y45" s="950"/>
      <c r="Z45" s="548"/>
      <c r="AA45" s="524" t="s">
        <v>319</v>
      </c>
      <c r="AB45" s="578">
        <v>1279</v>
      </c>
      <c r="AC45" s="579">
        <v>1437.1</v>
      </c>
      <c r="AD45" s="609">
        <v>1361.5</v>
      </c>
      <c r="AE45" s="527">
        <f>+AB45+AC45+AD45</f>
        <v>4077.6</v>
      </c>
      <c r="AF45" s="578">
        <v>1494.81</v>
      </c>
      <c r="AG45" s="578">
        <v>1649.93</v>
      </c>
      <c r="AH45" s="519">
        <v>438.08999999999992</v>
      </c>
      <c r="AI45" s="527">
        <f t="shared" ref="AI45:AI46" si="2">+AF45+AG45+AH45</f>
        <v>3582.83</v>
      </c>
      <c r="AJ45" s="527">
        <f t="shared" ref="AJ45:AJ46" si="3">+AE45+AI45</f>
        <v>7660.43</v>
      </c>
      <c r="AK45" s="1353">
        <v>833.02</v>
      </c>
      <c r="AL45" s="526">
        <v>764.73</v>
      </c>
      <c r="AM45" s="519">
        <v>764.21</v>
      </c>
      <c r="AN45" s="527">
        <f t="shared" ref="AN45:AN46" si="4">+AK45+AL45+AM45</f>
        <v>2361.96</v>
      </c>
      <c r="AO45" s="525">
        <v>806.4</v>
      </c>
      <c r="AP45" s="526">
        <v>833.37</v>
      </c>
      <c r="AQ45" s="519">
        <v>847.46999999999991</v>
      </c>
      <c r="AR45" s="527">
        <f t="shared" ref="AR45:AR46" si="5">+AO45+AP45+AQ45</f>
        <v>2487.2399999999998</v>
      </c>
      <c r="AS45" s="527">
        <f t="shared" ref="AS45:AS46" si="6">+AN45+AR45</f>
        <v>4849.2</v>
      </c>
      <c r="AT45" s="527">
        <f t="shared" ref="AT45:AT46" si="7">+AJ45+AS45</f>
        <v>12509.630000000001</v>
      </c>
      <c r="AU45" s="1022">
        <f>AT45/AT21</f>
        <v>1.1512656934763363</v>
      </c>
    </row>
    <row r="46" spans="1:47" ht="17.25">
      <c r="A46" s="548"/>
      <c r="B46" s="524" t="s">
        <v>320</v>
      </c>
      <c r="C46" s="578">
        <v>3116</v>
      </c>
      <c r="D46" s="579">
        <v>3183.23</v>
      </c>
      <c r="E46" s="609">
        <v>3021.3900000000003</v>
      </c>
      <c r="F46" s="527">
        <f>+C46+D46+E46</f>
        <v>9320.619999999999</v>
      </c>
      <c r="G46" s="578">
        <v>2652.87</v>
      </c>
      <c r="H46" s="526">
        <v>2533.4399999999996</v>
      </c>
      <c r="I46" s="519">
        <v>2578.6999999999998</v>
      </c>
      <c r="J46" s="527">
        <f>+G46+H46+I46</f>
        <v>7765.0099999999993</v>
      </c>
      <c r="K46" s="527">
        <f>+F46+J46</f>
        <v>17085.629999999997</v>
      </c>
      <c r="L46" s="525">
        <v>2667.3600000000006</v>
      </c>
      <c r="M46" s="526">
        <v>2322.7099999999996</v>
      </c>
      <c r="N46" s="519">
        <v>2444.15</v>
      </c>
      <c r="O46" s="527">
        <f>+L46+M46+N46</f>
        <v>7434.2199999999993</v>
      </c>
      <c r="P46" s="525">
        <v>2578.4499999999998</v>
      </c>
      <c r="Q46" s="526">
        <v>2667.67</v>
      </c>
      <c r="R46" s="519">
        <v>2854.5500000000006</v>
      </c>
      <c r="S46" s="527">
        <f>+P46+Q46+R46</f>
        <v>8100.67</v>
      </c>
      <c r="T46" s="527">
        <f>+SUM(O46,S46)</f>
        <v>15534.89</v>
      </c>
      <c r="U46" s="527">
        <f>K46+T46</f>
        <v>32620.519999999997</v>
      </c>
      <c r="V46" s="950"/>
      <c r="W46" s="950"/>
      <c r="X46" s="950"/>
      <c r="Y46" s="950"/>
      <c r="Z46" s="548"/>
      <c r="AA46" s="524" t="s">
        <v>320</v>
      </c>
      <c r="AB46" s="578">
        <v>3116</v>
      </c>
      <c r="AC46" s="579">
        <v>3183.23</v>
      </c>
      <c r="AD46" s="609">
        <v>3021.3900000000003</v>
      </c>
      <c r="AE46" s="527">
        <f>+AB46+AC46+AD46</f>
        <v>9320.619999999999</v>
      </c>
      <c r="AF46" s="578">
        <v>2652.87</v>
      </c>
      <c r="AG46" s="578">
        <v>2627.7</v>
      </c>
      <c r="AH46" s="519">
        <v>1401.2099999999996</v>
      </c>
      <c r="AI46" s="527">
        <f t="shared" si="2"/>
        <v>6681.7799999999988</v>
      </c>
      <c r="AJ46" s="527">
        <f t="shared" si="3"/>
        <v>16002.399999999998</v>
      </c>
      <c r="AK46" s="1353">
        <v>2667.0800000000004</v>
      </c>
      <c r="AL46" s="526">
        <v>2444.4400000000005</v>
      </c>
      <c r="AM46" s="519">
        <v>2444.16</v>
      </c>
      <c r="AN46" s="527">
        <f t="shared" si="4"/>
        <v>7555.68</v>
      </c>
      <c r="AO46" s="525">
        <v>2578.48</v>
      </c>
      <c r="AP46" s="526">
        <v>2667.72</v>
      </c>
      <c r="AQ46" s="519">
        <v>2711.5199999999995</v>
      </c>
      <c r="AR46" s="527">
        <f t="shared" si="5"/>
        <v>7957.7199999999993</v>
      </c>
      <c r="AS46" s="527">
        <f t="shared" si="6"/>
        <v>15513.4</v>
      </c>
      <c r="AT46" s="527">
        <f t="shared" si="7"/>
        <v>31515.799999999996</v>
      </c>
      <c r="AU46" s="1022">
        <f>AT46/AT22</f>
        <v>0.97295431630045315</v>
      </c>
    </row>
    <row r="47" spans="1:47" ht="17.25">
      <c r="A47" s="548"/>
      <c r="B47" s="529" t="s">
        <v>321</v>
      </c>
      <c r="C47" s="580">
        <v>1570</v>
      </c>
      <c r="D47" s="581">
        <v>1557.75</v>
      </c>
      <c r="E47" s="610">
        <v>1490.88</v>
      </c>
      <c r="F47" s="555">
        <f>+C47+D47+E47</f>
        <v>4618.63</v>
      </c>
      <c r="G47" s="580">
        <v>1411.32</v>
      </c>
      <c r="H47" s="553">
        <v>1267</v>
      </c>
      <c r="I47" s="554">
        <v>1289</v>
      </c>
      <c r="J47" s="555">
        <f>+G47+H47+I47</f>
        <v>3967.3199999999997</v>
      </c>
      <c r="K47" s="555">
        <f>+F47+J47</f>
        <v>8585.9500000000007</v>
      </c>
      <c r="L47" s="530">
        <v>1336</v>
      </c>
      <c r="M47" s="553">
        <v>1223.5</v>
      </c>
      <c r="N47" s="554">
        <v>1223.5</v>
      </c>
      <c r="O47" s="555">
        <f>+L47+M47+N47</f>
        <v>3783</v>
      </c>
      <c r="P47" s="530">
        <v>1291</v>
      </c>
      <c r="Q47" s="553">
        <v>1337</v>
      </c>
      <c r="R47" s="554">
        <v>1356.6</v>
      </c>
      <c r="S47" s="555">
        <f>+P47+Q47+R47</f>
        <v>3984.6</v>
      </c>
      <c r="T47" s="555">
        <f>+SUM(O47,S47)</f>
        <v>7767.6</v>
      </c>
      <c r="U47" s="555">
        <f>K47+T47</f>
        <v>16353.550000000001</v>
      </c>
      <c r="V47" s="950"/>
      <c r="W47" s="950"/>
      <c r="X47" s="950"/>
      <c r="Y47" s="950"/>
      <c r="Z47" s="548"/>
      <c r="AA47" s="529" t="s">
        <v>321</v>
      </c>
      <c r="AB47" s="580">
        <v>1570</v>
      </c>
      <c r="AC47" s="581">
        <v>1557.75</v>
      </c>
      <c r="AD47" s="610">
        <v>1490.88</v>
      </c>
      <c r="AE47" s="555">
        <f>+AB47+AC47+AD47</f>
        <v>4618.63</v>
      </c>
      <c r="AF47" s="580">
        <v>1411.32</v>
      </c>
      <c r="AG47" s="580">
        <v>897.29</v>
      </c>
      <c r="AH47" s="554">
        <v>700.5</v>
      </c>
      <c r="AI47" s="555">
        <f>+AF47+AG47+AH47</f>
        <v>3009.1099999999997</v>
      </c>
      <c r="AJ47" s="555">
        <f>+AE47+AI47</f>
        <v>7627.74</v>
      </c>
      <c r="AK47" s="1354">
        <v>1333.6</v>
      </c>
      <c r="AL47" s="553">
        <v>1222.7</v>
      </c>
      <c r="AM47" s="554">
        <v>1222.7</v>
      </c>
      <c r="AN47" s="555">
        <f>+AK47+AL47+AM47</f>
        <v>3779</v>
      </c>
      <c r="AO47" s="530">
        <v>1289.7</v>
      </c>
      <c r="AP47" s="553">
        <v>1333.7</v>
      </c>
      <c r="AQ47" s="554">
        <v>1356.4</v>
      </c>
      <c r="AR47" s="555">
        <f>+AO47+AP47+AQ47</f>
        <v>3979.8</v>
      </c>
      <c r="AS47" s="555">
        <f>+AN47+AR47</f>
        <v>7758.8</v>
      </c>
      <c r="AT47" s="555">
        <f>+AJ47+AS47</f>
        <v>15386.54</v>
      </c>
      <c r="AU47" s="1022">
        <f>AT47/AT23</f>
        <v>0.95011778799396085</v>
      </c>
    </row>
    <row r="48" spans="1:47" ht="17.25">
      <c r="A48" s="556" t="s">
        <v>322</v>
      </c>
      <c r="B48" s="557"/>
      <c r="C48" s="582">
        <f>+SUM(C44:C47)</f>
        <v>7054</v>
      </c>
      <c r="D48" s="583">
        <f>+SUM(D44:D47)</f>
        <v>7237.1900000000005</v>
      </c>
      <c r="E48" s="583">
        <f>+SUM(E44:E47)</f>
        <v>7162.64</v>
      </c>
      <c r="F48" s="561">
        <f>SUM(F44:F47)</f>
        <v>21453.829999999998</v>
      </c>
      <c r="G48" s="1021">
        <f>SUM(G44:G47)</f>
        <v>6705.7599999999993</v>
      </c>
      <c r="H48" s="536">
        <f>+SUM(H44:H47)</f>
        <v>5700.66</v>
      </c>
      <c r="I48" s="537">
        <f>+SUM(I44:I47)</f>
        <v>5802.34</v>
      </c>
      <c r="J48" s="561">
        <f>SUM(J44:J47)</f>
        <v>18208.759999999998</v>
      </c>
      <c r="K48" s="561">
        <f>SUM(K44:K47)</f>
        <v>39662.589999999997</v>
      </c>
      <c r="L48" s="558">
        <v>6003.880000000001</v>
      </c>
      <c r="M48" s="559">
        <v>5379.8499999999995</v>
      </c>
      <c r="N48" s="560">
        <v>5503.8600000000006</v>
      </c>
      <c r="O48" s="561">
        <f>SUM(O44:O47)</f>
        <v>16887.59</v>
      </c>
      <c r="P48" s="558">
        <v>5806.85</v>
      </c>
      <c r="Q48" s="559">
        <v>6006.04</v>
      </c>
      <c r="R48" s="560">
        <v>6245.7000000000007</v>
      </c>
      <c r="S48" s="561">
        <f>SUM(S44:S47)</f>
        <v>18058.59</v>
      </c>
      <c r="T48" s="538">
        <f>+SUM(O48,S48)</f>
        <v>34946.18</v>
      </c>
      <c r="U48" s="538">
        <f>K48+T48</f>
        <v>74608.76999999999</v>
      </c>
      <c r="Z48" s="556" t="s">
        <v>322</v>
      </c>
      <c r="AA48" s="557"/>
      <c r="AB48" s="582">
        <f>+SUM(AB44:AB47)</f>
        <v>7054</v>
      </c>
      <c r="AC48" s="583">
        <f>+SUM(AC44:AC47)</f>
        <v>7237.1900000000005</v>
      </c>
      <c r="AD48" s="583">
        <f>+SUM(AD44:AD47)</f>
        <v>7162.64</v>
      </c>
      <c r="AE48" s="561">
        <f>SUM(AE44:AE47)</f>
        <v>21453.829999999998</v>
      </c>
      <c r="AF48" s="1021">
        <f>SUM(AF44:AF47)</f>
        <v>6705.7599999999993</v>
      </c>
      <c r="AG48" s="1021">
        <f>+SUM(AG44:AG47)</f>
        <v>6217.2</v>
      </c>
      <c r="AH48" s="1355">
        <f t="shared" ref="AH48:AT48" si="8">SUM(AH44:AH47)</f>
        <v>2865.7999999999993</v>
      </c>
      <c r="AI48" s="1356">
        <f t="shared" si="8"/>
        <v>15788.759999999998</v>
      </c>
      <c r="AJ48" s="1356">
        <f t="shared" si="8"/>
        <v>37242.589999999997</v>
      </c>
      <c r="AK48" s="1357">
        <f t="shared" si="8"/>
        <v>6001.7000000000007</v>
      </c>
      <c r="AL48" s="1358">
        <f t="shared" si="8"/>
        <v>5500.87</v>
      </c>
      <c r="AM48" s="1355">
        <f t="shared" si="8"/>
        <v>5500.2699999999995</v>
      </c>
      <c r="AN48" s="1356">
        <f t="shared" si="8"/>
        <v>17002.84</v>
      </c>
      <c r="AO48" s="1359">
        <f t="shared" si="8"/>
        <v>5802.78</v>
      </c>
      <c r="AP48" s="1358">
        <f t="shared" si="8"/>
        <v>6002.99</v>
      </c>
      <c r="AQ48" s="1355">
        <f t="shared" si="8"/>
        <v>6102.1899999999987</v>
      </c>
      <c r="AR48" s="1356">
        <f t="shared" si="8"/>
        <v>17907.96</v>
      </c>
      <c r="AS48" s="1356">
        <f t="shared" si="8"/>
        <v>34910.800000000003</v>
      </c>
      <c r="AT48" s="1356">
        <f t="shared" si="8"/>
        <v>72153.389999999985</v>
      </c>
      <c r="AU48" s="1022">
        <f>AT48/AT24</f>
        <v>0.98822255671226999</v>
      </c>
    </row>
    <row r="50" spans="1:47" s="219" customFormat="1" ht="17.25">
      <c r="C50" s="1636" t="s">
        <v>297</v>
      </c>
      <c r="D50" s="1637"/>
      <c r="E50" s="1637"/>
      <c r="F50" s="1637"/>
      <c r="G50" s="1637"/>
      <c r="H50" s="1637"/>
      <c r="I50" s="1637"/>
      <c r="J50" s="1637"/>
      <c r="K50" s="1637"/>
      <c r="L50" s="1637"/>
      <c r="M50" s="1637"/>
      <c r="N50" s="1637"/>
      <c r="O50" s="1637"/>
      <c r="P50" s="1637"/>
      <c r="Q50" s="1637"/>
      <c r="R50" s="1637"/>
      <c r="S50" s="1637"/>
      <c r="T50" s="1637"/>
      <c r="U50" s="1638"/>
    </row>
    <row r="51" spans="1:47" s="219" customFormat="1" ht="20.25">
      <c r="B51" s="1361" t="s">
        <v>6597</v>
      </c>
      <c r="C51" s="585" t="s">
        <v>298</v>
      </c>
      <c r="D51" s="586" t="s">
        <v>299</v>
      </c>
      <c r="E51" s="607" t="s">
        <v>300</v>
      </c>
      <c r="F51" s="1365" t="s">
        <v>301</v>
      </c>
      <c r="G51" s="585" t="s">
        <v>302</v>
      </c>
      <c r="H51" s="586" t="s">
        <v>303</v>
      </c>
      <c r="I51" s="1364" t="s">
        <v>304</v>
      </c>
      <c r="J51" s="1365" t="s">
        <v>305</v>
      </c>
      <c r="K51" s="1365" t="s">
        <v>306</v>
      </c>
      <c r="L51" s="1362" t="s">
        <v>307</v>
      </c>
      <c r="M51" s="1363" t="s">
        <v>308</v>
      </c>
      <c r="N51" s="1364" t="s">
        <v>309</v>
      </c>
      <c r="O51" s="1365" t="s">
        <v>310</v>
      </c>
      <c r="P51" s="1362" t="s">
        <v>311</v>
      </c>
      <c r="Q51" s="1363" t="s">
        <v>312</v>
      </c>
      <c r="R51" s="1364" t="s">
        <v>313</v>
      </c>
      <c r="S51" s="1365" t="s">
        <v>314</v>
      </c>
      <c r="T51" s="1365" t="s">
        <v>315</v>
      </c>
      <c r="U51" s="1365" t="s">
        <v>316</v>
      </c>
      <c r="V51" s="950"/>
      <c r="W51" s="950"/>
      <c r="X51" s="950"/>
      <c r="Y51" s="950"/>
      <c r="AA51" s="284" t="s">
        <v>7414</v>
      </c>
      <c r="AB51" s="585" t="s">
        <v>298</v>
      </c>
      <c r="AC51" s="586" t="s">
        <v>299</v>
      </c>
      <c r="AD51" s="607" t="s">
        <v>300</v>
      </c>
      <c r="AE51" s="1365" t="s">
        <v>301</v>
      </c>
      <c r="AF51" s="585" t="s">
        <v>302</v>
      </c>
      <c r="AG51" s="586" t="s">
        <v>303</v>
      </c>
      <c r="AH51" s="586" t="s">
        <v>304</v>
      </c>
      <c r="AI51" s="1365" t="s">
        <v>305</v>
      </c>
      <c r="AJ51" s="1365" t="s">
        <v>306</v>
      </c>
      <c r="AK51" s="1362" t="s">
        <v>307</v>
      </c>
      <c r="AL51" s="1363" t="s">
        <v>308</v>
      </c>
      <c r="AM51" s="1364" t="s">
        <v>309</v>
      </c>
      <c r="AN51" s="1365" t="s">
        <v>310</v>
      </c>
      <c r="AO51" s="1362" t="s">
        <v>311</v>
      </c>
      <c r="AP51" s="1363" t="s">
        <v>312</v>
      </c>
      <c r="AQ51" s="1364" t="s">
        <v>313</v>
      </c>
      <c r="AR51" s="1365" t="s">
        <v>314</v>
      </c>
      <c r="AS51" s="1365" t="s">
        <v>315</v>
      </c>
      <c r="AT51" s="1365" t="s">
        <v>316</v>
      </c>
    </row>
    <row r="52" spans="1:47" s="219" customFormat="1" ht="17.25">
      <c r="A52" s="548"/>
      <c r="B52" s="528" t="s">
        <v>318</v>
      </c>
      <c r="C52" s="576">
        <v>1089</v>
      </c>
      <c r="D52" s="577">
        <v>1059.1099999999999</v>
      </c>
      <c r="E52" s="608">
        <v>1288.8699999999999</v>
      </c>
      <c r="F52" s="523">
        <f>+C52+D52+E52</f>
        <v>3436.9799999999996</v>
      </c>
      <c r="G52" s="576">
        <v>1146.76</v>
      </c>
      <c r="H52" s="576">
        <v>1042.28</v>
      </c>
      <c r="I52" s="1366">
        <v>326</v>
      </c>
      <c r="J52" s="1349">
        <f>+G52+H52+I52</f>
        <v>2515.04</v>
      </c>
      <c r="K52" s="1349">
        <f>+F52+J52</f>
        <v>5952.0199999999995</v>
      </c>
      <c r="L52" s="1350">
        <v>1168</v>
      </c>
      <c r="M52" s="1351">
        <v>1069</v>
      </c>
      <c r="N52" s="1348">
        <v>1069.2</v>
      </c>
      <c r="O52" s="1349">
        <f>+L52+M52+N52</f>
        <v>3306.2</v>
      </c>
      <c r="P52" s="1352">
        <v>1128.2</v>
      </c>
      <c r="Q52" s="1351">
        <v>1168.2</v>
      </c>
      <c r="R52" s="1348">
        <v>1186.8</v>
      </c>
      <c r="S52" s="1349">
        <f>+P52+Q52+R52</f>
        <v>3483.2</v>
      </c>
      <c r="T52" s="1349">
        <f>+O52+S52</f>
        <v>6789.4</v>
      </c>
      <c r="U52" s="1349">
        <f>+K52+T52</f>
        <v>12741.419999999998</v>
      </c>
      <c r="V52" s="950"/>
      <c r="W52" s="950"/>
      <c r="X52" s="950"/>
      <c r="Y52" s="950"/>
      <c r="Z52" s="548"/>
      <c r="AA52" s="528" t="s">
        <v>318</v>
      </c>
      <c r="AB52" s="576">
        <v>1089</v>
      </c>
      <c r="AC52" s="577">
        <v>1059.1099999999999</v>
      </c>
      <c r="AD52" s="608">
        <v>1288.8699999999999</v>
      </c>
      <c r="AE52" s="523">
        <f>+AB52+AC52+AD52</f>
        <v>3436.9799999999996</v>
      </c>
      <c r="AF52" s="576">
        <v>1146.76</v>
      </c>
      <c r="AG52" s="576">
        <v>1042.28</v>
      </c>
      <c r="AH52" s="576">
        <v>509.90999999999997</v>
      </c>
      <c r="AI52" s="1349">
        <f>+AF52+AG52+AH52</f>
        <v>2698.95</v>
      </c>
      <c r="AJ52" s="1349">
        <f>+AE52+AI52</f>
        <v>6135.9299999999994</v>
      </c>
      <c r="AK52" s="1350">
        <v>1168</v>
      </c>
      <c r="AL52" s="1351">
        <v>1069</v>
      </c>
      <c r="AM52" s="1348">
        <v>1069.2</v>
      </c>
      <c r="AN52" s="1349">
        <f>+AK52+AL52+AM52</f>
        <v>3306.2</v>
      </c>
      <c r="AO52" s="1352">
        <v>1128.2</v>
      </c>
      <c r="AP52" s="1351">
        <v>1168.2</v>
      </c>
      <c r="AQ52" s="1348">
        <v>1186.8</v>
      </c>
      <c r="AR52" s="1349">
        <f>+AO52+AP52+AQ52</f>
        <v>3483.2</v>
      </c>
      <c r="AS52" s="1349">
        <f>+AN52+AR52</f>
        <v>6789.4</v>
      </c>
      <c r="AT52" s="1349">
        <f>+AJ52+AS52</f>
        <v>12925.329999999998</v>
      </c>
      <c r="AU52" s="1022">
        <f>AT52/AT20</f>
        <v>0.95311740705591186</v>
      </c>
    </row>
    <row r="53" spans="1:47" s="219" customFormat="1" ht="17.25">
      <c r="A53" s="548"/>
      <c r="B53" s="524" t="s">
        <v>319</v>
      </c>
      <c r="C53" s="578">
        <v>1279</v>
      </c>
      <c r="D53" s="579">
        <v>1437.1</v>
      </c>
      <c r="E53" s="609">
        <v>1361.5</v>
      </c>
      <c r="F53" s="527">
        <f>+C53+D53+E53</f>
        <v>4077.6</v>
      </c>
      <c r="G53" s="578">
        <v>1494.81</v>
      </c>
      <c r="H53" s="578">
        <v>1649.93</v>
      </c>
      <c r="I53" s="1367">
        <v>438.08999999999992</v>
      </c>
      <c r="J53" s="527">
        <f t="shared" ref="J53:J54" si="9">+G53+H53+I53</f>
        <v>3582.83</v>
      </c>
      <c r="K53" s="527">
        <f t="shared" ref="K53:K54" si="10">+F53+J53</f>
        <v>7660.43</v>
      </c>
      <c r="L53" s="1353">
        <v>833.02</v>
      </c>
      <c r="M53" s="526">
        <v>764.73</v>
      </c>
      <c r="N53" s="519">
        <v>764.21</v>
      </c>
      <c r="O53" s="527">
        <f t="shared" ref="O53:O54" si="11">+L53+M53+N53</f>
        <v>2361.96</v>
      </c>
      <c r="P53" s="525">
        <v>806.4</v>
      </c>
      <c r="Q53" s="526">
        <v>833.37</v>
      </c>
      <c r="R53" s="519">
        <v>847.46999999999991</v>
      </c>
      <c r="S53" s="527">
        <f t="shared" ref="S53:S54" si="12">+P53+Q53+R53</f>
        <v>2487.2399999999998</v>
      </c>
      <c r="T53" s="527">
        <f t="shared" ref="T53:T54" si="13">+O53+S53</f>
        <v>4849.2</v>
      </c>
      <c r="U53" s="527">
        <f t="shared" ref="U53:U54" si="14">+K53+T53</f>
        <v>12509.630000000001</v>
      </c>
      <c r="V53" s="950"/>
      <c r="W53" s="950"/>
      <c r="X53" s="950"/>
      <c r="Y53" s="950"/>
      <c r="Z53" s="548"/>
      <c r="AA53" s="524" t="s">
        <v>319</v>
      </c>
      <c r="AB53" s="578">
        <v>1279</v>
      </c>
      <c r="AC53" s="579">
        <v>1437.1</v>
      </c>
      <c r="AD53" s="609">
        <v>1361.5</v>
      </c>
      <c r="AE53" s="527">
        <f>+AB53+AC53+AD53</f>
        <v>4077.6</v>
      </c>
      <c r="AF53" s="578">
        <v>1494.81</v>
      </c>
      <c r="AG53" s="578">
        <v>1649.93</v>
      </c>
      <c r="AH53" s="578">
        <v>1144.5999999999999</v>
      </c>
      <c r="AI53" s="527">
        <f t="shared" ref="AI53:AI54" si="15">+AF53+AG53+AH53</f>
        <v>4289.34</v>
      </c>
      <c r="AJ53" s="527">
        <f t="shared" ref="AJ53:AJ54" si="16">+AE53+AI53</f>
        <v>8366.94</v>
      </c>
      <c r="AK53" s="1353">
        <v>833.02</v>
      </c>
      <c r="AL53" s="526">
        <v>764.73</v>
      </c>
      <c r="AM53" s="519">
        <v>764.21</v>
      </c>
      <c r="AN53" s="527">
        <f t="shared" ref="AN53:AN54" si="17">+AK53+AL53+AM53</f>
        <v>2361.96</v>
      </c>
      <c r="AO53" s="525">
        <v>806.4</v>
      </c>
      <c r="AP53" s="526">
        <v>833.37</v>
      </c>
      <c r="AQ53" s="519">
        <v>847.46999999999991</v>
      </c>
      <c r="AR53" s="527">
        <f t="shared" ref="AR53:AR54" si="18">+AO53+AP53+AQ53</f>
        <v>2487.2399999999998</v>
      </c>
      <c r="AS53" s="527">
        <f t="shared" ref="AS53:AS54" si="19">+AN53+AR53</f>
        <v>4849.2</v>
      </c>
      <c r="AT53" s="527">
        <f t="shared" ref="AT53:AT54" si="20">+AJ53+AS53</f>
        <v>13216.14</v>
      </c>
      <c r="AU53" s="1022">
        <f t="shared" ref="AU53:AU56" si="21">AT53/AT21</f>
        <v>1.2162860597939624</v>
      </c>
    </row>
    <row r="54" spans="1:47" s="219" customFormat="1" ht="17.25">
      <c r="A54" s="548"/>
      <c r="B54" s="524" t="s">
        <v>320</v>
      </c>
      <c r="C54" s="578">
        <v>3116</v>
      </c>
      <c r="D54" s="579">
        <v>3183.23</v>
      </c>
      <c r="E54" s="609">
        <v>3021.3900000000003</v>
      </c>
      <c r="F54" s="527">
        <f>+C54+D54+E54</f>
        <v>9320.619999999999</v>
      </c>
      <c r="G54" s="578">
        <v>2652.87</v>
      </c>
      <c r="H54" s="578">
        <v>2627.7</v>
      </c>
      <c r="I54" s="1367">
        <v>1401.2099999999996</v>
      </c>
      <c r="J54" s="527">
        <f t="shared" si="9"/>
        <v>6681.7799999999988</v>
      </c>
      <c r="K54" s="527">
        <f t="shared" si="10"/>
        <v>16002.399999999998</v>
      </c>
      <c r="L54" s="1353">
        <v>2667.0800000000004</v>
      </c>
      <c r="M54" s="526">
        <v>2444.4400000000005</v>
      </c>
      <c r="N54" s="519">
        <v>2444.16</v>
      </c>
      <c r="O54" s="527">
        <f t="shared" si="11"/>
        <v>7555.68</v>
      </c>
      <c r="P54" s="525">
        <v>2578.48</v>
      </c>
      <c r="Q54" s="526">
        <v>2667.72</v>
      </c>
      <c r="R54" s="519">
        <v>2711.5199999999995</v>
      </c>
      <c r="S54" s="527">
        <f t="shared" si="12"/>
        <v>7957.7199999999993</v>
      </c>
      <c r="T54" s="527">
        <f t="shared" si="13"/>
        <v>15513.4</v>
      </c>
      <c r="U54" s="527">
        <f t="shared" si="14"/>
        <v>31515.799999999996</v>
      </c>
      <c r="V54" s="950"/>
      <c r="W54" s="950"/>
      <c r="X54" s="950"/>
      <c r="Y54" s="950"/>
      <c r="Z54" s="548"/>
      <c r="AA54" s="524" t="s">
        <v>320</v>
      </c>
      <c r="AB54" s="578">
        <v>3116</v>
      </c>
      <c r="AC54" s="579">
        <v>3183.23</v>
      </c>
      <c r="AD54" s="609">
        <v>3021.3900000000003</v>
      </c>
      <c r="AE54" s="527">
        <f>+AB54+AC54+AD54</f>
        <v>9320.619999999999</v>
      </c>
      <c r="AF54" s="578">
        <v>2652.87</v>
      </c>
      <c r="AG54" s="578">
        <v>2627.7</v>
      </c>
      <c r="AH54" s="578">
        <v>1897.42</v>
      </c>
      <c r="AI54" s="527">
        <f t="shared" si="15"/>
        <v>7177.99</v>
      </c>
      <c r="AJ54" s="527">
        <f t="shared" si="16"/>
        <v>16498.61</v>
      </c>
      <c r="AK54" s="1353">
        <v>2667.0800000000004</v>
      </c>
      <c r="AL54" s="526">
        <v>2444.4400000000005</v>
      </c>
      <c r="AM54" s="519">
        <v>2444.16</v>
      </c>
      <c r="AN54" s="527">
        <f t="shared" si="17"/>
        <v>7555.68</v>
      </c>
      <c r="AO54" s="525">
        <v>2578.48</v>
      </c>
      <c r="AP54" s="526">
        <v>2667.72</v>
      </c>
      <c r="AQ54" s="519">
        <v>2711.5199999999995</v>
      </c>
      <c r="AR54" s="527">
        <f t="shared" si="18"/>
        <v>7957.7199999999993</v>
      </c>
      <c r="AS54" s="527">
        <f t="shared" si="19"/>
        <v>15513.4</v>
      </c>
      <c r="AT54" s="527">
        <f t="shared" si="20"/>
        <v>32012.010000000002</v>
      </c>
      <c r="AU54" s="1022">
        <f t="shared" si="21"/>
        <v>0.98827328841258266</v>
      </c>
    </row>
    <row r="55" spans="1:47" s="219" customFormat="1" ht="17.25">
      <c r="A55" s="548"/>
      <c r="B55" s="529" t="s">
        <v>321</v>
      </c>
      <c r="C55" s="580">
        <v>1570</v>
      </c>
      <c r="D55" s="581">
        <v>1557.75</v>
      </c>
      <c r="E55" s="610">
        <v>1490.88</v>
      </c>
      <c r="F55" s="555">
        <f>+C55+D55+E55</f>
        <v>4618.63</v>
      </c>
      <c r="G55" s="580">
        <v>1411.32</v>
      </c>
      <c r="H55" s="580">
        <v>897.29</v>
      </c>
      <c r="I55" s="1368">
        <v>700.5</v>
      </c>
      <c r="J55" s="555">
        <f>+G55+H55+I55</f>
        <v>3009.1099999999997</v>
      </c>
      <c r="K55" s="555">
        <f>+F55+J55</f>
        <v>7627.74</v>
      </c>
      <c r="L55" s="1354">
        <v>1333.6</v>
      </c>
      <c r="M55" s="553">
        <v>1222.7</v>
      </c>
      <c r="N55" s="554">
        <v>1222.7</v>
      </c>
      <c r="O55" s="555">
        <f>+L55+M55+N55</f>
        <v>3779</v>
      </c>
      <c r="P55" s="530">
        <v>1289.7</v>
      </c>
      <c r="Q55" s="553">
        <v>1333.7</v>
      </c>
      <c r="R55" s="554">
        <v>1356.4</v>
      </c>
      <c r="S55" s="555">
        <f>+P55+Q55+R55</f>
        <v>3979.8</v>
      </c>
      <c r="T55" s="555">
        <f>+O55+S55</f>
        <v>7758.8</v>
      </c>
      <c r="U55" s="555">
        <f>+K55+T55</f>
        <v>15386.54</v>
      </c>
      <c r="V55" s="950"/>
      <c r="W55" s="950"/>
      <c r="X55" s="950"/>
      <c r="Y55" s="950"/>
      <c r="Z55" s="548"/>
      <c r="AA55" s="529" t="s">
        <v>321</v>
      </c>
      <c r="AB55" s="580">
        <v>1570</v>
      </c>
      <c r="AC55" s="581">
        <v>1557.75</v>
      </c>
      <c r="AD55" s="610">
        <v>1490.88</v>
      </c>
      <c r="AE55" s="555">
        <f>+AB55+AC55+AD55</f>
        <v>4618.63</v>
      </c>
      <c r="AF55" s="580">
        <v>1411.32</v>
      </c>
      <c r="AG55" s="580">
        <v>897.29</v>
      </c>
      <c r="AH55" s="580">
        <v>790.7</v>
      </c>
      <c r="AI55" s="555">
        <f>+AF55+AG55+AH55</f>
        <v>3099.3099999999995</v>
      </c>
      <c r="AJ55" s="555">
        <f>+AE55+AI55</f>
        <v>7717.94</v>
      </c>
      <c r="AK55" s="1354">
        <v>1333.6</v>
      </c>
      <c r="AL55" s="553">
        <v>1222.7</v>
      </c>
      <c r="AM55" s="554">
        <v>1222.7</v>
      </c>
      <c r="AN55" s="555">
        <f>+AK55+AL55+AM55</f>
        <v>3779</v>
      </c>
      <c r="AO55" s="530">
        <v>1289.7</v>
      </c>
      <c r="AP55" s="553">
        <v>1333.7</v>
      </c>
      <c r="AQ55" s="554">
        <v>1356.4</v>
      </c>
      <c r="AR55" s="555">
        <f>+AO55+AP55+AQ55</f>
        <v>3979.8</v>
      </c>
      <c r="AS55" s="555">
        <f>+AN55+AR55</f>
        <v>7758.8</v>
      </c>
      <c r="AT55" s="555">
        <f>+AJ55+AS55</f>
        <v>15476.74</v>
      </c>
      <c r="AU55" s="1022">
        <f t="shared" si="21"/>
        <v>0.9556876317975096</v>
      </c>
    </row>
    <row r="56" spans="1:47" s="219" customFormat="1" ht="17.25">
      <c r="A56" s="556" t="s">
        <v>322</v>
      </c>
      <c r="B56" s="557"/>
      <c r="C56" s="582">
        <f>+SUM(C52:C55)</f>
        <v>7054</v>
      </c>
      <c r="D56" s="583">
        <f>+SUM(D52:D55)</f>
        <v>7237.1900000000005</v>
      </c>
      <c r="E56" s="583">
        <f>+SUM(E52:E55)</f>
        <v>7162.64</v>
      </c>
      <c r="F56" s="561">
        <f>SUM(F52:F55)</f>
        <v>21453.829999999998</v>
      </c>
      <c r="G56" s="1021">
        <f>SUM(G52:G55)</f>
        <v>6705.7599999999993</v>
      </c>
      <c r="H56" s="1021">
        <f>+SUM(H52:H55)</f>
        <v>6217.2</v>
      </c>
      <c r="I56" s="1369">
        <f t="shared" ref="I56:U56" si="22">SUM(I52:I55)</f>
        <v>2865.7999999999993</v>
      </c>
      <c r="J56" s="1356">
        <f t="shared" si="22"/>
        <v>15788.759999999998</v>
      </c>
      <c r="K56" s="1356">
        <f t="shared" si="22"/>
        <v>37242.589999999997</v>
      </c>
      <c r="L56" s="1357">
        <f t="shared" si="22"/>
        <v>6001.7000000000007</v>
      </c>
      <c r="M56" s="1358">
        <f t="shared" si="22"/>
        <v>5500.87</v>
      </c>
      <c r="N56" s="1355">
        <f t="shared" si="22"/>
        <v>5500.2699999999995</v>
      </c>
      <c r="O56" s="1356">
        <f t="shared" si="22"/>
        <v>17002.84</v>
      </c>
      <c r="P56" s="1359">
        <f t="shared" si="22"/>
        <v>5802.78</v>
      </c>
      <c r="Q56" s="1358">
        <f t="shared" si="22"/>
        <v>6002.99</v>
      </c>
      <c r="R56" s="1355">
        <f t="shared" si="22"/>
        <v>6102.1899999999987</v>
      </c>
      <c r="S56" s="1356">
        <f t="shared" si="22"/>
        <v>17907.96</v>
      </c>
      <c r="T56" s="1356">
        <f t="shared" si="22"/>
        <v>34910.800000000003</v>
      </c>
      <c r="U56" s="1356">
        <f t="shared" si="22"/>
        <v>72153.389999999985</v>
      </c>
      <c r="Z56" s="556" t="s">
        <v>322</v>
      </c>
      <c r="AA56" s="557"/>
      <c r="AB56" s="582">
        <f>+SUM(AB52:AB55)</f>
        <v>7054</v>
      </c>
      <c r="AC56" s="583">
        <f>+SUM(AC52:AC55)</f>
        <v>7237.1900000000005</v>
      </c>
      <c r="AD56" s="583">
        <f>+SUM(AD52:AD55)</f>
        <v>7162.64</v>
      </c>
      <c r="AE56" s="561">
        <f>SUM(AE52:AE55)</f>
        <v>21453.829999999998</v>
      </c>
      <c r="AF56" s="1021">
        <f>SUM(AF52:AF55)</f>
        <v>6705.7599999999993</v>
      </c>
      <c r="AG56" s="1021">
        <f>+SUM(AG52:AG55)</f>
        <v>6217.2</v>
      </c>
      <c r="AH56" s="1021">
        <f t="shared" ref="AH56:AT56" si="23">SUM(AH52:AH55)</f>
        <v>4342.63</v>
      </c>
      <c r="AI56" s="1356">
        <f t="shared" si="23"/>
        <v>17265.589999999997</v>
      </c>
      <c r="AJ56" s="1356">
        <f t="shared" si="23"/>
        <v>38719.42</v>
      </c>
      <c r="AK56" s="1357">
        <f t="shared" si="23"/>
        <v>6001.7000000000007</v>
      </c>
      <c r="AL56" s="1358">
        <f t="shared" si="23"/>
        <v>5500.87</v>
      </c>
      <c r="AM56" s="1355">
        <f t="shared" si="23"/>
        <v>5500.2699999999995</v>
      </c>
      <c r="AN56" s="1356">
        <f t="shared" si="23"/>
        <v>17002.84</v>
      </c>
      <c r="AO56" s="1359">
        <f t="shared" si="23"/>
        <v>5802.78</v>
      </c>
      <c r="AP56" s="1358">
        <f t="shared" si="23"/>
        <v>6002.99</v>
      </c>
      <c r="AQ56" s="1355">
        <f t="shared" si="23"/>
        <v>6102.1899999999987</v>
      </c>
      <c r="AR56" s="1356">
        <f t="shared" si="23"/>
        <v>17907.96</v>
      </c>
      <c r="AS56" s="1356">
        <f t="shared" si="23"/>
        <v>34910.800000000003</v>
      </c>
      <c r="AT56" s="1356">
        <f t="shared" si="23"/>
        <v>73630.22</v>
      </c>
      <c r="AU56" s="1022">
        <f t="shared" si="21"/>
        <v>1.0084494194893259</v>
      </c>
    </row>
    <row r="57" spans="1:47" s="219" customFormat="1"/>
    <row r="58" spans="1:47" s="219" customFormat="1" ht="17.25">
      <c r="C58" s="1636" t="s">
        <v>297</v>
      </c>
      <c r="D58" s="1637"/>
      <c r="E58" s="1637"/>
      <c r="F58" s="1637"/>
      <c r="G58" s="1637"/>
      <c r="H58" s="1637"/>
      <c r="I58" s="1637"/>
      <c r="J58" s="1637"/>
      <c r="K58" s="1637"/>
      <c r="L58" s="1637"/>
      <c r="M58" s="1637"/>
      <c r="N58" s="1637"/>
      <c r="O58" s="1637"/>
      <c r="P58" s="1637"/>
      <c r="Q58" s="1637"/>
      <c r="R58" s="1637"/>
      <c r="S58" s="1637"/>
      <c r="T58" s="1637"/>
      <c r="U58" s="1638"/>
    </row>
    <row r="59" spans="1:47" s="219" customFormat="1" ht="20.25">
      <c r="B59" s="1361" t="s">
        <v>7413</v>
      </c>
      <c r="C59" s="585" t="s">
        <v>298</v>
      </c>
      <c r="D59" s="586" t="s">
        <v>299</v>
      </c>
      <c r="E59" s="607" t="s">
        <v>300</v>
      </c>
      <c r="F59" s="1365" t="s">
        <v>301</v>
      </c>
      <c r="G59" s="585" t="s">
        <v>302</v>
      </c>
      <c r="H59" s="586" t="s">
        <v>303</v>
      </c>
      <c r="I59" s="586" t="s">
        <v>304</v>
      </c>
      <c r="J59" s="1365" t="s">
        <v>305</v>
      </c>
      <c r="K59" s="1365" t="s">
        <v>306</v>
      </c>
      <c r="L59" s="1362" t="s">
        <v>307</v>
      </c>
      <c r="M59" s="1363" t="s">
        <v>308</v>
      </c>
      <c r="N59" s="1364" t="s">
        <v>309</v>
      </c>
      <c r="O59" s="1365" t="s">
        <v>310</v>
      </c>
      <c r="P59" s="1362" t="s">
        <v>311</v>
      </c>
      <c r="Q59" s="1363" t="s">
        <v>312</v>
      </c>
      <c r="R59" s="1364" t="s">
        <v>313</v>
      </c>
      <c r="S59" s="1365" t="s">
        <v>314</v>
      </c>
      <c r="T59" s="1365" t="s">
        <v>315</v>
      </c>
      <c r="U59" s="1365" t="s">
        <v>316</v>
      </c>
      <c r="V59" s="950"/>
      <c r="W59" s="950"/>
      <c r="X59" s="950"/>
      <c r="Y59" s="950"/>
      <c r="AA59" s="284" t="s">
        <v>7415</v>
      </c>
      <c r="AB59" s="585" t="s">
        <v>298</v>
      </c>
      <c r="AC59" s="586" t="s">
        <v>299</v>
      </c>
      <c r="AD59" s="607" t="s">
        <v>300</v>
      </c>
      <c r="AE59" s="611" t="s">
        <v>301</v>
      </c>
      <c r="AF59" s="552" t="s">
        <v>302</v>
      </c>
      <c r="AG59" s="549" t="s">
        <v>303</v>
      </c>
      <c r="AH59" s="550" t="s">
        <v>304</v>
      </c>
      <c r="AI59" s="551" t="s">
        <v>305</v>
      </c>
      <c r="AJ59" s="551" t="s">
        <v>306</v>
      </c>
      <c r="AK59" s="552" t="s">
        <v>307</v>
      </c>
      <c r="AL59" s="549" t="s">
        <v>308</v>
      </c>
      <c r="AM59" s="550" t="s">
        <v>309</v>
      </c>
      <c r="AN59" s="551" t="s">
        <v>310</v>
      </c>
      <c r="AO59" s="552" t="s">
        <v>311</v>
      </c>
      <c r="AP59" s="549" t="s">
        <v>312</v>
      </c>
      <c r="AQ59" s="550" t="s">
        <v>313</v>
      </c>
      <c r="AR59" s="551" t="s">
        <v>314</v>
      </c>
      <c r="AS59" s="551" t="s">
        <v>315</v>
      </c>
      <c r="AT59" s="551" t="s">
        <v>316</v>
      </c>
    </row>
    <row r="60" spans="1:47" s="219" customFormat="1" ht="17.25">
      <c r="A60" s="548"/>
      <c r="B60" s="528" t="s">
        <v>318</v>
      </c>
      <c r="C60" s="576">
        <v>1089</v>
      </c>
      <c r="D60" s="577">
        <v>1059.1099999999999</v>
      </c>
      <c r="E60" s="608">
        <v>1288.8699999999999</v>
      </c>
      <c r="F60" s="523">
        <f>+C60+D60+E60</f>
        <v>3436.9799999999996</v>
      </c>
      <c r="G60" s="576">
        <v>1146.76</v>
      </c>
      <c r="H60" s="576">
        <v>1042.28</v>
      </c>
      <c r="I60" s="576">
        <v>509.90999999999997</v>
      </c>
      <c r="J60" s="1349">
        <f>+G60+H60+I60</f>
        <v>2698.95</v>
      </c>
      <c r="K60" s="1349">
        <f>+F60+J60</f>
        <v>6135.9299999999994</v>
      </c>
      <c r="L60" s="1350">
        <v>1168</v>
      </c>
      <c r="M60" s="1351">
        <v>1069</v>
      </c>
      <c r="N60" s="1348">
        <v>1069.2</v>
      </c>
      <c r="O60" s="1349">
        <f>+L60+M60+N60</f>
        <v>3306.2</v>
      </c>
      <c r="P60" s="1352">
        <v>1128.2</v>
      </c>
      <c r="Q60" s="1351">
        <v>1168.2</v>
      </c>
      <c r="R60" s="1348">
        <v>1186.8</v>
      </c>
      <c r="S60" s="1349">
        <f>+P60+Q60+R60</f>
        <v>3483.2</v>
      </c>
      <c r="T60" s="1349">
        <f>+O60+S60</f>
        <v>6789.4</v>
      </c>
      <c r="U60" s="1349">
        <f>+K60+T60</f>
        <v>12925.329999999998</v>
      </c>
      <c r="V60" s="950"/>
      <c r="W60" s="950"/>
      <c r="X60" s="950"/>
      <c r="Y60" s="950"/>
      <c r="Z60" s="548"/>
      <c r="AA60" s="528" t="s">
        <v>318</v>
      </c>
      <c r="AB60" s="520">
        <f>+C60-AB44</f>
        <v>0</v>
      </c>
      <c r="AC60" s="520">
        <f t="shared" ref="AC60:AT60" si="24">+D60-AC44</f>
        <v>0</v>
      </c>
      <c r="AD60" s="520">
        <f t="shared" si="24"/>
        <v>0</v>
      </c>
      <c r="AE60" s="523">
        <f t="shared" si="24"/>
        <v>0</v>
      </c>
      <c r="AF60" s="520">
        <f t="shared" si="24"/>
        <v>0</v>
      </c>
      <c r="AG60" s="521">
        <f t="shared" si="24"/>
        <v>0</v>
      </c>
      <c r="AH60" s="522">
        <f t="shared" si="24"/>
        <v>183.90999999999997</v>
      </c>
      <c r="AI60" s="523">
        <f t="shared" si="24"/>
        <v>183.90999999999985</v>
      </c>
      <c r="AJ60" s="523">
        <f t="shared" si="24"/>
        <v>183.90999999999985</v>
      </c>
      <c r="AK60" s="520">
        <f t="shared" si="24"/>
        <v>0</v>
      </c>
      <c r="AL60" s="521">
        <f t="shared" si="24"/>
        <v>0</v>
      </c>
      <c r="AM60" s="522">
        <f t="shared" si="24"/>
        <v>0</v>
      </c>
      <c r="AN60" s="523">
        <f t="shared" si="24"/>
        <v>0</v>
      </c>
      <c r="AO60" s="520">
        <f t="shared" si="24"/>
        <v>0</v>
      </c>
      <c r="AP60" s="521">
        <f t="shared" si="24"/>
        <v>0</v>
      </c>
      <c r="AQ60" s="522">
        <f t="shared" si="24"/>
        <v>0</v>
      </c>
      <c r="AR60" s="523">
        <f t="shared" si="24"/>
        <v>0</v>
      </c>
      <c r="AS60" s="523">
        <f t="shared" si="24"/>
        <v>0</v>
      </c>
      <c r="AT60" s="523">
        <f t="shared" si="24"/>
        <v>183.90999999999985</v>
      </c>
      <c r="AU60" s="1022">
        <f>AT60/AT28</f>
        <v>1.3358290696627114E-2</v>
      </c>
    </row>
    <row r="61" spans="1:47" s="219" customFormat="1" ht="17.25">
      <c r="A61" s="548"/>
      <c r="B61" s="524" t="s">
        <v>319</v>
      </c>
      <c r="C61" s="578">
        <v>1279</v>
      </c>
      <c r="D61" s="579">
        <v>1437.1</v>
      </c>
      <c r="E61" s="609">
        <v>1361.5</v>
      </c>
      <c r="F61" s="527">
        <f>+C61+D61+E61</f>
        <v>4077.6</v>
      </c>
      <c r="G61" s="578">
        <v>1494.81</v>
      </c>
      <c r="H61" s="578">
        <v>1649.93</v>
      </c>
      <c r="I61" s="578">
        <v>1144.5999999999999</v>
      </c>
      <c r="J61" s="527">
        <f t="shared" ref="J61:J62" si="25">+G61+H61+I61</f>
        <v>4289.34</v>
      </c>
      <c r="K61" s="527">
        <f t="shared" ref="K61:K62" si="26">+F61+J61</f>
        <v>8366.94</v>
      </c>
      <c r="L61" s="1353">
        <v>833.02</v>
      </c>
      <c r="M61" s="526">
        <v>764.73</v>
      </c>
      <c r="N61" s="519">
        <v>764.21</v>
      </c>
      <c r="O61" s="527">
        <f t="shared" ref="O61:O62" si="27">+L61+M61+N61</f>
        <v>2361.96</v>
      </c>
      <c r="P61" s="525">
        <v>806.4</v>
      </c>
      <c r="Q61" s="526">
        <v>833.37</v>
      </c>
      <c r="R61" s="519">
        <v>847.46999999999991</v>
      </c>
      <c r="S61" s="527">
        <f t="shared" ref="S61:S62" si="28">+P61+Q61+R61</f>
        <v>2487.2399999999998</v>
      </c>
      <c r="T61" s="527">
        <f t="shared" ref="T61:T62" si="29">+O61+S61</f>
        <v>4849.2</v>
      </c>
      <c r="U61" s="527">
        <f t="shared" ref="U61:U62" si="30">+K61+T61</f>
        <v>13216.14</v>
      </c>
      <c r="V61" s="950"/>
      <c r="W61" s="950"/>
      <c r="X61" s="950"/>
      <c r="Y61" s="950"/>
      <c r="Z61" s="548"/>
      <c r="AA61" s="524" t="s">
        <v>319</v>
      </c>
      <c r="AB61" s="525">
        <f t="shared" ref="AB61:AT61" si="31">+C61-AB45</f>
        <v>0</v>
      </c>
      <c r="AC61" s="525">
        <f t="shared" si="31"/>
        <v>0</v>
      </c>
      <c r="AD61" s="525">
        <f t="shared" si="31"/>
        <v>0</v>
      </c>
      <c r="AE61" s="527">
        <f t="shared" si="31"/>
        <v>0</v>
      </c>
      <c r="AF61" s="525">
        <f t="shared" si="31"/>
        <v>0</v>
      </c>
      <c r="AG61" s="526">
        <f t="shared" si="31"/>
        <v>0</v>
      </c>
      <c r="AH61" s="519">
        <f t="shared" si="31"/>
        <v>706.51</v>
      </c>
      <c r="AI61" s="527">
        <f t="shared" si="31"/>
        <v>706.51000000000022</v>
      </c>
      <c r="AJ61" s="527">
        <f t="shared" si="31"/>
        <v>706.51000000000022</v>
      </c>
      <c r="AK61" s="525">
        <f t="shared" si="31"/>
        <v>0</v>
      </c>
      <c r="AL61" s="526">
        <f t="shared" si="31"/>
        <v>0</v>
      </c>
      <c r="AM61" s="519">
        <f t="shared" si="31"/>
        <v>0</v>
      </c>
      <c r="AN61" s="527">
        <f t="shared" si="31"/>
        <v>0</v>
      </c>
      <c r="AO61" s="525">
        <f t="shared" si="31"/>
        <v>0</v>
      </c>
      <c r="AP61" s="526">
        <f t="shared" si="31"/>
        <v>0</v>
      </c>
      <c r="AQ61" s="519">
        <f t="shared" si="31"/>
        <v>0</v>
      </c>
      <c r="AR61" s="527">
        <f t="shared" si="31"/>
        <v>0</v>
      </c>
      <c r="AS61" s="527">
        <f t="shared" si="31"/>
        <v>0</v>
      </c>
      <c r="AT61" s="527">
        <f t="shared" si="31"/>
        <v>706.5099999999984</v>
      </c>
      <c r="AU61" s="1022">
        <f t="shared" ref="AU61:AU64" si="32">AT61/AT29</f>
        <v>6.1673120502246777E-2</v>
      </c>
    </row>
    <row r="62" spans="1:47" s="219" customFormat="1" ht="17.25">
      <c r="A62" s="548"/>
      <c r="B62" s="524" t="s">
        <v>320</v>
      </c>
      <c r="C62" s="578">
        <v>3116</v>
      </c>
      <c r="D62" s="579">
        <v>3183.23</v>
      </c>
      <c r="E62" s="609">
        <v>3021.3900000000003</v>
      </c>
      <c r="F62" s="527">
        <f>+C62+D62+E62</f>
        <v>9320.619999999999</v>
      </c>
      <c r="G62" s="578">
        <v>2652.87</v>
      </c>
      <c r="H62" s="578">
        <v>2627.7</v>
      </c>
      <c r="I62" s="578">
        <v>1897.42</v>
      </c>
      <c r="J62" s="527">
        <f t="shared" si="25"/>
        <v>7177.99</v>
      </c>
      <c r="K62" s="527">
        <f t="shared" si="26"/>
        <v>16498.61</v>
      </c>
      <c r="L62" s="1353">
        <v>2667.0800000000004</v>
      </c>
      <c r="M62" s="526">
        <v>2444.4400000000005</v>
      </c>
      <c r="N62" s="519">
        <v>2444.16</v>
      </c>
      <c r="O62" s="527">
        <f t="shared" si="27"/>
        <v>7555.68</v>
      </c>
      <c r="P62" s="525">
        <v>2578.48</v>
      </c>
      <c r="Q62" s="526">
        <v>2667.72</v>
      </c>
      <c r="R62" s="519">
        <v>2711.5199999999995</v>
      </c>
      <c r="S62" s="527">
        <f t="shared" si="28"/>
        <v>7957.7199999999993</v>
      </c>
      <c r="T62" s="527">
        <f t="shared" si="29"/>
        <v>15513.4</v>
      </c>
      <c r="U62" s="527">
        <f t="shared" si="30"/>
        <v>32012.010000000002</v>
      </c>
      <c r="V62" s="950"/>
      <c r="W62" s="950"/>
      <c r="X62" s="950"/>
      <c r="Y62" s="950"/>
      <c r="Z62" s="548"/>
      <c r="AA62" s="524" t="s">
        <v>320</v>
      </c>
      <c r="AB62" s="525">
        <f t="shared" ref="AB62:AT62" si="33">+C62-AB46</f>
        <v>0</v>
      </c>
      <c r="AC62" s="525">
        <f t="shared" si="33"/>
        <v>0</v>
      </c>
      <c r="AD62" s="525">
        <f t="shared" si="33"/>
        <v>0</v>
      </c>
      <c r="AE62" s="527">
        <f t="shared" si="33"/>
        <v>0</v>
      </c>
      <c r="AF62" s="525">
        <f t="shared" si="33"/>
        <v>0</v>
      </c>
      <c r="AG62" s="526">
        <f t="shared" si="33"/>
        <v>0</v>
      </c>
      <c r="AH62" s="519">
        <f t="shared" si="33"/>
        <v>496.21000000000049</v>
      </c>
      <c r="AI62" s="527">
        <f t="shared" si="33"/>
        <v>496.21000000000095</v>
      </c>
      <c r="AJ62" s="527">
        <f t="shared" si="33"/>
        <v>496.21000000000276</v>
      </c>
      <c r="AK62" s="525">
        <f t="shared" si="33"/>
        <v>0</v>
      </c>
      <c r="AL62" s="526">
        <f t="shared" si="33"/>
        <v>0</v>
      </c>
      <c r="AM62" s="519">
        <f t="shared" si="33"/>
        <v>0</v>
      </c>
      <c r="AN62" s="527">
        <f t="shared" si="33"/>
        <v>0</v>
      </c>
      <c r="AO62" s="525">
        <f t="shared" si="33"/>
        <v>0</v>
      </c>
      <c r="AP62" s="526">
        <f t="shared" si="33"/>
        <v>0</v>
      </c>
      <c r="AQ62" s="519">
        <f t="shared" si="33"/>
        <v>0</v>
      </c>
      <c r="AR62" s="527">
        <f t="shared" si="33"/>
        <v>0</v>
      </c>
      <c r="AS62" s="527">
        <f t="shared" si="33"/>
        <v>0</v>
      </c>
      <c r="AT62" s="527">
        <f t="shared" si="33"/>
        <v>496.2100000000064</v>
      </c>
      <c r="AU62" s="1022">
        <f t="shared" si="32"/>
        <v>1.507076770377112E-2</v>
      </c>
    </row>
    <row r="63" spans="1:47" s="219" customFormat="1" ht="17.25">
      <c r="A63" s="548"/>
      <c r="B63" s="529" t="s">
        <v>321</v>
      </c>
      <c r="C63" s="580">
        <v>1570</v>
      </c>
      <c r="D63" s="581">
        <v>1557.75</v>
      </c>
      <c r="E63" s="610">
        <v>1490.88</v>
      </c>
      <c r="F63" s="555">
        <f>+C63+D63+E63</f>
        <v>4618.63</v>
      </c>
      <c r="G63" s="580">
        <v>1411.32</v>
      </c>
      <c r="H63" s="580">
        <v>897.29</v>
      </c>
      <c r="I63" s="580">
        <v>790.7</v>
      </c>
      <c r="J63" s="555">
        <f>+G63+H63+I63</f>
        <v>3099.3099999999995</v>
      </c>
      <c r="K63" s="555">
        <f>+F63+J63</f>
        <v>7717.94</v>
      </c>
      <c r="L63" s="1354">
        <v>1333.6</v>
      </c>
      <c r="M63" s="553">
        <v>1222.7</v>
      </c>
      <c r="N63" s="554">
        <v>1222.7</v>
      </c>
      <c r="O63" s="555">
        <f>+L63+M63+N63</f>
        <v>3779</v>
      </c>
      <c r="P63" s="530">
        <v>1289.7</v>
      </c>
      <c r="Q63" s="553">
        <v>1333.7</v>
      </c>
      <c r="R63" s="554">
        <v>1356.4</v>
      </c>
      <c r="S63" s="555">
        <f>+P63+Q63+R63</f>
        <v>3979.8</v>
      </c>
      <c r="T63" s="555">
        <f>+O63+S63</f>
        <v>7758.8</v>
      </c>
      <c r="U63" s="555">
        <f>+K63+T63</f>
        <v>15476.74</v>
      </c>
      <c r="V63" s="950"/>
      <c r="W63" s="950"/>
      <c r="X63" s="950"/>
      <c r="Y63" s="950"/>
      <c r="Z63" s="548"/>
      <c r="AA63" s="529" t="s">
        <v>321</v>
      </c>
      <c r="AB63" s="530">
        <f t="shared" ref="AB63:AT63" si="34">+C63-AB47</f>
        <v>0</v>
      </c>
      <c r="AC63" s="530">
        <f t="shared" si="34"/>
        <v>0</v>
      </c>
      <c r="AD63" s="530">
        <f t="shared" si="34"/>
        <v>0</v>
      </c>
      <c r="AE63" s="555">
        <f t="shared" si="34"/>
        <v>0</v>
      </c>
      <c r="AF63" s="530">
        <f t="shared" si="34"/>
        <v>0</v>
      </c>
      <c r="AG63" s="553">
        <f t="shared" si="34"/>
        <v>0</v>
      </c>
      <c r="AH63" s="554">
        <f t="shared" si="34"/>
        <v>90.200000000000045</v>
      </c>
      <c r="AI63" s="555">
        <f t="shared" si="34"/>
        <v>90.199999999999818</v>
      </c>
      <c r="AJ63" s="555">
        <f t="shared" si="34"/>
        <v>90.199999999999818</v>
      </c>
      <c r="AK63" s="530">
        <f t="shared" si="34"/>
        <v>0</v>
      </c>
      <c r="AL63" s="553">
        <f t="shared" si="34"/>
        <v>0</v>
      </c>
      <c r="AM63" s="554">
        <f t="shared" si="34"/>
        <v>0</v>
      </c>
      <c r="AN63" s="555">
        <f t="shared" si="34"/>
        <v>0</v>
      </c>
      <c r="AO63" s="530">
        <f t="shared" si="34"/>
        <v>0</v>
      </c>
      <c r="AP63" s="553">
        <f t="shared" si="34"/>
        <v>0</v>
      </c>
      <c r="AQ63" s="554">
        <f t="shared" si="34"/>
        <v>0</v>
      </c>
      <c r="AR63" s="555">
        <f t="shared" si="34"/>
        <v>0</v>
      </c>
      <c r="AS63" s="555">
        <f t="shared" si="34"/>
        <v>0</v>
      </c>
      <c r="AT63" s="555">
        <f t="shared" si="34"/>
        <v>90.199999999998909</v>
      </c>
      <c r="AU63" s="1022">
        <f t="shared" si="32"/>
        <v>5.4906491566496145E-3</v>
      </c>
    </row>
    <row r="64" spans="1:47" s="219" customFormat="1" ht="17.25">
      <c r="A64" s="556" t="s">
        <v>322</v>
      </c>
      <c r="B64" s="557"/>
      <c r="C64" s="582">
        <f>+SUM(C60:C63)</f>
        <v>7054</v>
      </c>
      <c r="D64" s="583">
        <f>+SUM(D60:D63)</f>
        <v>7237.1900000000005</v>
      </c>
      <c r="E64" s="583">
        <f>+SUM(E60:E63)</f>
        <v>7162.64</v>
      </c>
      <c r="F64" s="561">
        <f>SUM(F60:F63)</f>
        <v>21453.829999999998</v>
      </c>
      <c r="G64" s="1021">
        <f>SUM(G60:G63)</f>
        <v>6705.7599999999993</v>
      </c>
      <c r="H64" s="1021">
        <f>+SUM(H60:H63)</f>
        <v>6217.2</v>
      </c>
      <c r="I64" s="1021">
        <f t="shared" ref="I64:U64" si="35">SUM(I60:I63)</f>
        <v>4342.63</v>
      </c>
      <c r="J64" s="1356">
        <f t="shared" si="35"/>
        <v>17265.589999999997</v>
      </c>
      <c r="K64" s="1356">
        <f t="shared" si="35"/>
        <v>38719.42</v>
      </c>
      <c r="L64" s="1357">
        <f t="shared" si="35"/>
        <v>6001.7000000000007</v>
      </c>
      <c r="M64" s="1358">
        <f t="shared" si="35"/>
        <v>5500.87</v>
      </c>
      <c r="N64" s="1355">
        <f t="shared" si="35"/>
        <v>5500.2699999999995</v>
      </c>
      <c r="O64" s="1356">
        <f t="shared" si="35"/>
        <v>17002.84</v>
      </c>
      <c r="P64" s="1359">
        <f t="shared" si="35"/>
        <v>5802.78</v>
      </c>
      <c r="Q64" s="1358">
        <f t="shared" si="35"/>
        <v>6002.99</v>
      </c>
      <c r="R64" s="1355">
        <f t="shared" si="35"/>
        <v>6102.1899999999987</v>
      </c>
      <c r="S64" s="1356">
        <f t="shared" si="35"/>
        <v>17907.96</v>
      </c>
      <c r="T64" s="1356">
        <f t="shared" si="35"/>
        <v>34910.800000000003</v>
      </c>
      <c r="U64" s="1356">
        <f t="shared" si="35"/>
        <v>73630.22</v>
      </c>
      <c r="Z64" s="556" t="s">
        <v>322</v>
      </c>
      <c r="AA64" s="557"/>
      <c r="AB64" s="535">
        <f t="shared" ref="AB64:AT64" si="36">+C64-AB48</f>
        <v>0</v>
      </c>
      <c r="AC64" s="535">
        <f t="shared" si="36"/>
        <v>0</v>
      </c>
      <c r="AD64" s="535">
        <f t="shared" si="36"/>
        <v>0</v>
      </c>
      <c r="AE64" s="538">
        <f t="shared" si="36"/>
        <v>0</v>
      </c>
      <c r="AF64" s="535">
        <f t="shared" si="36"/>
        <v>0</v>
      </c>
      <c r="AG64" s="536">
        <f t="shared" si="36"/>
        <v>0</v>
      </c>
      <c r="AH64" s="537">
        <f t="shared" si="36"/>
        <v>1476.8300000000008</v>
      </c>
      <c r="AI64" s="538">
        <f t="shared" si="36"/>
        <v>1476.8299999999981</v>
      </c>
      <c r="AJ64" s="538">
        <f t="shared" si="36"/>
        <v>1476.8300000000017</v>
      </c>
      <c r="AK64" s="535">
        <f t="shared" si="36"/>
        <v>0</v>
      </c>
      <c r="AL64" s="536">
        <f t="shared" si="36"/>
        <v>0</v>
      </c>
      <c r="AM64" s="537">
        <f t="shared" si="36"/>
        <v>0</v>
      </c>
      <c r="AN64" s="538">
        <f t="shared" si="36"/>
        <v>0</v>
      </c>
      <c r="AO64" s="535">
        <f t="shared" si="36"/>
        <v>0</v>
      </c>
      <c r="AP64" s="536">
        <f t="shared" si="36"/>
        <v>0</v>
      </c>
      <c r="AQ64" s="537">
        <f t="shared" si="36"/>
        <v>0</v>
      </c>
      <c r="AR64" s="538">
        <f t="shared" si="36"/>
        <v>0</v>
      </c>
      <c r="AS64" s="538">
        <f t="shared" si="36"/>
        <v>0</v>
      </c>
      <c r="AT64" s="538">
        <f t="shared" si="36"/>
        <v>1476.8300000000163</v>
      </c>
      <c r="AU64" s="1022">
        <f t="shared" si="32"/>
        <v>1.9802897589936776E-2</v>
      </c>
    </row>
    <row r="67" spans="26:47" ht="20.25">
      <c r="AA67" s="284" t="s">
        <v>7415</v>
      </c>
      <c r="AB67" s="585" t="s">
        <v>298</v>
      </c>
      <c r="AC67" s="586" t="s">
        <v>299</v>
      </c>
      <c r="AD67" s="607" t="s">
        <v>300</v>
      </c>
      <c r="AE67" s="611" t="s">
        <v>301</v>
      </c>
      <c r="AF67" s="552" t="s">
        <v>302</v>
      </c>
      <c r="AG67" s="549" t="s">
        <v>303</v>
      </c>
      <c r="AH67" s="550" t="s">
        <v>304</v>
      </c>
      <c r="AI67" s="551" t="s">
        <v>305</v>
      </c>
      <c r="AJ67" s="551" t="s">
        <v>306</v>
      </c>
      <c r="AK67" s="552" t="s">
        <v>307</v>
      </c>
      <c r="AL67" s="549" t="s">
        <v>308</v>
      </c>
      <c r="AM67" s="550" t="s">
        <v>309</v>
      </c>
      <c r="AN67" s="551" t="s">
        <v>310</v>
      </c>
      <c r="AO67" s="552" t="s">
        <v>311</v>
      </c>
      <c r="AP67" s="549" t="s">
        <v>312</v>
      </c>
      <c r="AQ67" s="550" t="s">
        <v>313</v>
      </c>
      <c r="AR67" s="551" t="s">
        <v>314</v>
      </c>
      <c r="AS67" s="551" t="s">
        <v>315</v>
      </c>
      <c r="AT67" s="551" t="s">
        <v>316</v>
      </c>
    </row>
    <row r="68" spans="26:47" ht="17.25">
      <c r="Z68" s="548"/>
      <c r="AA68" s="528" t="s">
        <v>318</v>
      </c>
      <c r="AB68" s="520">
        <f>+C68-AB52</f>
        <v>-1089</v>
      </c>
      <c r="AC68" s="520">
        <f t="shared" ref="AC68:AC72" si="37">+D68-AC52</f>
        <v>-1059.1099999999999</v>
      </c>
      <c r="AD68" s="520">
        <f t="shared" ref="AD68:AD72" si="38">+E68-AD52</f>
        <v>-1288.8699999999999</v>
      </c>
      <c r="AE68" s="523">
        <f t="shared" ref="AE68:AE72" si="39">+F68-AE52</f>
        <v>-3436.9799999999996</v>
      </c>
      <c r="AF68" s="520">
        <f t="shared" ref="AF68:AF72" si="40">+G68-AF52</f>
        <v>-1146.76</v>
      </c>
      <c r="AG68" s="521">
        <f t="shared" ref="AG68:AG72" si="41">+H68-AG52</f>
        <v>-1042.28</v>
      </c>
      <c r="AH68" s="522">
        <f t="shared" ref="AH68:AH72" si="42">+I68-AH52</f>
        <v>-509.90999999999997</v>
      </c>
      <c r="AI68" s="523">
        <f t="shared" ref="AI68:AI72" si="43">+J68-AI52</f>
        <v>-2698.95</v>
      </c>
      <c r="AJ68" s="523">
        <f t="shared" ref="AJ68:AJ72" si="44">+K68-AJ52</f>
        <v>-6135.9299999999994</v>
      </c>
      <c r="AK68" s="520">
        <f t="shared" ref="AK68:AK72" si="45">+L68-AK52</f>
        <v>-1168</v>
      </c>
      <c r="AL68" s="521">
        <f t="shared" ref="AL68:AL72" si="46">+M68-AL52</f>
        <v>-1069</v>
      </c>
      <c r="AM68" s="522">
        <f t="shared" ref="AM68:AM72" si="47">+N68-AM52</f>
        <v>-1069.2</v>
      </c>
      <c r="AN68" s="523">
        <f t="shared" ref="AN68:AN72" si="48">+O68-AN52</f>
        <v>-3306.2</v>
      </c>
      <c r="AO68" s="520">
        <f t="shared" ref="AO68:AO72" si="49">+P68-AO52</f>
        <v>-1128.2</v>
      </c>
      <c r="AP68" s="521">
        <f t="shared" ref="AP68:AP72" si="50">+Q68-AP52</f>
        <v>-1168.2</v>
      </c>
      <c r="AQ68" s="522">
        <f t="shared" ref="AQ68:AQ72" si="51">+R68-AQ52</f>
        <v>-1186.8</v>
      </c>
      <c r="AR68" s="523">
        <f t="shared" ref="AR68:AR72" si="52">+S68-AR52</f>
        <v>-3483.2</v>
      </c>
      <c r="AS68" s="523">
        <f t="shared" ref="AS68:AS72" si="53">+T68-AS52</f>
        <v>-6789.4</v>
      </c>
      <c r="AT68" s="523">
        <f t="shared" ref="AT68:AT72" si="54">+U68-AT52</f>
        <v>-12925.329999999998</v>
      </c>
      <c r="AU68" s="1022">
        <f>AT68/AT36</f>
        <v>-0.94997544377195409</v>
      </c>
    </row>
    <row r="69" spans="26:47" ht="17.25">
      <c r="Z69" s="548"/>
      <c r="AA69" s="524" t="s">
        <v>319</v>
      </c>
      <c r="AB69" s="525">
        <f t="shared" ref="AB69:AB72" si="55">+C69-AB53</f>
        <v>-1279</v>
      </c>
      <c r="AC69" s="525">
        <f t="shared" si="37"/>
        <v>-1437.1</v>
      </c>
      <c r="AD69" s="525">
        <f t="shared" si="38"/>
        <v>-1361.5</v>
      </c>
      <c r="AE69" s="527">
        <f t="shared" si="39"/>
        <v>-4077.6</v>
      </c>
      <c r="AF69" s="525">
        <f t="shared" si="40"/>
        <v>-1494.81</v>
      </c>
      <c r="AG69" s="526">
        <f t="shared" si="41"/>
        <v>-1649.93</v>
      </c>
      <c r="AH69" s="519">
        <f t="shared" si="42"/>
        <v>-1144.5999999999999</v>
      </c>
      <c r="AI69" s="527">
        <f t="shared" si="43"/>
        <v>-4289.34</v>
      </c>
      <c r="AJ69" s="527">
        <f t="shared" si="44"/>
        <v>-8366.94</v>
      </c>
      <c r="AK69" s="525">
        <f t="shared" si="45"/>
        <v>-833.02</v>
      </c>
      <c r="AL69" s="526">
        <f t="shared" si="46"/>
        <v>-764.73</v>
      </c>
      <c r="AM69" s="519">
        <f t="shared" si="47"/>
        <v>-764.21</v>
      </c>
      <c r="AN69" s="527">
        <f t="shared" si="48"/>
        <v>-2361.96</v>
      </c>
      <c r="AO69" s="525">
        <f t="shared" si="49"/>
        <v>-806.4</v>
      </c>
      <c r="AP69" s="526">
        <f t="shared" si="50"/>
        <v>-833.37</v>
      </c>
      <c r="AQ69" s="519">
        <f t="shared" si="51"/>
        <v>-847.46999999999991</v>
      </c>
      <c r="AR69" s="527">
        <f t="shared" si="52"/>
        <v>-2487.2399999999998</v>
      </c>
      <c r="AS69" s="527">
        <f t="shared" si="53"/>
        <v>-4849.2</v>
      </c>
      <c r="AT69" s="527">
        <f t="shared" si="54"/>
        <v>-13216.14</v>
      </c>
      <c r="AU69" s="1022">
        <f t="shared" ref="AU69:AU72" si="56">AT69/AT37</f>
        <v>-1.0998002897596884</v>
      </c>
    </row>
    <row r="70" spans="26:47" ht="17.25">
      <c r="Z70" s="548"/>
      <c r="AA70" s="524" t="s">
        <v>320</v>
      </c>
      <c r="AB70" s="525">
        <f t="shared" si="55"/>
        <v>-3116</v>
      </c>
      <c r="AC70" s="525">
        <f t="shared" si="37"/>
        <v>-3183.23</v>
      </c>
      <c r="AD70" s="525">
        <f t="shared" si="38"/>
        <v>-3021.3900000000003</v>
      </c>
      <c r="AE70" s="527">
        <f t="shared" si="39"/>
        <v>-9320.619999999999</v>
      </c>
      <c r="AF70" s="525">
        <f t="shared" si="40"/>
        <v>-2652.87</v>
      </c>
      <c r="AG70" s="526">
        <f t="shared" si="41"/>
        <v>-2627.7</v>
      </c>
      <c r="AH70" s="519">
        <f t="shared" si="42"/>
        <v>-1897.42</v>
      </c>
      <c r="AI70" s="527">
        <f t="shared" si="43"/>
        <v>-7177.99</v>
      </c>
      <c r="AJ70" s="527">
        <f t="shared" si="44"/>
        <v>-16498.61</v>
      </c>
      <c r="AK70" s="525">
        <f t="shared" si="45"/>
        <v>-2667.0800000000004</v>
      </c>
      <c r="AL70" s="526">
        <f t="shared" si="46"/>
        <v>-2444.4400000000005</v>
      </c>
      <c r="AM70" s="519">
        <f t="shared" si="47"/>
        <v>-2444.16</v>
      </c>
      <c r="AN70" s="527">
        <f t="shared" si="48"/>
        <v>-7555.68</v>
      </c>
      <c r="AO70" s="525">
        <f t="shared" si="49"/>
        <v>-2578.48</v>
      </c>
      <c r="AP70" s="526">
        <f t="shared" si="50"/>
        <v>-2667.72</v>
      </c>
      <c r="AQ70" s="519">
        <f t="shared" si="51"/>
        <v>-2711.5199999999995</v>
      </c>
      <c r="AR70" s="527">
        <f t="shared" si="52"/>
        <v>-7957.7199999999993</v>
      </c>
      <c r="AS70" s="527">
        <f t="shared" si="53"/>
        <v>-15513.4</v>
      </c>
      <c r="AT70" s="527">
        <f t="shared" si="54"/>
        <v>-32012.010000000002</v>
      </c>
      <c r="AU70" s="1022">
        <f t="shared" si="56"/>
        <v>-0.98209266856196276</v>
      </c>
    </row>
    <row r="71" spans="26:47" ht="17.25">
      <c r="Z71" s="548"/>
      <c r="AA71" s="529" t="s">
        <v>321</v>
      </c>
      <c r="AB71" s="530">
        <f t="shared" si="55"/>
        <v>-1570</v>
      </c>
      <c r="AC71" s="530">
        <f t="shared" si="37"/>
        <v>-1557.75</v>
      </c>
      <c r="AD71" s="530">
        <f t="shared" si="38"/>
        <v>-1490.88</v>
      </c>
      <c r="AE71" s="555">
        <f t="shared" si="39"/>
        <v>-4618.63</v>
      </c>
      <c r="AF71" s="530">
        <f t="shared" si="40"/>
        <v>-1411.32</v>
      </c>
      <c r="AG71" s="553">
        <f t="shared" si="41"/>
        <v>-897.29</v>
      </c>
      <c r="AH71" s="554">
        <f t="shared" si="42"/>
        <v>-790.7</v>
      </c>
      <c r="AI71" s="555">
        <f t="shared" si="43"/>
        <v>-3099.3099999999995</v>
      </c>
      <c r="AJ71" s="555">
        <f t="shared" si="44"/>
        <v>-7717.94</v>
      </c>
      <c r="AK71" s="530">
        <f t="shared" si="45"/>
        <v>-1333.6</v>
      </c>
      <c r="AL71" s="553">
        <f t="shared" si="46"/>
        <v>-1222.7</v>
      </c>
      <c r="AM71" s="554">
        <f t="shared" si="47"/>
        <v>-1222.7</v>
      </c>
      <c r="AN71" s="555">
        <f t="shared" si="48"/>
        <v>-3779</v>
      </c>
      <c r="AO71" s="530">
        <f t="shared" si="49"/>
        <v>-1289.7</v>
      </c>
      <c r="AP71" s="553">
        <f t="shared" si="50"/>
        <v>-1333.7</v>
      </c>
      <c r="AQ71" s="554">
        <f t="shared" si="51"/>
        <v>-1356.4</v>
      </c>
      <c r="AR71" s="555">
        <f t="shared" si="52"/>
        <v>-3979.8</v>
      </c>
      <c r="AS71" s="555">
        <f t="shared" si="53"/>
        <v>-7758.8</v>
      </c>
      <c r="AT71" s="555">
        <f t="shared" si="54"/>
        <v>-15476.74</v>
      </c>
      <c r="AU71" s="1022">
        <f t="shared" si="56"/>
        <v>-0.9466008600170237</v>
      </c>
    </row>
    <row r="72" spans="26:47" ht="17.25">
      <c r="Z72" s="556" t="s">
        <v>322</v>
      </c>
      <c r="AA72" s="557"/>
      <c r="AB72" s="535">
        <f t="shared" si="55"/>
        <v>-7054</v>
      </c>
      <c r="AC72" s="535">
        <f t="shared" si="37"/>
        <v>-7237.1900000000005</v>
      </c>
      <c r="AD72" s="535">
        <f t="shared" si="38"/>
        <v>-7162.64</v>
      </c>
      <c r="AE72" s="538">
        <f t="shared" si="39"/>
        <v>-21453.829999999998</v>
      </c>
      <c r="AF72" s="535">
        <f t="shared" si="40"/>
        <v>-6705.7599999999993</v>
      </c>
      <c r="AG72" s="536">
        <f t="shared" si="41"/>
        <v>-6217.2</v>
      </c>
      <c r="AH72" s="537">
        <f t="shared" si="42"/>
        <v>-4342.63</v>
      </c>
      <c r="AI72" s="538">
        <f t="shared" si="43"/>
        <v>-17265.589999999997</v>
      </c>
      <c r="AJ72" s="538">
        <f t="shared" si="44"/>
        <v>-38719.42</v>
      </c>
      <c r="AK72" s="535">
        <f t="shared" si="45"/>
        <v>-6001.7000000000007</v>
      </c>
      <c r="AL72" s="536">
        <f t="shared" si="46"/>
        <v>-5500.87</v>
      </c>
      <c r="AM72" s="537">
        <f t="shared" si="47"/>
        <v>-5500.2699999999995</v>
      </c>
      <c r="AN72" s="538">
        <f t="shared" si="48"/>
        <v>-17002.84</v>
      </c>
      <c r="AO72" s="535">
        <f t="shared" si="49"/>
        <v>-5802.78</v>
      </c>
      <c r="AP72" s="536">
        <f t="shared" si="50"/>
        <v>-6002.99</v>
      </c>
      <c r="AQ72" s="537">
        <f t="shared" si="51"/>
        <v>-6102.1899999999987</v>
      </c>
      <c r="AR72" s="538">
        <f t="shared" si="52"/>
        <v>-17907.96</v>
      </c>
      <c r="AS72" s="538">
        <f t="shared" si="53"/>
        <v>-34910.800000000003</v>
      </c>
      <c r="AT72" s="538">
        <f t="shared" si="54"/>
        <v>-73630.22</v>
      </c>
      <c r="AU72" s="1022">
        <f t="shared" si="56"/>
        <v>-0.98741939924723199</v>
      </c>
    </row>
  </sheetData>
  <mergeCells count="13">
    <mergeCell ref="C58:U58"/>
    <mergeCell ref="C50:U50"/>
    <mergeCell ref="C42:U42"/>
    <mergeCell ref="C2:U2"/>
    <mergeCell ref="AB2:AT2"/>
    <mergeCell ref="C34:U34"/>
    <mergeCell ref="AB34:AT34"/>
    <mergeCell ref="C10:U10"/>
    <mergeCell ref="C18:U18"/>
    <mergeCell ref="AB10:AT10"/>
    <mergeCell ref="AB18:AT18"/>
    <mergeCell ref="C26:U26"/>
    <mergeCell ref="AB26:AT26"/>
  </mergeCells>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AL41"/>
  <sheetViews>
    <sheetView topLeftCell="B1" zoomScaleNormal="100" workbookViewId="0">
      <pane xSplit="7" ySplit="7" topLeftCell="I8" activePane="bottomRight" state="frozen"/>
      <selection activeCell="B1" sqref="B1"/>
      <selection pane="topRight" activeCell="I1" sqref="I1"/>
      <selection pane="bottomLeft" activeCell="B8" sqref="B8"/>
      <selection pane="bottomRight" activeCell="W34" sqref="W34"/>
    </sheetView>
  </sheetViews>
  <sheetFormatPr defaultRowHeight="11.25" outlineLevelRow="1"/>
  <cols>
    <col min="1" max="2" width="12.6640625" customWidth="1"/>
    <col min="3" max="3" width="11.5" customWidth="1"/>
    <col min="4" max="4" width="19.6640625" customWidth="1"/>
    <col min="5" max="7" width="9.5" customWidth="1"/>
    <col min="8" max="8" width="10.5" customWidth="1"/>
    <col min="10" max="10" width="11.1640625" bestFit="1" customWidth="1"/>
    <col min="14" max="14" width="11.1640625" bestFit="1" customWidth="1"/>
    <col min="21" max="21" width="12" style="219" customWidth="1"/>
    <col min="25" max="25" width="17.1640625" style="219" customWidth="1"/>
    <col min="26" max="26" width="11.33203125" style="219" bestFit="1" customWidth="1"/>
    <col min="27" max="27" width="10.1640625" style="219" customWidth="1"/>
    <col min="28" max="37" width="11.1640625" style="219" bestFit="1" customWidth="1"/>
    <col min="38" max="38" width="12" style="219" customWidth="1"/>
  </cols>
  <sheetData>
    <row r="1" spans="1:38" ht="15" customHeight="1">
      <c r="B1" t="s">
        <v>94</v>
      </c>
      <c r="C1" s="219">
        <v>8.25</v>
      </c>
      <c r="E1" s="1643" t="s">
        <v>93</v>
      </c>
      <c r="F1" s="1643"/>
      <c r="G1" s="1643"/>
      <c r="H1" s="81">
        <v>0.9</v>
      </c>
      <c r="I1" s="81">
        <v>0.92</v>
      </c>
      <c r="J1" s="81">
        <v>0.92</v>
      </c>
      <c r="K1" s="81">
        <v>0.92</v>
      </c>
      <c r="L1" s="81">
        <v>0.92</v>
      </c>
      <c r="M1" s="621">
        <v>0.94</v>
      </c>
      <c r="N1" s="622">
        <v>0.94</v>
      </c>
      <c r="O1" s="622">
        <v>0.94</v>
      </c>
      <c r="P1" s="622">
        <v>0.94</v>
      </c>
      <c r="Q1" s="622">
        <v>0.94</v>
      </c>
      <c r="R1" s="622">
        <v>0.94</v>
      </c>
      <c r="S1" s="622">
        <v>0.94</v>
      </c>
      <c r="T1" s="622">
        <v>0.94</v>
      </c>
      <c r="Z1" s="81">
        <v>0.92</v>
      </c>
      <c r="AA1" s="81">
        <v>0.92</v>
      </c>
      <c r="AB1" s="81">
        <v>0.92</v>
      </c>
      <c r="AC1" s="81">
        <v>0.92</v>
      </c>
      <c r="AD1" s="81">
        <v>0.92</v>
      </c>
      <c r="AE1" s="81">
        <v>0.92</v>
      </c>
      <c r="AF1" s="81">
        <v>0.92</v>
      </c>
      <c r="AG1" s="81">
        <v>0.92</v>
      </c>
      <c r="AH1" s="81">
        <v>0.92</v>
      </c>
      <c r="AI1" s="81">
        <v>0.92</v>
      </c>
      <c r="AJ1" s="81">
        <v>0.92</v>
      </c>
      <c r="AK1" s="81">
        <v>0.92</v>
      </c>
    </row>
    <row r="2" spans="1:38" ht="15" customHeight="1">
      <c r="B2" t="s">
        <v>95</v>
      </c>
      <c r="C2" s="219">
        <v>1.75</v>
      </c>
      <c r="E2" s="1643" t="s">
        <v>214</v>
      </c>
      <c r="F2" s="1643"/>
      <c r="G2" s="1643"/>
      <c r="H2" s="81">
        <v>0.86</v>
      </c>
      <c r="I2" s="81">
        <v>0.87</v>
      </c>
      <c r="J2" s="81">
        <v>0.87</v>
      </c>
      <c r="K2" s="81">
        <v>0.87</v>
      </c>
      <c r="L2" s="81">
        <v>0.87</v>
      </c>
      <c r="M2" s="621">
        <v>0.94</v>
      </c>
      <c r="N2" s="81">
        <v>0.87</v>
      </c>
      <c r="O2" s="81">
        <v>0.87</v>
      </c>
      <c r="P2" s="81">
        <v>0.87</v>
      </c>
      <c r="Q2" s="81">
        <v>0.87</v>
      </c>
      <c r="R2" s="81">
        <v>0.87</v>
      </c>
      <c r="S2" s="81">
        <v>0.87</v>
      </c>
      <c r="T2" s="81">
        <v>0.87</v>
      </c>
      <c r="Z2" s="81">
        <v>0.87</v>
      </c>
      <c r="AA2" s="81">
        <v>0.87</v>
      </c>
      <c r="AB2" s="81">
        <v>0.87</v>
      </c>
      <c r="AC2" s="81">
        <v>0.87</v>
      </c>
      <c r="AD2" s="81">
        <v>0.87</v>
      </c>
      <c r="AE2" s="81">
        <v>0.87</v>
      </c>
      <c r="AF2" s="81">
        <v>0.87</v>
      </c>
      <c r="AG2" s="81">
        <v>0.87</v>
      </c>
      <c r="AH2" s="81">
        <v>0.87</v>
      </c>
      <c r="AI2" s="81">
        <v>0.87</v>
      </c>
      <c r="AJ2" s="81">
        <v>0.87</v>
      </c>
      <c r="AK2" s="81">
        <v>0.87</v>
      </c>
    </row>
    <row r="3" spans="1:38" ht="15" customHeight="1">
      <c r="B3" t="s">
        <v>99</v>
      </c>
      <c r="C3" s="219">
        <v>8</v>
      </c>
      <c r="E3" s="1643" t="s">
        <v>215</v>
      </c>
      <c r="F3" s="1643"/>
      <c r="G3" s="1643"/>
      <c r="H3" s="80"/>
      <c r="I3" s="81">
        <v>1</v>
      </c>
      <c r="J3" s="81">
        <v>0.92</v>
      </c>
      <c r="K3" s="81">
        <v>0.92</v>
      </c>
      <c r="L3" s="81">
        <v>0.92</v>
      </c>
      <c r="M3" s="621">
        <v>0.89</v>
      </c>
      <c r="N3" s="81">
        <v>0.92</v>
      </c>
      <c r="O3" s="81">
        <v>0.92</v>
      </c>
      <c r="P3" s="81">
        <v>0.92</v>
      </c>
      <c r="Q3" s="81">
        <v>0.92</v>
      </c>
      <c r="R3" s="81">
        <v>0.92</v>
      </c>
      <c r="S3" s="81">
        <v>0.92</v>
      </c>
      <c r="T3" s="81">
        <v>0.92</v>
      </c>
      <c r="Z3" s="81">
        <v>0.92</v>
      </c>
      <c r="AA3" s="81">
        <v>0.92</v>
      </c>
      <c r="AB3" s="81">
        <v>0.92</v>
      </c>
      <c r="AC3" s="81">
        <v>0.92</v>
      </c>
      <c r="AD3" s="81">
        <v>0.92</v>
      </c>
      <c r="AE3" s="81">
        <v>0.92</v>
      </c>
      <c r="AF3" s="81">
        <v>0.92</v>
      </c>
      <c r="AG3" s="81">
        <v>0.92</v>
      </c>
      <c r="AH3" s="81">
        <v>0.92</v>
      </c>
      <c r="AI3" s="81">
        <v>0.92</v>
      </c>
      <c r="AJ3" s="81">
        <v>0.92</v>
      </c>
      <c r="AK3" s="81">
        <v>0.92</v>
      </c>
    </row>
    <row r="4" spans="1:38" ht="15" customHeight="1">
      <c r="E4" s="80"/>
      <c r="F4" s="80"/>
      <c r="G4" s="80"/>
      <c r="H4" s="80"/>
      <c r="I4" s="81"/>
      <c r="J4" s="81"/>
      <c r="K4" s="81"/>
      <c r="L4" s="81"/>
      <c r="M4" s="81"/>
      <c r="N4" s="81"/>
      <c r="O4" s="81"/>
      <c r="P4" s="81"/>
      <c r="Q4" s="81"/>
      <c r="R4" s="81"/>
      <c r="S4" s="81"/>
      <c r="T4" s="81"/>
    </row>
    <row r="5" spans="1:38" ht="20.100000000000001" customHeight="1">
      <c r="A5" s="92"/>
      <c r="B5" s="92"/>
      <c r="C5" s="212" t="s">
        <v>212</v>
      </c>
      <c r="D5" s="212"/>
      <c r="E5" s="92"/>
      <c r="F5" s="92"/>
      <c r="G5" s="92"/>
      <c r="H5" s="1641" t="s">
        <v>219</v>
      </c>
      <c r="I5" s="92"/>
      <c r="J5" s="92"/>
      <c r="K5" s="92"/>
      <c r="L5" s="92"/>
      <c r="M5" s="92"/>
      <c r="N5" s="92"/>
      <c r="O5" s="92"/>
      <c r="P5" s="92"/>
      <c r="Q5" s="92"/>
      <c r="R5" s="92"/>
      <c r="S5" s="92"/>
      <c r="T5" s="92"/>
    </row>
    <row r="6" spans="1:38" ht="20.100000000000001" customHeight="1">
      <c r="A6" s="1639" t="s">
        <v>63</v>
      </c>
      <c r="B6" s="1639"/>
      <c r="C6" s="211" t="s">
        <v>109</v>
      </c>
      <c r="D6" s="213" t="s">
        <v>213</v>
      </c>
      <c r="E6" s="1640" t="s">
        <v>92</v>
      </c>
      <c r="F6" s="1640"/>
      <c r="G6" s="1640"/>
      <c r="H6" s="1642"/>
      <c r="I6" s="92">
        <f>+'Sales &gt;&gt; manhour calculati'!D40</f>
        <v>19</v>
      </c>
      <c r="J6" s="92">
        <f>+'Sales &gt;&gt; manhour calculati'!E40</f>
        <v>19</v>
      </c>
      <c r="K6" s="92">
        <f>+'Sales &gt;&gt; manhour calculati'!F40</f>
        <v>20</v>
      </c>
      <c r="L6" s="92">
        <f>+'Sales &gt;&gt; manhour calculati'!G40</f>
        <v>21</v>
      </c>
      <c r="M6" s="92">
        <f>+'Sales &gt;&gt; manhour calculati'!H40</f>
        <v>21</v>
      </c>
      <c r="N6" s="92">
        <f>+'Sales &gt;&gt; manhour calculati'!I40</f>
        <v>21</v>
      </c>
      <c r="O6" s="92">
        <f>+'Sales &gt;&gt; manhour calculati'!J40</f>
        <v>20</v>
      </c>
      <c r="P6" s="92">
        <f>+'Sales &gt;&gt; manhour calculati'!K40</f>
        <v>19</v>
      </c>
      <c r="Q6" s="92">
        <f>+'Sales &gt;&gt; manhour calculati'!L40</f>
        <v>19</v>
      </c>
      <c r="R6" s="92">
        <f>+'Sales &gt;&gt; manhour calculati'!M40</f>
        <v>19</v>
      </c>
      <c r="S6" s="92">
        <f>+'Sales &gt;&gt; manhour calculati'!N40</f>
        <v>19</v>
      </c>
      <c r="T6" s="92">
        <f>+'Sales &gt;&gt; manhour calculati'!O40</f>
        <v>22</v>
      </c>
      <c r="U6" s="291">
        <f>+SUM(I6:T6)</f>
        <v>239</v>
      </c>
      <c r="Y6" s="284" t="s">
        <v>289</v>
      </c>
      <c r="Z6" s="92">
        <f>+'Sales &gt;&gt; manhour calculati'!U40</f>
        <v>19</v>
      </c>
      <c r="AA6" s="92">
        <f>+'Sales &gt;&gt; manhour calculati'!V40</f>
        <v>20</v>
      </c>
      <c r="AB6" s="92">
        <f>+'Sales &gt;&gt; manhour calculati'!W40</f>
        <v>20</v>
      </c>
      <c r="AC6" s="92">
        <f>+'Sales &gt;&gt; manhour calculati'!X40</f>
        <v>21</v>
      </c>
      <c r="AD6" s="92">
        <f>+'Sales &gt;&gt; manhour calculati'!Y40</f>
        <v>21</v>
      </c>
      <c r="AE6" s="92">
        <f>+'Sales &gt;&gt; manhour calculati'!Z40</f>
        <v>21</v>
      </c>
      <c r="AF6" s="92">
        <f>+'Sales &gt;&gt; manhour calculati'!AA40</f>
        <v>20</v>
      </c>
      <c r="AG6" s="92">
        <f>+'Sales &gt;&gt; manhour calculati'!AB40</f>
        <v>20</v>
      </c>
      <c r="AH6" s="92">
        <f>+'Sales &gt;&gt; manhour calculati'!AC40</f>
        <v>19</v>
      </c>
      <c r="AI6" s="92">
        <f>+'Sales &gt;&gt; manhour calculati'!AD40</f>
        <v>19</v>
      </c>
      <c r="AJ6" s="92">
        <f>+'Sales &gt;&gt; manhour calculati'!AE40</f>
        <v>19</v>
      </c>
      <c r="AK6" s="92">
        <f>+'Sales &gt;&gt; manhour calculati'!AF40</f>
        <v>21</v>
      </c>
      <c r="AL6" s="291">
        <f t="shared" ref="AL6:AL13" si="0">SUM(Z6:AK6)</f>
        <v>240</v>
      </c>
    </row>
    <row r="7" spans="1:38" ht="15" customHeight="1">
      <c r="A7" s="123" t="s">
        <v>62</v>
      </c>
      <c r="B7" s="123" t="s">
        <v>61</v>
      </c>
      <c r="C7" s="124" t="s">
        <v>90</v>
      </c>
      <c r="D7" s="125" t="s">
        <v>89</v>
      </c>
      <c r="E7" s="126" t="s">
        <v>61</v>
      </c>
      <c r="F7" s="126" t="s">
        <v>62</v>
      </c>
      <c r="G7" s="141" t="s">
        <v>35</v>
      </c>
      <c r="H7" s="144" t="s">
        <v>105</v>
      </c>
      <c r="I7" s="127">
        <v>44287</v>
      </c>
      <c r="J7" s="127">
        <v>44317</v>
      </c>
      <c r="K7" s="127">
        <v>44348</v>
      </c>
      <c r="L7" s="127">
        <v>44378</v>
      </c>
      <c r="M7" s="127">
        <v>44409</v>
      </c>
      <c r="N7" s="127">
        <v>44440</v>
      </c>
      <c r="O7" s="127">
        <v>44470</v>
      </c>
      <c r="P7" s="127">
        <v>44501</v>
      </c>
      <c r="Q7" s="127">
        <v>44531</v>
      </c>
      <c r="R7" s="127">
        <v>44562</v>
      </c>
      <c r="S7" s="127">
        <v>44593</v>
      </c>
      <c r="T7" s="127">
        <v>44621</v>
      </c>
      <c r="U7" s="292" t="s">
        <v>91</v>
      </c>
      <c r="Y7" s="125" t="s">
        <v>89</v>
      </c>
      <c r="Z7" s="127">
        <v>44652</v>
      </c>
      <c r="AA7" s="127">
        <v>44682</v>
      </c>
      <c r="AB7" s="127">
        <v>44713</v>
      </c>
      <c r="AC7" s="127">
        <v>44743</v>
      </c>
      <c r="AD7" s="127">
        <v>44774</v>
      </c>
      <c r="AE7" s="127">
        <v>44805</v>
      </c>
      <c r="AF7" s="127">
        <v>44835</v>
      </c>
      <c r="AG7" s="127">
        <v>44866</v>
      </c>
      <c r="AH7" s="127">
        <v>44896</v>
      </c>
      <c r="AI7" s="127">
        <v>44927</v>
      </c>
      <c r="AJ7" s="127">
        <v>44958</v>
      </c>
      <c r="AK7" s="127">
        <v>44986</v>
      </c>
      <c r="AL7" s="292" t="s">
        <v>91</v>
      </c>
    </row>
    <row r="8" spans="1:38" ht="15" customHeight="1">
      <c r="A8" t="s">
        <v>64</v>
      </c>
      <c r="B8" t="s">
        <v>59</v>
      </c>
      <c r="C8" s="90" t="s">
        <v>50</v>
      </c>
      <c r="D8" s="104" t="s">
        <v>47</v>
      </c>
      <c r="E8" s="121">
        <f>Manpower!P4</f>
        <v>8</v>
      </c>
      <c r="F8" s="121">
        <f>Manpower!Q4</f>
        <v>11</v>
      </c>
      <c r="G8" s="142">
        <f>Manpower!R4</f>
        <v>19</v>
      </c>
      <c r="H8" s="145">
        <f>E8*$C$1*$H$1*$H$2</f>
        <v>51.083999999999996</v>
      </c>
      <c r="I8" s="83">
        <f>$E8*$C$1*I$6*I$1*I$2</f>
        <v>1003.7016000000001</v>
      </c>
      <c r="J8" s="83">
        <f t="shared" ref="J8:T11" si="1">$E8*$C$1*J$6*J$1*J$2</f>
        <v>1003.7016000000001</v>
      </c>
      <c r="K8" s="83">
        <f t="shared" si="1"/>
        <v>1056.528</v>
      </c>
      <c r="L8" s="83">
        <f t="shared" si="1"/>
        <v>1109.3544000000002</v>
      </c>
      <c r="M8" s="83">
        <f t="shared" si="1"/>
        <v>1224.6695999999999</v>
      </c>
      <c r="N8" s="83">
        <f t="shared" si="1"/>
        <v>1133.4707999999998</v>
      </c>
      <c r="O8" s="83">
        <f t="shared" si="1"/>
        <v>1079.4959999999999</v>
      </c>
      <c r="P8" s="83">
        <f t="shared" si="1"/>
        <v>1025.5211999999999</v>
      </c>
      <c r="Q8" s="83">
        <f t="shared" si="1"/>
        <v>1025.5211999999999</v>
      </c>
      <c r="R8" s="83">
        <f t="shared" si="1"/>
        <v>1025.5211999999999</v>
      </c>
      <c r="S8" s="83">
        <f t="shared" si="1"/>
        <v>1025.5211999999999</v>
      </c>
      <c r="T8" s="83">
        <f t="shared" si="1"/>
        <v>1187.4455999999998</v>
      </c>
      <c r="U8" s="291">
        <f t="shared" ref="U8:U13" si="2">SUM(I8:T8)</f>
        <v>12900.452399999996</v>
      </c>
      <c r="W8" s="189"/>
      <c r="Y8" s="104" t="s">
        <v>47</v>
      </c>
      <c r="Z8" s="83">
        <f>$E8*$C$1*Z$6*Z$1*Z$2</f>
        <v>1003.7016000000001</v>
      </c>
      <c r="AA8" s="83">
        <f t="shared" ref="Z8:AK10" si="3">$E8*$C$1*AA$6*AA$1*AA$2</f>
        <v>1056.528</v>
      </c>
      <c r="AB8" s="83">
        <f t="shared" si="3"/>
        <v>1056.528</v>
      </c>
      <c r="AC8" s="83">
        <f t="shared" si="3"/>
        <v>1109.3544000000002</v>
      </c>
      <c r="AD8" s="83">
        <f t="shared" si="3"/>
        <v>1109.3544000000002</v>
      </c>
      <c r="AE8" s="83">
        <f t="shared" si="3"/>
        <v>1109.3544000000002</v>
      </c>
      <c r="AF8" s="83">
        <f t="shared" si="3"/>
        <v>1056.528</v>
      </c>
      <c r="AG8" s="83">
        <f t="shared" si="3"/>
        <v>1056.528</v>
      </c>
      <c r="AH8" s="83">
        <f t="shared" si="3"/>
        <v>1003.7016000000001</v>
      </c>
      <c r="AI8" s="83">
        <f t="shared" si="3"/>
        <v>1003.7016000000001</v>
      </c>
      <c r="AJ8" s="83">
        <f t="shared" si="3"/>
        <v>1003.7016000000001</v>
      </c>
      <c r="AK8" s="83">
        <f t="shared" si="3"/>
        <v>1109.3544000000002</v>
      </c>
      <c r="AL8" s="291">
        <f t="shared" si="0"/>
        <v>12678.336000000001</v>
      </c>
    </row>
    <row r="9" spans="1:38" ht="15" customHeight="1">
      <c r="A9" t="s">
        <v>65</v>
      </c>
      <c r="B9" t="s">
        <v>60</v>
      </c>
      <c r="C9" s="90" t="s">
        <v>51</v>
      </c>
      <c r="D9" s="104" t="s">
        <v>47</v>
      </c>
      <c r="E9" s="121">
        <f>Manpower!P5</f>
        <v>8</v>
      </c>
      <c r="F9" s="121">
        <f>Manpower!Q5</f>
        <v>13</v>
      </c>
      <c r="G9" s="143">
        <f>Manpower!R5</f>
        <v>21</v>
      </c>
      <c r="H9" s="145">
        <f>E9*$C$1*$H$1*$H$2</f>
        <v>51.083999999999996</v>
      </c>
      <c r="I9" s="83">
        <f>$E9*$C$1*I$6*I$1*I$2</f>
        <v>1003.7016000000001</v>
      </c>
      <c r="J9" s="83">
        <f t="shared" si="1"/>
        <v>1003.7016000000001</v>
      </c>
      <c r="K9" s="83">
        <f t="shared" si="1"/>
        <v>1056.528</v>
      </c>
      <c r="L9" s="83">
        <f t="shared" si="1"/>
        <v>1109.3544000000002</v>
      </c>
      <c r="M9" s="83">
        <f t="shared" si="1"/>
        <v>1224.6695999999999</v>
      </c>
      <c r="N9" s="83">
        <f t="shared" si="1"/>
        <v>1133.4707999999998</v>
      </c>
      <c r="O9" s="83">
        <f t="shared" si="1"/>
        <v>1079.4959999999999</v>
      </c>
      <c r="P9" s="83">
        <f t="shared" si="1"/>
        <v>1025.5211999999999</v>
      </c>
      <c r="Q9" s="83">
        <f t="shared" si="1"/>
        <v>1025.5211999999999</v>
      </c>
      <c r="R9" s="83">
        <f t="shared" si="1"/>
        <v>1025.5211999999999</v>
      </c>
      <c r="S9" s="83">
        <f t="shared" si="1"/>
        <v>1025.5211999999999</v>
      </c>
      <c r="T9" s="83">
        <f t="shared" si="1"/>
        <v>1187.4455999999998</v>
      </c>
      <c r="U9" s="291">
        <f t="shared" si="2"/>
        <v>12900.452399999996</v>
      </c>
      <c r="W9" s="189"/>
      <c r="Y9" s="104" t="s">
        <v>47</v>
      </c>
      <c r="Z9" s="83">
        <f t="shared" si="3"/>
        <v>1003.7016000000001</v>
      </c>
      <c r="AA9" s="83">
        <f t="shared" si="3"/>
        <v>1056.528</v>
      </c>
      <c r="AB9" s="83">
        <f t="shared" si="3"/>
        <v>1056.528</v>
      </c>
      <c r="AC9" s="83">
        <f t="shared" si="3"/>
        <v>1109.3544000000002</v>
      </c>
      <c r="AD9" s="83">
        <f t="shared" si="3"/>
        <v>1109.3544000000002</v>
      </c>
      <c r="AE9" s="83">
        <f t="shared" si="3"/>
        <v>1109.3544000000002</v>
      </c>
      <c r="AF9" s="83">
        <f t="shared" si="3"/>
        <v>1056.528</v>
      </c>
      <c r="AG9" s="83">
        <f t="shared" si="3"/>
        <v>1056.528</v>
      </c>
      <c r="AH9" s="83">
        <f t="shared" si="3"/>
        <v>1003.7016000000001</v>
      </c>
      <c r="AI9" s="83">
        <f t="shared" si="3"/>
        <v>1003.7016000000001</v>
      </c>
      <c r="AJ9" s="83">
        <f t="shared" si="3"/>
        <v>1003.7016000000001</v>
      </c>
      <c r="AK9" s="83">
        <f t="shared" si="3"/>
        <v>1109.3544000000002</v>
      </c>
      <c r="AL9" s="291">
        <f t="shared" si="0"/>
        <v>12678.336000000001</v>
      </c>
    </row>
    <row r="10" spans="1:38" ht="15" customHeight="1">
      <c r="A10" s="96" t="s">
        <v>67</v>
      </c>
      <c r="B10" t="s">
        <v>66</v>
      </c>
      <c r="C10" s="90" t="s">
        <v>51</v>
      </c>
      <c r="D10" s="104" t="s">
        <v>48</v>
      </c>
      <c r="E10" s="121">
        <f>Manpower!P6</f>
        <v>7</v>
      </c>
      <c r="F10" s="121">
        <f>Manpower!Q6</f>
        <v>3</v>
      </c>
      <c r="G10" s="143">
        <f>Manpower!R6</f>
        <v>10</v>
      </c>
      <c r="H10" s="145">
        <f>E10*$C$1*$H$1*$H$2</f>
        <v>44.698500000000003</v>
      </c>
      <c r="I10" s="83">
        <f>$E10*$C$1*I$6*I$1*I$2</f>
        <v>878.23890000000006</v>
      </c>
      <c r="J10" s="83">
        <f t="shared" si="1"/>
        <v>878.23890000000006</v>
      </c>
      <c r="K10" s="83">
        <f t="shared" si="1"/>
        <v>924.4620000000001</v>
      </c>
      <c r="L10" s="83">
        <f t="shared" si="1"/>
        <v>970.68510000000003</v>
      </c>
      <c r="M10" s="83">
        <f t="shared" si="1"/>
        <v>1071.5858999999998</v>
      </c>
      <c r="N10" s="83">
        <f t="shared" si="1"/>
        <v>991.78694999999993</v>
      </c>
      <c r="O10" s="83">
        <f t="shared" si="1"/>
        <v>944.55900000000008</v>
      </c>
      <c r="P10" s="83">
        <f t="shared" si="1"/>
        <v>897.33105</v>
      </c>
      <c r="Q10" s="83">
        <f t="shared" si="1"/>
        <v>897.33105</v>
      </c>
      <c r="R10" s="83">
        <f t="shared" si="1"/>
        <v>897.33105</v>
      </c>
      <c r="S10" s="83">
        <f t="shared" si="1"/>
        <v>897.33105</v>
      </c>
      <c r="T10" s="83">
        <f t="shared" si="1"/>
        <v>1039.0148999999999</v>
      </c>
      <c r="U10" s="291">
        <f t="shared" si="2"/>
        <v>11287.895850000001</v>
      </c>
      <c r="W10" s="189"/>
      <c r="Y10" s="104" t="s">
        <v>48</v>
      </c>
      <c r="Z10" s="83">
        <f t="shared" si="3"/>
        <v>878.23890000000006</v>
      </c>
      <c r="AA10" s="83">
        <f t="shared" si="3"/>
        <v>924.4620000000001</v>
      </c>
      <c r="AB10" s="83">
        <f t="shared" si="3"/>
        <v>924.4620000000001</v>
      </c>
      <c r="AC10" s="83">
        <f t="shared" si="3"/>
        <v>970.68510000000003</v>
      </c>
      <c r="AD10" s="83">
        <f t="shared" si="3"/>
        <v>970.68510000000003</v>
      </c>
      <c r="AE10" s="83">
        <f t="shared" si="3"/>
        <v>970.68510000000003</v>
      </c>
      <c r="AF10" s="83">
        <f t="shared" si="3"/>
        <v>924.4620000000001</v>
      </c>
      <c r="AG10" s="83">
        <f t="shared" si="3"/>
        <v>924.4620000000001</v>
      </c>
      <c r="AH10" s="83">
        <f t="shared" si="3"/>
        <v>878.23890000000006</v>
      </c>
      <c r="AI10" s="83">
        <f t="shared" si="3"/>
        <v>878.23890000000006</v>
      </c>
      <c r="AJ10" s="83">
        <f t="shared" si="3"/>
        <v>878.23890000000006</v>
      </c>
      <c r="AK10" s="83">
        <f t="shared" si="3"/>
        <v>970.68510000000003</v>
      </c>
      <c r="AL10" s="291">
        <f t="shared" si="0"/>
        <v>11093.544000000002</v>
      </c>
    </row>
    <row r="11" spans="1:38" ht="15" customHeight="1" thickBot="1">
      <c r="A11" s="96" t="s">
        <v>67</v>
      </c>
      <c r="B11" t="s">
        <v>68</v>
      </c>
      <c r="C11" s="91" t="s">
        <v>51</v>
      </c>
      <c r="D11" s="118" t="s">
        <v>49</v>
      </c>
      <c r="E11" s="121">
        <f>Manpower!P7</f>
        <v>16</v>
      </c>
      <c r="F11" s="121">
        <f>Manpower!Q7</f>
        <v>3</v>
      </c>
      <c r="G11" s="143">
        <f>Manpower!R7</f>
        <v>19</v>
      </c>
      <c r="H11" s="145">
        <f>SUM(H12:H13)</f>
        <v>114.93899999999999</v>
      </c>
      <c r="I11" s="83">
        <f>$E11*$C$1*I$6*I$1*I$2</f>
        <v>2007.4032000000002</v>
      </c>
      <c r="J11" s="83">
        <f t="shared" si="1"/>
        <v>2007.4032000000002</v>
      </c>
      <c r="K11" s="83">
        <f t="shared" si="1"/>
        <v>2113.056</v>
      </c>
      <c r="L11" s="83">
        <f t="shared" si="1"/>
        <v>2218.7088000000003</v>
      </c>
      <c r="M11" s="83">
        <f t="shared" si="1"/>
        <v>2449.3391999999999</v>
      </c>
      <c r="N11" s="83">
        <f t="shared" si="1"/>
        <v>2266.9415999999997</v>
      </c>
      <c r="O11" s="83">
        <f t="shared" si="1"/>
        <v>2158.9919999999997</v>
      </c>
      <c r="P11" s="83">
        <f t="shared" si="1"/>
        <v>2051.0423999999998</v>
      </c>
      <c r="Q11" s="83">
        <f t="shared" si="1"/>
        <v>2051.0423999999998</v>
      </c>
      <c r="R11" s="83">
        <f t="shared" si="1"/>
        <v>2051.0423999999998</v>
      </c>
      <c r="S11" s="83">
        <f t="shared" si="1"/>
        <v>2051.0423999999998</v>
      </c>
      <c r="T11" s="83">
        <f t="shared" si="1"/>
        <v>2374.8911999999996</v>
      </c>
      <c r="U11" s="291">
        <f t="shared" si="2"/>
        <v>25800.904799999993</v>
      </c>
      <c r="W11" s="189"/>
      <c r="Y11" s="118" t="s">
        <v>49</v>
      </c>
      <c r="Z11" s="83">
        <f t="shared" ref="Z11:AK11" si="4">SUM(Z12:Z13)</f>
        <v>2388.1176000000005</v>
      </c>
      <c r="AA11" s="83">
        <f t="shared" si="4"/>
        <v>2513.808</v>
      </c>
      <c r="AB11" s="83">
        <f t="shared" si="4"/>
        <v>2513.808</v>
      </c>
      <c r="AC11" s="83">
        <f t="shared" si="4"/>
        <v>2639.4984000000004</v>
      </c>
      <c r="AD11" s="83">
        <f t="shared" si="4"/>
        <v>2639.4984000000004</v>
      </c>
      <c r="AE11" s="83">
        <f t="shared" si="4"/>
        <v>2639.4984000000004</v>
      </c>
      <c r="AF11" s="83">
        <f t="shared" si="4"/>
        <v>2513.808</v>
      </c>
      <c r="AG11" s="83">
        <f t="shared" si="4"/>
        <v>2513.808</v>
      </c>
      <c r="AH11" s="83">
        <f t="shared" si="4"/>
        <v>2388.1176000000005</v>
      </c>
      <c r="AI11" s="83">
        <f t="shared" si="4"/>
        <v>2388.1176000000005</v>
      </c>
      <c r="AJ11" s="83">
        <f t="shared" si="4"/>
        <v>2388.1176000000005</v>
      </c>
      <c r="AK11" s="83">
        <f t="shared" si="4"/>
        <v>2639.4984000000004</v>
      </c>
      <c r="AL11" s="291">
        <f t="shared" si="0"/>
        <v>30165.696000000007</v>
      </c>
    </row>
    <row r="12" spans="1:38" ht="15" hidden="1" customHeight="1" outlineLevel="1" thickTop="1">
      <c r="A12" s="96"/>
      <c r="C12" s="92"/>
      <c r="D12" s="104" t="s">
        <v>84</v>
      </c>
      <c r="E12" s="92">
        <v>10</v>
      </c>
      <c r="F12" s="92"/>
      <c r="G12" s="92"/>
      <c r="H12" s="145">
        <f>+E12*$C$1*$H$1*$H$2</f>
        <v>63.854999999999997</v>
      </c>
      <c r="I12" s="210">
        <v>0</v>
      </c>
      <c r="J12" s="210">
        <v>421</v>
      </c>
      <c r="K12" s="210">
        <v>825.16</v>
      </c>
      <c r="L12" s="210">
        <v>1338.3589999999999</v>
      </c>
      <c r="M12" s="83">
        <f>$E12*$C$1*M$6*M$1*M$3</f>
        <v>1449.4095</v>
      </c>
      <c r="N12" s="83">
        <f>$E12*$C$1*N$6*N$1*N$3</f>
        <v>1498.2660000000001</v>
      </c>
      <c r="O12" s="83">
        <f t="shared" ref="O12:T13" si="5">$E12*$C$1*O$6*O$1*O$3</f>
        <v>1426.92</v>
      </c>
      <c r="P12" s="83">
        <f t="shared" si="5"/>
        <v>1355.5739999999998</v>
      </c>
      <c r="Q12" s="83">
        <f t="shared" si="5"/>
        <v>1355.5739999999998</v>
      </c>
      <c r="R12" s="83">
        <f t="shared" si="5"/>
        <v>1355.5739999999998</v>
      </c>
      <c r="S12" s="83">
        <f t="shared" si="5"/>
        <v>1355.5739999999998</v>
      </c>
      <c r="T12" s="83">
        <f t="shared" si="5"/>
        <v>1569.6120000000001</v>
      </c>
      <c r="U12" s="291">
        <f t="shared" si="2"/>
        <v>13951.022500000003</v>
      </c>
      <c r="Y12" s="285" t="s">
        <v>84</v>
      </c>
      <c r="Z12" s="83">
        <f t="shared" ref="Z12:AK13" si="6">$E12*$C$1*Z$6*Z$1*Z$3</f>
        <v>1326.7320000000002</v>
      </c>
      <c r="AA12" s="83">
        <f t="shared" si="6"/>
        <v>1396.5600000000002</v>
      </c>
      <c r="AB12" s="83">
        <f t="shared" si="6"/>
        <v>1396.5600000000002</v>
      </c>
      <c r="AC12" s="83">
        <f t="shared" si="6"/>
        <v>1466.3880000000001</v>
      </c>
      <c r="AD12" s="83">
        <f t="shared" si="6"/>
        <v>1466.3880000000001</v>
      </c>
      <c r="AE12" s="83">
        <f t="shared" si="6"/>
        <v>1466.3880000000001</v>
      </c>
      <c r="AF12" s="83">
        <f t="shared" si="6"/>
        <v>1396.5600000000002</v>
      </c>
      <c r="AG12" s="83">
        <f t="shared" si="6"/>
        <v>1396.5600000000002</v>
      </c>
      <c r="AH12" s="83">
        <f t="shared" si="6"/>
        <v>1326.7320000000002</v>
      </c>
      <c r="AI12" s="83">
        <f t="shared" si="6"/>
        <v>1326.7320000000002</v>
      </c>
      <c r="AJ12" s="83">
        <f t="shared" si="6"/>
        <v>1326.7320000000002</v>
      </c>
      <c r="AK12" s="83">
        <f t="shared" si="6"/>
        <v>1466.3880000000001</v>
      </c>
      <c r="AL12" s="291">
        <f t="shared" si="0"/>
        <v>16758.72</v>
      </c>
    </row>
    <row r="13" spans="1:38" ht="15" hidden="1" customHeight="1" outlineLevel="1" thickBot="1">
      <c r="A13" s="96"/>
      <c r="C13" s="92"/>
      <c r="D13" s="104" t="s">
        <v>85</v>
      </c>
      <c r="E13" s="92">
        <v>8</v>
      </c>
      <c r="F13" s="92"/>
      <c r="G13" s="92"/>
      <c r="H13" s="145">
        <f>+E13*$C$1*$H$1*$H$2</f>
        <v>51.083999999999996</v>
      </c>
      <c r="I13" s="210">
        <v>0</v>
      </c>
      <c r="J13" s="210">
        <v>336.8</v>
      </c>
      <c r="K13" s="210">
        <v>660.12799999999993</v>
      </c>
      <c r="L13" s="210">
        <v>1070.6872000000001</v>
      </c>
      <c r="M13" s="83">
        <f>$E13*$C$1*M$6*M$1*M$3</f>
        <v>1159.5275999999999</v>
      </c>
      <c r="N13" s="83">
        <f>$E13*$C$1*N$6*N$1*N$3</f>
        <v>1198.6127999999999</v>
      </c>
      <c r="O13" s="83">
        <f t="shared" si="5"/>
        <v>1141.5360000000001</v>
      </c>
      <c r="P13" s="83">
        <f t="shared" si="5"/>
        <v>1084.4592</v>
      </c>
      <c r="Q13" s="83">
        <f t="shared" si="5"/>
        <v>1084.4592</v>
      </c>
      <c r="R13" s="83">
        <f t="shared" si="5"/>
        <v>1084.4592</v>
      </c>
      <c r="S13" s="83">
        <f t="shared" si="5"/>
        <v>1084.4592</v>
      </c>
      <c r="T13" s="83">
        <f t="shared" si="5"/>
        <v>1255.6895999999999</v>
      </c>
      <c r="U13" s="291">
        <f t="shared" si="2"/>
        <v>11160.817999999999</v>
      </c>
      <c r="Y13" s="285" t="s">
        <v>85</v>
      </c>
      <c r="Z13" s="83">
        <f t="shared" si="6"/>
        <v>1061.3856000000001</v>
      </c>
      <c r="AA13" s="83">
        <f t="shared" si="6"/>
        <v>1117.248</v>
      </c>
      <c r="AB13" s="83">
        <f t="shared" si="6"/>
        <v>1117.248</v>
      </c>
      <c r="AC13" s="83">
        <f t="shared" si="6"/>
        <v>1173.1104000000003</v>
      </c>
      <c r="AD13" s="83">
        <f t="shared" si="6"/>
        <v>1173.1104000000003</v>
      </c>
      <c r="AE13" s="83">
        <f t="shared" si="6"/>
        <v>1173.1104000000003</v>
      </c>
      <c r="AF13" s="83">
        <f t="shared" si="6"/>
        <v>1117.248</v>
      </c>
      <c r="AG13" s="83">
        <f t="shared" si="6"/>
        <v>1117.248</v>
      </c>
      <c r="AH13" s="83">
        <f t="shared" si="6"/>
        <v>1061.3856000000001</v>
      </c>
      <c r="AI13" s="83">
        <f t="shared" si="6"/>
        <v>1061.3856000000001</v>
      </c>
      <c r="AJ13" s="83">
        <f t="shared" si="6"/>
        <v>1061.3856000000001</v>
      </c>
      <c r="AK13" s="83">
        <f t="shared" si="6"/>
        <v>1173.1104000000003</v>
      </c>
      <c r="AL13" s="291">
        <f t="shared" si="0"/>
        <v>13406.975999999999</v>
      </c>
    </row>
    <row r="14" spans="1:38" ht="15" customHeight="1" collapsed="1" thickTop="1" thickBot="1">
      <c r="C14" s="1645" t="s">
        <v>58</v>
      </c>
      <c r="D14" s="1645"/>
      <c r="E14" s="152">
        <f>SUM(E8:E11)</f>
        <v>39</v>
      </c>
      <c r="F14" s="152">
        <f>SUM(F8:F11)</f>
        <v>30</v>
      </c>
      <c r="G14" s="152">
        <f>SUM(G8:G11)</f>
        <v>69</v>
      </c>
      <c r="H14" s="153">
        <f t="shared" ref="H14:U14" si="7">+SUM(H8:H11)</f>
        <v>261.80549999999999</v>
      </c>
      <c r="I14" s="154">
        <f t="shared" si="7"/>
        <v>4893.0452999999998</v>
      </c>
      <c r="J14" s="154">
        <f t="shared" si="7"/>
        <v>4893.0452999999998</v>
      </c>
      <c r="K14" s="154">
        <f t="shared" si="7"/>
        <v>5150.5740000000005</v>
      </c>
      <c r="L14" s="154">
        <f t="shared" si="7"/>
        <v>5408.1027000000013</v>
      </c>
      <c r="M14" s="154">
        <f t="shared" si="7"/>
        <v>5970.2642999999989</v>
      </c>
      <c r="N14" s="154">
        <f t="shared" si="7"/>
        <v>5525.6701499999999</v>
      </c>
      <c r="O14" s="154">
        <f t="shared" si="7"/>
        <v>5262.5429999999997</v>
      </c>
      <c r="P14" s="154">
        <f t="shared" si="7"/>
        <v>4999.4158499999994</v>
      </c>
      <c r="Q14" s="154">
        <f t="shared" si="7"/>
        <v>4999.4158499999994</v>
      </c>
      <c r="R14" s="154">
        <f t="shared" si="7"/>
        <v>4999.4158499999994</v>
      </c>
      <c r="S14" s="154">
        <f t="shared" si="7"/>
        <v>4999.4158499999994</v>
      </c>
      <c r="T14" s="154">
        <f t="shared" si="7"/>
        <v>5788.7972999999984</v>
      </c>
      <c r="U14" s="293">
        <f t="shared" si="7"/>
        <v>62889.705449999979</v>
      </c>
      <c r="W14" s="189"/>
      <c r="Y14" s="286" t="s">
        <v>58</v>
      </c>
      <c r="Z14" s="154">
        <f t="shared" ref="Z14:AL14" si="8">+SUM(Z8:Z11)</f>
        <v>5273.7597000000005</v>
      </c>
      <c r="AA14" s="154">
        <f t="shared" si="8"/>
        <v>5551.326</v>
      </c>
      <c r="AB14" s="154">
        <f t="shared" si="8"/>
        <v>5551.326</v>
      </c>
      <c r="AC14" s="154">
        <f t="shared" si="8"/>
        <v>5828.8923000000013</v>
      </c>
      <c r="AD14" s="154">
        <f t="shared" si="8"/>
        <v>5828.8923000000013</v>
      </c>
      <c r="AE14" s="154">
        <f t="shared" si="8"/>
        <v>5828.8923000000013</v>
      </c>
      <c r="AF14" s="154">
        <f t="shared" si="8"/>
        <v>5551.326</v>
      </c>
      <c r="AG14" s="154">
        <f t="shared" si="8"/>
        <v>5551.326</v>
      </c>
      <c r="AH14" s="154">
        <f t="shared" si="8"/>
        <v>5273.7597000000005</v>
      </c>
      <c r="AI14" s="154">
        <f t="shared" si="8"/>
        <v>5273.7597000000005</v>
      </c>
      <c r="AJ14" s="154">
        <f t="shared" si="8"/>
        <v>5273.7597000000005</v>
      </c>
      <c r="AK14" s="154">
        <f t="shared" si="8"/>
        <v>5828.8923000000013</v>
      </c>
      <c r="AL14" s="293">
        <f t="shared" si="8"/>
        <v>66615.912000000011</v>
      </c>
    </row>
    <row r="15" spans="1:38" ht="15" customHeight="1" thickTop="1">
      <c r="C15" t="s">
        <v>108</v>
      </c>
      <c r="E15" s="218"/>
      <c r="J15" s="83">
        <f>+J14/J6</f>
        <v>257.52870000000001</v>
      </c>
      <c r="K15" s="83">
        <f t="shared" ref="K15:U15" si="9">+K14/K6</f>
        <v>257.52870000000001</v>
      </c>
      <c r="L15" s="83">
        <f t="shared" si="9"/>
        <v>257.52870000000007</v>
      </c>
      <c r="M15" s="83">
        <f t="shared" si="9"/>
        <v>284.29829999999993</v>
      </c>
      <c r="N15" s="83">
        <f t="shared" si="9"/>
        <v>263.12714999999997</v>
      </c>
      <c r="O15" s="83">
        <f t="shared" si="9"/>
        <v>263.12714999999997</v>
      </c>
      <c r="P15" s="83">
        <f t="shared" si="9"/>
        <v>263.12714999999997</v>
      </c>
      <c r="Q15" s="83">
        <f t="shared" si="9"/>
        <v>263.12714999999997</v>
      </c>
      <c r="R15" s="83">
        <f t="shared" si="9"/>
        <v>263.12714999999997</v>
      </c>
      <c r="S15" s="83">
        <f t="shared" si="9"/>
        <v>263.12714999999997</v>
      </c>
      <c r="T15" s="83">
        <f t="shared" si="9"/>
        <v>263.12714999999992</v>
      </c>
      <c r="U15" s="291">
        <f t="shared" si="9"/>
        <v>263.13684288702922</v>
      </c>
      <c r="Y15" s="158" t="s">
        <v>108</v>
      </c>
      <c r="Z15" s="83">
        <f t="shared" ref="Z15:AL15" si="10">+Z14/Z6</f>
        <v>277.56630000000001</v>
      </c>
      <c r="AA15" s="83">
        <f t="shared" si="10"/>
        <v>277.56630000000001</v>
      </c>
      <c r="AB15" s="83">
        <f t="shared" si="10"/>
        <v>277.56630000000001</v>
      </c>
      <c r="AC15" s="83">
        <f t="shared" si="10"/>
        <v>277.56630000000007</v>
      </c>
      <c r="AD15" s="83">
        <f t="shared" si="10"/>
        <v>277.56630000000007</v>
      </c>
      <c r="AE15" s="83">
        <f t="shared" si="10"/>
        <v>277.56630000000007</v>
      </c>
      <c r="AF15" s="83">
        <f t="shared" si="10"/>
        <v>277.56630000000001</v>
      </c>
      <c r="AG15" s="83">
        <f t="shared" si="10"/>
        <v>277.56630000000001</v>
      </c>
      <c r="AH15" s="83">
        <f t="shared" si="10"/>
        <v>277.56630000000001</v>
      </c>
      <c r="AI15" s="83">
        <f t="shared" si="10"/>
        <v>277.56630000000001</v>
      </c>
      <c r="AJ15" s="83">
        <f t="shared" si="10"/>
        <v>277.56630000000001</v>
      </c>
      <c r="AK15" s="83">
        <f t="shared" si="10"/>
        <v>277.56630000000007</v>
      </c>
      <c r="AL15" s="291">
        <f t="shared" si="10"/>
        <v>277.56630000000007</v>
      </c>
    </row>
    <row r="16" spans="1:38" ht="15" customHeight="1">
      <c r="U16" s="294"/>
      <c r="AL16" s="294"/>
    </row>
    <row r="17" spans="1:38" ht="15" customHeight="1">
      <c r="A17" s="92"/>
      <c r="B17" s="92"/>
      <c r="C17" s="215" t="s">
        <v>212</v>
      </c>
      <c r="D17" s="215"/>
      <c r="E17" s="92"/>
      <c r="F17" s="92"/>
      <c r="G17" s="128" t="s">
        <v>96</v>
      </c>
      <c r="H17" s="128"/>
      <c r="I17" s="128">
        <v>10</v>
      </c>
      <c r="J17" s="128">
        <v>11</v>
      </c>
      <c r="K17" s="128">
        <v>9</v>
      </c>
      <c r="L17" s="128">
        <v>11</v>
      </c>
      <c r="M17" s="128">
        <v>10</v>
      </c>
      <c r="N17" s="128">
        <v>11</v>
      </c>
      <c r="O17" s="128">
        <v>11</v>
      </c>
      <c r="P17" s="128">
        <v>10</v>
      </c>
      <c r="Q17" s="128">
        <v>9</v>
      </c>
      <c r="R17" s="128">
        <v>10</v>
      </c>
      <c r="S17" s="128">
        <v>9</v>
      </c>
      <c r="T17" s="128">
        <v>11</v>
      </c>
      <c r="U17" s="294"/>
      <c r="Y17" s="128" t="s">
        <v>96</v>
      </c>
      <c r="Z17" s="128">
        <v>10</v>
      </c>
      <c r="AA17" s="128">
        <v>11</v>
      </c>
      <c r="AB17" s="128">
        <v>9</v>
      </c>
      <c r="AC17" s="128">
        <v>11</v>
      </c>
      <c r="AD17" s="128">
        <v>10</v>
      </c>
      <c r="AE17" s="128">
        <v>11</v>
      </c>
      <c r="AF17" s="128">
        <v>11</v>
      </c>
      <c r="AG17" s="128">
        <v>10</v>
      </c>
      <c r="AH17" s="128">
        <v>9</v>
      </c>
      <c r="AI17" s="128">
        <v>10</v>
      </c>
      <c r="AJ17" s="128">
        <v>9</v>
      </c>
      <c r="AK17" s="128">
        <v>11</v>
      </c>
      <c r="AL17" s="294"/>
    </row>
    <row r="18" spans="1:38" ht="20.100000000000001" customHeight="1">
      <c r="A18" s="1639" t="s">
        <v>63</v>
      </c>
      <c r="B18" s="1639"/>
      <c r="C18" s="214" t="s">
        <v>271</v>
      </c>
      <c r="D18" s="214" t="s">
        <v>217</v>
      </c>
      <c r="E18" s="120" t="s">
        <v>92</v>
      </c>
      <c r="F18" s="120"/>
      <c r="G18" s="120" t="s">
        <v>98</v>
      </c>
      <c r="H18" s="140"/>
      <c r="I18" s="92">
        <f>+I6</f>
        <v>19</v>
      </c>
      <c r="J18" s="92">
        <f t="shared" ref="J18:T18" si="11">+J6</f>
        <v>19</v>
      </c>
      <c r="K18" s="92">
        <f t="shared" si="11"/>
        <v>20</v>
      </c>
      <c r="L18" s="92">
        <f t="shared" si="11"/>
        <v>21</v>
      </c>
      <c r="M18" s="92">
        <f t="shared" si="11"/>
        <v>21</v>
      </c>
      <c r="N18" s="92">
        <f t="shared" si="11"/>
        <v>21</v>
      </c>
      <c r="O18" s="92">
        <f t="shared" si="11"/>
        <v>20</v>
      </c>
      <c r="P18" s="92">
        <f t="shared" si="11"/>
        <v>19</v>
      </c>
      <c r="Q18" s="92">
        <f t="shared" si="11"/>
        <v>19</v>
      </c>
      <c r="R18" s="92">
        <f t="shared" si="11"/>
        <v>19</v>
      </c>
      <c r="S18" s="92">
        <f t="shared" si="11"/>
        <v>19</v>
      </c>
      <c r="T18" s="92">
        <f t="shared" si="11"/>
        <v>22</v>
      </c>
      <c r="U18" s="295">
        <f>+SUM(I18:T18)</f>
        <v>239</v>
      </c>
      <c r="Y18" s="120" t="s">
        <v>98</v>
      </c>
      <c r="Z18" s="219">
        <f>+Z6</f>
        <v>19</v>
      </c>
      <c r="AA18" s="219">
        <f t="shared" ref="AA18:AK19" si="12">+AA6</f>
        <v>20</v>
      </c>
      <c r="AB18" s="219">
        <f t="shared" si="12"/>
        <v>20</v>
      </c>
      <c r="AC18" s="219">
        <f t="shared" si="12"/>
        <v>21</v>
      </c>
      <c r="AD18" s="219">
        <f t="shared" si="12"/>
        <v>21</v>
      </c>
      <c r="AE18" s="219">
        <f t="shared" si="12"/>
        <v>21</v>
      </c>
      <c r="AF18" s="219">
        <f t="shared" si="12"/>
        <v>20</v>
      </c>
      <c r="AG18" s="219">
        <f t="shared" si="12"/>
        <v>20</v>
      </c>
      <c r="AH18" s="219">
        <f t="shared" si="12"/>
        <v>19</v>
      </c>
      <c r="AI18" s="219">
        <f t="shared" si="12"/>
        <v>19</v>
      </c>
      <c r="AJ18" s="219">
        <f t="shared" si="12"/>
        <v>19</v>
      </c>
      <c r="AK18" s="219">
        <f t="shared" si="12"/>
        <v>21</v>
      </c>
      <c r="AL18" s="295">
        <f>+SUM(Z18:AK18)</f>
        <v>240</v>
      </c>
    </row>
    <row r="19" spans="1:38" ht="15" customHeight="1">
      <c r="A19" s="123" t="s">
        <v>62</v>
      </c>
      <c r="B19" s="123" t="s">
        <v>61</v>
      </c>
      <c r="C19" s="124" t="s">
        <v>90</v>
      </c>
      <c r="D19" s="125" t="s">
        <v>89</v>
      </c>
      <c r="E19" s="126" t="s">
        <v>61</v>
      </c>
      <c r="F19" s="126" t="s">
        <v>62</v>
      </c>
      <c r="G19" s="141" t="s">
        <v>35</v>
      </c>
      <c r="H19" s="144" t="s">
        <v>105</v>
      </c>
      <c r="I19" s="127">
        <f>+I7</f>
        <v>44287</v>
      </c>
      <c r="J19" s="127">
        <f t="shared" ref="J19:T19" si="13">+J7</f>
        <v>44317</v>
      </c>
      <c r="K19" s="127">
        <f t="shared" si="13"/>
        <v>44348</v>
      </c>
      <c r="L19" s="127">
        <f t="shared" si="13"/>
        <v>44378</v>
      </c>
      <c r="M19" s="127">
        <f t="shared" si="13"/>
        <v>44409</v>
      </c>
      <c r="N19" s="127">
        <f t="shared" si="13"/>
        <v>44440</v>
      </c>
      <c r="O19" s="127">
        <f t="shared" si="13"/>
        <v>44470</v>
      </c>
      <c r="P19" s="127">
        <f t="shared" si="13"/>
        <v>44501</v>
      </c>
      <c r="Q19" s="127">
        <f t="shared" si="13"/>
        <v>44531</v>
      </c>
      <c r="R19" s="127">
        <f t="shared" si="13"/>
        <v>44562</v>
      </c>
      <c r="S19" s="127">
        <f t="shared" si="13"/>
        <v>44593</v>
      </c>
      <c r="T19" s="127">
        <f t="shared" si="13"/>
        <v>44621</v>
      </c>
      <c r="U19" s="292" t="s">
        <v>91</v>
      </c>
      <c r="Y19" s="123" t="s">
        <v>89</v>
      </c>
      <c r="Z19" s="287">
        <f>+Z7</f>
        <v>44652</v>
      </c>
      <c r="AA19" s="287">
        <f t="shared" si="12"/>
        <v>44682</v>
      </c>
      <c r="AB19" s="287">
        <f t="shared" si="12"/>
        <v>44713</v>
      </c>
      <c r="AC19" s="287">
        <f t="shared" si="12"/>
        <v>44743</v>
      </c>
      <c r="AD19" s="287">
        <f t="shared" si="12"/>
        <v>44774</v>
      </c>
      <c r="AE19" s="287">
        <f t="shared" si="12"/>
        <v>44805</v>
      </c>
      <c r="AF19" s="287">
        <f t="shared" si="12"/>
        <v>44835</v>
      </c>
      <c r="AG19" s="287">
        <f t="shared" si="12"/>
        <v>44866</v>
      </c>
      <c r="AH19" s="287">
        <f t="shared" si="12"/>
        <v>44896</v>
      </c>
      <c r="AI19" s="287">
        <f t="shared" si="12"/>
        <v>44927</v>
      </c>
      <c r="AJ19" s="287">
        <f t="shared" si="12"/>
        <v>44958</v>
      </c>
      <c r="AK19" s="287">
        <f t="shared" si="12"/>
        <v>44986</v>
      </c>
      <c r="AL19" s="292" t="s">
        <v>91</v>
      </c>
    </row>
    <row r="20" spans="1:38" ht="15" customHeight="1">
      <c r="A20" t="s">
        <v>64</v>
      </c>
      <c r="B20" t="s">
        <v>59</v>
      </c>
      <c r="C20" s="90" t="s">
        <v>50</v>
      </c>
      <c r="D20" s="104" t="s">
        <v>47</v>
      </c>
      <c r="E20" s="121">
        <f t="shared" ref="E20:G23" si="14">E8</f>
        <v>8</v>
      </c>
      <c r="F20" s="121">
        <f t="shared" si="14"/>
        <v>11</v>
      </c>
      <c r="G20" s="121">
        <f t="shared" si="14"/>
        <v>19</v>
      </c>
      <c r="H20" s="145">
        <f>($E$20*$C$2*$H$2)+H8</f>
        <v>63.123999999999995</v>
      </c>
      <c r="I20" s="83">
        <f t="shared" ref="I20:N20" si="15">$E20*$C$2*I$17*I$2+I8</f>
        <v>1125.5016000000001</v>
      </c>
      <c r="J20" s="83">
        <f t="shared" si="15"/>
        <v>1137.6816000000001</v>
      </c>
      <c r="K20" s="83">
        <f t="shared" si="15"/>
        <v>1166.1480000000001</v>
      </c>
      <c r="L20" s="83">
        <f t="shared" si="15"/>
        <v>1243.3344000000002</v>
      </c>
      <c r="M20" s="83">
        <f t="shared" si="15"/>
        <v>1356.2695999999999</v>
      </c>
      <c r="N20" s="83">
        <f t="shared" si="15"/>
        <v>1267.4507999999998</v>
      </c>
      <c r="O20" s="83">
        <f t="shared" ref="O20:T20" si="16">($E20*$C$2*O$17*O$2)+O8</f>
        <v>1213.4759999999999</v>
      </c>
      <c r="P20" s="83">
        <f t="shared" si="16"/>
        <v>1147.3211999999999</v>
      </c>
      <c r="Q20" s="83">
        <f t="shared" si="16"/>
        <v>1135.1412</v>
      </c>
      <c r="R20" s="83">
        <f t="shared" si="16"/>
        <v>1147.3211999999999</v>
      </c>
      <c r="S20" s="83">
        <f t="shared" si="16"/>
        <v>1135.1412</v>
      </c>
      <c r="T20" s="83">
        <f t="shared" si="16"/>
        <v>1321.4255999999998</v>
      </c>
      <c r="U20" s="291">
        <f>+SUM(I20:T20)</f>
        <v>14396.2124</v>
      </c>
      <c r="Y20" s="219" t="s">
        <v>47</v>
      </c>
      <c r="Z20" s="83">
        <f t="shared" ref="Z20:AK22" si="17">($E20*$C$2*Z$17*Z$2)+Z8</f>
        <v>1125.5016000000001</v>
      </c>
      <c r="AA20" s="83">
        <f t="shared" si="17"/>
        <v>1190.508</v>
      </c>
      <c r="AB20" s="83">
        <f t="shared" si="17"/>
        <v>1166.1480000000001</v>
      </c>
      <c r="AC20" s="83">
        <f t="shared" si="17"/>
        <v>1243.3344000000002</v>
      </c>
      <c r="AD20" s="83">
        <f t="shared" si="17"/>
        <v>1231.1544000000001</v>
      </c>
      <c r="AE20" s="83">
        <f t="shared" si="17"/>
        <v>1243.3344000000002</v>
      </c>
      <c r="AF20" s="83">
        <f t="shared" si="17"/>
        <v>1190.508</v>
      </c>
      <c r="AG20" s="83">
        <f t="shared" si="17"/>
        <v>1178.328</v>
      </c>
      <c r="AH20" s="83">
        <f t="shared" si="17"/>
        <v>1113.3216000000002</v>
      </c>
      <c r="AI20" s="83">
        <f t="shared" si="17"/>
        <v>1125.5016000000001</v>
      </c>
      <c r="AJ20" s="83">
        <f t="shared" si="17"/>
        <v>1113.3216000000002</v>
      </c>
      <c r="AK20" s="83">
        <f t="shared" si="17"/>
        <v>1243.3344000000002</v>
      </c>
      <c r="AL20" s="291">
        <f t="shared" ref="AL20:AL25" si="18">+SUM(Z20:AK20)</f>
        <v>14164.295999999998</v>
      </c>
    </row>
    <row r="21" spans="1:38" ht="15" customHeight="1">
      <c r="A21" t="s">
        <v>65</v>
      </c>
      <c r="B21" t="s">
        <v>60</v>
      </c>
      <c r="C21" s="90" t="s">
        <v>51</v>
      </c>
      <c r="D21" s="104" t="s">
        <v>47</v>
      </c>
      <c r="E21" s="121">
        <f t="shared" si="14"/>
        <v>8</v>
      </c>
      <c r="F21" s="121">
        <f t="shared" si="14"/>
        <v>13</v>
      </c>
      <c r="G21" s="121">
        <f t="shared" si="14"/>
        <v>21</v>
      </c>
      <c r="H21" s="145">
        <f>($E$20*$C$2*$H$2)+H9</f>
        <v>63.123999999999995</v>
      </c>
      <c r="I21" s="83">
        <f t="shared" ref="I21:L23" si="19">$E21*$C$2*I$17*I$2+I9</f>
        <v>1125.5016000000001</v>
      </c>
      <c r="J21" s="83">
        <f t="shared" si="19"/>
        <v>1137.6816000000001</v>
      </c>
      <c r="K21" s="83">
        <f t="shared" si="19"/>
        <v>1166.1480000000001</v>
      </c>
      <c r="L21" s="83">
        <f t="shared" si="19"/>
        <v>1243.3344000000002</v>
      </c>
      <c r="M21" s="83">
        <f>$E21*$C$2*M$17*M$2+M9</f>
        <v>1356.2695999999999</v>
      </c>
      <c r="N21" s="83">
        <f t="shared" ref="N21:T21" si="20">($E21*$C$2*N$17*N$2)+N9</f>
        <v>1267.4507999999998</v>
      </c>
      <c r="O21" s="83">
        <f t="shared" si="20"/>
        <v>1213.4759999999999</v>
      </c>
      <c r="P21" s="83">
        <f t="shared" si="20"/>
        <v>1147.3211999999999</v>
      </c>
      <c r="Q21" s="83">
        <f t="shared" si="20"/>
        <v>1135.1412</v>
      </c>
      <c r="R21" s="83">
        <f t="shared" si="20"/>
        <v>1147.3211999999999</v>
      </c>
      <c r="S21" s="83">
        <f t="shared" si="20"/>
        <v>1135.1412</v>
      </c>
      <c r="T21" s="83">
        <f t="shared" si="20"/>
        <v>1321.4255999999998</v>
      </c>
      <c r="U21" s="291">
        <f>+SUM(I21:T21)</f>
        <v>14396.2124</v>
      </c>
      <c r="Y21" s="219" t="s">
        <v>47</v>
      </c>
      <c r="Z21" s="83">
        <f t="shared" si="17"/>
        <v>1125.5016000000001</v>
      </c>
      <c r="AA21" s="83">
        <f t="shared" si="17"/>
        <v>1190.508</v>
      </c>
      <c r="AB21" s="83">
        <f t="shared" si="17"/>
        <v>1166.1480000000001</v>
      </c>
      <c r="AC21" s="83">
        <f t="shared" si="17"/>
        <v>1243.3344000000002</v>
      </c>
      <c r="AD21" s="83">
        <f t="shared" si="17"/>
        <v>1231.1544000000001</v>
      </c>
      <c r="AE21" s="83">
        <f t="shared" si="17"/>
        <v>1243.3344000000002</v>
      </c>
      <c r="AF21" s="83">
        <f t="shared" si="17"/>
        <v>1190.508</v>
      </c>
      <c r="AG21" s="83">
        <f t="shared" si="17"/>
        <v>1178.328</v>
      </c>
      <c r="AH21" s="83">
        <f t="shared" si="17"/>
        <v>1113.3216000000002</v>
      </c>
      <c r="AI21" s="83">
        <f t="shared" si="17"/>
        <v>1125.5016000000001</v>
      </c>
      <c r="AJ21" s="83">
        <f t="shared" si="17"/>
        <v>1113.3216000000002</v>
      </c>
      <c r="AK21" s="83">
        <f t="shared" si="17"/>
        <v>1243.3344000000002</v>
      </c>
      <c r="AL21" s="291">
        <f t="shared" si="18"/>
        <v>14164.295999999998</v>
      </c>
    </row>
    <row r="22" spans="1:38" ht="15" customHeight="1">
      <c r="A22" s="96" t="s">
        <v>67</v>
      </c>
      <c r="B22" t="s">
        <v>66</v>
      </c>
      <c r="C22" s="90" t="s">
        <v>51</v>
      </c>
      <c r="D22" s="104" t="s">
        <v>48</v>
      </c>
      <c r="E22" s="121">
        <f t="shared" si="14"/>
        <v>7</v>
      </c>
      <c r="F22" s="121">
        <f t="shared" si="14"/>
        <v>3</v>
      </c>
      <c r="G22" s="121">
        <f t="shared" si="14"/>
        <v>10</v>
      </c>
      <c r="H22" s="145">
        <f>($E$20*$C$2*$H$2)+H10</f>
        <v>56.738500000000002</v>
      </c>
      <c r="I22" s="83">
        <f t="shared" si="19"/>
        <v>984.8139000000001</v>
      </c>
      <c r="J22" s="83">
        <f t="shared" si="19"/>
        <v>995.47140000000002</v>
      </c>
      <c r="K22" s="83">
        <f t="shared" si="19"/>
        <v>1020.3795000000001</v>
      </c>
      <c r="L22" s="83">
        <f t="shared" si="19"/>
        <v>1087.9176</v>
      </c>
      <c r="M22" s="83">
        <f>$E22*$C$2*M$17*M$2+M10</f>
        <v>1186.7358999999999</v>
      </c>
      <c r="N22" s="83">
        <f t="shared" ref="N22:T22" si="21">($E22*$C$2*N$17*N$2)+N10</f>
        <v>1109.01945</v>
      </c>
      <c r="O22" s="83">
        <f t="shared" si="21"/>
        <v>1061.7915</v>
      </c>
      <c r="P22" s="83">
        <f t="shared" si="21"/>
        <v>1003.9060500000001</v>
      </c>
      <c r="Q22" s="83">
        <f t="shared" si="21"/>
        <v>993.24855000000002</v>
      </c>
      <c r="R22" s="83">
        <f t="shared" si="21"/>
        <v>1003.9060500000001</v>
      </c>
      <c r="S22" s="83">
        <f t="shared" si="21"/>
        <v>993.24855000000002</v>
      </c>
      <c r="T22" s="83">
        <f t="shared" si="21"/>
        <v>1156.2474</v>
      </c>
      <c r="U22" s="291">
        <f>+SUM(I22:T22)</f>
        <v>12596.68585</v>
      </c>
      <c r="Y22" s="219" t="s">
        <v>48</v>
      </c>
      <c r="Z22" s="83">
        <f t="shared" si="17"/>
        <v>984.8139000000001</v>
      </c>
      <c r="AA22" s="83">
        <f t="shared" si="17"/>
        <v>1041.6945000000001</v>
      </c>
      <c r="AB22" s="83">
        <f t="shared" si="17"/>
        <v>1020.3795000000001</v>
      </c>
      <c r="AC22" s="83">
        <f t="shared" si="17"/>
        <v>1087.9176</v>
      </c>
      <c r="AD22" s="83">
        <f t="shared" si="17"/>
        <v>1077.2601</v>
      </c>
      <c r="AE22" s="83">
        <f t="shared" si="17"/>
        <v>1087.9176</v>
      </c>
      <c r="AF22" s="83">
        <f t="shared" si="17"/>
        <v>1041.6945000000001</v>
      </c>
      <c r="AG22" s="83">
        <f t="shared" si="17"/>
        <v>1031.037</v>
      </c>
      <c r="AH22" s="83">
        <f t="shared" si="17"/>
        <v>974.15640000000008</v>
      </c>
      <c r="AI22" s="83">
        <f t="shared" si="17"/>
        <v>984.8139000000001</v>
      </c>
      <c r="AJ22" s="83">
        <f t="shared" si="17"/>
        <v>974.15640000000008</v>
      </c>
      <c r="AK22" s="83">
        <f t="shared" si="17"/>
        <v>1087.9176</v>
      </c>
      <c r="AL22" s="291">
        <f t="shared" si="18"/>
        <v>12393.759000000002</v>
      </c>
    </row>
    <row r="23" spans="1:38" ht="15" customHeight="1" thickBot="1">
      <c r="A23" s="96" t="s">
        <v>67</v>
      </c>
      <c r="B23" t="s">
        <v>68</v>
      </c>
      <c r="C23" s="91" t="s">
        <v>51</v>
      </c>
      <c r="D23" s="118" t="s">
        <v>49</v>
      </c>
      <c r="E23" s="121">
        <f t="shared" si="14"/>
        <v>16</v>
      </c>
      <c r="F23" s="121">
        <f t="shared" si="14"/>
        <v>3</v>
      </c>
      <c r="G23" s="121">
        <f t="shared" si="14"/>
        <v>19</v>
      </c>
      <c r="H23" s="145">
        <f>+SUM(H24:H25)</f>
        <v>139.01900000000001</v>
      </c>
      <c r="I23" s="83">
        <f t="shared" si="19"/>
        <v>2251.0032000000001</v>
      </c>
      <c r="J23" s="83">
        <f t="shared" si="19"/>
        <v>2275.3632000000002</v>
      </c>
      <c r="K23" s="83">
        <f t="shared" si="19"/>
        <v>2332.2960000000003</v>
      </c>
      <c r="L23" s="83">
        <f t="shared" si="19"/>
        <v>2486.6688000000004</v>
      </c>
      <c r="M23" s="83">
        <f>$E23*$C$2*M$17*M$2+M11</f>
        <v>2712.5391999999997</v>
      </c>
      <c r="N23" s="83">
        <f t="shared" ref="N23:T23" si="22">+SUM(N24:N25)</f>
        <v>2998.3337999999999</v>
      </c>
      <c r="O23" s="83">
        <f t="shared" si="22"/>
        <v>2869.9110000000001</v>
      </c>
      <c r="P23" s="83">
        <f t="shared" si="22"/>
        <v>2714.0832</v>
      </c>
      <c r="Q23" s="83">
        <f t="shared" si="22"/>
        <v>2686.6782000000003</v>
      </c>
      <c r="R23" s="83">
        <f t="shared" si="22"/>
        <v>2714.0832</v>
      </c>
      <c r="S23" s="83">
        <f t="shared" si="22"/>
        <v>2686.6782000000003</v>
      </c>
      <c r="T23" s="83">
        <f t="shared" si="22"/>
        <v>3126.7565999999997</v>
      </c>
      <c r="U23" s="291">
        <f>+SUM(I23:T23)</f>
        <v>31854.394600000007</v>
      </c>
      <c r="Y23" s="219" t="s">
        <v>49</v>
      </c>
      <c r="Z23" s="83">
        <f t="shared" ref="Z23:AK23" si="23">SUM(Z24:Z25)</f>
        <v>2677.9176000000002</v>
      </c>
      <c r="AA23" s="83">
        <f t="shared" si="23"/>
        <v>2832.5880000000002</v>
      </c>
      <c r="AB23" s="83">
        <f t="shared" si="23"/>
        <v>2774.6280000000006</v>
      </c>
      <c r="AC23" s="83">
        <f t="shared" si="23"/>
        <v>2958.2784000000001</v>
      </c>
      <c r="AD23" s="83">
        <f t="shared" si="23"/>
        <v>2929.2984000000006</v>
      </c>
      <c r="AE23" s="83">
        <f t="shared" si="23"/>
        <v>2958.2784000000001</v>
      </c>
      <c r="AF23" s="83">
        <f t="shared" si="23"/>
        <v>2832.5880000000002</v>
      </c>
      <c r="AG23" s="83">
        <f t="shared" si="23"/>
        <v>2803.6080000000002</v>
      </c>
      <c r="AH23" s="83">
        <f t="shared" si="23"/>
        <v>2648.9376000000002</v>
      </c>
      <c r="AI23" s="83">
        <f t="shared" si="23"/>
        <v>2677.9176000000002</v>
      </c>
      <c r="AJ23" s="83">
        <f t="shared" si="23"/>
        <v>2648.9376000000002</v>
      </c>
      <c r="AK23" s="83">
        <f t="shared" si="23"/>
        <v>2958.2784000000001</v>
      </c>
      <c r="AL23" s="291">
        <f>SUM(Z23:AK23)</f>
        <v>33701.256000000001</v>
      </c>
    </row>
    <row r="24" spans="1:38" ht="15" hidden="1" customHeight="1" outlineLevel="1" thickTop="1">
      <c r="A24" s="96"/>
      <c r="C24" s="92"/>
      <c r="D24" s="104" t="s">
        <v>84</v>
      </c>
      <c r="E24" s="92">
        <v>10</v>
      </c>
      <c r="F24" s="92"/>
      <c r="G24" s="92"/>
      <c r="H24" s="145">
        <f>($E$20*$C$2*$H$2)+H12</f>
        <v>75.894999999999996</v>
      </c>
      <c r="I24" s="210">
        <v>0</v>
      </c>
      <c r="J24" s="210">
        <v>496</v>
      </c>
      <c r="K24" s="210">
        <v>930.16</v>
      </c>
      <c r="L24" s="210">
        <v>1465.8589999999999</v>
      </c>
      <c r="M24" s="83">
        <f t="shared" ref="M24:T25" si="24">($E24*$C$2*M$17*M$2)+M12</f>
        <v>1613.9095</v>
      </c>
      <c r="N24" s="83">
        <f t="shared" si="24"/>
        <v>1665.741</v>
      </c>
      <c r="O24" s="83">
        <f t="shared" si="24"/>
        <v>1594.395</v>
      </c>
      <c r="P24" s="83">
        <f t="shared" si="24"/>
        <v>1507.8239999999998</v>
      </c>
      <c r="Q24" s="83">
        <f t="shared" si="24"/>
        <v>1492.5989999999999</v>
      </c>
      <c r="R24" s="83">
        <f t="shared" si="24"/>
        <v>1507.8239999999998</v>
      </c>
      <c r="S24" s="83">
        <f t="shared" si="24"/>
        <v>1492.5989999999999</v>
      </c>
      <c r="T24" s="83">
        <f t="shared" si="24"/>
        <v>1737.087</v>
      </c>
      <c r="U24" s="291"/>
      <c r="Y24" s="219" t="s">
        <v>84</v>
      </c>
      <c r="Z24" s="83">
        <f>($E24*$C$2*Z$17*Z$3)+Z12</f>
        <v>1487.7320000000002</v>
      </c>
      <c r="AA24" s="83">
        <f t="shared" ref="AA24:AK25" si="25">($E24*$C$2*AA$17*AA$3)+AA12</f>
        <v>1573.66</v>
      </c>
      <c r="AB24" s="83">
        <f t="shared" si="25"/>
        <v>1541.4600000000003</v>
      </c>
      <c r="AC24" s="83">
        <f t="shared" si="25"/>
        <v>1643.4880000000001</v>
      </c>
      <c r="AD24" s="83">
        <f t="shared" si="25"/>
        <v>1627.3880000000001</v>
      </c>
      <c r="AE24" s="83">
        <f t="shared" si="25"/>
        <v>1643.4880000000001</v>
      </c>
      <c r="AF24" s="83">
        <f t="shared" si="25"/>
        <v>1573.66</v>
      </c>
      <c r="AG24" s="83">
        <f t="shared" si="25"/>
        <v>1557.5600000000002</v>
      </c>
      <c r="AH24" s="83">
        <f t="shared" si="25"/>
        <v>1471.6320000000003</v>
      </c>
      <c r="AI24" s="83">
        <f t="shared" si="25"/>
        <v>1487.7320000000002</v>
      </c>
      <c r="AJ24" s="83">
        <f t="shared" si="25"/>
        <v>1471.6320000000003</v>
      </c>
      <c r="AK24" s="83">
        <f t="shared" si="25"/>
        <v>1643.4880000000001</v>
      </c>
      <c r="AL24" s="291">
        <f t="shared" si="18"/>
        <v>18722.920000000002</v>
      </c>
    </row>
    <row r="25" spans="1:38" ht="15" hidden="1" customHeight="1" outlineLevel="1" thickBot="1">
      <c r="A25" s="96"/>
      <c r="C25" s="92"/>
      <c r="D25" s="104" t="s">
        <v>85</v>
      </c>
      <c r="E25" s="92">
        <v>8</v>
      </c>
      <c r="F25" s="92"/>
      <c r="G25" s="92"/>
      <c r="H25" s="145">
        <f>($E$20*$C$2*$H$2)+H13</f>
        <v>63.123999999999995</v>
      </c>
      <c r="I25" s="210">
        <v>0</v>
      </c>
      <c r="J25" s="210">
        <v>396.8</v>
      </c>
      <c r="K25" s="210">
        <v>744.12799999999993</v>
      </c>
      <c r="L25" s="210">
        <v>1172.6872000000001</v>
      </c>
      <c r="M25" s="83">
        <f t="shared" si="24"/>
        <v>1291.1275999999998</v>
      </c>
      <c r="N25" s="83">
        <f t="shared" si="24"/>
        <v>1332.5927999999999</v>
      </c>
      <c r="O25" s="83">
        <f t="shared" si="24"/>
        <v>1275.5160000000001</v>
      </c>
      <c r="P25" s="83">
        <f t="shared" si="24"/>
        <v>1206.2592</v>
      </c>
      <c r="Q25" s="83">
        <f t="shared" si="24"/>
        <v>1194.0792000000001</v>
      </c>
      <c r="R25" s="83">
        <f t="shared" si="24"/>
        <v>1206.2592</v>
      </c>
      <c r="S25" s="83">
        <f t="shared" si="24"/>
        <v>1194.0792000000001</v>
      </c>
      <c r="T25" s="83">
        <f t="shared" si="24"/>
        <v>1389.6695999999999</v>
      </c>
      <c r="U25" s="291"/>
      <c r="Y25" s="219" t="s">
        <v>85</v>
      </c>
      <c r="Z25" s="83">
        <f>($E25*$C$2*Z$17*Z$3)+Z13</f>
        <v>1190.1856</v>
      </c>
      <c r="AA25" s="83">
        <f t="shared" si="25"/>
        <v>1258.9280000000001</v>
      </c>
      <c r="AB25" s="83">
        <f t="shared" si="25"/>
        <v>1233.1680000000001</v>
      </c>
      <c r="AC25" s="83">
        <f t="shared" si="25"/>
        <v>1314.7904000000003</v>
      </c>
      <c r="AD25" s="83">
        <f t="shared" si="25"/>
        <v>1301.9104000000002</v>
      </c>
      <c r="AE25" s="83">
        <f t="shared" si="25"/>
        <v>1314.7904000000003</v>
      </c>
      <c r="AF25" s="83">
        <f t="shared" si="25"/>
        <v>1258.9280000000001</v>
      </c>
      <c r="AG25" s="83">
        <f t="shared" si="25"/>
        <v>1246.048</v>
      </c>
      <c r="AH25" s="83">
        <f t="shared" si="25"/>
        <v>1177.3056000000001</v>
      </c>
      <c r="AI25" s="83">
        <f t="shared" si="25"/>
        <v>1190.1856</v>
      </c>
      <c r="AJ25" s="83">
        <f t="shared" si="25"/>
        <v>1177.3056000000001</v>
      </c>
      <c r="AK25" s="83">
        <f t="shared" si="25"/>
        <v>1314.7904000000003</v>
      </c>
      <c r="AL25" s="291">
        <f t="shared" si="18"/>
        <v>14978.336000000001</v>
      </c>
    </row>
    <row r="26" spans="1:38" ht="15" customHeight="1" collapsed="1" thickTop="1" thickBot="1">
      <c r="C26" s="1646" t="s">
        <v>58</v>
      </c>
      <c r="D26" s="1646"/>
      <c r="E26" s="155">
        <f>SUM(E20:E23)</f>
        <v>39</v>
      </c>
      <c r="F26" s="155">
        <f>SUM(F20:F23)</f>
        <v>30</v>
      </c>
      <c r="G26" s="155">
        <f>SUM(G20:G23)</f>
        <v>69</v>
      </c>
      <c r="H26" s="156">
        <f t="shared" ref="H26:U26" si="26">+SUM(H20:H23)</f>
        <v>322.00549999999998</v>
      </c>
      <c r="I26" s="157">
        <f t="shared" si="26"/>
        <v>5486.8203000000003</v>
      </c>
      <c r="J26" s="157">
        <f t="shared" si="26"/>
        <v>5546.1977999999999</v>
      </c>
      <c r="K26" s="157">
        <f t="shared" si="26"/>
        <v>5684.9715000000006</v>
      </c>
      <c r="L26" s="157">
        <f t="shared" si="26"/>
        <v>6061.2552000000005</v>
      </c>
      <c r="M26" s="157">
        <f t="shared" si="26"/>
        <v>6611.8143</v>
      </c>
      <c r="N26" s="157">
        <f t="shared" si="26"/>
        <v>6642.2548499999994</v>
      </c>
      <c r="O26" s="157">
        <f t="shared" si="26"/>
        <v>6358.6544999999996</v>
      </c>
      <c r="P26" s="157">
        <f t="shared" si="26"/>
        <v>6012.6316499999994</v>
      </c>
      <c r="Q26" s="157">
        <f t="shared" si="26"/>
        <v>5950.2091500000006</v>
      </c>
      <c r="R26" s="157">
        <f t="shared" si="26"/>
        <v>6012.6316499999994</v>
      </c>
      <c r="S26" s="157">
        <f t="shared" si="26"/>
        <v>5950.2091500000006</v>
      </c>
      <c r="T26" s="157">
        <f t="shared" si="26"/>
        <v>6925.8551999999991</v>
      </c>
      <c r="U26" s="296">
        <f t="shared" si="26"/>
        <v>73243.505250000017</v>
      </c>
      <c r="V26" s="82"/>
      <c r="Y26" s="288" t="s">
        <v>58</v>
      </c>
      <c r="Z26" s="157">
        <f t="shared" ref="Z26:AL26" si="27">+SUM(Z20:Z23)</f>
        <v>5913.7347000000009</v>
      </c>
      <c r="AA26" s="157">
        <f t="shared" si="27"/>
        <v>6255.2985000000008</v>
      </c>
      <c r="AB26" s="157">
        <f t="shared" si="27"/>
        <v>6127.3035000000009</v>
      </c>
      <c r="AC26" s="157">
        <f t="shared" si="27"/>
        <v>6532.8648000000003</v>
      </c>
      <c r="AD26" s="157">
        <f t="shared" si="27"/>
        <v>6468.8673000000008</v>
      </c>
      <c r="AE26" s="157">
        <f t="shared" si="27"/>
        <v>6532.8648000000003</v>
      </c>
      <c r="AF26" s="157">
        <f t="shared" si="27"/>
        <v>6255.2985000000008</v>
      </c>
      <c r="AG26" s="157">
        <f t="shared" si="27"/>
        <v>6191.3010000000004</v>
      </c>
      <c r="AH26" s="157">
        <f t="shared" si="27"/>
        <v>5849.7372000000005</v>
      </c>
      <c r="AI26" s="157">
        <f t="shared" si="27"/>
        <v>5913.7347000000009</v>
      </c>
      <c r="AJ26" s="157">
        <f t="shared" si="27"/>
        <v>5849.7372000000005</v>
      </c>
      <c r="AK26" s="157">
        <f t="shared" si="27"/>
        <v>6532.8648000000003</v>
      </c>
      <c r="AL26" s="296">
        <f t="shared" si="27"/>
        <v>74423.606999999989</v>
      </c>
    </row>
    <row r="27" spans="1:38" ht="15" customHeight="1" thickTop="1">
      <c r="C27" s="158" t="s">
        <v>108</v>
      </c>
      <c r="D27" s="158"/>
      <c r="E27" s="158"/>
      <c r="F27" s="158"/>
      <c r="G27" s="158"/>
      <c r="H27" s="158"/>
      <c r="I27" s="159">
        <f>+I26/I18</f>
        <v>288.78001578947368</v>
      </c>
      <c r="J27" s="159">
        <f>+J26/J18</f>
        <v>291.90514736842107</v>
      </c>
      <c r="K27" s="159">
        <f t="shared" ref="K27:U27" si="28">+K26/K18</f>
        <v>284.24857500000002</v>
      </c>
      <c r="L27" s="159">
        <f t="shared" si="28"/>
        <v>288.63120000000004</v>
      </c>
      <c r="M27" s="159">
        <f t="shared" si="28"/>
        <v>314.84829999999999</v>
      </c>
      <c r="N27" s="159">
        <f t="shared" si="28"/>
        <v>316.29784999999998</v>
      </c>
      <c r="O27" s="159">
        <f t="shared" si="28"/>
        <v>317.932725</v>
      </c>
      <c r="P27" s="159">
        <f t="shared" si="28"/>
        <v>316.45429736842101</v>
      </c>
      <c r="Q27" s="159">
        <f t="shared" si="28"/>
        <v>313.16890263157899</v>
      </c>
      <c r="R27" s="159">
        <f t="shared" si="28"/>
        <v>316.45429736842101</v>
      </c>
      <c r="S27" s="159">
        <f t="shared" si="28"/>
        <v>313.16890263157899</v>
      </c>
      <c r="T27" s="159">
        <f t="shared" si="28"/>
        <v>314.81159999999994</v>
      </c>
      <c r="U27" s="297">
        <f t="shared" si="28"/>
        <v>306.45818096234319</v>
      </c>
      <c r="Y27" s="158" t="s">
        <v>108</v>
      </c>
      <c r="Z27" s="159">
        <f t="shared" ref="Z27:AK27" si="29">+Z26/Z18</f>
        <v>311.24919473684213</v>
      </c>
      <c r="AA27" s="159">
        <f t="shared" si="29"/>
        <v>312.76492500000006</v>
      </c>
      <c r="AB27" s="159">
        <f t="shared" si="29"/>
        <v>306.36517500000002</v>
      </c>
      <c r="AC27" s="159">
        <f t="shared" si="29"/>
        <v>311.08879999999999</v>
      </c>
      <c r="AD27" s="159">
        <f t="shared" si="29"/>
        <v>308.04130000000004</v>
      </c>
      <c r="AE27" s="159">
        <f t="shared" si="29"/>
        <v>311.08879999999999</v>
      </c>
      <c r="AF27" s="159">
        <f t="shared" si="29"/>
        <v>312.76492500000006</v>
      </c>
      <c r="AG27" s="159">
        <f t="shared" si="29"/>
        <v>309.56505000000004</v>
      </c>
      <c r="AH27" s="159">
        <f t="shared" si="29"/>
        <v>307.8809052631579</v>
      </c>
      <c r="AI27" s="159">
        <f t="shared" si="29"/>
        <v>311.24919473684213</v>
      </c>
      <c r="AJ27" s="159">
        <f t="shared" si="29"/>
        <v>307.8809052631579</v>
      </c>
      <c r="AK27" s="159">
        <f t="shared" si="29"/>
        <v>311.08879999999999</v>
      </c>
      <c r="AL27" s="297">
        <f>+AL26/AL18</f>
        <v>310.09836249999995</v>
      </c>
    </row>
    <row r="28" spans="1:38" ht="15" customHeight="1">
      <c r="C28" s="119" t="s">
        <v>97</v>
      </c>
      <c r="D28" s="119"/>
      <c r="J28" s="82">
        <f t="shared" ref="J28:T28" si="30">+J26-J14</f>
        <v>653.15250000000015</v>
      </c>
      <c r="K28" s="82">
        <f t="shared" si="30"/>
        <v>534.39750000000004</v>
      </c>
      <c r="L28" s="82">
        <f t="shared" si="30"/>
        <v>653.15249999999924</v>
      </c>
      <c r="M28" s="82">
        <f t="shared" si="30"/>
        <v>641.55000000000109</v>
      </c>
      <c r="N28" s="82">
        <f t="shared" si="30"/>
        <v>1116.5846999999994</v>
      </c>
      <c r="O28" s="82">
        <f t="shared" si="30"/>
        <v>1096.1115</v>
      </c>
      <c r="P28" s="82">
        <f t="shared" si="30"/>
        <v>1013.2157999999999</v>
      </c>
      <c r="Q28" s="82">
        <f t="shared" si="30"/>
        <v>950.79330000000118</v>
      </c>
      <c r="R28" s="82">
        <f t="shared" si="30"/>
        <v>1013.2157999999999</v>
      </c>
      <c r="S28" s="82">
        <f t="shared" si="30"/>
        <v>950.79330000000118</v>
      </c>
      <c r="T28" s="82">
        <f t="shared" si="30"/>
        <v>1137.0579000000007</v>
      </c>
      <c r="U28" s="291">
        <f>+SUM(I28:T28)</f>
        <v>9760.0248000000029</v>
      </c>
      <c r="Y28" s="119" t="s">
        <v>97</v>
      </c>
      <c r="Z28" s="82">
        <f t="shared" ref="Z28:AK28" si="31">+Z26-Z14</f>
        <v>639.97500000000036</v>
      </c>
      <c r="AA28" s="82">
        <f t="shared" si="31"/>
        <v>703.97250000000076</v>
      </c>
      <c r="AB28" s="82">
        <f t="shared" si="31"/>
        <v>575.97750000000087</v>
      </c>
      <c r="AC28" s="82">
        <f t="shared" si="31"/>
        <v>703.97249999999894</v>
      </c>
      <c r="AD28" s="82">
        <f t="shared" si="31"/>
        <v>639.97499999999945</v>
      </c>
      <c r="AE28" s="82">
        <f t="shared" si="31"/>
        <v>703.97249999999894</v>
      </c>
      <c r="AF28" s="82">
        <f t="shared" si="31"/>
        <v>703.97250000000076</v>
      </c>
      <c r="AG28" s="82">
        <f t="shared" si="31"/>
        <v>639.97500000000036</v>
      </c>
      <c r="AH28" s="82">
        <f t="shared" si="31"/>
        <v>575.97749999999996</v>
      </c>
      <c r="AI28" s="82">
        <f t="shared" si="31"/>
        <v>639.97500000000036</v>
      </c>
      <c r="AJ28" s="82">
        <f t="shared" si="31"/>
        <v>575.97749999999996</v>
      </c>
      <c r="AK28" s="82">
        <f t="shared" si="31"/>
        <v>703.97249999999894</v>
      </c>
      <c r="AL28" s="291">
        <f>+SUM(Z28:AK28)</f>
        <v>7807.6949999999997</v>
      </c>
    </row>
    <row r="29" spans="1:38" ht="15" customHeight="1">
      <c r="U29" s="294"/>
      <c r="AL29" s="294"/>
    </row>
    <row r="30" spans="1:38" ht="15" customHeight="1">
      <c r="A30" s="92"/>
      <c r="B30" s="92"/>
      <c r="C30" s="216" t="s">
        <v>212</v>
      </c>
      <c r="D30" s="216"/>
      <c r="E30" s="92"/>
      <c r="F30" s="92"/>
      <c r="G30" s="146" t="s">
        <v>106</v>
      </c>
      <c r="H30" s="147">
        <v>0.5</v>
      </c>
      <c r="I30" s="122">
        <v>3</v>
      </c>
      <c r="J30" s="122">
        <v>4</v>
      </c>
      <c r="K30" s="122">
        <v>4</v>
      </c>
      <c r="L30" s="122">
        <v>5</v>
      </c>
      <c r="M30" s="122">
        <v>4</v>
      </c>
      <c r="N30" s="122">
        <v>4</v>
      </c>
      <c r="O30" s="122">
        <v>5</v>
      </c>
      <c r="P30" s="122">
        <v>4</v>
      </c>
      <c r="Q30" s="122">
        <v>1</v>
      </c>
      <c r="R30" s="122">
        <v>4</v>
      </c>
      <c r="S30" s="122">
        <v>4</v>
      </c>
      <c r="T30" s="122">
        <v>4</v>
      </c>
      <c r="U30" s="294"/>
      <c r="Y30" s="147">
        <v>0.5</v>
      </c>
      <c r="Z30" s="122">
        <v>3</v>
      </c>
      <c r="AA30" s="122">
        <v>4</v>
      </c>
      <c r="AB30" s="122">
        <v>4</v>
      </c>
      <c r="AC30" s="122">
        <v>5</v>
      </c>
      <c r="AD30" s="122">
        <v>4</v>
      </c>
      <c r="AE30" s="122">
        <v>4</v>
      </c>
      <c r="AF30" s="122">
        <v>5</v>
      </c>
      <c r="AG30" s="122">
        <v>4</v>
      </c>
      <c r="AH30" s="122">
        <v>1</v>
      </c>
      <c r="AI30" s="122">
        <v>4</v>
      </c>
      <c r="AJ30" s="122">
        <v>4</v>
      </c>
      <c r="AK30" s="122">
        <v>4</v>
      </c>
      <c r="AL30" s="294"/>
    </row>
    <row r="31" spans="1:38" ht="20.100000000000001" customHeight="1">
      <c r="A31" s="1639" t="s">
        <v>63</v>
      </c>
      <c r="B31" s="1639"/>
      <c r="C31" s="217" t="s">
        <v>272</v>
      </c>
      <c r="D31" s="216" t="s">
        <v>211</v>
      </c>
      <c r="E31" s="120" t="s">
        <v>92</v>
      </c>
      <c r="F31" s="120"/>
      <c r="G31" s="120" t="s">
        <v>98</v>
      </c>
      <c r="H31" s="140"/>
      <c r="I31" s="92">
        <f>+I6</f>
        <v>19</v>
      </c>
      <c r="J31" s="92">
        <f t="shared" ref="J31:T31" si="32">+J6</f>
        <v>19</v>
      </c>
      <c r="K31" s="92">
        <f t="shared" si="32"/>
        <v>20</v>
      </c>
      <c r="L31" s="92">
        <f t="shared" si="32"/>
        <v>21</v>
      </c>
      <c r="M31" s="92">
        <f t="shared" si="32"/>
        <v>21</v>
      </c>
      <c r="N31" s="92">
        <f t="shared" si="32"/>
        <v>21</v>
      </c>
      <c r="O31" s="92">
        <f t="shared" si="32"/>
        <v>20</v>
      </c>
      <c r="P31" s="92">
        <f t="shared" si="32"/>
        <v>19</v>
      </c>
      <c r="Q31" s="92">
        <f t="shared" si="32"/>
        <v>19</v>
      </c>
      <c r="R31" s="92">
        <f t="shared" si="32"/>
        <v>19</v>
      </c>
      <c r="S31" s="92">
        <f t="shared" si="32"/>
        <v>19</v>
      </c>
      <c r="T31" s="92">
        <f t="shared" si="32"/>
        <v>22</v>
      </c>
      <c r="U31" s="298">
        <f>+SUM(I31:T31)</f>
        <v>239</v>
      </c>
      <c r="Y31" s="120" t="s">
        <v>98</v>
      </c>
      <c r="Z31" s="289">
        <f>+Z18</f>
        <v>19</v>
      </c>
      <c r="AA31" s="289">
        <f t="shared" ref="AA31:AL31" si="33">+AA18</f>
        <v>20</v>
      </c>
      <c r="AB31" s="289">
        <f t="shared" si="33"/>
        <v>20</v>
      </c>
      <c r="AC31" s="289">
        <f t="shared" si="33"/>
        <v>21</v>
      </c>
      <c r="AD31" s="289">
        <f t="shared" si="33"/>
        <v>21</v>
      </c>
      <c r="AE31" s="289">
        <f t="shared" si="33"/>
        <v>21</v>
      </c>
      <c r="AF31" s="289">
        <f t="shared" si="33"/>
        <v>20</v>
      </c>
      <c r="AG31" s="289">
        <f t="shared" si="33"/>
        <v>20</v>
      </c>
      <c r="AH31" s="289">
        <f t="shared" si="33"/>
        <v>19</v>
      </c>
      <c r="AI31" s="289">
        <f t="shared" si="33"/>
        <v>19</v>
      </c>
      <c r="AJ31" s="289">
        <f t="shared" si="33"/>
        <v>19</v>
      </c>
      <c r="AK31" s="289">
        <f t="shared" si="33"/>
        <v>21</v>
      </c>
      <c r="AL31" s="298">
        <f t="shared" si="33"/>
        <v>240</v>
      </c>
    </row>
    <row r="32" spans="1:38" ht="15" customHeight="1">
      <c r="A32" s="123" t="s">
        <v>62</v>
      </c>
      <c r="B32" s="123" t="s">
        <v>61</v>
      </c>
      <c r="C32" s="124" t="s">
        <v>90</v>
      </c>
      <c r="D32" s="125" t="s">
        <v>89</v>
      </c>
      <c r="E32" s="126" t="s">
        <v>61</v>
      </c>
      <c r="F32" s="126" t="s">
        <v>62</v>
      </c>
      <c r="G32" s="126" t="s">
        <v>35</v>
      </c>
      <c r="H32" s="144" t="s">
        <v>107</v>
      </c>
      <c r="I32" s="127">
        <f>+I19</f>
        <v>44287</v>
      </c>
      <c r="J32" s="127">
        <f t="shared" ref="J32:T32" si="34">+J19</f>
        <v>44317</v>
      </c>
      <c r="K32" s="127">
        <f t="shared" si="34"/>
        <v>44348</v>
      </c>
      <c r="L32" s="127">
        <f t="shared" si="34"/>
        <v>44378</v>
      </c>
      <c r="M32" s="127">
        <f t="shared" si="34"/>
        <v>44409</v>
      </c>
      <c r="N32" s="127">
        <f t="shared" si="34"/>
        <v>44440</v>
      </c>
      <c r="O32" s="127">
        <f t="shared" si="34"/>
        <v>44470</v>
      </c>
      <c r="P32" s="127">
        <f t="shared" si="34"/>
        <v>44501</v>
      </c>
      <c r="Q32" s="127">
        <f t="shared" si="34"/>
        <v>44531</v>
      </c>
      <c r="R32" s="127">
        <f t="shared" si="34"/>
        <v>44562</v>
      </c>
      <c r="S32" s="127">
        <f t="shared" si="34"/>
        <v>44593</v>
      </c>
      <c r="T32" s="127">
        <f t="shared" si="34"/>
        <v>44621</v>
      </c>
      <c r="U32" s="292" t="s">
        <v>91</v>
      </c>
      <c r="Y32" s="123" t="s">
        <v>89</v>
      </c>
      <c r="Z32" s="287">
        <f>+Z19</f>
        <v>44652</v>
      </c>
      <c r="AA32" s="287">
        <f t="shared" ref="AA32:AK32" si="35">+AA19</f>
        <v>44682</v>
      </c>
      <c r="AB32" s="287">
        <f t="shared" si="35"/>
        <v>44713</v>
      </c>
      <c r="AC32" s="287">
        <f t="shared" si="35"/>
        <v>44743</v>
      </c>
      <c r="AD32" s="287">
        <f t="shared" si="35"/>
        <v>44774</v>
      </c>
      <c r="AE32" s="287">
        <f t="shared" si="35"/>
        <v>44805</v>
      </c>
      <c r="AF32" s="287">
        <f t="shared" si="35"/>
        <v>44835</v>
      </c>
      <c r="AG32" s="287">
        <f t="shared" si="35"/>
        <v>44866</v>
      </c>
      <c r="AH32" s="287">
        <f t="shared" si="35"/>
        <v>44896</v>
      </c>
      <c r="AI32" s="287">
        <f t="shared" si="35"/>
        <v>44927</v>
      </c>
      <c r="AJ32" s="287">
        <f t="shared" si="35"/>
        <v>44958</v>
      </c>
      <c r="AK32" s="287">
        <f t="shared" si="35"/>
        <v>44986</v>
      </c>
      <c r="AL32" s="292" t="s">
        <v>91</v>
      </c>
    </row>
    <row r="33" spans="1:38" ht="15" customHeight="1">
      <c r="A33" t="s">
        <v>64</v>
      </c>
      <c r="B33" t="s">
        <v>59</v>
      </c>
      <c r="C33" s="90" t="s">
        <v>50</v>
      </c>
      <c r="D33" s="104" t="s">
        <v>47</v>
      </c>
      <c r="E33" s="121">
        <f t="shared" ref="E33:G36" si="36">+E8</f>
        <v>8</v>
      </c>
      <c r="F33" s="121">
        <f t="shared" si="36"/>
        <v>11</v>
      </c>
      <c r="G33" s="121">
        <f t="shared" si="36"/>
        <v>19</v>
      </c>
      <c r="H33" s="145">
        <f>($E33*$C$3*$H$2)*0.7</f>
        <v>38.527999999999999</v>
      </c>
      <c r="I33" s="83">
        <f t="shared" ref="I33:T36" si="37">+($E33*$C$3*I$30*I$2*$H$30)+I20</f>
        <v>1209.0216</v>
      </c>
      <c r="J33" s="83">
        <f t="shared" si="37"/>
        <v>1249.0416</v>
      </c>
      <c r="K33" s="83">
        <f t="shared" si="37"/>
        <v>1277.508</v>
      </c>
      <c r="L33" s="83">
        <f t="shared" si="37"/>
        <v>1382.5344000000002</v>
      </c>
      <c r="M33" s="83">
        <f t="shared" si="37"/>
        <v>1476.5895999999998</v>
      </c>
      <c r="N33" s="83">
        <f t="shared" si="37"/>
        <v>1378.8107999999997</v>
      </c>
      <c r="O33" s="83">
        <f t="shared" si="37"/>
        <v>1352.6759999999999</v>
      </c>
      <c r="P33" s="83">
        <f t="shared" si="37"/>
        <v>1258.6811999999998</v>
      </c>
      <c r="Q33" s="83">
        <f t="shared" si="37"/>
        <v>1162.9811999999999</v>
      </c>
      <c r="R33" s="83">
        <f t="shared" si="37"/>
        <v>1258.6811999999998</v>
      </c>
      <c r="S33" s="83">
        <f t="shared" si="37"/>
        <v>1246.5011999999999</v>
      </c>
      <c r="T33" s="83">
        <f t="shared" si="37"/>
        <v>1432.7855999999997</v>
      </c>
      <c r="U33" s="291">
        <f t="shared" ref="U33:U38" si="38">+SUM(I33:T33)</f>
        <v>15685.812399999997</v>
      </c>
      <c r="V33" s="189"/>
      <c r="Y33" s="219" t="s">
        <v>47</v>
      </c>
      <c r="Z33" s="83">
        <f t="shared" ref="Z33:AK34" si="39">+($E33*$C$3*$Y$30*Z$2*Z$30)+Z20</f>
        <v>1209.0216</v>
      </c>
      <c r="AA33" s="83">
        <f t="shared" ref="AA33:AK33" si="40">+($E33*$C$3*$Y$30*AA$2*AA$30)+AA20</f>
        <v>1301.8679999999999</v>
      </c>
      <c r="AB33" s="83">
        <f t="shared" si="40"/>
        <v>1277.508</v>
      </c>
      <c r="AC33" s="83">
        <f t="shared" si="40"/>
        <v>1382.5344000000002</v>
      </c>
      <c r="AD33" s="83">
        <f t="shared" si="40"/>
        <v>1342.5144</v>
      </c>
      <c r="AE33" s="83">
        <f t="shared" si="40"/>
        <v>1354.6944000000001</v>
      </c>
      <c r="AF33" s="83">
        <f t="shared" si="40"/>
        <v>1329.7080000000001</v>
      </c>
      <c r="AG33" s="83">
        <f t="shared" si="40"/>
        <v>1289.6879999999999</v>
      </c>
      <c r="AH33" s="83">
        <f t="shared" si="40"/>
        <v>1141.1616000000001</v>
      </c>
      <c r="AI33" s="83">
        <f t="shared" si="40"/>
        <v>1236.8616</v>
      </c>
      <c r="AJ33" s="83">
        <f t="shared" si="40"/>
        <v>1224.6816000000001</v>
      </c>
      <c r="AK33" s="83">
        <f t="shared" si="40"/>
        <v>1354.6944000000001</v>
      </c>
      <c r="AL33" s="291">
        <f t="shared" ref="AL33:AL38" si="41">+SUM(Z33:AK33)</f>
        <v>15444.936000000002</v>
      </c>
    </row>
    <row r="34" spans="1:38" ht="15" customHeight="1">
      <c r="A34" t="s">
        <v>65</v>
      </c>
      <c r="B34" t="s">
        <v>60</v>
      </c>
      <c r="C34" s="90" t="s">
        <v>51</v>
      </c>
      <c r="D34" s="104" t="s">
        <v>47</v>
      </c>
      <c r="E34" s="108">
        <f t="shared" si="36"/>
        <v>8</v>
      </c>
      <c r="F34" s="108">
        <f t="shared" si="36"/>
        <v>13</v>
      </c>
      <c r="G34" s="108">
        <f t="shared" si="36"/>
        <v>21</v>
      </c>
      <c r="H34" s="145">
        <f>($E34*$C$3*$H$2)*0.7</f>
        <v>38.527999999999999</v>
      </c>
      <c r="I34" s="83">
        <f t="shared" si="37"/>
        <v>1209.0216</v>
      </c>
      <c r="J34" s="83">
        <f t="shared" si="37"/>
        <v>1249.0416</v>
      </c>
      <c r="K34" s="83">
        <f t="shared" si="37"/>
        <v>1277.508</v>
      </c>
      <c r="L34" s="83">
        <f t="shared" si="37"/>
        <v>1382.5344000000002</v>
      </c>
      <c r="M34" s="83">
        <f t="shared" si="37"/>
        <v>1476.5895999999998</v>
      </c>
      <c r="N34" s="83">
        <f t="shared" si="37"/>
        <v>1378.8107999999997</v>
      </c>
      <c r="O34" s="83">
        <f t="shared" si="37"/>
        <v>1352.6759999999999</v>
      </c>
      <c r="P34" s="83">
        <f t="shared" si="37"/>
        <v>1258.6811999999998</v>
      </c>
      <c r="Q34" s="83">
        <f t="shared" si="37"/>
        <v>1162.9811999999999</v>
      </c>
      <c r="R34" s="83">
        <f t="shared" si="37"/>
        <v>1258.6811999999998</v>
      </c>
      <c r="S34" s="83">
        <f t="shared" si="37"/>
        <v>1246.5011999999999</v>
      </c>
      <c r="T34" s="83">
        <f t="shared" si="37"/>
        <v>1432.7855999999997</v>
      </c>
      <c r="U34" s="291">
        <f t="shared" si="38"/>
        <v>15685.812399999997</v>
      </c>
      <c r="V34" s="189"/>
      <c r="Y34" s="219" t="s">
        <v>47</v>
      </c>
      <c r="Z34" s="83">
        <f t="shared" si="39"/>
        <v>1209.0216</v>
      </c>
      <c r="AA34" s="83">
        <f t="shared" si="39"/>
        <v>1301.8679999999999</v>
      </c>
      <c r="AB34" s="83">
        <f t="shared" si="39"/>
        <v>1277.508</v>
      </c>
      <c r="AC34" s="83">
        <f t="shared" si="39"/>
        <v>1382.5344000000002</v>
      </c>
      <c r="AD34" s="83">
        <f t="shared" si="39"/>
        <v>1342.5144</v>
      </c>
      <c r="AE34" s="83">
        <f t="shared" si="39"/>
        <v>1354.6944000000001</v>
      </c>
      <c r="AF34" s="83">
        <f t="shared" si="39"/>
        <v>1329.7080000000001</v>
      </c>
      <c r="AG34" s="83">
        <f t="shared" si="39"/>
        <v>1289.6879999999999</v>
      </c>
      <c r="AH34" s="83">
        <f t="shared" si="39"/>
        <v>1141.1616000000001</v>
      </c>
      <c r="AI34" s="83">
        <f t="shared" si="39"/>
        <v>1236.8616</v>
      </c>
      <c r="AJ34" s="83">
        <f t="shared" si="39"/>
        <v>1224.6816000000001</v>
      </c>
      <c r="AK34" s="83">
        <f t="shared" si="39"/>
        <v>1354.6944000000001</v>
      </c>
      <c r="AL34" s="291">
        <f t="shared" si="41"/>
        <v>15444.936000000002</v>
      </c>
    </row>
    <row r="35" spans="1:38" ht="15" customHeight="1">
      <c r="A35" s="96" t="s">
        <v>67</v>
      </c>
      <c r="B35" t="s">
        <v>66</v>
      </c>
      <c r="C35" s="90" t="s">
        <v>51</v>
      </c>
      <c r="D35" s="104" t="s">
        <v>48</v>
      </c>
      <c r="E35" s="108">
        <f t="shared" si="36"/>
        <v>7</v>
      </c>
      <c r="F35" s="108">
        <f t="shared" si="36"/>
        <v>3</v>
      </c>
      <c r="G35" s="108">
        <f t="shared" si="36"/>
        <v>10</v>
      </c>
      <c r="H35" s="145">
        <f>($E35*$C$3*$H$2)*0.7</f>
        <v>33.711999999999996</v>
      </c>
      <c r="I35" s="83">
        <f t="shared" si="37"/>
        <v>1057.8939</v>
      </c>
      <c r="J35" s="83">
        <f t="shared" si="37"/>
        <v>1092.9114</v>
      </c>
      <c r="K35" s="83">
        <f t="shared" si="37"/>
        <v>1117.8195000000001</v>
      </c>
      <c r="L35" s="83">
        <f t="shared" si="37"/>
        <v>1209.7175999999999</v>
      </c>
      <c r="M35" s="83">
        <f t="shared" si="37"/>
        <v>1292.0158999999999</v>
      </c>
      <c r="N35" s="83">
        <f t="shared" si="37"/>
        <v>1206.4594500000001</v>
      </c>
      <c r="O35" s="83">
        <f t="shared" si="37"/>
        <v>1183.5915</v>
      </c>
      <c r="P35" s="83">
        <f t="shared" si="37"/>
        <v>1101.3460500000001</v>
      </c>
      <c r="Q35" s="83">
        <f t="shared" si="37"/>
        <v>1017.60855</v>
      </c>
      <c r="R35" s="83">
        <f t="shared" si="37"/>
        <v>1101.3460500000001</v>
      </c>
      <c r="S35" s="83">
        <f t="shared" si="37"/>
        <v>1090.6885500000001</v>
      </c>
      <c r="T35" s="83">
        <f t="shared" si="37"/>
        <v>1253.6874</v>
      </c>
      <c r="U35" s="291">
        <f t="shared" si="38"/>
        <v>13725.085850000003</v>
      </c>
      <c r="V35" s="189"/>
      <c r="Y35" s="219" t="s">
        <v>48</v>
      </c>
      <c r="Z35" s="83">
        <f t="shared" ref="Z35:AK35" si="42">+($E35*$C$3*$Y$30*Z$2*Z$30)+Z22</f>
        <v>1057.8939</v>
      </c>
      <c r="AA35" s="83">
        <f t="shared" si="42"/>
        <v>1139.1345000000001</v>
      </c>
      <c r="AB35" s="83">
        <f t="shared" si="42"/>
        <v>1117.8195000000001</v>
      </c>
      <c r="AC35" s="83">
        <f t="shared" si="42"/>
        <v>1209.7175999999999</v>
      </c>
      <c r="AD35" s="83">
        <f t="shared" si="42"/>
        <v>1174.7001</v>
      </c>
      <c r="AE35" s="83">
        <f t="shared" si="42"/>
        <v>1185.3576</v>
      </c>
      <c r="AF35" s="83">
        <f t="shared" si="42"/>
        <v>1163.4945</v>
      </c>
      <c r="AG35" s="83">
        <f t="shared" si="42"/>
        <v>1128.4770000000001</v>
      </c>
      <c r="AH35" s="83">
        <f t="shared" si="42"/>
        <v>998.51640000000009</v>
      </c>
      <c r="AI35" s="83">
        <f t="shared" si="42"/>
        <v>1082.2539000000002</v>
      </c>
      <c r="AJ35" s="83">
        <f t="shared" si="42"/>
        <v>1071.5964000000001</v>
      </c>
      <c r="AK35" s="83">
        <f t="shared" si="42"/>
        <v>1185.3576</v>
      </c>
      <c r="AL35" s="291">
        <f t="shared" si="41"/>
        <v>13514.319000000001</v>
      </c>
    </row>
    <row r="36" spans="1:38" ht="15" customHeight="1" thickBot="1">
      <c r="A36" s="96" t="s">
        <v>67</v>
      </c>
      <c r="B36" t="s">
        <v>68</v>
      </c>
      <c r="C36" s="91" t="s">
        <v>51</v>
      </c>
      <c r="D36" s="118" t="s">
        <v>49</v>
      </c>
      <c r="E36" s="108">
        <f t="shared" si="36"/>
        <v>16</v>
      </c>
      <c r="F36" s="108">
        <f t="shared" si="36"/>
        <v>3</v>
      </c>
      <c r="G36" s="108">
        <f t="shared" si="36"/>
        <v>19</v>
      </c>
      <c r="H36" s="145">
        <f>+SUM(H37:H38)</f>
        <v>86.687999999999988</v>
      </c>
      <c r="I36" s="83">
        <f t="shared" si="37"/>
        <v>2418.0432000000001</v>
      </c>
      <c r="J36" s="83">
        <f t="shared" si="37"/>
        <v>2498.0832</v>
      </c>
      <c r="K36" s="83">
        <f t="shared" si="37"/>
        <v>2555.0160000000001</v>
      </c>
      <c r="L36" s="83">
        <f t="shared" si="37"/>
        <v>2765.0688000000005</v>
      </c>
      <c r="M36" s="83">
        <f t="shared" si="37"/>
        <v>2953.1791999999996</v>
      </c>
      <c r="N36" s="83">
        <f t="shared" si="37"/>
        <v>3221.0537999999997</v>
      </c>
      <c r="O36" s="83">
        <f t="shared" si="37"/>
        <v>3148.3110000000001</v>
      </c>
      <c r="P36" s="83">
        <f t="shared" si="37"/>
        <v>2936.8031999999998</v>
      </c>
      <c r="Q36" s="83">
        <f t="shared" si="37"/>
        <v>2742.3582000000001</v>
      </c>
      <c r="R36" s="83">
        <f t="shared" si="37"/>
        <v>2936.8031999999998</v>
      </c>
      <c r="S36" s="83">
        <f t="shared" si="37"/>
        <v>2909.3982000000001</v>
      </c>
      <c r="T36" s="83">
        <f t="shared" si="37"/>
        <v>3349.4765999999995</v>
      </c>
      <c r="U36" s="291">
        <f t="shared" si="38"/>
        <v>34433.594599999997</v>
      </c>
      <c r="V36" s="189"/>
      <c r="Y36" s="219" t="s">
        <v>49</v>
      </c>
      <c r="Z36" s="83">
        <f>SUM(Z37:Z38)</f>
        <v>2844.9576000000002</v>
      </c>
      <c r="AA36" s="83">
        <f t="shared" ref="AA36:AK36" si="43">SUM(AA37:AA38)</f>
        <v>3055.308</v>
      </c>
      <c r="AB36" s="83">
        <f t="shared" si="43"/>
        <v>2997.348</v>
      </c>
      <c r="AC36" s="83">
        <f t="shared" si="43"/>
        <v>3236.6784000000007</v>
      </c>
      <c r="AD36" s="83">
        <f t="shared" si="43"/>
        <v>3152.0183999999999</v>
      </c>
      <c r="AE36" s="83">
        <f t="shared" si="43"/>
        <v>3180.9984000000004</v>
      </c>
      <c r="AF36" s="83">
        <f t="shared" si="43"/>
        <v>3110.9880000000003</v>
      </c>
      <c r="AG36" s="83">
        <f t="shared" si="43"/>
        <v>3026.328</v>
      </c>
      <c r="AH36" s="83">
        <f t="shared" si="43"/>
        <v>2704.6176000000005</v>
      </c>
      <c r="AI36" s="83">
        <f t="shared" si="43"/>
        <v>2900.6376</v>
      </c>
      <c r="AJ36" s="83">
        <f t="shared" si="43"/>
        <v>2871.6576000000005</v>
      </c>
      <c r="AK36" s="83">
        <f t="shared" si="43"/>
        <v>3180.9984000000004</v>
      </c>
      <c r="AL36" s="291">
        <f t="shared" si="41"/>
        <v>36262.536000000007</v>
      </c>
    </row>
    <row r="37" spans="1:38" ht="15" hidden="1" customHeight="1" outlineLevel="1" thickTop="1">
      <c r="A37" s="96"/>
      <c r="C37" s="92"/>
      <c r="D37" s="104" t="s">
        <v>84</v>
      </c>
      <c r="E37" s="92">
        <v>10</v>
      </c>
      <c r="F37" s="92"/>
      <c r="G37" s="92"/>
      <c r="H37" s="145">
        <f>($E37*$C$3*$H$2)*0.7</f>
        <v>48.16</v>
      </c>
      <c r="I37" s="210">
        <v>0</v>
      </c>
      <c r="J37" s="210">
        <v>608</v>
      </c>
      <c r="K37" s="210">
        <v>1086.96</v>
      </c>
      <c r="L37" s="210">
        <v>1656.259</v>
      </c>
      <c r="M37" s="83">
        <f t="shared" ref="M37:T37" si="44">+($E37*$C$3*M$30*M$2*$H$30)+M24</f>
        <v>1764.3094999999998</v>
      </c>
      <c r="N37" s="83">
        <f t="shared" si="44"/>
        <v>1804.941</v>
      </c>
      <c r="O37" s="83">
        <f t="shared" si="44"/>
        <v>1768.395</v>
      </c>
      <c r="P37" s="83">
        <f t="shared" si="44"/>
        <v>1647.0239999999999</v>
      </c>
      <c r="Q37" s="83">
        <f t="shared" si="44"/>
        <v>1527.3989999999999</v>
      </c>
      <c r="R37" s="83">
        <f t="shared" si="44"/>
        <v>1647.0239999999999</v>
      </c>
      <c r="S37" s="83">
        <f t="shared" si="44"/>
        <v>1631.799</v>
      </c>
      <c r="T37" s="83">
        <f t="shared" si="44"/>
        <v>1876.287</v>
      </c>
      <c r="U37" s="291">
        <f t="shared" si="38"/>
        <v>17018.397499999999</v>
      </c>
      <c r="Y37" s="219" t="s">
        <v>84</v>
      </c>
      <c r="Z37" s="83">
        <f>+($E33*$C$3*$Y$30*Z$2*Z$30)+Z24</f>
        <v>1571.2520000000002</v>
      </c>
      <c r="AA37" s="83">
        <f t="shared" ref="AA37:AK37" si="45">+($E33*$C$3*$Y$30*AA$2*AA$30)+AA24</f>
        <v>1685.02</v>
      </c>
      <c r="AB37" s="83">
        <f t="shared" si="45"/>
        <v>1652.8200000000002</v>
      </c>
      <c r="AC37" s="83">
        <f t="shared" si="45"/>
        <v>1782.6880000000001</v>
      </c>
      <c r="AD37" s="83">
        <f t="shared" si="45"/>
        <v>1738.748</v>
      </c>
      <c r="AE37" s="83">
        <f t="shared" si="45"/>
        <v>1754.848</v>
      </c>
      <c r="AF37" s="83">
        <f t="shared" si="45"/>
        <v>1712.8600000000001</v>
      </c>
      <c r="AG37" s="83">
        <f t="shared" si="45"/>
        <v>1668.92</v>
      </c>
      <c r="AH37" s="83">
        <f t="shared" si="45"/>
        <v>1499.4720000000002</v>
      </c>
      <c r="AI37" s="83">
        <f t="shared" si="45"/>
        <v>1599.0920000000001</v>
      </c>
      <c r="AJ37" s="83">
        <f t="shared" si="45"/>
        <v>1582.9920000000002</v>
      </c>
      <c r="AK37" s="83">
        <f t="shared" si="45"/>
        <v>1754.848</v>
      </c>
      <c r="AL37" s="291">
        <f>+SUM(Z37:AK37)</f>
        <v>20003.559999999998</v>
      </c>
    </row>
    <row r="38" spans="1:38" ht="15" hidden="1" customHeight="1" outlineLevel="1" thickBot="1">
      <c r="A38" s="96"/>
      <c r="C38" s="92"/>
      <c r="D38" s="104" t="s">
        <v>85</v>
      </c>
      <c r="E38" s="92">
        <v>8</v>
      </c>
      <c r="F38" s="92"/>
      <c r="G38" s="92"/>
      <c r="H38" s="145">
        <f>($E38*$C$3*$H$2)*0.7</f>
        <v>38.527999999999999</v>
      </c>
      <c r="I38" s="210">
        <v>0</v>
      </c>
      <c r="J38" s="210">
        <v>486.4</v>
      </c>
      <c r="K38" s="210">
        <v>869.56799999999987</v>
      </c>
      <c r="L38" s="210">
        <v>1325.0072</v>
      </c>
      <c r="M38" s="83">
        <f t="shared" ref="M38:T38" si="46">+($E38*$C$3*M$30*M$2*$H$30)+M25</f>
        <v>1411.4475999999997</v>
      </c>
      <c r="N38" s="83">
        <f t="shared" si="46"/>
        <v>1443.9527999999998</v>
      </c>
      <c r="O38" s="83">
        <f t="shared" si="46"/>
        <v>1414.7160000000001</v>
      </c>
      <c r="P38" s="83">
        <f t="shared" si="46"/>
        <v>1317.6191999999999</v>
      </c>
      <c r="Q38" s="83">
        <f t="shared" si="46"/>
        <v>1221.9192</v>
      </c>
      <c r="R38" s="83">
        <f t="shared" si="46"/>
        <v>1317.6191999999999</v>
      </c>
      <c r="S38" s="83">
        <f t="shared" si="46"/>
        <v>1305.4392</v>
      </c>
      <c r="T38" s="83">
        <f t="shared" si="46"/>
        <v>1501.0295999999998</v>
      </c>
      <c r="U38" s="291">
        <f t="shared" si="38"/>
        <v>13614.717999999999</v>
      </c>
      <c r="Y38" s="219" t="s">
        <v>85</v>
      </c>
      <c r="Z38" s="83">
        <f>+($E34*$C$3*$Y$30*Z$2*Z$30)+Z25</f>
        <v>1273.7056</v>
      </c>
      <c r="AA38" s="83">
        <f t="shared" ref="AA38:AK38" si="47">+($E34*$C$3*$Y$30*AA$2*AA$30)+AA25</f>
        <v>1370.288</v>
      </c>
      <c r="AB38" s="83">
        <f t="shared" si="47"/>
        <v>1344.528</v>
      </c>
      <c r="AC38" s="83">
        <f t="shared" si="47"/>
        <v>1453.9904000000004</v>
      </c>
      <c r="AD38" s="83">
        <f t="shared" si="47"/>
        <v>1413.2704000000001</v>
      </c>
      <c r="AE38" s="83">
        <f t="shared" si="47"/>
        <v>1426.1504000000002</v>
      </c>
      <c r="AF38" s="83">
        <f t="shared" si="47"/>
        <v>1398.1280000000002</v>
      </c>
      <c r="AG38" s="83">
        <f t="shared" si="47"/>
        <v>1357.4079999999999</v>
      </c>
      <c r="AH38" s="83">
        <f t="shared" si="47"/>
        <v>1205.1456000000001</v>
      </c>
      <c r="AI38" s="83">
        <f t="shared" si="47"/>
        <v>1301.5455999999999</v>
      </c>
      <c r="AJ38" s="83">
        <f t="shared" si="47"/>
        <v>1288.6656</v>
      </c>
      <c r="AK38" s="83">
        <f t="shared" si="47"/>
        <v>1426.1504000000002</v>
      </c>
      <c r="AL38" s="291">
        <f t="shared" si="41"/>
        <v>16258.976000000001</v>
      </c>
    </row>
    <row r="39" spans="1:38" ht="15" customHeight="1" collapsed="1" thickTop="1" thickBot="1">
      <c r="C39" s="1644" t="s">
        <v>58</v>
      </c>
      <c r="D39" s="1644"/>
      <c r="E39" s="160">
        <f t="shared" ref="E39:U39" si="48">+SUM(E33:E36)</f>
        <v>39</v>
      </c>
      <c r="F39" s="160">
        <f t="shared" si="48"/>
        <v>30</v>
      </c>
      <c r="G39" s="160">
        <f t="shared" si="48"/>
        <v>69</v>
      </c>
      <c r="H39" s="161">
        <f t="shared" si="48"/>
        <v>197.45599999999999</v>
      </c>
      <c r="I39" s="162">
        <f t="shared" si="48"/>
        <v>5893.9803000000002</v>
      </c>
      <c r="J39" s="162">
        <f t="shared" si="48"/>
        <v>6089.0778</v>
      </c>
      <c r="K39" s="162">
        <f t="shared" si="48"/>
        <v>6227.8515000000007</v>
      </c>
      <c r="L39" s="162">
        <f t="shared" si="48"/>
        <v>6739.8552000000009</v>
      </c>
      <c r="M39" s="162">
        <f t="shared" si="48"/>
        <v>7198.3742999999986</v>
      </c>
      <c r="N39" s="162">
        <f t="shared" si="48"/>
        <v>7185.1348499999995</v>
      </c>
      <c r="O39" s="162">
        <f t="shared" si="48"/>
        <v>7037.2545</v>
      </c>
      <c r="P39" s="162">
        <f t="shared" si="48"/>
        <v>6555.5116499999995</v>
      </c>
      <c r="Q39" s="162">
        <f t="shared" si="48"/>
        <v>6085.9291499999999</v>
      </c>
      <c r="R39" s="162">
        <f t="shared" si="48"/>
        <v>6555.5116499999995</v>
      </c>
      <c r="S39" s="162">
        <f t="shared" si="48"/>
        <v>6493.0891499999998</v>
      </c>
      <c r="T39" s="162">
        <f t="shared" si="48"/>
        <v>7468.7351999999992</v>
      </c>
      <c r="U39" s="299">
        <f t="shared" si="48"/>
        <v>79530.30524999999</v>
      </c>
      <c r="V39" s="82"/>
      <c r="Y39" s="290" t="s">
        <v>58</v>
      </c>
      <c r="Z39" s="162">
        <f t="shared" ref="Z39:AL39" si="49">+SUM(Z33:Z36)</f>
        <v>6320.8947000000007</v>
      </c>
      <c r="AA39" s="162">
        <f t="shared" si="49"/>
        <v>6798.1785</v>
      </c>
      <c r="AB39" s="162">
        <f t="shared" si="49"/>
        <v>6670.1835000000001</v>
      </c>
      <c r="AC39" s="162">
        <f t="shared" si="49"/>
        <v>7211.4648000000016</v>
      </c>
      <c r="AD39" s="162">
        <f t="shared" si="49"/>
        <v>7011.7473</v>
      </c>
      <c r="AE39" s="162">
        <f t="shared" si="49"/>
        <v>7075.7448000000004</v>
      </c>
      <c r="AF39" s="162">
        <f t="shared" si="49"/>
        <v>6933.8985000000002</v>
      </c>
      <c r="AG39" s="162">
        <f t="shared" si="49"/>
        <v>6734.1810000000005</v>
      </c>
      <c r="AH39" s="162">
        <f t="shared" si="49"/>
        <v>5985.4572000000007</v>
      </c>
      <c r="AI39" s="162">
        <f t="shared" si="49"/>
        <v>6456.6147000000001</v>
      </c>
      <c r="AJ39" s="162">
        <f t="shared" si="49"/>
        <v>6392.6172000000006</v>
      </c>
      <c r="AK39" s="162">
        <f t="shared" si="49"/>
        <v>7075.7448000000004</v>
      </c>
      <c r="AL39" s="299">
        <f t="shared" si="49"/>
        <v>80666.727000000014</v>
      </c>
    </row>
    <row r="40" spans="1:38" ht="15" customHeight="1" thickTop="1">
      <c r="C40" s="158" t="s">
        <v>108</v>
      </c>
      <c r="D40" s="158"/>
      <c r="E40" s="158"/>
      <c r="F40" s="158"/>
      <c r="G40" s="158"/>
      <c r="H40" s="158"/>
      <c r="I40" s="159">
        <f>+I39/I31</f>
        <v>310.20948947368424</v>
      </c>
      <c r="J40" s="159">
        <f>+J39/J31</f>
        <v>320.47777894736845</v>
      </c>
      <c r="K40" s="159">
        <f t="shared" ref="K40:U40" si="50">+K39/K31</f>
        <v>311.39257500000002</v>
      </c>
      <c r="L40" s="159">
        <f t="shared" si="50"/>
        <v>320.94548571428578</v>
      </c>
      <c r="M40" s="159">
        <f t="shared" si="50"/>
        <v>342.77972857142851</v>
      </c>
      <c r="N40" s="159">
        <f t="shared" si="50"/>
        <v>342.14927857142857</v>
      </c>
      <c r="O40" s="159">
        <f t="shared" si="50"/>
        <v>351.86272500000001</v>
      </c>
      <c r="P40" s="159">
        <f t="shared" si="50"/>
        <v>345.02692894736839</v>
      </c>
      <c r="Q40" s="159">
        <f t="shared" si="50"/>
        <v>320.3120605263158</v>
      </c>
      <c r="R40" s="159">
        <f t="shared" si="50"/>
        <v>345.02692894736839</v>
      </c>
      <c r="S40" s="159">
        <f t="shared" si="50"/>
        <v>341.74153421052631</v>
      </c>
      <c r="T40" s="159">
        <f t="shared" si="50"/>
        <v>339.48796363636359</v>
      </c>
      <c r="U40" s="297">
        <f t="shared" si="50"/>
        <v>332.76278347280333</v>
      </c>
      <c r="Y40" s="158" t="s">
        <v>108</v>
      </c>
      <c r="Z40" s="159">
        <f t="shared" ref="Z40:AK40" si="51">+Z39/Z31</f>
        <v>332.67866842105269</v>
      </c>
      <c r="AA40" s="159">
        <f t="shared" si="51"/>
        <v>339.90892500000001</v>
      </c>
      <c r="AB40" s="159">
        <f t="shared" si="51"/>
        <v>333.50917500000003</v>
      </c>
      <c r="AC40" s="159">
        <f t="shared" si="51"/>
        <v>343.40308571428579</v>
      </c>
      <c r="AD40" s="159">
        <f t="shared" si="51"/>
        <v>333.89272857142856</v>
      </c>
      <c r="AE40" s="159">
        <f t="shared" si="51"/>
        <v>336.94022857142858</v>
      </c>
      <c r="AF40" s="159">
        <f t="shared" si="51"/>
        <v>346.69492500000001</v>
      </c>
      <c r="AG40" s="159">
        <f t="shared" si="51"/>
        <v>336.70905000000005</v>
      </c>
      <c r="AH40" s="159">
        <f t="shared" si="51"/>
        <v>315.02406315789477</v>
      </c>
      <c r="AI40" s="159">
        <f t="shared" si="51"/>
        <v>339.82182631578945</v>
      </c>
      <c r="AJ40" s="159">
        <f t="shared" si="51"/>
        <v>336.45353684210528</v>
      </c>
      <c r="AK40" s="159">
        <f t="shared" si="51"/>
        <v>336.94022857142858</v>
      </c>
      <c r="AL40" s="297">
        <f>+AL39/AL31</f>
        <v>336.11136250000004</v>
      </c>
    </row>
    <row r="41" spans="1:38" ht="15" customHeight="1">
      <c r="C41" s="119" t="s">
        <v>97</v>
      </c>
      <c r="D41" s="119"/>
      <c r="I41" s="82">
        <f t="shared" ref="I41:T41" si="52">+I39-I26</f>
        <v>407.15999999999985</v>
      </c>
      <c r="J41" s="82">
        <f t="shared" si="52"/>
        <v>542.88000000000011</v>
      </c>
      <c r="K41" s="82">
        <f t="shared" si="52"/>
        <v>542.88000000000011</v>
      </c>
      <c r="L41" s="82">
        <f t="shared" si="52"/>
        <v>678.60000000000036</v>
      </c>
      <c r="M41" s="82">
        <f t="shared" si="52"/>
        <v>586.55999999999858</v>
      </c>
      <c r="N41" s="82">
        <f t="shared" si="52"/>
        <v>542.88000000000011</v>
      </c>
      <c r="O41" s="82">
        <f t="shared" si="52"/>
        <v>678.60000000000036</v>
      </c>
      <c r="P41" s="82">
        <f t="shared" si="52"/>
        <v>542.88000000000011</v>
      </c>
      <c r="Q41" s="82">
        <f t="shared" si="52"/>
        <v>135.71999999999935</v>
      </c>
      <c r="R41" s="82">
        <f t="shared" si="52"/>
        <v>542.88000000000011</v>
      </c>
      <c r="S41" s="82">
        <f t="shared" si="52"/>
        <v>542.8799999999992</v>
      </c>
      <c r="T41" s="82">
        <f t="shared" si="52"/>
        <v>542.88000000000011</v>
      </c>
      <c r="U41" s="291">
        <f>+SUM(I41:T41)</f>
        <v>6286.7999999999984</v>
      </c>
      <c r="Y41" s="119" t="s">
        <v>97</v>
      </c>
      <c r="Z41" s="82">
        <f t="shared" ref="Z41:AK41" si="53">+Z39-Z26</f>
        <v>407.15999999999985</v>
      </c>
      <c r="AA41" s="82">
        <f t="shared" si="53"/>
        <v>542.8799999999992</v>
      </c>
      <c r="AB41" s="82">
        <f t="shared" si="53"/>
        <v>542.8799999999992</v>
      </c>
      <c r="AC41" s="82">
        <f t="shared" si="53"/>
        <v>678.60000000000127</v>
      </c>
      <c r="AD41" s="82">
        <f t="shared" si="53"/>
        <v>542.8799999999992</v>
      </c>
      <c r="AE41" s="82">
        <f t="shared" si="53"/>
        <v>542.88000000000011</v>
      </c>
      <c r="AF41" s="82">
        <f t="shared" si="53"/>
        <v>678.59999999999945</v>
      </c>
      <c r="AG41" s="82">
        <f t="shared" si="53"/>
        <v>542.88000000000011</v>
      </c>
      <c r="AH41" s="82">
        <f t="shared" si="53"/>
        <v>135.72000000000025</v>
      </c>
      <c r="AI41" s="82">
        <f t="shared" si="53"/>
        <v>542.8799999999992</v>
      </c>
      <c r="AJ41" s="82">
        <f t="shared" si="53"/>
        <v>542.88000000000011</v>
      </c>
      <c r="AK41" s="82">
        <f t="shared" si="53"/>
        <v>542.88000000000011</v>
      </c>
      <c r="AL41" s="291">
        <f>+SUM(Z41:AK41)</f>
        <v>6243.1199999999981</v>
      </c>
    </row>
  </sheetData>
  <mergeCells count="11">
    <mergeCell ref="A18:B18"/>
    <mergeCell ref="C39:D39"/>
    <mergeCell ref="C14:D14"/>
    <mergeCell ref="A31:B31"/>
    <mergeCell ref="C26:D26"/>
    <mergeCell ref="A6:B6"/>
    <mergeCell ref="E6:G6"/>
    <mergeCell ref="H5:H6"/>
    <mergeCell ref="E1:G1"/>
    <mergeCell ref="E2:G2"/>
    <mergeCell ref="E3:G3"/>
  </mergeCells>
  <phoneticPr fontId="10"/>
  <pageMargins left="0.7" right="0.7" top="0.75" bottom="0.75" header="0.3" footer="0.3"/>
  <pageSetup paperSize="9" orientation="portrait" verticalDpi="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E21:H24"/>
  <sheetViews>
    <sheetView workbookViewId="0">
      <selection activeCell="H21" sqref="H21"/>
    </sheetView>
  </sheetViews>
  <sheetFormatPr defaultRowHeight="11.25"/>
  <cols>
    <col min="5" max="5" width="31" bestFit="1" customWidth="1"/>
  </cols>
  <sheetData>
    <row r="21" spans="5:8">
      <c r="F21" s="127">
        <v>44287</v>
      </c>
      <c r="G21" s="127">
        <v>44317</v>
      </c>
      <c r="H21" s="127">
        <v>44348</v>
      </c>
    </row>
    <row r="22" spans="5:8" ht="11.25" customHeight="1">
      <c r="E22" s="616" t="s">
        <v>93</v>
      </c>
      <c r="F22" s="81">
        <v>0.92</v>
      </c>
      <c r="G22" s="81">
        <v>0.92</v>
      </c>
      <c r="H22" s="81">
        <v>0.92</v>
      </c>
    </row>
    <row r="23" spans="5:8">
      <c r="E23" s="604" t="s">
        <v>214</v>
      </c>
      <c r="F23" s="81">
        <v>0.87</v>
      </c>
      <c r="G23" s="81">
        <v>0.87</v>
      </c>
      <c r="H23" s="81">
        <v>0.87</v>
      </c>
    </row>
    <row r="24" spans="5:8">
      <c r="E24" s="604" t="s">
        <v>215</v>
      </c>
      <c r="F24" s="81">
        <v>1</v>
      </c>
      <c r="G24" s="81">
        <v>0.92</v>
      </c>
      <c r="H24" s="81">
        <v>0.92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V18"/>
  <sheetViews>
    <sheetView zoomScaleNormal="100" workbookViewId="0">
      <selection activeCell="P4" sqref="P4"/>
    </sheetView>
  </sheetViews>
  <sheetFormatPr defaultRowHeight="11.25" outlineLevelCol="1"/>
  <cols>
    <col min="1" max="2" width="13" customWidth="1"/>
    <col min="3" max="3" width="20.5" customWidth="1"/>
    <col min="4" max="4" width="10.83203125" customWidth="1"/>
    <col min="5" max="5" width="10.83203125" hidden="1" customWidth="1" outlineLevel="1"/>
    <col min="6" max="6" width="10.83203125" customWidth="1" collapsed="1"/>
    <col min="7" max="12" width="10.83203125" customWidth="1"/>
    <col min="14" max="14" width="10" customWidth="1"/>
    <col min="15" max="15" width="14.83203125" customWidth="1"/>
    <col min="21" max="21" width="12" style="80" customWidth="1"/>
  </cols>
  <sheetData>
    <row r="1" spans="1:22" ht="15.75">
      <c r="A1" s="219"/>
      <c r="B1" s="219"/>
      <c r="C1" s="107" t="s">
        <v>358</v>
      </c>
      <c r="D1" s="107"/>
      <c r="E1" s="219"/>
      <c r="F1" s="219"/>
      <c r="G1" s="219"/>
      <c r="H1" s="219"/>
      <c r="I1" s="219"/>
      <c r="J1" s="219"/>
      <c r="K1" s="219"/>
      <c r="L1" s="219"/>
      <c r="M1" s="219"/>
      <c r="N1" s="219"/>
      <c r="O1" s="219"/>
      <c r="P1" s="219"/>
      <c r="Q1" s="219"/>
      <c r="R1" s="219"/>
    </row>
    <row r="2" spans="1:22" ht="15.75" customHeight="1">
      <c r="A2" s="1647"/>
      <c r="B2" s="1647"/>
      <c r="C2" s="106" t="s">
        <v>69</v>
      </c>
      <c r="D2" s="105"/>
      <c r="E2" s="105"/>
      <c r="F2" s="105"/>
      <c r="G2" s="105"/>
      <c r="H2" s="105"/>
      <c r="I2" s="105"/>
      <c r="J2" s="219"/>
      <c r="K2" s="219"/>
      <c r="L2" s="219"/>
      <c r="M2" s="219"/>
      <c r="N2" s="219" t="s">
        <v>69</v>
      </c>
      <c r="O2" s="219"/>
      <c r="P2" s="219"/>
      <c r="Q2" s="219"/>
      <c r="R2" s="219"/>
    </row>
    <row r="3" spans="1:22" ht="38.25">
      <c r="A3" s="85" t="s">
        <v>90</v>
      </c>
      <c r="B3" s="111" t="s">
        <v>89</v>
      </c>
      <c r="C3" s="112" t="s">
        <v>70</v>
      </c>
      <c r="D3" s="113" t="s">
        <v>71</v>
      </c>
      <c r="E3" s="113" t="s">
        <v>72</v>
      </c>
      <c r="F3" s="113" t="s">
        <v>73</v>
      </c>
      <c r="G3" s="113" t="s">
        <v>74</v>
      </c>
      <c r="H3" s="113" t="s">
        <v>75</v>
      </c>
      <c r="I3" s="114" t="s">
        <v>76</v>
      </c>
      <c r="J3" s="115" t="s">
        <v>61</v>
      </c>
      <c r="K3" s="115" t="s">
        <v>62</v>
      </c>
      <c r="L3" s="149" t="s">
        <v>108</v>
      </c>
      <c r="M3" s="219"/>
      <c r="N3" s="116" t="s">
        <v>90</v>
      </c>
      <c r="O3" s="117" t="s">
        <v>89</v>
      </c>
      <c r="P3" s="279" t="s">
        <v>61</v>
      </c>
      <c r="Q3" s="279" t="s">
        <v>62</v>
      </c>
      <c r="R3" s="279" t="s">
        <v>35</v>
      </c>
      <c r="V3" s="219"/>
    </row>
    <row r="4" spans="1:22" ht="15">
      <c r="A4" s="90" t="s">
        <v>50</v>
      </c>
      <c r="B4" s="104" t="s">
        <v>47</v>
      </c>
      <c r="C4" s="97" t="s">
        <v>77</v>
      </c>
      <c r="D4" s="98">
        <v>0</v>
      </c>
      <c r="E4" s="98">
        <v>0</v>
      </c>
      <c r="F4" s="98">
        <v>7</v>
      </c>
      <c r="G4" s="98">
        <v>0</v>
      </c>
      <c r="H4" s="98">
        <v>0</v>
      </c>
      <c r="I4" s="99">
        <f>SUM(D4:H4)</f>
        <v>7</v>
      </c>
      <c r="J4" s="82">
        <f>D4+E4+H4</f>
        <v>0</v>
      </c>
      <c r="K4" s="82">
        <f>+F4+G4</f>
        <v>7</v>
      </c>
      <c r="L4" s="150">
        <f>+J4*8.42*0.86</f>
        <v>0</v>
      </c>
      <c r="M4" s="219"/>
      <c r="N4" s="108" t="s">
        <v>50</v>
      </c>
      <c r="O4" s="109" t="s">
        <v>47</v>
      </c>
      <c r="P4" s="280">
        <f>SUMIFS($J:$J,$A:$A,$N4,$B:$B,$O4)</f>
        <v>8</v>
      </c>
      <c r="Q4" s="280">
        <f>SUMIFS($K:$K,$A:$A,$N4,$B:$B,$O4)</f>
        <v>11</v>
      </c>
      <c r="R4" s="280">
        <f>SUMIFS($I:$I,$A:$A,$N4,$B:$B,$O4)</f>
        <v>19</v>
      </c>
      <c r="S4" s="189">
        <f>+P4/$P$8</f>
        <v>0.20512820512820512</v>
      </c>
      <c r="U4" s="584" t="s">
        <v>340</v>
      </c>
    </row>
    <row r="5" spans="1:22" ht="15">
      <c r="A5" s="90" t="s">
        <v>50</v>
      </c>
      <c r="B5" s="104" t="s">
        <v>47</v>
      </c>
      <c r="C5" s="97" t="s">
        <v>78</v>
      </c>
      <c r="D5" s="98">
        <v>4</v>
      </c>
      <c r="E5" s="98">
        <v>0</v>
      </c>
      <c r="F5" s="98">
        <v>3</v>
      </c>
      <c r="G5" s="98">
        <v>0</v>
      </c>
      <c r="H5" s="98">
        <v>0</v>
      </c>
      <c r="I5" s="99">
        <f t="shared" ref="I5:I14" si="0">SUM(D5:H5)</f>
        <v>7</v>
      </c>
      <c r="J5" s="82">
        <f>D5+E5+H5</f>
        <v>4</v>
      </c>
      <c r="K5" s="82">
        <f t="shared" ref="K5:K14" si="1">+F5+G5</f>
        <v>3</v>
      </c>
      <c r="L5" s="150">
        <f>+J5*8.25*0.86</f>
        <v>28.38</v>
      </c>
      <c r="M5" s="219"/>
      <c r="N5" s="108" t="s">
        <v>51</v>
      </c>
      <c r="O5" s="109" t="s">
        <v>47</v>
      </c>
      <c r="P5" s="280">
        <f>SUMIFS($J:$J,$A:$A,$N5,$B:$B,$O5)</f>
        <v>8</v>
      </c>
      <c r="Q5" s="280">
        <f>SUMIFS($K:$K,$A:$A,$N5,$B:$B,$O5)</f>
        <v>13</v>
      </c>
      <c r="R5" s="280">
        <f>SUMIFS($I:$I,$A:$A,$N5,$B:$B,$O5)</f>
        <v>21</v>
      </c>
      <c r="S5" s="189">
        <f>+P5/$P$8</f>
        <v>0.20512820512820512</v>
      </c>
      <c r="U5" s="584" t="s">
        <v>341</v>
      </c>
    </row>
    <row r="6" spans="1:22" ht="15">
      <c r="A6" s="90" t="s">
        <v>50</v>
      </c>
      <c r="B6" s="104" t="s">
        <v>47</v>
      </c>
      <c r="C6" s="97" t="s">
        <v>79</v>
      </c>
      <c r="D6" s="98">
        <v>4</v>
      </c>
      <c r="E6" s="98">
        <v>0</v>
      </c>
      <c r="F6" s="98">
        <v>1</v>
      </c>
      <c r="G6" s="98">
        <v>0</v>
      </c>
      <c r="H6" s="98">
        <v>0</v>
      </c>
      <c r="I6" s="99">
        <f t="shared" si="0"/>
        <v>5</v>
      </c>
      <c r="J6" s="82">
        <f t="shared" ref="J6:J14" si="2">D6+E6+H6</f>
        <v>4</v>
      </c>
      <c r="K6" s="82">
        <f t="shared" si="1"/>
        <v>1</v>
      </c>
      <c r="L6" s="150">
        <f t="shared" ref="L6:L14" si="3">+J6*8.25*0.86</f>
        <v>28.38</v>
      </c>
      <c r="M6" s="219"/>
      <c r="N6" s="108" t="s">
        <v>51</v>
      </c>
      <c r="O6" s="109" t="s">
        <v>48</v>
      </c>
      <c r="P6" s="280">
        <f>SUMIFS($J:$J,$A:$A,$N6,$B:$B,$O6)</f>
        <v>7</v>
      </c>
      <c r="Q6" s="280">
        <f>SUMIFS($K:$K,$A:$A,$N6,$B:$B,$O6)</f>
        <v>3</v>
      </c>
      <c r="R6" s="280">
        <f>SUMIFS($I:$I,$A:$A,$N6,$B:$B,$O6)</f>
        <v>10</v>
      </c>
      <c r="S6" s="189">
        <f>+P6/$P$8</f>
        <v>0.17948717948717949</v>
      </c>
    </row>
    <row r="7" spans="1:22" ht="15">
      <c r="A7" s="90" t="s">
        <v>51</v>
      </c>
      <c r="B7" s="104" t="s">
        <v>47</v>
      </c>
      <c r="C7" s="97" t="s">
        <v>80</v>
      </c>
      <c r="D7" s="98">
        <v>0</v>
      </c>
      <c r="E7" s="98">
        <v>0</v>
      </c>
      <c r="F7" s="98">
        <v>2</v>
      </c>
      <c r="G7" s="98">
        <v>0</v>
      </c>
      <c r="H7" s="98">
        <v>0</v>
      </c>
      <c r="I7" s="99">
        <f t="shared" si="0"/>
        <v>2</v>
      </c>
      <c r="J7" s="82">
        <f t="shared" si="2"/>
        <v>0</v>
      </c>
      <c r="K7" s="82">
        <f t="shared" si="1"/>
        <v>2</v>
      </c>
      <c r="L7" s="150">
        <f t="shared" si="3"/>
        <v>0</v>
      </c>
      <c r="M7" s="219"/>
      <c r="N7" s="108" t="s">
        <v>51</v>
      </c>
      <c r="O7" s="104" t="s">
        <v>49</v>
      </c>
      <c r="P7" s="280">
        <f>SUMIFS($J:$J,$A:$A,$N7,$B:$B,$O7)</f>
        <v>16</v>
      </c>
      <c r="Q7" s="280">
        <f>SUMIFS($K:$K,$A:$A,$N7,$B:$B,$O7)</f>
        <v>3</v>
      </c>
      <c r="R7" s="280">
        <f>SUMIFS($I:$I,$A:$A,$N7,$B:$B,$O7)</f>
        <v>19</v>
      </c>
      <c r="S7" s="189">
        <f>+P7/$P$8</f>
        <v>0.41025641025641024</v>
      </c>
    </row>
    <row r="8" spans="1:22" ht="15.75" thickBot="1">
      <c r="A8" s="90" t="s">
        <v>51</v>
      </c>
      <c r="B8" s="104" t="s">
        <v>47</v>
      </c>
      <c r="C8" s="97" t="s">
        <v>81</v>
      </c>
      <c r="D8" s="98">
        <v>0</v>
      </c>
      <c r="E8" s="98">
        <v>0</v>
      </c>
      <c r="F8" s="98">
        <v>9</v>
      </c>
      <c r="G8" s="98">
        <v>0</v>
      </c>
      <c r="H8" s="98">
        <v>0</v>
      </c>
      <c r="I8" s="99">
        <f t="shared" si="0"/>
        <v>9</v>
      </c>
      <c r="J8" s="82">
        <f t="shared" si="2"/>
        <v>0</v>
      </c>
      <c r="K8" s="82">
        <f t="shared" si="1"/>
        <v>9</v>
      </c>
      <c r="L8" s="150">
        <f t="shared" si="3"/>
        <v>0</v>
      </c>
      <c r="M8" s="219"/>
      <c r="N8" s="110" t="s">
        <v>91</v>
      </c>
      <c r="O8" s="110"/>
      <c r="P8" s="281">
        <f>+SUM(P4:P7)</f>
        <v>39</v>
      </c>
      <c r="Q8" s="281">
        <f>+SUM(Q4:Q7)</f>
        <v>30</v>
      </c>
      <c r="R8" s="281">
        <f>+SUM(R4:R7)</f>
        <v>69</v>
      </c>
    </row>
    <row r="9" spans="1:22" ht="15.75" thickTop="1">
      <c r="A9" s="90" t="s">
        <v>51</v>
      </c>
      <c r="B9" s="104" t="s">
        <v>48</v>
      </c>
      <c r="C9" s="97" t="s">
        <v>82</v>
      </c>
      <c r="D9" s="98">
        <v>3</v>
      </c>
      <c r="E9" s="98">
        <v>0</v>
      </c>
      <c r="F9" s="98">
        <v>1</v>
      </c>
      <c r="G9" s="98">
        <v>0</v>
      </c>
      <c r="H9" s="98">
        <v>0</v>
      </c>
      <c r="I9" s="99">
        <f t="shared" si="0"/>
        <v>4</v>
      </c>
      <c r="J9" s="82">
        <f t="shared" si="2"/>
        <v>3</v>
      </c>
      <c r="K9" s="82">
        <f t="shared" si="1"/>
        <v>1</v>
      </c>
      <c r="L9" s="150">
        <f t="shared" si="3"/>
        <v>21.285</v>
      </c>
      <c r="M9" s="219"/>
      <c r="N9" s="219"/>
      <c r="O9" s="219"/>
      <c r="P9" s="219"/>
      <c r="Q9" s="219"/>
      <c r="R9" s="219"/>
    </row>
    <row r="10" spans="1:22" ht="15">
      <c r="A10" s="90" t="s">
        <v>51</v>
      </c>
      <c r="B10" s="104" t="s">
        <v>48</v>
      </c>
      <c r="C10" s="97" t="s">
        <v>83</v>
      </c>
      <c r="D10" s="98">
        <v>4</v>
      </c>
      <c r="E10" s="98">
        <v>0</v>
      </c>
      <c r="F10" s="98">
        <v>2</v>
      </c>
      <c r="G10" s="98">
        <v>0</v>
      </c>
      <c r="H10" s="98">
        <v>0</v>
      </c>
      <c r="I10" s="99">
        <f t="shared" si="0"/>
        <v>6</v>
      </c>
      <c r="J10" s="82">
        <f t="shared" si="2"/>
        <v>4</v>
      </c>
      <c r="K10" s="82">
        <f t="shared" si="1"/>
        <v>2</v>
      </c>
      <c r="L10" s="150">
        <f t="shared" si="3"/>
        <v>28.38</v>
      </c>
      <c r="M10" s="219"/>
      <c r="N10" s="219"/>
      <c r="O10" s="219"/>
      <c r="P10" s="219"/>
      <c r="Q10" s="219"/>
      <c r="R10" s="219"/>
    </row>
    <row r="11" spans="1:22" ht="15">
      <c r="A11" s="90" t="s">
        <v>51</v>
      </c>
      <c r="B11" s="104" t="s">
        <v>49</v>
      </c>
      <c r="C11" s="97" t="s">
        <v>84</v>
      </c>
      <c r="D11" s="98">
        <v>1</v>
      </c>
      <c r="E11" s="98">
        <v>0</v>
      </c>
      <c r="F11" s="98">
        <v>2</v>
      </c>
      <c r="G11" s="98">
        <v>0</v>
      </c>
      <c r="H11" s="98">
        <v>10</v>
      </c>
      <c r="I11" s="99">
        <f t="shared" si="0"/>
        <v>13</v>
      </c>
      <c r="J11" s="82">
        <f t="shared" si="2"/>
        <v>11</v>
      </c>
      <c r="K11" s="82">
        <f t="shared" si="1"/>
        <v>2</v>
      </c>
      <c r="L11" s="150">
        <f t="shared" si="3"/>
        <v>78.045000000000002</v>
      </c>
      <c r="M11" s="219"/>
      <c r="N11" s="219"/>
      <c r="O11" s="219"/>
      <c r="P11" s="219"/>
      <c r="Q11" s="219"/>
      <c r="R11" s="219"/>
    </row>
    <row r="12" spans="1:22" ht="15">
      <c r="A12" s="90" t="s">
        <v>51</v>
      </c>
      <c r="B12" s="104" t="s">
        <v>49</v>
      </c>
      <c r="C12" s="97" t="s">
        <v>85</v>
      </c>
      <c r="D12" s="98">
        <v>0</v>
      </c>
      <c r="E12" s="98">
        <v>0</v>
      </c>
      <c r="F12" s="98">
        <v>1</v>
      </c>
      <c r="G12" s="98">
        <v>0</v>
      </c>
      <c r="H12" s="98">
        <v>5</v>
      </c>
      <c r="I12" s="99">
        <f t="shared" si="0"/>
        <v>6</v>
      </c>
      <c r="J12" s="82">
        <f t="shared" si="2"/>
        <v>5</v>
      </c>
      <c r="K12" s="82">
        <f t="shared" si="1"/>
        <v>1</v>
      </c>
      <c r="L12" s="150">
        <f t="shared" si="3"/>
        <v>35.475000000000001</v>
      </c>
      <c r="M12" s="219"/>
      <c r="N12" s="219"/>
      <c r="O12" s="219"/>
      <c r="P12" s="219"/>
      <c r="Q12" s="219"/>
      <c r="R12" s="219"/>
    </row>
    <row r="13" spans="1:22" ht="15">
      <c r="A13" s="90" t="s">
        <v>51</v>
      </c>
      <c r="B13" s="104" t="s">
        <v>47</v>
      </c>
      <c r="C13" s="97" t="s">
        <v>86</v>
      </c>
      <c r="D13" s="181">
        <f>7-2+1</f>
        <v>6</v>
      </c>
      <c r="E13" s="98">
        <v>0</v>
      </c>
      <c r="F13" s="98">
        <v>0</v>
      </c>
      <c r="G13" s="98">
        <v>0</v>
      </c>
      <c r="H13" s="98">
        <v>0</v>
      </c>
      <c r="I13" s="99">
        <f t="shared" si="0"/>
        <v>6</v>
      </c>
      <c r="J13" s="82">
        <f t="shared" si="2"/>
        <v>6</v>
      </c>
      <c r="K13" s="82">
        <f t="shared" si="1"/>
        <v>0</v>
      </c>
      <c r="L13" s="150">
        <f t="shared" si="3"/>
        <v>42.57</v>
      </c>
      <c r="M13" s="219"/>
      <c r="N13" s="219"/>
      <c r="O13" s="219"/>
      <c r="P13" s="219"/>
      <c r="Q13" s="219"/>
      <c r="R13" s="219"/>
    </row>
    <row r="14" spans="1:22" ht="15.75" thickBot="1">
      <c r="A14" s="90" t="s">
        <v>51</v>
      </c>
      <c r="B14" s="104" t="s">
        <v>47</v>
      </c>
      <c r="C14" s="100" t="s">
        <v>87</v>
      </c>
      <c r="D14" s="98">
        <v>2</v>
      </c>
      <c r="E14" s="98">
        <v>0</v>
      </c>
      <c r="F14" s="98">
        <v>2</v>
      </c>
      <c r="G14" s="98">
        <v>0</v>
      </c>
      <c r="H14" s="98">
        <v>0</v>
      </c>
      <c r="I14" s="101">
        <f t="shared" si="0"/>
        <v>4</v>
      </c>
      <c r="J14" s="82">
        <f t="shared" si="2"/>
        <v>2</v>
      </c>
      <c r="K14" s="82">
        <f t="shared" si="1"/>
        <v>2</v>
      </c>
      <c r="L14" s="150">
        <f t="shared" si="3"/>
        <v>14.19</v>
      </c>
      <c r="M14" s="219"/>
      <c r="N14" s="219"/>
      <c r="O14" s="219"/>
      <c r="P14" s="219"/>
      <c r="Q14" s="219"/>
      <c r="R14" s="219"/>
    </row>
    <row r="15" spans="1:22" ht="16.5" thickTop="1">
      <c r="A15" s="219"/>
      <c r="B15" s="219"/>
      <c r="C15" s="102" t="s">
        <v>88</v>
      </c>
      <c r="D15" s="103">
        <f t="shared" ref="D15:L15" si="4">SUM(D4:D14)</f>
        <v>24</v>
      </c>
      <c r="E15" s="103">
        <f t="shared" si="4"/>
        <v>0</v>
      </c>
      <c r="F15" s="103">
        <f t="shared" si="4"/>
        <v>30</v>
      </c>
      <c r="G15" s="103">
        <f t="shared" si="4"/>
        <v>0</v>
      </c>
      <c r="H15" s="103">
        <f t="shared" si="4"/>
        <v>15</v>
      </c>
      <c r="I15" s="103">
        <f t="shared" si="4"/>
        <v>69</v>
      </c>
      <c r="J15" s="103">
        <f t="shared" si="4"/>
        <v>39</v>
      </c>
      <c r="K15" s="103">
        <f t="shared" si="4"/>
        <v>30</v>
      </c>
      <c r="L15" s="151">
        <f t="shared" si="4"/>
        <v>276.70499999999998</v>
      </c>
      <c r="M15" s="219"/>
      <c r="N15" s="219"/>
      <c r="O15" s="219"/>
      <c r="P15" s="219"/>
      <c r="Q15" s="219"/>
      <c r="R15" s="219"/>
    </row>
    <row r="16" spans="1:22" ht="15.75">
      <c r="A16" s="219"/>
      <c r="B16" s="219"/>
      <c r="C16" s="282"/>
      <c r="D16" s="148"/>
      <c r="E16" s="148"/>
      <c r="F16" s="148"/>
      <c r="G16" s="148"/>
      <c r="H16" s="148"/>
      <c r="I16" s="148"/>
      <c r="J16" s="283">
        <f>+J15/$I$15</f>
        <v>0.56521739130434778</v>
      </c>
      <c r="K16" s="283">
        <f>+K15/$I$15</f>
        <v>0.43478260869565216</v>
      </c>
      <c r="L16" s="148"/>
      <c r="M16" s="219"/>
      <c r="N16" s="219"/>
      <c r="O16" s="219"/>
      <c r="P16" s="219"/>
      <c r="Q16" s="219"/>
      <c r="R16" s="219"/>
    </row>
    <row r="17" spans="1:18">
      <c r="A17" s="219"/>
      <c r="B17" s="219"/>
      <c r="C17" s="219"/>
      <c r="D17" s="219"/>
      <c r="E17" s="219"/>
      <c r="F17" s="219"/>
      <c r="G17" s="219"/>
      <c r="H17" s="219"/>
      <c r="I17" s="219"/>
      <c r="J17" s="219"/>
      <c r="K17" s="219"/>
      <c r="L17" s="219"/>
      <c r="M17" s="219"/>
      <c r="N17" s="219"/>
      <c r="O17" s="219"/>
      <c r="P17" s="219"/>
      <c r="Q17" s="219"/>
      <c r="R17" s="219"/>
    </row>
    <row r="18" spans="1:18">
      <c r="A18" s="219"/>
      <c r="B18" s="219"/>
      <c r="C18" s="219"/>
      <c r="D18" s="219"/>
      <c r="E18" s="219"/>
      <c r="F18" s="219"/>
      <c r="G18" s="219"/>
      <c r="H18" s="219"/>
      <c r="I18" s="219"/>
      <c r="J18" s="219"/>
      <c r="K18" s="219"/>
      <c r="L18" s="219"/>
      <c r="M18" s="219"/>
      <c r="N18" s="219"/>
      <c r="O18" s="219"/>
      <c r="P18" s="219"/>
      <c r="Q18" s="219"/>
      <c r="R18" s="219"/>
    </row>
  </sheetData>
  <autoFilter ref="A3:V16"/>
  <mergeCells count="1">
    <mergeCell ref="A2:B2"/>
  </mergeCells>
  <phoneticPr fontId="10"/>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1:R37"/>
  <sheetViews>
    <sheetView zoomScale="85" zoomScaleNormal="85" workbookViewId="0">
      <selection activeCell="T34" sqref="T34"/>
    </sheetView>
  </sheetViews>
  <sheetFormatPr defaultRowHeight="11.25"/>
  <cols>
    <col min="4" max="4" width="21.83203125" bestFit="1" customWidth="1"/>
    <col min="5" max="16" width="12" customWidth="1"/>
    <col min="17" max="17" width="17.5" bestFit="1" customWidth="1"/>
    <col min="18" max="18" width="10.1640625" bestFit="1" customWidth="1"/>
  </cols>
  <sheetData>
    <row r="1" spans="2:17" ht="18" customHeight="1">
      <c r="B1" s="1660" t="s">
        <v>151</v>
      </c>
      <c r="C1" s="1661"/>
      <c r="D1" s="129" t="s">
        <v>101</v>
      </c>
      <c r="E1" s="130">
        <v>43951</v>
      </c>
      <c r="F1" s="130">
        <v>43981</v>
      </c>
      <c r="G1" s="130">
        <v>44012</v>
      </c>
      <c r="H1" s="130">
        <v>44042</v>
      </c>
      <c r="I1" s="130">
        <v>44073</v>
      </c>
      <c r="J1" s="130">
        <v>44104</v>
      </c>
      <c r="K1" s="130">
        <v>44134</v>
      </c>
      <c r="L1" s="130">
        <v>44165</v>
      </c>
      <c r="M1" s="130">
        <v>44195</v>
      </c>
      <c r="N1" s="130">
        <v>44226</v>
      </c>
      <c r="O1" s="130">
        <v>44255</v>
      </c>
      <c r="P1" s="130">
        <v>44285</v>
      </c>
      <c r="Q1" s="163" t="s">
        <v>35</v>
      </c>
    </row>
    <row r="2" spans="2:17" ht="15.75">
      <c r="B2" s="1660"/>
      <c r="C2" s="1661"/>
      <c r="D2" s="176" t="s">
        <v>149</v>
      </c>
      <c r="E2" s="177">
        <v>130000</v>
      </c>
      <c r="F2" s="177">
        <v>150000</v>
      </c>
      <c r="G2" s="177">
        <v>150000</v>
      </c>
      <c r="H2" s="177">
        <v>130000</v>
      </c>
      <c r="I2" s="177">
        <v>140000</v>
      </c>
      <c r="J2" s="177">
        <v>170000</v>
      </c>
      <c r="K2" s="177">
        <v>130000</v>
      </c>
      <c r="L2" s="177">
        <v>170000</v>
      </c>
      <c r="M2" s="177">
        <v>155000</v>
      </c>
      <c r="N2" s="177">
        <v>150000</v>
      </c>
      <c r="O2" s="177">
        <v>150000</v>
      </c>
      <c r="P2" s="177">
        <v>140000</v>
      </c>
      <c r="Q2" s="139">
        <f>SUM(E2:P2)</f>
        <v>1765000</v>
      </c>
    </row>
    <row r="3" spans="2:17" ht="15.75">
      <c r="B3" s="1660"/>
      <c r="C3" s="1661"/>
      <c r="D3" s="176" t="s">
        <v>150</v>
      </c>
      <c r="E3" s="177">
        <v>0</v>
      </c>
      <c r="F3" s="177">
        <v>60000</v>
      </c>
      <c r="G3" s="177">
        <v>100000</v>
      </c>
      <c r="H3" s="177">
        <v>140000</v>
      </c>
      <c r="I3" s="177">
        <v>170000</v>
      </c>
      <c r="J3" s="177">
        <v>170000</v>
      </c>
      <c r="K3" s="177">
        <v>170000</v>
      </c>
      <c r="L3" s="177">
        <v>170000</v>
      </c>
      <c r="M3" s="177">
        <v>175000</v>
      </c>
      <c r="N3" s="177">
        <v>170000</v>
      </c>
      <c r="O3" s="177">
        <v>170000</v>
      </c>
      <c r="P3" s="177">
        <v>170000</v>
      </c>
      <c r="Q3" s="139">
        <f>SUM(E3:P3)</f>
        <v>1665000</v>
      </c>
    </row>
    <row r="4" spans="2:17" ht="16.5">
      <c r="B4" s="188"/>
      <c r="C4" s="178"/>
      <c r="D4" s="176" t="s">
        <v>152</v>
      </c>
      <c r="E4" s="179">
        <f>+E3-E2</f>
        <v>-130000</v>
      </c>
      <c r="F4" s="179">
        <f t="shared" ref="F4:P4" si="0">+F3-F2</f>
        <v>-90000</v>
      </c>
      <c r="G4" s="179">
        <f t="shared" si="0"/>
        <v>-50000</v>
      </c>
      <c r="H4" s="179">
        <f t="shared" si="0"/>
        <v>10000</v>
      </c>
      <c r="I4" s="179">
        <f t="shared" si="0"/>
        <v>30000</v>
      </c>
      <c r="J4" s="179">
        <f t="shared" si="0"/>
        <v>0</v>
      </c>
      <c r="K4" s="179">
        <f t="shared" si="0"/>
        <v>40000</v>
      </c>
      <c r="L4" s="179">
        <f t="shared" si="0"/>
        <v>0</v>
      </c>
      <c r="M4" s="179">
        <f t="shared" si="0"/>
        <v>20000</v>
      </c>
      <c r="N4" s="179">
        <f t="shared" si="0"/>
        <v>20000</v>
      </c>
      <c r="O4" s="179">
        <f t="shared" si="0"/>
        <v>20000</v>
      </c>
      <c r="P4" s="179">
        <f t="shared" si="0"/>
        <v>30000</v>
      </c>
      <c r="Q4" s="180">
        <f>SUM(E4:P4)</f>
        <v>-100000</v>
      </c>
    </row>
    <row r="6" spans="2:17" ht="20.25">
      <c r="B6" s="1662">
        <v>43881</v>
      </c>
      <c r="C6" s="1662"/>
      <c r="D6" s="167" t="s">
        <v>116</v>
      </c>
    </row>
    <row r="7" spans="2:17" ht="15.75">
      <c r="B7" s="1648" t="s">
        <v>103</v>
      </c>
      <c r="C7" s="1649"/>
      <c r="D7" s="129" t="s">
        <v>101</v>
      </c>
      <c r="E7" s="130">
        <v>43951</v>
      </c>
      <c r="F7" s="130">
        <v>43981</v>
      </c>
      <c r="G7" s="130">
        <v>44012</v>
      </c>
      <c r="H7" s="130">
        <v>44042</v>
      </c>
      <c r="I7" s="130">
        <v>44073</v>
      </c>
      <c r="J7" s="130">
        <v>44104</v>
      </c>
      <c r="K7" s="130">
        <v>44134</v>
      </c>
      <c r="L7" s="130">
        <v>44165</v>
      </c>
      <c r="M7" s="130">
        <v>44195</v>
      </c>
      <c r="N7" s="130">
        <v>44226</v>
      </c>
      <c r="O7" s="130">
        <v>44255</v>
      </c>
      <c r="P7" s="130">
        <v>44285</v>
      </c>
      <c r="Q7" s="163" t="s">
        <v>35</v>
      </c>
    </row>
    <row r="8" spans="2:17" ht="16.5" thickBot="1">
      <c r="B8" s="1650"/>
      <c r="C8" s="1651"/>
      <c r="D8" s="136" t="s">
        <v>102</v>
      </c>
      <c r="E8" s="138">
        <v>20</v>
      </c>
      <c r="F8" s="138">
        <v>20</v>
      </c>
      <c r="G8" s="138">
        <v>20</v>
      </c>
      <c r="H8" s="138">
        <v>22</v>
      </c>
      <c r="I8" s="138">
        <v>19</v>
      </c>
      <c r="J8" s="138">
        <v>21</v>
      </c>
      <c r="K8" s="138">
        <v>21</v>
      </c>
      <c r="L8" s="138">
        <v>19</v>
      </c>
      <c r="M8" s="138">
        <v>17</v>
      </c>
      <c r="N8" s="138">
        <v>19</v>
      </c>
      <c r="O8" s="138">
        <v>18</v>
      </c>
      <c r="P8" s="138">
        <v>22</v>
      </c>
      <c r="Q8" s="139">
        <f>SUM(E8:P8)</f>
        <v>238</v>
      </c>
    </row>
    <row r="9" spans="2:17" ht="28.5" thickTop="1" thickBot="1">
      <c r="B9" s="1652"/>
      <c r="C9" s="1653"/>
      <c r="D9" s="166" t="s">
        <v>115</v>
      </c>
      <c r="E9" s="137">
        <f t="shared" ref="E9:P9" si="1">SUM(E10:E13)</f>
        <v>6500.0000000000018</v>
      </c>
      <c r="F9" s="137">
        <f t="shared" si="1"/>
        <v>7200.0000000000018</v>
      </c>
      <c r="G9" s="137">
        <f t="shared" si="1"/>
        <v>5850.0000000000018</v>
      </c>
      <c r="H9" s="137">
        <f t="shared" si="1"/>
        <v>7200.0000000000018</v>
      </c>
      <c r="I9" s="137">
        <f t="shared" si="1"/>
        <v>6500.0000000000018</v>
      </c>
      <c r="J9" s="137">
        <f t="shared" si="1"/>
        <v>6900.0000000000018</v>
      </c>
      <c r="K9" s="137">
        <f t="shared" si="1"/>
        <v>6900.0000000000018</v>
      </c>
      <c r="L9" s="137">
        <f t="shared" si="1"/>
        <v>6500.0000000000018</v>
      </c>
      <c r="M9" s="137">
        <f t="shared" si="1"/>
        <v>5600.0000000000018</v>
      </c>
      <c r="N9" s="137">
        <f t="shared" si="1"/>
        <v>6500.0000000000018</v>
      </c>
      <c r="O9" s="137">
        <f t="shared" si="1"/>
        <v>5850.0000000000018</v>
      </c>
      <c r="P9" s="137">
        <f t="shared" si="1"/>
        <v>6500.0000000000018</v>
      </c>
      <c r="Q9" s="164">
        <f>SUM(Q10:Q13)</f>
        <v>78000.000000000029</v>
      </c>
    </row>
    <row r="10" spans="2:17" ht="15" customHeight="1" thickTop="1">
      <c r="B10" s="131" t="s">
        <v>50</v>
      </c>
      <c r="C10" s="86">
        <v>0.2195121951219513</v>
      </c>
      <c r="D10" s="87" t="s">
        <v>47</v>
      </c>
      <c r="E10" s="88">
        <v>1426.8292682926835</v>
      </c>
      <c r="F10" s="88">
        <v>1580.4878048780495</v>
      </c>
      <c r="G10" s="88">
        <v>1284.1463414634152</v>
      </c>
      <c r="H10" s="88">
        <v>1580.4878048780495</v>
      </c>
      <c r="I10" s="88">
        <v>1426.8292682926835</v>
      </c>
      <c r="J10" s="88">
        <v>1514.634146341464</v>
      </c>
      <c r="K10" s="88">
        <v>1514.634146341464</v>
      </c>
      <c r="L10" s="88">
        <v>1426.8292682926835</v>
      </c>
      <c r="M10" s="88">
        <v>1229.2682926829273</v>
      </c>
      <c r="N10" s="88">
        <v>1426.8292682926835</v>
      </c>
      <c r="O10" s="88">
        <v>1284.1463414634152</v>
      </c>
      <c r="P10" s="88">
        <v>1426.8292682926835</v>
      </c>
      <c r="Q10" s="165">
        <f>SUM(E10:P10)</f>
        <v>17121.951219512204</v>
      </c>
    </row>
    <row r="11" spans="2:17" ht="15" customHeight="1">
      <c r="B11" s="131" t="s">
        <v>51</v>
      </c>
      <c r="C11" s="86">
        <v>0.19512195121951223</v>
      </c>
      <c r="D11" s="87" t="s">
        <v>47</v>
      </c>
      <c r="E11" s="88">
        <v>1268.2926829268295</v>
      </c>
      <c r="F11" s="88">
        <v>1404.8780487804881</v>
      </c>
      <c r="G11" s="88">
        <v>1141.4634146341466</v>
      </c>
      <c r="H11" s="88">
        <v>1404.8780487804881</v>
      </c>
      <c r="I11" s="88">
        <v>1268.2926829268295</v>
      </c>
      <c r="J11" s="88">
        <v>1346.3414634146343</v>
      </c>
      <c r="K11" s="88">
        <v>1346.3414634146343</v>
      </c>
      <c r="L11" s="88">
        <v>1268.2926829268295</v>
      </c>
      <c r="M11" s="88">
        <v>1092.6829268292686</v>
      </c>
      <c r="N11" s="88">
        <v>1268.2926829268295</v>
      </c>
      <c r="O11" s="88">
        <v>1141.4634146341466</v>
      </c>
      <c r="P11" s="88">
        <v>1268.2926829268295</v>
      </c>
      <c r="Q11" s="165">
        <f>SUM(E11:P11)</f>
        <v>15219.512195121953</v>
      </c>
    </row>
    <row r="12" spans="2:17" ht="15" customHeight="1">
      <c r="B12" s="131" t="s">
        <v>51</v>
      </c>
      <c r="C12" s="86">
        <v>0.12195121951219517</v>
      </c>
      <c r="D12" s="87" t="s">
        <v>48</v>
      </c>
      <c r="E12" s="88">
        <v>792.68292682926858</v>
      </c>
      <c r="F12" s="88">
        <v>878.04878048780529</v>
      </c>
      <c r="G12" s="88">
        <v>713.41463414634177</v>
      </c>
      <c r="H12" s="88">
        <v>878.04878048780529</v>
      </c>
      <c r="I12" s="88">
        <v>792.68292682926858</v>
      </c>
      <c r="J12" s="88">
        <v>841.46341463414672</v>
      </c>
      <c r="K12" s="88">
        <v>841.46341463414672</v>
      </c>
      <c r="L12" s="88">
        <v>792.68292682926858</v>
      </c>
      <c r="M12" s="88">
        <v>682.92682926829298</v>
      </c>
      <c r="N12" s="88">
        <v>792.68292682926858</v>
      </c>
      <c r="O12" s="88">
        <v>713.41463414634177</v>
      </c>
      <c r="P12" s="88">
        <v>792.68292682926858</v>
      </c>
      <c r="Q12" s="165">
        <f>SUM(E12:P12)</f>
        <v>9512.195121951223</v>
      </c>
    </row>
    <row r="13" spans="2:17" ht="15" customHeight="1">
      <c r="B13" s="132" t="s">
        <v>51</v>
      </c>
      <c r="C13" s="133">
        <v>0.4634146341463416</v>
      </c>
      <c r="D13" s="134" t="s">
        <v>49</v>
      </c>
      <c r="E13" s="135">
        <v>3012.1951219512202</v>
      </c>
      <c r="F13" s="135">
        <v>3336.5853658536594</v>
      </c>
      <c r="G13" s="135">
        <v>2710.9756097560985</v>
      </c>
      <c r="H13" s="135">
        <v>3336.5853658536594</v>
      </c>
      <c r="I13" s="135">
        <v>3012.1951219512202</v>
      </c>
      <c r="J13" s="135">
        <v>3197.560975609757</v>
      </c>
      <c r="K13" s="135">
        <v>3197.560975609757</v>
      </c>
      <c r="L13" s="135">
        <v>3012.1951219512202</v>
      </c>
      <c r="M13" s="135">
        <v>2595.121951219513</v>
      </c>
      <c r="N13" s="135">
        <v>3012.1951219512202</v>
      </c>
      <c r="O13" s="135">
        <v>2710.9756097560985</v>
      </c>
      <c r="P13" s="135">
        <v>3012.1951219512202</v>
      </c>
      <c r="Q13" s="165">
        <f>SUM(E13:P13)</f>
        <v>36146.341463414647</v>
      </c>
    </row>
    <row r="17" spans="2:18" ht="20.25">
      <c r="B17" s="1662">
        <v>43937</v>
      </c>
      <c r="C17" s="1662"/>
      <c r="D17" s="167" t="s">
        <v>117</v>
      </c>
      <c r="E17" s="81"/>
      <c r="F17" s="81"/>
      <c r="G17" s="81"/>
      <c r="H17" s="81"/>
      <c r="I17" s="172"/>
      <c r="J17" s="172"/>
      <c r="K17" s="172"/>
      <c r="L17" s="172"/>
      <c r="M17" s="172"/>
      <c r="N17" s="172"/>
      <c r="O17" s="172"/>
      <c r="P17" s="172"/>
    </row>
    <row r="18" spans="2:18" ht="18" customHeight="1">
      <c r="B18" s="1648" t="s">
        <v>103</v>
      </c>
      <c r="C18" s="1649"/>
      <c r="D18" s="129" t="s">
        <v>101</v>
      </c>
      <c r="E18" s="130">
        <v>43951</v>
      </c>
      <c r="F18" s="130">
        <v>43981</v>
      </c>
      <c r="G18" s="130">
        <v>44012</v>
      </c>
      <c r="H18" s="130">
        <v>44042</v>
      </c>
      <c r="I18" s="130">
        <v>44073</v>
      </c>
      <c r="J18" s="130">
        <v>44104</v>
      </c>
      <c r="K18" s="130">
        <v>44134</v>
      </c>
      <c r="L18" s="130">
        <v>44165</v>
      </c>
      <c r="M18" s="130">
        <v>44195</v>
      </c>
      <c r="N18" s="130">
        <v>44226</v>
      </c>
      <c r="O18" s="130">
        <v>44255</v>
      </c>
      <c r="P18" s="130">
        <v>44285</v>
      </c>
      <c r="Q18" s="163" t="s">
        <v>35</v>
      </c>
    </row>
    <row r="19" spans="2:18" ht="16.5" thickBot="1">
      <c r="B19" s="1650"/>
      <c r="C19" s="1651"/>
      <c r="D19" s="136" t="s">
        <v>102</v>
      </c>
      <c r="E19" s="138"/>
      <c r="F19" s="138">
        <v>20</v>
      </c>
      <c r="G19" s="138">
        <v>20</v>
      </c>
      <c r="H19" s="138">
        <v>22</v>
      </c>
      <c r="I19" s="138">
        <v>19</v>
      </c>
      <c r="J19" s="138">
        <v>21</v>
      </c>
      <c r="K19" s="138">
        <v>21</v>
      </c>
      <c r="L19" s="138">
        <v>19</v>
      </c>
      <c r="M19" s="138">
        <v>17</v>
      </c>
      <c r="N19" s="138">
        <v>19</v>
      </c>
      <c r="O19" s="138">
        <v>18</v>
      </c>
      <c r="P19" s="138">
        <v>22</v>
      </c>
      <c r="Q19" s="139">
        <f>SUM(E19:P19)</f>
        <v>218</v>
      </c>
    </row>
    <row r="20" spans="2:18" ht="32.25" customHeight="1" thickTop="1" thickBot="1">
      <c r="B20" s="1652"/>
      <c r="C20" s="1653"/>
      <c r="D20" s="166" t="s">
        <v>115</v>
      </c>
      <c r="E20" s="137">
        <f t="shared" ref="E20:P20" si="2">SUM(E21:E24)</f>
        <v>0</v>
      </c>
      <c r="F20" s="137">
        <f t="shared" si="2"/>
        <v>2300.0000000000009</v>
      </c>
      <c r="G20" s="137">
        <f t="shared" si="2"/>
        <v>4200.0000000000018</v>
      </c>
      <c r="H20" s="137">
        <f t="shared" si="2"/>
        <v>6400.0000000000018</v>
      </c>
      <c r="I20" s="137">
        <f t="shared" si="2"/>
        <v>6300.0000000000018</v>
      </c>
      <c r="J20" s="137">
        <f t="shared" si="2"/>
        <v>6800.0000000000018</v>
      </c>
      <c r="K20" s="137">
        <f t="shared" si="2"/>
        <v>6800.0000000000018</v>
      </c>
      <c r="L20" s="137">
        <f t="shared" si="2"/>
        <v>6600.0000000000018</v>
      </c>
      <c r="M20" s="137">
        <f t="shared" si="2"/>
        <v>5500.0000000000018</v>
      </c>
      <c r="N20" s="137">
        <f t="shared" si="2"/>
        <v>6200.0000000000018</v>
      </c>
      <c r="O20" s="137">
        <f t="shared" si="2"/>
        <v>6000.0000000000018</v>
      </c>
      <c r="P20" s="137">
        <f t="shared" si="2"/>
        <v>7000.0000000000018</v>
      </c>
      <c r="Q20" s="164">
        <f>SUM(Q21:Q24)</f>
        <v>64100.000000000015</v>
      </c>
      <c r="R20" s="82">
        <f>+Q20-Q9</f>
        <v>-13900.000000000015</v>
      </c>
    </row>
    <row r="21" spans="2:18" ht="15" customHeight="1" thickTop="1">
      <c r="B21" s="131" t="s">
        <v>50</v>
      </c>
      <c r="C21" s="86">
        <v>0.2195121951219513</v>
      </c>
      <c r="D21" s="87" t="s">
        <v>47</v>
      </c>
      <c r="E21" s="88">
        <v>0</v>
      </c>
      <c r="F21" s="88">
        <v>504.87804878048797</v>
      </c>
      <c r="G21" s="88">
        <v>921.95121951219551</v>
      </c>
      <c r="H21" s="88">
        <v>1404.8780487804884</v>
      </c>
      <c r="I21" s="88">
        <v>1382.9268292682932</v>
      </c>
      <c r="J21" s="88">
        <v>1492.6829268292688</v>
      </c>
      <c r="K21" s="88">
        <v>1492.6829268292688</v>
      </c>
      <c r="L21" s="88">
        <v>1448.7804878048787</v>
      </c>
      <c r="M21" s="88">
        <v>1207.3170731707321</v>
      </c>
      <c r="N21" s="88">
        <v>1360.975609756098</v>
      </c>
      <c r="O21" s="88">
        <v>1317.0731707317079</v>
      </c>
      <c r="P21" s="88">
        <v>1536.5853658536591</v>
      </c>
      <c r="Q21" s="165">
        <f>SUM(E21:P21)</f>
        <v>14070.73170731708</v>
      </c>
    </row>
    <row r="22" spans="2:18" ht="15" customHeight="1">
      <c r="B22" s="131" t="s">
        <v>51</v>
      </c>
      <c r="C22" s="86">
        <v>0.19512195121951223</v>
      </c>
      <c r="D22" s="87" t="s">
        <v>47</v>
      </c>
      <c r="E22" s="88">
        <v>0</v>
      </c>
      <c r="F22" s="88">
        <v>448.78048780487813</v>
      </c>
      <c r="G22" s="88">
        <v>819.51219512195132</v>
      </c>
      <c r="H22" s="88">
        <v>1248.7804878048782</v>
      </c>
      <c r="I22" s="88">
        <v>1229.268292682927</v>
      </c>
      <c r="J22" s="88">
        <v>1326.8292682926831</v>
      </c>
      <c r="K22" s="88">
        <v>1326.8292682926831</v>
      </c>
      <c r="L22" s="88">
        <v>1287.8048780487807</v>
      </c>
      <c r="M22" s="88">
        <v>1073.1707317073174</v>
      </c>
      <c r="N22" s="88">
        <v>1209.7560975609758</v>
      </c>
      <c r="O22" s="88">
        <v>1170.7317073170734</v>
      </c>
      <c r="P22" s="88">
        <v>1365.8536585365855</v>
      </c>
      <c r="Q22" s="165">
        <f>SUM(E22:P22)</f>
        <v>12507.317073170734</v>
      </c>
    </row>
    <row r="23" spans="2:18" ht="15" customHeight="1">
      <c r="B23" s="131" t="s">
        <v>51</v>
      </c>
      <c r="C23" s="86">
        <v>0.12195121951219517</v>
      </c>
      <c r="D23" s="87" t="s">
        <v>48</v>
      </c>
      <c r="E23" s="88">
        <v>0</v>
      </c>
      <c r="F23" s="88">
        <v>280.48780487804891</v>
      </c>
      <c r="G23" s="88">
        <v>512.19512195121979</v>
      </c>
      <c r="H23" s="88">
        <v>780.48780487804913</v>
      </c>
      <c r="I23" s="88">
        <v>768.29268292682957</v>
      </c>
      <c r="J23" s="88">
        <v>829.26829268292715</v>
      </c>
      <c r="K23" s="88">
        <v>829.26829268292715</v>
      </c>
      <c r="L23" s="88">
        <v>804.87804878048814</v>
      </c>
      <c r="M23" s="88">
        <v>670.73170731707341</v>
      </c>
      <c r="N23" s="88">
        <v>756.09756097561012</v>
      </c>
      <c r="O23" s="88">
        <v>731.707317073171</v>
      </c>
      <c r="P23" s="88">
        <v>853.65853658536628</v>
      </c>
      <c r="Q23" s="165">
        <f>SUM(E23:P23)</f>
        <v>7817.07317073171</v>
      </c>
    </row>
    <row r="24" spans="2:18" ht="15" customHeight="1">
      <c r="B24" s="132" t="s">
        <v>51</v>
      </c>
      <c r="C24" s="133">
        <v>0.4634146341463416</v>
      </c>
      <c r="D24" s="134" t="s">
        <v>49</v>
      </c>
      <c r="E24" s="135">
        <v>0</v>
      </c>
      <c r="F24" s="135">
        <v>1065.8536585365857</v>
      </c>
      <c r="G24" s="135">
        <v>1946.3414634146347</v>
      </c>
      <c r="H24" s="135">
        <v>2965.8536585365864</v>
      </c>
      <c r="I24" s="135">
        <v>2919.5121951219521</v>
      </c>
      <c r="J24" s="135">
        <v>3151.2195121951227</v>
      </c>
      <c r="K24" s="135">
        <v>3151.2195121951227</v>
      </c>
      <c r="L24" s="135">
        <v>3058.5365853658545</v>
      </c>
      <c r="M24" s="135">
        <v>2548.7804878048787</v>
      </c>
      <c r="N24" s="135">
        <v>2873.1707317073178</v>
      </c>
      <c r="O24" s="135">
        <v>2780.4878048780497</v>
      </c>
      <c r="P24" s="135">
        <v>3243.9024390243912</v>
      </c>
      <c r="Q24" s="165">
        <f>SUM(E24:P24)</f>
        <v>29704.878048780491</v>
      </c>
    </row>
    <row r="28" spans="2:18" ht="20.25">
      <c r="B28" s="1662">
        <v>43941</v>
      </c>
      <c r="C28" s="1662"/>
      <c r="D28" s="167" t="s">
        <v>153</v>
      </c>
      <c r="E28" s="81">
        <v>0</v>
      </c>
      <c r="F28" s="81">
        <v>0.5</v>
      </c>
      <c r="G28" s="81">
        <v>0.7</v>
      </c>
      <c r="H28" s="81">
        <v>0.85</v>
      </c>
      <c r="I28" s="172">
        <v>0.9</v>
      </c>
      <c r="J28" s="172">
        <v>0.9</v>
      </c>
      <c r="K28" s="172">
        <v>0.9</v>
      </c>
      <c r="L28" s="172">
        <v>0.9</v>
      </c>
      <c r="M28" s="172">
        <v>0.9</v>
      </c>
      <c r="N28" s="172">
        <v>0.9</v>
      </c>
      <c r="O28" s="172">
        <v>0.9</v>
      </c>
      <c r="P28" s="172">
        <v>0.9</v>
      </c>
    </row>
    <row r="29" spans="2:18" ht="15.75">
      <c r="B29" s="1648" t="s">
        <v>118</v>
      </c>
      <c r="C29" s="1649"/>
      <c r="D29" s="129" t="s">
        <v>101</v>
      </c>
      <c r="E29" s="130">
        <v>43951</v>
      </c>
      <c r="F29" s="130">
        <v>43981</v>
      </c>
      <c r="G29" s="130">
        <v>44012</v>
      </c>
      <c r="H29" s="130">
        <v>44042</v>
      </c>
      <c r="I29" s="130">
        <v>44073</v>
      </c>
      <c r="J29" s="130">
        <v>44104</v>
      </c>
      <c r="K29" s="130">
        <v>44134</v>
      </c>
      <c r="L29" s="130">
        <v>44165</v>
      </c>
      <c r="M29" s="130">
        <v>44195</v>
      </c>
      <c r="N29" s="130">
        <v>44226</v>
      </c>
      <c r="O29" s="130">
        <v>44255</v>
      </c>
      <c r="P29" s="130">
        <v>44285</v>
      </c>
      <c r="Q29" s="163" t="s">
        <v>35</v>
      </c>
    </row>
    <row r="30" spans="2:18" ht="16.5" thickBot="1">
      <c r="B30" s="1650"/>
      <c r="C30" s="1651"/>
      <c r="D30" s="136" t="s">
        <v>102</v>
      </c>
      <c r="E30" s="138">
        <v>20</v>
      </c>
      <c r="F30" s="138">
        <v>20</v>
      </c>
      <c r="G30" s="138">
        <v>20</v>
      </c>
      <c r="H30" s="138">
        <v>22</v>
      </c>
      <c r="I30" s="138">
        <v>19</v>
      </c>
      <c r="J30" s="138">
        <v>21</v>
      </c>
      <c r="K30" s="138">
        <v>21</v>
      </c>
      <c r="L30" s="138">
        <v>19</v>
      </c>
      <c r="M30" s="138">
        <v>17</v>
      </c>
      <c r="N30" s="138">
        <v>19</v>
      </c>
      <c r="O30" s="138">
        <v>18</v>
      </c>
      <c r="P30" s="138">
        <v>22</v>
      </c>
      <c r="Q30" s="139">
        <f>SUM(E30:P30)</f>
        <v>238</v>
      </c>
    </row>
    <row r="31" spans="2:18" ht="28.5" thickTop="1" thickBot="1">
      <c r="B31" s="1652"/>
      <c r="C31" s="1653"/>
      <c r="D31" s="173" t="s">
        <v>115</v>
      </c>
      <c r="E31" s="174">
        <f>E20-E9</f>
        <v>-6500.0000000000018</v>
      </c>
      <c r="F31" s="174">
        <f t="shared" ref="F31:Q31" si="3">F20-F9</f>
        <v>-4900.0000000000009</v>
      </c>
      <c r="G31" s="174">
        <f t="shared" si="3"/>
        <v>-1650</v>
      </c>
      <c r="H31" s="174">
        <f t="shared" si="3"/>
        <v>-800</v>
      </c>
      <c r="I31" s="174">
        <f t="shared" si="3"/>
        <v>-200</v>
      </c>
      <c r="J31" s="174">
        <f t="shared" si="3"/>
        <v>-100</v>
      </c>
      <c r="K31" s="174">
        <f t="shared" si="3"/>
        <v>-100</v>
      </c>
      <c r="L31" s="174">
        <f t="shared" si="3"/>
        <v>100</v>
      </c>
      <c r="M31" s="174">
        <f t="shared" si="3"/>
        <v>-100</v>
      </c>
      <c r="N31" s="174">
        <f t="shared" si="3"/>
        <v>-300</v>
      </c>
      <c r="O31" s="174">
        <f t="shared" si="3"/>
        <v>150</v>
      </c>
      <c r="P31" s="174">
        <f t="shared" si="3"/>
        <v>500</v>
      </c>
      <c r="Q31" s="175">
        <f t="shared" si="3"/>
        <v>-13900.000000000015</v>
      </c>
    </row>
    <row r="32" spans="2:18" ht="15" customHeight="1" thickTop="1">
      <c r="B32" s="131" t="s">
        <v>50</v>
      </c>
      <c r="C32" s="86">
        <v>0.2195121951219513</v>
      </c>
      <c r="D32" s="87" t="s">
        <v>47</v>
      </c>
      <c r="E32" s="168">
        <f t="shared" ref="E32:Q35" si="4">E21-E10</f>
        <v>-1426.8292682926835</v>
      </c>
      <c r="F32" s="168">
        <f t="shared" si="4"/>
        <v>-1075.6097560975616</v>
      </c>
      <c r="G32" s="168">
        <f t="shared" si="4"/>
        <v>-362.19512195121968</v>
      </c>
      <c r="H32" s="168">
        <f t="shared" si="4"/>
        <v>-175.6097560975611</v>
      </c>
      <c r="I32" s="168">
        <f t="shared" si="4"/>
        <v>-43.902439024390333</v>
      </c>
      <c r="J32" s="168">
        <f t="shared" si="4"/>
        <v>-21.951219512195166</v>
      </c>
      <c r="K32" s="168">
        <f t="shared" si="4"/>
        <v>-21.951219512195166</v>
      </c>
      <c r="L32" s="168">
        <f t="shared" si="4"/>
        <v>21.951219512195166</v>
      </c>
      <c r="M32" s="168">
        <f t="shared" si="4"/>
        <v>-21.951219512195166</v>
      </c>
      <c r="N32" s="168">
        <f t="shared" si="4"/>
        <v>-65.853658536585499</v>
      </c>
      <c r="O32" s="168">
        <f t="shared" si="4"/>
        <v>32.926829268292749</v>
      </c>
      <c r="P32" s="168">
        <f t="shared" si="4"/>
        <v>109.7560975609756</v>
      </c>
      <c r="Q32" s="169">
        <f t="shared" si="4"/>
        <v>-3051.2195121951245</v>
      </c>
    </row>
    <row r="33" spans="2:17" ht="15" customHeight="1">
      <c r="B33" s="131" t="s">
        <v>51</v>
      </c>
      <c r="C33" s="86">
        <v>0.19512195121951223</v>
      </c>
      <c r="D33" s="87" t="s">
        <v>47</v>
      </c>
      <c r="E33" s="168">
        <f t="shared" si="4"/>
        <v>-1268.2926829268295</v>
      </c>
      <c r="F33" s="168">
        <f t="shared" si="4"/>
        <v>-956.09756097561001</v>
      </c>
      <c r="G33" s="168">
        <f t="shared" si="4"/>
        <v>-321.95121951219528</v>
      </c>
      <c r="H33" s="168">
        <f t="shared" si="4"/>
        <v>-156.09756097560989</v>
      </c>
      <c r="I33" s="168">
        <f t="shared" si="4"/>
        <v>-39.024390243902417</v>
      </c>
      <c r="J33" s="168">
        <f t="shared" si="4"/>
        <v>-19.512195121951208</v>
      </c>
      <c r="K33" s="168">
        <f t="shared" si="4"/>
        <v>-19.512195121951208</v>
      </c>
      <c r="L33" s="168">
        <f t="shared" si="4"/>
        <v>19.512195121951208</v>
      </c>
      <c r="M33" s="168">
        <f t="shared" si="4"/>
        <v>-19.512195121951208</v>
      </c>
      <c r="N33" s="168">
        <f t="shared" si="4"/>
        <v>-58.536585365853625</v>
      </c>
      <c r="O33" s="168">
        <f t="shared" si="4"/>
        <v>29.268292682926813</v>
      </c>
      <c r="P33" s="168">
        <f t="shared" si="4"/>
        <v>97.560975609756042</v>
      </c>
      <c r="Q33" s="169">
        <f t="shared" si="4"/>
        <v>-2712.1951219512193</v>
      </c>
    </row>
    <row r="34" spans="2:17" ht="15" customHeight="1">
      <c r="B34" s="131" t="s">
        <v>51</v>
      </c>
      <c r="C34" s="86">
        <v>0.12195121951219517</v>
      </c>
      <c r="D34" s="87" t="s">
        <v>48</v>
      </c>
      <c r="E34" s="168">
        <f t="shared" si="4"/>
        <v>-792.68292682926858</v>
      </c>
      <c r="F34" s="168">
        <f t="shared" si="4"/>
        <v>-597.56097560975638</v>
      </c>
      <c r="G34" s="168">
        <f t="shared" si="4"/>
        <v>-201.21951219512198</v>
      </c>
      <c r="H34" s="168">
        <f t="shared" si="4"/>
        <v>-97.560975609756156</v>
      </c>
      <c r="I34" s="168">
        <f t="shared" si="4"/>
        <v>-24.390243902439011</v>
      </c>
      <c r="J34" s="168">
        <f t="shared" si="4"/>
        <v>-12.195121951219562</v>
      </c>
      <c r="K34" s="168">
        <f t="shared" si="4"/>
        <v>-12.195121951219562</v>
      </c>
      <c r="L34" s="168">
        <f t="shared" si="4"/>
        <v>12.195121951219562</v>
      </c>
      <c r="M34" s="168">
        <f t="shared" si="4"/>
        <v>-12.195121951219562</v>
      </c>
      <c r="N34" s="168">
        <f t="shared" si="4"/>
        <v>-36.585365853658459</v>
      </c>
      <c r="O34" s="168">
        <f t="shared" si="4"/>
        <v>18.292682926829229</v>
      </c>
      <c r="P34" s="168">
        <f t="shared" si="4"/>
        <v>60.975609756097697</v>
      </c>
      <c r="Q34" s="169">
        <f t="shared" si="4"/>
        <v>-1695.121951219513</v>
      </c>
    </row>
    <row r="35" spans="2:17" ht="15" customHeight="1">
      <c r="B35" s="132" t="s">
        <v>51</v>
      </c>
      <c r="C35" s="133">
        <v>0.4634146341463416</v>
      </c>
      <c r="D35" s="134" t="s">
        <v>49</v>
      </c>
      <c r="E35" s="170">
        <f t="shared" si="4"/>
        <v>-3012.1951219512202</v>
      </c>
      <c r="F35" s="170">
        <f t="shared" si="4"/>
        <v>-2270.7317073170734</v>
      </c>
      <c r="G35" s="170">
        <f t="shared" si="4"/>
        <v>-764.63414634146375</v>
      </c>
      <c r="H35" s="170">
        <f t="shared" si="4"/>
        <v>-370.73170731707296</v>
      </c>
      <c r="I35" s="170">
        <f t="shared" si="4"/>
        <v>-92.682926829268126</v>
      </c>
      <c r="J35" s="170">
        <f t="shared" si="4"/>
        <v>-46.341463414634291</v>
      </c>
      <c r="K35" s="170">
        <f t="shared" si="4"/>
        <v>-46.341463414634291</v>
      </c>
      <c r="L35" s="170">
        <f t="shared" si="4"/>
        <v>46.341463414634291</v>
      </c>
      <c r="M35" s="170">
        <f t="shared" si="4"/>
        <v>-46.341463414634291</v>
      </c>
      <c r="N35" s="170">
        <f t="shared" si="4"/>
        <v>-139.02439024390242</v>
      </c>
      <c r="O35" s="170">
        <f t="shared" si="4"/>
        <v>69.512195121951208</v>
      </c>
      <c r="P35" s="170">
        <f t="shared" si="4"/>
        <v>231.707317073171</v>
      </c>
      <c r="Q35" s="169">
        <f t="shared" si="4"/>
        <v>-6441.4634146341559</v>
      </c>
    </row>
    <row r="36" spans="2:17" ht="16.5">
      <c r="E36" s="1654">
        <f>SUM(E31:H31)</f>
        <v>-13850.000000000004</v>
      </c>
      <c r="F36" s="1655"/>
      <c r="G36" s="1655"/>
      <c r="H36" s="1656"/>
    </row>
    <row r="37" spans="2:17" ht="35.25" customHeight="1">
      <c r="E37" s="1657" t="s">
        <v>148</v>
      </c>
      <c r="F37" s="1658"/>
      <c r="G37" s="1658"/>
      <c r="H37" s="1659"/>
    </row>
  </sheetData>
  <mergeCells count="9">
    <mergeCell ref="B29:C31"/>
    <mergeCell ref="E36:H36"/>
    <mergeCell ref="E37:H37"/>
    <mergeCell ref="B1:C3"/>
    <mergeCell ref="B6:C6"/>
    <mergeCell ref="B7:C9"/>
    <mergeCell ref="B17:C17"/>
    <mergeCell ref="B18:C20"/>
    <mergeCell ref="B28:C28"/>
  </mergeCells>
  <phoneticPr fontId="10"/>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11</vt:i4>
      </vt:variant>
    </vt:vector>
  </HeadingPairs>
  <TitlesOfParts>
    <vt:vector size="34" baseType="lpstr">
      <vt:lpstr>Masterlist 9-30</vt:lpstr>
      <vt:lpstr>Fixed Sale Items_1004</vt:lpstr>
      <vt:lpstr>Q4Apprv_1001</vt:lpstr>
      <vt:lpstr>ALL RFQ_1001</vt:lpstr>
      <vt:lpstr>TDM Sales plan by Customer</vt:lpstr>
      <vt:lpstr>Pivot data</vt:lpstr>
      <vt:lpstr>Graph Comp</vt:lpstr>
      <vt:lpstr>MV+MS Details</vt:lpstr>
      <vt:lpstr>売上検討04_0626</vt:lpstr>
      <vt:lpstr>売上検討04_0608</vt:lpstr>
      <vt:lpstr>売上検討04_0602</vt:lpstr>
      <vt:lpstr>売上検討03_0527</vt:lpstr>
      <vt:lpstr>売上検討03_0515</vt:lpstr>
      <vt:lpstr>売上検討02</vt:lpstr>
      <vt:lpstr>売上検討</vt:lpstr>
      <vt:lpstr>2016-2025</vt:lpstr>
      <vt:lpstr>FY2021 Sales Plan</vt:lpstr>
      <vt:lpstr>Sales &gt;&gt; manhour calculati</vt:lpstr>
      <vt:lpstr>loadmanhour_budget</vt:lpstr>
      <vt:lpstr>Manhour Capacity</vt:lpstr>
      <vt:lpstr>Sheet1</vt:lpstr>
      <vt:lpstr>Manpower</vt:lpstr>
      <vt:lpstr>Load Manhour 2-20 vs 4-16</vt:lpstr>
      <vt:lpstr>'2016-2025'!Print_Area</vt:lpstr>
      <vt:lpstr>'ALL RFQ_1001'!Print_Area</vt:lpstr>
      <vt:lpstr>'Fixed Sale Items_1004'!Print_Area</vt:lpstr>
      <vt:lpstr>'TDM Sales plan by Customer'!Print_Area</vt:lpstr>
      <vt:lpstr>売上検討!Print_Area</vt:lpstr>
      <vt:lpstr>売上検討02!Print_Area</vt:lpstr>
      <vt:lpstr>売上検討03_0515!Print_Area</vt:lpstr>
      <vt:lpstr>売上検討03_0527!Print_Area</vt:lpstr>
      <vt:lpstr>売上検討04_0602!Print_Area</vt:lpstr>
      <vt:lpstr>売上検討04_0608!Print_Area</vt:lpstr>
      <vt:lpstr>売上検討04_0626!Print_Area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Kurahashi, Takuya</dc:creator>
  <cp:lastModifiedBy>Valenzuela, Gilbert</cp:lastModifiedBy>
  <cp:lastPrinted>2021-09-03T08:21:12Z</cp:lastPrinted>
  <dcterms:created xsi:type="dcterms:W3CDTF">2020-04-10T00:53:31Z</dcterms:created>
  <dcterms:modified xsi:type="dcterms:W3CDTF">2021-10-14T04:56:45Z</dcterms:modified>
  <cp:category/>
</cp:coreProperties>
</file>